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I:\My Drive\1. VCA\1. KH-TC\1. KE HOACH\2. KE HOACH 2026\"/>
    </mc:Choice>
  </mc:AlternateContent>
  <xr:revisionPtr revIDLastSave="0" documentId="13_ncr:1_{67797BF9-FC01-416B-873E-1A1129045607}" xr6:coauthVersionLast="47" xr6:coauthVersionMax="47" xr10:uidLastSave="{00000000-0000-0000-0000-000000000000}"/>
  <bookViews>
    <workbookView xWindow="-120" yWindow="-120" windowWidth="29040" windowHeight="15720" firstSheet="57" activeTab="69" xr2:uid="{00000000-000D-0000-FFFF-FFFF00000000}"/>
  </bookViews>
  <sheets>
    <sheet name="INFO" sheetId="1" r:id="rId1"/>
    <sheet name="Giao Bổ sung (2)" sheetId="2" state="hidden" r:id="rId2"/>
    <sheet name="TỔNG HỢP" sheetId="3" r:id="rId3"/>
    <sheet name="62721" sheetId="4" r:id="rId4"/>
    <sheet name="62722" sheetId="5" r:id="rId5"/>
    <sheet name="62723" sheetId="6" r:id="rId6"/>
    <sheet name="62724" sheetId="7" r:id="rId7"/>
    <sheet name="62725" sheetId="8" r:id="rId8"/>
    <sheet name="62726" sheetId="9" r:id="rId9"/>
    <sheet name="62727" sheetId="10" r:id="rId10"/>
    <sheet name="627311" sheetId="11" r:id="rId11"/>
    <sheet name="627312" sheetId="12" r:id="rId12"/>
    <sheet name="627313" sheetId="13" r:id="rId13"/>
    <sheet name="627314" sheetId="14" r:id="rId14"/>
    <sheet name="627321" sheetId="15" r:id="rId15"/>
    <sheet name="627322" sheetId="16" r:id="rId16"/>
    <sheet name="62762101" sheetId="17" r:id="rId17"/>
    <sheet name="62762103" sheetId="18" r:id="rId18"/>
    <sheet name="62762104" sheetId="19" r:id="rId19"/>
    <sheet name="62762105" sheetId="20" r:id="rId20"/>
    <sheet name="62762106" sheetId="21" r:id="rId21"/>
    <sheet name="62762107" sheetId="22" r:id="rId22"/>
    <sheet name="62762188" sheetId="23" r:id="rId23"/>
    <sheet name="62762189" sheetId="24" r:id="rId24"/>
    <sheet name="62762201" sheetId="25" r:id="rId25"/>
    <sheet name="62762202" sheetId="26" r:id="rId26"/>
    <sheet name="62762203" sheetId="27" r:id="rId27"/>
    <sheet name="62762204" sheetId="28" r:id="rId28"/>
    <sheet name="62762205" sheetId="29" r:id="rId29"/>
    <sheet name="62762206" sheetId="30" r:id="rId30"/>
    <sheet name="62762207" sheetId="31" r:id="rId31"/>
    <sheet name="62762208" sheetId="32" r:id="rId32"/>
    <sheet name="62762209" sheetId="33" r:id="rId33"/>
    <sheet name="62762210" sheetId="34" r:id="rId34"/>
    <sheet name="62762211" sheetId="35" r:id="rId35"/>
    <sheet name="62762212" sheetId="36" r:id="rId36"/>
    <sheet name="62762213" sheetId="37" r:id="rId37"/>
    <sheet name="62762214" sheetId="38" r:id="rId38"/>
    <sheet name="62762215" sheetId="39" r:id="rId39"/>
    <sheet name="62762216" sheetId="40" r:id="rId40"/>
    <sheet name="62762217" sheetId="41" r:id="rId41"/>
    <sheet name="62762288" sheetId="42" r:id="rId42"/>
    <sheet name="62762301" sheetId="43" r:id="rId43"/>
    <sheet name="62762302" sheetId="44" r:id="rId44"/>
    <sheet name="62762303" sheetId="45" r:id="rId45"/>
    <sheet name="62762304" sheetId="46" r:id="rId46"/>
    <sheet name="62762388" sheetId="47" r:id="rId47"/>
    <sheet name="62762811" sheetId="48" r:id="rId48"/>
    <sheet name="62762812" sheetId="49" r:id="rId49"/>
    <sheet name="62762814" sheetId="50" r:id="rId50"/>
    <sheet name="62762815" sheetId="51" r:id="rId51"/>
    <sheet name="62762818" sheetId="52" r:id="rId52"/>
    <sheet name="62762821" sheetId="53" r:id="rId53"/>
    <sheet name="62762823" sheetId="54" r:id="rId54"/>
    <sheet name="62762824" sheetId="55" r:id="rId55"/>
    <sheet name="62762838" sheetId="56" r:id="rId56"/>
    <sheet name="627701" sheetId="57" r:id="rId57"/>
    <sheet name="627702" sheetId="58" r:id="rId58"/>
    <sheet name="627703" sheetId="59" r:id="rId59"/>
    <sheet name="627704" sheetId="60" r:id="rId60"/>
    <sheet name="627706" sheetId="61" r:id="rId61"/>
    <sheet name="627708" sheetId="62" r:id="rId62"/>
    <sheet name="627709" sheetId="63" r:id="rId63"/>
    <sheet name="627710" sheetId="64" r:id="rId64"/>
    <sheet name="627712" sheetId="65" r:id="rId65"/>
    <sheet name="627715" sheetId="66" r:id="rId66"/>
    <sheet name="627716" sheetId="67" r:id="rId67"/>
    <sheet name="627717" sheetId="68" r:id="rId68"/>
    <sheet name="627720" sheetId="69" r:id="rId69"/>
    <sheet name="627721" sheetId="70" r:id="rId70"/>
    <sheet name="627788" sheetId="71" r:id="rId71"/>
    <sheet name="627801" sheetId="72" r:id="rId72"/>
    <sheet name="627806" sheetId="73" r:id="rId73"/>
    <sheet name="627807" sheetId="74" r:id="rId74"/>
    <sheet name="627808" sheetId="75" r:id="rId75"/>
    <sheet name="627809" sheetId="76" r:id="rId76"/>
    <sheet name="627810" sheetId="77" r:id="rId77"/>
    <sheet name="627812" sheetId="78" r:id="rId78"/>
    <sheet name="627813" sheetId="79" r:id="rId79"/>
    <sheet name="627816" sheetId="80" r:id="rId80"/>
    <sheet name="627817" sheetId="81" r:id="rId81"/>
    <sheet name="627818" sheetId="82" r:id="rId82"/>
    <sheet name="627826" sheetId="83" r:id="rId83"/>
    <sheet name="6412" sheetId="84" r:id="rId84"/>
    <sheet name="6413" sheetId="85" r:id="rId85"/>
    <sheet name="6416" sheetId="86" r:id="rId86"/>
    <sheet name="641788" sheetId="87" r:id="rId87"/>
    <sheet name="627804" sheetId="88" r:id="rId88"/>
  </sheets>
  <definedNames>
    <definedName name="A._BẢO_DƯỠNG_THƯỜNG_XUYÊN_TÀI_SẢN_KCHTHK_DO_NHÀ_NƯỚC_ĐẦU_TƯ__QUẢN_LÝ" localSheetId="2">'TỔNG HỢP'!#REF!</definedName>
    <definedName name="A._BẢO_DƯỠNG_THƯỜNG_XUYÊN_TÀI_SẢN_KCHTHK_DO_NHÀ_NƯỚC_ĐẦU_TƯ__QUẢN_LÝ">#REF!</definedName>
    <definedName name="B._BẢO_TRÌ_TTB_PHỤC_VỤ_CHO_HOẠT_ĐỘNG_KHAI_THÁC_TÀI_SẢN_KCHTHK__Tài_sản_Nhà_nước" localSheetId="2">'TỔNG HỢP'!#REF!</definedName>
    <definedName name="B._BẢO_TRÌ_TTB_PHỤC_VỤ_CHO_HOẠT_ĐỘNG_KHAI_THÁC_TÀI_SẢN_KCHTHK__Tài_sản_Nhà_nước">#REF!</definedName>
    <definedName name="Chi_phí_cắt_cỏ__nạo_vét_mương_thoát_nước" localSheetId="2">'TỔNG HỢP'!$B$7</definedName>
    <definedName name="Chi_phí_cắt_cỏ__nạo_vét_mương_thoát_nước">#REF!</definedName>
    <definedName name="Chi_phí_sửa_chữa_mương_thoát_nước" localSheetId="2">'TỔNG HỢP'!$B$6</definedName>
    <definedName name="Chi_phí_sửa_chữa_mương_thoát_nước">#REF!</definedName>
    <definedName name="_xlnm.Print_Titles" localSheetId="10">'627311'!$2:$3</definedName>
    <definedName name="_xlnm.Print_Titles" localSheetId="2">'TỔNG HỢP'!$1:$1</definedName>
    <definedName name="SCTX_MÁY_MÓC_THIẾT_BỊ" localSheetId="2">'TỔNG HỢP'!$B$12</definedName>
    <definedName name="SCTX_MÁY_MÓC_THIẾT_BỊ">#REF!</definedName>
    <definedName name="Sửa_chữa_bến_bãi_ô_tô__sân_đường" localSheetId="2">'TỔNG HỢP'!$B$5</definedName>
    <definedName name="Sửa_chữa_bến_bãi_ô_tô__sân_đường">#REF!</definedName>
    <definedName name="Sửa_chữa_hàng_rào" localSheetId="2">'TỔNG HỢP'!$B$9</definedName>
    <definedName name="Sửa_chữa_hàng_rào">#REF!</definedName>
    <definedName name="Sửa_chữa_hệ_thống_băng_chuyền" localSheetId="2">'TỔNG HỢP'!$B$13</definedName>
    <definedName name="Sửa_chữa_hệ_thống_băng_chuyền">#REF!</definedName>
    <definedName name="Sửa_chữa_hệ_thống_camera__CCTV" localSheetId="2">'TỔNG HỢP'!$B$29</definedName>
    <definedName name="Sửa_chữa_hệ_thống_camera__CCTV">#REF!</definedName>
    <definedName name="Sửa_chữa_hệ_thống_cấp_nước" localSheetId="2">'TỔNG HỢP'!$B$25</definedName>
    <definedName name="Sửa_chữa_hệ_thống_cấp_nước">#REF!</definedName>
    <definedName name="Sửa_chữa_hệ_thống_máy_móc__thiết_bị_làm_thủ_tục" localSheetId="2">'TỔNG HỢP'!$B$18</definedName>
    <definedName name="Sửa_chữa_hệ_thống_máy_móc__thiết_bị_làm_thủ_tục">#REF!</definedName>
    <definedName name="Sửa_chữa_hệ_thống_ống_lồng" localSheetId="2">'TỔNG HỢP'!$B$14</definedName>
    <definedName name="Sửa_chữa_hệ_thống_ống_lồng">#REF!</definedName>
    <definedName name="Sửa_chữa_hệ_thống_quầy_thủ_tục__thiết_bị_nội_thất" localSheetId="2">'TỔNG HỢP'!$B$17</definedName>
    <definedName name="Sửa_chữa_hệ_thống_quầy_thủ_tục__thiết_bị_nội_thất">#REF!</definedName>
    <definedName name="Sửa_chữa_hệ_thống_thang_cuốn__thang_máy" localSheetId="2">'TỔNG HỢP'!$B$15</definedName>
    <definedName name="Sửa_chữa_hệ_thống_thang_cuốn__thang_máy">#REF!</definedName>
    <definedName name="Sửa_chữa_hệ_thống_thiết_bị_phục_vụ_máy_bay" localSheetId="2">'TỔNG HỢP'!$B$28</definedName>
    <definedName name="Sửa_chữa_hệ_thống_thiết_bị_phục_vụ_máy_bay">#REF!</definedName>
    <definedName name="Sửa_chữa_hệ_thống_thiết_bị_vệ_sinh" localSheetId="2">'TỔNG HỢP'!$B$19</definedName>
    <definedName name="Sửa_chữa_hệ_thống_thiết_bị_vệ_sinh">#REF!</definedName>
    <definedName name="Sửa_chữa_hệ_thống_thoát_nước" localSheetId="2">'TỔNG HỢP'!$B$26</definedName>
    <definedName name="Sửa_chữa_hệ_thống_thoát_nước">#REF!</definedName>
    <definedName name="Sửa_chữa_hệ_thống_thông_tin_liên_lạc" localSheetId="2">'TỔNG HỢP'!$B$16</definedName>
    <definedName name="Sửa_chữa_hệ_thống_thông_tin_liên_lạc">#REF!</definedName>
    <definedName name="Sửa_chữa_hệ_thống_trạm_thu_phí" localSheetId="2">'TỔNG HỢP'!$B$27</definedName>
    <definedName name="Sửa_chữa_hệ_thống_trạm_thu_phí">#REF!</definedName>
    <definedName name="Sửa_chữa_hệ_thống_xử_lý_chất_thải" localSheetId="2">'TỔNG HỢP'!$B$24</definedName>
    <definedName name="Sửa_chữa_hệ_thống_xử_lý_chất_thải">#REF!</definedName>
    <definedName name="Sửa_chữa_máy_móc__thiết_bị___hệ_thống_thiết_bị_điện" localSheetId="2">'TỔNG HỢP'!$B$21</definedName>
    <definedName name="Sửa_chữa_máy_móc__thiết_bị___hệ_thống_thiết_bị_điện">#REF!</definedName>
    <definedName name="Sửa_chữa_máy_móc__thiết_bị___hệ_thống_thiết_bị_lạnh" localSheetId="2">'TỔNG HỢP'!$B$22</definedName>
    <definedName name="Sửa_chữa_máy_móc__thiết_bị___hệ_thống_thiết_bị_lạnh">#REF!</definedName>
    <definedName name="Sửa_chữa_máy_móc_thiết_bị_kiểm_tra_an_ninh" localSheetId="2">'TỔNG HỢP'!$B$20</definedName>
    <definedName name="Sửa_chữa_máy_móc_thiết_bị_kiểm_tra_an_ninh">#REF!</definedName>
    <definedName name="Sửa_chữa_máy_móc_thiết_bị_khác" localSheetId="2">'TỔNG HỢP'!$B$30</definedName>
    <definedName name="Sửa_chữa_máy_móc_thiết_bị_khác">#REF!</definedName>
    <definedName name="Sửa_chữa_nhà_cửa__vật_kiến_trúc_khác" localSheetId="2">'TỔNG HỢP'!$B$10</definedName>
    <definedName name="Sửa_chữa_nhà_cửa__vật_kiến_trúc_khác">#REF!</definedName>
    <definedName name="Sửa_chữa_nhà_ga_quốc_nội">#REF!</definedName>
    <definedName name="Sửa_chữa_phương_tiện_vận_tải_đặc_chủng_phục_vụ_bay" localSheetId="2">'TỔNG HỢP'!$B$32</definedName>
    <definedName name="Sửa_chữa_phương_tiện_vận_tải_đặc_chủng_phục_vụ_bay">#REF!</definedName>
    <definedName name="Sửa_chữa_phương_tiện_vận_tải_khác" localSheetId="2">'TỔNG HỢP'!$B$36</definedName>
    <definedName name="Sửa_chữa_phương_tiện_vận_tải_khác">#REF!</definedName>
    <definedName name="Sửa_chữa_thiết_bị_PCCC" localSheetId="2">'TỔNG HỢP'!$B$23</definedName>
    <definedName name="Sửa_chữa_thiết_bị_PCCC">#REF!</definedName>
    <definedName name="Sửa_chữa_xe_cứu_hỏa__cứu_thương__xe_chuyên_dùng" localSheetId="2">'TỔNG HỢP'!$B$33</definedName>
    <definedName name="Sửa_chữa_xe_cứu_hỏa__cứu_thương__xe_chuyên_dùng">#REF!</definedName>
    <definedName name="Sửa_chữa_xe_ô_tô__khối_gián_tiếp" localSheetId="2">'TỔNG HỢP'!$B$35</definedName>
    <definedName name="Sửa_chữa_xe_ô_tô__khối_gián_tiếp">#REF!</definedName>
    <definedName name="Sửa_chữa_xe_ô_tô__xe_tải_các_loại" localSheetId="2">'TỔNG HỢP'!$B$34</definedName>
    <definedName name="Sửa_chữa_xe_ô_tô__xe_tải_các_loạ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 i="71" l="1"/>
  <c r="F3" i="71"/>
  <c r="E29" i="80" l="1"/>
  <c r="E35" i="80" s="1"/>
  <c r="F10" i="79"/>
  <c r="F34" i="43"/>
  <c r="F6" i="5"/>
  <c r="F13" i="75"/>
  <c r="F12" i="34"/>
  <c r="E3" i="11" l="1"/>
  <c r="E65" i="11"/>
  <c r="G65" i="11" s="1"/>
  <c r="E3" i="80" l="1"/>
  <c r="F15" i="44"/>
  <c r="D102" i="43"/>
  <c r="D100" i="43"/>
  <c r="F7" i="74"/>
  <c r="F7" i="73"/>
  <c r="F4" i="30"/>
  <c r="F28" i="11"/>
  <c r="F10" i="71"/>
  <c r="F20" i="80" l="1"/>
  <c r="F27" i="11"/>
  <c r="S28" i="11"/>
  <c r="B3" i="22"/>
  <c r="D3" i="22"/>
  <c r="F3" i="22"/>
  <c r="F4" i="22"/>
  <c r="G7" i="84"/>
  <c r="E7" i="84"/>
  <c r="G3" i="22" l="1"/>
  <c r="F21" i="11"/>
  <c r="F22" i="11"/>
  <c r="F19" i="80"/>
  <c r="F18" i="80" l="1"/>
  <c r="F9" i="34"/>
  <c r="F24" i="11"/>
  <c r="F16" i="80"/>
  <c r="F5" i="28"/>
  <c r="I10" i="37"/>
  <c r="D90" i="43"/>
  <c r="F9" i="35"/>
  <c r="F19" i="11"/>
  <c r="G17" i="11" l="1"/>
  <c r="H17" i="11"/>
  <c r="F9" i="7"/>
  <c r="E48" i="3"/>
  <c r="F7" i="79"/>
  <c r="F3" i="88" l="1"/>
  <c r="D3" i="88"/>
  <c r="G3" i="88" s="1"/>
  <c r="F3" i="87"/>
  <c r="D3" i="87"/>
  <c r="G3" i="87" s="1"/>
  <c r="F3" i="86"/>
  <c r="D3" i="86"/>
  <c r="G3" i="86" s="1"/>
  <c r="E22" i="85"/>
  <c r="F3" i="85"/>
  <c r="D3" i="85"/>
  <c r="G3" i="85" s="1"/>
  <c r="G28" i="84"/>
  <c r="E28" i="84"/>
  <c r="E17" i="84"/>
  <c r="F3" i="84"/>
  <c r="D3" i="84"/>
  <c r="E33" i="83"/>
  <c r="E32" i="83"/>
  <c r="E31" i="83"/>
  <c r="E27" i="83"/>
  <c r="E19" i="83"/>
  <c r="E18" i="83"/>
  <c r="F3" i="83"/>
  <c r="D3" i="83"/>
  <c r="G3" i="83" s="1"/>
  <c r="F3" i="82"/>
  <c r="D3" i="82"/>
  <c r="F3" i="81"/>
  <c r="O63" i="3" s="1"/>
  <c r="D3" i="81"/>
  <c r="E79" i="80"/>
  <c r="E65" i="80"/>
  <c r="E63" i="80"/>
  <c r="E57" i="80"/>
  <c r="F15" i="80"/>
  <c r="F14" i="80"/>
  <c r="F5" i="80"/>
  <c r="F4" i="80"/>
  <c r="D3" i="80"/>
  <c r="E30" i="79"/>
  <c r="F3" i="79"/>
  <c r="G61" i="3" s="1"/>
  <c r="D3" i="79"/>
  <c r="B3" i="79"/>
  <c r="F3" i="78"/>
  <c r="D3" i="78"/>
  <c r="F3" i="77"/>
  <c r="D3" i="77"/>
  <c r="G3" i="77" s="1"/>
  <c r="F3" i="76"/>
  <c r="D3" i="76"/>
  <c r="B3" i="76"/>
  <c r="E38" i="75"/>
  <c r="E24" i="75"/>
  <c r="F10" i="75"/>
  <c r="F7" i="75"/>
  <c r="F3" i="75"/>
  <c r="G46" i="75" s="1"/>
  <c r="D3" i="75"/>
  <c r="E45" i="74"/>
  <c r="E44" i="74"/>
  <c r="E43" i="74"/>
  <c r="E30" i="74"/>
  <c r="E29" i="74"/>
  <c r="F5" i="74"/>
  <c r="F3" i="74" s="1"/>
  <c r="D3" i="74"/>
  <c r="G3" i="74" s="1"/>
  <c r="E23" i="73"/>
  <c r="E21" i="73"/>
  <c r="E17" i="73"/>
  <c r="F5" i="73"/>
  <c r="F4" i="73"/>
  <c r="F3" i="73"/>
  <c r="D3" i="73"/>
  <c r="F3" i="72"/>
  <c r="D3" i="72"/>
  <c r="G3" i="72" s="1"/>
  <c r="E29" i="71"/>
  <c r="E27" i="71"/>
  <c r="F8" i="71"/>
  <c r="F6" i="71"/>
  <c r="D3" i="71"/>
  <c r="G3" i="71" s="1"/>
  <c r="G45" i="70"/>
  <c r="E45" i="70"/>
  <c r="E39" i="70"/>
  <c r="E38" i="70"/>
  <c r="E36" i="70"/>
  <c r="E35" i="70"/>
  <c r="F4" i="70"/>
  <c r="F3" i="70"/>
  <c r="G51" i="3" s="1"/>
  <c r="H51" i="3" s="1"/>
  <c r="D3" i="70"/>
  <c r="F3" i="69"/>
  <c r="O50" i="3" s="1"/>
  <c r="D3" i="69"/>
  <c r="F3" i="68"/>
  <c r="O49" i="3" s="1"/>
  <c r="D3" i="68"/>
  <c r="F3" i="67"/>
  <c r="D3" i="67"/>
  <c r="F3" i="66"/>
  <c r="D3" i="66"/>
  <c r="G3" i="66" s="1"/>
  <c r="E32" i="65"/>
  <c r="F3" i="65"/>
  <c r="D3" i="65"/>
  <c r="F3" i="64"/>
  <c r="D3" i="64"/>
  <c r="F3" i="63"/>
  <c r="D3" i="63"/>
  <c r="F3" i="62"/>
  <c r="D3" i="62"/>
  <c r="G3" i="62" s="1"/>
  <c r="F3" i="61"/>
  <c r="D3" i="61"/>
  <c r="F3" i="60"/>
  <c r="D3" i="60"/>
  <c r="F3" i="59"/>
  <c r="D3" i="59"/>
  <c r="F4" i="58"/>
  <c r="F3" i="58"/>
  <c r="D3" i="58"/>
  <c r="G3" i="58" s="1"/>
  <c r="E24" i="57"/>
  <c r="F4" i="57"/>
  <c r="F3" i="57"/>
  <c r="D3" i="57"/>
  <c r="E24" i="56"/>
  <c r="E21" i="56"/>
  <c r="F3" i="56"/>
  <c r="D3" i="56"/>
  <c r="G3" i="56" s="1"/>
  <c r="B3" i="56"/>
  <c r="E21" i="55"/>
  <c r="F3" i="55"/>
  <c r="D3" i="55"/>
  <c r="G3" i="55" s="1"/>
  <c r="B3" i="55"/>
  <c r="F3" i="54"/>
  <c r="D3" i="54"/>
  <c r="B3" i="54"/>
  <c r="E22" i="53"/>
  <c r="F3" i="53"/>
  <c r="D3" i="53"/>
  <c r="G3" i="53" s="1"/>
  <c r="B3" i="53"/>
  <c r="F3" i="52"/>
  <c r="D3" i="52"/>
  <c r="B3" i="52"/>
  <c r="F3" i="51"/>
  <c r="D3" i="51"/>
  <c r="G3" i="51" s="1"/>
  <c r="B3" i="51"/>
  <c r="F3" i="50"/>
  <c r="D3" i="50"/>
  <c r="B3" i="50"/>
  <c r="F3" i="49"/>
  <c r="D3" i="49"/>
  <c r="G3" i="49" s="1"/>
  <c r="B3" i="49"/>
  <c r="F3" i="48"/>
  <c r="D3" i="48"/>
  <c r="G3" i="48" s="1"/>
  <c r="B3" i="48"/>
  <c r="F3" i="47"/>
  <c r="O36" i="3" s="1"/>
  <c r="D3" i="47"/>
  <c r="E23" i="46"/>
  <c r="E22" i="46"/>
  <c r="F3" i="46"/>
  <c r="O35" i="3" s="1"/>
  <c r="D3" i="46"/>
  <c r="G3" i="46" s="1"/>
  <c r="G43" i="45"/>
  <c r="E40" i="45"/>
  <c r="E38" i="45"/>
  <c r="E37" i="45"/>
  <c r="E31" i="45"/>
  <c r="E29" i="45"/>
  <c r="E27" i="45"/>
  <c r="E23" i="45"/>
  <c r="F8" i="45"/>
  <c r="F3" i="45" s="1"/>
  <c r="F7" i="45"/>
  <c r="D3" i="45"/>
  <c r="E49" i="44"/>
  <c r="E40" i="44"/>
  <c r="F3" i="44"/>
  <c r="O33" i="3" s="1"/>
  <c r="D3" i="44"/>
  <c r="E243" i="43"/>
  <c r="E222" i="43"/>
  <c r="E216" i="43"/>
  <c r="E214" i="43"/>
  <c r="E209" i="43"/>
  <c r="E205" i="43"/>
  <c r="E203" i="43"/>
  <c r="E199" i="43"/>
  <c r="E197" i="43"/>
  <c r="E193" i="43"/>
  <c r="E192" i="43"/>
  <c r="E182" i="43"/>
  <c r="D81" i="43"/>
  <c r="D78" i="43"/>
  <c r="D74" i="43"/>
  <c r="D69" i="43"/>
  <c r="D64" i="43"/>
  <c r="D62" i="43"/>
  <c r="G56" i="43"/>
  <c r="G53" i="43"/>
  <c r="D52" i="43"/>
  <c r="F29" i="43"/>
  <c r="F18" i="43"/>
  <c r="F11" i="43"/>
  <c r="D3" i="43"/>
  <c r="E24" i="42"/>
  <c r="E23" i="42"/>
  <c r="E22" i="42"/>
  <c r="F3" i="42"/>
  <c r="O30" i="3" s="1"/>
  <c r="D3" i="42"/>
  <c r="E24" i="41"/>
  <c r="G18" i="41"/>
  <c r="F3" i="41"/>
  <c r="O29" i="3" s="1"/>
  <c r="D3" i="41"/>
  <c r="G3" i="41" s="1"/>
  <c r="F3" i="40"/>
  <c r="D3" i="40"/>
  <c r="F3" i="39"/>
  <c r="D3" i="39"/>
  <c r="G3" i="39" s="1"/>
  <c r="E22" i="38"/>
  <c r="F3" i="38"/>
  <c r="D3" i="38"/>
  <c r="G3" i="38" s="1"/>
  <c r="E16" i="37"/>
  <c r="F3" i="37"/>
  <c r="D3" i="37"/>
  <c r="E26" i="36"/>
  <c r="E25" i="36"/>
  <c r="F3" i="36"/>
  <c r="D3" i="36"/>
  <c r="G3" i="36" s="1"/>
  <c r="E26" i="35"/>
  <c r="F3" i="35"/>
  <c r="E7" i="35"/>
  <c r="D3" i="35"/>
  <c r="G58" i="34"/>
  <c r="E56" i="34"/>
  <c r="E55" i="34"/>
  <c r="E54" i="34"/>
  <c r="F3" i="34"/>
  <c r="O22" i="3" s="1"/>
  <c r="D3" i="34"/>
  <c r="D104" i="33"/>
  <c r="E53" i="33"/>
  <c r="E47" i="33"/>
  <c r="E46" i="33"/>
  <c r="F10" i="33"/>
  <c r="F3" i="33" s="1"/>
  <c r="F5" i="33"/>
  <c r="D3" i="33"/>
  <c r="F3" i="32"/>
  <c r="D3" i="32"/>
  <c r="G3" i="32" s="1"/>
  <c r="E23" i="31"/>
  <c r="F3" i="31"/>
  <c r="D3" i="31"/>
  <c r="E22" i="30"/>
  <c r="F3" i="30"/>
  <c r="O18" i="3" s="1"/>
  <c r="D3" i="30"/>
  <c r="E22" i="29"/>
  <c r="F3" i="29"/>
  <c r="D3" i="29"/>
  <c r="F3" i="28"/>
  <c r="O16" i="3" s="1"/>
  <c r="D3" i="28"/>
  <c r="E23" i="27"/>
  <c r="F3" i="27"/>
  <c r="G15" i="3" s="1"/>
  <c r="H15" i="3" s="1"/>
  <c r="D3" i="27"/>
  <c r="E22" i="26"/>
  <c r="E20" i="26"/>
  <c r="F3" i="26"/>
  <c r="G14" i="3" s="1"/>
  <c r="H14" i="3" s="1"/>
  <c r="I14" i="3" s="1"/>
  <c r="D3" i="26"/>
  <c r="E38" i="25"/>
  <c r="E30" i="25"/>
  <c r="E26" i="25"/>
  <c r="F3" i="25"/>
  <c r="O13" i="3" s="1"/>
  <c r="D3" i="25"/>
  <c r="F3" i="24"/>
  <c r="G11" i="3" s="1"/>
  <c r="D3" i="24"/>
  <c r="F3" i="23"/>
  <c r="O10" i="3" s="1"/>
  <c r="D3" i="23"/>
  <c r="E22" i="21"/>
  <c r="F3" i="21"/>
  <c r="D3" i="21"/>
  <c r="G3" i="21" s="1"/>
  <c r="F3" i="20"/>
  <c r="D3" i="20"/>
  <c r="G3" i="20" s="1"/>
  <c r="F4" i="19"/>
  <c r="D4" i="19"/>
  <c r="F3" i="19"/>
  <c r="D3" i="19"/>
  <c r="F6" i="18"/>
  <c r="F3" i="18" s="1"/>
  <c r="F5" i="18"/>
  <c r="D3" i="18"/>
  <c r="E27" i="17"/>
  <c r="F3" i="17"/>
  <c r="D3" i="17"/>
  <c r="F6" i="16"/>
  <c r="F5" i="16"/>
  <c r="F4" i="16"/>
  <c r="F3" i="16"/>
  <c r="O80" i="3" s="1"/>
  <c r="D3" i="16"/>
  <c r="E32" i="15"/>
  <c r="E29" i="15"/>
  <c r="E26" i="15"/>
  <c r="E20" i="15"/>
  <c r="E17" i="15"/>
  <c r="F4" i="15"/>
  <c r="F3" i="15"/>
  <c r="O79" i="3" s="1"/>
  <c r="D3" i="15"/>
  <c r="G3" i="15" s="1"/>
  <c r="E18" i="14"/>
  <c r="E13" i="14"/>
  <c r="F3" i="14"/>
  <c r="D3" i="14"/>
  <c r="G3" i="14" s="1"/>
  <c r="F3" i="13"/>
  <c r="D3" i="13"/>
  <c r="B3" i="13"/>
  <c r="E22" i="12"/>
  <c r="F3" i="12"/>
  <c r="G76" i="3" s="1"/>
  <c r="D3" i="12"/>
  <c r="G3" i="12" s="1"/>
  <c r="I193" i="11"/>
  <c r="H175" i="11"/>
  <c r="H172" i="11"/>
  <c r="F172" i="11"/>
  <c r="H165" i="11"/>
  <c r="F165" i="11"/>
  <c r="H160" i="11"/>
  <c r="F160" i="11"/>
  <c r="J159" i="11"/>
  <c r="D154" i="11"/>
  <c r="E134" i="11"/>
  <c r="E127" i="11"/>
  <c r="E121" i="11"/>
  <c r="E117" i="11"/>
  <c r="E115" i="11"/>
  <c r="E114" i="11"/>
  <c r="E112" i="11"/>
  <c r="E108" i="11"/>
  <c r="E107" i="11"/>
  <c r="E105" i="11"/>
  <c r="E101" i="11"/>
  <c r="E99" i="11"/>
  <c r="E98" i="11"/>
  <c r="E91" i="11"/>
  <c r="M89" i="11"/>
  <c r="S83" i="11"/>
  <c r="E81" i="11"/>
  <c r="S79" i="11"/>
  <c r="S78" i="11"/>
  <c r="D77" i="11"/>
  <c r="S75" i="11"/>
  <c r="S74" i="11" s="1"/>
  <c r="S45" i="11"/>
  <c r="S43" i="11"/>
  <c r="S41" i="11"/>
  <c r="S40" i="11"/>
  <c r="S39" i="11"/>
  <c r="S38" i="11"/>
  <c r="S37" i="11"/>
  <c r="S35" i="11"/>
  <c r="S26" i="11"/>
  <c r="S25" i="11"/>
  <c r="S21" i="11"/>
  <c r="S20" i="11"/>
  <c r="S19" i="11"/>
  <c r="S17" i="11"/>
  <c r="S16" i="11"/>
  <c r="S14" i="11"/>
  <c r="F14" i="11"/>
  <c r="S13" i="11"/>
  <c r="F13" i="11"/>
  <c r="S12" i="11"/>
  <c r="F12" i="11"/>
  <c r="S11" i="11"/>
  <c r="S10" i="11"/>
  <c r="F10" i="11"/>
  <c r="F9" i="11"/>
  <c r="F4" i="11"/>
  <c r="D3" i="11"/>
  <c r="F3" i="10"/>
  <c r="G72" i="3" s="1"/>
  <c r="D3" i="10"/>
  <c r="F3" i="9"/>
  <c r="O71" i="3" s="1"/>
  <c r="D3" i="9"/>
  <c r="F3" i="8"/>
  <c r="G70" i="3" s="1"/>
  <c r="D3" i="8"/>
  <c r="G3" i="8" s="1"/>
  <c r="F3" i="7"/>
  <c r="D3" i="7"/>
  <c r="F3" i="6"/>
  <c r="D3" i="6"/>
  <c r="B3" i="6"/>
  <c r="E17" i="5"/>
  <c r="F5" i="5"/>
  <c r="F3" i="5"/>
  <c r="G67" i="3" s="1"/>
  <c r="H67" i="3" s="1"/>
  <c r="D3" i="5"/>
  <c r="F3" i="4"/>
  <c r="O66" i="3" s="1"/>
  <c r="D3" i="4"/>
  <c r="G3" i="4" s="1"/>
  <c r="G12" i="2"/>
  <c r="G11" i="2"/>
  <c r="G10" i="2"/>
  <c r="G9" i="2"/>
  <c r="I139" i="1"/>
  <c r="P85" i="3"/>
  <c r="G85" i="3"/>
  <c r="F85" i="3"/>
  <c r="H85" i="3" s="1"/>
  <c r="D85" i="3"/>
  <c r="P84" i="3"/>
  <c r="B3" i="86" s="1"/>
  <c r="O84" i="3"/>
  <c r="G84" i="3"/>
  <c r="F84" i="3"/>
  <c r="H84" i="3" s="1"/>
  <c r="D84" i="3"/>
  <c r="P83" i="3"/>
  <c r="O83" i="3"/>
  <c r="G83" i="3"/>
  <c r="F83" i="3"/>
  <c r="H83" i="3" s="1"/>
  <c r="K83" i="3" s="1"/>
  <c r="D83" i="3"/>
  <c r="P82" i="3"/>
  <c r="O82" i="3"/>
  <c r="G82" i="3"/>
  <c r="F82" i="3"/>
  <c r="D82" i="3"/>
  <c r="P81" i="3"/>
  <c r="P80" i="3"/>
  <c r="F80" i="3"/>
  <c r="D80" i="3"/>
  <c r="P79" i="3"/>
  <c r="F79" i="3"/>
  <c r="D79" i="3"/>
  <c r="P78" i="3"/>
  <c r="O78" i="3"/>
  <c r="G78" i="3"/>
  <c r="F78" i="3"/>
  <c r="H78" i="3" s="1"/>
  <c r="K78" i="3" s="1"/>
  <c r="D78" i="3"/>
  <c r="O77" i="3"/>
  <c r="G77" i="3"/>
  <c r="F77" i="3"/>
  <c r="H77" i="3" s="1"/>
  <c r="D77" i="3"/>
  <c r="P76" i="3"/>
  <c r="O76" i="3"/>
  <c r="F76" i="3"/>
  <c r="D76" i="3"/>
  <c r="P75" i="3"/>
  <c r="F75" i="3"/>
  <c r="D75" i="3"/>
  <c r="E74" i="3"/>
  <c r="P73" i="3"/>
  <c r="P72" i="3"/>
  <c r="B3" i="10" s="1"/>
  <c r="O72" i="3"/>
  <c r="F72" i="3"/>
  <c r="D72" i="3"/>
  <c r="P71" i="3"/>
  <c r="B3" i="9" s="1"/>
  <c r="F71" i="3"/>
  <c r="P70" i="3"/>
  <c r="O70" i="3"/>
  <c r="F70" i="3"/>
  <c r="D70" i="3"/>
  <c r="P69" i="3"/>
  <c r="F69" i="3"/>
  <c r="D69" i="3"/>
  <c r="P68" i="3"/>
  <c r="O68" i="3"/>
  <c r="G68" i="3"/>
  <c r="F68" i="3"/>
  <c r="H68" i="3" s="1"/>
  <c r="D68" i="3"/>
  <c r="P67" i="3"/>
  <c r="O67" i="3"/>
  <c r="F67" i="3"/>
  <c r="D67" i="3"/>
  <c r="P66" i="3"/>
  <c r="G66" i="3"/>
  <c r="F66" i="3"/>
  <c r="H66" i="3" s="1"/>
  <c r="D66" i="3"/>
  <c r="P65" i="3"/>
  <c r="O65" i="3"/>
  <c r="G65" i="3"/>
  <c r="F65" i="3"/>
  <c r="D65" i="3"/>
  <c r="P64" i="3"/>
  <c r="B3" i="82" s="1"/>
  <c r="O64" i="3"/>
  <c r="G64" i="3"/>
  <c r="F64" i="3"/>
  <c r="H64" i="3" s="1"/>
  <c r="K64" i="3" s="1"/>
  <c r="D64" i="3"/>
  <c r="P63" i="3"/>
  <c r="B3" i="81" s="1"/>
  <c r="G63" i="3"/>
  <c r="F63" i="3"/>
  <c r="H63" i="3" s="1"/>
  <c r="D63" i="3"/>
  <c r="P62" i="3"/>
  <c r="F62" i="3"/>
  <c r="D62" i="3"/>
  <c r="P61" i="3"/>
  <c r="F61" i="3"/>
  <c r="D61" i="3"/>
  <c r="P60" i="3"/>
  <c r="B3" i="78" s="1"/>
  <c r="O60" i="3"/>
  <c r="G60" i="3"/>
  <c r="F60" i="3"/>
  <c r="H60" i="3" s="1"/>
  <c r="D60" i="3"/>
  <c r="P59" i="3"/>
  <c r="O59" i="3"/>
  <c r="G59" i="3"/>
  <c r="F59" i="3"/>
  <c r="H59" i="3" s="1"/>
  <c r="D59" i="3"/>
  <c r="P58" i="3"/>
  <c r="O58" i="3"/>
  <c r="G58" i="3"/>
  <c r="F58" i="3"/>
  <c r="H58" i="3" s="1"/>
  <c r="D58" i="3"/>
  <c r="P57" i="3"/>
  <c r="O57" i="3"/>
  <c r="G57" i="3"/>
  <c r="F57" i="3"/>
  <c r="D57" i="3"/>
  <c r="P56" i="3"/>
  <c r="F56" i="3"/>
  <c r="D56" i="3"/>
  <c r="P55" i="3"/>
  <c r="F55" i="3"/>
  <c r="D55" i="3"/>
  <c r="P54" i="3"/>
  <c r="O54" i="3"/>
  <c r="G54" i="3"/>
  <c r="F54" i="3"/>
  <c r="D54" i="3"/>
  <c r="P53" i="3"/>
  <c r="O53" i="3"/>
  <c r="G53" i="3"/>
  <c r="F53" i="3"/>
  <c r="H53" i="3" s="1"/>
  <c r="D53" i="3"/>
  <c r="P52" i="3"/>
  <c r="F52" i="3"/>
  <c r="D52" i="3"/>
  <c r="P51" i="3"/>
  <c r="F51" i="3"/>
  <c r="D51" i="3"/>
  <c r="P50" i="3"/>
  <c r="B3" i="69" s="1"/>
  <c r="F50" i="3"/>
  <c r="D50" i="3"/>
  <c r="P49" i="3"/>
  <c r="B3" i="68" s="1"/>
  <c r="F49" i="3"/>
  <c r="D49" i="3"/>
  <c r="P48" i="3"/>
  <c r="B3" i="67" s="1"/>
  <c r="O48" i="3"/>
  <c r="G48" i="3"/>
  <c r="F48" i="3"/>
  <c r="D48" i="3"/>
  <c r="P47" i="3"/>
  <c r="O47" i="3"/>
  <c r="G47" i="3"/>
  <c r="F47" i="3"/>
  <c r="H47" i="3" s="1"/>
  <c r="D47" i="3"/>
  <c r="P46" i="3"/>
  <c r="O46" i="3"/>
  <c r="G46" i="3"/>
  <c r="H46" i="3" s="1"/>
  <c r="K46" i="3" s="1"/>
  <c r="F46" i="3"/>
  <c r="D46" i="3"/>
  <c r="P45" i="3"/>
  <c r="B3" i="64" s="1"/>
  <c r="O45" i="3"/>
  <c r="G45" i="3"/>
  <c r="F45" i="3"/>
  <c r="H45" i="3" s="1"/>
  <c r="D45" i="3"/>
  <c r="P44" i="3"/>
  <c r="B3" i="63" s="1"/>
  <c r="O44" i="3"/>
  <c r="G44" i="3"/>
  <c r="F44" i="3"/>
  <c r="H44" i="3" s="1"/>
  <c r="D44" i="3"/>
  <c r="P43" i="3"/>
  <c r="B3" i="62" s="1"/>
  <c r="O43" i="3"/>
  <c r="G43" i="3"/>
  <c r="F43" i="3"/>
  <c r="H43" i="3" s="1"/>
  <c r="K43" i="3" s="1"/>
  <c r="D43" i="3"/>
  <c r="P42" i="3"/>
  <c r="B3" i="61" s="1"/>
  <c r="O42" i="3"/>
  <c r="G42" i="3"/>
  <c r="F42" i="3"/>
  <c r="H42" i="3" s="1"/>
  <c r="D42" i="3"/>
  <c r="P41" i="3"/>
  <c r="B3" i="60" s="1"/>
  <c r="O41" i="3"/>
  <c r="G41" i="3"/>
  <c r="F41" i="3"/>
  <c r="H41" i="3" s="1"/>
  <c r="D41" i="3"/>
  <c r="P40" i="3"/>
  <c r="B3" i="59" s="1"/>
  <c r="O40" i="3"/>
  <c r="G40" i="3"/>
  <c r="F40" i="3"/>
  <c r="H40" i="3" s="1"/>
  <c r="K40" i="3" s="1"/>
  <c r="D40" i="3"/>
  <c r="P39" i="3"/>
  <c r="O39" i="3"/>
  <c r="G39" i="3"/>
  <c r="F39" i="3"/>
  <c r="H39" i="3" s="1"/>
  <c r="D39" i="3"/>
  <c r="P38" i="3"/>
  <c r="O38" i="3"/>
  <c r="G38" i="3"/>
  <c r="F38" i="3"/>
  <c r="H38" i="3" s="1"/>
  <c r="D38" i="3"/>
  <c r="P37" i="3"/>
  <c r="P36" i="3"/>
  <c r="B3" i="47" s="1"/>
  <c r="G36" i="3"/>
  <c r="F36" i="3"/>
  <c r="P35" i="3"/>
  <c r="F35" i="3"/>
  <c r="D35" i="3"/>
  <c r="P34" i="3"/>
  <c r="F34" i="3"/>
  <c r="D34" i="3"/>
  <c r="P33" i="3"/>
  <c r="F33" i="3"/>
  <c r="D33" i="3"/>
  <c r="P32" i="3"/>
  <c r="F32" i="3"/>
  <c r="D32" i="3"/>
  <c r="P31" i="3"/>
  <c r="E31" i="3"/>
  <c r="P30" i="3"/>
  <c r="J30" i="3"/>
  <c r="F30" i="3"/>
  <c r="D30" i="3"/>
  <c r="P29" i="3"/>
  <c r="J29" i="3"/>
  <c r="F29" i="3"/>
  <c r="D29" i="3"/>
  <c r="P28" i="3"/>
  <c r="B3" i="40" s="1"/>
  <c r="O28" i="3"/>
  <c r="D28" i="3"/>
  <c r="P27" i="3"/>
  <c r="O27" i="3"/>
  <c r="J27" i="3"/>
  <c r="G27" i="3"/>
  <c r="F27" i="3"/>
  <c r="D27" i="3"/>
  <c r="P26" i="3"/>
  <c r="O26" i="3"/>
  <c r="J26" i="3"/>
  <c r="G26" i="3"/>
  <c r="F26" i="3"/>
  <c r="H26" i="3" s="1"/>
  <c r="I26" i="3" s="1"/>
  <c r="D26" i="3"/>
  <c r="P25" i="3"/>
  <c r="O25" i="3"/>
  <c r="J25" i="3"/>
  <c r="G25" i="3"/>
  <c r="H25" i="3" s="1"/>
  <c r="F25" i="3"/>
  <c r="D25" i="3"/>
  <c r="P24" i="3"/>
  <c r="O24" i="3"/>
  <c r="J24" i="3"/>
  <c r="G24" i="3"/>
  <c r="F24" i="3"/>
  <c r="H24" i="3" s="1"/>
  <c r="K24" i="3" s="1"/>
  <c r="D24" i="3"/>
  <c r="P23" i="3"/>
  <c r="J23" i="3"/>
  <c r="F23" i="3"/>
  <c r="D23" i="3"/>
  <c r="P22" i="3"/>
  <c r="J22" i="3"/>
  <c r="G22" i="3"/>
  <c r="H22" i="3" s="1"/>
  <c r="I22" i="3" s="1"/>
  <c r="F22" i="3"/>
  <c r="D22" i="3"/>
  <c r="P21" i="3"/>
  <c r="J21" i="3"/>
  <c r="F21" i="3"/>
  <c r="D21" i="3"/>
  <c r="P20" i="3"/>
  <c r="O20" i="3"/>
  <c r="J20" i="3"/>
  <c r="G20" i="3"/>
  <c r="F20" i="3"/>
  <c r="D20" i="3"/>
  <c r="P19" i="3"/>
  <c r="O19" i="3"/>
  <c r="J19" i="3"/>
  <c r="G19" i="3"/>
  <c r="F19" i="3"/>
  <c r="D19" i="3"/>
  <c r="P18" i="3"/>
  <c r="J18" i="3"/>
  <c r="G18" i="3"/>
  <c r="F18" i="3"/>
  <c r="H18" i="3" s="1"/>
  <c r="I18" i="3" s="1"/>
  <c r="D18" i="3"/>
  <c r="P17" i="3"/>
  <c r="O17" i="3"/>
  <c r="J17" i="3"/>
  <c r="G17" i="3"/>
  <c r="F17" i="3"/>
  <c r="D17" i="3"/>
  <c r="P16" i="3"/>
  <c r="J16" i="3"/>
  <c r="F16" i="3"/>
  <c r="D16" i="3"/>
  <c r="P15" i="3"/>
  <c r="J15" i="3"/>
  <c r="F15" i="3"/>
  <c r="D15" i="3"/>
  <c r="P14" i="3"/>
  <c r="J14" i="3"/>
  <c r="F14" i="3"/>
  <c r="D14" i="3"/>
  <c r="P13" i="3"/>
  <c r="J13" i="3"/>
  <c r="F13" i="3"/>
  <c r="D13" i="3"/>
  <c r="P12" i="3"/>
  <c r="E12" i="3"/>
  <c r="E86" i="3" s="1"/>
  <c r="P11" i="3"/>
  <c r="O11" i="3"/>
  <c r="J11" i="3"/>
  <c r="F11" i="3"/>
  <c r="D11" i="3"/>
  <c r="P10" i="3"/>
  <c r="J10" i="3"/>
  <c r="F10" i="3"/>
  <c r="D10" i="3"/>
  <c r="P9" i="3"/>
  <c r="O9" i="3"/>
  <c r="J9" i="3"/>
  <c r="G9" i="3"/>
  <c r="F9" i="3"/>
  <c r="H9" i="3" s="1"/>
  <c r="I9" i="3" s="1"/>
  <c r="D9" i="3"/>
  <c r="P8" i="3"/>
  <c r="O8" i="3"/>
  <c r="J8" i="3"/>
  <c r="G8" i="3"/>
  <c r="F8" i="3"/>
  <c r="H8" i="3" s="1"/>
  <c r="D8" i="3"/>
  <c r="P7" i="3"/>
  <c r="O7" i="3"/>
  <c r="J7" i="3"/>
  <c r="G7" i="3"/>
  <c r="F7" i="3"/>
  <c r="H7" i="3" s="1"/>
  <c r="D7" i="3"/>
  <c r="P6" i="3"/>
  <c r="O6" i="3"/>
  <c r="J6" i="3"/>
  <c r="G6" i="3"/>
  <c r="F6" i="3"/>
  <c r="D6" i="3"/>
  <c r="P5" i="3"/>
  <c r="B3" i="18" s="1"/>
  <c r="J5" i="3"/>
  <c r="D5" i="3"/>
  <c r="P4" i="3"/>
  <c r="O4" i="3"/>
  <c r="J4" i="3"/>
  <c r="G4" i="3"/>
  <c r="F4" i="3"/>
  <c r="D4" i="3"/>
  <c r="E3" i="3"/>
  <c r="E2" i="3" s="1"/>
  <c r="G3" i="70" l="1"/>
  <c r="H65" i="3"/>
  <c r="I65" i="3" s="1"/>
  <c r="G3" i="5"/>
  <c r="G10" i="3"/>
  <c r="H10" i="3" s="1"/>
  <c r="K10" i="3" s="1"/>
  <c r="G3" i="31"/>
  <c r="G3" i="65"/>
  <c r="O51" i="3"/>
  <c r="F3" i="11"/>
  <c r="C187" i="11"/>
  <c r="I188" i="11" s="1"/>
  <c r="S77" i="11"/>
  <c r="F3" i="80"/>
  <c r="O62" i="3" s="1"/>
  <c r="G50" i="3"/>
  <c r="H50" i="3" s="1"/>
  <c r="I50" i="3" s="1"/>
  <c r="G3" i="69"/>
  <c r="G3" i="84"/>
  <c r="F12" i="3"/>
  <c r="H54" i="3"/>
  <c r="K54" i="3" s="1"/>
  <c r="H57" i="3"/>
  <c r="K57" i="3" s="1"/>
  <c r="H11" i="3"/>
  <c r="H19" i="3"/>
  <c r="K19" i="3" s="1"/>
  <c r="H17" i="3"/>
  <c r="K17" i="3" s="1"/>
  <c r="H70" i="3"/>
  <c r="G3" i="30"/>
  <c r="G3" i="17"/>
  <c r="G3" i="24"/>
  <c r="H6" i="3"/>
  <c r="K6" i="3" s="1"/>
  <c r="G3" i="19"/>
  <c r="G3" i="75"/>
  <c r="G3" i="16"/>
  <c r="F3" i="43"/>
  <c r="G32" i="3" s="1"/>
  <c r="G3" i="23"/>
  <c r="G3" i="44"/>
  <c r="G33" i="3"/>
  <c r="H33" i="3" s="1"/>
  <c r="K33" i="3" s="1"/>
  <c r="H82" i="3"/>
  <c r="K82" i="3" s="1"/>
  <c r="G3" i="34"/>
  <c r="G30" i="3"/>
  <c r="H30" i="3" s="1"/>
  <c r="K30" i="3" s="1"/>
  <c r="G3" i="42"/>
  <c r="S8" i="11"/>
  <c r="S82" i="11" s="1"/>
  <c r="H183" i="11"/>
  <c r="I184" i="11" s="1"/>
  <c r="F183" i="11"/>
  <c r="I185" i="11" s="1"/>
  <c r="O15" i="3"/>
  <c r="G16" i="3"/>
  <c r="H16" i="3" s="1"/>
  <c r="G3" i="28"/>
  <c r="G3" i="26"/>
  <c r="O14" i="3"/>
  <c r="G3" i="7"/>
  <c r="G52" i="3"/>
  <c r="H52" i="3" s="1"/>
  <c r="H48" i="3"/>
  <c r="K48" i="3" s="1"/>
  <c r="G13" i="3"/>
  <c r="H13" i="3" s="1"/>
  <c r="G3" i="25"/>
  <c r="H61" i="3"/>
  <c r="K61" i="3" s="1"/>
  <c r="O61" i="3"/>
  <c r="G3" i="79"/>
  <c r="G3" i="27"/>
  <c r="G3" i="57"/>
  <c r="K7" i="3"/>
  <c r="I7" i="3"/>
  <c r="H72" i="3"/>
  <c r="K72" i="3" s="1"/>
  <c r="H76" i="3"/>
  <c r="I76" i="3" s="1"/>
  <c r="F31" i="3"/>
  <c r="F86" i="3" s="1"/>
  <c r="H20" i="3"/>
  <c r="I20" i="3" s="1"/>
  <c r="F3" i="3"/>
  <c r="H27" i="3"/>
  <c r="K27" i="3" s="1"/>
  <c r="K3" i="44"/>
  <c r="I63" i="3"/>
  <c r="K63" i="3"/>
  <c r="K70" i="3"/>
  <c r="I70" i="3"/>
  <c r="K38" i="3"/>
  <c r="I38" i="3"/>
  <c r="K47" i="3"/>
  <c r="I47" i="3"/>
  <c r="K53" i="3"/>
  <c r="I53" i="3"/>
  <c r="G3" i="18"/>
  <c r="O5" i="3"/>
  <c r="G5" i="3"/>
  <c r="G21" i="3"/>
  <c r="H21" i="3" s="1"/>
  <c r="G3" i="33"/>
  <c r="O21" i="3"/>
  <c r="G3" i="35"/>
  <c r="O55" i="3"/>
  <c r="G55" i="3"/>
  <c r="H55" i="3" s="1"/>
  <c r="G3" i="73"/>
  <c r="K77" i="3"/>
  <c r="I77" i="3"/>
  <c r="K67" i="3"/>
  <c r="I67" i="3"/>
  <c r="K59" i="3"/>
  <c r="I59" i="3"/>
  <c r="K45" i="3"/>
  <c r="I45" i="3"/>
  <c r="I66" i="3"/>
  <c r="K66" i="3"/>
  <c r="K41" i="3"/>
  <c r="I41" i="3"/>
  <c r="K39" i="3"/>
  <c r="I39" i="3"/>
  <c r="K84" i="3"/>
  <c r="I84" i="3"/>
  <c r="G34" i="3"/>
  <c r="H34" i="3" s="1"/>
  <c r="G3" i="45"/>
  <c r="O34" i="3"/>
  <c r="O23" i="3"/>
  <c r="G23" i="3"/>
  <c r="H23" i="3" s="1"/>
  <c r="K8" i="3"/>
  <c r="I8" i="3"/>
  <c r="I11" i="3"/>
  <c r="K11" i="3"/>
  <c r="K25" i="3"/>
  <c r="I25" i="3"/>
  <c r="K44" i="3"/>
  <c r="I44" i="3"/>
  <c r="I17" i="3"/>
  <c r="I19" i="3"/>
  <c r="K42" i="3"/>
  <c r="I42" i="3"/>
  <c r="I60" i="3"/>
  <c r="K60" i="3"/>
  <c r="H71" i="3"/>
  <c r="G69" i="3"/>
  <c r="H69" i="3" s="1"/>
  <c r="O69" i="3"/>
  <c r="K15" i="3"/>
  <c r="I15" i="3"/>
  <c r="K68" i="3"/>
  <c r="I68" i="3"/>
  <c r="I85" i="3"/>
  <c r="K85" i="3"/>
  <c r="K51" i="3"/>
  <c r="I51" i="3"/>
  <c r="O56" i="3"/>
  <c r="G56" i="3"/>
  <c r="H56" i="3" s="1"/>
  <c r="K14" i="3"/>
  <c r="K18" i="3"/>
  <c r="K22" i="3"/>
  <c r="K26" i="3"/>
  <c r="G71" i="3"/>
  <c r="G80" i="3"/>
  <c r="H80" i="3" s="1"/>
  <c r="I40" i="3"/>
  <c r="I43" i="3"/>
  <c r="I46" i="3"/>
  <c r="I54" i="3"/>
  <c r="I24" i="3"/>
  <c r="I33" i="3"/>
  <c r="G79" i="3"/>
  <c r="H79" i="3" s="1"/>
  <c r="K9" i="3"/>
  <c r="G29" i="3"/>
  <c r="H29" i="3" s="1"/>
  <c r="H4" i="3"/>
  <c r="G35" i="3"/>
  <c r="H35" i="3" s="1"/>
  <c r="I64" i="3"/>
  <c r="I83" i="3"/>
  <c r="I78" i="3"/>
  <c r="K65" i="3" l="1"/>
  <c r="I10" i="3"/>
  <c r="I57" i="3"/>
  <c r="I183" i="11"/>
  <c r="G3" i="11"/>
  <c r="I186" i="11" s="1"/>
  <c r="I187" i="11" s="1"/>
  <c r="I189" i="11" s="1"/>
  <c r="H3" i="11"/>
  <c r="H3" i="80"/>
  <c r="G3" i="80"/>
  <c r="G62" i="3"/>
  <c r="H62" i="3" s="1"/>
  <c r="I62" i="3" s="1"/>
  <c r="G31" i="3"/>
  <c r="K50" i="3"/>
  <c r="I82" i="3"/>
  <c r="I30" i="3"/>
  <c r="K20" i="3"/>
  <c r="K76" i="3"/>
  <c r="F2" i="3"/>
  <c r="I6" i="3"/>
  <c r="O32" i="3"/>
  <c r="G3" i="43"/>
  <c r="G75" i="3"/>
  <c r="G74" i="3" s="1"/>
  <c r="O75" i="3"/>
  <c r="I61" i="3"/>
  <c r="K16" i="3"/>
  <c r="I16" i="3"/>
  <c r="G12" i="3"/>
  <c r="O52" i="3"/>
  <c r="I48" i="3"/>
  <c r="I27" i="3"/>
  <c r="I72" i="3"/>
  <c r="K35" i="3"/>
  <c r="I35" i="3"/>
  <c r="K79" i="3"/>
  <c r="I79" i="3"/>
  <c r="I69" i="3"/>
  <c r="K69" i="3"/>
  <c r="K34" i="3"/>
  <c r="I34" i="3"/>
  <c r="K56" i="3"/>
  <c r="I56" i="3"/>
  <c r="H12" i="3"/>
  <c r="K12" i="3" s="1"/>
  <c r="K13" i="3"/>
  <c r="I13" i="3"/>
  <c r="H32" i="3"/>
  <c r="K80" i="3"/>
  <c r="I80" i="3"/>
  <c r="I4" i="3"/>
  <c r="H3" i="3"/>
  <c r="K4" i="3"/>
  <c r="K29" i="3"/>
  <c r="I29" i="3"/>
  <c r="K71" i="3"/>
  <c r="I71" i="3"/>
  <c r="K21" i="3"/>
  <c r="I21" i="3"/>
  <c r="K55" i="3"/>
  <c r="I55" i="3"/>
  <c r="K52" i="3"/>
  <c r="I52" i="3"/>
  <c r="I23" i="3"/>
  <c r="K23" i="3"/>
  <c r="G3" i="3"/>
  <c r="H5" i="3"/>
  <c r="H75" i="3" l="1"/>
  <c r="K75" i="3" s="1"/>
  <c r="G86" i="3"/>
  <c r="K62" i="3"/>
  <c r="G2" i="3"/>
  <c r="K32" i="3"/>
  <c r="I32" i="3"/>
  <c r="I31" i="3" s="1"/>
  <c r="H31" i="3"/>
  <c r="H2" i="3" s="1"/>
  <c r="K2" i="3" s="1"/>
  <c r="K5" i="3"/>
  <c r="I5" i="3"/>
  <c r="K3" i="3"/>
  <c r="I3" i="3"/>
  <c r="I12" i="3"/>
  <c r="I75" i="3" l="1"/>
  <c r="H74" i="3"/>
  <c r="I74" i="3" s="1"/>
  <c r="I86" i="3"/>
  <c r="I2" i="3"/>
  <c r="K31" i="3"/>
  <c r="H86" i="3"/>
  <c r="K86" i="3" s="1"/>
</calcChain>
</file>

<file path=xl/sharedStrings.xml><?xml version="1.0" encoding="utf-8"?>
<sst xmlns="http://schemas.openxmlformats.org/spreadsheetml/2006/main" count="4477" uniqueCount="1935">
  <si>
    <t>NƠI NHẬP DỮ TIỆU TỪ PHẦN MỀM KẾ TOÁN BRAVO ĐỂ SO SÁNH</t>
  </si>
  <si>
    <t>Giá trị</t>
  </si>
  <si>
    <t>Tỷ lệ</t>
  </si>
  <si>
    <t>Chi phí sản xuất kinh doanh</t>
  </si>
  <si>
    <t>Chi phí nhân viên</t>
  </si>
  <si>
    <t>Chi phí tiền lương</t>
  </si>
  <si>
    <t>62711</t>
  </si>
  <si>
    <t>Thưởng an toàn hàng không</t>
  </si>
  <si>
    <t>Phụ cấp đội PCCC cơ sở</t>
  </si>
  <si>
    <t>627121</t>
  </si>
  <si>
    <t>Tiền ăn giữa ca</t>
  </si>
  <si>
    <t>Phụ cấp an toàn, vệ sinh viên</t>
  </si>
  <si>
    <t>627122</t>
  </si>
  <si>
    <t>Kinh phí công đoàn</t>
  </si>
  <si>
    <t>62713</t>
  </si>
  <si>
    <t>Chi phí bảo hiểm xã hội</t>
  </si>
  <si>
    <t>62714</t>
  </si>
  <si>
    <t>Chi phí bảo hiểm y tế</t>
  </si>
  <si>
    <t>62715</t>
  </si>
  <si>
    <t>Chi phí bảo hiểm thất nghiệp</t>
  </si>
  <si>
    <t>62716</t>
  </si>
  <si>
    <t>Chi phí nguyên, vật liệu</t>
  </si>
  <si>
    <t>62717</t>
  </si>
  <si>
    <t>Chi phí nhiên liệu</t>
  </si>
  <si>
    <t>Vật tư vệ sinh</t>
  </si>
  <si>
    <t>62721</t>
  </si>
  <si>
    <t>Vật tư, tem, nhãn kiểm tra an ninh hàng không</t>
  </si>
  <si>
    <t>62722</t>
  </si>
  <si>
    <t>Vật liệu phục vụ chuyến bay</t>
  </si>
  <si>
    <t>62723</t>
  </si>
  <si>
    <t>Vật liệu xử lý chất thải, hóa chất hệ thống lạnh</t>
  </si>
  <si>
    <t>62724</t>
  </si>
  <si>
    <t>Vật tư in ấn vé sân đường, hóa đơn</t>
  </si>
  <si>
    <t>62725</t>
  </si>
  <si>
    <t>Chi phí nhiên liệu phục vụ công tác</t>
  </si>
  <si>
    <t>62726</t>
  </si>
  <si>
    <t>Chi phí vật liệu khác</t>
  </si>
  <si>
    <t>62727</t>
  </si>
  <si>
    <t>Chi phí dụng cụ sản xuất</t>
  </si>
  <si>
    <t>Chi phí mua sắm công cụ dụng cụ</t>
  </si>
  <si>
    <t>Công cụ dụng cụ lao động</t>
  </si>
  <si>
    <t>627311</t>
  </si>
  <si>
    <t>Trang thiết bị văn phòng</t>
  </si>
  <si>
    <t>627312</t>
  </si>
  <si>
    <t>Trang thiết bị và bảng biểu nhà ga</t>
  </si>
  <si>
    <t>627313</t>
  </si>
  <si>
    <t>Bàn ghế, tủ, quầy ,vật dụng khác</t>
  </si>
  <si>
    <t>627314</t>
  </si>
  <si>
    <t>Chi phí sửa chữa công cụ dụng cụ</t>
  </si>
  <si>
    <t>627321</t>
  </si>
  <si>
    <t>Chi phí sửa chữa công cụ dụng cụ (khối gián tiếp)</t>
  </si>
  <si>
    <t>627322</t>
  </si>
  <si>
    <t>Chi phí khấu hao TSCĐ</t>
  </si>
  <si>
    <t>62741</t>
  </si>
  <si>
    <t>Thuế, phí, và lệ phí</t>
  </si>
  <si>
    <t>Thuế môn bài</t>
  </si>
  <si>
    <t>62751</t>
  </si>
  <si>
    <t>Thuế đất và tiền thuê đất</t>
  </si>
  <si>
    <t>62752</t>
  </si>
  <si>
    <t>Thuế VAT không được khấu trừ</t>
  </si>
  <si>
    <t>Chi phí sửa chữa tài sản</t>
  </si>
  <si>
    <t>Thuế khác</t>
  </si>
  <si>
    <t>Chi phí sửa chữa</t>
  </si>
  <si>
    <t>Chi phí sửa chữa nhà cửa, vật kiến trúc</t>
  </si>
  <si>
    <t>Chi phí sửa chữa thường xuyên</t>
  </si>
  <si>
    <t>Sửa chữa nhà ga quốc nội</t>
  </si>
  <si>
    <t>62762101</t>
  </si>
  <si>
    <t>Chi phí SCTX nhà cửa, vật kiến trúc</t>
  </si>
  <si>
    <t>Sửa chữa bến bãi ô tô, sân đưòng</t>
  </si>
  <si>
    <t>62762103</t>
  </si>
  <si>
    <t>Chi phí sửa chữa mương thoát nước</t>
  </si>
  <si>
    <t>62762104</t>
  </si>
  <si>
    <t>Chi phí cắt cỏ, nạo vét mương thoát nước</t>
  </si>
  <si>
    <t>62762105</t>
  </si>
  <si>
    <t>Chi phí sửa chữa mương tháo nước</t>
  </si>
  <si>
    <t>Sửa chữa sân đậu</t>
  </si>
  <si>
    <t>62762106</t>
  </si>
  <si>
    <t>Sửa chữa hàng rào</t>
  </si>
  <si>
    <t>62762107</t>
  </si>
  <si>
    <t>Sửa chữa nhà cửa, vật kiến trúc khác</t>
  </si>
  <si>
    <t>62762188</t>
  </si>
  <si>
    <t>Sửa chữa nhà cửa, vật kiến trúc khác (khối gián tiếp)</t>
  </si>
  <si>
    <t>62762189</t>
  </si>
  <si>
    <t>Chi phí sửa chữa máy móc thiết bị</t>
  </si>
  <si>
    <t>Sửa chữa hệ thống băng chuyền</t>
  </si>
  <si>
    <t>62762201</t>
  </si>
  <si>
    <t>Chi phí SCTX máy móc thiết bị</t>
  </si>
  <si>
    <t>Sửa chữa hệ thống ống lồng</t>
  </si>
  <si>
    <t>62762202</t>
  </si>
  <si>
    <t>Sửa chữa hệ thống thang cuốn, thang máy</t>
  </si>
  <si>
    <t>62762203</t>
  </si>
  <si>
    <t>Sửa chữa hệ thống thông tin liên lạc</t>
  </si>
  <si>
    <t>62762204</t>
  </si>
  <si>
    <t>Sửa chữa hệ thống quầy thủ tục, thiết bị nội thất</t>
  </si>
  <si>
    <t>62762205</t>
  </si>
  <si>
    <t>Sửa chữa hệ thống máy móc, thiết bị làm thủ tục</t>
  </si>
  <si>
    <t>62762206</t>
  </si>
  <si>
    <t>Sửa chữa hệ thống thiết bị vệ sinh</t>
  </si>
  <si>
    <t>62762207</t>
  </si>
  <si>
    <t>Sửa chữa máy móc thiết bị kiểm tra an ninh</t>
  </si>
  <si>
    <t>62762208</t>
  </si>
  <si>
    <t>Sửa chữa máy móc, thiết bị , hệ thống thiết bị điện</t>
  </si>
  <si>
    <t>62762209</t>
  </si>
  <si>
    <t>Sửa chữa máy móc, thiết bị , hệ thống thiết bị lạnh</t>
  </si>
  <si>
    <t>62762210</t>
  </si>
  <si>
    <t>Sửa chữa thiết bị PCCC</t>
  </si>
  <si>
    <t>62762211</t>
  </si>
  <si>
    <t>Sửa chữa hệ thống xử lý chất thải</t>
  </si>
  <si>
    <t>62762212</t>
  </si>
  <si>
    <t>Sửa chữa hệ thống cấp nước</t>
  </si>
  <si>
    <t>62762213</t>
  </si>
  <si>
    <t>Sửa chữa hệ thống thoát nước</t>
  </si>
  <si>
    <t>62762214</t>
  </si>
  <si>
    <t>Sửa chữa hệ thống trạm thu phí</t>
  </si>
  <si>
    <t>62762215</t>
  </si>
  <si>
    <t>Sửa chữa hệ thống camera, CCTV</t>
  </si>
  <si>
    <t>62762217</t>
  </si>
  <si>
    <t>Sửa chữa máy móc thiết bị khác</t>
  </si>
  <si>
    <t>62762288</t>
  </si>
  <si>
    <t>Sửa chữa hệ thống thiết bị phục vụ máy bay</t>
  </si>
  <si>
    <t>Sửa chữa máy móc thiết bị (khối gián tiếp)</t>
  </si>
  <si>
    <t>62762289</t>
  </si>
  <si>
    <t>Chi phí sửa chữa phương tiện vận tải</t>
  </si>
  <si>
    <t>Sửa chữa phương tiện vận tải đặc chủng phục vụ bay</t>
  </si>
  <si>
    <t>62762301</t>
  </si>
  <si>
    <t>Sửa chữa xe cứu hỏa, cứu thương, xe chuyên dùng</t>
  </si>
  <si>
    <t>62762302</t>
  </si>
  <si>
    <t>Chi phí SCTX phương tiện vận tải</t>
  </si>
  <si>
    <t>Sửa chữa xe ô tô, xe tải các loại</t>
  </si>
  <si>
    <t>62762303</t>
  </si>
  <si>
    <t>Sửa chữa xe ô tô (khối gián tiếp)</t>
  </si>
  <si>
    <t>62762304</t>
  </si>
  <si>
    <t>Chi phí sửa chữa tài sản KCHTHK</t>
  </si>
  <si>
    <t>Sửa chữa đường hạ cất cánh, đường lăn</t>
  </si>
  <si>
    <t>62762811</t>
  </si>
  <si>
    <t>Sơn tín hiệu, đường băng, đường lăn, tẩy vệt cao su</t>
  </si>
  <si>
    <t>62762812</t>
  </si>
  <si>
    <t>Chi phí SCTX thiết bị dụng cụ quản lý</t>
  </si>
  <si>
    <t>Chi phí sửa chữa mương thoát nước (khu bay)</t>
  </si>
  <si>
    <t>62762814</t>
  </si>
  <si>
    <t>Sửa chữa hệ thống máy tính (không sử dụng từ 01/01/2016)</t>
  </si>
  <si>
    <t>Chi phí cắt cỏ, nạo vét mương thoát nước (khu bay)</t>
  </si>
  <si>
    <t>62762815</t>
  </si>
  <si>
    <t>Sửa chữa thiết bị văn phòng (tài sản)</t>
  </si>
  <si>
    <t>Sửa chữa vật kiến trúc khác (khu bay)</t>
  </si>
  <si>
    <t>62762818</t>
  </si>
  <si>
    <t>Sửa chữa tài sản quản lý khác</t>
  </si>
  <si>
    <t>Sửa chữa máy móc, thiết bị chỉ huy dẫn đường</t>
  </si>
  <si>
    <t>62762821</t>
  </si>
  <si>
    <t>Chi phí SCTX nhà ga quốc tế</t>
  </si>
  <si>
    <t>Sửa chữa hệ thống điện khu bay</t>
  </si>
  <si>
    <t>62762823</t>
  </si>
  <si>
    <t>Hệ thống quầy thủ tục, thiết bị nội thất</t>
  </si>
  <si>
    <t>Sửa chữa hệ thống đèn đêm (khu bay)</t>
  </si>
  <si>
    <t>62762824</t>
  </si>
  <si>
    <t>Chi phí SCTX khu bay</t>
  </si>
  <si>
    <t>Sửa chữa máy móc thiết bị khác (khu bay)</t>
  </si>
  <si>
    <t>62762828</t>
  </si>
  <si>
    <t>Sửa chữa phương tiện vận tải phục vụ trong khu bay</t>
  </si>
  <si>
    <t>62762838</t>
  </si>
  <si>
    <t>Chi phí dịch vụ mua ngoài</t>
  </si>
  <si>
    <t>Sửa chữa đài dẫn đường</t>
  </si>
  <si>
    <t>Chi phí thuê dịch vụ vệ sinh</t>
  </si>
  <si>
    <t>627701</t>
  </si>
  <si>
    <t>Chi phí thuê dịch vụ bảo vệ</t>
  </si>
  <si>
    <t>627702</t>
  </si>
  <si>
    <t>Chi phí thuê dịch vụ vệ sinh môi trường, chất thải</t>
  </si>
  <si>
    <t>627703</t>
  </si>
  <si>
    <t>Chi dịch vụ VIP, khách hàng C</t>
  </si>
  <si>
    <t>627704</t>
  </si>
  <si>
    <t>Chi thuê vận chuyển bốc xếp</t>
  </si>
  <si>
    <t>627706</t>
  </si>
  <si>
    <t>Sửa chữa hệ thống ra đa , thời tiết khí tượng</t>
  </si>
  <si>
    <t>Chi phí thông tin liên lạc</t>
  </si>
  <si>
    <t>627708</t>
  </si>
  <si>
    <t>Chi phí tiền điện</t>
  </si>
  <si>
    <t>627709</t>
  </si>
  <si>
    <t>Chi phí tiền nước</t>
  </si>
  <si>
    <t>627710</t>
  </si>
  <si>
    <t>Chi bảo hiểm hàng không, phi hàng không</t>
  </si>
  <si>
    <t>627712</t>
  </si>
  <si>
    <t>Chi đào tạo, huấn luyện</t>
  </si>
  <si>
    <t>627715</t>
  </si>
  <si>
    <t>Chi dịch vụ tư vấn, ISO</t>
  </si>
  <si>
    <t>627716</t>
  </si>
  <si>
    <t>Chi bay hiệu chuẩn thiết bị</t>
  </si>
  <si>
    <t>627718</t>
  </si>
  <si>
    <t>Chi phí dịch vụ giám sát môi trường</t>
  </si>
  <si>
    <t>627720</t>
  </si>
  <si>
    <t>Chi phí kiểm định</t>
  </si>
  <si>
    <t>627721</t>
  </si>
  <si>
    <t>Chi thuê/ mua dịch vụ khác</t>
  </si>
  <si>
    <t>627788</t>
  </si>
  <si>
    <t>Chi phí bằng tiền khác</t>
  </si>
  <si>
    <t>Chi trang phục ngành</t>
  </si>
  <si>
    <t>627801</t>
  </si>
  <si>
    <t>Chăm sóc sức khỏe người lao động (Bdđh+Ksk)</t>
  </si>
  <si>
    <t>627803</t>
  </si>
  <si>
    <t>Chi phí bảo hộ lao động</t>
  </si>
  <si>
    <t>627804</t>
  </si>
  <si>
    <t>Văn phòng phẩm</t>
  </si>
  <si>
    <t>627806</t>
  </si>
  <si>
    <t>Chi phí giay , mực in, mực photo</t>
  </si>
  <si>
    <t>627807</t>
  </si>
  <si>
    <t>Chi mua , in ấn , pho to chứng từ, tài liệu</t>
  </si>
  <si>
    <t>627808</t>
  </si>
  <si>
    <t>Chi phí truyền thông, quảng cáo</t>
  </si>
  <si>
    <t>Chi hội nghị, khánh thành</t>
  </si>
  <si>
    <t>627809</t>
  </si>
  <si>
    <t>Chi phí giao dịch</t>
  </si>
  <si>
    <t>627810</t>
  </si>
  <si>
    <t>Công tác phí nước ngoài</t>
  </si>
  <si>
    <t>627811</t>
  </si>
  <si>
    <t>Công tác phí trong nước</t>
  </si>
  <si>
    <t>627812</t>
  </si>
  <si>
    <t>Lệ phí giao thông, cầu đường, đăng kiểm</t>
  </si>
  <si>
    <t>627813</t>
  </si>
  <si>
    <t>Hoa hồng , môi giới</t>
  </si>
  <si>
    <t>627814</t>
  </si>
  <si>
    <t>Chi phí lao động nữ - mỹ phẩm</t>
  </si>
  <si>
    <t>Chi phí chăm sóc cây cảnh và trang trí nhà ga, văn phòng</t>
  </si>
  <si>
    <t>627816</t>
  </si>
  <si>
    <t>Chi phí cấp phép, chứng nhận</t>
  </si>
  <si>
    <t>627817</t>
  </si>
  <si>
    <t>Chi cho công tác PCCC</t>
  </si>
  <si>
    <t>627818</t>
  </si>
  <si>
    <t>Chi phí tuyển dụng lao động</t>
  </si>
  <si>
    <t>Chi y tế</t>
  </si>
  <si>
    <t>627820</t>
  </si>
  <si>
    <t>Chi công tác Đảng</t>
  </si>
  <si>
    <t>627821</t>
  </si>
  <si>
    <t>Thủ tục phí ngân hàng</t>
  </si>
  <si>
    <t>627823</t>
  </si>
  <si>
    <t>Trợ cấp thôi việc</t>
  </si>
  <si>
    <t>627824</t>
  </si>
  <si>
    <t>Chi phí người lao động (phúc lợi)</t>
  </si>
  <si>
    <t>627825</t>
  </si>
  <si>
    <t>Chi cho công tác an ninh, an toàn hàng không</t>
  </si>
  <si>
    <t>627826</t>
  </si>
  <si>
    <t>Chi phí khác</t>
  </si>
  <si>
    <t>627888</t>
  </si>
  <si>
    <t>Giá vốn hàng bán</t>
  </si>
  <si>
    <t>Gía vốn hàng bán</t>
  </si>
  <si>
    <t>6321</t>
  </si>
  <si>
    <t>Chi phí bán hàng</t>
  </si>
  <si>
    <t>Chi phí nguyên vật liệu, bao bì</t>
  </si>
  <si>
    <t>6412</t>
  </si>
  <si>
    <t>Chi phí công cụ dụng cụ, đồ dùng</t>
  </si>
  <si>
    <t>6413</t>
  </si>
  <si>
    <t>6414</t>
  </si>
  <si>
    <t>Chi phí bảo dưỡng, sửa chữa</t>
  </si>
  <si>
    <t>6416</t>
  </si>
  <si>
    <t>Chi phí dịch vụ thuê/mua ngoài</t>
  </si>
  <si>
    <t>Thông tin liên lạc</t>
  </si>
  <si>
    <t>641708</t>
  </si>
  <si>
    <t>Chi phí điện</t>
  </si>
  <si>
    <t>641709</t>
  </si>
  <si>
    <t>Chi phí nước</t>
  </si>
  <si>
    <t>641710</t>
  </si>
  <si>
    <t>Chi phí dịch vụ thuê/mua ngoài khác</t>
  </si>
  <si>
    <t>641788</t>
  </si>
  <si>
    <t>Báo chí</t>
  </si>
  <si>
    <t>Trang phục ngành</t>
  </si>
  <si>
    <t>641801</t>
  </si>
  <si>
    <t>Chăm sóc sức khỏe người lao động</t>
  </si>
  <si>
    <t>641803</t>
  </si>
  <si>
    <t>641806</t>
  </si>
  <si>
    <t>Chi phí tài chính</t>
  </si>
  <si>
    <t>Công tác phí</t>
  </si>
  <si>
    <t>641812</t>
  </si>
  <si>
    <t>Lỗ chênh lệch tỷ giá</t>
  </si>
  <si>
    <t>Cấp phép an ninh</t>
  </si>
  <si>
    <t>641817</t>
  </si>
  <si>
    <t>Lỗ chênh lệch tỷ giá thực hiện trong kỳ</t>
  </si>
  <si>
    <t>641823</t>
  </si>
  <si>
    <t>Lỗ chênh lệch tỷ giá do đánh giá lại hoặc quy đổi</t>
  </si>
  <si>
    <t>Chi phí hồ sơ đấu thầu</t>
  </si>
  <si>
    <t>8116</t>
  </si>
  <si>
    <t>8118</t>
  </si>
  <si>
    <t>Đào tạo, huấn luyện</t>
  </si>
  <si>
    <t>TỔNG HỢP TRIỂN KHAI BỔ SUNG KẾ HOẠCH 2023</t>
  </si>
  <si>
    <t>STT</t>
  </si>
  <si>
    <t xml:space="preserve">Danh mục </t>
  </si>
  <si>
    <t>Mã khoản mục chi phí</t>
  </si>
  <si>
    <t>ĐƯỢC DUYỆT 2023</t>
  </si>
  <si>
    <t>BỔ SUNG 2023</t>
  </si>
  <si>
    <t>SỐ TIỀN ĐÃ/ ĐANG THỰC HIỆN</t>
  </si>
  <si>
    <t>TỔNG CÒN SAU BỔ SUNG</t>
  </si>
  <si>
    <t>QUY MÔ</t>
  </si>
  <si>
    <t>NGƯỜI 
THỰC HIỆN</t>
  </si>
  <si>
    <t>Tiến độ</t>
  </si>
  <si>
    <t>A</t>
  </si>
  <si>
    <t>ĐẦU TƯ CHUYỂN TIẾP</t>
  </si>
  <si>
    <t>ĐẦU TƯ</t>
  </si>
  <si>
    <t>I</t>
  </si>
  <si>
    <t>XÂY DỰNG CƠ BẢN</t>
  </si>
  <si>
    <t>Column1</t>
  </si>
  <si>
    <t>Column2</t>
  </si>
  <si>
    <t>Column3</t>
  </si>
  <si>
    <t>Column4</t>
  </si>
  <si>
    <t>Column5</t>
  </si>
  <si>
    <t>Column7</t>
  </si>
  <si>
    <t>II</t>
  </si>
  <si>
    <t>TRANG THIẾT BỊ</t>
  </si>
  <si>
    <t>Máy khắc Laser kim loại</t>
  </si>
  <si>
    <t>Máy khắc laser kim loại 20W</t>
  </si>
  <si>
    <t>Thanh Tân</t>
  </si>
  <si>
    <t>ĐÃ HOÀN THÀNH</t>
  </si>
  <si>
    <t>Xe tải ben</t>
  </si>
  <si>
    <t>Xe tải ben 1.9T</t>
  </si>
  <si>
    <t>Xe bán tải</t>
  </si>
  <si>
    <t>Xe bán tải 2 cầu tự động</t>
  </si>
  <si>
    <t>Màn hình thông báo bay</t>
  </si>
  <si>
    <t>06 Màn hình thông báo bay FIDS</t>
  </si>
  <si>
    <t>Đang tiến hành hồ sơ mua sắm, hoàn thành trong tháng</t>
  </si>
  <si>
    <t>B</t>
  </si>
  <si>
    <t>SỬA CHỮA TÀI SẢN</t>
  </si>
  <si>
    <t>Column6</t>
  </si>
  <si>
    <t>Column8</t>
  </si>
  <si>
    <t>Sữa chữa đường công vụ A1: Gia cố nền chống bù vênh hằng năm đoạn trước băng chuyền Ovan, SC khu đọng nước  trước bến 5-6</t>
  </si>
  <si>
    <t>Sửa chữa khu đọng nước trước bến 5, bến 6: 220m2
Xử lý nền mòng đọan lún sụt do bên dưới có hàm ếch cạnh tunel: 150m x 1m
Thảm BTN và sơn hoàn tín hiệu lại mặt đường sau khi SC nền mòng lún sụt: 160m x 5m</t>
  </si>
  <si>
    <t>Kiêm Thành, Tấn Phường</t>
  </si>
  <si>
    <t xml:space="preserve">Sửa chữa các tấm đan </t>
  </si>
  <si>
    <t>Phương Tùng</t>
  </si>
  <si>
    <t xml:space="preserve">Sửa chữa Trám vá các vết rỗ trên sân đỗ máy bay </t>
  </si>
  <si>
    <t>HOÀN THÀNH TRONG NĂM</t>
  </si>
  <si>
    <t>Sửa chữa mái tôn Nhà ga hàng hóa</t>
  </si>
  <si>
    <t xml:space="preserve"> </t>
  </si>
  <si>
    <t>Sửa chữa máy phát điện 100KVA khu VP</t>
  </si>
  <si>
    <t>Ngọc Ấn</t>
  </si>
  <si>
    <t>Đang làm thủ thục thanh toán</t>
  </si>
  <si>
    <t>Sửa chữa xe cứu hỏa BAI VCA-121.05</t>
  </si>
  <si>
    <t>Sửa chữa thay thế Đồng hồ áp hệ thống bột, van khí nén, ống hơi, co hơi, xy lanh, đồng hồ tua bơm, lăng phun, bơm nước..</t>
  </si>
  <si>
    <t>Sơn Hà</t>
  </si>
  <si>
    <t>Thay thế cáp căng cửa tầng thang máy PL4 và cụm bánh xe ép tay vịn thang cuốn ES1, ES2, ES3, ES4</t>
  </si>
  <si>
    <t xml:space="preserve">Thang máy PL4: thay thế 01 sợi cáp căng cửa tầng 
 Thang cuốn ES1, ES2, ES3, ES4: thay thế 32 cái cụm bánh xe ép tay vịn </t>
  </si>
  <si>
    <t>Sửa chữa bến bãi ô tô, sân đường</t>
  </si>
  <si>
    <t>Sơn toàn bộ cầu cạn</t>
  </si>
  <si>
    <t>C.2</t>
  </si>
  <si>
    <t>SCTX MÁY MÓC THIẾT BỊ</t>
  </si>
  <si>
    <t>4 nhánh ống lồng QN, QT</t>
  </si>
  <si>
    <t>Khôi Nguyên, Công Đức</t>
  </si>
  <si>
    <t/>
  </si>
  <si>
    <t>Đang triển khai</t>
  </si>
  <si>
    <t>Danh mục Kế hoạch</t>
  </si>
  <si>
    <t>Mã Kế hoạch</t>
  </si>
  <si>
    <t>Bravo</t>
  </si>
  <si>
    <t>Được duyệt</t>
  </si>
  <si>
    <t>Đã thực hiện
(Bravo)</t>
  </si>
  <si>
    <t>Đã thực hiện nhập liệu
(Thực tế)</t>
  </si>
  <si>
    <t>Còn lại</t>
  </si>
  <si>
    <t>% thực hiện
(Thực tế)</t>
  </si>
  <si>
    <t>Ghi chú</t>
  </si>
  <si>
    <t>Quy mô</t>
  </si>
  <si>
    <t>SỬA CHỮA THƯỜNG XUYÊN</t>
  </si>
  <si>
    <t>SCTX CƠ SỞ HẠ TẦNG</t>
  </si>
  <si>
    <t>Sửa chửa kính, gạch vỡ, sơn tường cục bộ nhà ga và hư hỏng đột xuất khác</t>
  </si>
  <si>
    <t>Sơn sửa, bảo trì các biển báo giao thông nội cảng, sửa chữa các gờ giảm tốc, các cọc tiêu mềm</t>
  </si>
  <si>
    <t>Sửa chữa các tấm đan, mương bê tông xi măng nhà ga, sân dỗ ô tô, Out-House</t>
  </si>
  <si>
    <t>Cắt cỏ, nạo vét các hố ga hố lọc rác</t>
  </si>
  <si>
    <t xml:space="preserve"> Sơn tín hiệu sân đậu</t>
  </si>
  <si>
    <t>Bảo dưỡng hàng rào khu Air side - Land side</t>
  </si>
  <si>
    <t>Sửa chữa Nhà xe nội bộ, kho cơ khí, kho cây xanh, Nhà xe ngoại trường, Nhà chứa rác, khu vực Trạm nguồn,…</t>
  </si>
  <si>
    <t>Sửa chữa thường xuyên, bảo dưỡng các nhà văn phòng, cầu thang….</t>
  </si>
  <si>
    <t>Bảo dưỡng, sửa chữa băng chuyền</t>
  </si>
  <si>
    <t>Bảo dưỡng hệ thống ống lồng</t>
  </si>
  <si>
    <t>Bảo dưỡng định kỳ thang máy thang cuốn và các hư hỏng nhỏ đột xuất khác</t>
  </si>
  <si>
    <t>Bảo trì, bảo dưỡng hệ thống thông tin liên lạc</t>
  </si>
  <si>
    <t>Bảo trì, sửa chữa 24 quầy thủ tục</t>
  </si>
  <si>
    <t>Sửa chữa thay thế màn hình, các thiết bị quầy thủ tục</t>
  </si>
  <si>
    <t>Bảo dưỡng sửa chữa thiết bị vệ sinh</t>
  </si>
  <si>
    <t>Bảo trì bảo dưỡng máy soi cổng từ, máy dò chất nổ</t>
  </si>
  <si>
    <t>Bảo trì bảo dưỡng hệ thống thiết bị điện, máy phát điện, hệ thống chống sét, hệ thống UPS, hệ thống quạt thông gió</t>
  </si>
  <si>
    <t>Bảo dưỡng hệ thống Chiller định kỳ, tháp giải nhiệt, hệ thống máy lạnh cục bộ, hệ thống lạnh</t>
  </si>
  <si>
    <t>Bảo dưỡng sửa chữa hệ thống báo cháy</t>
  </si>
  <si>
    <t>Bảo dưỡng sửa chữa hệ thống xử lý chất thải</t>
  </si>
  <si>
    <t>Bảo dưỡng sửa chữa hệ thống cấp nước</t>
  </si>
  <si>
    <t>Bảo dưỡng sửa chữa hệ thống thoát nước</t>
  </si>
  <si>
    <t>Bảo dưỡng sửa chữa hệ thống trạm thu phí</t>
  </si>
  <si>
    <t>62762216</t>
  </si>
  <si>
    <t>Bảo dưỡng sửa chữa hệ thống camera, CCTV</t>
  </si>
  <si>
    <t>Bảo dưỡng sửa chữa máy nước uống, chà sàn, máy cắt cỏ, máy đóng gói hành lý và các thiết bị khác</t>
  </si>
  <si>
    <t>III</t>
  </si>
  <si>
    <t>SCTX PHƯƠNG TIỆN VẬN TẢI</t>
  </si>
  <si>
    <t>Bảo dưỡng sửa chữa chuyển mùa phương tiện vận tải đặc chủng phục vụ bay</t>
  </si>
  <si>
    <t>Bảo dưỡng sửa chữa các xe cứu hoả, cứu thương, xe chuyên dùng</t>
  </si>
  <si>
    <t>Bảo dưỡng sửa chữa các xe 15 chỗ và xe tải các loại</t>
  </si>
  <si>
    <t>Bảo dưỡng sửa chữa các xe ô tô 4 chỗ, 7 chỗ…</t>
  </si>
  <si>
    <t>Sửa chữa phương tiện vận tải khác</t>
  </si>
  <si>
    <t>62762388</t>
  </si>
  <si>
    <t>CÁC CHI PHÍ KHÁC</t>
  </si>
  <si>
    <t>Thuê dịch vụ vệ sinh</t>
  </si>
  <si>
    <t>Thuê dịch vụ bảo vệ</t>
  </si>
  <si>
    <t>Thuê dịch vụ vệ sinh môi trường, chất thải</t>
  </si>
  <si>
    <t>Dịch vụ VIP, khách hàng C</t>
  </si>
  <si>
    <t>Thuê vận chuyển bốc xếp</t>
  </si>
  <si>
    <t>Tiền điện</t>
  </si>
  <si>
    <t>Tiền nước</t>
  </si>
  <si>
    <t>Bảo hiểm hàng không, phi hàng không</t>
  </si>
  <si>
    <t>Truyền thông, quảng cáo</t>
  </si>
  <si>
    <t>627717</t>
  </si>
  <si>
    <t>Dịch vụ giám sát môi trường</t>
  </si>
  <si>
    <t>Kiểm định</t>
  </si>
  <si>
    <t>Thuê/ mua dịch vụ khác</t>
  </si>
  <si>
    <t>Bảo hộ lao động</t>
  </si>
  <si>
    <t>Giấy , mực in, mực photo</t>
  </si>
  <si>
    <t>Mua , in ấn , pho to chứng từ, tài liệu</t>
  </si>
  <si>
    <t>Hội nghị, khánh thành</t>
  </si>
  <si>
    <t>(theo chính sách chung TCT)</t>
  </si>
  <si>
    <t>Chi phí cấp phép an ninh, vận hành trang thiết bị</t>
  </si>
  <si>
    <t>Công tác PCCC</t>
  </si>
  <si>
    <t>Công tác an ninh, an toàn hàng không</t>
  </si>
  <si>
    <t>Lưu ý chỉ tính khi xuất kho</t>
  </si>
  <si>
    <t>CỘNG CỤ DỤNG CỤ</t>
  </si>
  <si>
    <t>CCDC LAO ĐỘNG TỔNG</t>
  </si>
  <si>
    <t>CHI PHÍ BÁN HÀNG</t>
  </si>
  <si>
    <t>Khấu hao theo tháng</t>
  </si>
  <si>
    <t>ĐƯỢC DUYỆT</t>
  </si>
  <si>
    <t>BỔ SUNG</t>
  </si>
  <si>
    <t>THỰC HIỆN</t>
  </si>
  <si>
    <t>CÒN LẠI/
TIẾN ĐỘ</t>
  </si>
  <si>
    <t>MỤC LỤC</t>
  </si>
  <si>
    <t>CÒN LẠI</t>
  </si>
  <si>
    <t xml:space="preserve">Mua giấy vệ sinh và bao rác </t>
  </si>
  <si>
    <t>Mua giấy vệ sinh</t>
  </si>
  <si>
    <t>Nhung</t>
  </si>
  <si>
    <t>Bao rác đen đại 80x100cm</t>
  </si>
  <si>
    <t>Mua giấy vệ sinh và bao rác (hợp đồng nguyên tắc 21.600.000đ/tháng)</t>
  </si>
  <si>
    <t>Siniguard, paraffin, Hóa chất tảy, pad chà sàn</t>
  </si>
  <si>
    <t>Eco Anti-Bac</t>
  </si>
  <si>
    <t>Tẩy căn canxi</t>
  </si>
  <si>
    <t>Cây lau nhà mút xốp xàm</t>
  </si>
  <si>
    <t>Biểu mẫu phục vụ chuyến bay</t>
  </si>
  <si>
    <t>Khanh</t>
  </si>
  <si>
    <t>Lưới phủ mâm hàng</t>
  </si>
  <si>
    <t>Photo biểu mẫu phục vụ chuyến bay</t>
  </si>
  <si>
    <t>đưa về mã PVB</t>
  </si>
  <si>
    <t>Tân Hoa</t>
  </si>
  <si>
    <t>In Bingo card, phiếu kiểm soát chuyến bay</t>
  </si>
  <si>
    <t>Trân</t>
  </si>
  <si>
    <t>Ngày</t>
  </si>
  <si>
    <t>Hóa chất xử lý nước chống cáu cặn số lượng dùng trong 06 tháng</t>
  </si>
  <si>
    <t>Tân</t>
  </si>
  <si>
    <t xml:space="preserve">Hóa chất xử lý nước cho hệ thống điều hòa </t>
  </si>
  <si>
    <t>Hóa chất và dịch vụ tẩy cáu cặn đường ống làm mát bình ngưng của 02 Chiller</t>
  </si>
  <si>
    <t>Cống Đức</t>
  </si>
  <si>
    <t>Giấy in nhiệt</t>
  </si>
  <si>
    <t>Lan</t>
  </si>
  <si>
    <t>THỰC HIỆN NĂM TRƯỚC</t>
  </si>
  <si>
    <t>SỐ TIỀN THỰC HIỆN</t>
  </si>
  <si>
    <t>Máy nén cao áp (Nhà xe ngoại trường)</t>
  </si>
  <si>
    <t>Chính Trung</t>
  </si>
  <si>
    <t>Tủ hồ sơ 6 tủ PVMĐ</t>
  </si>
  <si>
    <t>Thúy</t>
  </si>
  <si>
    <t xml:space="preserve">Máy scan Brother </t>
  </si>
  <si>
    <t>Tên hạng mục kế hoạch</t>
  </si>
  <si>
    <t>Đvt</t>
  </si>
  <si>
    <t>Số lượng
hiện có</t>
  </si>
  <si>
    <t>Đơn giá</t>
  </si>
  <si>
    <t>KẾ HOẠCH 2026</t>
  </si>
  <si>
    <t>Ghế ngồi quầy thủ tục 12 cái</t>
  </si>
  <si>
    <t>Số lượng</t>
  </si>
  <si>
    <t>Thành tiền</t>
  </si>
  <si>
    <t>Gia công thùng FOD khu vực sân đỗ tàu bay</t>
  </si>
  <si>
    <t>Nguyên</t>
  </si>
  <si>
    <t>CÔNG CỤ DỤNG CỤ LAO ĐỘNG:</t>
  </si>
  <si>
    <t>2 Tủ nhựa Duy Tân (A Hoa)</t>
  </si>
  <si>
    <t>TRANG BỊ PHỤC VỤ ĐÁNH GIÁ NÂNG CẤP CẢNG HÀNG KHÔNG 4 SAO</t>
  </si>
  <si>
    <t>Máy scan cho Đội VS và VH TBB</t>
  </si>
  <si>
    <t>Bảng led khu vực chờ xe</t>
  </si>
  <si>
    <t>cái</t>
  </si>
  <si>
    <t>4 sao</t>
  </si>
  <si>
    <t>Chóp an toàn (20 cái)</t>
  </si>
  <si>
    <t>Xe đẩy trẻ em chuẩn sân bay</t>
  </si>
  <si>
    <t>Loa phục vụ hành khách đặc biệt</t>
  </si>
  <si>
    <t>Trụ sạc điện thoại</t>
  </si>
  <si>
    <t>Thùng rác WC có nắp theo tiêu chuẩn</t>
  </si>
  <si>
    <t>PHÒNG KỸ THUẬT HẠ TẦNG</t>
  </si>
  <si>
    <t>Máy cắt cỏ 02 thì</t>
  </si>
  <si>
    <t>Bộ đàm</t>
  </si>
  <si>
    <t>PHÒNG PHỤC VỤ MẶT ĐẤT</t>
  </si>
  <si>
    <t>Máy scan EPSON DS-530II</t>
  </si>
  <si>
    <t>Phòng PVHK</t>
  </si>
  <si>
    <t>Điện thoại PANA để bàn</t>
  </si>
  <si>
    <t>Bộ máy tính (CPU)+bộ nguồn cấp điện liên tục Cyber Power BU600E</t>
  </si>
  <si>
    <t>Bộ</t>
  </si>
  <si>
    <t>Máy hút bụi sạc pin cho tàu bay Makita</t>
  </si>
  <si>
    <t>Đội VSBX</t>
  </si>
  <si>
    <t>Đã mua</t>
  </si>
  <si>
    <t>Máy nén cao áp</t>
  </si>
  <si>
    <t>Đội VHTTBMĐ</t>
  </si>
  <si>
    <t>PHÒNG ĐIỀU HÀNH SÂN BAY</t>
  </si>
  <si>
    <t>Bộ đàm cầm tay Motorola XiR P3688</t>
  </si>
  <si>
    <t>Cái</t>
  </si>
  <si>
    <t>Đội ĐP-KHB: 01, Đội KN-PCCC: 02</t>
  </si>
  <si>
    <t>Bình chữa cháy gốc nước Orion Vinafoam Vloại 6kg</t>
  </si>
  <si>
    <t>Bình</t>
  </si>
  <si>
    <t>Bình chữa cháy bột MT 35kg</t>
  </si>
  <si>
    <t>Thay thế binh Theo CV 4786/TCTCHKVN-ATKSCL</t>
  </si>
  <si>
    <t>Bình chữa cháy Bột (loại 8kg)</t>
  </si>
  <si>
    <t>Bình chữa cháy cầm tay VINA FOAM (loại 6kg)</t>
  </si>
  <si>
    <t>Mua mới trang bị cho các khu vực tập kết sạc xe điện, xách tay ga đi QT, QN, kho hàng</t>
  </si>
  <si>
    <t>Bình chũa cháy CO2 loại 5kg</t>
  </si>
  <si>
    <t>Thay thế các bình hết hạn, cũ</t>
  </si>
  <si>
    <t>Trang bị thuyền phao cứu hộ đối với cứu hộ đầm lầy khu vực CHK</t>
  </si>
  <si>
    <t>Chiếc</t>
  </si>
  <si>
    <t>Chỉ đạo về việc thực hiện đồng bộ trang bị đồng phục PCCC</t>
  </si>
  <si>
    <t>Chi sửa chữa CCDC</t>
  </si>
  <si>
    <t>Thay pin cho các CCDC, thay Adapter, sửa chữa khác CCDC….</t>
  </si>
  <si>
    <t>TRANG THIẾT BỊ VĂN PHÒNG:</t>
  </si>
  <si>
    <t>01 Máy in laser màu Canon sử dụng VP</t>
  </si>
  <si>
    <t>Dự trù sửa chữa máy in, máy photo</t>
  </si>
  <si>
    <t>TRANG THIẾT BỊ NHÀ GA:</t>
  </si>
  <si>
    <t>Khay đựng hành lý</t>
  </si>
  <si>
    <t>Thuộc hạng mục nâng điểm theo chỉ tiêu đánh giá hướng đến Cảng hàng không 4 sao.</t>
  </si>
  <si>
    <t>Trụ sạc điện thoại (5 cái)</t>
  </si>
  <si>
    <t>Văn Đức/Tân</t>
  </si>
  <si>
    <t>IV</t>
  </si>
  <si>
    <t>BÀN GHẾ, TỦ, QUẦY, VẬT DỤNG:</t>
  </si>
  <si>
    <t>Màn hình máy tính tổ vệ sinh</t>
  </si>
  <si>
    <t>Tủ hồ sơ gỗ loại đứng</t>
  </si>
  <si>
    <t>Khung ray của thiết bị đèn trang thiết bị</t>
  </si>
  <si>
    <t>Tủ cá nhân</t>
  </si>
  <si>
    <t>Trang bị tủ cá nhân cho Đội KN-PCCC</t>
  </si>
  <si>
    <t>CPU Đội CBTT&amp;HDCX</t>
  </si>
  <si>
    <t xml:space="preserve">Tủ đựng hồ sơ </t>
  </si>
  <si>
    <t xml:space="preserve">Tổ Nhân sự </t>
  </si>
  <si>
    <t>Quả cân chuẩn để phục vụ công việc kiểm tra cân hàng ngày</t>
  </si>
  <si>
    <t>Khôi Nguyên</t>
  </si>
  <si>
    <t>CCDC Khẩn nguy</t>
  </si>
  <si>
    <t>TỔNG CỘNG MUA SẮM CCDC</t>
  </si>
  <si>
    <t>Nệm, chăn, drap, gối Phòng PGD</t>
  </si>
  <si>
    <t>Nhã Phương</t>
  </si>
  <si>
    <t>TỔNG CỘNG CHI PHÍ SỬA CHỮA CDDC</t>
  </si>
  <si>
    <t>Máy lạnh, máy nước nóng trực tiếp</t>
  </si>
  <si>
    <t>Công Đức</t>
  </si>
  <si>
    <t>Máy in cho phó giám đốc</t>
  </si>
  <si>
    <t>Tố Trân</t>
  </si>
  <si>
    <t>Thẻ từ in màu (300 cái)</t>
  </si>
  <si>
    <t>Thu Lan</t>
  </si>
  <si>
    <t>Camera xe cứu thương</t>
  </si>
  <si>
    <t>Trung</t>
  </si>
  <si>
    <t>30 Thùng hồ sơ tài liệu</t>
  </si>
  <si>
    <t>Lắp đặt Camera giám sát và bảng led hiển thị trên phương tiện PVMD</t>
  </si>
  <si>
    <t>Thay mới máy xịt rửa tăng áp</t>
  </si>
  <si>
    <t>Máy scan phòng TCKH 2 máy</t>
  </si>
  <si>
    <t>Danh mục đề xuất</t>
  </si>
  <si>
    <t>Tủ Kim Anh (2 cái)</t>
  </si>
  <si>
    <t>Kim Anh</t>
  </si>
  <si>
    <t>Tivi Hội trường</t>
  </si>
  <si>
    <t>Máy đo điện trở tiếp đất</t>
  </si>
  <si>
    <t>2 micro hội trường (kèm bộ thu phát)</t>
  </si>
  <si>
    <t>Giường bố nằm nghỉ</t>
  </si>
  <si>
    <t>Quạt đứng senko</t>
  </si>
  <si>
    <t>Xe lăn</t>
  </si>
  <si>
    <t>Pallet nhựa</t>
  </si>
  <si>
    <t>03 máy lạnh</t>
  </si>
  <si>
    <t xml:space="preserve">Máy scan phòng điều hành </t>
  </si>
  <si>
    <t>Ampe kềm đo dòng rò Fluke 369</t>
  </si>
  <si>
    <t>Bộ kích thủy lực 20 tấn hành trình 12mm FPY-201 và bơm tay CP-180</t>
  </si>
  <si>
    <t>Máy scan tài liệu phòng tải</t>
  </si>
  <si>
    <t>Tuyết Hồng</t>
  </si>
  <si>
    <t>Bàn hội trường (24 cái, 1,2tr/cái)</t>
  </si>
  <si>
    <t>Tủ phòng PGĐ</t>
  </si>
  <si>
    <t>Cảm biến các xe nâng (6 xe)</t>
  </si>
  <si>
    <t>Hà</t>
  </si>
  <si>
    <t>Máy bàn cắt kim loại MAKITA</t>
  </si>
  <si>
    <t>Ấn</t>
  </si>
  <si>
    <t>Bộ khúc xạ kế đo nồng độ axit, nước làm mát</t>
  </si>
  <si>
    <t>Thước đo dầu</t>
  </si>
  <si>
    <t>Bàn họp bằng gỗ phủ Melamine IMS
 Kích thước: 2,4 x 1,5m</t>
  </si>
  <si>
    <t>Màn hình QLED Samsung 4k 65 IMS</t>
  </si>
  <si>
    <t>Webcam Logitech MX Brio IMS</t>
  </si>
  <si>
    <t>Máy lạnh  IMS</t>
  </si>
  <si>
    <t>Máy thổi chạy pin Makita DUB185Z 18V</t>
  </si>
  <si>
    <t>Máy đo điện trở 4150A</t>
  </si>
  <si>
    <t>Bàn làm việc phòng KTHT</t>
  </si>
  <si>
    <t>Máy tính, micro phòng Khẩn Nguy</t>
  </si>
  <si>
    <t>Tivi phòng Khẩn Nguy</t>
  </si>
  <si>
    <t>Máy nước uống nóng lạnh VP</t>
  </si>
  <si>
    <t>Ngữ</t>
  </si>
  <si>
    <t>Thùng FOD 2 thùng</t>
  </si>
  <si>
    <t>Máy in cho đội xe</t>
  </si>
  <si>
    <t>Phong</t>
  </si>
  <si>
    <t>Bàn làm việc đội xe</t>
  </si>
  <si>
    <t>CCDC Phòng Khẩn Nguy (Khởi) 27,5tr</t>
  </si>
  <si>
    <t>Tủ PCCC (Khởi)</t>
  </si>
  <si>
    <t>Đội PCCC</t>
  </si>
  <si>
    <t>Đèn pin 6 cái (Khởi)</t>
  </si>
  <si>
    <t>Ống nhòm (Khởi)</t>
  </si>
  <si>
    <t>Bảng sơ đồ hướng dẫn 5 cái (Khởi)</t>
  </si>
  <si>
    <t>Bình bi đông 10 cái (Khởi)</t>
  </si>
  <si>
    <t>Bộ kìm phe Kingtony 4 cây 42114GP</t>
  </si>
  <si>
    <t>Ampe kìm AC/DC KYORITSU 2055 (600/1000A)</t>
  </si>
  <si>
    <t>Bộ cờ lê tháo ống tuy ô dầu 6 chi tiết</t>
  </si>
  <si>
    <t>Dự kiến mua 2 laptop, tổng chi phí 31tr</t>
  </si>
  <si>
    <t>Rìu, xà beng, búa, kìm cộng lực</t>
  </si>
  <si>
    <t>PCCC</t>
  </si>
  <si>
    <t>CÁC PHÒNG ĐỀ XUẤT TRONG 2025</t>
  </si>
  <si>
    <t>KẾ HOẠCH</t>
  </si>
  <si>
    <t>TÌNH TRẠNG ĐÃ TRÌNH HỒ SƠ MUA</t>
  </si>
  <si>
    <t>Giá đề nghị ban đầu</t>
  </si>
  <si>
    <t>-</t>
  </si>
  <si>
    <t>Tân tổng hợp</t>
  </si>
  <si>
    <t>Hiện có 4/6 bộ đàm cũ đã sử dụng nhiều năm</t>
  </si>
  <si>
    <t>Quạt làm mát phòng làm việc</t>
  </si>
  <si>
    <t>Cây</t>
  </si>
  <si>
    <t>Hiện các quạt đang sử dụng đang yếu &amp; hư</t>
  </si>
  <si>
    <t>Ghế sắt</t>
  </si>
  <si>
    <t>Hiện các giường đang sử dụng đang yếu &amp; hư</t>
  </si>
  <si>
    <t>Palet nhựa</t>
  </si>
  <si>
    <t>bổ sung thêm 20 cái để thay thế 30 Pallet nhựa đã hư hỏng nhiều</t>
  </si>
  <si>
    <t>Xe tàn tật</t>
  </si>
  <si>
    <t>Bổ sung thêm và dự trù vài xe cũ hư hỏng</t>
  </si>
  <si>
    <t>Sử dụng cho mục địch kiểm tra và công việc hàng ngày</t>
  </si>
  <si>
    <t>Máy scan tài liệu</t>
  </si>
  <si>
    <t>Đề xuất mua sắm phục vụ cho công việc và công tác lưu trữ tài liệu điện tử</t>
  </si>
  <si>
    <t>Màn hình QLED Samsung 4k 65 inch QA65Q70D</t>
  </si>
  <si>
    <t>Cải tạo Phòng họp theo chỉ đạo Giám đốc</t>
  </si>
  <si>
    <t>Webcam Logitech MX Brio 4K Ultra HD</t>
  </si>
  <si>
    <t>Micro hội nghị cổ ngỗng</t>
  </si>
  <si>
    <t>đàm thoại Online</t>
  </si>
  <si>
    <t>Loa treo tường
 Mã: V230PU</t>
  </si>
  <si>
    <t>Amply + bộ điều khiển trung tâm
 Mã: Yamaha MG12XUK Mixer</t>
  </si>
  <si>
    <t>Máy lạnh Panasonic
 Model: CS-RU12AKH-8</t>
  </si>
  <si>
    <t>Bàn họp bằng gỗ phủ Melamine
 Kích thước: 2,4 x 1,5m</t>
  </si>
  <si>
    <t>Bộ máy tính để bàn
 DELL OPTIPLEX 7070 SFF ( CPU I7 9700 | RAM 16GB | SSD 512GB NVME | HDD 1TB ) ; Màn hình DELL P2722H</t>
  </si>
  <si>
    <t>Xuất kho</t>
  </si>
  <si>
    <t>Sử dụng cho nhân viên kiêm nhiệm ATCL</t>
  </si>
  <si>
    <t>PHÒNG TÀI CHÍNH KẾ HOẠCH</t>
  </si>
  <si>
    <t>Máy scan Fujitsu iX1600</t>
  </si>
  <si>
    <t>Phục vụ công tác bảo trì của đội BTHT</t>
  </si>
  <si>
    <t>Thước đo dầu IMUNDEX</t>
  </si>
  <si>
    <t>Bàn làm việc 1m4</t>
  </si>
  <si>
    <t>Bố trí Phòng KTHT</t>
  </si>
  <si>
    <t>Máy tính bàn</t>
  </si>
  <si>
    <t>ĐÃ CẤP</t>
  </si>
  <si>
    <t>Xuất kho, tổng xuất 6/7
  (máy tính AOC)</t>
  </si>
  <si>
    <t>TỔNG ĐỀ XUẤT</t>
  </si>
  <si>
    <t>Tổng đề xuất còn lại 
(chưa thực hiện)</t>
  </si>
  <si>
    <t>Tổng các phòng đã mua/đã trình hồ sơ sau đề xuất</t>
  </si>
  <si>
    <t>CÒN LẠI SAU ĐỀ XUẤT (A-B)</t>
  </si>
  <si>
    <t>Tổng các phòng đề xuất</t>
  </si>
  <si>
    <t>A (I + II)</t>
  </si>
  <si>
    <t>(Đã thực hiện thực tế)</t>
  </si>
  <si>
    <t>CHI PHÍ CCDC ĐƯỢC DUYỆT</t>
  </si>
  <si>
    <t>(Tổng dự kiến thực hiện đến nay)</t>
  </si>
  <si>
    <t>C (A + B)</t>
  </si>
  <si>
    <t>ĐÃ THỰC HIỆN</t>
  </si>
  <si>
    <t>Chi phí CCDC được duyệt</t>
  </si>
  <si>
    <t>D</t>
  </si>
  <si>
    <t>CÒN LẠI (I - II)</t>
  </si>
  <si>
    <t>(còn dư để thực hiện) đã bao gồm tất cả TTB phòng Khẩn nguy</t>
  </si>
  <si>
    <t>E (D - C)</t>
  </si>
  <si>
    <t>Bơm lốp điện tử cho xe 7 chỗ</t>
  </si>
  <si>
    <t>Máy tỉa dùng Pin DUH501Z MAKITA 500MM/BL 18V</t>
  </si>
  <si>
    <t>Máy đo chênh áp (kiểm tra PCCC)</t>
  </si>
  <si>
    <t>Văn Tài</t>
  </si>
  <si>
    <t>Thiết bị đo cường độ ánh sáng</t>
  </si>
  <si>
    <t>Ray băng chuyền</t>
  </si>
  <si>
    <t>Đồng hồ đo điện trở cách điện</t>
  </si>
  <si>
    <t>Hàng  rào phân luồng hành khách khu vực cách lý Quốc nội</t>
  </si>
  <si>
    <t>Kiệt</t>
  </si>
  <si>
    <t>Đồng hồ sạc gas máy lạnh và dây sạc gas máy lạnh</t>
  </si>
  <si>
    <t>Hải</t>
  </si>
  <si>
    <t>4 Thanh giá đỡ phục vụ công tác bảo dưỡng, bảo trì, sửa chữa TTBMĐ</t>
  </si>
  <si>
    <t>Khoa</t>
  </si>
  <si>
    <t>Bơm dầu cho máy phát Cummins 100kVA Nhà ga tạm</t>
  </si>
  <si>
    <t>Đèn pin cho Phòng PVMĐ 2 cái</t>
  </si>
  <si>
    <t>Ramp dốc dành cho người tàn tật khu Ga đến quốc nội</t>
  </si>
  <si>
    <t>Máy in phun màu</t>
  </si>
  <si>
    <t>Camera giám sát hầm hàng</t>
  </si>
  <si>
    <t>Văn Đức</t>
  </si>
  <si>
    <t>Máy lạnh phòng Tổ Vệ Sinh</t>
  </si>
  <si>
    <t>Chưa làm hồ sơ</t>
  </si>
  <si>
    <t>Đồng hồ treo tường Tổ Vệ Sinh</t>
  </si>
  <si>
    <t>Máy in cho Đội PCCC</t>
  </si>
  <si>
    <t>Gậy đánh tín hiệu 3 chế độ</t>
  </si>
  <si>
    <t>Bộ máy tính đặt tại Trạm nguồn dùng cho AMHS RCR</t>
  </si>
  <si>
    <t>Xuân Hải</t>
  </si>
  <si>
    <t xml:space="preserve">Đèn vàng chớp năng lượng mặt trời </t>
  </si>
  <si>
    <t>https://trudenchieusang.com/den-chop-vang-giao-thong-su-dung-nang-luong-mat-troi/</t>
  </si>
  <si>
    <t>2tr580</t>
  </si>
  <si>
    <t>Hộp inox checklist</t>
  </si>
  <si>
    <t>Dung</t>
  </si>
  <si>
    <t>Xe đạp trợ lực</t>
  </si>
  <si>
    <t>NGÀY</t>
  </si>
  <si>
    <t>Máy scan HP Scanjet pro 3600 F1</t>
  </si>
  <si>
    <t>Màn hình máy tính Tổ vệ sinh</t>
  </si>
  <si>
    <t>Phúc</t>
  </si>
  <si>
    <t>CPU NUC 11 pro thay thế máy đội CBTT&amp;HDCX</t>
  </si>
  <si>
    <t>Chưa BCMS</t>
  </si>
  <si>
    <t>Máy in hóa đơn BIXOLON SRP-302 Trạm Thu Phí</t>
  </si>
  <si>
    <t>2 Bảng từ trắng di động 1 mặt phục vụ huấn luyện</t>
  </si>
  <si>
    <t xml:space="preserve">Hải </t>
  </si>
  <si>
    <t>Bàn lãnh đạo, tủ hồ sơ</t>
  </si>
  <si>
    <t>TrÂN</t>
  </si>
  <si>
    <t>Bàn phòng họp IMS (2 bàn ghép)</t>
  </si>
  <si>
    <t>Ghế phó giám đốc Bảy</t>
  </si>
  <si>
    <t>Bàn họp phòng Phó giám đốc</t>
  </si>
  <si>
    <t>Ghế cho quầy thủ tục</t>
  </si>
  <si>
    <t>Sửa chữa máy xịt thuốc cỏ</t>
  </si>
  <si>
    <t>Pin cho máy thổi 18V/6ah</t>
  </si>
  <si>
    <t>Sửa chữa nguồn máy tính HP350W</t>
  </si>
  <si>
    <t>Phúc/Tân</t>
  </si>
  <si>
    <t>S/c CPU đội CBTT&amp;HDCX</t>
  </si>
  <si>
    <t xml:space="preserve">Thay thế đầu máy hút bụi </t>
  </si>
  <si>
    <t>Thông/Tân</t>
  </si>
  <si>
    <t>Sửa chữa thay thế bơm nước ngưng cho máy lạnh phòng CACK</t>
  </si>
  <si>
    <t>Thay da ghế thay giày</t>
  </si>
  <si>
    <t>Drumn Brother</t>
  </si>
  <si>
    <t>Duyên</t>
  </si>
  <si>
    <t>sửa chữa xe nâng tay kho hàng</t>
  </si>
  <si>
    <t>Sửa chữa máy tính</t>
  </si>
  <si>
    <t>Thay thế pin cho máy thổi Makita</t>
  </si>
  <si>
    <t xml:space="preserve">2 Bơm thải nước điều hoà phòng CACK </t>
  </si>
  <si>
    <t>Thay mâm lưỡi cắt cho máy cắt cỏ đẩy tay Honda HJR 216</t>
  </si>
  <si>
    <t>Thay dây cao cáp cho máy xịt thuốc cỏ, máy rửa xe</t>
  </si>
  <si>
    <t>Sửa chữa máy thổi</t>
  </si>
  <si>
    <t>Lưỡi cưa xích 18 inch</t>
  </si>
  <si>
    <t>Pin makita cho máy thổi</t>
  </si>
  <si>
    <t>Thay bảng hướng dẫn lối đi</t>
  </si>
  <si>
    <t>Mua sơn phản quang</t>
  </si>
  <si>
    <t>A Hoa</t>
  </si>
  <si>
    <t>Sửa chữa máy cắt kin loại Plasma và máy rửa áp lực ASADA</t>
  </si>
  <si>
    <t>Vật tư S/c máy lạnh cục bộ phòng Giám đốc</t>
  </si>
  <si>
    <t>S/c Drum, đào kéo giấy, gạt mực</t>
  </si>
  <si>
    <t>S/c máy in văn phòng quý 1</t>
  </si>
  <si>
    <t>Pin AA sạc cho remote, thiết bị âm thanh</t>
  </si>
  <si>
    <t>Pin AA và pin AAA cho remote, thiết bị âm thanh</t>
  </si>
  <si>
    <t>Sửa chữa máy photo AOC</t>
  </si>
  <si>
    <t>Drum máy in</t>
  </si>
  <si>
    <t>S/c máy in văn phòng T8/2025</t>
  </si>
  <si>
    <t>S/c máy photo văn phòng</t>
  </si>
  <si>
    <t>S/c Drum Canon, sạc mực</t>
  </si>
  <si>
    <t>Sửa máy đếm tiền</t>
  </si>
  <si>
    <t>Thay thế vật tư cho máy scan canon DR F120</t>
  </si>
  <si>
    <t>Bảo trì máy photo</t>
  </si>
  <si>
    <t>Sơn tường Nhà ga - VAECO</t>
  </si>
  <si>
    <t>Bản lề cửa phòng VIP</t>
  </si>
  <si>
    <t>Nẹp che khe lún WC</t>
  </si>
  <si>
    <t>Sửa chữa ron gạch WC QN</t>
  </si>
  <si>
    <t>Thay thế Vách kính tại trục 4J hành lang ga đi quốc tế</t>
  </si>
  <si>
    <t>Sửa chữa 40m2 gạch</t>
  </si>
  <si>
    <t>Tùng</t>
  </si>
  <si>
    <t>Thuê cẩu và gia cố trần nhôm</t>
  </si>
  <si>
    <t>Ron chặn kính, lan can thang máy</t>
  </si>
  <si>
    <t>Decal lấy sáng xanh</t>
  </si>
  <si>
    <t>Thay thế các kính WC</t>
  </si>
  <si>
    <t>Sơn tường tại Nhà ga hành khách</t>
  </si>
  <si>
    <t>Trần thay thế 300m2</t>
  </si>
  <si>
    <t>Dự kiến mua Vật tư Thảm khu vực ANHK</t>
  </si>
  <si>
    <t xml:space="preserve">Cửa lùa chống mất áp cầu thang </t>
  </si>
  <si>
    <t>Vật tư chèn bị chỗ tiếp giáp giữa các đường ống cứu hỏa, máng cáp điện, ống lạnh thông qua các trục điện phòng AHU phòng UPS phòng COM</t>
  </si>
  <si>
    <t>Sửa chữa lát gạch và các hạng mục vật kiến trúc khác</t>
  </si>
  <si>
    <t>Dán Decal chống nóng mái kính nhà ga hành khách</t>
  </si>
  <si>
    <t xml:space="preserve">Sơn bảo dưỡng 1 phần sơn tín hiệu sân đậu ô tô khách </t>
  </si>
  <si>
    <t>Khôi</t>
  </si>
  <si>
    <t>Sửa chữa nội dung biển báo giao thông</t>
  </si>
  <si>
    <t>Sửa chữa lắp đặt biển báo giao thông nội bộ và sơn ô cảnh báo tủ PCCC nhà xe máy</t>
  </si>
  <si>
    <t>Biển báo giao thông nội bộ</t>
  </si>
  <si>
    <t>Ống thoát nước Trạm thu phí</t>
  </si>
  <si>
    <t>Dũng</t>
  </si>
  <si>
    <t>Sửa chữa nắp cống</t>
  </si>
  <si>
    <t>Sửa chữa nắp đan</t>
  </si>
  <si>
    <t>Vật tư bảo dưỡng các hố neo sân đỗ tàu bay</t>
  </si>
  <si>
    <t>Bù vênh đường công vụ</t>
  </si>
  <si>
    <t>Sơn bảo dưỡng</t>
  </si>
  <si>
    <t>Vật tư bảo dưỡng các hố neo tàu</t>
  </si>
  <si>
    <t>Bảo dưỡng hàng rào tường (Đoạn 1 từ Nhà ga hành khách đến cổng rào cổng 1; Đoạn 2 từ Nhà xe ngoại trường đến hàng rào lưới B40) và Bảo dưỡng cổng rào cổng 1”</t>
  </si>
  <si>
    <t>Lắp đặt, thay thế cửa kéo Đài Loan tại khu vực xử lý hàng hóa</t>
  </si>
  <si>
    <t>Thay thế ván bị mục</t>
  </si>
  <si>
    <t>Sửa chữa mái đón</t>
  </si>
  <si>
    <t>Bảo dưỡng khu vực Nhà xe ngoại trường</t>
  </si>
  <si>
    <t>Bảng tên phòng họp phòng điều hành sân bay</t>
  </si>
  <si>
    <t>Sửa chữa cáp chằng néo kết cấu mái tôn khu vực kho hàng hóa</t>
  </si>
  <si>
    <t>Thay thảm, thay kính, ổ khóa phòng trực</t>
  </si>
  <si>
    <t>Dời cửa, dán decal</t>
  </si>
  <si>
    <t>Bảng tên văn phòng, 6 cái</t>
  </si>
  <si>
    <t>Minh</t>
  </si>
  <si>
    <t>Vách ngăn chống ẩm phòng Giám đốc</t>
  </si>
  <si>
    <t>Ngày thực hiện</t>
  </si>
  <si>
    <t>NỘI DUNG</t>
  </si>
  <si>
    <t>ĐVT</t>
  </si>
  <si>
    <t>SL</t>
  </si>
  <si>
    <t>ĐƠN GIÁ</t>
  </si>
  <si>
    <t>THÀNH TIỀN</t>
  </si>
  <si>
    <t>GHI CHÚ</t>
  </si>
  <si>
    <t>Băng tải các loại</t>
  </si>
  <si>
    <t>Mét</t>
  </si>
  <si>
    <t>đoạn tapi A1, A9, A12, A15, B1, B2, B9, B12, B13, B15</t>
  </si>
  <si>
    <t>Sửa chữa các màn hình điều khiển biến tần và biến tần hệ thống băng chuyền đi</t>
  </si>
  <si>
    <t>Lộc/Tân</t>
  </si>
  <si>
    <t>Bạc đạn rulo băng chuyền B12 Quốc nội</t>
  </si>
  <si>
    <t>Khoa/Tân</t>
  </si>
  <si>
    <t>Gối đỡ SKF</t>
  </si>
  <si>
    <t>Vật tư sửa chữa thay thế cảm biến từ băng chuyền trả hành lý đến số 02 và 2 cảm biến quang băng chuyền B11, 12</t>
  </si>
  <si>
    <t>Động cơ Interroll quầy cân số 14</t>
  </si>
  <si>
    <t>Bánh xe và trục vòng bi chon Băng chuyền Oval Quốc nội</t>
  </si>
  <si>
    <t>VẬt tư sửa chữa thay thế mối nối băng chuyền</t>
  </si>
  <si>
    <t>Vật tư sc hệ thống băng chuyền</t>
  </si>
  <si>
    <t>Băng tải đoạn B9, B8</t>
  </si>
  <si>
    <t>Cảm biến băng chuyền hành lý số 1</t>
  </si>
  <si>
    <t>Thay thế màn hình điều khiển hệ thống băng chuyền QT QN</t>
  </si>
  <si>
    <t>Cụm gối bạc đạn đỡ trục đoạn băng chuyền B4, B5</t>
  </si>
  <si>
    <t>Cảm biến băng chuyến trả hành lý đến số 3</t>
  </si>
  <si>
    <t>Lộc</t>
  </si>
  <si>
    <t>Cảm biến quang cho hệ thống băng chuyền đi quốc tế và quầy cân 21</t>
  </si>
  <si>
    <t>Thay khí cụ điện</t>
  </si>
  <si>
    <t>Lô</t>
  </si>
  <si>
    <t>Thay thế các bộ contactor bị rỗ mặt tiếp điểm động lực cần thay thế theo lộ trình mỗi năm một ít</t>
  </si>
  <si>
    <t>Vật tư bánh răng truyền động băng chuyền ovan ga đi quốc tế, quốc nội</t>
  </si>
  <si>
    <t>Đĩa chà nhám xếp lớp</t>
  </si>
  <si>
    <t>4 LoadCell cho quầy cân thủ tục số 07 băng chuyền ga đi quốc tế</t>
  </si>
  <si>
    <t>Con lăn, cọ</t>
  </si>
  <si>
    <t>Bạc đạn bánh xe dẫn hướng (260 cái)</t>
  </si>
  <si>
    <t>RP77</t>
  </si>
  <si>
    <t>Chai</t>
  </si>
  <si>
    <t>Thay tapi đoạn A7 hệ thống băng chuyền quốc tế, tapi đoạn B7 hệ thống băng chuyền ga đi quốc nội</t>
  </si>
  <si>
    <t>CTY TNHH S.T.D&amp;S</t>
  </si>
  <si>
    <t>Sơn Expoxy các loại</t>
  </si>
  <si>
    <t>Kg</t>
  </si>
  <si>
    <t>Sơn các vị trí bị rĩ sét (sơn lót 15 kg, sơn màu 15 kg)</t>
  </si>
  <si>
    <t>Mua biến tần đoạn A8, B8 băng chuyền đi quốc tế, quốc nội</t>
  </si>
  <si>
    <t>Mỡ bò</t>
  </si>
  <si>
    <t>Thùng</t>
  </si>
  <si>
    <t>Bơm vào các ổ gối đạn truyền lực cho 38 module băng chuyền đi quốc tế và quốc nội</t>
  </si>
  <si>
    <t>Mua sắm vật tư sửa chữa băng tải đoạn A, B2, B6 băng chuyền đi quốc tế, quốc nội</t>
  </si>
  <si>
    <t>Cộng</t>
  </si>
  <si>
    <t>SỐ TIỀN  THỰC HIỆN</t>
  </si>
  <si>
    <t>Sửa chữa thay mới chuông báo di chuyển và khí cụ điện</t>
  </si>
  <si>
    <t>Công Đức/Tân</t>
  </si>
  <si>
    <t>Thay thế các cửa cho các nhánh cầu dẫn khách</t>
  </si>
  <si>
    <t>Sửa chữa thay thế Camera giám sát (cầu 02, 03), màn hình hiển thị (cầu 01)</t>
  </si>
  <si>
    <t>Thay thế cảm biến khoảng cách cho các cầu dẫn khách VCA-102.02 và cáp truyền thông của VCA-102.01</t>
  </si>
  <si>
    <t>S/c thay thế các đèn Flodd Light và gương phản xạ cảm biến</t>
  </si>
  <si>
    <t>Băng keo chống trượt cho cầu ống lồng</t>
  </si>
  <si>
    <t>Thay thế màn hình điều khiển cho nhánh cầu dẫn khách  VCA-102.01</t>
  </si>
  <si>
    <t>Mua sắm 02 bộ nguồn UPS DC cho nhánh cầu dẫn khách VCA-102.02</t>
  </si>
  <si>
    <t>Dịch vụ bảo trì thang máy thang cuốn 2026</t>
  </si>
  <si>
    <t>Huy Ánh</t>
  </si>
  <si>
    <t>Dịch vụ bảo trì thang máy thang cuốn năm 2025</t>
  </si>
  <si>
    <t>Dây đai truyền động cửa phòng thang</t>
  </si>
  <si>
    <t>Thay mới board mạch chuyển đổi nguồn của hệ thống thang máy</t>
  </si>
  <si>
    <t>Thay thế 1 bậc thang cuốn ES1</t>
  </si>
  <si>
    <t xml:space="preserve">Thay thế vật tư cho 05 thang máy </t>
  </si>
  <si>
    <t>Cung cấp dịch vụ bảo trì thang máy 2025</t>
  </si>
  <si>
    <t>Khấu hao cho năm 2025</t>
  </si>
  <si>
    <t xml:space="preserve">Ắc quy thay thế cho bộ lặp bộ đàm CFR500 </t>
  </si>
  <si>
    <t>Ổ cứng máy chủ phòng COM VBWin</t>
  </si>
  <si>
    <t>Sửa chữa thay thế màn hình thông báo bay (02 màn hình)</t>
  </si>
  <si>
    <t>Vật tư sửa chữa 24 quày checkin</t>
  </si>
  <si>
    <t>Đầu in nhiệt máy in thẻ lên tàu bay Fujitsu 9860</t>
  </si>
  <si>
    <t>Loadcell cho quày cân thủ tục</t>
  </si>
  <si>
    <t>Quốc Tuấn</t>
  </si>
  <si>
    <t>Thay thế 02 ổ cứng máy chủ (local DCS, phát thanh, checkin)</t>
  </si>
  <si>
    <t>Thay thế 4 màn hình máy tính quầy thủ tục</t>
  </si>
  <si>
    <t>Thay thế nắp nhựa các bình xà phòng rửa tay</t>
  </si>
  <si>
    <t>Sửa chữa cải tạo van khóa nước cho hệ thống thiết bị vệ sinh</t>
  </si>
  <si>
    <t>Hiếu Nguyên/ Tân</t>
  </si>
  <si>
    <t>Sửa chữa thay thế văn xả bồn tiểu khu WC văn phòng</t>
  </si>
  <si>
    <t>Thay thế bảng mạch điều khiển, linh kiện, phụ kiện</t>
  </si>
  <si>
    <t>Van xả ấn bồn tiểu Inax UF-7V</t>
  </si>
  <si>
    <t>Phụ kiện sử dụng cho máy ngưởi chất nổ HMT (Dopant +/-)</t>
  </si>
  <si>
    <t>Thay thế màn hình máy tinh cho máy soi</t>
  </si>
  <si>
    <t>Phụ kiện sử dụng cho máy ngưởi chất nổ</t>
  </si>
  <si>
    <t>Lễ</t>
  </si>
  <si>
    <t>Tờ trình</t>
  </si>
  <si>
    <t>Vật tư sc hệ thống tủ điện</t>
  </si>
  <si>
    <t>Bảo trì máy phát điện CAT</t>
  </si>
  <si>
    <t>S/c thay thế đèn chiếu sáng các khu vực nhà xe và cầu vượt</t>
  </si>
  <si>
    <t>S/c thay thế tủ RACK Nhà điều hành</t>
  </si>
  <si>
    <t>Vật tư chiếu sáng khu vực trả hàng hóa</t>
  </si>
  <si>
    <t>Dịch vụ bảo trì 02 máy phát điện Caterpillar C3512 và C32</t>
  </si>
  <si>
    <t>Thay thế các tủ điện phía trên trụ đền Apron</t>
  </si>
  <si>
    <t>S/c thay thế tăng phô đèn chữ khu vực phía trước và sau Nhà ga hành khách</t>
  </si>
  <si>
    <t>S/c thay thế các bộ nguồn 150W cho các đèn sân đỗ ô tô</t>
  </si>
  <si>
    <t xml:space="preserve">S/c thay mới các ắc quy cho các UPS </t>
  </si>
  <si>
    <t>S/c thay thế thiết bị chống sét lan truyền tín hiệu của trụ Apron số 01</t>
  </si>
  <si>
    <t>Khí cụ điện cho tủ DB MDB</t>
  </si>
  <si>
    <t>Đèn báo không lắp đặt cho chướng ngại vật</t>
  </si>
  <si>
    <t>Cải tạo hệ thống điện các phòng làm việc Nhà điều hành</t>
  </si>
  <si>
    <t>Thuê xe cẩu nâng người phục vụ công tác sửa chữa đèn chiếu  sáng</t>
  </si>
  <si>
    <t>Thay thế các đấu hộp nối và cầu đấu cho đèn chiếu sáng OH</t>
  </si>
  <si>
    <t>SC hệ thống điện tại Nhà giữ xe 2 bánh hành khách</t>
  </si>
  <si>
    <t>SC thay thế tuyến cáp điện và thiết bị bảo vệ trạm thu phí</t>
  </si>
  <si>
    <t>Relay kỹ thuật số giám sát 3 pha</t>
  </si>
  <si>
    <t>S/c máy phát điện Caterpillar C3512</t>
  </si>
  <si>
    <t>Nguồn đèn chữ khu vực phía trước nhà ga</t>
  </si>
  <si>
    <t>Nguồn đền chiếu sáng sân đỗ ô tô</t>
  </si>
  <si>
    <t>Thay đèn chiếu sáng Nhà ga, Nhà xe</t>
  </si>
  <si>
    <t>Thay đèn chiếu sáng băng chuyền Oval nhà xe gắn máy nội bộ</t>
  </si>
  <si>
    <t>Bảo trì máy phát điện Nhà điều hành</t>
  </si>
  <si>
    <t>Sửa chữa thay thế đường truyền AOC về TT Khẩn Nguy</t>
  </si>
  <si>
    <t>Nguồn đèn gương soi</t>
  </si>
  <si>
    <t>SC máng cáp</t>
  </si>
  <si>
    <t xml:space="preserve">Vật tư lắp đặt hệ thống Kios Check-In </t>
  </si>
  <si>
    <t>Dịch vụ bảo trì 2 máy phát điện Caterpillar C3512 và C32</t>
  </si>
  <si>
    <t>Quạt giải nhiệt cho tủ DDC của hệ thống BMS</t>
  </si>
  <si>
    <t>Sửa chữa đèn sự cố, đèn thoát hiểm</t>
  </si>
  <si>
    <t>Ngân</t>
  </si>
  <si>
    <t>Thay bơm dầu quay tay 2 máy phát điện Caterpillar C3512 và C32</t>
  </si>
  <si>
    <t xml:space="preserve">Mua đèn báo chướng ngại vật </t>
  </si>
  <si>
    <t>Vật tư cấp nguồn tổng cho tủ phân phối nguồn DB2 cấp điện tầng lầu Kho hàng hóa</t>
  </si>
  <si>
    <t>Thay thế các bộ nguồn Philips và CB 1P cho các đèn sân đỗ ô tô</t>
  </si>
  <si>
    <t>Đức</t>
  </si>
  <si>
    <t>CTY Công nghệ và thiết bị Mê Kông</t>
  </si>
  <si>
    <t>Thay thế rơ le bảo vệ quá dồng, chạm đất - Hệ thống điện ga hàng hóa</t>
  </si>
  <si>
    <t>CTY  CP Công nghệ và thương mại Hải Âu</t>
  </si>
  <si>
    <t>Thay thế đèn chiếu sáng Nhà xe, Nhà an ninh</t>
  </si>
  <si>
    <t>LED 160</t>
  </si>
  <si>
    <t>Mua sắm vật tư sửa chữa đèn chữ</t>
  </si>
  <si>
    <t>Hồng Quang</t>
  </si>
  <si>
    <t>Thay thế đèn cao áp 400W sảnh ga đi, khu cầu vượt và đèn cao áp 1000W sân đỗ</t>
  </si>
  <si>
    <t>Thay thế các đèn Exit nhà ga hành khách và Tunel</t>
  </si>
  <si>
    <t>Vật tư lắp đặt nguồn điện cho các bảng quảng cáo khu vực cầu cạn ga đi</t>
  </si>
  <si>
    <t>Vật tư sửa chữa hệ thống điện</t>
  </si>
  <si>
    <t>Thay thế MCB cấp nguồn, contactor và timer cho trụ đèn Apron</t>
  </si>
  <si>
    <t>Vật tư lắp đặt quầy checkin online và quầy boarding online</t>
  </si>
  <si>
    <t>Ắc quy khởi động và lắp bơm dầu hỗ trợ bơm tiếp vận nhiên liệu máy Cummins 100kVA ga hàng hóa</t>
  </si>
  <si>
    <t>Thay thế đèn chiếu sáng khu vực tháp giải nhiệt, Tunel, phòng làm việc, trả hành lý ga đến và băng chuyền Oval hành lang phía sau nhà ga</t>
  </si>
  <si>
    <t>Mua khí cụ điện cho hệ thống quạt thông gió nhà ga</t>
  </si>
  <si>
    <t>Thay thế các bộ nguồn bảng quảng cáo nhà ga hành khách</t>
  </si>
  <si>
    <t xml:space="preserve">Mua sắm vật tư sửa chữa hệ thống chiếu sáng sân đỗ tàu bay </t>
  </si>
  <si>
    <t>Ắc quy cho máy phát Cummins 100kVA Nhà ga tạm</t>
  </si>
  <si>
    <t>Chung bộ hồ sơ máy bơm dầu CCDC</t>
  </si>
  <si>
    <t>Vật tư sửa chữa đèn chữ</t>
  </si>
  <si>
    <t>Vật tư lắp trạm sạc xe nâng điện</t>
  </si>
  <si>
    <t>Vật tư sửa chữa đèn báo pha, báo trạng thái của hệ thống tủ điện DB và MDB</t>
  </si>
  <si>
    <t xml:space="preserve">Vật tư cấp nguồn điện sạc xe nâng điện </t>
  </si>
  <si>
    <t>Thay thế các đèn chiếu sáng Cổng số 1,2 và vật tư sửa chữa khu vực quầy cafe quốc nội, khu vực nhận hàng hóa</t>
  </si>
  <si>
    <t>Đèn Exit, đèn chiếu sáng sự cố, đèn thoát hiểm, chuông điện Nhà xe gắn máy</t>
  </si>
  <si>
    <t>Màn hình điều khiển và đồng hồ đo dầu máy phát dự phòng  ga hàng hóa Cummins 100kva</t>
  </si>
  <si>
    <t>Mua khí cụ điện cho hệ thống MDB</t>
  </si>
  <si>
    <t>Mua sắm 03 bộ giám sát pha cho các tủ nguồn hạ thế</t>
  </si>
  <si>
    <t>Mua sắm 04 Module Digital Input cho hệ thống BMS</t>
  </si>
  <si>
    <t>Mua sắm 11 Ắc quy 12V 9Ah cho 02 UPS 30kVA</t>
  </si>
  <si>
    <t>Mua sắm 03 rơ le giám sát điện áp cho các tủ nguồn hạ thế</t>
  </si>
  <si>
    <t>Thay thế công tơ đếm điện năng phòng cho thuê Vietjet Air</t>
  </si>
  <si>
    <t>`</t>
  </si>
  <si>
    <t>Dịch vụ bảo trì 2 máy phát điện Nhà điều hành</t>
  </si>
  <si>
    <t>Rơ le bảo vệ điện áp cho các tử điện điều khiển quạt thông gió</t>
  </si>
  <si>
    <t>Thay thế đoạn cáp điện cấp nguồn cho trụ đèn chiếu sáng sân đỗ ô tô</t>
  </si>
  <si>
    <t>Mua sắm vật tư và dịch vụ bảo trì cho máy phát điện Nhà điều hành</t>
  </si>
  <si>
    <t>Mua sắm vật tư sửa chữa nguồn điện tủ bơm dầu máy phát điện, tủ phân phối điện Nhà điều hành</t>
  </si>
  <si>
    <t>Dịch vụ bảo trì, kiểm tra cảnh báo lỗi cho UPS Reillo 30kVA cấp nguồn cho hệ thống quầy thủ tục QN</t>
  </si>
  <si>
    <t>Thay thế các đèn pha chiếu sáng dạ cầu cạn 150w và đèn cao áp 400w sảnh ga đi</t>
  </si>
  <si>
    <t>Thay thế nắp két nước làm mát và ống cấp - hồi dầu cho máy phát điện C32 nhà ga hành khách và C3512 ME Outhouse</t>
  </si>
  <si>
    <t>Bảo trì Chiller</t>
  </si>
  <si>
    <t>Ống hồi dầu Chiller 02</t>
  </si>
  <si>
    <t>Van solenoid hồi dầu về bình cho 02 Chiller</t>
  </si>
  <si>
    <t>Ký hợp đồng bảo trì 02 Chiller YORK (cả năm)</t>
  </si>
  <si>
    <t>4 quý</t>
  </si>
  <si>
    <t>Vật tư sửa chữa mặt sàn bị rỉ sét và đường ống thoát nước</t>
  </si>
  <si>
    <t xml:space="preserve">Sửa chữa các thiết bị điện hư hỏng </t>
  </si>
  <si>
    <t>Sửa chữa máy lạnh cục bộ</t>
  </si>
  <si>
    <t>Mua cảm biến nhiệt độ nước lạnh đi và hồi về cho Chiller 2 và bạc đạn động cơ quạt giải nhiệt số 1</t>
  </si>
  <si>
    <t>Thay thế cầu đấu điện đấu nối động cơ điện 02 Chiller</t>
  </si>
  <si>
    <t>SC các bộ khớp nối trueyn62 động cho động cơ cụm bơm nước</t>
  </si>
  <si>
    <t xml:space="preserve">Ron cao su đệm kín xem dầu </t>
  </si>
  <si>
    <t>S/c rỏ rỉ gas Chiller số 1 và thay thế bảo ôn</t>
  </si>
  <si>
    <t xml:space="preserve">S/c hư hỏng 2 bơm sơ cấp </t>
  </si>
  <si>
    <t>Các dây curoa cho hệ thống quạt</t>
  </si>
  <si>
    <t>S/c quạt tháp giải nhiệt</t>
  </si>
  <si>
    <t>S/c board máy lạnh chính xác số 1 UPS</t>
  </si>
  <si>
    <t>Vật tư lắp máy lạnh</t>
  </si>
  <si>
    <t>SC rò rỉ gas</t>
  </si>
  <si>
    <t>Tuấn</t>
  </si>
  <si>
    <t>Hợp đồng bảo dưỡng định kỳ hệ thống Chiller 2023</t>
  </si>
  <si>
    <t>Thực hiện theo quý</t>
  </si>
  <si>
    <t xml:space="preserve">Động cơ tăng giảm tải </t>
  </si>
  <si>
    <t>SC thay thế cao su giảm chấn Bơm nước lạnh sơ cấp, thứ cấp, bơm tháp giải nhiệt</t>
  </si>
  <si>
    <t>SC thay thế gia công cân chỉnh khớp nối giữa motor và buồng bơm bị hỏng, bơm sơ cấp nước lạnh PCHWP2</t>
  </si>
  <si>
    <t>Đồng hồ theo dõi nhiệt độ và độ ẩm</t>
  </si>
  <si>
    <t>công ty Báo An</t>
  </si>
  <si>
    <t>Thay mới MCB cấp nguồn động lực cho quạt tháp giải nhiệt</t>
  </si>
  <si>
    <t>Thay đèn pha tủ điều khiển hệ thống Chiller</t>
  </si>
  <si>
    <t>Gas lạnh nạp bổ sung cho các máy lạnh cục bộ</t>
  </si>
  <si>
    <t>Thay thế động cơ van Belimo</t>
  </si>
  <si>
    <t>Vật tư sửa chữa các module giao tiếp mở rộng rơ le trung gian cho tủ DDC</t>
  </si>
  <si>
    <t xml:space="preserve">                                   </t>
  </si>
  <si>
    <t>Sửa chữa máy lạnh Daikin phòng Thủ tục bay</t>
  </si>
  <si>
    <t>Phường</t>
  </si>
  <si>
    <t>Thay thế các khi cụ điện của tử động lực Chiller số 02</t>
  </si>
  <si>
    <t>Bulong kế nối van tháp và giá đỡ đường ống nước tháp giải nhiệt</t>
  </si>
  <si>
    <t>Máy bơm nước thải điều hòa VALUE M2 (40L) phòng VIP, CIP</t>
  </si>
  <si>
    <t>Thay thế ron cao su đệm kín bình ngưng tụ của máy lạnh trung tâm Chiller</t>
  </si>
  <si>
    <t>Thay thế 02 cảm biến nhiệt độ nước lạnh đi và hồi về cho Chiller 01</t>
  </si>
  <si>
    <t>Mua sắm 02 cảm biến nước lạnh cho Chiller số 02 và 06 bạc đạn cho tháp giải nhiệt số 02</t>
  </si>
  <si>
    <t>Mua sắm 01 biến tần cho bơm nước lạnh thứ cấp thuộc hệ thống điều hòa không khí</t>
  </si>
  <si>
    <t>Vật tư sửa chữa tháp giải nhiệt</t>
  </si>
  <si>
    <t>S/c Thay thế Ắc quy cho hệ thống bơm chữa cháy</t>
  </si>
  <si>
    <t>Vật tư hệ thống PCCC, đường ống Nhà điều hành, Van an toàn DN50 Nhà xe ngoại trường, các ổ khoá cửa tủ PCCC</t>
  </si>
  <si>
    <t>Vật tư sửa chữa cửa thoát khói</t>
  </si>
  <si>
    <t xml:space="preserve">Sửa chữa bảo dưỡng cho máy bơm diesel HT chữa cháy </t>
  </si>
  <si>
    <t>Màn hình hiển thị báo cháy, Module giao tiếp 3 ngõ</t>
  </si>
  <si>
    <t>Ngân/Tân</t>
  </si>
  <si>
    <t>Sửa chữa tủ điện bơm bù áp 02 Nhà ga hành khách</t>
  </si>
  <si>
    <t>02 Biến áp cách ly hệ thống chữa cháy</t>
  </si>
  <si>
    <t>Vật tư sửa chữa đèn chiếu sáng sự cố, đèn thoát hiểm</t>
  </si>
  <si>
    <t>Vật tư sửa chửa hệ thống PCCC</t>
  </si>
  <si>
    <t xml:space="preserve"> Vật tư sửa chữa hệ thống báo cháy </t>
  </si>
  <si>
    <t xml:space="preserve"> Vật tư sửa chữa hệ thống báo cháy (ắc quy, chuông báo cháy, nút bấm) </t>
  </si>
  <si>
    <t>SC thay thế đường ống PCCC</t>
  </si>
  <si>
    <t>Vật tư sửa chữa trung tâm báo cháy</t>
  </si>
  <si>
    <t>Dây chống cháy, đèn chiếu sáng, exit</t>
  </si>
  <si>
    <t>Tủ điều khiển cho bơm chữa cháy Diesel</t>
  </si>
  <si>
    <t>Đo áp suất 04 cầu thang bộ</t>
  </si>
  <si>
    <t>Thiết bị đóng mở cửa thoát khói</t>
  </si>
  <si>
    <t>CTY Đại Phong</t>
  </si>
  <si>
    <t>Ắc quy thay tủ báo cháy</t>
  </si>
  <si>
    <t>VND Việt Nam</t>
  </si>
  <si>
    <t>Tra nạp bột, khí đẩ cho bình chữa cháy cầm tay</t>
  </si>
  <si>
    <t>Vật tư sửa chữa đầu báo</t>
  </si>
  <si>
    <t>Thay mới đường ống hút cho hệ thống bơm phòng cháy chữa cháy</t>
  </si>
  <si>
    <t>Sửa chữa bình chữa cháy cầm tay</t>
  </si>
  <si>
    <t>Nguyên PCCC</t>
  </si>
  <si>
    <t>Van DN50 cho Nhà xe Ngoại trường</t>
  </si>
  <si>
    <t xml:space="preserve">Mua họng tiếp nước hai cửa DN65 </t>
  </si>
  <si>
    <t>Mua sắm 03 Ắc quy 6V 5Ah cho các đèn chiếu sáng sự cố</t>
  </si>
  <si>
    <t>Sửa chữa đầu báo hỗn hợp 12 cái, đầu báo khói 5 cái</t>
  </si>
  <si>
    <t>Sửa chữa thay thế đường ống PCCC nhà ga hành khách</t>
  </si>
  <si>
    <t>2 Bơm hệ thống nước thải</t>
  </si>
  <si>
    <t>Sửa chữa bơm tuần hoàn hệ thống xử lý nước thải</t>
  </si>
  <si>
    <t>Sửa chữa thay thế các vật tư hư hỏng, các vật liệu lọc của hệ thống xử lý nước thải</t>
  </si>
  <si>
    <t>Sửa chữa hệ thống tách rác</t>
  </si>
  <si>
    <t>chưa BCMS</t>
  </si>
  <si>
    <t>Sửa chữa bánh xe và thanh ray trượt nắp bể gom</t>
  </si>
  <si>
    <t>Quang Huy</t>
  </si>
  <si>
    <t>Bảng mica cho hệ thống xử lý chất thải</t>
  </si>
  <si>
    <t>SC bơm điều hòa 01 và buồng bơm thổi khí số 02</t>
  </si>
  <si>
    <t>Thay thế đồng hồ xả thải</t>
  </si>
  <si>
    <t>Sửa chữa bơm tuần hoàn</t>
  </si>
  <si>
    <t>Sửa chữa các hố SP 01A-01B, SP 02A-02B, SP 03A-03B, SP 05A-05B, SP 07A-07B</t>
  </si>
  <si>
    <t>Sửa chữa buồng bơm thổi khí số 01</t>
  </si>
  <si>
    <t>Mua phớt cho động cơ hộp số motor lắng</t>
  </si>
  <si>
    <t>Huy, Tân</t>
  </si>
  <si>
    <t>Mua bơm chìm thay thế</t>
  </si>
  <si>
    <t>Van 1 chiều cánh bướm</t>
  </si>
  <si>
    <t>Thay thế van phao cơ, văn chặn, phao điện, đường ống bị rò rỉ nước</t>
  </si>
  <si>
    <t xml:space="preserve">Thay thế các đồng hồ đo áp suất đướng hút </t>
  </si>
  <si>
    <t>Muối hoàn nguyên hệ thống cấp nước</t>
  </si>
  <si>
    <t>SC HT cấp nước (chim an ninh)</t>
  </si>
  <si>
    <t>Công</t>
  </si>
  <si>
    <t xml:space="preserve">Thay thế khí cụ điện hệ thống cấp nước </t>
  </si>
  <si>
    <t>Thế Đức</t>
  </si>
  <si>
    <t>Thay thế rơ le cho tủ điện điều khiển bơm xả bồn cầu</t>
  </si>
  <si>
    <t xml:space="preserve">Sửa chữa đường ống nước tưới cây </t>
  </si>
  <si>
    <t>Thay thế phụ kiện hệ thống cấp nước, van một chiều cánh bướm, đồng hồ áp suất</t>
  </si>
  <si>
    <t>SC phao báo mức cho bơm thoát nước Tunel</t>
  </si>
  <si>
    <t>Mua sắm vật tư ống PVC lắp bổ sung đường dẫn nước thải sau Hồ sen</t>
  </si>
  <si>
    <t>Thay thế Barrier tư động trạm thu phí</t>
  </si>
  <si>
    <t>Văn Đức/Thanh Tân</t>
  </si>
  <si>
    <t>Thay thế PLC cho hệ thống trạm thu phí</t>
  </si>
  <si>
    <t>Máy in hóa đơn trạm thu phí</t>
  </si>
  <si>
    <t>Di dời thiết bị kết nối internet cho trạm thu phí</t>
  </si>
  <si>
    <t>Sửa chữa ổ cứng máy chủ trạm thu phí</t>
  </si>
  <si>
    <t>Thay thế UPS</t>
  </si>
  <si>
    <t>Hiếu Nguyên</t>
  </si>
  <si>
    <t>Barrier trạm thu phí</t>
  </si>
  <si>
    <t>Thay thế ổ Khóa Cabin làn 1 Trạm thu phí</t>
  </si>
  <si>
    <t>Thay thế ổ cứng</t>
  </si>
  <si>
    <t>Thay thế camera  KBVISION máy soi kho hàng và Tunel</t>
  </si>
  <si>
    <t>Lắp đặt Camera khu vực nhà xe ngoại trường</t>
  </si>
  <si>
    <t>Đầu ghi hệ thống camera BOSCH</t>
  </si>
  <si>
    <t>Ắc quy thay thế cho UPS HE camera sân đỗ ô tô</t>
  </si>
  <si>
    <t>Thuê Dịch vụ sửa chữa Camera Axis sân đỗ ô tô</t>
  </si>
  <si>
    <t>Thay thế màn hình hiển thị hình ảnh và bộ chuyển đổi quan điện Camera Axis sân đỗ ô tô</t>
  </si>
  <si>
    <t>Thay thế các bộ nguồn của hệ thống camera</t>
  </si>
  <si>
    <t>Thay thế bộ nguồn và bộ chuyển đổi quang điện Camera AXIS sân đỗ ô tô</t>
  </si>
  <si>
    <t>Thay thế Camera IP VISION khu vực Outhouse và trả hàng sau ga hàng hóa</t>
  </si>
  <si>
    <t>Caemra đang khấu hao (12 tháng)</t>
  </si>
  <si>
    <t>Caemra đang khấu hao</t>
  </si>
  <si>
    <t>2 Ắc quy cho máy chà sàn</t>
  </si>
  <si>
    <t xml:space="preserve">Thay lỏi lọc thay máy nước uống </t>
  </si>
  <si>
    <t>Thay thế 2 bình Ắc quy cho máy chà sàn Nilfisk</t>
  </si>
  <si>
    <t>Thông</t>
  </si>
  <si>
    <t>Máy chà sàn Silfisk BA531ST</t>
  </si>
  <si>
    <t>Ống thuỷ lực sửa chữa đường ống bơm xăng, trạm cấp phát xăng dầu</t>
  </si>
  <si>
    <t>Biển số kiểm soát cho thiết bị chiếu sáng di động</t>
  </si>
  <si>
    <t>Thay thế ắc quy cho máy chà sàn không dây</t>
  </si>
  <si>
    <t>Ắc quy cho khung nâng điện</t>
  </si>
  <si>
    <t xml:space="preserve"> THỰC HIỆN</t>
  </si>
  <si>
    <t>S/c xe nâng hàng VCA-109.01 (2 ắc quy)</t>
  </si>
  <si>
    <t>S/c xe đầu kéo VCA-112.05 VCA-112.06 VCA-113.07 (06 vỏ xe)</t>
  </si>
  <si>
    <t>Chân chống xe phục vụ hành khách đặc biệt VCA-103.02</t>
  </si>
  <si>
    <t>Bộ khởi động xe nâng hàng VCA-109.03</t>
  </si>
  <si>
    <t>Bộ khởi động xe băng chuyền VCA-110.09</t>
  </si>
  <si>
    <t>Bơm thủy lực và van điện từ xe nâng hàng VCA-109.01</t>
  </si>
  <si>
    <t>Xe đầu kéo VCA-112.07 (2 vỏ)</t>
  </si>
  <si>
    <t>Xe đầu kéo VCA-112.02 (Than đề, ruột đề)</t>
  </si>
  <si>
    <t>S/c Xe cấp khí nóng tàu bay VCA-115.02 (02 ắc quy)</t>
  </si>
  <si>
    <t>Xe đầu kéo VCA-113.08 và VCA-112.09 (02 ắc quy)</t>
  </si>
  <si>
    <t>Xe đầu kéo VCA-113.01, VCA-113.08 và VCA-112.09 (06 vỏ xe)</t>
  </si>
  <si>
    <t>Xe nâng người khuyết tật VCA-103.02 (02 ắc quy)</t>
  </si>
  <si>
    <t>S/c xe băng chuyền VCA-110.08 và VCA-110.09 (2 cần số)</t>
  </si>
  <si>
    <t>Phụ tùng sửa chữa xe nâng VCA-109.01</t>
  </si>
  <si>
    <t>Đầu ti ben xe VCA-118.01</t>
  </si>
  <si>
    <t>Vỏ xe cho 2 xe đầu kéo Toyota VCA-112.05 VCA-112.07</t>
  </si>
  <si>
    <t>Bình Ắc quy xe kéo đẩy tàu bay VCA-118.02</t>
  </si>
  <si>
    <t>Phụ tùng sửa chữa xe băng chuyền VCA-110.02</t>
  </si>
  <si>
    <t>Vỏ xe đầu kéo Toyota VCA-112.09</t>
  </si>
  <si>
    <t>Vỏ xe đầu kéo Toyota VCA-112.04 và VCA-112.06</t>
  </si>
  <si>
    <t>Phụ tùng xe đầu kéo Toyota VCA-112.01</t>
  </si>
  <si>
    <t>SAGS bảo dưỡng nên ngừng</t>
  </si>
  <si>
    <t>Phụ tùng xe nâng hàng Airmarrel 3.5 tấn VCA-109.01</t>
  </si>
  <si>
    <t>Cung cấp vỏ xe cho xe đầu kéo Toyota VCA-112.01 và VCA-112.08</t>
  </si>
  <si>
    <t>Phụ tùng sửa chữa xe cấp khí lạnh không tự hành 115TON/TLD ACU-802S-CUP VCA-108.01</t>
  </si>
  <si>
    <t>Hà/Tân</t>
  </si>
  <si>
    <t>Dịch vụ sửa chữa xe cấp điện tự hành MAK GPU 140KVA VCA-114.02 (két nước)</t>
  </si>
  <si>
    <t>Thay lốp xe kéo đầy tàu bay 02 05 07</t>
  </si>
  <si>
    <t>Hà/Công</t>
  </si>
  <si>
    <t>Vỏ xe đầu kéo Toyota VCA-112.01 VCA-112.08</t>
  </si>
  <si>
    <t>Xe cấp nước sạch tàu bay TLD/WSP-900 VCA-105.01 (2 bộ Rotuyn lái xe nước sạch)</t>
  </si>
  <si>
    <t>Xe thang hành khách TLD/ABS 580 (2 Lốp xe 215/75R17.5/16PR)</t>
  </si>
  <si>
    <t>Phụ tùng sửa chửa xe kéo đẩy tàu bay TLD-TPX-200S</t>
  </si>
  <si>
    <t>Phụ tùng sửa chửa xe thang hành khách TLD/ABS 580 (Lốp xe)</t>
  </si>
  <si>
    <t>Phụ tùng xe cấp nước sạch TLD/WSP - 900 VCA - 105.01 (Công tắc áp suất nhớt)</t>
  </si>
  <si>
    <t>Vật tư bảo dưỡng xe vệ sinh sân đường VCA-125.02</t>
  </si>
  <si>
    <t>Nhớt bảo dưỡng chuyển mùa 6 tháng đầu năm</t>
  </si>
  <si>
    <t>Nhớt bảo dưỡng chuyển mùa 6 tháng đầu năm (lọc nhớt)</t>
  </si>
  <si>
    <t>Phụ tùng sửa chữa 02 xe chở khách khu bay Yutong VCA-107.01 và VCA-107.02 (Quạt dàn lạnh, xi lanh đóng mở cửa)</t>
  </si>
  <si>
    <t>Vật tư sửa chữa cần kéo đẩy tàu bay J-TOW</t>
  </si>
  <si>
    <t>Vật tư sửa chữa xe vệ sinh máy bay TLD LSP 900 VCA-106.01</t>
  </si>
  <si>
    <t>Phụ tùng sửa chữa xe đầu kéo VCA-112.02 (vỏ xe)</t>
  </si>
  <si>
    <t>Cung cấp các tấm nhôm gân chống trượt các xe thang VCA-102.02 07 08 09</t>
  </si>
  <si>
    <t>Sửa chữa YUTONG ZK6140BD VCA-107.02</t>
  </si>
  <si>
    <t>Thay ắc quy cho xe băng chuyền TUC VCA-110.01</t>
  </si>
  <si>
    <t>Thay vỏ xe cho đầu kéo VCA-112.05</t>
  </si>
  <si>
    <t>SC xe băng chuyền VCA-111.01 ( thay 6 bánh xe)</t>
  </si>
  <si>
    <t>S/c xe kéo đẩy VCA-118.04 (Ắc quy)</t>
  </si>
  <si>
    <t>Phụ tùng s/c xe đầu kéo VCA-112.06</t>
  </si>
  <si>
    <t>Ắc quy xe đầu kéo VCA-112.07</t>
  </si>
  <si>
    <t>Ắc quy xe thang TLD VCA-10102</t>
  </si>
  <si>
    <t>Vỏ xe đầu kéo VCA-112.08</t>
  </si>
  <si>
    <t>SC xe thang RLD VCA-101.02</t>
  </si>
  <si>
    <t>Ắc quy xe thang VCA-101.07</t>
  </si>
  <si>
    <t>Nhớt chuyển mùa</t>
  </si>
  <si>
    <t>SC xe kéo đẩy VCA-118.03</t>
  </si>
  <si>
    <t>SC xe cấp điện VCA-114.02</t>
  </si>
  <si>
    <t>SC xe đầu kéo VCA-112.02 ắc quy</t>
  </si>
  <si>
    <t>SC xe băng chuyền TUG biển số VCA-110.01 (bơm tiếp vận)</t>
  </si>
  <si>
    <t>Vỏ xe điện VCA-11402</t>
  </si>
  <si>
    <t>Vỏ xe lạnh VCA-10802</t>
  </si>
  <si>
    <t>Ắc quy xe băng chuyền VCA-110.10</t>
  </si>
  <si>
    <t>10 Đèn xoay</t>
  </si>
  <si>
    <t>Đèn led xe thang VCA-10102</t>
  </si>
  <si>
    <t>2 Bình Ắc quy xe YuTong VCA-107.01</t>
  </si>
  <si>
    <t>Bình Ắc quy Thiết bị cấp khí lạnh tàu bay VCA-108.01</t>
  </si>
  <si>
    <t>Thay thế bánh xe, bạc đạn thiết bị Dolly VCA-12801,04,12,13,16,32,36</t>
  </si>
  <si>
    <t>Sửa chữa thay thế con lăn băng tải, khung gầm sơn chống sét xe băng chuyền VCA-110.02</t>
  </si>
  <si>
    <t>Thay 02 vỏ sau xe kéo đẩy tàu bay VCA-118.02</t>
  </si>
  <si>
    <t>Thay thế bình Ắc quy xe đầu kéo VCA-112.06</t>
  </si>
  <si>
    <t>S/c thay thế xi lanh, ống thuỷ lực xe kéo đẩy tàu bay VCA-118.02</t>
  </si>
  <si>
    <t>Thay thế bánh cao su của mâm xoay thùng VCA-109.01, VCA-109.03</t>
  </si>
  <si>
    <t>Bảo dưỡng chuyển mùa 06 tháng đầu năm</t>
  </si>
  <si>
    <t>Bảo dưỡng xe vệ sinh sân đường VCA-125.01, VCA-125.02</t>
  </si>
  <si>
    <t xml:space="preserve">Vật tư cấp biển số mới cho xe kéo đẩy tàu bay mới </t>
  </si>
  <si>
    <t>Phụ tùng vật tư sửa chữa xe vệ sinh tàu bay VCA-106.01</t>
  </si>
  <si>
    <t>Sửa chữa sàn Trolly bằng tôn gân dày 3.5mm</t>
  </si>
  <si>
    <t>Nhớt, lọc nhớt thiết bị cấp khí nóng VCA-115.01</t>
  </si>
  <si>
    <t>Thay 02 vỏ trước xe đầu kéo VCA-112.03</t>
  </si>
  <si>
    <t>Thay 02 vỏ trước xe đầu kéo VCA-112.07</t>
  </si>
  <si>
    <t>Sửa chữa thay thế Ắc phi dê trái phải, rotuyn phải, ron nắp xe đầu kéo VCA-112.08, bạc đạn mâm xoay, rotuyn trái xe đầu kéo VCA-112.09</t>
  </si>
  <si>
    <t>Thay gạt mưa xe đầu kéo VCA-112.04</t>
  </si>
  <si>
    <t>Khải Long</t>
  </si>
  <si>
    <t>Thay 02 vỏ trước xe đầu kéo VCA-112.06</t>
  </si>
  <si>
    <t>A Lập</t>
  </si>
  <si>
    <t>Ống hút xe vệ sinh 12ft màu đen VCA-106.01</t>
  </si>
  <si>
    <t>TLD</t>
  </si>
  <si>
    <t>Ắc quy xe điện không tự hành VCA-114.01</t>
  </si>
  <si>
    <t>Sửa chữa thay thế xi lanh thắng tổng, thắng tay xe đầu kéo VCA-112.08</t>
  </si>
  <si>
    <t>Thay mới băng tải xe băng chuyền VCA-110.01</t>
  </si>
  <si>
    <t>Thay vỏ xe cho cần kéo đẩy ATR72 và A350</t>
  </si>
  <si>
    <t>Thay vỏ xe cho xe đầu kéo VCA-112.05, VCA-112-06, VCA-112.09</t>
  </si>
  <si>
    <t>Sửa chữa Cần đẩy TOWMULTI-2 A321</t>
  </si>
  <si>
    <t>Thay thế vỏ xe của xe Băng chuyền VCA-110.08</t>
  </si>
  <si>
    <t>Việt Hải</t>
  </si>
  <si>
    <t>Thay thế bạt che bản điều khiển xe nâng hàng VCA-109.01, VCA-109.02, VCA-109.03</t>
  </si>
  <si>
    <t>Tài Hưng</t>
  </si>
  <si>
    <t>Thay thế các phụ tùng bị hư hỏng của xe xúc nâng VCA-113.02</t>
  </si>
  <si>
    <t>Gia Khang</t>
  </si>
  <si>
    <t>Bình nước rửa kính, phụ tùng sửa chữa xe thang VCA-101.07, VCA-101.08, VCA-101.09</t>
  </si>
  <si>
    <t>Ống thủy lực thay thế sửa chữa xe thang TLD VCA-101.02</t>
  </si>
  <si>
    <t>Cảm biến tốc độ tăng áp thiết bị cấp khí khởi động tàu bay VCA-115.01</t>
  </si>
  <si>
    <t>Ống thủy lực thay thế xe thang TLD VCA-101.02</t>
  </si>
  <si>
    <t>Sửa chữa 2 chân chống xe kéo đẩy tàu bay TLD/TMX 450 VCA-118.02</t>
  </si>
  <si>
    <t>Vật tư sửa chữa các Trolly</t>
  </si>
  <si>
    <t>Vật tư sửa chữa các Dolly</t>
  </si>
  <si>
    <t>Dầu thủy lực bảo dưỡng trang thiết bị</t>
  </si>
  <si>
    <t>Còi lùi cho xe kéo đẩy tàu bay Trepel VCA-118.01</t>
  </si>
  <si>
    <t>Công tắc chống va chạm cho xe vệ sinh tàu bay VCA-106.01</t>
  </si>
  <si>
    <t>Acquy cho thiết bị khởi động khí VCA-115.01</t>
  </si>
  <si>
    <t>Vật tư sửa chữa thiết bị cấp khí lạnh tàu bay VCA-108.01</t>
  </si>
  <si>
    <t>Vật tư thay thế, sửa chữa xe thang Mallaghan VCA-101.04</t>
  </si>
  <si>
    <t>Vật tư thay thế, sửa chữa khung mui che, mica xe băng chuyền VCA-110.01</t>
  </si>
  <si>
    <t>Vật tư sửa chữa xe cấp khí lạnh tàu bay VCA-108.02 (lọc gió động cơ đặc chủng) và công tắc điều khiển sàn thao tác xe cấp nước sạch tàu bay VCA-108.02</t>
  </si>
  <si>
    <t>Sửa chữa thay thế gạt mưa xe đầu kéo VCA-112.02</t>
  </si>
  <si>
    <t>Vật tư cấp biển số mới cho 01 Thiết bị cấp điện Guinalt GA180V13D2000 và 04 xe Trolly 10 feet mới</t>
  </si>
  <si>
    <t>Vật tư sửa chữa xe nâng hàng (ống thủy lực)</t>
  </si>
  <si>
    <t>Sửa chữa thay thế bình ắc quy cho xe vệ sinh tàu bay VCA- 106.01</t>
  </si>
  <si>
    <t>Vật tư sửa chữa xe băng chuyền VCA-110.08 (bố thắng và xi lanh thắng bánh sau trái phải)</t>
  </si>
  <si>
    <t>Sửa chữa xe phục vụ hành khách đặc biệt VCA-103.02 (Dây curoa, lưới lọc, đèn)</t>
  </si>
  <si>
    <t>Tách hồ sơ</t>
  </si>
  <si>
    <t>Sửa chữa xe kéo đẩy tàu bay TPX200S VCA-118.03</t>
  </si>
  <si>
    <t>Băng tải xe băng chuyền VCA-110.09</t>
  </si>
  <si>
    <t>Lốp xe sửa chữa thay thế lốp xe băng chuyền VCA-110.01, VCA 110.02</t>
  </si>
  <si>
    <t>Lốp  xe thang VCA-101.07 VCA-101.08 VCA-110-07 VCA-109.01 VCA-112.07, Xe tưới cây, ruột xe Suzuki</t>
  </si>
  <si>
    <t>Bọc ghế da xe đầu kéo VCA-112.06 VCA-112.07 VCA-112.09</t>
  </si>
  <si>
    <t>Hóa chất súc rửa bồn cho xe nước sạch</t>
  </si>
  <si>
    <t>Lốp xe sửa chữa xe phục vụ hành khách đặc biệt VCA-103.02</t>
  </si>
  <si>
    <t>Sửa chữa thay thế bình Ắc quy cho xe kéo đẩy tàu bay TREPEL430 VCA-118.01</t>
  </si>
  <si>
    <t>Mua vật tư thay thế, sửa chữa xe đầu kéo VCA-112.08, VCA-112.06</t>
  </si>
  <si>
    <t>Mua vật tư thay thế, sửa chữa dây đai an toàn (dây belt) cho các trang thiết bị xe đầu kéo, xe băng chuyền, xe vệ sinh tàu bay, xe kéo đẩy tàu bay</t>
  </si>
  <si>
    <t>Cung cấp vật tư thay thế, sửa chữa xe nâng hàng AIRMARREL VCA-109.01</t>
  </si>
  <si>
    <t>Dịch vụ thay thế các lốp xe</t>
  </si>
  <si>
    <t>Thay Ắc quy các xe thang, băng chuyền</t>
  </si>
  <si>
    <t>Dịch vụ dán decal logo ACV cho xe kéo đẩy tàu bay VCA-118.02, VCA-114.03, Xe cấp khí lạnh VCA-108.01</t>
  </si>
  <si>
    <t>Thay thế ắc quy xe nâng hàng VCA-109.04</t>
  </si>
  <si>
    <t>Thay thế ắc quy xe thang hành khách TLD VCA-101.09</t>
  </si>
  <si>
    <t>Sửa chữa thiết bị cấp điện  VCA-114.01 relay khởi động 24V</t>
  </si>
  <si>
    <t xml:space="preserve"> VCA-114.01</t>
  </si>
  <si>
    <t>Phụ tùng sửa chữa xe nâng hàng VCA-109.02</t>
  </si>
  <si>
    <t>Dịch vụ thay thế lốp xe phục vụ đặc biết VCA-103.02</t>
  </si>
  <si>
    <t>Cung cấp phụ tùng sửa chữa xe chở khách YUTONG VCA-107.02 (dây cuaro)</t>
  </si>
  <si>
    <t>Vật tư gia công khung để chèn bánh xe</t>
  </si>
  <si>
    <t>Sửa chữa ống thủy lực xe băng chuyền TUG VCA-110.08</t>
  </si>
  <si>
    <t>Sửa chữa xe băng chuyền VCA-110.09 phốt xi lanh</t>
  </si>
  <si>
    <t>Cung cấp phụ tùng sửa chữa xe cấp điện VCA-114.02</t>
  </si>
  <si>
    <t>Mua nhớt phục vụ bảo dưỡng chuyền mùa 6 tháng cuối năm 2024</t>
  </si>
  <si>
    <t>Thay thế, sửa chữa ống thủy lực xe nâng hàng VCA-10901</t>
  </si>
  <si>
    <t>Mua bổ sung vật tư phục vụ bảo dưỡng chuyển mùa 6 tháng cuối năm</t>
  </si>
  <si>
    <t>Mua sắm thay thế nút nhấn điều khiển khẩn cấp xe thang VCA-101.02</t>
  </si>
  <si>
    <t>Sửa chữa xe phục vụ hành khách đặc biệt VCA-103.02 (Bi căng đai, phao báo nhiên liệu, 02 đèn xi nhan)</t>
  </si>
  <si>
    <t>S/c xe cứu hỏa VCA-121.05 (2 Ắc quy)</t>
  </si>
  <si>
    <t>Xe vệ sinh sân đường VCA-125.02</t>
  </si>
  <si>
    <t>Đèn pin theo xe chữa cháy VCA-121.03</t>
  </si>
  <si>
    <t>Phốt bơm nước xe tưới cây 65C-103.35</t>
  </si>
  <si>
    <t>Nhớt bảo dưỡng xe cứu hỏa</t>
  </si>
  <si>
    <t>Ga lạnh, két nước xe tưới cây 65C-103.35</t>
  </si>
  <si>
    <t>Vật tư bảo dưỡng 03 xe cứu hỏa VCA-121.03, VCA-121.04, VCA-121.05</t>
  </si>
  <si>
    <t>Phụ tùng xe nâng VCA-113.01 (2 vỏ đặc)</t>
  </si>
  <si>
    <t>Bảo dưỡng định kỳ xe cứu thương 65B-016.07</t>
  </si>
  <si>
    <t>Hoàng Minh</t>
  </si>
  <si>
    <t>Phụ tùng sửa chữa xe Vệ sinh sân đường VCA-125.02</t>
  </si>
  <si>
    <t>Phụ tùng sc xe cứu hỏa VCA-121.04</t>
  </si>
  <si>
    <t>SC hệ thống lạnh cho xe tưới cây</t>
  </si>
  <si>
    <t>SC xe vệ sinh sân đường VCA-125.02</t>
  </si>
  <si>
    <t>Lọc nhớt bảo dưỡng cấp 2 xe vs sân đường VCA-125.02</t>
  </si>
  <si>
    <t>Bảo dưỡng định kỳ xe cứu thưởng 65B-016.07</t>
  </si>
  <si>
    <t>Phụ tùng xe chở khách VCA-107.01 02 04</t>
  </si>
  <si>
    <t>SC  xe cứu hỏa 03 04 05</t>
  </si>
  <si>
    <t>Ắc quy xe vệ sinh sân đường VCA-125.02</t>
  </si>
  <si>
    <t>Thay mới vật tư cấp bảo dưỡng V2 của xe Nifty VCA-119.01 và xe vệ sinh sân đường VCA-125.01, VCA-125.02</t>
  </si>
  <si>
    <t>Sửa chữa xe cứu thương 57M-3529</t>
  </si>
  <si>
    <t>Vật tư và dịch vụ bảo dưỡng 2 xe cứu hỏa VCA-121.03, VCA-121.04</t>
  </si>
  <si>
    <t>Đức Tùng</t>
  </si>
  <si>
    <t>Foam, bột chữa cháy</t>
  </si>
  <si>
    <t>Còi khẩn nguy cho xe cứu hỏa  Resenbauer VCA-121.04</t>
  </si>
  <si>
    <t xml:space="preserve"> Resenbauer VCA-121.04</t>
  </si>
  <si>
    <t>Vật tư thay thế sửa chữa xe cứu hỏa  Rosenbauer VCA-121.03</t>
  </si>
  <si>
    <t>Biển số xe nâng điện</t>
  </si>
  <si>
    <t>Dịch vụ sửa chữa xe tưới cây 65C-103.35</t>
  </si>
  <si>
    <t>Dịch vụ thay thế lốp xe tưới cây</t>
  </si>
  <si>
    <t>Thay Ắc quy xe cứu hỏa</t>
  </si>
  <si>
    <t>Phụ tùng ổ khóa xe xúc nâng VCA-113.02</t>
  </si>
  <si>
    <t>Pin bộ đàm cầm tay cho xe cứu hỏa</t>
  </si>
  <si>
    <t>Cung cấp vật tư và dịch vụ bảo dưỡng các xe cứu hỏa VCA-121-03,  VCA-121.04 hiệu Rosebaur và xe cứu hỏa VCA-121.05 BAI</t>
  </si>
  <si>
    <t>Sửa chữa xe bán tải Mitsubishi 51C-001.55</t>
  </si>
  <si>
    <t>Trung Ngân</t>
  </si>
  <si>
    <t>Phốt bơm nước Xe tưới cây 65C-103.35</t>
  </si>
  <si>
    <t>Bảo dưỡng định kỳ xe FORD 65C-213.23</t>
  </si>
  <si>
    <t>S/c xe tải 54Y-8584</t>
  </si>
  <si>
    <t>Phụ tùng xe tải 54V-1327</t>
  </si>
  <si>
    <t>Phụ tùng xe chở khách 40 chỗ 65B-016.65 (Ắc Quy)</t>
  </si>
  <si>
    <t>Bảo dưỡng xe tải 54V-1327</t>
  </si>
  <si>
    <t>S/c xe tải 54Y-8584 (Ắc quy, vỏ xe, ruột xe)</t>
  </si>
  <si>
    <t>S/c xe Ben Huyndai 65C-213.63</t>
  </si>
  <si>
    <t>S/c xe bán tải 65C-312.23 (vỏ xe)</t>
  </si>
  <si>
    <t>Lọc nhớt các xe tưới cây, 2 xe tải, xe tải nhỏ</t>
  </si>
  <si>
    <t>Bảo dưỡng định kỳ 150.000Km cho xe 15 chỗ Toyota 53M-9699</t>
  </si>
  <si>
    <t>Sửa chữa thay thế máy phát điện xe Bus 86B-016.65</t>
  </si>
  <si>
    <t>Bảo dưỡng định kỳ 6 tháng xe tải ben 65C-213.63</t>
  </si>
  <si>
    <t>Bảo dưỡng định kỳ 6 tháng xe Suzuki tải 54Y-8584</t>
  </si>
  <si>
    <t>Bảo dưỡng định kỳ 6 tháng xe tưới cây 65C-103.35</t>
  </si>
  <si>
    <t>Bảo dưỡng xe bán tải 51C-001.55</t>
  </si>
  <si>
    <t>Phụ tùng sửa chữa xe Bus Yutong VCA-107.01</t>
  </si>
  <si>
    <t>Kiểm tra các hạng mục xe đi đăng kiểm xe 15 chỗ Toyota 53M-9699</t>
  </si>
  <si>
    <t>Bảo dưỡng định kỳ xe bán tải 65C-213.23 10.000km</t>
  </si>
  <si>
    <t>Công Cường</t>
  </si>
  <si>
    <t>Ruột xe suzuki</t>
  </si>
  <si>
    <t>Dịch vụ bảo dưỡng sửa chữa xe tải 54V-1323</t>
  </si>
  <si>
    <t>Dịch vụ dán decal logo ACV cho xe bus VCA-10703 VCA-10704</t>
  </si>
  <si>
    <t>Thay bình Ắc quy xe 7 chỗ 65A-122.39</t>
  </si>
  <si>
    <t>Bảo dưỡng 110.000km xe Mazda 65A-122.93</t>
  </si>
  <si>
    <t>Bảo dưỡng định kỳ xe 7 chỗ 65A-122.39 (5000km)</t>
  </si>
  <si>
    <t>Thay thế 04 lốp xe 7 chỗ 65A-122.39</t>
  </si>
  <si>
    <t>Bảo dưỡng định kỳ xe Huynhdai 16 chỗ 65B-018.00</t>
  </si>
  <si>
    <t>Bảo dưỡng xe  7 chỗ 65A-122.39</t>
  </si>
  <si>
    <t>Bảo sưỡng xe Ford 65C-213.23</t>
  </si>
  <si>
    <t>Bảo dưỡng định kỳ 120.000Km, lắp camera lùi cho xe 7 chỗ Fortuner</t>
  </si>
  <si>
    <t>Bảo dưỡng định kỳ 100.000Km, lắp camera lùi cho xe 4 chỗ Mazda 65A-122.93</t>
  </si>
  <si>
    <t>Thay ắc quy, pin remote xe Mazda 65A-122.93</t>
  </si>
  <si>
    <t>Bảo dưỡng định kỳ 105.000km cho xe 4 chỗ Mazda 65A-122.93</t>
  </si>
  <si>
    <t>Bảo dưỡng cấp nhỏ cho xe 7 chỗ Toyota 65A-122.39</t>
  </si>
  <si>
    <t>Bảo dưỡng định kỳ 130.000km cấp trung bình bình xe 7 chỗ 55A-122.39</t>
  </si>
  <si>
    <t>Thay thế lốp xe MAZDA biển số 65A-122.93</t>
  </si>
  <si>
    <t>Bình Ắc quy cho khung nâng điện</t>
  </si>
  <si>
    <t>Sửa chữa đột xuất vị trí H21+50, T0+1,7</t>
  </si>
  <si>
    <t>Màn hình máy tính cho phòng Tải</t>
  </si>
  <si>
    <t>Mua thuốc diệt cỏ quý 1</t>
  </si>
  <si>
    <t>Mua thuốc diệt cỏ quý 2</t>
  </si>
  <si>
    <t>02 máy hút ẩm đặt tại đài LOC và đài GP</t>
  </si>
  <si>
    <t>Tháo dỡ khung đỡ, chân trụ, mái che lắp thêm tại đài GP 06 LOC 24 và sơn đánh dấu lại Shelter theo quy định</t>
  </si>
  <si>
    <t>Vật tư bảo dưỡng chuyển mùa 6 tháng đầu năm hệ thống dẫn đường, đèn nguồn khu bay</t>
  </si>
  <si>
    <t>Vật tư bảo dưỡng chuyển mùa kỹ thuật</t>
  </si>
  <si>
    <t>Thí nghiệm máy biến áp 50kVA trạm nguồn 24</t>
  </si>
  <si>
    <t>Mua thiết bị chống sét lan truyền LA Trạm nguồn 24</t>
  </si>
  <si>
    <t>Chờ xin giá mới</t>
  </si>
  <si>
    <t>Đồng hồ giám sát dòng, áp cho tủ LVSB1</t>
  </si>
  <si>
    <t>Bộ nguồn biển chỉ dẫn hệ thống đèn HCC</t>
  </si>
  <si>
    <t>Văn Vị</t>
  </si>
  <si>
    <t>Đèn Halogen 150W 6.6A và 100W</t>
  </si>
  <si>
    <t>Vật tư hê thống đèn HCC</t>
  </si>
  <si>
    <t>Mua 48 led thanh dài 1m, 12VDC hoặc 24VDC</t>
  </si>
  <si>
    <t>Mua 06 bộ RC-protection of contactor</t>
  </si>
  <si>
    <t>Cáp đèn 5Kv Cu/XLPE/Sc/HDPE 1Cx6mm2 khắc phục mạch đèn tiếp cận 06 Á giảm cách điện hệ thống đèn HCC</t>
  </si>
  <si>
    <t>dự kiến</t>
  </si>
  <si>
    <t>Thay thế bình ắc quy máy nén khí VCA-134.01</t>
  </si>
  <si>
    <t>Thay thế răng và chốt gầu Xe xúc đào 65X-1157</t>
  </si>
  <si>
    <t>Thay mới vật tư cảu cấp bảo dưỡng V2 xe cắt cỏ VCA-12302, VCA-123.03, VCA-123.04</t>
  </si>
  <si>
    <t>Vật tư sửa chữa xe cắt cỏ VCA-123.03, VCA-123.04</t>
  </si>
  <si>
    <t>Sửa chữa bệ dao cắt cỏ Yanmar VCA-123.03; VCA-123.04</t>
  </si>
  <si>
    <t>Phụ tùng bảo dưỡng máy nén khí VCA-134.01</t>
  </si>
  <si>
    <t>Thuê dịch vụ vệ sinh hàng ngày (03 người, có thể max 06 người)</t>
  </si>
  <si>
    <t>mỗi tháng 51.425.280 đ</t>
  </si>
  <si>
    <t>BV 18/9</t>
  </si>
  <si>
    <t>Vệ sinh rêu trên gạch (3307m2)</t>
  </si>
  <si>
    <t>Vệ sinh các băng ghế</t>
  </si>
  <si>
    <t>Thuê giặt sấy khăn trải bản</t>
  </si>
  <si>
    <t>Giặt thảm khu vực kiểm tra hành lý</t>
  </si>
  <si>
    <t>Cẩm Nhung</t>
  </si>
  <si>
    <t>Thuê dịch vụ vệ sinh công nghiệp nằm 2024 đợt 1</t>
  </si>
  <si>
    <t>Thuê bảo vệ trông giữ xe 2 bánh và ô tô</t>
  </si>
  <si>
    <t>Hợp đồng nguyên tác thu gom, vận chuyển và xử lý chất thải nguy hại, chất thải rắn công nghiệp thông thường</t>
  </si>
  <si>
    <t>dưới 100tr</t>
  </si>
  <si>
    <t>Gia hạn chữ ký số BHXH</t>
  </si>
  <si>
    <t>Xe tải 54Y-8584</t>
  </si>
  <si>
    <t>Xe tải 54V-1327</t>
  </si>
  <si>
    <t>Xe tải 54V-1323</t>
  </si>
  <si>
    <t>Bảo hiểm xe tải biển số 54V-1323 và 54V-1327</t>
  </si>
  <si>
    <t>Bảo hiểm xe tải suzuki 54Y-8584</t>
  </si>
  <si>
    <t>Bảo hiểm xe Huyndai 65B-016.65</t>
  </si>
  <si>
    <t>Bảo hiểm xe Mazda 6 65A-122.93</t>
  </si>
  <si>
    <t>Bảo hiểm xe cứu thương 57M-3529</t>
  </si>
  <si>
    <t>Bảo hiểm xe Mitshubishi 51C-001.55</t>
  </si>
  <si>
    <t>Bảo hiểm xe Huyndai 65B-018.00</t>
  </si>
  <si>
    <t>Bảo hiểm xe Toyota Fortuner 65A-122.39</t>
  </si>
  <si>
    <t>Bảo hiểm xe Hino 65C-103.35</t>
  </si>
  <si>
    <t>Bảo hiểm xe ben 65C-213.63</t>
  </si>
  <si>
    <t>Bảo hiểm xe FORD 65C-213.23</t>
  </si>
  <si>
    <t>Chính TRung</t>
  </si>
  <si>
    <t>Bảo hiểm Xe Suzyki 54Y-8584</t>
  </si>
  <si>
    <t>Dịch vụ bảo hiểm xe Toyota 53M-9699</t>
  </si>
  <si>
    <t>Bảo hiểm xe ô tô THACO HUYNDAI COUNTY CITY 65B-016.65</t>
  </si>
  <si>
    <t>Bảo hiểm xe MAZDA 6 biển số 65A-122.93</t>
  </si>
  <si>
    <t>Bảo hiểm xe Mitsubishi 51C-001.55</t>
  </si>
  <si>
    <t>Bảo hiểm xe cứu thương Hyundai 57M-3529</t>
  </si>
  <si>
    <t>Bảo hiểm xe ô tô FORTUNER 65A-122.39</t>
  </si>
  <si>
    <t>Bảo hiểm xe HUYNHDAI SOLATI 65B-018.00</t>
  </si>
  <si>
    <t>Bảo hiểm xe tưới cây HINO 65C-103.35</t>
  </si>
  <si>
    <t>Bảo hiểm xe tải ben HUYNDAI biển số 65C-213.63</t>
  </si>
  <si>
    <t>Huấn luyện tự vệ</t>
  </si>
  <si>
    <t>Tập huấn an toàn bức xạ</t>
  </si>
  <si>
    <t>Huấn luyện "Kỹ năng tự vệ" cho lực lượng kiểm soát an ninh</t>
  </si>
  <si>
    <t>Huận luyện nghiệp vụ PCCC và CNCH</t>
  </si>
  <si>
    <t>Photo tài liệu huấn luyện sơ cấp chính trị 2024</t>
  </si>
  <si>
    <t>Kỹ năng thuyết trình, trình bày trước đám đông và giao tiếp với lãnh đạo cấp trên</t>
  </si>
  <si>
    <t>Quan trắc đo kiểm môi trường lao động 2024</t>
  </si>
  <si>
    <t>SỐ THỰC HIỆN</t>
  </si>
  <si>
    <t>Kiểm định nước các loại (15tr/quý)</t>
  </si>
  <si>
    <t xml:space="preserve">Kiểm định điện trở đất trụ đèn </t>
  </si>
  <si>
    <t>Kiểm định trang thiết bị chuyên dùng</t>
  </si>
  <si>
    <t>Kiểm định xe cứu thương 57M-3529</t>
  </si>
  <si>
    <t>Kiểm định các cân điện tử, đồng hồ kẹp</t>
  </si>
  <si>
    <t>Kiểm định nghiêm ngặt quy 1</t>
  </si>
  <si>
    <t>Kiểm nghiệm nước uống, nước cấp tàu bay, nước thải, quan trắc mẫu không khí (4 quý)</t>
  </si>
  <si>
    <t>Kiểm định đồng hồ đo điện trở tiếp đất và máy đo điện vạn năng hiện số</t>
  </si>
  <si>
    <t>Kiểm định điện trở tiếp đất an toàn hệ thống điện, hệ thống chống sét, tời điện trụ đèn apron 1-5, xe thang không tự hành</t>
  </si>
  <si>
    <t>Kiểm định an toàn kỹ thuật trang thiết bị cơ giới (CT)</t>
  </si>
  <si>
    <t>Kiểm định các bình khí nén</t>
  </si>
  <si>
    <t>Kiểm định xe chuyên dùng</t>
  </si>
  <si>
    <t>Kiểm định quầy Kios checkin</t>
  </si>
  <si>
    <t>Kiểm định bình khí nén hệ thống điều hòa không khí</t>
  </si>
  <si>
    <t xml:space="preserve">Kiểm định thang cuốn </t>
  </si>
  <si>
    <t xml:space="preserve">Kiểm định áp kế </t>
  </si>
  <si>
    <t>Kiểm định cân</t>
  </si>
  <si>
    <t>Kiểm định cầu dẫn khách và quạt</t>
  </si>
  <si>
    <t>Kiểm định nghiêm ngặt xe thang VCA-103.01</t>
  </si>
  <si>
    <t>Kiểm tra kỹ thuật an toàn hệ thống chống sét, hệ thống điện</t>
  </si>
  <si>
    <t>Kiểm định máy đo, đồng hồ đo</t>
  </si>
  <si>
    <t>Kiểm định nghiêm ngặt Tời điện trụ đèn Apron</t>
  </si>
  <si>
    <t>Kiểm định thang máy thuộc danh mục thiết bị nghiêm ngặt</t>
  </si>
  <si>
    <t>Kiểm định cân điện tử 5000kg thuộc danh mục kiểm định 2024</t>
  </si>
  <si>
    <t>Kiểm định pa lăng xích kéo tay, máy nén khí, con đội, bình chứa khí</t>
  </si>
  <si>
    <t>Quan trắc mẫu khí thải</t>
  </si>
  <si>
    <t>tuần đầu tháng 11 thực hiện</t>
  </si>
  <si>
    <t>Kiểm định, hiệu chuẩn đồng hồ đo điện trở cách điện</t>
  </si>
  <si>
    <t>Kiểm định cân đồng hồ, sào cách điện</t>
  </si>
  <si>
    <t xml:space="preserve">Kiểm định 04 tháng cuốn </t>
  </si>
  <si>
    <t>Kiểm định các cân điện tử</t>
  </si>
  <si>
    <t>Kiểm định các áp kế</t>
  </si>
  <si>
    <t>Dịch vụ chữ ký số đấu thầu</t>
  </si>
  <si>
    <t>Tài liệu hàng không IATA</t>
  </si>
  <si>
    <t>Nộp phí cấp lại giấy phép khai thác HT Kỹ thuật TB đảm bảo hoạt động bay</t>
  </si>
  <si>
    <t>Đo đạc lập bản đồ hành chính khu đất HKDD</t>
  </si>
  <si>
    <t>Văn đức</t>
  </si>
  <si>
    <t>Bản quyền gia hạn phần mềm tường lửa Fortinet</t>
  </si>
  <si>
    <t>Dịch vụ Google Workspace</t>
  </si>
  <si>
    <t>Xử lý mối công trùng</t>
  </si>
  <si>
    <t>Gia hạn dịch vụ tên miền</t>
  </si>
  <si>
    <t>Trạm diệt mối</t>
  </si>
  <si>
    <t>Thay đổi bộ nhận dạng thương hiệu</t>
  </si>
  <si>
    <t>Đăng ký mới USB chữ ký số</t>
  </si>
  <si>
    <t>Gia hạn bản quyền tường lửa Fortinet</t>
  </si>
  <si>
    <t>phân bổ 12 tháng</t>
  </si>
  <si>
    <r>
      <rPr>
        <sz val="11"/>
        <rFont val="Calibri"/>
        <family val="2"/>
      </rPr>
      <t xml:space="preserve">Gia hạn dịch vụ tên miền </t>
    </r>
    <r>
      <rPr>
        <u/>
        <sz val="11"/>
        <color rgb="FF1155CC"/>
        <rFont val="Calibri"/>
        <family val="2"/>
      </rPr>
      <t>canthoairport.com</t>
    </r>
    <r>
      <rPr>
        <sz val="11"/>
        <color rgb="FF000000"/>
        <rFont val="Calibri"/>
        <family val="2"/>
      </rPr>
      <t xml:space="preserve"> và </t>
    </r>
    <r>
      <rPr>
        <u/>
        <sz val="11"/>
        <color rgb="FF1155CC"/>
        <rFont val="Calibri"/>
        <family val="2"/>
      </rPr>
      <t>canthoairport.vn</t>
    </r>
  </si>
  <si>
    <t>Diệt mối, côn trùng khu vực phòng họp, hội trường và phòng đào tạo</t>
  </si>
  <si>
    <t>Trang phục chữa cháy của lực lượng phòng cháy và chữa cháy cơ sở</t>
  </si>
  <si>
    <t>Văn phòng phẩm quý 1</t>
  </si>
  <si>
    <t>Văn phòng phẩm quý 2</t>
  </si>
  <si>
    <t>Văn phòng phẩm quý 3</t>
  </si>
  <si>
    <t>Văn phòng phẩm Quý 1/2024</t>
  </si>
  <si>
    <t>Văn phòng phẩm Quý 2/2024</t>
  </si>
  <si>
    <t>Văn phòng phẩm Quý 3/2024</t>
  </si>
  <si>
    <t>Văn phòng phẩm Quý 4/2024</t>
  </si>
  <si>
    <t>Chi phí giấy , mực in, mực photo</t>
  </si>
  <si>
    <t>Giấy quý 1</t>
  </si>
  <si>
    <t xml:space="preserve">Mực in </t>
  </si>
  <si>
    <t>Giấy Quý 1</t>
  </si>
  <si>
    <t>Mực in Quý 1</t>
  </si>
  <si>
    <t>Giấy in nhiệt Bán hàng</t>
  </si>
  <si>
    <t>Mực máy photo</t>
  </si>
  <si>
    <t>Giấy</t>
  </si>
  <si>
    <t>Giấy quý 3</t>
  </si>
  <si>
    <t>Mực nạp máyin</t>
  </si>
  <si>
    <t>Mực in</t>
  </si>
  <si>
    <t>Mực T12</t>
  </si>
  <si>
    <t>Mực in tháng 2/2024</t>
  </si>
  <si>
    <t>Mực in tháng 3/2024</t>
  </si>
  <si>
    <t>Giấy nhiệt</t>
  </si>
  <si>
    <t>Mực in tháng 5/2024</t>
  </si>
  <si>
    <t>Giấy in nhiệt K75*45</t>
  </si>
  <si>
    <t>Giấy từ Văn phòng phẩm quý 1</t>
  </si>
  <si>
    <t>Giấy từ Văn phòng phẩm quý 2</t>
  </si>
  <si>
    <t>Mực in máy Ricoh</t>
  </si>
  <si>
    <t>Mực in tháng 7/2024</t>
  </si>
  <si>
    <t>Mực in tháng 8/2024</t>
  </si>
  <si>
    <t>Giấy văn phòng phẩm quý 3</t>
  </si>
  <si>
    <t>Mực in tháng 11/2024</t>
  </si>
  <si>
    <t>Giấy quý 4</t>
  </si>
  <si>
    <t>In bảng tên mica P. PVMĐ</t>
  </si>
  <si>
    <t>Photo màu tài liệu tiêu chuẩn phục vụ sân đỗ</t>
  </si>
  <si>
    <t>In ấn nội dung PCCC</t>
  </si>
  <si>
    <t xml:space="preserve">Thay pano quảng cáo </t>
  </si>
  <si>
    <t>Tho</t>
  </si>
  <si>
    <t>Thuê dịch vụ scan các bản vẽ A0, A2 mượn từ Ban XDCB</t>
  </si>
  <si>
    <t>In hồ sơ tài liệu khai thác sân bay,</t>
  </si>
  <si>
    <t>In bìa sơ mi, bao thư</t>
  </si>
  <si>
    <t>In các niêm yết chính sách poster tuyên truyền văn hóa an toàn hàng không</t>
  </si>
  <si>
    <t>In các biển bảnh báo tại khu bay</t>
  </si>
  <si>
    <t>Poster nội quy AT VSLĐ</t>
  </si>
  <si>
    <t>Bảng cấm câu cá, cấm tụ tập</t>
  </si>
  <si>
    <t>In mũi tên Sinh Trắc học</t>
  </si>
  <si>
    <t>Thay Decal bản danh mục vật phẩm nguy hiểm</t>
  </si>
  <si>
    <t>Bảng dấu hiệu cảnh báo và nhãn thông tin chất thai Nguy hại</t>
  </si>
  <si>
    <t>Photo biểu mẫu PVHL - HH</t>
  </si>
  <si>
    <t>Thay decal bảng chỉ dẫn "Xin quý khách vui lòng kiểm tra đúng hành lý"</t>
  </si>
  <si>
    <t>In bảng khu vực tập kết xe đẩy</t>
  </si>
  <si>
    <t>Tem decal bình chữa cháy</t>
  </si>
  <si>
    <t>In, photo Kế hoạch khẩn nguy và in màu A0 sơ đồ khẩn nguy</t>
  </si>
  <si>
    <t>Decal vệ sinh</t>
  </si>
  <si>
    <t>Chi phí giao dịch đến tháng 26/12</t>
  </si>
  <si>
    <t>Đã bao gồm các chi phí của P. KTHT đang thanh toán</t>
  </si>
  <si>
    <t>Đã bao gồm các chi phí của A. Hải CVP đang thanh toán</t>
  </si>
  <si>
    <t>Chi phí tiệc cuối năm đang thanh toán</t>
  </si>
  <si>
    <t>Kiểm định an toàn kỹ thuật phương tiện</t>
  </si>
  <si>
    <t>Đăng kiểm xe an ninh 51C-001.55</t>
  </si>
  <si>
    <t>Danh</t>
  </si>
  <si>
    <t>Kiểm định xe 65A-122.39, 65B-016.65 và đóng tiền phí đường bộ</t>
  </si>
  <si>
    <t>Kiểm định và đăng ký đường bộ xe An ninh 51C-001.55</t>
  </si>
  <si>
    <t>Đăng kiểm và đóng tiền lệ phí đường bộ xe 54V-1323</t>
  </si>
  <si>
    <t>Đăng kiểm và phí đường bộ xe 29 chổ 65B-016.65</t>
  </si>
  <si>
    <t>Đăng kiểm và phí đường bộ xe tải 65C-213.963 và 65C-213-23</t>
  </si>
  <si>
    <t>Đăng kiểm và đóng phí sử dụng đường bộ xe 15 chỗ 53M-9699</t>
  </si>
  <si>
    <t>Điệp</t>
  </si>
  <si>
    <t>Đăng kiểm xe và trang thiết bị hoạt động trong khu vực hạn chế</t>
  </si>
  <si>
    <t>Đăng kiểm xe cứu thương 57M-3529, Xe 7 chỗ 65A-122.39, Xe khách 40 chỗ 65B-016.65</t>
  </si>
  <si>
    <t>Đăng kiểm xe đặc chủng</t>
  </si>
  <si>
    <t>Đăng kiểm xe ô tô 65A-122.93, đóng tiền phí đường bộ</t>
  </si>
  <si>
    <t>Đăng kiểm các xe đầu kéo, xe băng tải vận chuyển</t>
  </si>
  <si>
    <t>A Thiện</t>
  </si>
  <si>
    <t>Đăng kiểm và đóng phí sử dụng đường bộ xe ô tô 15 chỗ 53M-9699</t>
  </si>
  <si>
    <t>Đăng kiểm và đóng phí sử dụng đường bộ xe tải 54Y-8584, 54V-1323, 54V-1327 và xe tưới cây 65C-103.35</t>
  </si>
  <si>
    <t>Đăng kiểm và đóng phí sử dụng đường bộ xe bán tải 51C-001.55</t>
  </si>
  <si>
    <t>Đăng kiểm 06 xe VCA-107.01-02; VCA-121.03-04; VCA-114.02; VCA-108.02</t>
  </si>
  <si>
    <t>Đóng phí sửa dụng đường bộ 12 tháng xe HYUNHDAI SOLATI 65B-018.00</t>
  </si>
  <si>
    <t>Kiểm định xe cứu thương 57M-3529, xe buýt 65B-016.65 và đóng phí sử dụng đường bộ xe buýt</t>
  </si>
  <si>
    <t>[Tết] Hoa trang trí ĐTN</t>
  </si>
  <si>
    <t>[Tết] Bộ bánh tét dưa</t>
  </si>
  <si>
    <t>[Tết] Backdrop, chữ ACV</t>
  </si>
  <si>
    <t>Phân sơ dừa hỗn hợp</t>
  </si>
  <si>
    <t>Hoa trang trí bục Bác</t>
  </si>
  <si>
    <t>Mua sắm hoa trang trí Tết 2025</t>
  </si>
  <si>
    <t>Thanh Sơn</t>
  </si>
  <si>
    <t>Ống nước mềm phục vụ công tác chăm sóc cây cảnh</t>
  </si>
  <si>
    <t>Backdrop 8/3</t>
  </si>
  <si>
    <t>Trang trí Tết</t>
  </si>
  <si>
    <t>Phân hữu cơ</t>
  </si>
  <si>
    <t>Vật tư chăm sóc cây cảnh</t>
  </si>
  <si>
    <t>Thuê nhổ cỏ 2606m2</t>
  </si>
  <si>
    <t>Mua sắm bông trang thái phía trước nhà ga</t>
  </si>
  <si>
    <t>Thay mới pano quảng cáo Khách sạn Victoria</t>
  </si>
  <si>
    <t>VẬt tư chăm sóc cây cảnh (phân xơ dừa)</t>
  </si>
  <si>
    <t>Thuê nhân công nhỏ cỏ cổng số 2</t>
  </si>
  <si>
    <t>Mua khăn trải bàn cho hội trường</t>
  </si>
  <si>
    <t>Thuê nhổ cỏ 961m2</t>
  </si>
  <si>
    <t>Băng rôn backdrop đại hội đảng bộ</t>
  </si>
  <si>
    <t>Bảng chỉ dẫn ghế ngồi ưu tiên và vạch dừng</t>
  </si>
  <si>
    <t>Thuê nhân công đốn hạ cây kè bạc</t>
  </si>
  <si>
    <t>Biển chỉ dẫn ghế ngồi ưu tiên và vạch dừng xe đầy</t>
  </si>
  <si>
    <t>Cờ tổ quốc</t>
  </si>
  <si>
    <t>Băng rôn PCCC</t>
  </si>
  <si>
    <t>Cường</t>
  </si>
  <si>
    <t>Nhân công nhổ cỏ hồ sen</t>
  </si>
  <si>
    <t>Nhân công cắt tỉa nhánh cây Nguyệt Quết</t>
  </si>
  <si>
    <t>Cây thông noel và trang trí noel</t>
  </si>
  <si>
    <t>Chăm sóc cây cảnh Trạm nguồn</t>
  </si>
  <si>
    <t>Mua hoa cây cảnh trang trí Nhà ga</t>
  </si>
  <si>
    <t>Mua cờ</t>
  </si>
  <si>
    <t>Vật tư trang trí tết</t>
  </si>
  <si>
    <t>Mua hóa trang trí Nhà ga</t>
  </si>
  <si>
    <t>Trang trí backdrop</t>
  </si>
  <si>
    <t>Mua cờ phướn</t>
  </si>
  <si>
    <t>Hoa trang trí nhà ga</t>
  </si>
  <si>
    <t xml:space="preserve">Backdrop chụp hình </t>
  </si>
  <si>
    <t>Khăn trải bàn</t>
  </si>
  <si>
    <t>Thay mới pano quảng cáo thép Tây Đô</t>
  </si>
  <si>
    <t>Dây treo cờ</t>
  </si>
  <si>
    <t>Mua sắm 05 cây Phượng và 02 cây Bàng Đài Loan</t>
  </si>
  <si>
    <t>In backdrop, standee cho lễ phát động ATVSLĐ</t>
  </si>
  <si>
    <t>Trang trí tết Trung thu</t>
  </si>
  <si>
    <t>Thay mới Pano quảng cáo thép Tây Đô IP1-8</t>
  </si>
  <si>
    <t>Lắp đặt Pano thông tin tại các vị trí mặt bằng cho thuê quảng cáo</t>
  </si>
  <si>
    <t>Thay mới Pano quảng cáo VietjetAir</t>
  </si>
  <si>
    <t>Thuê dịch vụ hoàn tất hồ sơ thủ tục PCCC cho công trình cải tạo nhà ga tạm</t>
  </si>
  <si>
    <t>Xin bổ sung</t>
  </si>
  <si>
    <t>Mua bao thẻ KSAN ngắn hạn</t>
  </si>
  <si>
    <t>Mua Văn phòng phẩm dùng để in, photo đóng cuốn sổ trực an ninh quý 1/2025</t>
  </si>
  <si>
    <t>BT Công nợ: Đo đạc, đánh giá An toàn bức xạ ( Kiểm xạ) cho thiết bị bức xạ ( máy soi và máy dò tìm chất nổ) (kiểm xạ) cho thiết bị bức  xạ ( máy soi và máy dò tìm chất nổ)</t>
  </si>
  <si>
    <t>TSN chuyển chi phí</t>
  </si>
  <si>
    <t>Thay Decal bảng niêm yết và bảng trình chiếu</t>
  </si>
  <si>
    <t>Mua Văn phòng phẩm dùng để in, photo đóng cuốn sổ trực an ninh quý 2/2025</t>
  </si>
  <si>
    <t>Hỗ trợ kinh phí huấn luyện an ninh tự vệ</t>
  </si>
  <si>
    <t>Duy Hùng</t>
  </si>
  <si>
    <t>Dụng cụ kiểm soát chim và động vật hoang dã</t>
  </si>
  <si>
    <t>Công  Cường</t>
  </si>
  <si>
    <t>An Bình</t>
  </si>
  <si>
    <t>Mua Văn phòng phẩm dùng để in, photo đóng cuốn sổ trực an ninh quý 2/2024</t>
  </si>
  <si>
    <t>Xử lý các chướng ngại vật tự nhiên, hạ độ cao, chặt cây cối</t>
  </si>
  <si>
    <t>13/524</t>
  </si>
  <si>
    <t>Hoàng Khởi</t>
  </si>
  <si>
    <t>Mua Văn phòng phẩm dùng để in, photo đóng cuốn sổ trực an ninh quý 3/2024</t>
  </si>
  <si>
    <t>Mua Văn phòng phẩm dùng để in, photo đóng cuốn sổ trực an ninh quý 4/2024</t>
  </si>
  <si>
    <t>Tổ chức diễn tập khẩn nguy cấp cơ sở</t>
  </si>
  <si>
    <t>/</t>
  </si>
  <si>
    <t>Mua ly, nắp nhựa</t>
  </si>
  <si>
    <t>Túi nilong tự phân hủy có in logo phục vụ bán hàng</t>
  </si>
  <si>
    <t>In Quyển Order ghi phiếu đóng gói 2 liên</t>
  </si>
  <si>
    <t>In bao bì giấy tăm tre</t>
  </si>
  <si>
    <t>Mua Ly, nắp nhựa, ống hút, túi nilong các loại</t>
  </si>
  <si>
    <t>Loan</t>
  </si>
  <si>
    <t>In bao giấy đựng muỗng đũa</t>
  </si>
  <si>
    <t>Tú</t>
  </si>
  <si>
    <t>In ly giấy theo thiết kế + nắp cầu</t>
  </si>
  <si>
    <t>In bao bì giấy kèm tăm tre</t>
  </si>
  <si>
    <t>Bộ 16 thẻ rung và chuông tự phục vụ 1</t>
  </si>
  <si>
    <t>Bộ 16 thẻ rung và chuông tự phục vụ 2</t>
  </si>
  <si>
    <t>200 thẻ xe</t>
  </si>
  <si>
    <t>Máy xay và máy pha cà phê</t>
  </si>
  <si>
    <t>4 lò vi sóng 3 bếp từ</t>
  </si>
  <si>
    <t>Thay thế vòi nước rửa chén quầy cà phê ga đi công cộng</t>
  </si>
  <si>
    <t>Thay thế các đèn chiếu sáng quầy giải khát ga đi quốc nội</t>
  </si>
  <si>
    <t>Thay pano quảng cáo Khách sạch VICTORIA tại IP1-13</t>
  </si>
  <si>
    <t>Thuê dịch vụ cung ứng lao động 2024</t>
  </si>
  <si>
    <t>Thanh Hải</t>
  </si>
  <si>
    <t>Trang bị phương tiện bảo vệ cá nhân cho người lao động năm 2026</t>
  </si>
  <si>
    <t>16 đôi giầy cách điện</t>
  </si>
  <si>
    <t>Giày da đế cao su cách điện Hàn Quốc 15Kv</t>
  </si>
  <si>
    <t>Giày da đế cao su cách điện Hàn Quốc 15Kv (8 đôi)</t>
  </si>
  <si>
    <t>Khóa huấn luyện an toàn vệ sinh lao động 2025</t>
  </si>
  <si>
    <t>Trang bị phương tiện bảo vệ cá nhân cho người lao động năm 2025</t>
  </si>
  <si>
    <t>Giày da đế cao su, 10 đôi</t>
  </si>
  <si>
    <t>Khóa huấn luyện An toàn, vệ sinh lao động năm 2024</t>
  </si>
  <si>
    <t>Trang bị phương tiện bảo vệ cá nhân cho người lao động năm 2024</t>
  </si>
  <si>
    <t>Giày da đế cao su, 6 đôi</t>
  </si>
  <si>
    <t>Sửa chữa gạch vỡ, dộp</t>
  </si>
  <si>
    <t>[Tết] Hoa trang trí tết, bao lì xì, lồng đèn, decal</t>
  </si>
  <si>
    <t>Thuê nhân công nhổ cỏ 2 hồ sen</t>
  </si>
  <si>
    <t>Ghế gấp gọn phòng cha mẹ (2 cái)</t>
  </si>
  <si>
    <t>Thang bồn cầu trẻ em (8 cái)</t>
  </si>
  <si>
    <t>Sửa chữa hàng rào Airside Landside</t>
  </si>
  <si>
    <t>S/c Thay thế Ắc quy thay cho tủ báo cháy</t>
  </si>
  <si>
    <t>Xe Thang hành khách TLD VCA-101.02 và xe băng chuyền VCA-110.07 (02 công tắc áp suất nhớt)</t>
  </si>
  <si>
    <t>02 Cảm biến nhiệt độ của Chiller 01</t>
  </si>
  <si>
    <t>Quạt hút mùi toilet phòng VIP</t>
  </si>
  <si>
    <t>Vật tư sửa chữa HT báo cháy (Điện thoại, Module giao tiếp, còi và đèn chớp)</t>
  </si>
  <si>
    <t>S/c xe Yutong VCA-107.02 (Van 4 chiều, 34m dây hơi. Xy lanh của khoang lái)</t>
  </si>
  <si>
    <t>In Bảng xử lý khẩn cấp (18 bảng)</t>
  </si>
  <si>
    <t>Nước hoa phòng họp</t>
  </si>
  <si>
    <t>Cây xanh trang trí nhà ga</t>
  </si>
  <si>
    <t>Role bảo vệ điện áp 3 pha của tủ điện</t>
  </si>
  <si>
    <t>Quạt hút mùi Phòng VIP</t>
  </si>
  <si>
    <t>Bảo dưỡng xe cứu thương 57M-3529</t>
  </si>
  <si>
    <t>Sửa chữa xe cứu hỏa VCA-121.03 và VCA-121.04 (2 công tắc áp suất hơi)</t>
  </si>
  <si>
    <t>Xe Tải 65B-016.65</t>
  </si>
  <si>
    <t>Thay thế bánh xe chịu lực dưới băng chuyền trả hành lý QN 4</t>
  </si>
  <si>
    <t>SC bến bãi ô tô sân đường 2026</t>
  </si>
  <si>
    <t>Bách</t>
  </si>
  <si>
    <t>Thay mới pano quảng cáo Victoria</t>
  </si>
  <si>
    <t>Kiểm định xe 7 chỗ 65A-122.39</t>
  </si>
  <si>
    <t>Mua ly nhựa nắp nhựa</t>
  </si>
  <si>
    <t>In chính sách an toàn chất lượng, chính sách ANAT, sức khỏe nghề nghiệp</t>
  </si>
  <si>
    <t>18/54/2026</t>
  </si>
  <si>
    <t>Thay thế bạc đạn quạt thông gió phòng Cip Quốc tế</t>
  </si>
  <si>
    <t>Mua sắm nhớt cho các TBB khẩn nguy</t>
  </si>
  <si>
    <t>Mua bột chữa cháy 200kg</t>
  </si>
  <si>
    <t>Camera nhận diện biển số xe trước làn vào</t>
  </si>
  <si>
    <t>Văn Đức/ Tân</t>
  </si>
  <si>
    <t>Sửa chữa nắp đan (bù lún carboncor)</t>
  </si>
  <si>
    <t>S/c thay thế phốt ben chân chống xe kéo đẩy VCA-118.02</t>
  </si>
  <si>
    <t>S/c thay thế xy lanh nâng hạ băng tải xe băng chuyền VCA-110.01</t>
  </si>
  <si>
    <t>Tủ treo cuộn vòi hệ thống cấp nước tàu bay</t>
  </si>
  <si>
    <t>In bảng báo cao độ cầu dẫn khách</t>
  </si>
  <si>
    <t>Foam trám khe</t>
  </si>
  <si>
    <t>Thuê dịch vụ thay vỏ xe đầu kéo VCA-112.01 VCA-112.07 VCA-112.08 VCA-112.09</t>
  </si>
  <si>
    <t>Thay thế các văn chặn đường hút của tháp giải nhiệt 1 và 2</t>
  </si>
  <si>
    <t>Chi phí sửa chữa, bảo dưỡng tài sản</t>
  </si>
  <si>
    <t>Tổng cộng:</t>
  </si>
  <si>
    <t>Máy đầm cóc (Khu bay)</t>
  </si>
  <si>
    <t>Mũi đục bê tông khu bay (1 cái)</t>
  </si>
  <si>
    <t>Bravo (Barrier thay năm 2025 chuyển tiếp)</t>
  </si>
  <si>
    <t>Phí duy trì tên miền (canthoairport.com/canthoairport.vn)</t>
  </si>
  <si>
    <t>Đường truyền AMHS</t>
  </si>
  <si>
    <t>Gia hạn dịch vụ Google Workspace (Business Standard 3 năm)</t>
  </si>
  <si>
    <t>Thanh toán đợt 2 trước ngày 15/6/2026</t>
  </si>
  <si>
    <t>Bản quyền phần mềm sao lưu tự động Veem</t>
  </si>
  <si>
    <t>Thuê dịch vụ trích lục đo địa chính Khu đất HKDD để thực hiện thủ tục thuê đất</t>
  </si>
  <si>
    <t>Gia hạn phí duy trì dịch vụ máy chủ cho HT Camera và dịch vụ thuê sim data truyền dữ liệu lắp trên TB camera giám sát hành trình</t>
  </si>
  <si>
    <t>Gia hạn 28 thiết bị</t>
  </si>
  <si>
    <t>Nguyễn Văn Đức</t>
  </si>
  <si>
    <t>Kiểm định công trình xây dựng: "Cải tạo nhà ga hành khách tạm"</t>
  </si>
  <si>
    <t>Kiểm định công trình Nhà ga hành khách tạm với diện tích 2977m2</t>
  </si>
  <si>
    <t>Kiệt/Công</t>
  </si>
  <si>
    <t>- Dự kiến cho 1 lần thẩm định (Tài liệu KTSB, PL1 KHKN, PL2 HTQLAT): 20.000.000VNĐ
- Dự kiến cho 1 lần thẩm định Chương trình ANHK, KHKN can thiệp bất hợp pháp (chuyển giao nhiệm vụ): 35.000.000VNĐ
- Chi phí ký kết QCPH Công an TPCT, Kế hoạch phối hợp cùng PA08 và Sơ kết đánh giá kết quả hoạt động: dự kiến 40.000.000VNĐ</t>
  </si>
  <si>
    <t>Khởi</t>
  </si>
  <si>
    <t>Thuê dịch vụ thiết kế app, bản đồ minh họa, menu online, QR tĩnh cố định cho các Kiosk, QR tĩnh cho các biển báo giao thông, QR tĩnh cho các quầy bán hàng</t>
  </si>
  <si>
    <t>Chi phí thuê tư vấn đánh giá cảng hàng không 4 sao</t>
  </si>
  <si>
    <t>Dự kiến không dùng</t>
  </si>
  <si>
    <t>Đã thực hiện</t>
  </si>
  <si>
    <t>TỔNG CẦN</t>
  </si>
  <si>
    <t>Áo phao</t>
  </si>
  <si>
    <t>Bảo dưỡng xe Ford 65C-213.23 (thay 1 vỏ xe)</t>
  </si>
  <si>
    <t>Lắp thiết bị truyền tin báo cháy</t>
  </si>
  <si>
    <t>Phí gia hạn server camera 2 xe cứu thương</t>
  </si>
  <si>
    <t>Bảng mica in decal dán nội dung xử lý khẩn cấp (25 bảng)</t>
  </si>
  <si>
    <t>Ắc quy xe cấp điện MAK 140KVCA VCA-114.02</t>
  </si>
  <si>
    <t>Bảo dưỡng định kỳ xe Mazda 4 chỗ 65A-122.93</t>
  </si>
  <si>
    <t>Bảo dưỡng định kỳ xe 7 chỗ 65A-122.39</t>
  </si>
  <si>
    <t>Máy đo nồng độ cồn</t>
  </si>
  <si>
    <t>Thiện</t>
  </si>
  <si>
    <t>Thuê nhân công mé cành cây</t>
  </si>
  <si>
    <t>Bảo dưỡng định kỳ xe FORD 65C-213.23 (nhớt, bảo dưỡng)</t>
  </si>
  <si>
    <t>Bảo dưỡng định kỳ xe 16 chỗ (thay vỏ xe)</t>
  </si>
  <si>
    <t>26 tay lưới bắt chim</t>
  </si>
  <si>
    <t>Lốp xe kéo đẩy VCA-118.02 2 cái</t>
  </si>
  <si>
    <t>Bảo dưỡng định kỳ Xe tưới cây, Xe tải, Canter, Suzuki</t>
  </si>
  <si>
    <t>Lọc nhớ xe vệ sinh sân đường VCA-125.02</t>
  </si>
  <si>
    <t>Thay thế các nguồn  150W</t>
  </si>
  <si>
    <t>Trụ phân làn và vật tư bulong</t>
  </si>
  <si>
    <t>Thiết bị khởi động từ</t>
  </si>
  <si>
    <t>Thay thế động có Interroll quầy cân 13</t>
  </si>
  <si>
    <t>Phụ tùng xe đầu kéo VCA-112.08</t>
  </si>
  <si>
    <t>Lốp xe kéo đẩy VCA-118.04 1 cái</t>
  </si>
  <si>
    <t>Bạc đạn cầu ống</t>
  </si>
  <si>
    <t>S/c xe bán tải 65C-312.23 (Ắc quy)</t>
  </si>
  <si>
    <t>Cảm biến giới hạn trái cho cầu ống lồng VCA-102.02 (2 cái)</t>
  </si>
  <si>
    <t>Vỏ xe băng chuyền VCA-110.10 (4 cái)</t>
  </si>
  <si>
    <t>Khí cụ điện hệ thống PCCC</t>
  </si>
  <si>
    <t>Vật tư điện lắp thiết bị truyền tin báo cháy</t>
  </si>
  <si>
    <t>Thiết bị và gói cước truyền tin báo cháy</t>
  </si>
  <si>
    <t>S/c thay thế mặt che Polycarbonat đèn chữ</t>
  </si>
  <si>
    <t>S/c xe chở khách VCA-107.03 (3 Ắc quy)</t>
  </si>
  <si>
    <t xml:space="preserve">S/c thay thế dây cáp, đầu cáp </t>
  </si>
  <si>
    <t>Thuê DV sửa chữa phốt ben xe nâng hàng VCA-109.04</t>
  </si>
  <si>
    <t>Thịnh</t>
  </si>
  <si>
    <t>Đã thực hiện
thực tế</t>
  </si>
  <si>
    <t>S/c máy hút bụi dùng pin (1 ống nối 2 pin)</t>
  </si>
  <si>
    <t>S/c máy photo văn phòng (Drum, gạt)</t>
  </si>
  <si>
    <t>Decal cảnh báo thang cuốn</t>
  </si>
  <si>
    <t>Bảo dưỡng HT ống lồng</t>
  </si>
  <si>
    <t>Đăng kiểm xe Mazda 6 BKS 65A-122.93</t>
  </si>
  <si>
    <t>Decal phản quang các xe thang</t>
  </si>
  <si>
    <t>Nhớt xe Cứu hỏa</t>
  </si>
  <si>
    <t>Bảo dưỡng các xe cứu hỏa VCA-121.03, VCA-121.04, VCA-121.05</t>
  </si>
  <si>
    <t>Thay thế bánh xe chịu lực dưới băng chuyền trả hành lý QN 4 (35 bộ)</t>
  </si>
  <si>
    <t>Thuê dịch vụ vệ sinh công nghiệp năm 2026 - đợt 1</t>
  </si>
  <si>
    <t>Phụ tùng sửa chữa xe nâng hàng VCA-109.03 (2 Ắc quy)</t>
  </si>
  <si>
    <t>Dự kiến bản quyền sao lưu tự động VEEM</t>
  </si>
  <si>
    <t>Dự kiến Thuê dịch vụ cấp chứng nhận HT Quản lý môi trường theo ISO 14001:2015</t>
  </si>
  <si>
    <t>Dự kiến Thuê dịch vụ tư vấn HT Quản lý môi trường theo ISO 14001:2015</t>
  </si>
  <si>
    <t>cuối năm Thanh toán</t>
  </si>
  <si>
    <t>Bàn thay tã gắn tường (01 cái)</t>
  </si>
  <si>
    <t>Máy khuếch tán tinh dầu (14 cái)</t>
  </si>
  <si>
    <t>Ghế gấp gọn phòng cha mẹ (4 cái)</t>
  </si>
  <si>
    <t>Thùng rác có nắp WC (90 cái)</t>
  </si>
  <si>
    <t>đã thực hiện</t>
  </si>
  <si>
    <t>Người thực hiện</t>
  </si>
  <si>
    <t>Máy đa năng hâm sữa cho bé (5c phòng cha mẹ)</t>
  </si>
  <si>
    <t xml:space="preserve">Chèn bánh xe </t>
  </si>
  <si>
    <t>Mở lối đi lan can Gate 8</t>
  </si>
  <si>
    <t>Rơ le áp suất cho bơm bù áp Sprinkler</t>
  </si>
  <si>
    <t>Biến Tầng bánh xe bên phải Cầu dẫn khách VCA-10202</t>
  </si>
  <si>
    <t>Các bánh xe Dolly (24 + 16 cái)</t>
  </si>
  <si>
    <t>SC xe băng chuyền (2 cần số , 4 rotuyn lái)</t>
  </si>
  <si>
    <t>Màn hình thông báo bay (4 50 inch, 3 43 inch)</t>
  </si>
  <si>
    <t>Hiện đang mua trước 1 cái</t>
  </si>
  <si>
    <t>SC xe băng chuyền VCA-11007</t>
  </si>
  <si>
    <t>Ánh</t>
  </si>
  <si>
    <t>Khấu hao</t>
  </si>
  <si>
    <t>Đăng kiểm xe cứu thương 57M-2529</t>
  </si>
  <si>
    <t>Cây xanh trang trí nhà ga (60 cây đuôi công)</t>
  </si>
  <si>
    <t>5 cái 10L, 85 cái 15L (thùng rác nhựa)</t>
  </si>
  <si>
    <t>Xe đẩy trẻ em (6 cái)</t>
  </si>
  <si>
    <t>Phụ tùng sửa chữa máy đóng gói</t>
  </si>
  <si>
    <t>Bảo ôn Chiller 1</t>
  </si>
  <si>
    <t>Phương tiện bảo vệ cá nhân cho lao động bổ sung</t>
  </si>
  <si>
    <t>Thanh nối cứng xử lý khẩn cấp D60 3M (6 cái)</t>
  </si>
  <si>
    <t>Cây đô la treo (10 chậu)</t>
  </si>
  <si>
    <t>Máy đo PH và máy quang đo clo dư (có kiểm định)</t>
  </si>
  <si>
    <t>Guốc và board thang máy</t>
  </si>
  <si>
    <t>Cây đuôi công (60 chậu)</t>
  </si>
  <si>
    <t>SC xe nâng hàng VCA-10903 (4 vỏ xe)</t>
  </si>
  <si>
    <t>SC xe băng chuyền VCA-11001 11008 (6 vỏ xe)</t>
  </si>
  <si>
    <t>SC xe nâng hàng VCA-10902 (2 van điện từ)</t>
  </si>
  <si>
    <t>Muối hoàn nguyên</t>
  </si>
  <si>
    <t>Thay thế Băng tải B1, B16 băng chuyền ga đi QN</t>
  </si>
  <si>
    <t>Thay mới nguồn N-OG-6 sân đỗ ô tô</t>
  </si>
  <si>
    <t>Thùng rác có nắp WC (đang mua mẫu 1 cái INOX)</t>
  </si>
  <si>
    <t>Thùng rác có nắp WC (đang mua mẫu 2 cái Nhựa)</t>
  </si>
  <si>
    <t>In bao bì giấy kèm tăm tre (50.000 cây)</t>
  </si>
  <si>
    <t>Sơn Hà/Tân</t>
  </si>
  <si>
    <t>Hà Trình BCMS</t>
  </si>
  <si>
    <t>Bảo dưỡng định kỳ xe cứu thương 65B-01607</t>
  </si>
  <si>
    <t>Bảo dưỡng, sửa chữa chống thấm hố van bể chứa nhiên liệu tại Nhà xe ngoại trường</t>
  </si>
  <si>
    <t>S/c vỉa hè nhà xe ngoại trường</t>
  </si>
  <si>
    <t xml:space="preserve">Backdrop Đoàn Thanh Niên </t>
  </si>
  <si>
    <t>Ngọc</t>
  </si>
  <si>
    <t>Bảng tên mica (40 bảng)</t>
  </si>
  <si>
    <t>Đăng kiểm xe Huyndai 65B-016.65</t>
  </si>
  <si>
    <t>Mua ống cấp nước cho xe cấp nước VCA-105.01</t>
  </si>
  <si>
    <t>In sơ đồ khẩn nguy</t>
  </si>
  <si>
    <t>Long</t>
  </si>
  <si>
    <t>Bo mạch điều khiển máy lạnh chính xác</t>
  </si>
  <si>
    <t>Ống hút cho xe vệ sinh tàu bay VCA-106.01</t>
  </si>
  <si>
    <t>SC xe đầu kéo VCA-112.01 112.05 112.07 112.09 (4 bộ ghê, dây đai)</t>
  </si>
  <si>
    <t xml:space="preserve">Tấm đan nhà xe ngoại trường </t>
  </si>
  <si>
    <t>Các cửa nhôm</t>
  </si>
  <si>
    <t>Gia hạn đường truyển internet Mobiphone</t>
  </si>
  <si>
    <t>Máy scan 2 mặt Brother (Tổ ĐT-XDCB)</t>
  </si>
  <si>
    <t>Cụm nâng hạ VCA-10303</t>
  </si>
  <si>
    <t>SC ống thủy lực 3.5 tấn VCA-109.01</t>
  </si>
  <si>
    <t>Sửa khóa gate 8</t>
  </si>
  <si>
    <t>Máy lạnh phòng sếp Quân</t>
  </si>
  <si>
    <t>S/c máy phát Cummins C100 Nhà ga tạm (bộ điều khiện, báo dầu)</t>
  </si>
  <si>
    <t>Board mạch cho máy điều hòa không khí</t>
  </si>
  <si>
    <t>S/c quày checkin quốc tế và quốc nội</t>
  </si>
  <si>
    <t>Chi phí bảo dưỡng tài sản</t>
  </si>
  <si>
    <t>Chi phí bảo dưỡng tài sản KCHTHK</t>
  </si>
  <si>
    <t>Bảo dưỡng đường hạ cất cánh, đường lăn</t>
  </si>
  <si>
    <t>62763811</t>
  </si>
  <si>
    <t>62763812</t>
  </si>
  <si>
    <t>Chi phí bảo dưỡng mương thoát nước (khu bay)</t>
  </si>
  <si>
    <t>62763814</t>
  </si>
  <si>
    <t>62763815</t>
  </si>
  <si>
    <t>Bảo dưỡng vật kiến trúc khác (khu bay)</t>
  </si>
  <si>
    <t>62763818</t>
  </si>
  <si>
    <t>Bảo dưỡng máy móc, thiết bị chỉ huy dẫn đường</t>
  </si>
  <si>
    <t>62763821</t>
  </si>
  <si>
    <t>Bảo dưỡng hệ thống điện khu bay</t>
  </si>
  <si>
    <t>62763823</t>
  </si>
  <si>
    <t>Bảo dưỡng hệ thống đèn đêm (khu bay)</t>
  </si>
  <si>
    <t>62763824</t>
  </si>
  <si>
    <t>Bảo dưỡng máy móc thiết bị khác (khu bay)</t>
  </si>
  <si>
    <t>62763828</t>
  </si>
  <si>
    <t>Bảo dưỡng phương tiện vận tải phục vụ trong khu bay</t>
  </si>
  <si>
    <t>62763838</t>
  </si>
  <si>
    <t>Thay vỏ xe cho đầu kéo VCA-112.02</t>
  </si>
  <si>
    <t>Thay thế khung che mui xe băng chuyền VCA-110.08 110.09</t>
  </si>
  <si>
    <t>bb</t>
  </si>
  <si>
    <t>Mua ly giấy nắp cầu (10.000 cái)</t>
  </si>
  <si>
    <t>chuyển</t>
  </si>
  <si>
    <t>Lọc nhớt chuyển mùa</t>
  </si>
  <si>
    <t xml:space="preserve">       </t>
  </si>
  <si>
    <t>Ống cấp khí nóng cho thiết bị Khởi động khí MAK300PPM</t>
  </si>
  <si>
    <t>S/c cần kéo đẩy J-TOW versa 3 và J-TOW versa3-RAL1028</t>
  </si>
  <si>
    <t>Ắc quy xe cứu thương 57M-3529</t>
  </si>
  <si>
    <t>Trang trí Trung thu</t>
  </si>
  <si>
    <t>Backdrop, bục, logo (Kiệt)</t>
  </si>
  <si>
    <t>Dữ kiến thực hiện</t>
  </si>
  <si>
    <t>PHÒNG KTHT</t>
  </si>
  <si>
    <t>Máy in màu HP Smart Tank 750 All-in-One (6UU47A)</t>
  </si>
  <si>
    <t>Máy hàn cáp quang COMWAY A33 và phụ kiện</t>
  </si>
  <si>
    <t>Máy đo cáp quang OTDR, Model: TB-700-SCA</t>
  </si>
  <si>
    <t>Số hóa hồ sơ Phòng KTHT</t>
  </si>
  <si>
    <t>Xử lý đường truyền cáp quang khi bị sự cố</t>
  </si>
  <si>
    <t>Đo kiểm vị trí cáp quang suy giảm tín hiệu</t>
  </si>
  <si>
    <t>In bản vẽ phục vụ công việc Phòng KTHT</t>
  </si>
  <si>
    <t>Tủ 12 ngăn</t>
  </si>
  <si>
    <t>Đáp ứng yêu cầu ISAGO</t>
  </si>
  <si>
    <t>Yêu cầu phục vụ từ hãng Sun PQC</t>
  </si>
  <si>
    <t>PHÒNG PVMĐ</t>
  </si>
  <si>
    <t>PHÒNG ĐHSB</t>
  </si>
  <si>
    <t>Chèn bánh máy bay (8 cái)</t>
  </si>
  <si>
    <t>Kệ để hành lý chuyển tiếp,đặc biệt (2 cái)</t>
  </si>
  <si>
    <t>Bảng mica (10 cái)</t>
  </si>
  <si>
    <t>Trang bị cho trực ban Cảng, Cán bộ Phòng</t>
  </si>
  <si>
    <t>Thay thế bình theo CV4786/TCTCHKVN-ATKSCL</t>
  </si>
  <si>
    <t>Thay thế các bình hết hạn</t>
  </si>
  <si>
    <t>Bộ đàm (Hiện có 2, mua thêm 3)</t>
  </si>
  <si>
    <t>Bình chữa cháy bột MT35 (Hiện có 11. mua thêm 8)</t>
  </si>
  <si>
    <t>Bình chữa cháy bột 8kg (Hiện có 282, mua thêm 50)</t>
  </si>
  <si>
    <t>Bình chữa cháy CO2 MT5 (Hiện có 97, mua thêm 10)</t>
  </si>
  <si>
    <t>Bình chữa cháy gốc nước Orion 09 lít Vinafoam (chưa có, mua 12)</t>
  </si>
  <si>
    <t>VĂN PHÒNG CẢNG</t>
  </si>
  <si>
    <t>Máy in trắng đen</t>
  </si>
  <si>
    <t>Máy in màu</t>
  </si>
  <si>
    <t>Màn hình máy tính 27 inch</t>
  </si>
  <si>
    <t>Ổ điện 3m 6 ổ cắm</t>
  </si>
  <si>
    <t>Ru lô  20m 3 ổ cắm</t>
  </si>
  <si>
    <t>Ấm đun siêu tốc 1 lít 8</t>
  </si>
  <si>
    <t>03 Bộ máy vi  tính tại 03 quầy ăn uống giải khát và bán hàng</t>
  </si>
  <si>
    <t>Bộ quầy kệ cho quầy bán hàng</t>
  </si>
  <si>
    <t>Máy in có chức năng Scan</t>
  </si>
  <si>
    <t>Nồi nấu súp siêu tốc</t>
  </si>
  <si>
    <t>Chén nước chấm</t>
  </si>
  <si>
    <t>Máy in cũ bị hư VP</t>
  </si>
  <si>
    <t>Phục vụ công việc hằng ngày VP</t>
  </si>
  <si>
    <t>Phục vụ lớp học, hội họp VP</t>
  </si>
  <si>
    <t>Máy cũ bị hư mở nắp, đặt thêm để dự trừ họp hội VP</t>
  </si>
  <si>
    <t>Mua sắm để thay thế thiết bị cũ KDDV</t>
  </si>
  <si>
    <t>Mua sắm để bổ sung KDDV</t>
  </si>
  <si>
    <t>Mua sắm để bổ sung sử dụng tại đội KDDV</t>
  </si>
  <si>
    <t>Mua sắm để thay thế thiết bị hư hỏng KDDV</t>
  </si>
  <si>
    <t>Mua sắm để thay thế ccdc bị bể vỡ KDDV</t>
  </si>
  <si>
    <t>Các khu sạc xe điện, xách tay ga đi QN, QT, kho hàng</t>
  </si>
  <si>
    <t>TC 4 Sao</t>
  </si>
  <si>
    <t>Chi phí CCDC Bán hàng</t>
  </si>
  <si>
    <t>DANH MỤC CCDC CAC PHÒNG ĐỀ XUẤT CUỐI NĂM</t>
  </si>
  <si>
    <t>ĐỀ XUẤT CUỐI NĂM</t>
  </si>
  <si>
    <t>Y/c Giải trình</t>
  </si>
  <si>
    <t>Lưu ý giới hạn 30 triệu: Thiết bị nguyên khối vượt 30 triệu, không được xếp vào CCDC. Yêu cầu làm hồ sơ mua sắm TSCĐ. Nêu rõ tần suất sự cố đứt cáp để chứng minh sự cần thiết phải trang bị.</t>
  </si>
  <si>
    <t>Giải trình rõ tần suất và nhu cầu bắt buộc in màu bản vẽ.</t>
  </si>
  <si>
    <t>Số lượng hiện có của Phòng ?</t>
  </si>
  <si>
    <t>Giải trình rõ tần suất và nhu cầu bắt buộc</t>
  </si>
  <si>
    <t>Ai đang quản lý 02 bộ đàm hiện tại? Căn cứ vào định mức, quy định nào để đề xuất trang bị thêm 03 bộ cho trực ban và cán bộ?</t>
  </si>
  <si>
    <t>Cung cấp căn cứ/quy định PCCC bắt buộc trang bị loại bình gốc nước tại khu vực sạc xe điện, kho hàng.</t>
  </si>
  <si>
    <t>Đề nghị nộp kèm bản photo CV4786/TCTCHKVN-ATKSCL. Cung cấp Biên bản xác nhận bình cũ đã hết hạn (nếu hết hạn)</t>
  </si>
  <si>
    <t>Cung cấp Biên bản xác nhận 10 bình hết hạn sử dụng.</t>
  </si>
  <si>
    <t>Cung cấp năm mua và biên bản kỹ thuật xác nhận máy in cũ hư hỏng, không thể sửa chữa.</t>
  </si>
  <si>
    <t>Đặc thù công việc gì tại Văn phòng cần thiết phải có máy in màu? Tần suất sử dụng?</t>
  </si>
  <si>
    <t>Công việc nào tại Văn phòng yêu cầu màn hình lớn 27 inch? Màn hình hiện tại bị hư hỏng gì?</t>
  </si>
  <si>
    <t>Số lượng ổ cắm hiện có tại phòng họp là bao nhiêu? Tại sao chưa đủ đáp ứng?</t>
  </si>
  <si>
    <t>Nắp ấm cũ có sửa được không? Đề nghị kiểm tra lại tồn kho hiện tại.</t>
  </si>
  <si>
    <t>3 máy cũ mua năm nào? Bộ phận IT cần đánh giá xem có thể nâng cấp RAM/SSD thay vì mua mới (20tr/bộ) để dùng phần mềm bán hàng hay không?</t>
  </si>
  <si>
    <t>Đội KDDV cần scan tài liệu gì tại quầy? Tần suất scan mỗi ngày? Tại sao không gom hồ sơ về dùng chung máy scan tại Văn phòng Cảng?</t>
  </si>
  <si>
    <t>Thiết bị cũ mua năm nào? Cung cấp Biên bản đánh giá hư hỏng không thể sửa chữa.</t>
  </si>
  <si>
    <t>Số lượng chén hiện tại còn bao nhiêu? Cung cấp Biên bản kiểm kê/báo cáo số lượng bị bể vỡ cần bổ sung.</t>
  </si>
  <si>
    <t>mua thực tế 4 cái</t>
  </si>
  <si>
    <t>Kiểm định nghiêm ngặt (cầu dẫn, thang cuốn, áp suất quạt)</t>
  </si>
  <si>
    <t>DỰ KIẾN THỰC HIỆN</t>
  </si>
  <si>
    <t>Bảo hiểm xe cứu Thương 65B-016.67</t>
  </si>
  <si>
    <t xml:space="preserve">                                                                                                                                                                                                                                                                                                                                                                                                                                                                                                                                                                                                                                                                                                                                                                                                                                                                                                                                                                                                                                                                                                                                                                                                                                                                                                                                                                                                                                                                                                                                                                                                                                                                                                                                                                                                                                                                                                                                                                                                                                                                                                                                                                                                                                                                                                </t>
  </si>
  <si>
    <t>Mua sắm để thay thế thiết bị hư hỏng (đáy nồi bị mục sét không thể sữa chữa) mã CCDC 08NOI170001, CCDC mua sắm 25/12/2017</t>
  </si>
  <si>
    <t>Bộ phận IT đã nhiều lần sữa chữa và hiện tại không sữa chữa được nữa do máy đã rất xuống cấp ( đầu tư từ 2019)
- Thời gian xử lý của máy rất chậm khi thực hiện tính tiền cho khách, (có trường hợp treo máy gây ùn tắc trong quầy bán hàng hóa)
- Mở app tra số dư tài khoản ngân hàng để kiểm tra khi khách chuyển khoản phải mất 1-4 phút máy mới thực hiện xong (làm mất thời gian và giảm sự hài lòng của khách hàng)</t>
  </si>
  <si>
    <t>GIẢI TRÌNH CỦA PHÒNG</t>
  </si>
  <si>
    <t>Chưa giải trình</t>
  </si>
  <si>
    <t>Mua sắm để thay thế ccdc bị bể vỡ cho mã CCDC 08CHE190001 ( 200 chén 9cm mua từ 28/11/2019)</t>
  </si>
  <si>
    <t>Mua sắm để bổ sung khu vực bán hàng hóa</t>
  </si>
  <si>
    <t>In bảng mica (11 cái)</t>
  </si>
  <si>
    <t>Hoa</t>
  </si>
  <si>
    <t>Đề nghị bổ sung theo Quyết định số 1101/QĐ-CHKQTCT ngày 25/8/2026 Về việc ban hành phƣơng án bảo đảm an toàn phòng cháy, chữa cháy đối với khu vực sạc xe động cơ điện tại Nhà điều hành.
Việc trang bị bình chữa cháy gốc nước ORION 09 lít được đề xuất trên cơ sở đánh giá nguy cơ cháy thực tế, trong đó đã từng xảy ra cháy pin dự phòng sử dụng pin Lithium-ion tại Cảng HKQT Tân Sơn Nhất và tháng 8/2026 cháy pin sạc dự phòng trên tàu bay Vietjet tại Cảng hàng không quốc tế Cần Thơ.
Việc trang bị không phải là yêu cầu bắt buộc riêng đối với bình ORION 09 lít, mà là giải pháp tăng cường theo nguyên tắc quản lý rủi ro, nhằm nâng cao khả năng xử lý cháy ban đầu, hạn chế cháy lan và tăng mức độ an toàn trong khai thác. Khuyến nghị Cảng xem xét trang bị bổ sung, đồng thời không thay thế các phương tiện PCCC bắt buộc theo quy định và hồ sơ PCCC hiện hành.</t>
  </si>
  <si>
    <t>Bổ sung số lượng để bảo đảm phương tiện chữa cháy xách tay theo yêu cầu trang bị của đơn vị và thực hiện thay thế các bình không còn bảo đảm tình trạng sử dụng theo kế hoạch/ý kiến kiểm tra.</t>
  </si>
  <si>
    <t>Bổ sung số lượng để duy trì cơ số phương tiện PCCC, thay thế các bình xuống cấp hoặc không bảo đảm yêu cầu sử dụng; bảo đảm sẵn sàng chữa cháy ban đầu tại các khu vực được phân công.</t>
  </si>
  <si>
    <t>Kèm biên bản kiểm tra thực tế 10 bình CO2 MT5 có tình trạng hư hỏng, bong tróc lớp sơn/vỏ ngoài và cần được đánh giá, xử lý theo tình trạng thực tế. Không sử dụng sự cố pin Lithium làm căn cứ giải trình cho việc mua CO2; nhu cầu này là nhu cầu thay thế/bảo đảm tình trạng phương tiện PCCC hiện hữu.</t>
  </si>
  <si>
    <t>Bảo ôn đường ống chiller Tunnel</t>
  </si>
  <si>
    <t>Bo mạch điều khiển Chiller</t>
  </si>
  <si>
    <t>Ống xả thải Lavabo</t>
  </si>
  <si>
    <t xml:space="preserve">In bảng chính sách </t>
  </si>
  <si>
    <t>S/c xe băng chuyền VCA-110.09 (4 vỏ xe)</t>
  </si>
  <si>
    <t>S/c xe nâng hàng VCA-109.03 (2 van 1 chiều)</t>
  </si>
  <si>
    <t>Lắp đặt cầu nâng điện phía trước kho hàng</t>
  </si>
  <si>
    <t>Máy Scan</t>
  </si>
  <si>
    <t>Dốc xe nâng điện</t>
  </si>
  <si>
    <t>Mua hóa chất bảo dưỡng xe cấp nước sạch tàu bay</t>
  </si>
  <si>
    <t>Đăng kiểm và phí đường bộ xe 51C-001.55</t>
  </si>
  <si>
    <t>TỔNG CỘNG</t>
  </si>
  <si>
    <t>Tạo khu vực xanh bằng Ghế composite cây xanh</t>
  </si>
  <si>
    <t>K.Anh</t>
  </si>
  <si>
    <t>Trang trí các dịp lễ Tết dương lịch</t>
  </si>
  <si>
    <t>Chi phí thuê nhân công cắt cỏ</t>
  </si>
  <si>
    <t>Trang trí phục vụ tiêu chuẩn 4 SAO</t>
  </si>
  <si>
    <t>Hùng</t>
  </si>
  <si>
    <r>
      <rPr>
        <b/>
        <sz val="13"/>
        <color rgb="FF0000FF"/>
        <rFont val="Times New Roman"/>
        <family val="1"/>
      </rPr>
      <t xml:space="preserve">1. Hiện phòng Điều hành sân bay có 02 bộ đàm được trang bị như sau: </t>
    </r>
    <r>
      <rPr>
        <sz val="13"/>
        <color rgb="FF0000FF"/>
        <rFont val="Times New Roman"/>
        <family val="1"/>
        <charset val="163"/>
      </rPr>
      <t xml:space="preserve">
</t>
    </r>
    <r>
      <rPr>
        <sz val="13"/>
        <color rgb="FFFF0000"/>
        <rFont val="Times New Roman"/>
        <family val="1"/>
      </rPr>
      <t xml:space="preserve">- 01 bộ đàm cho FCC 
- 01 bộ đàm cho đội ATKSCL trực AOC 
</t>
    </r>
    <r>
      <rPr>
        <b/>
        <sz val="13"/>
        <color rgb="FF0000FF"/>
        <rFont val="Times New Roman"/>
        <family val="1"/>
      </rPr>
      <t xml:space="preserve">2. Đề xuất thêm 03 bộ đàm với lý do sau: </t>
    </r>
    <r>
      <rPr>
        <sz val="13"/>
        <color rgb="FF0000FF"/>
        <rFont val="Times New Roman"/>
        <family val="1"/>
        <charset val="163"/>
      </rPr>
      <t xml:space="preserve">
</t>
    </r>
    <r>
      <rPr>
        <sz val="13"/>
        <color rgb="FFFF0000"/>
        <rFont val="Times New Roman"/>
        <family val="1"/>
      </rPr>
      <t>- 01 bộ đàm cho trực ban cảng</t>
    </r>
    <r>
      <rPr>
        <sz val="13"/>
        <color rgb="FF0000FF"/>
        <rFont val="Times New Roman"/>
        <family val="1"/>
        <charset val="163"/>
      </rPr>
      <t xml:space="preserve"> do hiện nay trực ban cảng không có bộ đàm, ngồi trực ở AOC sử dụng chung bộ đàm cái với ANHK, khi có vụ việc hoặc đi kiểm tra trong ca trực sẽ không có bộ đàm mang theo người 
</t>
    </r>
    <r>
      <rPr>
        <sz val="13"/>
        <color rgb="FFFF0000"/>
        <rFont val="Times New Roman"/>
        <family val="1"/>
      </rPr>
      <t>- 02 bộ đàm cho trực xe cứu hỏa tại nhà xe ngoại trường:</t>
    </r>
    <r>
      <rPr>
        <sz val="13"/>
        <color rgb="FF0000FF"/>
        <rFont val="Times New Roman"/>
        <family val="1"/>
        <charset val="163"/>
      </rPr>
      <t xml:space="preserve"> hiện trực cứu hỏa nhà xe ngoại trường sử dụng chung bộ đàm với đội xe. Theo nghị định 347/2026/NĐ-CP thì chiến sỹ theo xe sẽ phân công làm nhiệm vụ kiêm nhiệm: 
       </t>
    </r>
    <r>
      <rPr>
        <sz val="13"/>
        <color rgb="FFFF0000"/>
        <rFont val="Times New Roman"/>
        <family val="1"/>
      </rPr>
      <t xml:space="preserve">+01 bộ đàm cho chiến sỹ làm nhiệm vụ kiêm nhiệm </t>
    </r>
    <r>
      <rPr>
        <sz val="13"/>
        <color rgb="FF0000FF"/>
        <rFont val="Times New Roman"/>
        <family val="1"/>
        <charset val="163"/>
      </rPr>
      <t xml:space="preserve">(ví dụ sau này sẽ phân công trực cổng số 02 thì phải có bộ đàm để nhận thông tin triệu tập hoặc liên lạc trong quá trình trực) 
      </t>
    </r>
    <r>
      <rPr>
        <sz val="13"/>
        <color rgb="FFFF0000"/>
        <rFont val="Times New Roman"/>
        <family val="1"/>
      </rPr>
      <t>+ 01 bộ đàm cho nhân viên lái xe cứu hỏa trực theo xe</t>
    </r>
    <r>
      <rPr>
        <sz val="13"/>
        <color rgb="FF0000FF"/>
        <rFont val="Times New Roman"/>
        <family val="1"/>
        <charset val="163"/>
      </rPr>
      <t xml:space="preserve"> (vì sau khi tuyển dụng đhsb sẽ có nhân viên lái xe cứu hỏa bên pvmđ ko tăng cường nữa mà bộ đàm của lái xe hiện nay là của phục vụ mặt đất)</t>
    </r>
  </si>
  <si>
    <t>Sếp ok cho mua</t>
  </si>
  <si>
    <t>Kiểm định công trình Nhà ga tạm</t>
  </si>
  <si>
    <t>Chèn bánh máy bay (4 cái)</t>
  </si>
  <si>
    <t>Đã chuyển từ PVMĐ sang</t>
  </si>
  <si>
    <t>S/c tủ điện phòng LT và các trục Riser</t>
  </si>
  <si>
    <t>Con lăn nâng đỡ băng tải xe băng chuyền VCA-110.10</t>
  </si>
  <si>
    <t>Biến tần băng chuyền B2</t>
  </si>
  <si>
    <t>Thuê sửa chữa khung mui xe băng chuyền BVC 110.08</t>
  </si>
  <si>
    <t>Mua gạch Granite (101,76m2)</t>
  </si>
  <si>
    <t xml:space="preserve">Diễn tập khẩn nguy cấp cơ sở tình huống cháy xe buýt </t>
  </si>
  <si>
    <t>Kiểm định cân các quầy check in Quốc tế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</si>
</sst>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 #,##0_-;_-* &quot;-&quot;_-;_-@_-"/>
    <numFmt numFmtId="43" formatCode="_-* #,##0.00_-;\-* #,##0.00_-;_-* &quot;-&quot;??_-;_-@_-"/>
    <numFmt numFmtId="164" formatCode="#,##0;\(#,##0\);\ "/>
    <numFmt numFmtId="165" formatCode="#,##0.00\ %;\(#,##0.00\ %\);\ "/>
    <numFmt numFmtId="166" formatCode="#,##0;\(#,##0\);"/>
    <numFmt numFmtId="167" formatCode="_(* #,##0_);_(* \(#,##0\);_(* &quot;-&quot;??_);_(@_)"/>
    <numFmt numFmtId="168" formatCode="#,##0_);\!\(#,##0\!\)"/>
    <numFmt numFmtId="169" formatCode="_-* #,##0_-;\-* #,##0_-;_-* &quot;-&quot;??_-;_-@"/>
    <numFmt numFmtId="170" formatCode="0.0%"/>
    <numFmt numFmtId="171" formatCode="#,##0;\(#,##0\)"/>
    <numFmt numFmtId="172" formatCode="m/d/yyyy"/>
    <numFmt numFmtId="173" formatCode="d\-mmm"/>
    <numFmt numFmtId="174" formatCode="#,##0;[Red]#,##0"/>
    <numFmt numFmtId="175" formatCode="dd&quot;/&quot;mm&quot;/&quot;yyyy"/>
    <numFmt numFmtId="176" formatCode="d/m"/>
    <numFmt numFmtId="177" formatCode="_-* #,##0_-;\-* #,##0_-;_-* &quot;-&quot;??_-;_-@_-"/>
    <numFmt numFmtId="178" formatCode="#,##0\ [$đ-42A]"/>
  </numFmts>
  <fonts count="100" x14ac:knownFonts="1">
    <font>
      <sz val="11"/>
      <name val="Calibri"/>
    </font>
    <font>
      <b/>
      <sz val="14"/>
      <color rgb="FFFF0000"/>
      <name val="Calibri"/>
      <family val="2"/>
    </font>
    <font>
      <b/>
      <sz val="9"/>
      <color rgb="FF000000"/>
      <name val="Times New Roman"/>
      <family val="1"/>
    </font>
    <font>
      <sz val="11"/>
      <color rgb="FF000000"/>
      <name val="Calibri"/>
      <family val="2"/>
    </font>
    <font>
      <sz val="9"/>
      <color rgb="FF000000"/>
      <name val="Times New Roman"/>
      <family val="1"/>
    </font>
    <font>
      <sz val="9"/>
      <color rgb="FFFF0000"/>
      <name val="Times New Roman"/>
      <family val="1"/>
    </font>
    <font>
      <sz val="11"/>
      <color rgb="FFFF0000"/>
      <name val="Calibri"/>
      <family val="2"/>
    </font>
    <font>
      <b/>
      <sz val="9"/>
      <color rgb="FF000000"/>
      <name val="Times New Roman"/>
      <family val="1"/>
    </font>
    <font>
      <b/>
      <sz val="11"/>
      <color rgb="FF000000"/>
      <name val="Calibri"/>
      <family val="2"/>
    </font>
    <font>
      <b/>
      <sz val="15"/>
      <color rgb="FFFF0000"/>
      <name val="Times New Roman"/>
      <family val="1"/>
    </font>
    <font>
      <sz val="11"/>
      <color rgb="FF000000"/>
      <name val="Calibri"/>
      <family val="2"/>
    </font>
    <font>
      <b/>
      <sz val="12"/>
      <color rgb="FF000000"/>
      <name val="Times New Roman"/>
      <family val="1"/>
    </font>
    <font>
      <sz val="11"/>
      <name val="Calibri"/>
      <family val="2"/>
    </font>
    <font>
      <b/>
      <sz val="12"/>
      <color rgb="FFC00000"/>
      <name val="Times New Roman"/>
      <family val="1"/>
    </font>
    <font>
      <b/>
      <sz val="13"/>
      <color rgb="FFC00000"/>
      <name val="Times New Roman"/>
      <family val="1"/>
    </font>
    <font>
      <sz val="12"/>
      <color rgb="FFC00000"/>
      <name val="Times New Roman"/>
      <family val="1"/>
    </font>
    <font>
      <sz val="11"/>
      <color rgb="FFC00000"/>
      <name val="Calibri"/>
      <family val="2"/>
    </font>
    <font>
      <b/>
      <sz val="12"/>
      <color rgb="FFF2F2F2"/>
      <name val="Times New Roman"/>
      <family val="1"/>
    </font>
    <font>
      <sz val="12"/>
      <color rgb="FFF2F2F2"/>
      <name val="Times New Roman"/>
      <family val="1"/>
    </font>
    <font>
      <sz val="12"/>
      <color rgb="FF000000"/>
      <name val="Times New Roman"/>
      <family val="1"/>
    </font>
    <font>
      <b/>
      <sz val="13"/>
      <color rgb="FFF2F2F2"/>
      <name val="Times New Roman"/>
      <family val="1"/>
    </font>
    <font>
      <sz val="13"/>
      <color rgb="FFF2F2F2"/>
      <name val="Times New Roman"/>
      <family val="1"/>
    </font>
    <font>
      <b/>
      <sz val="13"/>
      <color rgb="FF000000"/>
      <name val="Times New Roman"/>
      <family val="1"/>
    </font>
    <font>
      <sz val="13"/>
      <color rgb="FF000000"/>
      <name val="Calibri"/>
      <family val="2"/>
    </font>
    <font>
      <b/>
      <sz val="12"/>
      <color rgb="FFFF0000"/>
      <name val="Times New Roman"/>
      <family val="1"/>
    </font>
    <font>
      <sz val="13"/>
      <color rgb="FF000000"/>
      <name val="Times New Roman"/>
      <family val="1"/>
    </font>
    <font>
      <sz val="13"/>
      <color rgb="FFC00000"/>
      <name val="Times New Roman"/>
      <family val="1"/>
    </font>
    <font>
      <b/>
      <sz val="14"/>
      <color rgb="FF000000"/>
      <name val="Times New Roman"/>
      <family val="1"/>
    </font>
    <font>
      <b/>
      <sz val="13"/>
      <color rgb="FFFF0000"/>
      <name val="Times New Roman"/>
      <family val="1"/>
    </font>
    <font>
      <u/>
      <sz val="13"/>
      <color rgb="FF000000"/>
      <name val="Times New Roman"/>
      <family val="1"/>
    </font>
    <font>
      <b/>
      <sz val="11"/>
      <color rgb="FF0563C1"/>
      <name val="Calibri"/>
      <family val="2"/>
    </font>
    <font>
      <sz val="13"/>
      <color rgb="FFFF0000"/>
      <name val="Times New Roman"/>
      <family val="1"/>
    </font>
    <font>
      <u/>
      <sz val="13"/>
      <color rgb="FF000000"/>
      <name val="Times New Roman"/>
      <family val="1"/>
    </font>
    <font>
      <sz val="13"/>
      <color rgb="FF000000"/>
      <name val="Times New Roman"/>
      <family val="1"/>
    </font>
    <font>
      <sz val="13"/>
      <color rgb="FFFF0000"/>
      <name val="Calibri"/>
      <family val="2"/>
    </font>
    <font>
      <b/>
      <sz val="13"/>
      <color rgb="FFFF0000"/>
      <name val="Calibri"/>
      <family val="2"/>
    </font>
    <font>
      <u/>
      <sz val="13"/>
      <color rgb="FF0000FF"/>
      <name val="Times New Roman"/>
      <family val="1"/>
    </font>
    <font>
      <u/>
      <sz val="13"/>
      <color rgb="FF0000FF"/>
      <name val="Times New Roman"/>
      <family val="1"/>
    </font>
    <font>
      <sz val="13"/>
      <color rgb="FF0000FF"/>
      <name val="Times New Roman"/>
      <family val="1"/>
    </font>
    <font>
      <b/>
      <sz val="13"/>
      <color rgb="FF7030A0"/>
      <name val="Calibri"/>
      <family val="2"/>
    </font>
    <font>
      <b/>
      <sz val="13"/>
      <color rgb="FF000000"/>
      <name val="Calibri"/>
      <family val="2"/>
    </font>
    <font>
      <b/>
      <u/>
      <sz val="13"/>
      <color rgb="FF0563C1"/>
      <name val="Times New Roman"/>
      <family val="1"/>
    </font>
    <font>
      <b/>
      <u/>
      <sz val="13"/>
      <color rgb="FF0563C1"/>
      <name val="Times New Roman"/>
      <family val="1"/>
    </font>
    <font>
      <b/>
      <u/>
      <sz val="13"/>
      <color rgb="FF0000FF"/>
      <name val="Times New Roman"/>
      <family val="1"/>
    </font>
    <font>
      <b/>
      <sz val="13"/>
      <color rgb="FF0000FF"/>
      <name val="Times New Roman"/>
      <family val="1"/>
    </font>
    <font>
      <b/>
      <u/>
      <sz val="13"/>
      <color rgb="FF0563C1"/>
      <name val="Times New Roman"/>
      <family val="1"/>
    </font>
    <font>
      <sz val="11"/>
      <color rgb="FF000000"/>
      <name val="Times New Roman"/>
      <family val="1"/>
    </font>
    <font>
      <b/>
      <sz val="12"/>
      <color rgb="FFFFFFFF"/>
      <name val="Times New Roman"/>
      <family val="1"/>
    </font>
    <font>
      <u/>
      <sz val="11"/>
      <color rgb="FF0563C1"/>
      <name val="Calibri"/>
      <family val="2"/>
    </font>
    <font>
      <b/>
      <sz val="13"/>
      <color rgb="FFCC0000"/>
      <name val="Times New Roman"/>
      <family val="1"/>
    </font>
    <font>
      <sz val="11"/>
      <color rgb="FFFF0000"/>
      <name val="Times New Roman"/>
      <family val="1"/>
    </font>
    <font>
      <b/>
      <u/>
      <sz val="11"/>
      <color indexed="10"/>
      <name val="Times New Roman"/>
      <family val="1"/>
    </font>
    <font>
      <sz val="13"/>
      <color rgb="FFCC0000"/>
      <name val="Times New Roman"/>
      <family val="1"/>
    </font>
    <font>
      <sz val="13"/>
      <color rgb="FF000000"/>
      <name val="Times New Roman"/>
      <family val="1"/>
    </font>
    <font>
      <b/>
      <sz val="11"/>
      <color rgb="FF000000"/>
      <name val="Times New Roman"/>
      <family val="1"/>
    </font>
    <font>
      <b/>
      <sz val="11"/>
      <color rgb="FFFF0000"/>
      <name val="Times New Roman"/>
      <family val="1"/>
    </font>
    <font>
      <b/>
      <sz val="19"/>
      <color rgb="FFFF0000"/>
      <name val="Times New Roman"/>
      <family val="1"/>
    </font>
    <font>
      <b/>
      <sz val="13"/>
      <color rgb="FF000000"/>
      <name val="Times New Roman"/>
      <family val="1"/>
    </font>
    <font>
      <b/>
      <u/>
      <sz val="13"/>
      <color rgb="FF0000FF"/>
      <name val="Times New Roman"/>
      <family val="1"/>
    </font>
    <font>
      <sz val="13"/>
      <color rgb="FFFF00FF"/>
      <name val="Times New Roman"/>
      <family val="1"/>
    </font>
    <font>
      <sz val="13"/>
      <color rgb="FF980000"/>
      <name val="Times New Roman"/>
      <family val="1"/>
    </font>
    <font>
      <sz val="11"/>
      <color rgb="FF000000"/>
      <name val="Times New Roman"/>
      <family val="1"/>
    </font>
    <font>
      <sz val="6"/>
      <color rgb="FF980000"/>
      <name val="Times New Roman"/>
      <family val="1"/>
    </font>
    <font>
      <u/>
      <sz val="11"/>
      <color rgb="FF0000FF"/>
      <name val="Times New Roman"/>
      <family val="1"/>
    </font>
    <font>
      <sz val="11"/>
      <color rgb="FFFFFFFF"/>
      <name val="Times New Roman"/>
      <family val="1"/>
    </font>
    <font>
      <sz val="11"/>
      <color rgb="FF000000"/>
      <name val="Times New Roman"/>
      <family val="1"/>
    </font>
    <font>
      <b/>
      <sz val="14"/>
      <color rgb="FFC00000"/>
      <name val="Times New Roman"/>
      <family val="1"/>
    </font>
    <font>
      <sz val="11"/>
      <color rgb="FF434343"/>
      <name val="Times New Roman"/>
      <family val="1"/>
    </font>
    <font>
      <strike/>
      <sz val="11"/>
      <color rgb="FF000000"/>
      <name val="Times New Roman"/>
      <family val="1"/>
    </font>
    <font>
      <b/>
      <sz val="12"/>
      <color rgb="FF000000"/>
      <name val="Times New Roman"/>
      <family val="1"/>
    </font>
    <font>
      <b/>
      <sz val="12"/>
      <color rgb="FFFFFFFF"/>
      <name val="Times New Roman"/>
      <family val="1"/>
    </font>
    <font>
      <b/>
      <sz val="12"/>
      <color rgb="FFC00000"/>
      <name val="Times New Roman"/>
      <family val="1"/>
    </font>
    <font>
      <b/>
      <sz val="13"/>
      <color rgb="FFA61C00"/>
      <name val="Times New Roman"/>
      <family val="1"/>
    </font>
    <font>
      <b/>
      <sz val="16"/>
      <color rgb="FFC00000"/>
      <name val="Times New Roman"/>
      <family val="1"/>
    </font>
    <font>
      <b/>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2"/>
      <color rgb="FF0000FF"/>
      <name val="Times New Roman"/>
      <family val="1"/>
    </font>
    <font>
      <u/>
      <sz val="11"/>
      <color rgb="FF0000FF"/>
      <name val="Calibri"/>
      <family val="2"/>
    </font>
    <font>
      <b/>
      <sz val="11"/>
      <color rgb="FF0000FF"/>
      <name val="Times New Roman"/>
      <family val="1"/>
    </font>
    <font>
      <b/>
      <u/>
      <sz val="11"/>
      <color rgb="FFFF0000"/>
      <name val="Times New Roman"/>
      <family val="1"/>
    </font>
    <font>
      <b/>
      <sz val="11"/>
      <color rgb="FFFF0000"/>
      <name val="Calibri"/>
      <family val="2"/>
    </font>
    <font>
      <sz val="11"/>
      <color rgb="FF000000"/>
      <name val="Calibri"/>
      <family val="2"/>
    </font>
    <font>
      <u/>
      <sz val="11"/>
      <color rgb="FF1155CC"/>
      <name val="Calibri"/>
      <family val="2"/>
    </font>
    <font>
      <b/>
      <sz val="10"/>
      <color rgb="FF000000"/>
      <name val="Times New Roman"/>
      <family val="2"/>
    </font>
    <font>
      <sz val="10"/>
      <color rgb="FF000000"/>
      <name val="Times New Roman"/>
      <family val="2"/>
    </font>
    <font>
      <b/>
      <sz val="13"/>
      <name val="Times New Roman"/>
      <family val="1"/>
      <charset val="163"/>
    </font>
    <font>
      <b/>
      <sz val="18"/>
      <name val="Times New Roman"/>
      <family val="1"/>
      <charset val="163"/>
    </font>
    <font>
      <b/>
      <sz val="17"/>
      <name val="Times New Roman"/>
      <family val="1"/>
      <charset val="163"/>
    </font>
    <font>
      <sz val="12"/>
      <name val="Times New Roman"/>
      <family val="1"/>
      <charset val="163"/>
    </font>
    <font>
      <sz val="13"/>
      <name val="Times New Roman"/>
      <family val="1"/>
      <charset val="163"/>
    </font>
    <font>
      <sz val="11"/>
      <name val="Calibri"/>
      <family val="2"/>
      <charset val="163"/>
    </font>
    <font>
      <sz val="11"/>
      <name val="Calibri"/>
      <family val="2"/>
    </font>
    <font>
      <b/>
      <sz val="12"/>
      <color rgb="FF0000FF"/>
      <name val="Times New Roman"/>
      <family val="1"/>
    </font>
    <font>
      <sz val="13"/>
      <color rgb="FF0000FF"/>
      <name val="Times New Roman"/>
      <family val="1"/>
      <charset val="163"/>
    </font>
    <font>
      <sz val="11"/>
      <color rgb="FF0000FF"/>
      <name val="Calibri"/>
      <family val="2"/>
    </font>
    <font>
      <b/>
      <sz val="20"/>
      <color rgb="FF0000FF"/>
      <name val="Times New Roman"/>
      <family val="1"/>
    </font>
    <font>
      <b/>
      <sz val="15"/>
      <color rgb="FF0000FF"/>
      <name val="Times New Roman"/>
      <family val="1"/>
    </font>
    <font>
      <b/>
      <sz val="18"/>
      <color rgb="FF0000FF"/>
      <name val="Times New Roman"/>
      <family val="1"/>
    </font>
  </fonts>
  <fills count="29">
    <fill>
      <patternFill patternType="none"/>
    </fill>
    <fill>
      <patternFill patternType="gray125"/>
    </fill>
    <fill>
      <patternFill patternType="solid">
        <fgColor rgb="FFFDF5E6"/>
        <bgColor rgb="FFFDF5E6"/>
      </patternFill>
    </fill>
    <fill>
      <patternFill patternType="solid">
        <fgColor rgb="FFFDF5E6"/>
        <bgColor indexed="64"/>
      </patternFill>
    </fill>
    <fill>
      <patternFill patternType="solid">
        <fgColor rgb="FFFFFFFF"/>
        <bgColor rgb="FFFFFFFF"/>
      </patternFill>
    </fill>
    <fill>
      <patternFill patternType="solid">
        <fgColor rgb="FFFFFFFF"/>
        <bgColor indexed="64"/>
      </patternFill>
    </fill>
    <fill>
      <patternFill patternType="solid">
        <fgColor rgb="FF00FF00"/>
        <bgColor rgb="FF00FF00"/>
      </patternFill>
    </fill>
    <fill>
      <patternFill patternType="solid">
        <fgColor rgb="FFFFFF00"/>
        <bgColor rgb="FFFFFF00"/>
      </patternFill>
    </fill>
    <fill>
      <patternFill patternType="solid">
        <fgColor rgb="FFFAFAD2"/>
        <bgColor indexed="64"/>
      </patternFill>
    </fill>
    <fill>
      <patternFill patternType="solid">
        <fgColor rgb="FFFAFAD2"/>
        <bgColor rgb="FFFAFAD2"/>
      </patternFill>
    </fill>
    <fill>
      <patternFill patternType="solid">
        <fgColor rgb="FFD8D8D8"/>
        <bgColor rgb="FFD8D8D8"/>
      </patternFill>
    </fill>
    <fill>
      <patternFill patternType="solid">
        <fgColor rgb="FFF2F2F2"/>
        <bgColor rgb="FFF2F2F2"/>
      </patternFill>
    </fill>
    <fill>
      <patternFill patternType="solid">
        <fgColor rgb="FFD9E2F3"/>
        <bgColor rgb="FFD9E2F3"/>
      </patternFill>
    </fill>
    <fill>
      <patternFill patternType="solid">
        <fgColor rgb="FFFFE598"/>
        <bgColor rgb="FFFFE598"/>
      </patternFill>
    </fill>
    <fill>
      <patternFill patternType="solid">
        <fgColor rgb="FFE2EFD9"/>
        <bgColor rgb="FFE2EFD9"/>
      </patternFill>
    </fill>
    <fill>
      <patternFill patternType="solid">
        <fgColor rgb="FFC5E0B3"/>
        <bgColor rgb="FFC5E0B3"/>
      </patternFill>
    </fill>
    <fill>
      <patternFill patternType="solid">
        <fgColor rgb="FFBDD6EE"/>
        <bgColor rgb="FFBDD6EE"/>
      </patternFill>
    </fill>
    <fill>
      <patternFill patternType="solid">
        <fgColor rgb="FFDEEAF6"/>
        <bgColor rgb="FFDEEAF6"/>
      </patternFill>
    </fill>
    <fill>
      <patternFill patternType="solid">
        <fgColor rgb="FFCFE2F3"/>
        <bgColor rgb="FFCFE2F3"/>
      </patternFill>
    </fill>
    <fill>
      <patternFill patternType="solid">
        <fgColor rgb="FFFF99FF"/>
        <bgColor rgb="FFFF99FF"/>
      </patternFill>
    </fill>
    <fill>
      <patternFill patternType="solid">
        <fgColor rgb="FF70AD47"/>
        <bgColor rgb="FF70AD47"/>
      </patternFill>
    </fill>
    <fill>
      <patternFill patternType="solid">
        <fgColor rgb="FFFFFF00"/>
        <bgColor indexed="64"/>
      </patternFill>
    </fill>
    <fill>
      <patternFill patternType="solid">
        <fgColor rgb="FFFF00FF"/>
        <bgColor rgb="FFFF00FF"/>
      </patternFill>
    </fill>
    <fill>
      <patternFill patternType="solid">
        <fgColor rgb="FF92D050"/>
        <bgColor rgb="FF92D050"/>
      </patternFill>
    </fill>
    <fill>
      <patternFill patternType="solid">
        <fgColor rgb="FF00FF00"/>
        <bgColor rgb="FFFFFF00"/>
      </patternFill>
    </fill>
    <fill>
      <patternFill patternType="solid">
        <fgColor theme="7"/>
        <bgColor indexed="64"/>
      </patternFill>
    </fill>
    <fill>
      <patternFill patternType="solid">
        <fgColor rgb="FF00FFFF"/>
        <bgColor indexed="64"/>
      </patternFill>
    </fill>
    <fill>
      <patternFill patternType="solid">
        <fgColor rgb="FF0000FF"/>
        <bgColor indexed="64"/>
      </patternFill>
    </fill>
    <fill>
      <patternFill patternType="solid">
        <fgColor rgb="FFFFFF00"/>
        <bgColor rgb="FFC5E0B3"/>
      </patternFill>
    </fill>
  </fills>
  <borders count="29">
    <border>
      <left/>
      <right/>
      <top/>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bottom/>
      <diagonal/>
    </border>
    <border>
      <left style="thin">
        <color rgb="FFE2EFD9"/>
      </left>
      <right style="thin">
        <color rgb="FFE2EFD9"/>
      </right>
      <top style="thin">
        <color rgb="FFE2EFD9"/>
      </top>
      <bottom style="thin">
        <color rgb="FFE2EFD9"/>
      </bottom>
      <diagonal/>
    </border>
    <border>
      <left style="thin">
        <color rgb="FFE2EFD9"/>
      </left>
      <right style="thin">
        <color rgb="FFE2EFD9"/>
      </right>
      <top style="thin">
        <color rgb="FFE2EFD9"/>
      </top>
      <bottom/>
      <diagonal/>
    </border>
    <border>
      <left style="thin">
        <color rgb="FFE2EFD9"/>
      </left>
      <right/>
      <top style="thin">
        <color rgb="FFE2EFD9"/>
      </top>
      <bottom/>
      <diagonal/>
    </border>
    <border>
      <left style="thin">
        <color rgb="FFE2EFD9"/>
      </left>
      <right style="thin">
        <color rgb="FFE2EFD9"/>
      </right>
      <top/>
      <bottom style="thin">
        <color rgb="FFE2EFD9"/>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2EFD9"/>
      </left>
      <right style="thin">
        <color rgb="FFE2EFD9"/>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alignment vertical="center"/>
    </xf>
    <xf numFmtId="0" fontId="48" fillId="0" borderId="0">
      <protection locked="0"/>
    </xf>
    <xf numFmtId="43" fontId="83" fillId="0" borderId="0">
      <protection locked="0"/>
    </xf>
    <xf numFmtId="41" fontId="93" fillId="0" borderId="0" applyFont="0" applyFill="0" applyBorder="0" applyAlignment="0" applyProtection="0"/>
  </cellStyleXfs>
  <cellXfs count="880">
    <xf numFmtId="0" fontId="0" fillId="0" borderId="0" xfId="0">
      <alignment vertical="center"/>
    </xf>
    <xf numFmtId="0" fontId="1" fillId="0" borderId="0" xfId="0" applyFont="1" applyAlignment="1"/>
    <xf numFmtId="49" fontId="1" fillId="0" borderId="0" xfId="0" applyNumberFormat="1" applyFont="1" applyAlignment="1"/>
    <xf numFmtId="9" fontId="1" fillId="0" borderId="0" xfId="0" applyNumberFormat="1" applyFont="1" applyAlignment="1">
      <alignment horizontal="center"/>
    </xf>
    <xf numFmtId="4" fontId="1" fillId="0" borderId="0" xfId="0" applyNumberFormat="1" applyFont="1" applyAlignment="1"/>
    <xf numFmtId="0" fontId="2" fillId="2" borderId="1" xfId="0" applyFont="1" applyFill="1" applyBorder="1" applyAlignment="1">
      <alignment vertical="top"/>
    </xf>
    <xf numFmtId="49" fontId="2" fillId="2" borderId="1" xfId="0" applyNumberFormat="1" applyFont="1" applyFill="1" applyBorder="1" applyAlignment="1">
      <alignment vertical="top"/>
    </xf>
    <xf numFmtId="164" fontId="2" fillId="2" borderId="2" xfId="0" applyNumberFormat="1" applyFont="1" applyFill="1" applyBorder="1" applyAlignment="1">
      <alignment horizontal="right" vertical="top"/>
    </xf>
    <xf numFmtId="165" fontId="2" fillId="2" borderId="2" xfId="0" applyNumberFormat="1" applyFont="1" applyFill="1" applyBorder="1" applyAlignment="1">
      <alignment horizontal="right" vertical="top"/>
    </xf>
    <xf numFmtId="9" fontId="3" fillId="0" borderId="0" xfId="0" applyNumberFormat="1" applyFont="1" applyAlignment="1">
      <alignment horizontal="center" vertical="center"/>
    </xf>
    <xf numFmtId="0" fontId="2" fillId="2" borderId="1" xfId="0" applyFont="1" applyFill="1" applyBorder="1" applyAlignment="1">
      <alignment horizontal="left" vertical="top" wrapText="1"/>
    </xf>
    <xf numFmtId="4" fontId="3" fillId="0" borderId="0" xfId="0" applyNumberFormat="1" applyFont="1" applyAlignment="1"/>
    <xf numFmtId="0" fontId="2" fillId="2"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5" fillId="4" borderId="2" xfId="0" applyFont="1" applyFill="1" applyBorder="1" applyAlignment="1">
      <alignment horizontal="left" vertical="center" wrapText="1"/>
    </xf>
    <xf numFmtId="4" fontId="6" fillId="0" borderId="0" xfId="0" applyNumberFormat="1" applyFont="1">
      <alignment vertical="center"/>
    </xf>
    <xf numFmtId="0" fontId="6" fillId="0" borderId="0" xfId="0" applyFont="1">
      <alignment vertical="center"/>
    </xf>
    <xf numFmtId="164" fontId="7" fillId="2" borderId="3" xfId="0" applyNumberFormat="1" applyFont="1" applyFill="1" applyBorder="1" applyAlignment="1">
      <alignment vertical="top"/>
    </xf>
    <xf numFmtId="0" fontId="7" fillId="2" borderId="3" xfId="0" applyFont="1" applyFill="1" applyBorder="1" applyAlignment="1">
      <alignment vertical="top" wrapText="1"/>
    </xf>
    <xf numFmtId="0" fontId="3" fillId="0" borderId="0" xfId="0" applyFont="1" applyAlignment="1"/>
    <xf numFmtId="164" fontId="7" fillId="2" borderId="2" xfId="0" applyNumberFormat="1" applyFont="1" applyFill="1" applyBorder="1" applyAlignment="1">
      <alignment vertical="top"/>
    </xf>
    <xf numFmtId="0" fontId="7" fillId="2" borderId="2" xfId="0" applyFont="1" applyFill="1" applyBorder="1" applyAlignment="1">
      <alignment vertical="top" wrapText="1"/>
    </xf>
    <xf numFmtId="0" fontId="2" fillId="6" borderId="2" xfId="0" applyFont="1" applyFill="1" applyBorder="1" applyAlignment="1">
      <alignment horizontal="left" vertical="top" wrapText="1"/>
    </xf>
    <xf numFmtId="4" fontId="3" fillId="6" borderId="0" xfId="0" applyNumberFormat="1" applyFont="1" applyFill="1" applyAlignment="1"/>
    <xf numFmtId="0" fontId="3" fillId="6" borderId="0" xfId="0" applyFont="1" applyFill="1" applyAlignment="1"/>
    <xf numFmtId="0" fontId="4" fillId="7" borderId="2" xfId="0" applyFont="1" applyFill="1" applyBorder="1" applyAlignment="1">
      <alignment horizontal="left" vertical="top" wrapText="1"/>
    </xf>
    <xf numFmtId="4" fontId="3" fillId="7" borderId="0" xfId="0" applyNumberFormat="1" applyFont="1" applyFill="1" applyAlignment="1"/>
    <xf numFmtId="0" fontId="3" fillId="7" borderId="0" xfId="0" applyFont="1" applyFill="1" applyAlignment="1"/>
    <xf numFmtId="0" fontId="2" fillId="7" borderId="2" xfId="0" applyFont="1" applyFill="1" applyBorder="1" applyAlignment="1">
      <alignment horizontal="left" vertical="top" wrapText="1"/>
    </xf>
    <xf numFmtId="0" fontId="5" fillId="4" borderId="2" xfId="0" applyFont="1" applyFill="1" applyBorder="1" applyAlignment="1">
      <alignment horizontal="left" vertical="top" wrapText="1"/>
    </xf>
    <xf numFmtId="4" fontId="6" fillId="0" borderId="0" xfId="0" applyNumberFormat="1" applyFont="1" applyAlignment="1"/>
    <xf numFmtId="0" fontId="6" fillId="0" borderId="0" xfId="0" applyFont="1" applyAlignment="1"/>
    <xf numFmtId="0" fontId="2" fillId="7" borderId="2" xfId="0" applyFont="1" applyFill="1" applyBorder="1" applyAlignment="1">
      <alignment horizontal="left" vertical="center" wrapText="1"/>
    </xf>
    <xf numFmtId="4" fontId="8" fillId="7" borderId="0" xfId="0" applyNumberFormat="1" applyFont="1" applyFill="1">
      <alignment vertical="center"/>
    </xf>
    <xf numFmtId="0" fontId="8" fillId="7" borderId="0" xfId="0" applyFont="1" applyFill="1">
      <alignment vertical="center"/>
    </xf>
    <xf numFmtId="0" fontId="4" fillId="7" borderId="2" xfId="0" applyFont="1" applyFill="1" applyBorder="1" applyAlignment="1">
      <alignment horizontal="left" vertical="center" wrapText="1"/>
    </xf>
    <xf numFmtId="4" fontId="3" fillId="7" borderId="0" xfId="0" applyNumberFormat="1" applyFont="1" applyFill="1">
      <alignment vertical="center"/>
    </xf>
    <xf numFmtId="0" fontId="3" fillId="7" borderId="0" xfId="0" applyFont="1" applyFill="1">
      <alignment vertical="center"/>
    </xf>
    <xf numFmtId="0" fontId="4" fillId="4" borderId="1" xfId="0" applyFont="1" applyFill="1" applyBorder="1" applyAlignment="1">
      <alignment horizontal="left" vertical="top" wrapText="1"/>
    </xf>
    <xf numFmtId="0" fontId="4" fillId="4" borderId="1" xfId="0" applyFont="1" applyFill="1" applyBorder="1" applyAlignment="1">
      <alignment horizontal="left" vertical="top"/>
    </xf>
    <xf numFmtId="49" fontId="4" fillId="4" borderId="2" xfId="0" applyNumberFormat="1" applyFont="1" applyFill="1" applyBorder="1" applyAlignment="1">
      <alignment horizontal="left" vertical="top"/>
    </xf>
    <xf numFmtId="164" fontId="4" fillId="4" borderId="2" xfId="0" applyNumberFormat="1" applyFont="1" applyFill="1" applyBorder="1" applyAlignment="1">
      <alignment horizontal="right" vertical="top"/>
    </xf>
    <xf numFmtId="165" fontId="4" fillId="4" borderId="2" xfId="0" applyNumberFormat="1" applyFont="1" applyFill="1" applyBorder="1" applyAlignment="1">
      <alignment horizontal="right" vertical="top"/>
    </xf>
    <xf numFmtId="0" fontId="3" fillId="0" borderId="0" xfId="0" applyFont="1" applyAlignment="1">
      <alignment horizontal="center" vertical="center"/>
    </xf>
    <xf numFmtId="0" fontId="2" fillId="2" borderId="2" xfId="0" applyFont="1" applyFill="1" applyBorder="1" applyAlignment="1">
      <alignment vertical="top"/>
    </xf>
    <xf numFmtId="0" fontId="4" fillId="4" borderId="2" xfId="0" applyFont="1" applyFill="1" applyBorder="1" applyAlignment="1">
      <alignment horizontal="left" vertical="top"/>
    </xf>
    <xf numFmtId="3" fontId="4" fillId="4" borderId="2" xfId="0" applyNumberFormat="1" applyFont="1" applyFill="1" applyBorder="1" applyAlignment="1">
      <alignment horizontal="right" vertical="top"/>
    </xf>
    <xf numFmtId="164" fontId="2" fillId="2" borderId="1" xfId="0" applyNumberFormat="1" applyFont="1" applyFill="1" applyBorder="1" applyAlignment="1">
      <alignment vertical="top"/>
    </xf>
    <xf numFmtId="0" fontId="4" fillId="4" borderId="2" xfId="0" applyFont="1" applyFill="1" applyBorder="1" applyAlignment="1">
      <alignment horizontal="right" vertical="top"/>
    </xf>
    <xf numFmtId="9" fontId="3" fillId="0" borderId="0" xfId="0" applyNumberFormat="1" applyFont="1" applyAlignment="1">
      <alignment horizontal="center"/>
    </xf>
    <xf numFmtId="0" fontId="2" fillId="9" borderId="4" xfId="0" applyFont="1" applyFill="1" applyBorder="1" applyAlignment="1">
      <alignment vertical="top"/>
    </xf>
    <xf numFmtId="49" fontId="2" fillId="9" borderId="4" xfId="0" applyNumberFormat="1" applyFont="1" applyFill="1" applyBorder="1" applyAlignment="1">
      <alignment vertical="top"/>
    </xf>
    <xf numFmtId="3" fontId="2" fillId="9" borderId="5" xfId="0" applyNumberFormat="1" applyFont="1" applyFill="1" applyBorder="1" applyAlignment="1">
      <alignment horizontal="right" vertical="top"/>
    </xf>
    <xf numFmtId="0" fontId="2" fillId="9" borderId="5" xfId="0" applyFont="1" applyFill="1" applyBorder="1" applyAlignment="1">
      <alignment horizontal="right" vertical="top"/>
    </xf>
    <xf numFmtId="49" fontId="3" fillId="0" borderId="0" xfId="0" applyNumberFormat="1" applyFont="1" applyAlignment="1"/>
    <xf numFmtId="3" fontId="3" fillId="0" borderId="0" xfId="0" applyNumberFormat="1" applyFont="1" applyAlignment="1"/>
    <xf numFmtId="2" fontId="3" fillId="0" borderId="0" xfId="0" applyNumberFormat="1" applyFont="1" applyAlignment="1"/>
    <xf numFmtId="0" fontId="13" fillId="11" borderId="17" xfId="0" applyFont="1" applyFill="1" applyBorder="1" applyAlignment="1">
      <alignment horizontal="center" vertical="center"/>
    </xf>
    <xf numFmtId="0" fontId="14" fillId="11" borderId="17" xfId="0" applyFont="1" applyFill="1" applyBorder="1" applyAlignment="1">
      <alignment horizontal="left" vertical="center"/>
    </xf>
    <xf numFmtId="2" fontId="13" fillId="11" borderId="17" xfId="0" applyNumberFormat="1" applyFont="1" applyFill="1" applyBorder="1" applyAlignment="1">
      <alignment horizontal="center" vertical="center"/>
    </xf>
    <xf numFmtId="0" fontId="13" fillId="11" borderId="17" xfId="0" applyFont="1" applyFill="1" applyBorder="1" applyAlignment="1">
      <alignment vertical="center" wrapText="1"/>
    </xf>
    <xf numFmtId="0" fontId="13" fillId="11" borderId="17" xfId="0" applyFont="1" applyFill="1" applyBorder="1" applyAlignment="1">
      <alignment horizontal="center" vertical="center" wrapText="1"/>
    </xf>
    <xf numFmtId="0" fontId="15" fillId="11" borderId="17" xfId="0" applyFont="1" applyFill="1" applyBorder="1">
      <alignment vertical="center"/>
    </xf>
    <xf numFmtId="0" fontId="16" fillId="0" borderId="0" xfId="0" applyFont="1" applyAlignment="1"/>
    <xf numFmtId="0" fontId="11" fillId="11" borderId="17" xfId="0" quotePrefix="1" applyFont="1" applyFill="1" applyBorder="1" applyAlignment="1">
      <alignment horizontal="center" vertical="center"/>
    </xf>
    <xf numFmtId="49" fontId="11" fillId="11" borderId="17" xfId="0" applyNumberFormat="1" applyFont="1" applyFill="1" applyBorder="1" applyAlignment="1">
      <alignment vertical="center" wrapText="1"/>
    </xf>
    <xf numFmtId="2" fontId="17" fillId="11" borderId="17" xfId="0" applyNumberFormat="1" applyFont="1" applyFill="1" applyBorder="1" applyAlignment="1">
      <alignment horizontal="center" vertical="center" wrapText="1"/>
    </xf>
    <xf numFmtId="167" fontId="17" fillId="11" borderId="17" xfId="0" applyNumberFormat="1" applyFont="1" applyFill="1" applyBorder="1" applyAlignment="1">
      <alignment vertical="center" wrapText="1"/>
    </xf>
    <xf numFmtId="167" fontId="17" fillId="11" borderId="17" xfId="0" applyNumberFormat="1" applyFont="1" applyFill="1" applyBorder="1" applyAlignment="1">
      <alignment horizontal="center" vertical="center" wrapText="1"/>
    </xf>
    <xf numFmtId="0" fontId="18" fillId="11" borderId="17" xfId="0" applyFont="1" applyFill="1" applyBorder="1">
      <alignment vertical="center"/>
    </xf>
    <xf numFmtId="0" fontId="11" fillId="11" borderId="17" xfId="0" applyFont="1" applyFill="1" applyBorder="1" applyAlignment="1">
      <alignment horizontal="center" vertical="center" wrapText="1"/>
    </xf>
    <xf numFmtId="0" fontId="11" fillId="11" borderId="17" xfId="0" applyFont="1" applyFill="1" applyBorder="1">
      <alignment vertical="center"/>
    </xf>
    <xf numFmtId="0" fontId="11" fillId="11" borderId="17" xfId="0" applyFont="1" applyFill="1" applyBorder="1" applyAlignment="1">
      <alignment horizontal="center" vertical="center"/>
    </xf>
    <xf numFmtId="167" fontId="17" fillId="11" borderId="17" xfId="0" applyNumberFormat="1" applyFont="1" applyFill="1" applyBorder="1">
      <alignment vertical="center"/>
    </xf>
    <xf numFmtId="167" fontId="17" fillId="11" borderId="17" xfId="0" applyNumberFormat="1" applyFont="1" applyFill="1" applyBorder="1" applyAlignment="1">
      <alignment horizontal="center" vertical="center"/>
    </xf>
    <xf numFmtId="0" fontId="15" fillId="11" borderId="17" xfId="0" applyFont="1" applyFill="1" applyBorder="1" applyAlignment="1">
      <alignment horizontal="center" vertical="center" wrapText="1"/>
    </xf>
    <xf numFmtId="0" fontId="19" fillId="11" borderId="17" xfId="0" applyFont="1" applyFill="1" applyBorder="1">
      <alignment vertical="center"/>
    </xf>
    <xf numFmtId="0" fontId="19" fillId="4" borderId="17" xfId="0" applyFont="1" applyFill="1" applyBorder="1" applyAlignment="1">
      <alignment horizontal="center" vertical="center"/>
    </xf>
    <xf numFmtId="49" fontId="19" fillId="4" borderId="17" xfId="0" applyNumberFormat="1" applyFont="1" applyFill="1" applyBorder="1" applyAlignment="1">
      <alignment vertical="center" wrapText="1"/>
    </xf>
    <xf numFmtId="2" fontId="19" fillId="4" borderId="17" xfId="0" applyNumberFormat="1" applyFont="1" applyFill="1" applyBorder="1" applyAlignment="1">
      <alignment horizontal="center" vertical="center" wrapText="1"/>
    </xf>
    <xf numFmtId="167" fontId="19" fillId="4" borderId="17" xfId="0" applyNumberFormat="1" applyFont="1" applyFill="1" applyBorder="1" applyAlignment="1">
      <alignment vertical="center" wrapText="1"/>
    </xf>
    <xf numFmtId="167" fontId="19" fillId="4" borderId="17" xfId="0" applyNumberFormat="1" applyFont="1" applyFill="1" applyBorder="1" applyAlignment="1">
      <alignment horizontal="center" vertical="center" wrapText="1"/>
    </xf>
    <xf numFmtId="0" fontId="15" fillId="4" borderId="17" xfId="0" applyFont="1" applyFill="1" applyBorder="1" applyAlignment="1">
      <alignment horizontal="center" vertical="center" wrapText="1"/>
    </xf>
    <xf numFmtId="0" fontId="19" fillId="4" borderId="17" xfId="0" applyFont="1" applyFill="1" applyBorder="1" applyAlignment="1">
      <alignment vertical="center" wrapText="1"/>
    </xf>
    <xf numFmtId="49" fontId="19" fillId="4" borderId="17" xfId="0" applyNumberFormat="1" applyFont="1" applyFill="1" applyBorder="1">
      <alignment vertical="center"/>
    </xf>
    <xf numFmtId="0" fontId="14" fillId="11" borderId="17" xfId="0" applyFont="1" applyFill="1" applyBorder="1" applyAlignment="1">
      <alignment horizontal="center" vertical="center"/>
    </xf>
    <xf numFmtId="2" fontId="20" fillId="11" borderId="17" xfId="0" applyNumberFormat="1" applyFont="1" applyFill="1" applyBorder="1" applyAlignment="1">
      <alignment horizontal="center" vertical="center"/>
    </xf>
    <xf numFmtId="3" fontId="20" fillId="11" borderId="17" xfId="0" applyNumberFormat="1" applyFont="1" applyFill="1" applyBorder="1" applyAlignment="1">
      <alignment horizontal="right" vertical="center" wrapText="1"/>
    </xf>
    <xf numFmtId="3" fontId="20" fillId="11" borderId="17" xfId="0" applyNumberFormat="1" applyFont="1" applyFill="1" applyBorder="1" applyAlignment="1">
      <alignment horizontal="center" vertical="center" wrapText="1"/>
    </xf>
    <xf numFmtId="0" fontId="21" fillId="11" borderId="17" xfId="0" applyFont="1" applyFill="1" applyBorder="1" applyAlignment="1">
      <alignment horizontal="center" vertical="center"/>
    </xf>
    <xf numFmtId="0" fontId="14" fillId="11" borderId="17" xfId="0" applyFont="1" applyFill="1" applyBorder="1" applyAlignment="1">
      <alignment horizontal="center" vertical="center" wrapText="1"/>
    </xf>
    <xf numFmtId="0" fontId="22" fillId="11" borderId="17" xfId="0" applyFont="1" applyFill="1" applyBorder="1" applyAlignment="1">
      <alignment horizontal="center" vertical="center" wrapText="1"/>
    </xf>
    <xf numFmtId="0" fontId="23" fillId="0" borderId="0" xfId="0" applyFont="1" applyAlignment="1"/>
    <xf numFmtId="0" fontId="19" fillId="4" borderId="17" xfId="0" applyFont="1" applyFill="1" applyBorder="1" applyAlignment="1">
      <alignment horizontal="center" vertical="center" wrapText="1"/>
    </xf>
    <xf numFmtId="2" fontId="19" fillId="4" borderId="17" xfId="0" quotePrefix="1" applyNumberFormat="1" applyFont="1" applyFill="1" applyBorder="1" applyAlignment="1">
      <alignment horizontal="center" vertical="center"/>
    </xf>
    <xf numFmtId="3" fontId="19" fillId="4" borderId="17" xfId="0" applyNumberFormat="1" applyFont="1" applyFill="1" applyBorder="1">
      <alignment vertical="center"/>
    </xf>
    <xf numFmtId="3" fontId="19" fillId="4" borderId="17" xfId="0" applyNumberFormat="1" applyFont="1" applyFill="1" applyBorder="1" applyAlignment="1">
      <alignment horizontal="right" vertical="center"/>
    </xf>
    <xf numFmtId="3" fontId="11" fillId="4" borderId="17" xfId="0" applyNumberFormat="1" applyFont="1" applyFill="1" applyBorder="1" applyAlignment="1">
      <alignment horizontal="center" vertical="center"/>
    </xf>
    <xf numFmtId="3" fontId="19" fillId="4" borderId="17" xfId="0" applyNumberFormat="1" applyFont="1" applyFill="1" applyBorder="1" applyAlignment="1">
      <alignment horizontal="center" vertical="center" wrapText="1"/>
    </xf>
    <xf numFmtId="0" fontId="19" fillId="4" borderId="17" xfId="0" quotePrefix="1" applyFont="1" applyFill="1" applyBorder="1" applyAlignment="1">
      <alignment vertical="center" wrapText="1"/>
    </xf>
    <xf numFmtId="0" fontId="19" fillId="4" borderId="17" xfId="0" applyFont="1" applyFill="1" applyBorder="1">
      <alignment vertical="center"/>
    </xf>
    <xf numFmtId="1" fontId="19" fillId="4" borderId="17" xfId="0" applyNumberFormat="1" applyFont="1" applyFill="1" applyBorder="1" applyAlignment="1">
      <alignment horizontal="center" vertical="center"/>
    </xf>
    <xf numFmtId="3" fontId="19" fillId="4" borderId="17" xfId="0" applyNumberFormat="1" applyFont="1" applyFill="1" applyBorder="1" applyAlignment="1">
      <alignment horizontal="center" vertical="center"/>
    </xf>
    <xf numFmtId="0" fontId="15" fillId="4" borderId="17" xfId="0" quotePrefix="1" applyFont="1" applyFill="1" applyBorder="1" applyAlignment="1">
      <alignment horizontal="center" vertical="center" wrapText="1"/>
    </xf>
    <xf numFmtId="0" fontId="24" fillId="4" borderId="17" xfId="0" applyFont="1" applyFill="1" applyBorder="1" applyAlignment="1">
      <alignment vertical="center" wrapText="1"/>
    </xf>
    <xf numFmtId="0" fontId="24" fillId="4" borderId="17" xfId="0" applyFont="1" applyFill="1" applyBorder="1">
      <alignment vertical="center"/>
    </xf>
    <xf numFmtId="0" fontId="19" fillId="4" borderId="17" xfId="0" applyFont="1" applyFill="1" applyBorder="1" applyAlignment="1">
      <alignment horizontal="left" vertical="center" wrapText="1"/>
    </xf>
    <xf numFmtId="0" fontId="15" fillId="4" borderId="17" xfId="0" quotePrefix="1" applyFont="1" applyFill="1" applyBorder="1" applyAlignment="1">
      <alignment vertical="center" wrapText="1"/>
    </xf>
    <xf numFmtId="0" fontId="22" fillId="11" borderId="17" xfId="0" applyFont="1" applyFill="1" applyBorder="1" applyAlignment="1">
      <alignment horizontal="center" vertical="center"/>
    </xf>
    <xf numFmtId="167" fontId="22" fillId="11" borderId="17" xfId="0" applyNumberFormat="1" applyFont="1" applyFill="1" applyBorder="1" applyAlignment="1">
      <alignment vertical="center" wrapText="1"/>
    </xf>
    <xf numFmtId="167" fontId="25" fillId="11" borderId="17" xfId="0" applyNumberFormat="1" applyFont="1" applyFill="1" applyBorder="1" applyAlignment="1">
      <alignment horizontal="center" vertical="center" wrapText="1"/>
    </xf>
    <xf numFmtId="49" fontId="25" fillId="11" borderId="17" xfId="0" applyNumberFormat="1" applyFont="1" applyFill="1" applyBorder="1" applyAlignment="1">
      <alignment vertical="center" wrapText="1"/>
    </xf>
    <xf numFmtId="49" fontId="26" fillId="11" borderId="17" xfId="0" applyNumberFormat="1" applyFont="1" applyFill="1" applyBorder="1" applyAlignment="1">
      <alignment horizontal="center" vertical="center" wrapText="1"/>
    </xf>
    <xf numFmtId="0" fontId="25" fillId="11" borderId="17" xfId="0" applyFont="1" applyFill="1" applyBorder="1" applyAlignment="1">
      <alignment vertical="center" wrapText="1"/>
    </xf>
    <xf numFmtId="168" fontId="19" fillId="4" borderId="17" xfId="0" applyNumberFormat="1" applyFont="1" applyFill="1" applyBorder="1" applyAlignment="1">
      <alignment horizontal="center" vertical="center" wrapText="1"/>
    </xf>
    <xf numFmtId="3" fontId="19" fillId="4" borderId="17" xfId="0" applyNumberFormat="1" applyFont="1" applyFill="1" applyBorder="1" applyAlignment="1">
      <alignment horizontal="left" vertical="center" wrapText="1"/>
    </xf>
    <xf numFmtId="0" fontId="27" fillId="12" borderId="17" xfId="0" applyFont="1" applyFill="1" applyBorder="1" applyAlignment="1">
      <alignment horizontal="center" vertical="center" wrapText="1"/>
    </xf>
    <xf numFmtId="0" fontId="22" fillId="12" borderId="17" xfId="0" applyFont="1" applyFill="1" applyBorder="1" applyAlignment="1">
      <alignment horizontal="center" vertical="center"/>
    </xf>
    <xf numFmtId="49" fontId="22" fillId="12" borderId="17" xfId="0" applyNumberFormat="1" applyFont="1" applyFill="1" applyBorder="1" applyAlignment="1">
      <alignment horizontal="center" vertical="center" wrapText="1"/>
    </xf>
    <xf numFmtId="169" fontId="22" fillId="12" borderId="17" xfId="0" applyNumberFormat="1" applyFont="1" applyFill="1" applyBorder="1" applyAlignment="1">
      <alignment horizontal="center" vertical="center" wrapText="1"/>
    </xf>
    <xf numFmtId="0" fontId="22" fillId="12" borderId="17" xfId="0" applyFont="1" applyFill="1" applyBorder="1" applyAlignment="1">
      <alignment horizontal="center" vertical="center" wrapText="1"/>
    </xf>
    <xf numFmtId="3" fontId="22" fillId="7" borderId="17" xfId="0" applyNumberFormat="1" applyFont="1" applyFill="1" applyBorder="1" applyAlignment="1">
      <alignment horizontal="center" vertical="center" wrapText="1"/>
    </xf>
    <xf numFmtId="3" fontId="22" fillId="12" borderId="17" xfId="0" applyNumberFormat="1" applyFont="1" applyFill="1" applyBorder="1" applyAlignment="1">
      <alignment horizontal="center" vertical="center" wrapText="1"/>
    </xf>
    <xf numFmtId="170" fontId="22" fillId="12" borderId="17" xfId="0" applyNumberFormat="1" applyFont="1" applyFill="1" applyBorder="1" applyAlignment="1">
      <alignment horizontal="center" vertical="center" wrapText="1"/>
    </xf>
    <xf numFmtId="0" fontId="22" fillId="12" borderId="18" xfId="0" applyFont="1" applyFill="1" applyBorder="1" applyAlignment="1">
      <alignment horizontal="center" vertical="center" wrapText="1"/>
    </xf>
    <xf numFmtId="0" fontId="22" fillId="0" borderId="0" xfId="0" applyFont="1" applyAlignment="1">
      <alignment horizontal="center" vertical="center" wrapText="1"/>
    </xf>
    <xf numFmtId="0" fontId="28" fillId="7" borderId="17" xfId="0" applyFont="1" applyFill="1" applyBorder="1" applyAlignment="1">
      <alignment horizontal="center" vertical="center" wrapText="1"/>
    </xf>
    <xf numFmtId="0" fontId="28" fillId="7" borderId="17" xfId="0" applyFont="1" applyFill="1" applyBorder="1" applyAlignment="1">
      <alignment horizontal="left" vertical="center"/>
    </xf>
    <xf numFmtId="169" fontId="28" fillId="7" borderId="17" xfId="0" applyNumberFormat="1" applyFont="1" applyFill="1" applyBorder="1" applyAlignment="1">
      <alignment horizontal="center" vertical="center" wrapText="1"/>
    </xf>
    <xf numFmtId="170" fontId="28" fillId="7" borderId="17" xfId="0" applyNumberFormat="1" applyFont="1" applyFill="1" applyBorder="1" applyAlignment="1">
      <alignment horizontal="center" vertical="center"/>
    </xf>
    <xf numFmtId="3" fontId="22" fillId="13" borderId="17" xfId="0" applyNumberFormat="1" applyFont="1" applyFill="1" applyBorder="1" applyAlignment="1">
      <alignment horizontal="center" vertical="center" wrapText="1"/>
    </xf>
    <xf numFmtId="0" fontId="22" fillId="13" borderId="0" xfId="0" applyFont="1" applyFill="1" applyAlignment="1">
      <alignment horizontal="left" vertical="center" wrapText="1"/>
    </xf>
    <xf numFmtId="0" fontId="22" fillId="13" borderId="17" xfId="0" applyFont="1" applyFill="1" applyBorder="1" applyAlignment="1">
      <alignment horizontal="center" vertical="center" wrapText="1"/>
    </xf>
    <xf numFmtId="0" fontId="22" fillId="13" borderId="17" xfId="0" applyFont="1" applyFill="1" applyBorder="1" applyAlignment="1">
      <alignment horizontal="left" vertical="center"/>
    </xf>
    <xf numFmtId="169" fontId="22" fillId="13" borderId="17" xfId="0" applyNumberFormat="1" applyFont="1" applyFill="1" applyBorder="1" applyAlignment="1">
      <alignment horizontal="center" vertical="center" wrapText="1"/>
    </xf>
    <xf numFmtId="169" fontId="22" fillId="7" borderId="17" xfId="0" applyNumberFormat="1" applyFont="1" applyFill="1" applyBorder="1" applyAlignment="1">
      <alignment horizontal="center" vertical="center" wrapText="1"/>
    </xf>
    <xf numFmtId="170" fontId="22" fillId="0" borderId="17" xfId="0" applyNumberFormat="1" applyFont="1" applyBorder="1" applyAlignment="1">
      <alignment horizontal="center" vertical="center"/>
    </xf>
    <xf numFmtId="0" fontId="25" fillId="14" borderId="17" xfId="0" applyFont="1" applyFill="1" applyBorder="1" applyAlignment="1">
      <alignment horizontal="center" vertical="center"/>
    </xf>
    <xf numFmtId="0" fontId="25" fillId="14" borderId="17" xfId="0" applyFont="1" applyFill="1" applyBorder="1" applyAlignment="1">
      <alignment horizontal="left" vertical="center"/>
    </xf>
    <xf numFmtId="49" fontId="29" fillId="14" borderId="17" xfId="0" applyNumberFormat="1" applyFont="1" applyFill="1" applyBorder="1" applyAlignment="1">
      <alignment horizontal="center" vertical="center"/>
    </xf>
    <xf numFmtId="169" fontId="30" fillId="14" borderId="17" xfId="0" applyNumberFormat="1" applyFont="1" applyFill="1" applyBorder="1" applyAlignment="1">
      <alignment horizontal="center" vertical="center"/>
    </xf>
    <xf numFmtId="169" fontId="25" fillId="0" borderId="17" xfId="0" applyNumberFormat="1" applyFont="1" applyBorder="1" applyAlignment="1">
      <alignment horizontal="left" vertical="center"/>
    </xf>
    <xf numFmtId="169" fontId="25" fillId="0" borderId="17" xfId="0" applyNumberFormat="1" applyFont="1" applyBorder="1" applyAlignment="1">
      <alignment horizontal="right" vertical="center"/>
    </xf>
    <xf numFmtId="169" fontId="25" fillId="7" borderId="17" xfId="0" applyNumberFormat="1" applyFont="1" applyFill="1" applyBorder="1" applyAlignment="1">
      <alignment horizontal="right" vertical="center"/>
    </xf>
    <xf numFmtId="171" fontId="25" fillId="0" borderId="17" xfId="0" applyNumberFormat="1" applyFont="1" applyBorder="1" applyAlignment="1">
      <alignment horizontal="right" vertical="center"/>
    </xf>
    <xf numFmtId="170" fontId="19" fillId="0" borderId="17" xfId="0" applyNumberFormat="1" applyFont="1" applyBorder="1" applyAlignment="1">
      <alignment horizontal="center" vertical="center"/>
    </xf>
    <xf numFmtId="171" fontId="31" fillId="0" borderId="17" xfId="0" applyNumberFormat="1" applyFont="1" applyBorder="1" applyAlignment="1">
      <alignment horizontal="center" vertical="center"/>
    </xf>
    <xf numFmtId="0" fontId="25" fillId="0" borderId="0" xfId="0" applyFont="1" applyAlignment="1">
      <alignment horizontal="left" vertical="center"/>
    </xf>
    <xf numFmtId="169" fontId="31" fillId="0" borderId="0" xfId="0" applyNumberFormat="1" applyFont="1" applyAlignment="1">
      <alignment horizontal="center" vertical="center"/>
    </xf>
    <xf numFmtId="0" fontId="23" fillId="0" borderId="0" xfId="0" applyFont="1" applyAlignment="1">
      <alignment horizontal="left"/>
    </xf>
    <xf numFmtId="0" fontId="25" fillId="15" borderId="17" xfId="0" applyFont="1" applyFill="1" applyBorder="1" applyAlignment="1">
      <alignment horizontal="center" vertical="center"/>
    </xf>
    <xf numFmtId="0" fontId="25" fillId="15" borderId="17" xfId="0" applyFont="1" applyFill="1" applyBorder="1" applyAlignment="1">
      <alignment horizontal="left" vertical="center"/>
    </xf>
    <xf numFmtId="49" fontId="32" fillId="15" borderId="17" xfId="0" applyNumberFormat="1" applyFont="1" applyFill="1" applyBorder="1" applyAlignment="1">
      <alignment horizontal="center" vertical="center"/>
    </xf>
    <xf numFmtId="169" fontId="33" fillId="0" borderId="17" xfId="0" applyNumberFormat="1" applyFont="1" applyBorder="1" applyAlignment="1">
      <alignment horizontal="left" vertical="center"/>
    </xf>
    <xf numFmtId="0" fontId="34" fillId="0" borderId="0" xfId="0" applyFont="1" applyAlignment="1">
      <alignment horizontal="left"/>
    </xf>
    <xf numFmtId="0" fontId="35" fillId="0" borderId="0" xfId="0" applyFont="1" applyAlignment="1">
      <alignment horizontal="left"/>
    </xf>
    <xf numFmtId="0" fontId="22" fillId="13" borderId="17" xfId="0" applyFont="1" applyFill="1" applyBorder="1" applyAlignment="1">
      <alignment horizontal="center" vertical="center"/>
    </xf>
    <xf numFmtId="49" fontId="22" fillId="13" borderId="17" xfId="0" applyNumberFormat="1" applyFont="1" applyFill="1" applyBorder="1" applyAlignment="1">
      <alignment horizontal="center" vertical="center"/>
    </xf>
    <xf numFmtId="169" fontId="30" fillId="13" borderId="17" xfId="0" applyNumberFormat="1" applyFont="1" applyFill="1" applyBorder="1" applyAlignment="1">
      <alignment horizontal="center" vertical="center"/>
    </xf>
    <xf numFmtId="169" fontId="22" fillId="13" borderId="17" xfId="0" applyNumberFormat="1" applyFont="1" applyFill="1" applyBorder="1" applyAlignment="1">
      <alignment horizontal="left" vertical="center"/>
    </xf>
    <xf numFmtId="169" fontId="22" fillId="7" borderId="17" xfId="0" applyNumberFormat="1" applyFont="1" applyFill="1" applyBorder="1" applyAlignment="1">
      <alignment horizontal="left" vertical="center"/>
    </xf>
    <xf numFmtId="3" fontId="31" fillId="13" borderId="17" xfId="0" applyNumberFormat="1" applyFont="1" applyFill="1" applyBorder="1" applyAlignment="1">
      <alignment horizontal="center" vertical="center"/>
    </xf>
    <xf numFmtId="0" fontId="25" fillId="13" borderId="0" xfId="0" applyFont="1" applyFill="1" applyAlignment="1">
      <alignment horizontal="left" vertical="center"/>
    </xf>
    <xf numFmtId="169" fontId="31" fillId="13" borderId="0" xfId="0" applyNumberFormat="1" applyFont="1" applyFill="1" applyAlignment="1">
      <alignment horizontal="center" vertical="center"/>
    </xf>
    <xf numFmtId="49" fontId="36" fillId="14" borderId="17" xfId="0" applyNumberFormat="1" applyFont="1" applyFill="1" applyBorder="1" applyAlignment="1">
      <alignment horizontal="center" vertical="center"/>
    </xf>
    <xf numFmtId="169" fontId="3" fillId="14" borderId="17" xfId="0" applyNumberFormat="1" applyFont="1" applyFill="1" applyBorder="1" applyAlignment="1">
      <alignment horizontal="center" vertical="center"/>
    </xf>
    <xf numFmtId="171" fontId="25" fillId="0" borderId="17" xfId="0" applyNumberFormat="1" applyFont="1" applyBorder="1" applyAlignment="1">
      <alignment horizontal="center" vertical="center"/>
    </xf>
    <xf numFmtId="49" fontId="37" fillId="15" borderId="17" xfId="0" applyNumberFormat="1" applyFont="1" applyFill="1" applyBorder="1" applyAlignment="1">
      <alignment horizontal="center" vertical="center"/>
    </xf>
    <xf numFmtId="171" fontId="38" fillId="0" borderId="17" xfId="0" applyNumberFormat="1" applyFont="1" applyBorder="1" applyAlignment="1">
      <alignment horizontal="center" vertical="center"/>
    </xf>
    <xf numFmtId="170" fontId="28" fillId="0" borderId="17" xfId="0" applyNumberFormat="1" applyFont="1" applyBorder="1" applyAlignment="1">
      <alignment horizontal="center" vertical="center"/>
    </xf>
    <xf numFmtId="0" fontId="39" fillId="0" borderId="0" xfId="0" applyFont="1" applyAlignment="1">
      <alignment horizontal="left"/>
    </xf>
    <xf numFmtId="0" fontId="40" fillId="0" borderId="0" xfId="0" applyFont="1" applyAlignment="1">
      <alignment horizontal="left"/>
    </xf>
    <xf numFmtId="0" fontId="40" fillId="0" borderId="19" xfId="0" applyFont="1" applyBorder="1" applyAlignment="1">
      <alignment horizontal="left"/>
    </xf>
    <xf numFmtId="0" fontId="14" fillId="13" borderId="17" xfId="0" applyFont="1" applyFill="1" applyBorder="1" applyAlignment="1">
      <alignment horizontal="center" vertical="center"/>
    </xf>
    <xf numFmtId="0" fontId="28" fillId="13" borderId="17" xfId="0" applyFont="1" applyFill="1" applyBorder="1" applyAlignment="1">
      <alignment horizontal="left" vertical="center"/>
    </xf>
    <xf numFmtId="49" fontId="14" fillId="13" borderId="17" xfId="0" applyNumberFormat="1" applyFont="1" applyFill="1" applyBorder="1" applyAlignment="1">
      <alignment horizontal="center" vertical="center"/>
    </xf>
    <xf numFmtId="169" fontId="25" fillId="13" borderId="17" xfId="0" applyNumberFormat="1" applyFont="1" applyFill="1" applyBorder="1" applyAlignment="1">
      <alignment horizontal="left" vertical="center"/>
    </xf>
    <xf numFmtId="169" fontId="25" fillId="13" borderId="17" xfId="0" applyNumberFormat="1" applyFont="1" applyFill="1" applyBorder="1" applyAlignment="1">
      <alignment horizontal="right" vertical="center"/>
    </xf>
    <xf numFmtId="3" fontId="31" fillId="7" borderId="17" xfId="0" applyNumberFormat="1" applyFont="1" applyFill="1" applyBorder="1">
      <alignment vertical="center"/>
    </xf>
    <xf numFmtId="171" fontId="31" fillId="13" borderId="17" xfId="0" applyNumberFormat="1" applyFont="1" applyFill="1" applyBorder="1" applyAlignment="1">
      <alignment horizontal="right" vertical="center"/>
    </xf>
    <xf numFmtId="170" fontId="31" fillId="13" borderId="17" xfId="0" applyNumberFormat="1" applyFont="1" applyFill="1" applyBorder="1" applyAlignment="1">
      <alignment horizontal="right" vertical="center"/>
    </xf>
    <xf numFmtId="171" fontId="31" fillId="13" borderId="17" xfId="0" applyNumberFormat="1" applyFont="1" applyFill="1" applyBorder="1" applyAlignment="1">
      <alignment horizontal="center" vertical="center"/>
    </xf>
    <xf numFmtId="0" fontId="14" fillId="16" borderId="17" xfId="0" applyFont="1" applyFill="1" applyBorder="1" applyAlignment="1">
      <alignment horizontal="center" vertical="center"/>
    </xf>
    <xf numFmtId="0" fontId="14" fillId="16" borderId="17" xfId="0" applyFont="1" applyFill="1" applyBorder="1" applyAlignment="1">
      <alignment horizontal="left" vertical="center"/>
    </xf>
    <xf numFmtId="49" fontId="41" fillId="16" borderId="17" xfId="0" applyNumberFormat="1" applyFont="1" applyFill="1" applyBorder="1" applyAlignment="1">
      <alignment horizontal="center" vertical="center"/>
    </xf>
    <xf numFmtId="171" fontId="31" fillId="0" borderId="17" xfId="0" applyNumberFormat="1" applyFont="1" applyBorder="1" applyAlignment="1">
      <alignment horizontal="right" vertical="center"/>
    </xf>
    <xf numFmtId="170" fontId="31" fillId="0" borderId="17" xfId="0" applyNumberFormat="1" applyFont="1" applyBorder="1" applyAlignment="1">
      <alignment horizontal="center" vertical="center"/>
    </xf>
    <xf numFmtId="0" fontId="14" fillId="17" borderId="17" xfId="0" applyFont="1" applyFill="1" applyBorder="1" applyAlignment="1">
      <alignment horizontal="center" vertical="center"/>
    </xf>
    <xf numFmtId="0" fontId="14" fillId="17" borderId="17" xfId="0" applyFont="1" applyFill="1" applyBorder="1" applyAlignment="1">
      <alignment horizontal="left" vertical="center"/>
    </xf>
    <xf numFmtId="49" fontId="42" fillId="17" borderId="17" xfId="0" applyNumberFormat="1" applyFont="1" applyFill="1" applyBorder="1" applyAlignment="1">
      <alignment horizontal="center" vertical="center"/>
    </xf>
    <xf numFmtId="0" fontId="14" fillId="18" borderId="17" xfId="0" applyFont="1" applyFill="1" applyBorder="1" applyAlignment="1">
      <alignment horizontal="left" vertical="center"/>
    </xf>
    <xf numFmtId="169" fontId="28" fillId="7" borderId="17" xfId="0" applyNumberFormat="1" applyFont="1" applyFill="1" applyBorder="1" applyAlignment="1">
      <alignment horizontal="left" vertical="center"/>
    </xf>
    <xf numFmtId="0" fontId="14" fillId="7" borderId="17" xfId="0" applyFont="1" applyFill="1" applyBorder="1" applyAlignment="1">
      <alignment horizontal="left" vertical="center"/>
    </xf>
    <xf numFmtId="49" fontId="43" fillId="17" borderId="17" xfId="0" applyNumberFormat="1" applyFont="1" applyFill="1" applyBorder="1" applyAlignment="1">
      <alignment horizontal="center" vertical="center"/>
    </xf>
    <xf numFmtId="169" fontId="25" fillId="0" borderId="17" xfId="0" applyNumberFormat="1" applyFont="1" applyBorder="1" applyAlignment="1">
      <alignment horizontal="center" vertical="center" wrapText="1"/>
    </xf>
    <xf numFmtId="169" fontId="30" fillId="7" borderId="17" xfId="0" applyNumberFormat="1" applyFont="1" applyFill="1" applyBorder="1" applyAlignment="1">
      <alignment horizontal="center" vertical="center"/>
    </xf>
    <xf numFmtId="169" fontId="31" fillId="7" borderId="0" xfId="0" applyNumberFormat="1" applyFont="1" applyFill="1" applyAlignment="1">
      <alignment horizontal="center" vertical="center"/>
    </xf>
    <xf numFmtId="169" fontId="22" fillId="0" borderId="17" xfId="0" applyNumberFormat="1" applyFont="1" applyBorder="1" applyAlignment="1">
      <alignment horizontal="left" vertical="center"/>
    </xf>
    <xf numFmtId="0" fontId="14" fillId="19" borderId="17" xfId="0" applyFont="1" applyFill="1" applyBorder="1" applyAlignment="1">
      <alignment horizontal="left" vertical="center"/>
    </xf>
    <xf numFmtId="169" fontId="38" fillId="0" borderId="17" xfId="0" applyNumberFormat="1" applyFont="1" applyBorder="1" applyAlignment="1">
      <alignment horizontal="right" vertical="center"/>
    </xf>
    <xf numFmtId="0" fontId="44" fillId="0" borderId="0" xfId="0" applyFont="1" applyAlignment="1">
      <alignment horizontal="left" vertical="center"/>
    </xf>
    <xf numFmtId="169" fontId="28" fillId="13" borderId="17" xfId="0" applyNumberFormat="1" applyFont="1" applyFill="1" applyBorder="1" applyAlignment="1">
      <alignment horizontal="left" vertical="center"/>
    </xf>
    <xf numFmtId="169" fontId="28" fillId="13" borderId="17" xfId="0" applyNumberFormat="1" applyFont="1" applyFill="1" applyBorder="1" applyAlignment="1">
      <alignment horizontal="right" vertical="center"/>
    </xf>
    <xf numFmtId="169" fontId="28" fillId="7" borderId="17" xfId="0" applyNumberFormat="1" applyFont="1" applyFill="1" applyBorder="1" applyAlignment="1">
      <alignment horizontal="right" vertical="center"/>
    </xf>
    <xf numFmtId="170" fontId="28" fillId="13" borderId="17" xfId="0" applyNumberFormat="1" applyFont="1" applyFill="1" applyBorder="1" applyAlignment="1">
      <alignment horizontal="right" vertical="center"/>
    </xf>
    <xf numFmtId="171" fontId="28" fillId="13" borderId="17" xfId="0" applyNumberFormat="1" applyFont="1" applyFill="1" applyBorder="1" applyAlignment="1">
      <alignment horizontal="center" vertical="center"/>
    </xf>
    <xf numFmtId="0" fontId="14" fillId="16" borderId="6" xfId="0" applyFont="1" applyFill="1" applyBorder="1" applyAlignment="1">
      <alignment horizontal="center" vertical="center"/>
    </xf>
    <xf numFmtId="0" fontId="14" fillId="16" borderId="6" xfId="0" applyFont="1" applyFill="1" applyBorder="1" applyAlignment="1">
      <alignment horizontal="left" vertical="center"/>
    </xf>
    <xf numFmtId="49" fontId="45" fillId="16" borderId="6" xfId="0" applyNumberFormat="1" applyFont="1" applyFill="1" applyBorder="1" applyAlignment="1">
      <alignment horizontal="center" vertical="center"/>
    </xf>
    <xf numFmtId="169" fontId="30" fillId="14" borderId="6" xfId="0" applyNumberFormat="1" applyFont="1" applyFill="1" applyBorder="1" applyAlignment="1">
      <alignment horizontal="center" vertical="center"/>
    </xf>
    <xf numFmtId="169" fontId="25" fillId="0" borderId="6" xfId="0" applyNumberFormat="1" applyFont="1" applyBorder="1" applyAlignment="1">
      <alignment horizontal="left" vertical="center"/>
    </xf>
    <xf numFmtId="169" fontId="25" fillId="0" borderId="6" xfId="0" applyNumberFormat="1" applyFont="1" applyBorder="1" applyAlignment="1">
      <alignment horizontal="right" vertical="center"/>
    </xf>
    <xf numFmtId="171" fontId="31" fillId="0" borderId="6" xfId="0" applyNumberFormat="1" applyFont="1" applyBorder="1" applyAlignment="1">
      <alignment horizontal="right" vertical="center"/>
    </xf>
    <xf numFmtId="170" fontId="31" fillId="0" borderId="6" xfId="0" applyNumberFormat="1" applyFont="1" applyBorder="1" applyAlignment="1">
      <alignment horizontal="center" vertical="center"/>
    </xf>
    <xf numFmtId="171" fontId="31" fillId="0" borderId="6" xfId="0" applyNumberFormat="1" applyFont="1" applyBorder="1" applyAlignment="1">
      <alignment horizontal="center" vertical="center"/>
    </xf>
    <xf numFmtId="169" fontId="25" fillId="7" borderId="17" xfId="0" applyNumberFormat="1" applyFont="1" applyFill="1" applyBorder="1">
      <alignment vertical="center"/>
    </xf>
    <xf numFmtId="3" fontId="31" fillId="13" borderId="17" xfId="0" applyNumberFormat="1" applyFont="1" applyFill="1" applyBorder="1" applyAlignment="1">
      <alignment horizontal="right" vertical="center"/>
    </xf>
    <xf numFmtId="169" fontId="44" fillId="0" borderId="17" xfId="0" applyNumberFormat="1" applyFont="1" applyBorder="1" applyAlignment="1">
      <alignment horizontal="right" vertical="center"/>
    </xf>
    <xf numFmtId="0" fontId="3" fillId="0" borderId="0" xfId="0" applyFont="1" applyAlignment="1">
      <alignment horizontal="left" vertical="center"/>
    </xf>
    <xf numFmtId="0" fontId="40" fillId="0" borderId="0" xfId="0" applyFont="1" applyAlignment="1">
      <alignment horizontal="center" vertical="center"/>
    </xf>
    <xf numFmtId="0" fontId="23" fillId="0" borderId="0" xfId="0" applyFont="1" applyAlignment="1">
      <alignment horizontal="left" vertical="center"/>
    </xf>
    <xf numFmtId="49" fontId="22" fillId="0" borderId="0" xfId="0" applyNumberFormat="1" applyFont="1" applyAlignment="1">
      <alignment horizontal="center" vertical="center"/>
    </xf>
    <xf numFmtId="169" fontId="22" fillId="0" borderId="0" xfId="0" applyNumberFormat="1" applyFont="1" applyAlignment="1">
      <alignment horizontal="center" vertical="center"/>
    </xf>
    <xf numFmtId="169" fontId="25" fillId="0" borderId="0" xfId="0" applyNumberFormat="1" applyFont="1" applyAlignment="1">
      <alignment horizontal="left" vertical="center"/>
    </xf>
    <xf numFmtId="169" fontId="25" fillId="7" borderId="0" xfId="0" applyNumberFormat="1" applyFont="1" applyFill="1" applyAlignment="1">
      <alignment horizontal="left" vertical="center"/>
    </xf>
    <xf numFmtId="170" fontId="31" fillId="0" borderId="0" xfId="0" applyNumberFormat="1" applyFont="1" applyAlignment="1">
      <alignment horizontal="center" vertical="center"/>
    </xf>
    <xf numFmtId="171" fontId="25" fillId="0" borderId="0" xfId="0" applyNumberFormat="1" applyFont="1" applyAlignment="1">
      <alignment horizontal="center" vertical="center"/>
    </xf>
    <xf numFmtId="0" fontId="25" fillId="0" borderId="0" xfId="0" applyFont="1" applyAlignment="1">
      <alignment horizontal="right" vertical="center"/>
    </xf>
    <xf numFmtId="0" fontId="25" fillId="7" borderId="0" xfId="0" applyFont="1" applyFill="1">
      <alignment vertical="center"/>
    </xf>
    <xf numFmtId="171" fontId="25" fillId="0" borderId="0" xfId="0" applyNumberFormat="1" applyFont="1" applyAlignment="1">
      <alignment horizontal="right" vertical="center"/>
    </xf>
    <xf numFmtId="170" fontId="25" fillId="0" borderId="0" xfId="0" applyNumberFormat="1" applyFont="1" applyAlignment="1">
      <alignment horizontal="right" vertical="center"/>
    </xf>
    <xf numFmtId="0" fontId="23" fillId="0" borderId="0" xfId="0" applyFont="1" applyAlignment="1">
      <alignment horizontal="center"/>
    </xf>
    <xf numFmtId="49" fontId="22" fillId="0" borderId="0" xfId="0" applyNumberFormat="1" applyFont="1" applyAlignment="1">
      <alignment horizontal="center"/>
    </xf>
    <xf numFmtId="169" fontId="40" fillId="0" borderId="0" xfId="0" applyNumberFormat="1" applyFont="1" applyAlignment="1">
      <alignment horizontal="center"/>
    </xf>
    <xf numFmtId="169" fontId="25" fillId="0" borderId="0" xfId="0" applyNumberFormat="1" applyFont="1" applyAlignment="1">
      <alignment horizontal="left"/>
    </xf>
    <xf numFmtId="0" fontId="25" fillId="0" borderId="0" xfId="0" applyFont="1" applyAlignment="1">
      <alignment horizontal="right"/>
    </xf>
    <xf numFmtId="0" fontId="25" fillId="7" borderId="0" xfId="0" applyFont="1" applyFill="1" applyAlignment="1"/>
    <xf numFmtId="171" fontId="25" fillId="0" borderId="0" xfId="0" applyNumberFormat="1" applyFont="1" applyAlignment="1">
      <alignment horizontal="right"/>
    </xf>
    <xf numFmtId="170" fontId="25" fillId="0" borderId="0" xfId="0" applyNumberFormat="1" applyFont="1" applyAlignment="1">
      <alignment horizontal="right"/>
    </xf>
    <xf numFmtId="171" fontId="25" fillId="0" borderId="0" xfId="0" applyNumberFormat="1" applyFont="1" applyAlignment="1">
      <alignment horizontal="center"/>
    </xf>
    <xf numFmtId="0" fontId="25" fillId="0" borderId="0" xfId="0" applyFont="1" applyAlignment="1">
      <alignment horizontal="left"/>
    </xf>
    <xf numFmtId="170" fontId="3" fillId="0" borderId="0" xfId="0" applyNumberFormat="1" applyFont="1" applyAlignment="1"/>
    <xf numFmtId="0" fontId="46" fillId="0" borderId="0" xfId="0" applyFont="1" applyAlignment="1">
      <alignment horizontal="center" vertical="center"/>
    </xf>
    <xf numFmtId="0" fontId="46" fillId="0" borderId="0" xfId="0" applyFont="1">
      <alignment vertical="center"/>
    </xf>
    <xf numFmtId="169" fontId="46" fillId="0" borderId="0" xfId="0" applyNumberFormat="1" applyFont="1">
      <alignment vertical="center"/>
    </xf>
    <xf numFmtId="172" fontId="46" fillId="0" borderId="0" xfId="0" applyNumberFormat="1" applyFont="1">
      <alignment vertical="center"/>
    </xf>
    <xf numFmtId="0" fontId="11" fillId="20" borderId="20" xfId="0" applyFont="1" applyFill="1" applyBorder="1" applyAlignment="1">
      <alignment horizontal="center" vertical="center"/>
    </xf>
    <xf numFmtId="2" fontId="11" fillId="20" borderId="20" xfId="0" applyNumberFormat="1" applyFont="1" applyFill="1" applyBorder="1" applyAlignment="1">
      <alignment horizontal="center" vertical="center" wrapText="1"/>
    </xf>
    <xf numFmtId="169" fontId="11" fillId="20" borderId="20" xfId="0" applyNumberFormat="1" applyFont="1" applyFill="1" applyBorder="1" applyAlignment="1">
      <alignment horizontal="center" vertical="center" wrapText="1"/>
    </xf>
    <xf numFmtId="0" fontId="47" fillId="20" borderId="20" xfId="0" applyFont="1" applyFill="1" applyBorder="1" applyAlignment="1">
      <alignment horizontal="center" vertical="center" wrapText="1"/>
    </xf>
    <xf numFmtId="0" fontId="13" fillId="20" borderId="20" xfId="0" applyFont="1" applyFill="1" applyBorder="1" applyAlignment="1">
      <alignment horizontal="center" vertical="center" wrapText="1"/>
    </xf>
    <xf numFmtId="172" fontId="11" fillId="20" borderId="20" xfId="0" applyNumberFormat="1" applyFont="1" applyFill="1" applyBorder="1" applyAlignment="1">
      <alignment horizontal="center" vertical="center"/>
    </xf>
    <xf numFmtId="0" fontId="13" fillId="20" borderId="21" xfId="0" applyFont="1" applyFill="1" applyBorder="1" applyAlignment="1">
      <alignment horizontal="center" vertical="center" wrapText="1"/>
    </xf>
    <xf numFmtId="0" fontId="48" fillId="7" borderId="0" xfId="1" applyFill="1" applyAlignment="1" applyProtection="1">
      <alignment horizontal="center" vertical="center"/>
    </xf>
    <xf numFmtId="0" fontId="49" fillId="15" borderId="22" xfId="0" applyFont="1" applyFill="1" applyBorder="1" applyAlignment="1">
      <alignment horizontal="center" vertical="center"/>
    </xf>
    <xf numFmtId="49" fontId="49" fillId="15" borderId="22" xfId="0" applyNumberFormat="1" applyFont="1" applyFill="1" applyBorder="1" applyAlignment="1">
      <alignment horizontal="center" vertical="center"/>
    </xf>
    <xf numFmtId="169" fontId="49" fillId="15" borderId="22" xfId="0" applyNumberFormat="1" applyFont="1" applyFill="1" applyBorder="1">
      <alignment vertical="center"/>
    </xf>
    <xf numFmtId="0" fontId="49" fillId="15" borderId="22" xfId="0" applyFont="1" applyFill="1" applyBorder="1">
      <alignment vertical="center"/>
    </xf>
    <xf numFmtId="172" fontId="49" fillId="15" borderId="22" xfId="0" applyNumberFormat="1" applyFont="1" applyFill="1" applyBorder="1">
      <alignment vertical="center"/>
    </xf>
    <xf numFmtId="0" fontId="49" fillId="0" borderId="0" xfId="0" applyFont="1">
      <alignment vertical="center"/>
    </xf>
    <xf numFmtId="0" fontId="22" fillId="0" borderId="22" xfId="0" applyFont="1" applyBorder="1" applyAlignment="1">
      <alignment horizontal="center" vertical="center"/>
    </xf>
    <xf numFmtId="169" fontId="50" fillId="0" borderId="0" xfId="0" applyNumberFormat="1" applyFont="1">
      <alignment vertical="center"/>
    </xf>
    <xf numFmtId="172" fontId="3" fillId="0" borderId="0" xfId="0" applyNumberFormat="1" applyFont="1" applyAlignment="1"/>
    <xf numFmtId="0" fontId="10" fillId="0" borderId="0" xfId="0" applyFont="1" applyAlignment="1">
      <alignment horizontal="center"/>
    </xf>
    <xf numFmtId="172" fontId="3" fillId="0" borderId="0" xfId="0" applyNumberFormat="1" applyFont="1" applyAlignment="1">
      <alignment horizontal="center"/>
    </xf>
    <xf numFmtId="0" fontId="3" fillId="0" borderId="0" xfId="0" applyFont="1" applyAlignment="1">
      <alignment horizontal="center"/>
    </xf>
    <xf numFmtId="3" fontId="11" fillId="20" borderId="20" xfId="0" applyNumberFormat="1" applyFont="1" applyFill="1" applyBorder="1" applyAlignment="1">
      <alignment horizontal="center" vertical="center" wrapText="1"/>
    </xf>
    <xf numFmtId="0" fontId="28" fillId="15" borderId="22" xfId="0" applyFont="1" applyFill="1" applyBorder="1" applyAlignment="1">
      <alignment horizontal="center" vertical="center"/>
    </xf>
    <xf numFmtId="169" fontId="28" fillId="15" borderId="22" xfId="0" applyNumberFormat="1" applyFont="1" applyFill="1" applyBorder="1" applyAlignment="1">
      <alignment horizontal="center" vertical="center"/>
    </xf>
    <xf numFmtId="49" fontId="28" fillId="15" borderId="22" xfId="0" applyNumberFormat="1" applyFont="1" applyFill="1" applyBorder="1" applyAlignment="1">
      <alignment horizontal="center" vertical="center"/>
    </xf>
    <xf numFmtId="169" fontId="28" fillId="15" borderId="22" xfId="0" applyNumberFormat="1" applyFont="1" applyFill="1" applyBorder="1">
      <alignment vertical="center"/>
    </xf>
    <xf numFmtId="0" fontId="28" fillId="15" borderId="22" xfId="0" applyFont="1" applyFill="1" applyBorder="1">
      <alignment vertical="center"/>
    </xf>
    <xf numFmtId="3" fontId="28" fillId="15" borderId="22" xfId="0" applyNumberFormat="1" applyFont="1" applyFill="1" applyBorder="1">
      <alignment vertical="center"/>
    </xf>
    <xf numFmtId="172" fontId="28" fillId="15" borderId="22" xfId="0" applyNumberFormat="1" applyFont="1" applyFill="1" applyBorder="1" applyAlignment="1">
      <alignment horizontal="center" vertical="center"/>
    </xf>
    <xf numFmtId="0" fontId="28" fillId="0" borderId="0" xfId="0" applyFont="1">
      <alignment vertical="center"/>
    </xf>
    <xf numFmtId="3" fontId="46" fillId="0" borderId="0" xfId="0" applyNumberFormat="1" applyFont="1">
      <alignment vertical="center"/>
    </xf>
    <xf numFmtId="172" fontId="46" fillId="0" borderId="0" xfId="0" applyNumberFormat="1" applyFont="1" applyAlignment="1">
      <alignment horizontal="center" vertical="center"/>
    </xf>
    <xf numFmtId="0" fontId="11" fillId="20" borderId="20" xfId="0" applyFont="1" applyFill="1" applyBorder="1" applyAlignment="1">
      <alignment horizontal="center" vertical="center" wrapText="1"/>
    </xf>
    <xf numFmtId="0" fontId="25" fillId="15" borderId="22" xfId="0" applyFont="1" applyFill="1" applyBorder="1" applyAlignment="1">
      <alignment horizontal="center" vertical="center"/>
    </xf>
    <xf numFmtId="169" fontId="22" fillId="15" borderId="22" xfId="0" applyNumberFormat="1" applyFont="1" applyFill="1" applyBorder="1" applyAlignment="1">
      <alignment horizontal="center" vertical="center"/>
    </xf>
    <xf numFmtId="169" fontId="22" fillId="15" borderId="22" xfId="0" applyNumberFormat="1" applyFont="1" applyFill="1" applyBorder="1">
      <alignment vertical="center"/>
    </xf>
    <xf numFmtId="0" fontId="25" fillId="15" borderId="22" xfId="0" applyFont="1" applyFill="1" applyBorder="1">
      <alignment vertical="center"/>
    </xf>
    <xf numFmtId="172" fontId="25" fillId="15" borderId="22" xfId="0" applyNumberFormat="1" applyFont="1" applyFill="1" applyBorder="1">
      <alignment vertical="center"/>
    </xf>
    <xf numFmtId="0" fontId="25" fillId="0" borderId="0" xfId="0" applyFont="1">
      <alignment vertical="center"/>
    </xf>
    <xf numFmtId="0" fontId="22" fillId="15" borderId="22" xfId="0" applyFont="1" applyFill="1" applyBorder="1" applyAlignment="1">
      <alignment horizontal="center" vertical="center"/>
    </xf>
    <xf numFmtId="3" fontId="25" fillId="15" borderId="22" xfId="0" applyNumberFormat="1" applyFont="1" applyFill="1" applyBorder="1">
      <alignment vertical="center"/>
    </xf>
    <xf numFmtId="169" fontId="25" fillId="15" borderId="22" xfId="0" applyNumberFormat="1" applyFont="1" applyFill="1" applyBorder="1">
      <alignment vertical="center"/>
    </xf>
    <xf numFmtId="0" fontId="10" fillId="21" borderId="0" xfId="0" applyFont="1" applyFill="1" applyAlignment="1"/>
    <xf numFmtId="0" fontId="3" fillId="21" borderId="0" xfId="0" applyFont="1" applyFill="1" applyAlignment="1"/>
    <xf numFmtId="0" fontId="46" fillId="21" borderId="0" xfId="0" applyFont="1" applyFill="1" applyAlignment="1"/>
    <xf numFmtId="0" fontId="3" fillId="21" borderId="22" xfId="0" applyFont="1" applyFill="1" applyBorder="1" applyAlignment="1"/>
    <xf numFmtId="169" fontId="46" fillId="21" borderId="0" xfId="0" applyNumberFormat="1" applyFont="1" applyFill="1" applyAlignment="1"/>
    <xf numFmtId="3" fontId="3" fillId="21" borderId="0" xfId="0" applyNumberFormat="1" applyFont="1" applyFill="1" applyAlignment="1"/>
    <xf numFmtId="3" fontId="46" fillId="21" borderId="0" xfId="0" applyNumberFormat="1" applyFont="1" applyFill="1" applyAlignment="1">
      <alignment horizontal="right"/>
    </xf>
    <xf numFmtId="172" fontId="46" fillId="21" borderId="0" xfId="0" applyNumberFormat="1" applyFont="1" applyFill="1" applyAlignment="1">
      <alignment horizontal="center"/>
    </xf>
    <xf numFmtId="0" fontId="46" fillId="21" borderId="0" xfId="0" applyFont="1" applyFill="1" applyAlignment="1">
      <alignment horizontal="center"/>
    </xf>
    <xf numFmtId="0" fontId="46" fillId="0" borderId="0" xfId="0" applyFont="1" applyAlignment="1"/>
    <xf numFmtId="0" fontId="3" fillId="0" borderId="22" xfId="0" applyFont="1" applyBorder="1" applyAlignment="1"/>
    <xf numFmtId="169" fontId="46" fillId="0" borderId="0" xfId="0" applyNumberFormat="1" applyFont="1" applyAlignment="1"/>
    <xf numFmtId="3" fontId="46" fillId="0" borderId="0" xfId="0" applyNumberFormat="1" applyFont="1" applyAlignment="1">
      <alignment horizontal="right"/>
    </xf>
    <xf numFmtId="172" fontId="46" fillId="0" borderId="0" xfId="0" applyNumberFormat="1" applyFont="1" applyAlignment="1">
      <alignment horizontal="center"/>
    </xf>
    <xf numFmtId="0" fontId="46" fillId="0" borderId="0" xfId="0" applyFont="1" applyAlignment="1">
      <alignment horizontal="center"/>
    </xf>
    <xf numFmtId="172" fontId="28" fillId="15" borderId="22" xfId="0" applyNumberFormat="1" applyFont="1" applyFill="1" applyBorder="1">
      <alignment vertical="center"/>
    </xf>
    <xf numFmtId="173" fontId="46" fillId="0" borderId="0" xfId="0" applyNumberFormat="1" applyFont="1">
      <alignment vertical="center"/>
    </xf>
    <xf numFmtId="0" fontId="3" fillId="0" borderId="0" xfId="0" applyFont="1" applyAlignment="1">
      <alignment horizontal="left" wrapText="1"/>
    </xf>
    <xf numFmtId="169" fontId="3" fillId="0" borderId="0" xfId="0" applyNumberFormat="1" applyFont="1" applyAlignment="1"/>
    <xf numFmtId="0" fontId="51" fillId="7" borderId="0" xfId="1" applyFont="1" applyFill="1" applyAlignment="1" applyProtection="1">
      <alignment horizontal="center" vertical="center"/>
    </xf>
    <xf numFmtId="49" fontId="22" fillId="15" borderId="22" xfId="0" applyNumberFormat="1" applyFont="1" applyFill="1" applyBorder="1" applyAlignment="1">
      <alignment horizontal="center" vertical="center"/>
    </xf>
    <xf numFmtId="0" fontId="11" fillId="20" borderId="6" xfId="0" applyFont="1" applyFill="1" applyBorder="1" applyAlignment="1">
      <alignment horizontal="center" vertical="center"/>
    </xf>
    <xf numFmtId="2" fontId="11" fillId="20" borderId="6" xfId="0" applyNumberFormat="1" applyFont="1" applyFill="1" applyBorder="1" applyAlignment="1">
      <alignment horizontal="center" vertical="center" wrapText="1"/>
    </xf>
    <xf numFmtId="169" fontId="11" fillId="20" borderId="6" xfId="0" applyNumberFormat="1" applyFont="1" applyFill="1" applyBorder="1" applyAlignment="1">
      <alignment horizontal="center" vertical="center" wrapText="1"/>
    </xf>
    <xf numFmtId="3" fontId="11" fillId="20" borderId="6" xfId="0" applyNumberFormat="1" applyFont="1" applyFill="1" applyBorder="1" applyAlignment="1">
      <alignment horizontal="center" vertical="center" wrapText="1"/>
    </xf>
    <xf numFmtId="0" fontId="13" fillId="20" borderId="6" xfId="0" applyFont="1" applyFill="1" applyBorder="1" applyAlignment="1">
      <alignment horizontal="center" vertical="center" wrapText="1"/>
    </xf>
    <xf numFmtId="0" fontId="52" fillId="15" borderId="17" xfId="0" applyFont="1" applyFill="1" applyBorder="1" applyAlignment="1">
      <alignment horizontal="center" vertical="center"/>
    </xf>
    <xf numFmtId="0" fontId="49" fillId="15" borderId="17" xfId="0" applyFont="1" applyFill="1" applyBorder="1" applyAlignment="1">
      <alignment horizontal="left" vertical="center"/>
    </xf>
    <xf numFmtId="49" fontId="49" fillId="15" borderId="17" xfId="0" applyNumberFormat="1" applyFont="1" applyFill="1" applyBorder="1" applyAlignment="1">
      <alignment horizontal="center" vertical="center"/>
    </xf>
    <xf numFmtId="169" fontId="49" fillId="15" borderId="17" xfId="0" applyNumberFormat="1" applyFont="1" applyFill="1" applyBorder="1">
      <alignment vertical="center"/>
    </xf>
    <xf numFmtId="3" fontId="49" fillId="15" borderId="17" xfId="0" applyNumberFormat="1" applyFont="1" applyFill="1" applyBorder="1">
      <alignment vertical="center"/>
    </xf>
    <xf numFmtId="0" fontId="52" fillId="0" borderId="0" xfId="0" applyFont="1">
      <alignment vertical="center"/>
    </xf>
    <xf numFmtId="0" fontId="52" fillId="0" borderId="0" xfId="0" applyFont="1" applyAlignment="1">
      <alignment horizontal="center" vertical="center"/>
    </xf>
    <xf numFmtId="0" fontId="25" fillId="0" borderId="0" xfId="0" applyFont="1" applyAlignment="1">
      <alignment horizontal="center" vertical="center"/>
    </xf>
    <xf numFmtId="169" fontId="25" fillId="0" borderId="0" xfId="0" applyNumberFormat="1" applyFont="1">
      <alignment vertical="center"/>
    </xf>
    <xf numFmtId="0" fontId="53" fillId="0" borderId="0" xfId="0" applyFont="1" applyAlignment="1">
      <alignment horizontal="center" vertical="center"/>
    </xf>
    <xf numFmtId="0" fontId="46" fillId="0" borderId="17" xfId="0" applyFont="1" applyBorder="1" applyAlignment="1">
      <alignment horizontal="center" vertical="center"/>
    </xf>
    <xf numFmtId="0" fontId="46" fillId="0" borderId="17" xfId="0" applyFont="1" applyBorder="1">
      <alignment vertical="center"/>
    </xf>
    <xf numFmtId="0" fontId="22" fillId="0" borderId="17" xfId="0" applyFont="1" applyBorder="1" applyAlignment="1">
      <alignment horizontal="center" vertical="center"/>
    </xf>
    <xf numFmtId="169" fontId="46" fillId="0" borderId="17" xfId="0" applyNumberFormat="1" applyFont="1" applyBorder="1">
      <alignment vertical="center"/>
    </xf>
    <xf numFmtId="3" fontId="46" fillId="0" borderId="17" xfId="0" applyNumberFormat="1" applyFont="1" applyBorder="1">
      <alignment vertical="center"/>
    </xf>
    <xf numFmtId="0" fontId="54" fillId="4" borderId="17" xfId="0" applyFont="1" applyFill="1" applyBorder="1" applyAlignment="1">
      <alignment horizontal="center" vertical="center"/>
    </xf>
    <xf numFmtId="0" fontId="54" fillId="4" borderId="17" xfId="0" applyFont="1" applyFill="1" applyBorder="1" applyAlignment="1">
      <alignment vertical="center" wrapText="1"/>
    </xf>
    <xf numFmtId="169" fontId="19" fillId="0" borderId="17" xfId="0" applyNumberFormat="1" applyFont="1" applyBorder="1">
      <alignment vertical="center"/>
    </xf>
    <xf numFmtId="1" fontId="46" fillId="4" borderId="17" xfId="0" applyNumberFormat="1" applyFont="1" applyFill="1" applyBorder="1" applyAlignment="1">
      <alignment horizontal="center" vertical="center" wrapText="1"/>
    </xf>
    <xf numFmtId="169" fontId="11" fillId="0" borderId="17" xfId="0" applyNumberFormat="1" applyFont="1" applyBorder="1">
      <alignment vertical="center"/>
    </xf>
    <xf numFmtId="0" fontId="46" fillId="0" borderId="17" xfId="0" applyFont="1" applyBorder="1" applyAlignment="1">
      <alignment vertical="center" wrapText="1"/>
    </xf>
    <xf numFmtId="0" fontId="46" fillId="0" borderId="13" xfId="0" applyFont="1" applyBorder="1" applyAlignment="1">
      <alignment horizontal="center" vertical="center"/>
    </xf>
    <xf numFmtId="0" fontId="46" fillId="0" borderId="13" xfId="0" applyFont="1" applyBorder="1">
      <alignment vertical="center"/>
    </xf>
    <xf numFmtId="0" fontId="22" fillId="0" borderId="13" xfId="0" applyFont="1" applyBorder="1" applyAlignment="1">
      <alignment horizontal="center" vertical="center"/>
    </xf>
    <xf numFmtId="169" fontId="46" fillId="0" borderId="13" xfId="0" applyNumberFormat="1" applyFont="1" applyBorder="1">
      <alignment vertical="center"/>
    </xf>
    <xf numFmtId="3" fontId="46" fillId="0" borderId="13" xfId="0" applyNumberFormat="1" applyFont="1" applyBorder="1">
      <alignment vertical="center"/>
    </xf>
    <xf numFmtId="0" fontId="46" fillId="4" borderId="17" xfId="0" applyFont="1" applyFill="1" applyBorder="1" applyAlignment="1">
      <alignment horizontal="center" vertical="center"/>
    </xf>
    <xf numFmtId="0" fontId="46" fillId="0" borderId="17" xfId="0" applyFont="1" applyBorder="1" applyAlignment="1">
      <alignment horizontal="left" vertical="center" wrapText="1"/>
    </xf>
    <xf numFmtId="174" fontId="46" fillId="0" borderId="17" xfId="0" applyNumberFormat="1" applyFont="1" applyBorder="1" applyAlignment="1">
      <alignment horizontal="center" vertical="center"/>
    </xf>
    <xf numFmtId="3" fontId="46" fillId="0" borderId="17" xfId="0" applyNumberFormat="1" applyFont="1" applyBorder="1" applyAlignment="1">
      <alignment horizontal="right" vertical="center"/>
    </xf>
    <xf numFmtId="167" fontId="19" fillId="4" borderId="17" xfId="0" applyNumberFormat="1" applyFont="1" applyFill="1" applyBorder="1" applyAlignment="1">
      <alignment horizontal="right" vertical="center" wrapText="1"/>
    </xf>
    <xf numFmtId="0" fontId="46" fillId="0" borderId="17" xfId="0" applyFont="1" applyBorder="1" applyAlignment="1">
      <alignment horizontal="center" vertical="center" wrapText="1"/>
    </xf>
    <xf numFmtId="174" fontId="54" fillId="0" borderId="17" xfId="0" applyNumberFormat="1" applyFont="1" applyBorder="1" applyAlignment="1">
      <alignment horizontal="center" vertical="center"/>
    </xf>
    <xf numFmtId="167" fontId="46" fillId="4" borderId="17" xfId="0" applyNumberFormat="1" applyFont="1" applyFill="1" applyBorder="1" applyAlignment="1">
      <alignment horizontal="left" vertical="center"/>
    </xf>
    <xf numFmtId="169" fontId="46" fillId="4" borderId="17" xfId="0" applyNumberFormat="1" applyFont="1" applyFill="1" applyBorder="1" applyAlignment="1">
      <alignment horizontal="right" vertical="center" wrapText="1"/>
    </xf>
    <xf numFmtId="174" fontId="46" fillId="4" borderId="17" xfId="0" applyNumberFormat="1" applyFont="1" applyFill="1" applyBorder="1" applyAlignment="1">
      <alignment horizontal="center" vertical="center"/>
    </xf>
    <xf numFmtId="3" fontId="46" fillId="4" borderId="17" xfId="0" applyNumberFormat="1" applyFont="1" applyFill="1" applyBorder="1" applyAlignment="1">
      <alignment horizontal="right" vertical="center"/>
    </xf>
    <xf numFmtId="168" fontId="54" fillId="4" borderId="17" xfId="0" applyNumberFormat="1" applyFont="1" applyFill="1" applyBorder="1" applyAlignment="1">
      <alignment horizontal="center" vertical="center" wrapText="1"/>
    </xf>
    <xf numFmtId="168" fontId="54" fillId="4" borderId="17" xfId="0" applyNumberFormat="1" applyFont="1" applyFill="1" applyBorder="1" applyAlignment="1">
      <alignment horizontal="right" vertical="center" wrapText="1"/>
    </xf>
    <xf numFmtId="3" fontId="22" fillId="4" borderId="17" xfId="0" applyNumberFormat="1" applyFont="1" applyFill="1" applyBorder="1" applyAlignment="1">
      <alignment horizontal="center" vertical="center"/>
    </xf>
    <xf numFmtId="167" fontId="22" fillId="4" borderId="17" xfId="0" applyNumberFormat="1" applyFont="1" applyFill="1" applyBorder="1" applyAlignment="1">
      <alignment horizontal="right" vertical="center"/>
    </xf>
    <xf numFmtId="167" fontId="22" fillId="4" borderId="17" xfId="0" applyNumberFormat="1" applyFont="1" applyFill="1" applyBorder="1" applyAlignment="1">
      <alignment horizontal="center" vertical="center"/>
    </xf>
    <xf numFmtId="0" fontId="3" fillId="0" borderId="17" xfId="0" applyFont="1" applyBorder="1">
      <alignment vertical="center"/>
    </xf>
    <xf numFmtId="0" fontId="46" fillId="7" borderId="17" xfId="0" applyFont="1" applyFill="1" applyBorder="1">
      <alignment vertical="center"/>
    </xf>
    <xf numFmtId="0" fontId="22" fillId="7" borderId="17" xfId="0" applyFont="1" applyFill="1" applyBorder="1" applyAlignment="1">
      <alignment horizontal="center" vertical="center"/>
    </xf>
    <xf numFmtId="169" fontId="46" fillId="7" borderId="17" xfId="0" applyNumberFormat="1" applyFont="1" applyFill="1" applyBorder="1">
      <alignment vertical="center"/>
    </xf>
    <xf numFmtId="3" fontId="46" fillId="7" borderId="17" xfId="0" applyNumberFormat="1" applyFont="1" applyFill="1" applyBorder="1">
      <alignment vertical="center"/>
    </xf>
    <xf numFmtId="0" fontId="46" fillId="7" borderId="17" xfId="0" applyFont="1" applyFill="1" applyBorder="1" applyAlignment="1">
      <alignment horizontal="center" vertical="center"/>
    </xf>
    <xf numFmtId="3" fontId="50" fillId="0" borderId="17" xfId="0" applyNumberFormat="1" applyFont="1" applyBorder="1" applyAlignment="1">
      <alignment horizontal="center" vertical="center"/>
    </xf>
    <xf numFmtId="3" fontId="50" fillId="7" borderId="17" xfId="0" applyNumberFormat="1" applyFont="1" applyFill="1" applyBorder="1">
      <alignment vertical="center"/>
    </xf>
    <xf numFmtId="0" fontId="46" fillId="19" borderId="17" xfId="0" applyFont="1" applyFill="1" applyBorder="1" applyAlignment="1">
      <alignment horizontal="center" vertical="center"/>
    </xf>
    <xf numFmtId="0" fontId="46" fillId="19" borderId="17" xfId="0" applyFont="1" applyFill="1" applyBorder="1">
      <alignment vertical="center"/>
    </xf>
    <xf numFmtId="0" fontId="22" fillId="19" borderId="17" xfId="0" applyFont="1" applyFill="1" applyBorder="1" applyAlignment="1">
      <alignment horizontal="center" vertical="center"/>
    </xf>
    <xf numFmtId="169" fontId="46" fillId="19" borderId="17" xfId="0" applyNumberFormat="1" applyFont="1" applyFill="1" applyBorder="1">
      <alignment vertical="center"/>
    </xf>
    <xf numFmtId="3" fontId="46" fillId="19" borderId="17" xfId="0" applyNumberFormat="1" applyFont="1" applyFill="1" applyBorder="1">
      <alignment vertical="center"/>
    </xf>
    <xf numFmtId="3" fontId="50" fillId="7" borderId="17" xfId="0" applyNumberFormat="1" applyFont="1" applyFill="1" applyBorder="1" applyAlignment="1">
      <alignment horizontal="center" vertical="center"/>
    </xf>
    <xf numFmtId="0" fontId="54" fillId="0" borderId="17" xfId="0" applyFont="1" applyBorder="1" applyAlignment="1">
      <alignment horizontal="center" vertical="center"/>
    </xf>
    <xf numFmtId="0" fontId="54" fillId="7" borderId="17" xfId="0" applyFont="1" applyFill="1" applyBorder="1">
      <alignment vertical="center"/>
    </xf>
    <xf numFmtId="169" fontId="54" fillId="7" borderId="17" xfId="0" applyNumberFormat="1" applyFont="1" applyFill="1" applyBorder="1">
      <alignment vertical="center"/>
    </xf>
    <xf numFmtId="3" fontId="55" fillId="7" borderId="17" xfId="0" applyNumberFormat="1" applyFont="1" applyFill="1" applyBorder="1">
      <alignment vertical="center"/>
    </xf>
    <xf numFmtId="3" fontId="54" fillId="0" borderId="17" xfId="0" applyNumberFormat="1" applyFont="1" applyBorder="1">
      <alignment vertical="center"/>
    </xf>
    <xf numFmtId="3" fontId="55" fillId="7" borderId="17" xfId="0" applyNumberFormat="1" applyFont="1" applyFill="1" applyBorder="1" applyAlignment="1">
      <alignment horizontal="center" vertical="center"/>
    </xf>
    <xf numFmtId="0" fontId="54" fillId="7" borderId="17" xfId="0" applyFont="1" applyFill="1" applyBorder="1" applyAlignment="1">
      <alignment horizontal="center" vertical="center"/>
    </xf>
    <xf numFmtId="0" fontId="54" fillId="0" borderId="0" xfId="0" applyFont="1">
      <alignment vertical="center"/>
    </xf>
    <xf numFmtId="0" fontId="54" fillId="0" borderId="0" xfId="0" applyFont="1" applyAlignment="1">
      <alignment horizontal="center" vertical="center"/>
    </xf>
    <xf numFmtId="0" fontId="46" fillId="7" borderId="17" xfId="0" applyFont="1" applyFill="1" applyBorder="1" applyAlignment="1">
      <alignment horizontal="center" vertical="center" wrapText="1"/>
    </xf>
    <xf numFmtId="0" fontId="54" fillId="0" borderId="17" xfId="0" applyFont="1" applyBorder="1">
      <alignment vertical="center"/>
    </xf>
    <xf numFmtId="0" fontId="3" fillId="0" borderId="17" xfId="0" applyFont="1" applyBorder="1" applyAlignment="1"/>
    <xf numFmtId="0" fontId="50" fillId="0" borderId="17" xfId="0" applyFont="1" applyBorder="1">
      <alignment vertical="center"/>
    </xf>
    <xf numFmtId="0" fontId="22" fillId="0" borderId="0" xfId="0" applyFont="1" applyAlignment="1">
      <alignment horizontal="center" vertical="center"/>
    </xf>
    <xf numFmtId="0" fontId="46" fillId="22" borderId="0" xfId="0" applyFont="1" applyFill="1" applyAlignment="1">
      <alignment horizontal="center" vertical="center"/>
    </xf>
    <xf numFmtId="0" fontId="46" fillId="22" borderId="0" xfId="0" applyFont="1" applyFill="1">
      <alignment vertical="center"/>
    </xf>
    <xf numFmtId="0" fontId="22" fillId="22" borderId="22" xfId="0" applyFont="1" applyFill="1" applyBorder="1" applyAlignment="1">
      <alignment horizontal="center" vertical="center"/>
    </xf>
    <xf numFmtId="169" fontId="46" fillId="22" borderId="0" xfId="0" applyNumberFormat="1" applyFont="1" applyFill="1">
      <alignment vertical="center"/>
    </xf>
    <xf numFmtId="3" fontId="46" fillId="22" borderId="0" xfId="0" applyNumberFormat="1" applyFont="1" applyFill="1">
      <alignment vertical="center"/>
    </xf>
    <xf numFmtId="0" fontId="56" fillId="0" borderId="0" xfId="0" applyFont="1">
      <alignment vertical="center"/>
    </xf>
    <xf numFmtId="3" fontId="57" fillId="18" borderId="25" xfId="0" applyNumberFormat="1" applyFont="1" applyFill="1" applyBorder="1" applyAlignment="1">
      <alignment horizontal="center" vertical="center" wrapText="1"/>
    </xf>
    <xf numFmtId="3" fontId="57" fillId="18" borderId="17" xfId="0" applyNumberFormat="1" applyFont="1" applyFill="1" applyBorder="1" applyAlignment="1">
      <alignment horizontal="center" vertical="center"/>
    </xf>
    <xf numFmtId="3" fontId="57" fillId="18" borderId="17" xfId="0" applyNumberFormat="1" applyFont="1" applyFill="1" applyBorder="1" applyAlignment="1">
      <alignment horizontal="center" vertical="center" wrapText="1"/>
    </xf>
    <xf numFmtId="0" fontId="33" fillId="4" borderId="17" xfId="0" applyFont="1" applyFill="1" applyBorder="1" applyAlignment="1">
      <alignment horizontal="center" vertical="center"/>
    </xf>
    <xf numFmtId="0" fontId="58" fillId="4" borderId="17" xfId="0" applyFont="1" applyFill="1" applyBorder="1" applyAlignment="1">
      <alignment horizontal="left" vertical="center"/>
    </xf>
    <xf numFmtId="169" fontId="33" fillId="0" borderId="17" xfId="0" applyNumberFormat="1" applyFont="1" applyBorder="1">
      <alignment vertical="center"/>
    </xf>
    <xf numFmtId="3" fontId="33" fillId="4" borderId="17" xfId="0" applyNumberFormat="1" applyFont="1" applyFill="1" applyBorder="1" applyAlignment="1">
      <alignment horizontal="center" vertical="center"/>
    </xf>
    <xf numFmtId="3" fontId="33" fillId="0" borderId="17" xfId="0" applyNumberFormat="1" applyFont="1" applyBorder="1" applyAlignment="1">
      <alignment horizontal="center" vertical="center"/>
    </xf>
    <xf numFmtId="3" fontId="33" fillId="12" borderId="17" xfId="0" applyNumberFormat="1" applyFont="1" applyFill="1" applyBorder="1" applyAlignment="1">
      <alignment horizontal="center" vertical="center"/>
    </xf>
    <xf numFmtId="0" fontId="33" fillId="0" borderId="17" xfId="0" applyFont="1" applyBorder="1" applyAlignment="1">
      <alignment horizontal="left" vertical="center"/>
    </xf>
    <xf numFmtId="0" fontId="33" fillId="0" borderId="17" xfId="0" applyFont="1" applyBorder="1" applyAlignment="1">
      <alignment horizontal="center" vertical="center"/>
    </xf>
    <xf numFmtId="0" fontId="33" fillId="7" borderId="17" xfId="0" applyFont="1" applyFill="1" applyBorder="1" applyAlignment="1">
      <alignment horizontal="center" vertical="center"/>
    </xf>
    <xf numFmtId="0" fontId="59" fillId="7" borderId="17" xfId="0" applyFont="1" applyFill="1" applyBorder="1">
      <alignment vertical="center"/>
    </xf>
    <xf numFmtId="0" fontId="59" fillId="7" borderId="17" xfId="0" applyFont="1" applyFill="1" applyBorder="1" applyAlignment="1">
      <alignment horizontal="center" vertical="center"/>
    </xf>
    <xf numFmtId="169" fontId="59" fillId="7" borderId="17" xfId="0" applyNumberFormat="1" applyFont="1" applyFill="1" applyBorder="1" applyAlignment="1">
      <alignment horizontal="center" vertical="center"/>
    </xf>
    <xf numFmtId="3" fontId="59" fillId="7" borderId="17" xfId="0" applyNumberFormat="1" applyFont="1" applyFill="1" applyBorder="1" applyAlignment="1">
      <alignment horizontal="center" vertical="center"/>
    </xf>
    <xf numFmtId="3" fontId="33" fillId="7" borderId="17" xfId="0" applyNumberFormat="1" applyFont="1" applyFill="1" applyBorder="1" applyAlignment="1">
      <alignment horizontal="center" vertical="center"/>
    </xf>
    <xf numFmtId="0" fontId="33" fillId="7" borderId="17" xfId="0" applyFont="1" applyFill="1" applyBorder="1" applyAlignment="1">
      <alignment horizontal="left" vertical="center"/>
    </xf>
    <xf numFmtId="169" fontId="33" fillId="7" borderId="17" xfId="0" applyNumberFormat="1" applyFont="1" applyFill="1" applyBorder="1" applyAlignment="1">
      <alignment horizontal="center" vertical="center"/>
    </xf>
    <xf numFmtId="169" fontId="33" fillId="0" borderId="17" xfId="0" applyNumberFormat="1" applyFont="1" applyBorder="1" applyAlignment="1">
      <alignment horizontal="center" vertical="center"/>
    </xf>
    <xf numFmtId="3" fontId="60" fillId="0" borderId="17" xfId="0" applyNumberFormat="1" applyFont="1" applyBorder="1" applyAlignment="1">
      <alignment horizontal="center" vertical="center"/>
    </xf>
    <xf numFmtId="175" fontId="46" fillId="0" borderId="0" xfId="0" applyNumberFormat="1" applyFont="1">
      <alignment vertical="center"/>
    </xf>
    <xf numFmtId="0" fontId="57" fillId="4" borderId="17" xfId="0" applyFont="1" applyFill="1" applyBorder="1" applyAlignment="1">
      <alignment horizontal="center" vertical="center"/>
    </xf>
    <xf numFmtId="169" fontId="57" fillId="4" borderId="17" xfId="0" applyNumberFormat="1" applyFont="1" applyFill="1" applyBorder="1">
      <alignment vertical="center"/>
    </xf>
    <xf numFmtId="0" fontId="38" fillId="0" borderId="17" xfId="0" applyFont="1" applyBorder="1" applyAlignment="1">
      <alignment horizontal="center" vertical="center"/>
    </xf>
    <xf numFmtId="0" fontId="59" fillId="7" borderId="17" xfId="0" applyFont="1" applyFill="1" applyBorder="1" applyAlignment="1">
      <alignment horizontal="left" vertical="center"/>
    </xf>
    <xf numFmtId="169" fontId="33" fillId="7" borderId="17" xfId="0" applyNumberFormat="1" applyFont="1" applyFill="1" applyBorder="1">
      <alignment vertical="center"/>
    </xf>
    <xf numFmtId="3" fontId="46" fillId="7" borderId="0" xfId="0" applyNumberFormat="1" applyFont="1" applyFill="1" applyAlignment="1">
      <alignment horizontal="center" vertical="center"/>
    </xf>
    <xf numFmtId="0" fontId="33" fillId="4" borderId="17" xfId="0" applyFont="1" applyFill="1" applyBorder="1" applyAlignment="1">
      <alignment horizontal="left" vertical="center"/>
    </xf>
    <xf numFmtId="169" fontId="33" fillId="4" borderId="17" xfId="0" applyNumberFormat="1" applyFont="1" applyFill="1" applyBorder="1">
      <alignment vertical="center"/>
    </xf>
    <xf numFmtId="0" fontId="61" fillId="0" borderId="17" xfId="0" applyFont="1" applyBorder="1" applyAlignment="1">
      <alignment horizontal="center" vertical="center"/>
    </xf>
    <xf numFmtId="0" fontId="31" fillId="4" borderId="17" xfId="0" applyFont="1" applyFill="1" applyBorder="1" applyAlignment="1">
      <alignment horizontal="left" vertical="center"/>
    </xf>
    <xf numFmtId="0" fontId="31" fillId="7" borderId="17" xfId="0" applyFont="1" applyFill="1" applyBorder="1" applyAlignment="1">
      <alignment horizontal="left" vertical="center"/>
    </xf>
    <xf numFmtId="0" fontId="60" fillId="7" borderId="17" xfId="0" applyFont="1" applyFill="1" applyBorder="1" applyAlignment="1">
      <alignment horizontal="center" vertical="center"/>
    </xf>
    <xf numFmtId="0" fontId="60" fillId="7" borderId="17" xfId="0" applyFont="1" applyFill="1" applyBorder="1" applyAlignment="1">
      <alignment horizontal="left" vertical="center"/>
    </xf>
    <xf numFmtId="169" fontId="60" fillId="7" borderId="17" xfId="0" applyNumberFormat="1" applyFont="1" applyFill="1" applyBorder="1">
      <alignment vertical="center"/>
    </xf>
    <xf numFmtId="3" fontId="60" fillId="7" borderId="17" xfId="0" applyNumberFormat="1" applyFont="1" applyFill="1" applyBorder="1" applyAlignment="1">
      <alignment horizontal="center" vertical="center"/>
    </xf>
    <xf numFmtId="0" fontId="33" fillId="0" borderId="0" xfId="0" applyFont="1" applyAlignment="1">
      <alignment horizontal="center" vertical="center"/>
    </xf>
    <xf numFmtId="0" fontId="38" fillId="0" borderId="17" xfId="0" applyFont="1" applyBorder="1" applyAlignment="1">
      <alignment horizontal="left" vertical="center"/>
    </xf>
    <xf numFmtId="0" fontId="62" fillId="0" borderId="17" xfId="0" applyFont="1" applyBorder="1" applyAlignment="1">
      <alignment horizontal="left" vertical="center"/>
    </xf>
    <xf numFmtId="0" fontId="44" fillId="4" borderId="17" xfId="0" applyFont="1" applyFill="1" applyBorder="1" applyAlignment="1">
      <alignment horizontal="center" vertical="center"/>
    </xf>
    <xf numFmtId="169" fontId="38" fillId="0" borderId="17" xfId="0" applyNumberFormat="1" applyFont="1" applyBorder="1">
      <alignment vertical="center"/>
    </xf>
    <xf numFmtId="3" fontId="38" fillId="4" borderId="17" xfId="0" applyNumberFormat="1" applyFont="1" applyFill="1" applyBorder="1" applyAlignment="1">
      <alignment horizontal="center" vertical="center"/>
    </xf>
    <xf numFmtId="3" fontId="44" fillId="0" borderId="17" xfId="0" applyNumberFormat="1" applyFont="1" applyBorder="1">
      <alignment vertical="center"/>
    </xf>
    <xf numFmtId="3" fontId="28" fillId="12" borderId="17" xfId="0" applyNumberFormat="1" applyFont="1" applyFill="1" applyBorder="1">
      <alignment vertical="center"/>
    </xf>
    <xf numFmtId="3" fontId="28" fillId="0" borderId="17" xfId="0" applyNumberFormat="1" applyFont="1" applyBorder="1" applyAlignment="1">
      <alignment horizontal="center" vertical="center"/>
    </xf>
    <xf numFmtId="3" fontId="28" fillId="0" borderId="17" xfId="0" applyNumberFormat="1" applyFont="1" applyBorder="1">
      <alignment vertical="center"/>
    </xf>
    <xf numFmtId="0" fontId="38" fillId="0" borderId="17" xfId="0" applyFont="1" applyBorder="1" applyAlignment="1">
      <alignment horizontal="center" vertical="center" wrapText="1"/>
    </xf>
    <xf numFmtId="0" fontId="54" fillId="0" borderId="17" xfId="0" applyFont="1" applyBorder="1" applyAlignment="1">
      <alignment horizontal="left" vertical="center"/>
    </xf>
    <xf numFmtId="0" fontId="33" fillId="0" borderId="0" xfId="0" applyFont="1">
      <alignment vertical="center"/>
    </xf>
    <xf numFmtId="169" fontId="33" fillId="0" borderId="0" xfId="0" applyNumberFormat="1" applyFont="1" applyAlignment="1">
      <alignment horizontal="center" vertical="center"/>
    </xf>
    <xf numFmtId="3" fontId="33" fillId="0" borderId="0" xfId="0" applyNumberFormat="1" applyFont="1" applyAlignment="1">
      <alignment horizontal="center" vertical="center"/>
    </xf>
    <xf numFmtId="0" fontId="28" fillId="4" borderId="17" xfId="0" applyFont="1" applyFill="1" applyBorder="1" applyAlignment="1">
      <alignment horizontal="center" vertical="center"/>
    </xf>
    <xf numFmtId="0" fontId="33" fillId="0" borderId="17" xfId="0" applyFont="1" applyBorder="1" applyAlignment="1">
      <alignment horizontal="center" vertical="center" wrapText="1"/>
    </xf>
    <xf numFmtId="3" fontId="33" fillId="0" borderId="0" xfId="0" applyNumberFormat="1" applyFont="1">
      <alignment vertical="center"/>
    </xf>
    <xf numFmtId="3" fontId="46" fillId="0" borderId="0" xfId="0" applyNumberFormat="1" applyFont="1" applyAlignment="1">
      <alignment horizontal="center" vertical="center"/>
    </xf>
    <xf numFmtId="0" fontId="3" fillId="0" borderId="0" xfId="0" applyFont="1">
      <alignment vertical="center"/>
    </xf>
    <xf numFmtId="0" fontId="46" fillId="7" borderId="0" xfId="0" applyFont="1" applyFill="1" applyAlignment="1">
      <alignment horizontal="center" vertical="center"/>
    </xf>
    <xf numFmtId="0" fontId="46" fillId="7" borderId="0" xfId="0" applyFont="1" applyFill="1">
      <alignment vertical="center"/>
    </xf>
    <xf numFmtId="3" fontId="46" fillId="7" borderId="0" xfId="0" applyNumberFormat="1" applyFont="1" applyFill="1">
      <alignment vertical="center"/>
    </xf>
    <xf numFmtId="0" fontId="46" fillId="0" borderId="0" xfId="0" applyFont="1" applyAlignment="1">
      <alignment horizontal="left" vertical="center"/>
    </xf>
    <xf numFmtId="0" fontId="63" fillId="0" borderId="0" xfId="0" applyFont="1">
      <alignment vertical="center"/>
    </xf>
    <xf numFmtId="3" fontId="46" fillId="0" borderId="0" xfId="0" applyNumberFormat="1" applyFont="1" applyAlignment="1"/>
    <xf numFmtId="169" fontId="28" fillId="15" borderId="22" xfId="0" applyNumberFormat="1" applyFont="1" applyFill="1" applyBorder="1" applyAlignment="1">
      <alignment horizontal="left" vertical="center"/>
    </xf>
    <xf numFmtId="172" fontId="13" fillId="20" borderId="20" xfId="0" applyNumberFormat="1" applyFont="1" applyFill="1" applyBorder="1" applyAlignment="1">
      <alignment horizontal="center" vertical="center" wrapText="1"/>
    </xf>
    <xf numFmtId="169" fontId="22" fillId="15" borderId="22" xfId="0" applyNumberFormat="1" applyFont="1" applyFill="1" applyBorder="1" applyAlignment="1">
      <alignment horizontal="left" vertical="center" wrapText="1"/>
    </xf>
    <xf numFmtId="0" fontId="22" fillId="15" borderId="22" xfId="0" applyFont="1" applyFill="1" applyBorder="1">
      <alignment vertical="center"/>
    </xf>
    <xf numFmtId="3" fontId="22" fillId="15" borderId="22" xfId="0" applyNumberFormat="1" applyFont="1" applyFill="1" applyBorder="1">
      <alignment vertical="center"/>
    </xf>
    <xf numFmtId="172" fontId="22" fillId="15" borderId="22" xfId="0" applyNumberFormat="1" applyFont="1" applyFill="1" applyBorder="1">
      <alignment vertical="center"/>
    </xf>
    <xf numFmtId="0" fontId="22" fillId="0" borderId="0" xfId="0" applyFont="1">
      <alignment vertical="center"/>
    </xf>
    <xf numFmtId="176" fontId="3" fillId="0" borderId="0" xfId="0" applyNumberFormat="1" applyFont="1" applyAlignment="1"/>
    <xf numFmtId="169" fontId="64" fillId="0" borderId="0" xfId="0" applyNumberFormat="1" applyFont="1">
      <alignment vertical="center"/>
    </xf>
    <xf numFmtId="3" fontId="64" fillId="0" borderId="0" xfId="0" applyNumberFormat="1" applyFont="1">
      <alignment vertical="center"/>
    </xf>
    <xf numFmtId="3" fontId="3" fillId="0" borderId="0" xfId="0" applyNumberFormat="1" applyFont="1" applyAlignment="1">
      <alignment horizontal="right"/>
    </xf>
    <xf numFmtId="3" fontId="11" fillId="20" borderId="20" xfId="0" applyNumberFormat="1" applyFont="1" applyFill="1" applyBorder="1" applyAlignment="1">
      <alignment horizontal="right" vertical="center" wrapText="1"/>
    </xf>
    <xf numFmtId="3" fontId="28" fillId="15" borderId="22" xfId="0" applyNumberFormat="1" applyFont="1" applyFill="1" applyBorder="1" applyAlignment="1">
      <alignment horizontal="right" vertical="center"/>
    </xf>
    <xf numFmtId="3" fontId="46" fillId="0" borderId="0" xfId="0" applyNumberFormat="1" applyFont="1" applyAlignment="1">
      <alignment horizontal="right" vertical="center"/>
    </xf>
    <xf numFmtId="177" fontId="10" fillId="0" borderId="0" xfId="2" applyNumberFormat="1" applyFont="1" applyProtection="1"/>
    <xf numFmtId="177" fontId="11" fillId="20" borderId="20" xfId="2" applyNumberFormat="1" applyFont="1" applyFill="1" applyBorder="1" applyAlignment="1" applyProtection="1">
      <alignment horizontal="center" vertical="center" wrapText="1"/>
    </xf>
    <xf numFmtId="177" fontId="22" fillId="15" borderId="22" xfId="2" applyNumberFormat="1" applyFont="1" applyFill="1" applyBorder="1" applyAlignment="1" applyProtection="1">
      <alignment vertical="center"/>
    </xf>
    <xf numFmtId="0" fontId="65" fillId="0" borderId="0" xfId="0" applyFont="1">
      <alignment vertical="center"/>
    </xf>
    <xf numFmtId="177" fontId="46" fillId="0" borderId="0" xfId="2" applyNumberFormat="1" applyFont="1" applyAlignment="1" applyProtection="1">
      <alignment vertical="center"/>
    </xf>
    <xf numFmtId="0" fontId="65" fillId="0" borderId="0" xfId="0" applyFont="1" applyAlignment="1">
      <alignment horizontal="center" vertical="center"/>
    </xf>
    <xf numFmtId="0" fontId="46" fillId="0" borderId="0" xfId="0" applyFont="1" applyAlignment="1">
      <alignment vertical="center" wrapText="1"/>
    </xf>
    <xf numFmtId="3" fontId="66" fillId="0" borderId="0" xfId="0" applyNumberFormat="1" applyFont="1" applyAlignment="1"/>
    <xf numFmtId="177" fontId="66" fillId="0" borderId="0" xfId="2" applyNumberFormat="1" applyFont="1" applyProtection="1"/>
    <xf numFmtId="178" fontId="22" fillId="15" borderId="22" xfId="0" applyNumberFormat="1" applyFont="1" applyFill="1" applyBorder="1">
      <alignment vertical="center"/>
    </xf>
    <xf numFmtId="172" fontId="25" fillId="15" borderId="22" xfId="0" applyNumberFormat="1" applyFont="1" applyFill="1" applyBorder="1" applyAlignment="1">
      <alignment horizontal="center" vertical="center"/>
    </xf>
    <xf numFmtId="178" fontId="46" fillId="0" borderId="0" xfId="0" applyNumberFormat="1" applyFont="1">
      <alignment vertical="center"/>
    </xf>
    <xf numFmtId="0" fontId="28" fillId="15" borderId="22" xfId="0" applyFont="1" applyFill="1" applyBorder="1" applyAlignment="1">
      <alignment horizontal="left" vertical="center" wrapText="1"/>
    </xf>
    <xf numFmtId="3" fontId="46" fillId="0" borderId="0" xfId="0" applyNumberFormat="1" applyFont="1" applyAlignment="1">
      <alignment horizontal="left" vertical="center"/>
    </xf>
    <xf numFmtId="169" fontId="13" fillId="20" borderId="20" xfId="0" applyNumberFormat="1" applyFont="1" applyFill="1" applyBorder="1" applyAlignment="1">
      <alignment horizontal="center" vertical="center" wrapText="1"/>
    </xf>
    <xf numFmtId="172" fontId="11" fillId="20" borderId="20" xfId="0" applyNumberFormat="1" applyFont="1" applyFill="1" applyBorder="1" applyAlignment="1">
      <alignment horizontal="center" vertical="center" wrapText="1"/>
    </xf>
    <xf numFmtId="0" fontId="54" fillId="0" borderId="17" xfId="0" applyFont="1" applyBorder="1" applyAlignment="1">
      <alignment horizontal="center" vertical="center" wrapText="1"/>
    </xf>
    <xf numFmtId="0" fontId="54" fillId="0" borderId="25" xfId="0" applyFont="1" applyBorder="1" applyAlignment="1">
      <alignment horizontal="center" vertical="center" wrapText="1"/>
    </xf>
    <xf numFmtId="0" fontId="52" fillId="15" borderId="22" xfId="0" applyFont="1" applyFill="1" applyBorder="1" applyAlignment="1">
      <alignment horizontal="center" vertical="center"/>
    </xf>
    <xf numFmtId="169" fontId="49" fillId="15" borderId="22" xfId="0" applyNumberFormat="1" applyFont="1" applyFill="1" applyBorder="1" applyAlignment="1">
      <alignment horizontal="center" vertical="center"/>
    </xf>
    <xf numFmtId="0" fontId="52" fillId="15" borderId="22" xfId="0" applyFont="1" applyFill="1" applyBorder="1">
      <alignment vertical="center"/>
    </xf>
    <xf numFmtId="3" fontId="49" fillId="15" borderId="22" xfId="0" applyNumberFormat="1" applyFont="1" applyFill="1" applyBorder="1">
      <alignment vertical="center"/>
    </xf>
    <xf numFmtId="172" fontId="52" fillId="15" borderId="22" xfId="0" applyNumberFormat="1" applyFont="1" applyFill="1" applyBorder="1" applyAlignment="1">
      <alignment horizontal="center" vertical="center"/>
    </xf>
    <xf numFmtId="0" fontId="46" fillId="0" borderId="16" xfId="0" applyFont="1" applyBorder="1">
      <alignment vertical="center"/>
    </xf>
    <xf numFmtId="0" fontId="46" fillId="0" borderId="16" xfId="0" applyFont="1" applyBorder="1" applyAlignment="1">
      <alignment horizontal="center" vertical="center"/>
    </xf>
    <xf numFmtId="3" fontId="46" fillId="0" borderId="16" xfId="0" applyNumberFormat="1" applyFont="1" applyBorder="1" applyAlignment="1">
      <alignment horizontal="right" vertical="center"/>
    </xf>
    <xf numFmtId="0" fontId="46" fillId="0" borderId="0" xfId="0" applyFont="1" applyAlignment="1">
      <alignment horizontal="center" vertical="center" wrapText="1"/>
    </xf>
    <xf numFmtId="0" fontId="22" fillId="0" borderId="22" xfId="0" applyFont="1" applyBorder="1" applyAlignment="1">
      <alignment horizontal="center" vertical="center" wrapText="1"/>
    </xf>
    <xf numFmtId="169" fontId="46" fillId="0" borderId="0" xfId="0" applyNumberFormat="1" applyFont="1" applyAlignment="1">
      <alignment vertical="center" wrapText="1"/>
    </xf>
    <xf numFmtId="3" fontId="46" fillId="0" borderId="0" xfId="0" applyNumberFormat="1" applyFont="1" applyAlignment="1">
      <alignment vertical="center" wrapText="1"/>
    </xf>
    <xf numFmtId="172" fontId="46" fillId="0" borderId="0" xfId="0" applyNumberFormat="1" applyFont="1" applyAlignment="1">
      <alignment horizontal="center" vertical="center" wrapText="1"/>
    </xf>
    <xf numFmtId="0" fontId="54" fillId="0" borderId="16" xfId="0" applyFont="1" applyBorder="1">
      <alignment vertical="center"/>
    </xf>
    <xf numFmtId="3" fontId="55" fillId="0" borderId="16" xfId="0" applyNumberFormat="1" applyFont="1" applyBorder="1" applyAlignment="1">
      <alignment horizontal="right" vertical="center"/>
    </xf>
    <xf numFmtId="3" fontId="13" fillId="20" borderId="20" xfId="0" applyNumberFormat="1" applyFont="1" applyFill="1" applyBorder="1" applyAlignment="1">
      <alignment horizontal="center" vertical="center" wrapText="1"/>
    </xf>
    <xf numFmtId="172" fontId="49" fillId="15" borderId="22" xfId="0" applyNumberFormat="1" applyFont="1" applyFill="1" applyBorder="1" applyAlignment="1">
      <alignment horizontal="center" vertical="center"/>
    </xf>
    <xf numFmtId="169" fontId="22" fillId="15" borderId="22" xfId="0" applyNumberFormat="1" applyFont="1" applyFill="1" applyBorder="1" applyAlignment="1">
      <alignment horizontal="left" vertical="center"/>
    </xf>
    <xf numFmtId="0" fontId="22" fillId="15" borderId="22" xfId="0" applyFont="1" applyFill="1" applyBorder="1" applyAlignment="1">
      <alignment horizontal="left" vertical="center" wrapText="1"/>
    </xf>
    <xf numFmtId="172" fontId="22" fillId="15" borderId="22" xfId="0" applyNumberFormat="1" applyFont="1" applyFill="1" applyBorder="1" applyAlignment="1">
      <alignment horizontal="center" vertical="center"/>
    </xf>
    <xf numFmtId="0" fontId="65" fillId="0" borderId="0" xfId="0" applyFont="1" applyAlignment="1">
      <alignment horizontal="center"/>
    </xf>
    <xf numFmtId="172" fontId="46" fillId="0" borderId="0" xfId="0" applyNumberFormat="1" applyFont="1" applyAlignment="1"/>
    <xf numFmtId="0" fontId="24" fillId="15" borderId="22" xfId="0" applyFont="1" applyFill="1" applyBorder="1" applyAlignment="1">
      <alignment horizontal="center" vertical="center"/>
    </xf>
    <xf numFmtId="49" fontId="24" fillId="15" borderId="22" xfId="0" applyNumberFormat="1" applyFont="1" applyFill="1" applyBorder="1" applyAlignment="1">
      <alignment horizontal="center" vertical="center"/>
    </xf>
    <xf numFmtId="169" fontId="24" fillId="15" borderId="22" xfId="0" applyNumberFormat="1" applyFont="1" applyFill="1" applyBorder="1">
      <alignment vertical="center"/>
    </xf>
    <xf numFmtId="0" fontId="24" fillId="15" borderId="22" xfId="0" applyFont="1" applyFill="1" applyBorder="1">
      <alignment vertical="center"/>
    </xf>
    <xf numFmtId="3" fontId="24" fillId="15" borderId="22" xfId="0" applyNumberFormat="1" applyFont="1" applyFill="1" applyBorder="1">
      <alignment vertical="center"/>
    </xf>
    <xf numFmtId="172" fontId="24" fillId="15" borderId="22" xfId="0" applyNumberFormat="1" applyFont="1" applyFill="1" applyBorder="1" applyAlignment="1">
      <alignment horizontal="center" vertical="center"/>
    </xf>
    <xf numFmtId="0" fontId="24" fillId="0" borderId="0" xfId="0" applyFont="1">
      <alignment vertical="center"/>
    </xf>
    <xf numFmtId="0" fontId="19" fillId="0" borderId="0" xfId="0" applyFont="1" applyAlignment="1">
      <alignment horizontal="center" vertical="center"/>
    </xf>
    <xf numFmtId="0" fontId="19" fillId="0" borderId="0" xfId="0" applyFont="1">
      <alignment vertical="center"/>
    </xf>
    <xf numFmtId="0" fontId="11" fillId="0" borderId="22" xfId="0" applyFont="1" applyBorder="1" applyAlignment="1">
      <alignment horizontal="center" vertical="center"/>
    </xf>
    <xf numFmtId="169" fontId="19" fillId="0" borderId="0" xfId="0" applyNumberFormat="1" applyFont="1">
      <alignment vertical="center"/>
    </xf>
    <xf numFmtId="3" fontId="19" fillId="0" borderId="0" xfId="0" applyNumberFormat="1" applyFont="1" applyAlignment="1">
      <alignment horizontal="right" vertical="center"/>
    </xf>
    <xf numFmtId="172" fontId="19" fillId="0" borderId="0" xfId="0" applyNumberFormat="1" applyFont="1" applyAlignment="1">
      <alignment horizontal="center" vertical="center"/>
    </xf>
    <xf numFmtId="3" fontId="19" fillId="0" borderId="0" xfId="0" applyNumberFormat="1" applyFont="1">
      <alignment vertical="center"/>
    </xf>
    <xf numFmtId="169" fontId="49" fillId="15" borderId="22" xfId="0" applyNumberFormat="1" applyFont="1" applyFill="1" applyBorder="1" applyAlignment="1">
      <alignment horizontal="left" vertical="center" wrapText="1"/>
    </xf>
    <xf numFmtId="3" fontId="49" fillId="15" borderId="22" xfId="0" applyNumberFormat="1" applyFont="1" applyFill="1" applyBorder="1" applyAlignment="1">
      <alignment horizontal="center" vertical="center"/>
    </xf>
    <xf numFmtId="0" fontId="22" fillId="7" borderId="22" xfId="0" applyFont="1" applyFill="1" applyBorder="1" applyAlignment="1">
      <alignment horizontal="center" vertical="center"/>
    </xf>
    <xf numFmtId="169" fontId="46" fillId="7" borderId="0" xfId="0" applyNumberFormat="1" applyFont="1" applyFill="1">
      <alignment vertical="center"/>
    </xf>
    <xf numFmtId="172" fontId="46" fillId="7" borderId="0" xfId="0" applyNumberFormat="1" applyFont="1" applyFill="1" applyAlignment="1">
      <alignment horizontal="center" vertical="center"/>
    </xf>
    <xf numFmtId="169" fontId="28" fillId="15" borderId="22" xfId="0" applyNumberFormat="1" applyFont="1" applyFill="1" applyBorder="1" applyAlignment="1">
      <alignment horizontal="left" vertical="center" wrapText="1"/>
    </xf>
    <xf numFmtId="3" fontId="28" fillId="15" borderId="22" xfId="0" applyNumberFormat="1" applyFont="1" applyFill="1" applyBorder="1" applyAlignment="1">
      <alignment horizontal="center" vertical="center"/>
    </xf>
    <xf numFmtId="3" fontId="22" fillId="0" borderId="22" xfId="0" applyNumberFormat="1" applyFont="1" applyBorder="1" applyAlignment="1">
      <alignment horizontal="center" vertical="center"/>
    </xf>
    <xf numFmtId="3" fontId="3" fillId="0" borderId="0" xfId="0" applyNumberFormat="1" applyFont="1" applyAlignment="1">
      <alignment horizontal="center"/>
    </xf>
    <xf numFmtId="169" fontId="46" fillId="0" borderId="0" xfId="0" applyNumberFormat="1" applyFont="1" applyAlignment="1">
      <alignment horizontal="center" vertical="center"/>
    </xf>
    <xf numFmtId="0" fontId="67" fillId="0" borderId="0" xfId="0" applyFont="1" applyAlignment="1"/>
    <xf numFmtId="172" fontId="3" fillId="0" borderId="0" xfId="0" applyNumberFormat="1" applyFont="1">
      <alignment vertical="center"/>
    </xf>
    <xf numFmtId="0" fontId="55" fillId="0" borderId="0" xfId="0" applyFont="1">
      <alignment vertical="center"/>
    </xf>
    <xf numFmtId="3" fontId="55" fillId="0" borderId="0" xfId="0" applyNumberFormat="1" applyFont="1">
      <alignment vertical="center"/>
    </xf>
    <xf numFmtId="169" fontId="3" fillId="0" borderId="0" xfId="0" applyNumberFormat="1" applyFont="1">
      <alignment vertical="center"/>
    </xf>
    <xf numFmtId="175" fontId="46" fillId="0" borderId="0" xfId="0" applyNumberFormat="1" applyFont="1" applyAlignment="1">
      <alignment horizontal="center" vertical="center"/>
    </xf>
    <xf numFmtId="175" fontId="13" fillId="20" borderId="20" xfId="0" applyNumberFormat="1" applyFont="1" applyFill="1" applyBorder="1" applyAlignment="1">
      <alignment horizontal="center" vertical="center" wrapText="1"/>
    </xf>
    <xf numFmtId="0" fontId="52" fillId="15" borderId="26" xfId="0" applyFont="1" applyFill="1" applyBorder="1" applyAlignment="1">
      <alignment horizontal="center" vertical="center"/>
    </xf>
    <xf numFmtId="0" fontId="49" fillId="15" borderId="26" xfId="0" applyFont="1" applyFill="1" applyBorder="1" applyAlignment="1">
      <alignment horizontal="left" vertical="center" wrapText="1"/>
    </xf>
    <xf numFmtId="49" fontId="49" fillId="15" borderId="26" xfId="0" applyNumberFormat="1" applyFont="1" applyFill="1" applyBorder="1" applyAlignment="1">
      <alignment horizontal="center" vertical="center"/>
    </xf>
    <xf numFmtId="169" fontId="49" fillId="15" borderId="26" xfId="0" applyNumberFormat="1" applyFont="1" applyFill="1" applyBorder="1">
      <alignment vertical="center"/>
    </xf>
    <xf numFmtId="0" fontId="52" fillId="15" borderId="26" xfId="0" applyFont="1" applyFill="1" applyBorder="1">
      <alignment vertical="center"/>
    </xf>
    <xf numFmtId="3" fontId="49" fillId="15" borderId="26" xfId="0" applyNumberFormat="1" applyFont="1" applyFill="1" applyBorder="1">
      <alignment vertical="center"/>
    </xf>
    <xf numFmtId="3" fontId="49" fillId="15" borderId="26" xfId="0" applyNumberFormat="1" applyFont="1" applyFill="1" applyBorder="1" applyAlignment="1">
      <alignment horizontal="center" vertical="center"/>
    </xf>
    <xf numFmtId="175" fontId="52" fillId="15" borderId="26" xfId="0" applyNumberFormat="1" applyFont="1" applyFill="1" applyBorder="1" applyAlignment="1">
      <alignment horizontal="center" vertical="center"/>
    </xf>
    <xf numFmtId="0" fontId="46" fillId="21" borderId="0" xfId="0" applyFont="1" applyFill="1" applyAlignment="1">
      <alignment horizontal="center" vertical="center"/>
    </xf>
    <xf numFmtId="0" fontId="46" fillId="21" borderId="0" xfId="0" applyFont="1" applyFill="1">
      <alignment vertical="center"/>
    </xf>
    <xf numFmtId="0" fontId="54" fillId="21" borderId="0" xfId="0" applyFont="1" applyFill="1" applyAlignment="1">
      <alignment horizontal="center" vertical="center"/>
    </xf>
    <xf numFmtId="169" fontId="46" fillId="21" borderId="0" xfId="0" applyNumberFormat="1" applyFont="1" applyFill="1">
      <alignment vertical="center"/>
    </xf>
    <xf numFmtId="3" fontId="46" fillId="21" borderId="0" xfId="0" applyNumberFormat="1" applyFont="1" applyFill="1">
      <alignment vertical="center"/>
    </xf>
    <xf numFmtId="3" fontId="46" fillId="21" borderId="0" xfId="0" applyNumberFormat="1" applyFont="1" applyFill="1" applyAlignment="1">
      <alignment horizontal="center" vertical="center"/>
    </xf>
    <xf numFmtId="175" fontId="46" fillId="21" borderId="0" xfId="0" applyNumberFormat="1" applyFont="1" applyFill="1" applyAlignment="1">
      <alignment horizontal="center" vertical="center"/>
    </xf>
    <xf numFmtId="0" fontId="54" fillId="7" borderId="0" xfId="0" applyFont="1" applyFill="1" applyAlignment="1">
      <alignment horizontal="center" vertical="center"/>
    </xf>
    <xf numFmtId="175" fontId="46" fillId="7" borderId="0" xfId="0" applyNumberFormat="1" applyFont="1" applyFill="1" applyAlignment="1">
      <alignment horizontal="center" vertical="center"/>
    </xf>
    <xf numFmtId="3" fontId="46" fillId="0" borderId="0" xfId="0" applyNumberFormat="1" applyFont="1" applyAlignment="1">
      <alignment horizontal="center"/>
    </xf>
    <xf numFmtId="3" fontId="68" fillId="7" borderId="0" xfId="0" applyNumberFormat="1" applyFont="1" applyFill="1">
      <alignment vertical="center"/>
    </xf>
    <xf numFmtId="3" fontId="68" fillId="7" borderId="0" xfId="0" applyNumberFormat="1" applyFont="1" applyFill="1" applyAlignment="1">
      <alignment horizontal="center" vertical="center"/>
    </xf>
    <xf numFmtId="175" fontId="68" fillId="7" borderId="0" xfId="0" applyNumberFormat="1" applyFont="1" applyFill="1" applyAlignment="1">
      <alignment horizontal="center" vertical="center"/>
    </xf>
    <xf numFmtId="0" fontId="68" fillId="7" borderId="0" xfId="0" applyFont="1" applyFill="1" applyAlignment="1">
      <alignment horizontal="center" vertical="center"/>
    </xf>
    <xf numFmtId="175" fontId="46" fillId="0" borderId="0" xfId="0" applyNumberFormat="1" applyFont="1" applyAlignment="1"/>
    <xf numFmtId="0" fontId="65" fillId="0" borderId="0" xfId="0" applyFont="1" applyAlignment="1"/>
    <xf numFmtId="3" fontId="65" fillId="0" borderId="0" xfId="0" applyNumberFormat="1" applyFont="1" applyAlignment="1"/>
    <xf numFmtId="0" fontId="69" fillId="20" borderId="20" xfId="0" applyFont="1" applyFill="1" applyBorder="1" applyAlignment="1">
      <alignment horizontal="center" vertical="center"/>
    </xf>
    <xf numFmtId="2" fontId="69" fillId="20" borderId="20" xfId="0" applyNumberFormat="1" applyFont="1" applyFill="1" applyBorder="1" applyAlignment="1">
      <alignment horizontal="center" vertical="center" wrapText="1"/>
    </xf>
    <xf numFmtId="169" fontId="69" fillId="20" borderId="20" xfId="0" applyNumberFormat="1" applyFont="1" applyFill="1" applyBorder="1" applyAlignment="1">
      <alignment horizontal="center" vertical="center" wrapText="1"/>
    </xf>
    <xf numFmtId="0" fontId="70" fillId="20" borderId="20" xfId="0" applyFont="1" applyFill="1" applyBorder="1" applyAlignment="1">
      <alignment horizontal="center" vertical="center" wrapText="1"/>
    </xf>
    <xf numFmtId="3" fontId="69" fillId="20" borderId="20" xfId="0" applyNumberFormat="1" applyFont="1" applyFill="1" applyBorder="1" applyAlignment="1">
      <alignment horizontal="center" vertical="center" wrapText="1"/>
    </xf>
    <xf numFmtId="0" fontId="71" fillId="20" borderId="20" xfId="0" applyFont="1" applyFill="1" applyBorder="1" applyAlignment="1">
      <alignment horizontal="center" vertical="center" wrapText="1"/>
    </xf>
    <xf numFmtId="0" fontId="71" fillId="20" borderId="21" xfId="0" applyFont="1" applyFill="1" applyBorder="1" applyAlignment="1">
      <alignment horizontal="center" vertical="center" wrapText="1"/>
    </xf>
    <xf numFmtId="0" fontId="72" fillId="15" borderId="22" xfId="0" applyFont="1" applyFill="1" applyBorder="1" applyAlignment="1">
      <alignment horizontal="center" vertical="center"/>
    </xf>
    <xf numFmtId="49" fontId="72" fillId="15" borderId="22" xfId="0" applyNumberFormat="1" applyFont="1" applyFill="1" applyBorder="1" applyAlignment="1">
      <alignment horizontal="center" vertical="center"/>
    </xf>
    <xf numFmtId="169" fontId="72" fillId="15" borderId="22" xfId="0" applyNumberFormat="1" applyFont="1" applyFill="1" applyBorder="1">
      <alignment vertical="center"/>
    </xf>
    <xf numFmtId="0" fontId="72" fillId="15" borderId="22" xfId="0" applyFont="1" applyFill="1" applyBorder="1">
      <alignment vertical="center"/>
    </xf>
    <xf numFmtId="3" fontId="72" fillId="15" borderId="22" xfId="0" applyNumberFormat="1" applyFont="1" applyFill="1" applyBorder="1">
      <alignment vertical="center"/>
    </xf>
    <xf numFmtId="0" fontId="72" fillId="0" borderId="0" xfId="0" applyFont="1">
      <alignment vertical="center"/>
    </xf>
    <xf numFmtId="10" fontId="73" fillId="0" borderId="0" xfId="0" applyNumberFormat="1" applyFont="1">
      <alignment vertical="center"/>
    </xf>
    <xf numFmtId="0" fontId="74" fillId="0" borderId="22" xfId="0" applyFont="1" applyBorder="1" applyAlignment="1">
      <alignment horizontal="center" vertical="center"/>
    </xf>
    <xf numFmtId="169" fontId="65" fillId="0" borderId="0" xfId="0" applyNumberFormat="1" applyFont="1">
      <alignment vertical="center"/>
    </xf>
    <xf numFmtId="3" fontId="65" fillId="0" borderId="0" xfId="0" applyNumberFormat="1" applyFont="1">
      <alignment vertical="center"/>
    </xf>
    <xf numFmtId="0" fontId="65" fillId="0" borderId="0" xfId="0" applyFont="1" applyAlignment="1">
      <alignment vertical="center" wrapText="1"/>
    </xf>
    <xf numFmtId="0" fontId="65" fillId="7" borderId="0" xfId="0" applyFont="1" applyFill="1">
      <alignment vertical="center"/>
    </xf>
    <xf numFmtId="0" fontId="74" fillId="7" borderId="22" xfId="0" applyFont="1" applyFill="1" applyBorder="1" applyAlignment="1">
      <alignment horizontal="center" vertical="center"/>
    </xf>
    <xf numFmtId="169" fontId="65" fillId="7" borderId="0" xfId="0" applyNumberFormat="1" applyFont="1" applyFill="1">
      <alignment vertical="center"/>
    </xf>
    <xf numFmtId="3" fontId="65" fillId="7" borderId="0" xfId="0" applyNumberFormat="1" applyFont="1" applyFill="1">
      <alignment vertical="center"/>
    </xf>
    <xf numFmtId="0" fontId="65" fillId="7" borderId="0" xfId="0" applyFont="1" applyFill="1" applyAlignment="1">
      <alignment horizontal="center" vertical="center"/>
    </xf>
    <xf numFmtId="0" fontId="46" fillId="23" borderId="0" xfId="0" applyFont="1" applyFill="1" applyAlignment="1">
      <alignment horizontal="center" vertical="center"/>
    </xf>
    <xf numFmtId="0" fontId="46" fillId="23" borderId="0" xfId="0" applyFont="1" applyFill="1">
      <alignment vertical="center"/>
    </xf>
    <xf numFmtId="0" fontId="22" fillId="23" borderId="22" xfId="0" applyFont="1" applyFill="1" applyBorder="1" applyAlignment="1">
      <alignment horizontal="center" vertical="center"/>
    </xf>
    <xf numFmtId="169" fontId="46" fillId="23" borderId="0" xfId="0" applyNumberFormat="1" applyFont="1" applyFill="1">
      <alignment vertical="center"/>
    </xf>
    <xf numFmtId="3" fontId="55" fillId="23" borderId="0" xfId="0" applyNumberFormat="1" applyFont="1" applyFill="1">
      <alignment vertical="center"/>
    </xf>
    <xf numFmtId="3" fontId="46" fillId="23" borderId="0" xfId="0" applyNumberFormat="1" applyFont="1" applyFill="1">
      <alignment vertical="center"/>
    </xf>
    <xf numFmtId="172" fontId="46" fillId="23" borderId="0" xfId="0" applyNumberFormat="1" applyFont="1" applyFill="1" applyAlignment="1">
      <alignment horizontal="center" vertical="center"/>
    </xf>
    <xf numFmtId="0" fontId="31" fillId="15" borderId="22" xfId="0" applyFont="1" applyFill="1" applyBorder="1" applyAlignment="1">
      <alignment horizontal="center" vertical="center"/>
    </xf>
    <xf numFmtId="0" fontId="31" fillId="15" borderId="22" xfId="0" applyFont="1" applyFill="1" applyBorder="1">
      <alignment vertical="center"/>
    </xf>
    <xf numFmtId="172" fontId="31" fillId="15" borderId="22" xfId="0" applyNumberFormat="1" applyFont="1" applyFill="1" applyBorder="1">
      <alignment vertical="center"/>
    </xf>
    <xf numFmtId="0" fontId="31" fillId="0" borderId="0" xfId="0" applyFont="1">
      <alignment vertical="center"/>
    </xf>
    <xf numFmtId="169" fontId="55" fillId="15" borderId="22" xfId="0" applyNumberFormat="1" applyFont="1" applyFill="1" applyBorder="1" applyAlignment="1">
      <alignment horizontal="left" vertical="center" wrapText="1"/>
    </xf>
    <xf numFmtId="0" fontId="49" fillId="15" borderId="22" xfId="0" applyFont="1" applyFill="1" applyBorder="1" applyAlignment="1">
      <alignment horizontal="left" vertical="center"/>
    </xf>
    <xf numFmtId="3" fontId="50" fillId="0" borderId="0" xfId="0" applyNumberFormat="1" applyFont="1">
      <alignment vertical="center"/>
    </xf>
    <xf numFmtId="0" fontId="75" fillId="0" borderId="17" xfId="0" applyFont="1" applyBorder="1" applyAlignment="1">
      <alignment horizontal="center" vertical="center" wrapText="1"/>
    </xf>
    <xf numFmtId="0" fontId="76" fillId="0" borderId="17" xfId="0" applyFont="1" applyBorder="1" applyAlignment="1">
      <alignment vertical="center" wrapText="1"/>
    </xf>
    <xf numFmtId="3" fontId="76" fillId="0" borderId="17" xfId="0" applyNumberFormat="1" applyFont="1" applyBorder="1" applyAlignment="1">
      <alignment horizontal="right" vertical="center" wrapText="1"/>
    </xf>
    <xf numFmtId="0" fontId="19" fillId="0" borderId="17" xfId="0" applyFont="1" applyBorder="1" applyAlignment="1">
      <alignment horizontal="center" vertical="center" wrapText="1"/>
    </xf>
    <xf numFmtId="0" fontId="76" fillId="0" borderId="17" xfId="0" applyFont="1" applyBorder="1" applyAlignment="1">
      <alignment horizontal="left" vertical="center" wrapText="1"/>
    </xf>
    <xf numFmtId="0" fontId="76" fillId="7" borderId="17" xfId="0" applyFont="1" applyFill="1" applyBorder="1" applyAlignment="1">
      <alignment horizontal="left" vertical="center" wrapText="1"/>
    </xf>
    <xf numFmtId="169" fontId="19" fillId="0" borderId="17" xfId="0" applyNumberFormat="1" applyFont="1" applyBorder="1" applyAlignment="1">
      <alignment horizontal="center" vertical="center" wrapText="1"/>
    </xf>
    <xf numFmtId="0" fontId="75" fillId="7" borderId="17" xfId="0" applyFont="1" applyFill="1" applyBorder="1" applyAlignment="1">
      <alignment horizontal="center" vertical="center" wrapText="1"/>
    </xf>
    <xf numFmtId="0" fontId="76" fillId="7" borderId="17" xfId="0" applyFont="1" applyFill="1" applyBorder="1" applyAlignment="1">
      <alignment vertical="center" wrapText="1"/>
    </xf>
    <xf numFmtId="169" fontId="76" fillId="7" borderId="17" xfId="0" applyNumberFormat="1" applyFont="1" applyFill="1" applyBorder="1" applyAlignment="1">
      <alignment horizontal="right" vertical="center" wrapText="1"/>
    </xf>
    <xf numFmtId="169" fontId="76" fillId="24" borderId="17" xfId="0" applyNumberFormat="1" applyFont="1" applyFill="1" applyBorder="1" applyAlignment="1">
      <alignment horizontal="right" vertical="center" wrapText="1"/>
    </xf>
    <xf numFmtId="0" fontId="19" fillId="7" borderId="17" xfId="0" applyFont="1" applyFill="1" applyBorder="1" applyAlignment="1">
      <alignment horizontal="center" vertical="center" wrapText="1"/>
    </xf>
    <xf numFmtId="0" fontId="19" fillId="0" borderId="17" xfId="0" applyFont="1" applyBorder="1" applyAlignment="1">
      <alignment vertical="center" wrapText="1"/>
    </xf>
    <xf numFmtId="0" fontId="77" fillId="0" borderId="17" xfId="0" applyFont="1" applyBorder="1">
      <alignment vertical="center"/>
    </xf>
    <xf numFmtId="169" fontId="19" fillId="0" borderId="17" xfId="0" applyNumberFormat="1" applyFont="1" applyBorder="1" applyAlignment="1">
      <alignment horizontal="right" vertical="center"/>
    </xf>
    <xf numFmtId="3" fontId="19" fillId="0" borderId="17" xfId="0" applyNumberFormat="1" applyFont="1" applyBorder="1" applyAlignment="1">
      <alignment horizontal="right" vertical="center" wrapText="1"/>
    </xf>
    <xf numFmtId="164" fontId="19" fillId="0" borderId="17" xfId="0" applyNumberFormat="1" applyFont="1" applyBorder="1" applyAlignment="1">
      <alignment horizontal="right" vertical="center"/>
    </xf>
    <xf numFmtId="164" fontId="19" fillId="24" borderId="17" xfId="0" applyNumberFormat="1" applyFont="1" applyFill="1" applyBorder="1" applyAlignment="1">
      <alignment horizontal="right" vertical="center"/>
    </xf>
    <xf numFmtId="0" fontId="19" fillId="7" borderId="17" xfId="0" applyFont="1" applyFill="1" applyBorder="1" applyAlignment="1">
      <alignment vertical="center" wrapText="1"/>
    </xf>
    <xf numFmtId="0" fontId="19" fillId="7" borderId="17" xfId="0" applyFont="1" applyFill="1" applyBorder="1">
      <alignment vertical="center"/>
    </xf>
    <xf numFmtId="164" fontId="19" fillId="7" borderId="17" xfId="0" applyNumberFormat="1" applyFont="1" applyFill="1" applyBorder="1" applyAlignment="1">
      <alignment horizontal="right" vertical="center"/>
    </xf>
    <xf numFmtId="0" fontId="78" fillId="7" borderId="17" xfId="0" applyFont="1" applyFill="1" applyBorder="1" applyAlignment="1">
      <alignment horizontal="center" vertical="center" wrapText="1"/>
    </xf>
    <xf numFmtId="3" fontId="24" fillId="0" borderId="0" xfId="0" applyNumberFormat="1" applyFont="1" applyAlignment="1">
      <alignment horizontal="right" vertical="center"/>
    </xf>
    <xf numFmtId="0" fontId="79" fillId="0" borderId="0" xfId="0" applyFont="1" applyAlignment="1"/>
    <xf numFmtId="3" fontId="8" fillId="0" borderId="0" xfId="0" applyNumberFormat="1" applyFont="1" applyAlignment="1"/>
    <xf numFmtId="0" fontId="80" fillId="0" borderId="0" xfId="0" applyFont="1" applyAlignment="1">
      <alignment horizontal="center" vertical="center"/>
    </xf>
    <xf numFmtId="0" fontId="80" fillId="0" borderId="0" xfId="0" applyFont="1">
      <alignment vertical="center"/>
    </xf>
    <xf numFmtId="0" fontId="44" fillId="0" borderId="22" xfId="0" applyFont="1" applyBorder="1" applyAlignment="1">
      <alignment horizontal="center" vertical="center"/>
    </xf>
    <xf numFmtId="169" fontId="80" fillId="0" borderId="0" xfId="0" applyNumberFormat="1" applyFont="1">
      <alignment vertical="center"/>
    </xf>
    <xf numFmtId="3" fontId="80" fillId="0" borderId="0" xfId="0" applyNumberFormat="1" applyFont="1">
      <alignment vertical="center"/>
    </xf>
    <xf numFmtId="0" fontId="25" fillId="0" borderId="22" xfId="0" applyFont="1" applyBorder="1" applyAlignment="1">
      <alignment horizontal="center" vertical="center"/>
    </xf>
    <xf numFmtId="3" fontId="54" fillId="0" borderId="0" xfId="0" applyNumberFormat="1" applyFont="1">
      <alignment vertical="center"/>
    </xf>
    <xf numFmtId="0" fontId="49" fillId="15" borderId="22" xfId="0" applyFont="1" applyFill="1" applyBorder="1" applyAlignment="1">
      <alignment horizontal="left" vertical="center" wrapText="1"/>
    </xf>
    <xf numFmtId="0" fontId="22" fillId="21" borderId="22" xfId="0" applyFont="1" applyFill="1" applyBorder="1" applyAlignment="1">
      <alignment horizontal="center" vertical="center"/>
    </xf>
    <xf numFmtId="172" fontId="46" fillId="21" borderId="0" xfId="0" applyNumberFormat="1" applyFont="1" applyFill="1" applyAlignment="1">
      <alignment horizontal="center" vertical="center"/>
    </xf>
    <xf numFmtId="0" fontId="3" fillId="0" borderId="0" xfId="0" applyFont="1" applyAlignment="1">
      <alignment wrapText="1"/>
    </xf>
    <xf numFmtId="3" fontId="3" fillId="0" borderId="0" xfId="0" applyNumberFormat="1" applyFont="1" applyAlignment="1">
      <alignment wrapText="1"/>
    </xf>
    <xf numFmtId="172" fontId="3" fillId="0" borderId="0" xfId="0" applyNumberFormat="1" applyFont="1" applyAlignment="1">
      <alignment horizontal="center" wrapText="1"/>
    </xf>
    <xf numFmtId="0" fontId="3" fillId="0" borderId="0" xfId="0" applyFont="1" applyAlignment="1">
      <alignment horizontal="center" wrapText="1"/>
    </xf>
    <xf numFmtId="0" fontId="31" fillId="15" borderId="22" xfId="0" applyFont="1" applyFill="1" applyBorder="1" applyAlignment="1">
      <alignment horizontal="center" vertical="center" wrapText="1"/>
    </xf>
    <xf numFmtId="169" fontId="28" fillId="15" borderId="22" xfId="0" applyNumberFormat="1" applyFont="1" applyFill="1" applyBorder="1" applyAlignment="1">
      <alignment horizontal="center" vertical="center" wrapText="1"/>
    </xf>
    <xf numFmtId="49" fontId="28" fillId="15" borderId="22" xfId="0" applyNumberFormat="1" applyFont="1" applyFill="1" applyBorder="1" applyAlignment="1">
      <alignment horizontal="center" vertical="center" wrapText="1"/>
    </xf>
    <xf numFmtId="169" fontId="28" fillId="15" borderId="22" xfId="0" applyNumberFormat="1" applyFont="1" applyFill="1" applyBorder="1" applyAlignment="1">
      <alignment vertical="center" wrapText="1"/>
    </xf>
    <xf numFmtId="0" fontId="31" fillId="15" borderId="22" xfId="0" applyFont="1" applyFill="1" applyBorder="1" applyAlignment="1">
      <alignment vertical="center" wrapText="1"/>
    </xf>
    <xf numFmtId="3" fontId="28" fillId="15" borderId="22" xfId="0" applyNumberFormat="1" applyFont="1" applyFill="1" applyBorder="1" applyAlignment="1">
      <alignment vertical="center" wrapText="1"/>
    </xf>
    <xf numFmtId="0" fontId="28" fillId="15" borderId="22" xfId="0" applyFont="1" applyFill="1" applyBorder="1" applyAlignment="1">
      <alignment vertical="center" wrapText="1"/>
    </xf>
    <xf numFmtId="172" fontId="31" fillId="15" borderId="22" xfId="0" applyNumberFormat="1" applyFont="1" applyFill="1" applyBorder="1" applyAlignment="1">
      <alignment horizontal="center" vertical="center" wrapText="1"/>
    </xf>
    <xf numFmtId="0" fontId="31" fillId="0" borderId="0" xfId="0" applyFont="1" applyAlignment="1">
      <alignment vertical="center" wrapText="1"/>
    </xf>
    <xf numFmtId="0" fontId="28" fillId="0" borderId="0" xfId="0" applyFont="1" applyAlignment="1">
      <alignment horizontal="center" vertical="center"/>
    </xf>
    <xf numFmtId="0" fontId="81" fillId="7" borderId="0" xfId="1" applyFont="1" applyFill="1" applyAlignment="1" applyProtection="1">
      <alignment horizontal="center" vertical="center"/>
    </xf>
    <xf numFmtId="3" fontId="31" fillId="15" borderId="22" xfId="0" applyNumberFormat="1" applyFont="1" applyFill="1" applyBorder="1">
      <alignment vertical="center"/>
    </xf>
    <xf numFmtId="169" fontId="31" fillId="15" borderId="22" xfId="0" applyNumberFormat="1" applyFont="1" applyFill="1" applyBorder="1">
      <alignment vertical="center"/>
    </xf>
    <xf numFmtId="0" fontId="28" fillId="7" borderId="22" xfId="0" applyFont="1" applyFill="1" applyBorder="1" applyAlignment="1">
      <alignment horizontal="center" vertical="center"/>
    </xf>
    <xf numFmtId="3" fontId="46" fillId="21" borderId="0" xfId="0" applyNumberFormat="1" applyFont="1" applyFill="1" applyAlignment="1"/>
    <xf numFmtId="2" fontId="10" fillId="0" borderId="0" xfId="0" applyNumberFormat="1" applyFont="1" applyAlignment="1"/>
    <xf numFmtId="0" fontId="82" fillId="0" borderId="0" xfId="0" applyFont="1" applyAlignment="1"/>
    <xf numFmtId="0" fontId="55" fillId="0" borderId="0" xfId="0" applyFont="1" applyAlignment="1"/>
    <xf numFmtId="0" fontId="85" fillId="3" borderId="1" xfId="0" applyFont="1" applyFill="1" applyBorder="1" applyAlignment="1">
      <alignment horizontal="left" vertical="top" wrapText="1"/>
    </xf>
    <xf numFmtId="0" fontId="85" fillId="3" borderId="2" xfId="0" applyFont="1" applyFill="1" applyBorder="1" applyAlignment="1">
      <alignment horizontal="left" vertical="top"/>
    </xf>
    <xf numFmtId="166" fontId="85" fillId="3" borderId="2" xfId="0" applyNumberFormat="1" applyFont="1" applyFill="1" applyBorder="1" applyAlignment="1">
      <alignment horizontal="right" vertical="top"/>
    </xf>
    <xf numFmtId="164" fontId="85" fillId="3" borderId="2" xfId="0" applyNumberFormat="1" applyFont="1" applyFill="1" applyBorder="1" applyAlignment="1">
      <alignment horizontal="right" vertical="top"/>
    </xf>
    <xf numFmtId="165" fontId="85" fillId="3" borderId="2" xfId="0" applyNumberFormat="1" applyFont="1" applyFill="1" applyBorder="1" applyAlignment="1">
      <alignment horizontal="right" vertical="top"/>
    </xf>
    <xf numFmtId="0" fontId="85" fillId="3" borderId="1" xfId="0" applyFont="1" applyFill="1" applyBorder="1" applyAlignment="1">
      <alignment horizontal="left" vertical="top" wrapText="1" indent="1"/>
    </xf>
    <xf numFmtId="0" fontId="86" fillId="5" borderId="1" xfId="0" applyFont="1" applyFill="1" applyBorder="1" applyAlignment="1">
      <alignment horizontal="left" vertical="top" wrapText="1" indent="2"/>
    </xf>
    <xf numFmtId="0" fontId="86" fillId="5" borderId="2" xfId="0" applyFont="1" applyFill="1" applyBorder="1" applyAlignment="1">
      <alignment horizontal="left" vertical="top"/>
    </xf>
    <xf numFmtId="166" fontId="86" fillId="5" borderId="2" xfId="0" applyNumberFormat="1" applyFont="1" applyFill="1" applyBorder="1" applyAlignment="1">
      <alignment horizontal="right" vertical="top"/>
    </xf>
    <xf numFmtId="164" fontId="86" fillId="5" borderId="2" xfId="0" applyNumberFormat="1" applyFont="1" applyFill="1" applyBorder="1" applyAlignment="1">
      <alignment horizontal="right" vertical="top"/>
    </xf>
    <xf numFmtId="165" fontId="86" fillId="5" borderId="2" xfId="0" applyNumberFormat="1" applyFont="1" applyFill="1" applyBorder="1" applyAlignment="1">
      <alignment horizontal="right" vertical="top"/>
    </xf>
    <xf numFmtId="0" fontId="85" fillId="3" borderId="1" xfId="0" applyFont="1" applyFill="1" applyBorder="1" applyAlignment="1">
      <alignment horizontal="left" vertical="top" wrapText="1" indent="2"/>
    </xf>
    <xf numFmtId="0" fontId="86" fillId="5" borderId="1" xfId="0" applyFont="1" applyFill="1" applyBorder="1" applyAlignment="1">
      <alignment horizontal="left" vertical="top" wrapText="1" indent="3"/>
    </xf>
    <xf numFmtId="0" fontId="85" fillId="3" borderId="1" xfId="0" applyFont="1" applyFill="1" applyBorder="1" applyAlignment="1">
      <alignment vertical="top" wrapText="1"/>
    </xf>
    <xf numFmtId="0" fontId="85" fillId="3" borderId="2" xfId="0" applyFont="1" applyFill="1" applyBorder="1" applyAlignment="1">
      <alignment vertical="top" wrapText="1"/>
    </xf>
    <xf numFmtId="0" fontId="86" fillId="5" borderId="1" xfId="0" applyFont="1" applyFill="1" applyBorder="1" applyAlignment="1">
      <alignment horizontal="left" vertical="top" wrapText="1" indent="4"/>
    </xf>
    <xf numFmtId="0" fontId="85" fillId="3" borderId="1" xfId="0" applyFont="1" applyFill="1" applyBorder="1" applyAlignment="1">
      <alignment horizontal="left" vertical="top" wrapText="1" indent="3"/>
    </xf>
    <xf numFmtId="0" fontId="86" fillId="5" borderId="1" xfId="0" applyFont="1" applyFill="1" applyBorder="1" applyAlignment="1">
      <alignment horizontal="left" vertical="top" wrapText="1" indent="1"/>
    </xf>
    <xf numFmtId="0" fontId="85" fillId="8" borderId="4" xfId="0" applyFont="1" applyFill="1" applyBorder="1" applyAlignment="1">
      <alignment vertical="top" wrapText="1"/>
    </xf>
    <xf numFmtId="0" fontId="85" fillId="8" borderId="5" xfId="0" applyFont="1" applyFill="1" applyBorder="1" applyAlignment="1">
      <alignment vertical="top" wrapText="1"/>
    </xf>
    <xf numFmtId="166" fontId="85" fillId="8" borderId="5" xfId="0" applyNumberFormat="1" applyFont="1" applyFill="1" applyBorder="1" applyAlignment="1">
      <alignment horizontal="right" vertical="top"/>
    </xf>
    <xf numFmtId="164" fontId="85" fillId="8" borderId="5" xfId="0" applyNumberFormat="1" applyFont="1" applyFill="1" applyBorder="1" applyAlignment="1">
      <alignment horizontal="right" vertical="top"/>
    </xf>
    <xf numFmtId="165" fontId="85" fillId="8" borderId="5" xfId="0" applyNumberFormat="1" applyFont="1" applyFill="1" applyBorder="1" applyAlignment="1">
      <alignment horizontal="right" vertical="top"/>
    </xf>
    <xf numFmtId="14" fontId="3" fillId="0" borderId="0" xfId="0" applyNumberFormat="1" applyFont="1" applyAlignment="1"/>
    <xf numFmtId="14" fontId="11" fillId="20" borderId="20" xfId="0" applyNumberFormat="1" applyFont="1" applyFill="1" applyBorder="1" applyAlignment="1">
      <alignment horizontal="center" vertical="center"/>
    </xf>
    <xf numFmtId="14" fontId="22" fillId="15" borderId="22" xfId="0" applyNumberFormat="1" applyFont="1" applyFill="1" applyBorder="1">
      <alignment vertical="center"/>
    </xf>
    <xf numFmtId="14" fontId="46" fillId="0" borderId="0" xfId="0" applyNumberFormat="1" applyFont="1">
      <alignment vertical="center"/>
    </xf>
    <xf numFmtId="14" fontId="3" fillId="0" borderId="0" xfId="0" applyNumberFormat="1" applyFont="1" applyAlignment="1">
      <alignment horizontal="center"/>
    </xf>
    <xf numFmtId="14" fontId="0" fillId="0" borderId="0" xfId="0" applyNumberFormat="1">
      <alignment vertical="center"/>
    </xf>
    <xf numFmtId="14" fontId="28" fillId="15" borderId="22" xfId="0" applyNumberFormat="1" applyFont="1" applyFill="1" applyBorder="1" applyAlignment="1">
      <alignment horizontal="center" vertical="center"/>
    </xf>
    <xf numFmtId="14" fontId="46" fillId="0" borderId="0" xfId="0" applyNumberFormat="1" applyFont="1" applyAlignment="1">
      <alignment horizontal="center" vertical="center"/>
    </xf>
    <xf numFmtId="14" fontId="46" fillId="0" borderId="0" xfId="0" applyNumberFormat="1" applyFont="1" applyAlignment="1">
      <alignment horizontal="center"/>
    </xf>
    <xf numFmtId="14" fontId="49" fillId="15" borderId="22" xfId="0" applyNumberFormat="1" applyFont="1" applyFill="1" applyBorder="1" applyAlignment="1">
      <alignment horizontal="center" vertical="center"/>
    </xf>
    <xf numFmtId="14" fontId="31" fillId="15" borderId="22" xfId="0" applyNumberFormat="1" applyFont="1" applyFill="1" applyBorder="1" applyAlignment="1">
      <alignment horizontal="center" vertical="center"/>
    </xf>
    <xf numFmtId="14" fontId="11" fillId="20" borderId="20" xfId="0" applyNumberFormat="1" applyFont="1" applyFill="1" applyBorder="1" applyAlignment="1">
      <alignment horizontal="center" vertical="center" wrapText="1"/>
    </xf>
    <xf numFmtId="14" fontId="52" fillId="15" borderId="22" xfId="0" applyNumberFormat="1" applyFont="1" applyFill="1" applyBorder="1" applyAlignment="1">
      <alignment horizontal="center" vertical="center"/>
    </xf>
    <xf numFmtId="14" fontId="46" fillId="0" borderId="0" xfId="0" applyNumberFormat="1" applyFont="1" applyAlignment="1">
      <alignment horizontal="center" vertical="center" wrapText="1"/>
    </xf>
    <xf numFmtId="14" fontId="65" fillId="0" borderId="0" xfId="0" applyNumberFormat="1" applyFont="1" applyAlignment="1">
      <alignment horizontal="center"/>
    </xf>
    <xf numFmtId="14" fontId="69" fillId="20" borderId="20" xfId="0" applyNumberFormat="1" applyFont="1" applyFill="1" applyBorder="1" applyAlignment="1">
      <alignment horizontal="center" vertical="center"/>
    </xf>
    <xf numFmtId="14" fontId="72" fillId="15" borderId="22" xfId="0" applyNumberFormat="1" applyFont="1" applyFill="1" applyBorder="1" applyAlignment="1">
      <alignment horizontal="center" vertical="center"/>
    </xf>
    <xf numFmtId="14" fontId="65" fillId="0" borderId="0" xfId="0" applyNumberFormat="1" applyFont="1" applyAlignment="1">
      <alignment horizontal="center" vertical="center"/>
    </xf>
    <xf numFmtId="14" fontId="65" fillId="7" borderId="0" xfId="0" applyNumberFormat="1" applyFont="1" applyFill="1" applyAlignment="1">
      <alignment horizontal="center" vertical="center"/>
    </xf>
    <xf numFmtId="14" fontId="65" fillId="0" borderId="0" xfId="0" applyNumberFormat="1" applyFont="1" applyAlignment="1"/>
    <xf numFmtId="0" fontId="72" fillId="15" borderId="22" xfId="0" applyFont="1" applyFill="1" applyBorder="1" applyAlignment="1">
      <alignment horizontal="left" vertical="center" wrapText="1"/>
    </xf>
    <xf numFmtId="14" fontId="25" fillId="15" borderId="22" xfId="0" applyNumberFormat="1" applyFont="1" applyFill="1" applyBorder="1">
      <alignment vertical="center"/>
    </xf>
    <xf numFmtId="0" fontId="46" fillId="21" borderId="0" xfId="0" applyFont="1" applyFill="1" applyAlignment="1">
      <alignment horizontal="center" vertical="center" wrapText="1"/>
    </xf>
    <xf numFmtId="14" fontId="46" fillId="21" borderId="0" xfId="0" applyNumberFormat="1" applyFont="1" applyFill="1">
      <alignment vertical="center"/>
    </xf>
    <xf numFmtId="0" fontId="46" fillId="26" borderId="0" xfId="0" applyFont="1" applyFill="1">
      <alignment vertical="center"/>
    </xf>
    <xf numFmtId="0" fontId="22" fillId="26" borderId="22" xfId="0" applyFont="1" applyFill="1" applyBorder="1" applyAlignment="1">
      <alignment horizontal="center" vertical="center"/>
    </xf>
    <xf numFmtId="169" fontId="46" fillId="26" borderId="0" xfId="0" applyNumberFormat="1" applyFont="1" applyFill="1">
      <alignment vertical="center"/>
    </xf>
    <xf numFmtId="3" fontId="46" fillId="26" borderId="0" xfId="0" applyNumberFormat="1" applyFont="1" applyFill="1">
      <alignment vertical="center"/>
    </xf>
    <xf numFmtId="170" fontId="88" fillId="7" borderId="17" xfId="0" applyNumberFormat="1" applyFont="1" applyFill="1" applyBorder="1" applyAlignment="1">
      <alignment horizontal="right" vertical="center"/>
    </xf>
    <xf numFmtId="170" fontId="89" fillId="25" borderId="17" xfId="0" applyNumberFormat="1" applyFont="1" applyFill="1" applyBorder="1" applyAlignment="1">
      <alignment horizontal="right" vertical="center"/>
    </xf>
    <xf numFmtId="170" fontId="90" fillId="0" borderId="17" xfId="0" applyNumberFormat="1" applyFont="1" applyBorder="1" applyAlignment="1">
      <alignment horizontal="right" vertical="center"/>
    </xf>
    <xf numFmtId="170" fontId="88" fillId="0" borderId="17" xfId="0" applyNumberFormat="1" applyFont="1" applyBorder="1" applyAlignment="1">
      <alignment horizontal="right" vertical="center"/>
    </xf>
    <xf numFmtId="170" fontId="91" fillId="13" borderId="17" xfId="0" applyNumberFormat="1" applyFont="1" applyFill="1" applyBorder="1" applyAlignment="1">
      <alignment horizontal="right" vertical="center"/>
    </xf>
    <xf numFmtId="170" fontId="91" fillId="0" borderId="17" xfId="0" applyNumberFormat="1" applyFont="1" applyBorder="1" applyAlignment="1">
      <alignment horizontal="right" vertical="center"/>
    </xf>
    <xf numFmtId="170" fontId="87" fillId="13" borderId="17" xfId="0" applyNumberFormat="1" applyFont="1" applyFill="1" applyBorder="1" applyAlignment="1">
      <alignment horizontal="right" vertical="center"/>
    </xf>
    <xf numFmtId="170" fontId="91" fillId="0" borderId="6" xfId="0" applyNumberFormat="1" applyFont="1" applyBorder="1" applyAlignment="1">
      <alignment horizontal="right" vertical="center"/>
    </xf>
    <xf numFmtId="170" fontId="91" fillId="0" borderId="0" xfId="0" applyNumberFormat="1" applyFont="1" applyAlignment="1">
      <alignment horizontal="right" vertical="center"/>
    </xf>
    <xf numFmtId="170" fontId="91" fillId="0" borderId="0" xfId="0" applyNumberFormat="1" applyFont="1" applyAlignment="1">
      <alignment horizontal="right"/>
    </xf>
    <xf numFmtId="170" fontId="92" fillId="0" borderId="0" xfId="0" applyNumberFormat="1" applyFont="1" applyAlignment="1">
      <alignment horizontal="right"/>
    </xf>
    <xf numFmtId="0" fontId="12" fillId="0" borderId="0" xfId="0" applyFont="1" applyAlignment="1">
      <alignment horizontal="right" vertical="center"/>
    </xf>
    <xf numFmtId="14" fontId="13" fillId="20" borderId="6" xfId="0" applyNumberFormat="1" applyFont="1" applyFill="1" applyBorder="1" applyAlignment="1">
      <alignment horizontal="center" vertical="center" wrapText="1"/>
    </xf>
    <xf numFmtId="14" fontId="49" fillId="15" borderId="17" xfId="0" applyNumberFormat="1" applyFont="1" applyFill="1" applyBorder="1">
      <alignment vertical="center"/>
    </xf>
    <xf numFmtId="14" fontId="25" fillId="0" borderId="0" xfId="0" applyNumberFormat="1" applyFont="1">
      <alignment vertical="center"/>
    </xf>
    <xf numFmtId="14" fontId="46" fillId="0" borderId="17" xfId="0" applyNumberFormat="1" applyFont="1" applyBorder="1" applyAlignment="1">
      <alignment horizontal="center" vertical="center"/>
    </xf>
    <xf numFmtId="14" fontId="46" fillId="0" borderId="13" xfId="0" applyNumberFormat="1" applyFont="1" applyBorder="1" applyAlignment="1">
      <alignment horizontal="center" vertical="center"/>
    </xf>
    <xf numFmtId="14" fontId="46" fillId="7" borderId="17" xfId="0" applyNumberFormat="1" applyFont="1" applyFill="1" applyBorder="1" applyAlignment="1">
      <alignment horizontal="center" vertical="center"/>
    </xf>
    <xf numFmtId="14" fontId="46" fillId="19" borderId="17" xfId="0" applyNumberFormat="1" applyFont="1" applyFill="1" applyBorder="1" applyAlignment="1">
      <alignment horizontal="center" vertical="center"/>
    </xf>
    <xf numFmtId="14" fontId="54" fillId="7" borderId="17" xfId="0" applyNumberFormat="1" applyFont="1" applyFill="1" applyBorder="1" applyAlignment="1">
      <alignment horizontal="center" vertical="center"/>
    </xf>
    <xf numFmtId="14" fontId="46" fillId="22" borderId="0" xfId="0" applyNumberFormat="1" applyFont="1" applyFill="1" applyAlignment="1">
      <alignment horizontal="center" vertical="center"/>
    </xf>
    <xf numFmtId="14" fontId="33" fillId="0" borderId="17" xfId="0" applyNumberFormat="1" applyFont="1" applyBorder="1" applyAlignment="1">
      <alignment horizontal="left" vertical="center"/>
    </xf>
    <xf numFmtId="14" fontId="33" fillId="0" borderId="17" xfId="0" applyNumberFormat="1" applyFont="1" applyBorder="1" applyAlignment="1">
      <alignment horizontal="center" vertical="center"/>
    </xf>
    <xf numFmtId="14" fontId="60" fillId="0" borderId="17" xfId="0" applyNumberFormat="1" applyFont="1" applyBorder="1" applyAlignment="1">
      <alignment horizontal="center" vertical="center"/>
    </xf>
    <xf numFmtId="14" fontId="22" fillId="0" borderId="17" xfId="0" applyNumberFormat="1" applyFont="1" applyBorder="1" applyAlignment="1">
      <alignment horizontal="center" vertical="center"/>
    </xf>
    <xf numFmtId="14" fontId="22" fillId="0" borderId="17" xfId="0" applyNumberFormat="1" applyFont="1" applyBorder="1">
      <alignment vertical="center"/>
    </xf>
    <xf numFmtId="14" fontId="28" fillId="0" borderId="17" xfId="0" applyNumberFormat="1" applyFont="1" applyBorder="1">
      <alignment vertical="center"/>
    </xf>
    <xf numFmtId="0" fontId="25" fillId="26" borderId="0" xfId="0" applyFont="1" applyFill="1" applyAlignment="1">
      <alignment horizontal="center" vertical="center"/>
    </xf>
    <xf numFmtId="0" fontId="53" fillId="26" borderId="0" xfId="0" applyFont="1" applyFill="1" applyAlignment="1">
      <alignment horizontal="center" vertical="center"/>
    </xf>
    <xf numFmtId="169" fontId="25" fillId="26" borderId="0" xfId="0" applyNumberFormat="1" applyFont="1" applyFill="1" applyAlignment="1">
      <alignment horizontal="center" vertical="center"/>
    </xf>
    <xf numFmtId="14" fontId="3" fillId="0" borderId="0" xfId="0" applyNumberFormat="1" applyFont="1">
      <alignment vertical="center"/>
    </xf>
    <xf numFmtId="0" fontId="46" fillId="21" borderId="0" xfId="0" applyFont="1" applyFill="1" applyAlignment="1">
      <alignment vertical="center" wrapText="1"/>
    </xf>
    <xf numFmtId="14" fontId="46" fillId="21" borderId="0" xfId="0" applyNumberFormat="1" applyFont="1" applyFill="1" applyAlignment="1">
      <alignment horizontal="center" vertical="center"/>
    </xf>
    <xf numFmtId="49" fontId="36" fillId="15" borderId="17" xfId="0" applyNumberFormat="1" applyFont="1" applyFill="1" applyBorder="1" applyAlignment="1">
      <alignment horizontal="center" vertical="center"/>
    </xf>
    <xf numFmtId="0" fontId="0" fillId="21" borderId="0" xfId="0" applyFill="1">
      <alignment vertical="center"/>
    </xf>
    <xf numFmtId="0" fontId="65" fillId="21" borderId="0" xfId="0" applyFont="1" applyFill="1" applyAlignment="1">
      <alignment horizontal="center" vertical="center"/>
    </xf>
    <xf numFmtId="0" fontId="74" fillId="21" borderId="22" xfId="0" applyFont="1" applyFill="1" applyBorder="1" applyAlignment="1">
      <alignment horizontal="center" vertical="center"/>
    </xf>
    <xf numFmtId="169" fontId="65" fillId="21" borderId="0" xfId="0" applyNumberFormat="1" applyFont="1" applyFill="1">
      <alignment vertical="center"/>
    </xf>
    <xf numFmtId="3" fontId="65" fillId="21" borderId="0" xfId="0" applyNumberFormat="1" applyFont="1" applyFill="1">
      <alignment vertical="center"/>
    </xf>
    <xf numFmtId="14" fontId="65" fillId="21" borderId="0" xfId="0" applyNumberFormat="1" applyFont="1" applyFill="1" applyAlignment="1">
      <alignment horizontal="center" vertical="center"/>
    </xf>
    <xf numFmtId="3" fontId="72" fillId="15" borderId="22" xfId="3" applyNumberFormat="1" applyFont="1" applyFill="1" applyBorder="1" applyAlignment="1">
      <alignment horizontal="center" vertical="center"/>
    </xf>
    <xf numFmtId="14" fontId="46" fillId="7" borderId="0" xfId="0" applyNumberFormat="1" applyFont="1" applyFill="1" applyAlignment="1">
      <alignment horizontal="center" vertical="center"/>
    </xf>
    <xf numFmtId="14" fontId="0" fillId="0" borderId="0" xfId="0" applyNumberFormat="1" applyAlignment="1">
      <alignment horizontal="center" vertical="center"/>
    </xf>
    <xf numFmtId="0" fontId="10" fillId="0" borderId="0" xfId="0" applyFont="1" applyAlignment="1"/>
    <xf numFmtId="0" fontId="0" fillId="0" borderId="0" xfId="0" applyAlignment="1">
      <alignment horizontal="center" vertical="center"/>
    </xf>
    <xf numFmtId="14" fontId="22" fillId="15" borderId="22" xfId="0" applyNumberFormat="1" applyFont="1" applyFill="1" applyBorder="1" applyAlignment="1">
      <alignment horizontal="center" vertical="center"/>
    </xf>
    <xf numFmtId="170" fontId="87" fillId="12" borderId="17" xfId="0" applyNumberFormat="1" applyFont="1" applyFill="1" applyBorder="1" applyAlignment="1">
      <alignment horizontal="center" vertical="center" wrapText="1"/>
    </xf>
    <xf numFmtId="14" fontId="46" fillId="0" borderId="0" xfId="0" applyNumberFormat="1" applyFont="1" applyAlignment="1"/>
    <xf numFmtId="0" fontId="46" fillId="27" borderId="0" xfId="0" applyFont="1" applyFill="1" applyAlignment="1">
      <alignment horizontal="center" vertical="center"/>
    </xf>
    <xf numFmtId="0" fontId="46" fillId="27" borderId="0" xfId="0" applyFont="1" applyFill="1">
      <alignment vertical="center"/>
    </xf>
    <xf numFmtId="0" fontId="22" fillId="27" borderId="22" xfId="0" applyFont="1" applyFill="1" applyBorder="1" applyAlignment="1">
      <alignment horizontal="center" vertical="center"/>
    </xf>
    <xf numFmtId="169" fontId="46" fillId="27" borderId="0" xfId="0" applyNumberFormat="1" applyFont="1" applyFill="1">
      <alignment vertical="center"/>
    </xf>
    <xf numFmtId="3" fontId="46" fillId="27" borderId="0" xfId="0" applyNumberFormat="1" applyFont="1" applyFill="1">
      <alignment vertical="center"/>
    </xf>
    <xf numFmtId="14" fontId="46" fillId="27" borderId="0" xfId="0" applyNumberFormat="1" applyFont="1" applyFill="1" applyAlignment="1">
      <alignment horizontal="center" vertical="center"/>
    </xf>
    <xf numFmtId="0" fontId="0" fillId="27" borderId="0" xfId="0" applyFill="1">
      <alignment vertical="center"/>
    </xf>
    <xf numFmtId="3" fontId="44" fillId="15" borderId="22" xfId="0" applyNumberFormat="1" applyFont="1" applyFill="1" applyBorder="1">
      <alignment vertical="center"/>
    </xf>
    <xf numFmtId="0" fontId="44" fillId="20" borderId="20" xfId="0" applyFont="1" applyFill="1" applyBorder="1" applyAlignment="1">
      <alignment horizontal="center" vertical="center" wrapText="1"/>
    </xf>
    <xf numFmtId="0" fontId="95" fillId="0" borderId="0" xfId="0" applyFont="1" applyAlignment="1">
      <alignment horizontal="center" vertical="center"/>
    </xf>
    <xf numFmtId="0" fontId="95" fillId="0" borderId="0" xfId="0" applyFont="1" applyAlignment="1">
      <alignment horizontal="left" vertical="center"/>
    </xf>
    <xf numFmtId="49" fontId="95" fillId="0" borderId="0" xfId="0" applyNumberFormat="1" applyFont="1" applyAlignment="1">
      <alignment horizontal="center" vertical="center"/>
    </xf>
    <xf numFmtId="169" fontId="95" fillId="0" borderId="0" xfId="0" applyNumberFormat="1" applyFont="1">
      <alignment vertical="center"/>
    </xf>
    <xf numFmtId="0" fontId="95" fillId="0" borderId="0" xfId="0" applyFont="1">
      <alignment vertical="center"/>
    </xf>
    <xf numFmtId="3" fontId="95" fillId="0" borderId="0" xfId="0" applyNumberFormat="1" applyFont="1">
      <alignment vertical="center"/>
    </xf>
    <xf numFmtId="14" fontId="95" fillId="0" borderId="0" xfId="0" applyNumberFormat="1" applyFont="1">
      <alignment vertical="center"/>
    </xf>
    <xf numFmtId="0" fontId="96" fillId="0" borderId="0" xfId="0" applyFont="1">
      <alignment vertical="center"/>
    </xf>
    <xf numFmtId="0" fontId="95" fillId="27" borderId="0" xfId="0" applyFont="1" applyFill="1" applyAlignment="1">
      <alignment horizontal="center" vertical="center"/>
    </xf>
    <xf numFmtId="0" fontId="95" fillId="27" borderId="0" xfId="0" applyFont="1" applyFill="1" applyAlignment="1">
      <alignment horizontal="left" vertical="center"/>
    </xf>
    <xf numFmtId="49" fontId="95" fillId="27" borderId="0" xfId="0" applyNumberFormat="1" applyFont="1" applyFill="1" applyAlignment="1">
      <alignment horizontal="center" vertical="center"/>
    </xf>
    <xf numFmtId="169" fontId="95" fillId="27" borderId="0" xfId="0" applyNumberFormat="1" applyFont="1" applyFill="1">
      <alignment vertical="center"/>
    </xf>
    <xf numFmtId="0" fontId="95" fillId="27" borderId="0" xfId="0" applyFont="1" applyFill="1">
      <alignment vertical="center"/>
    </xf>
    <xf numFmtId="3" fontId="95" fillId="27" borderId="0" xfId="0" applyNumberFormat="1" applyFont="1" applyFill="1">
      <alignment vertical="center"/>
    </xf>
    <xf numFmtId="14" fontId="95" fillId="27" borderId="0" xfId="0" applyNumberFormat="1" applyFont="1" applyFill="1">
      <alignment vertical="center"/>
    </xf>
    <xf numFmtId="0" fontId="96" fillId="27" borderId="0" xfId="0" applyFont="1" applyFill="1">
      <alignment vertical="center"/>
    </xf>
    <xf numFmtId="0" fontId="94" fillId="20" borderId="6" xfId="0" applyFont="1" applyFill="1" applyBorder="1" applyAlignment="1">
      <alignment horizontal="center" vertical="center" wrapText="1"/>
    </xf>
    <xf numFmtId="169" fontId="44" fillId="15" borderId="17" xfId="0" applyNumberFormat="1" applyFont="1" applyFill="1" applyBorder="1">
      <alignment vertical="center"/>
    </xf>
    <xf numFmtId="0" fontId="95" fillId="0" borderId="0" xfId="0" applyFont="1" applyAlignment="1">
      <alignment horizontal="right" vertical="center"/>
    </xf>
    <xf numFmtId="3" fontId="49" fillId="15" borderId="17" xfId="0" applyNumberFormat="1" applyFont="1" applyFill="1" applyBorder="1" applyAlignment="1">
      <alignment horizontal="center" vertical="center"/>
    </xf>
    <xf numFmtId="0" fontId="95" fillId="27" borderId="0" xfId="0" applyFont="1" applyFill="1" applyAlignment="1">
      <alignment horizontal="right" vertical="center"/>
    </xf>
    <xf numFmtId="0" fontId="11" fillId="20" borderId="27" xfId="0" applyFont="1" applyFill="1" applyBorder="1" applyAlignment="1">
      <alignment horizontal="center" vertical="center"/>
    </xf>
    <xf numFmtId="2" fontId="11" fillId="20" borderId="27" xfId="0" applyNumberFormat="1" applyFont="1" applyFill="1" applyBorder="1" applyAlignment="1">
      <alignment horizontal="center" vertical="center" wrapText="1"/>
    </xf>
    <xf numFmtId="169" fontId="11" fillId="20" borderId="27" xfId="0" applyNumberFormat="1" applyFont="1" applyFill="1" applyBorder="1" applyAlignment="1">
      <alignment horizontal="center" vertical="center" wrapText="1"/>
    </xf>
    <xf numFmtId="3" fontId="11" fillId="20" borderId="27" xfId="0" applyNumberFormat="1" applyFont="1" applyFill="1" applyBorder="1" applyAlignment="1">
      <alignment horizontal="center" vertical="center" wrapText="1"/>
    </xf>
    <xf numFmtId="0" fontId="13" fillId="20" borderId="27" xfId="0" applyFont="1" applyFill="1" applyBorder="1" applyAlignment="1">
      <alignment horizontal="center" vertical="center" wrapText="1"/>
    </xf>
    <xf numFmtId="0" fontId="28" fillId="0" borderId="28" xfId="0" applyFont="1" applyBorder="1" applyAlignment="1">
      <alignment horizontal="left" vertical="center"/>
    </xf>
    <xf numFmtId="49" fontId="25" fillId="0" borderId="28" xfId="0" applyNumberFormat="1" applyFont="1" applyBorder="1" applyAlignment="1">
      <alignment horizontal="center" vertical="center"/>
    </xf>
    <xf numFmtId="169" fontId="25" fillId="0" borderId="28" xfId="0" applyNumberFormat="1" applyFont="1" applyBorder="1">
      <alignment vertical="center"/>
    </xf>
    <xf numFmtId="3" fontId="38" fillId="0" borderId="28" xfId="0" applyNumberFormat="1" applyFont="1" applyBorder="1">
      <alignment vertical="center"/>
    </xf>
    <xf numFmtId="3" fontId="25" fillId="0" borderId="28" xfId="0" applyNumberFormat="1" applyFont="1" applyBorder="1">
      <alignment vertical="center"/>
    </xf>
    <xf numFmtId="0" fontId="95" fillId="0" borderId="28" xfId="0" applyFont="1" applyBorder="1" applyAlignment="1">
      <alignment horizontal="left" vertical="center"/>
    </xf>
    <xf numFmtId="49" fontId="95" fillId="0" borderId="28" xfId="0" applyNumberFormat="1" applyFont="1" applyBorder="1" applyAlignment="1">
      <alignment horizontal="center" vertical="center"/>
    </xf>
    <xf numFmtId="169" fontId="95" fillId="0" borderId="28" xfId="0" applyNumberFormat="1" applyFont="1" applyBorder="1">
      <alignment vertical="center"/>
    </xf>
    <xf numFmtId="3" fontId="95" fillId="0" borderId="28" xfId="0" applyNumberFormat="1" applyFont="1" applyBorder="1">
      <alignment vertical="center"/>
    </xf>
    <xf numFmtId="0" fontId="28" fillId="0" borderId="24" xfId="0" applyFont="1" applyBorder="1" applyAlignment="1">
      <alignment horizontal="left" vertical="center"/>
    </xf>
    <xf numFmtId="49" fontId="95" fillId="0" borderId="24" xfId="0" applyNumberFormat="1" applyFont="1" applyBorder="1" applyAlignment="1">
      <alignment horizontal="center" vertical="center"/>
    </xf>
    <xf numFmtId="169" fontId="95" fillId="0" borderId="24" xfId="0" applyNumberFormat="1" applyFont="1" applyBorder="1">
      <alignment vertical="center"/>
    </xf>
    <xf numFmtId="3" fontId="95" fillId="0" borderId="24" xfId="0" applyNumberFormat="1" applyFont="1" applyBorder="1">
      <alignment vertical="center"/>
    </xf>
    <xf numFmtId="0" fontId="95" fillId="0" borderId="24" xfId="0" applyFont="1" applyBorder="1" applyAlignment="1">
      <alignment horizontal="right" vertical="center"/>
    </xf>
    <xf numFmtId="0" fontId="95" fillId="0" borderId="24" xfId="0" applyFont="1" applyBorder="1" applyAlignment="1">
      <alignment horizontal="left" vertical="center"/>
    </xf>
    <xf numFmtId="0" fontId="97" fillId="0" borderId="0" xfId="0" applyFont="1" applyAlignment="1">
      <alignment horizontal="centerContinuous" vertical="center"/>
    </xf>
    <xf numFmtId="49" fontId="25" fillId="0" borderId="0" xfId="0" applyNumberFormat="1" applyFont="1" applyAlignment="1">
      <alignment horizontal="centerContinuous" vertical="center"/>
    </xf>
    <xf numFmtId="169" fontId="25" fillId="0" borderId="0" xfId="0" applyNumberFormat="1" applyFont="1" applyAlignment="1">
      <alignment horizontal="centerContinuous" vertical="center"/>
    </xf>
    <xf numFmtId="0" fontId="25" fillId="0" borderId="0" xfId="0" applyFont="1" applyAlignment="1">
      <alignment horizontal="centerContinuous" vertical="center"/>
    </xf>
    <xf numFmtId="3" fontId="25" fillId="0" borderId="0" xfId="0" applyNumberFormat="1" applyFont="1" applyAlignment="1">
      <alignment horizontal="centerContinuous" vertical="center"/>
    </xf>
    <xf numFmtId="0" fontId="25" fillId="0" borderId="24" xfId="0" applyFont="1" applyBorder="1" applyAlignment="1">
      <alignment horizontal="left" vertical="center"/>
    </xf>
    <xf numFmtId="49" fontId="25" fillId="0" borderId="24" xfId="0" applyNumberFormat="1" applyFont="1" applyBorder="1" applyAlignment="1">
      <alignment horizontal="center" vertical="center"/>
    </xf>
    <xf numFmtId="169" fontId="25" fillId="0" borderId="24" xfId="0" applyNumberFormat="1" applyFont="1" applyBorder="1">
      <alignment vertical="center"/>
    </xf>
    <xf numFmtId="0" fontId="25" fillId="0" borderId="24" xfId="0" applyFont="1" applyBorder="1">
      <alignment vertical="center"/>
    </xf>
    <xf numFmtId="3" fontId="25" fillId="0" borderId="24" xfId="0" applyNumberFormat="1" applyFont="1" applyBorder="1">
      <alignment vertical="center"/>
    </xf>
    <xf numFmtId="0" fontId="53" fillId="26" borderId="24" xfId="0" applyFont="1" applyFill="1" applyBorder="1" applyAlignment="1">
      <alignment horizontal="left" vertical="center"/>
    </xf>
    <xf numFmtId="49" fontId="25" fillId="26" borderId="24" xfId="0" applyNumberFormat="1" applyFont="1" applyFill="1" applyBorder="1" applyAlignment="1">
      <alignment horizontal="center" vertical="center"/>
    </xf>
    <xf numFmtId="169" fontId="25" fillId="26" borderId="24" xfId="0" applyNumberFormat="1" applyFont="1" applyFill="1" applyBorder="1" applyAlignment="1">
      <alignment horizontal="center" vertical="center"/>
    </xf>
    <xf numFmtId="0" fontId="25" fillId="26" borderId="24" xfId="0" applyFont="1" applyFill="1" applyBorder="1">
      <alignment vertical="center"/>
    </xf>
    <xf numFmtId="3" fontId="25" fillId="26" borderId="24" xfId="0" applyNumberFormat="1" applyFont="1" applyFill="1" applyBorder="1">
      <alignment vertical="center"/>
    </xf>
    <xf numFmtId="0" fontId="53" fillId="0" borderId="24" xfId="0" applyFont="1" applyBorder="1" applyAlignment="1">
      <alignment horizontal="left" vertical="center"/>
    </xf>
    <xf numFmtId="0" fontId="25" fillId="26" borderId="24" xfId="0" applyFont="1" applyFill="1" applyBorder="1" applyAlignment="1">
      <alignment horizontal="left" vertical="center"/>
    </xf>
    <xf numFmtId="169" fontId="98" fillId="0" borderId="28" xfId="0" applyNumberFormat="1" applyFont="1" applyBorder="1" applyAlignment="1">
      <alignment horizontal="center" vertical="center"/>
    </xf>
    <xf numFmtId="0" fontId="31" fillId="0" borderId="28" xfId="0" applyFont="1" applyBorder="1" applyAlignment="1">
      <alignment horizontal="center" vertical="center" wrapText="1"/>
    </xf>
    <xf numFmtId="0" fontId="95" fillId="0" borderId="28" xfId="0" applyFont="1" applyBorder="1" applyAlignment="1">
      <alignment horizontal="right" vertical="center" wrapText="1"/>
    </xf>
    <xf numFmtId="3" fontId="25" fillId="0" borderId="28" xfId="0" applyNumberFormat="1" applyFont="1" applyBorder="1" applyAlignment="1">
      <alignment vertical="center" wrapText="1"/>
    </xf>
    <xf numFmtId="0" fontId="95" fillId="0" borderId="28" xfId="0" applyFont="1" applyBorder="1" applyAlignment="1">
      <alignment horizontal="center" vertical="center" wrapText="1"/>
    </xf>
    <xf numFmtId="14" fontId="46" fillId="0" borderId="0" xfId="0" applyNumberFormat="1" applyFont="1" applyAlignment="1">
      <alignment horizontal="center" wrapText="1"/>
    </xf>
    <xf numFmtId="14" fontId="13" fillId="20" borderId="21" xfId="0" applyNumberFormat="1" applyFont="1" applyFill="1" applyBorder="1" applyAlignment="1">
      <alignment horizontal="center" vertical="center" wrapText="1"/>
    </xf>
    <xf numFmtId="14" fontId="49" fillId="15" borderId="22" xfId="0" applyNumberFormat="1" applyFont="1" applyFill="1" applyBorder="1" applyAlignment="1">
      <alignment horizontal="center" vertical="center" wrapText="1"/>
    </xf>
    <xf numFmtId="14" fontId="3" fillId="0" borderId="0" xfId="0" applyNumberFormat="1" applyFont="1" applyAlignment="1">
      <alignment wrapText="1"/>
    </xf>
    <xf numFmtId="14" fontId="0" fillId="0" borderId="0" xfId="0" applyNumberFormat="1" applyAlignment="1">
      <alignment vertical="center" wrapText="1"/>
    </xf>
    <xf numFmtId="0" fontId="22" fillId="0" borderId="22" xfId="0" applyFont="1" applyBorder="1" applyAlignment="1">
      <alignment horizontal="centerContinuous" vertical="center"/>
    </xf>
    <xf numFmtId="169" fontId="46" fillId="0" borderId="0" xfId="0" applyNumberFormat="1" applyFont="1" applyAlignment="1">
      <alignment horizontal="centerContinuous" vertical="center"/>
    </xf>
    <xf numFmtId="3" fontId="46" fillId="0" borderId="0" xfId="0" applyNumberFormat="1" applyFont="1" applyAlignment="1">
      <alignment horizontal="centerContinuous" vertical="center"/>
    </xf>
    <xf numFmtId="0" fontId="99" fillId="0" borderId="0" xfId="0" applyFont="1" applyAlignment="1">
      <alignment horizontal="centerContinuous" vertical="center"/>
    </xf>
    <xf numFmtId="0" fontId="25" fillId="0" borderId="28" xfId="0" applyFont="1" applyBorder="1" applyAlignment="1">
      <alignment horizontal="center" vertical="center"/>
    </xf>
    <xf numFmtId="14" fontId="95" fillId="0" borderId="28" xfId="0" applyNumberFormat="1" applyFont="1" applyBorder="1">
      <alignment vertical="center"/>
    </xf>
    <xf numFmtId="0" fontId="95" fillId="0" borderId="28" xfId="0" applyFont="1" applyBorder="1" applyAlignment="1">
      <alignment horizontal="right" vertical="center"/>
    </xf>
    <xf numFmtId="0" fontId="95" fillId="0" borderId="28" xfId="0" applyFont="1" applyBorder="1" applyAlignment="1">
      <alignment horizontal="center" vertical="center"/>
    </xf>
    <xf numFmtId="14" fontId="95" fillId="0" borderId="28" xfId="0" applyNumberFormat="1" applyFont="1" applyBorder="1" applyAlignment="1">
      <alignment vertical="center" wrapText="1"/>
    </xf>
    <xf numFmtId="14" fontId="44" fillId="0" borderId="28" xfId="0" applyNumberFormat="1" applyFont="1" applyBorder="1" applyAlignment="1">
      <alignment horizontal="center" vertical="center"/>
    </xf>
    <xf numFmtId="0" fontId="95" fillId="0" borderId="28" xfId="0" applyFont="1" applyBorder="1" applyAlignment="1">
      <alignment horizontal="left" vertical="center" wrapText="1"/>
    </xf>
    <xf numFmtId="14" fontId="95" fillId="0" borderId="28" xfId="0" applyNumberFormat="1" applyFont="1" applyBorder="1" applyAlignment="1">
      <alignment horizontal="center" vertical="center"/>
    </xf>
    <xf numFmtId="14" fontId="25" fillId="0" borderId="0" xfId="0" applyNumberFormat="1" applyFont="1" applyAlignment="1">
      <alignment horizontal="center" vertical="center"/>
    </xf>
    <xf numFmtId="14" fontId="25" fillId="26" borderId="0" xfId="0" applyNumberFormat="1" applyFont="1" applyFill="1" applyAlignment="1">
      <alignment horizontal="center" vertical="center"/>
    </xf>
    <xf numFmtId="14" fontId="95" fillId="0" borderId="28" xfId="0" applyNumberFormat="1" applyFont="1" applyBorder="1" applyAlignment="1">
      <alignment horizontal="center" vertical="center" wrapText="1"/>
    </xf>
    <xf numFmtId="0" fontId="55" fillId="0" borderId="0" xfId="0" applyFont="1" applyAlignment="1">
      <alignment horizontal="center" vertical="center"/>
    </xf>
    <xf numFmtId="0" fontId="28" fillId="0" borderId="22" xfId="0" applyFont="1" applyBorder="1" applyAlignment="1">
      <alignment horizontal="center" vertical="center"/>
    </xf>
    <xf numFmtId="169" fontId="49" fillId="28" borderId="22" xfId="0" applyNumberFormat="1" applyFont="1" applyFill="1" applyBorder="1">
      <alignment vertical="center"/>
    </xf>
    <xf numFmtId="14" fontId="38" fillId="0" borderId="28" xfId="0" applyNumberFormat="1" applyFont="1" applyBorder="1" applyAlignment="1">
      <alignment vertical="center" wrapText="1"/>
    </xf>
    <xf numFmtId="3" fontId="95" fillId="0" borderId="28" xfId="0" applyNumberFormat="1" applyFont="1" applyBorder="1" applyAlignment="1">
      <alignment horizontal="center" vertical="center"/>
    </xf>
    <xf numFmtId="14" fontId="25" fillId="15" borderId="22" xfId="0" applyNumberFormat="1" applyFont="1" applyFill="1" applyBorder="1" applyAlignment="1">
      <alignment horizontal="center" vertical="center"/>
    </xf>
    <xf numFmtId="0" fontId="11" fillId="10" borderId="7" xfId="0" applyFont="1" applyFill="1" applyBorder="1" applyAlignment="1">
      <alignment horizontal="center" vertical="center" wrapText="1"/>
    </xf>
    <xf numFmtId="0" fontId="12" fillId="0" borderId="8" xfId="0" applyFont="1" applyBorder="1" applyAlignment="1"/>
    <xf numFmtId="0" fontId="12" fillId="0" borderId="9" xfId="0" applyFont="1" applyBorder="1" applyAlignment="1"/>
    <xf numFmtId="0" fontId="12" fillId="0" borderId="11" xfId="0" applyFont="1" applyBorder="1" applyAlignment="1"/>
    <xf numFmtId="0" fontId="10" fillId="0" borderId="0" xfId="0" applyFont="1" applyAlignment="1"/>
    <xf numFmtId="0" fontId="12" fillId="0" borderId="12" xfId="0" applyFont="1" applyBorder="1" applyAlignment="1"/>
    <xf numFmtId="0" fontId="12" fillId="0" borderId="14" xfId="0" applyFont="1" applyBorder="1" applyAlignment="1"/>
    <xf numFmtId="0" fontId="12" fillId="0" borderId="15" xfId="0" applyFont="1" applyBorder="1" applyAlignment="1"/>
    <xf numFmtId="0" fontId="12" fillId="0" borderId="16" xfId="0" applyFont="1" applyBorder="1" applyAlignment="1"/>
    <xf numFmtId="0" fontId="9" fillId="0" borderId="0" xfId="0" applyFont="1" applyAlignment="1">
      <alignment horizontal="center" vertical="center" wrapText="1"/>
    </xf>
    <xf numFmtId="0" fontId="11" fillId="10" borderId="6" xfId="0" applyFont="1" applyFill="1" applyBorder="1" applyAlignment="1">
      <alignment horizontal="center" vertical="center"/>
    </xf>
    <xf numFmtId="0" fontId="12" fillId="0" borderId="10" xfId="0" applyFont="1" applyBorder="1" applyAlignment="1"/>
    <xf numFmtId="0" fontId="12" fillId="0" borderId="13" xfId="0" applyFont="1" applyBorder="1" applyAlignment="1"/>
    <xf numFmtId="0" fontId="11" fillId="10" borderId="6" xfId="0" applyFont="1" applyFill="1" applyBorder="1" applyAlignment="1">
      <alignment horizontal="center" vertical="center" wrapText="1"/>
    </xf>
    <xf numFmtId="2" fontId="11" fillId="10" borderId="6" xfId="0" applyNumberFormat="1" applyFont="1" applyFill="1" applyBorder="1" applyAlignment="1">
      <alignment horizontal="center" vertical="center" wrapText="1"/>
    </xf>
    <xf numFmtId="0" fontId="22" fillId="4" borderId="23" xfId="0" applyFont="1" applyFill="1" applyBorder="1" applyAlignment="1">
      <alignment horizontal="left" vertical="center"/>
    </xf>
    <xf numFmtId="0" fontId="12" fillId="0" borderId="24" xfId="0" applyFont="1" applyBorder="1" applyAlignment="1"/>
    <xf numFmtId="0" fontId="12" fillId="0" borderId="25" xfId="0" applyFont="1" applyBorder="1" applyAlignment="1"/>
    <xf numFmtId="0" fontId="57" fillId="18" borderId="6" xfId="0" applyFont="1" applyFill="1" applyBorder="1" applyAlignment="1">
      <alignment horizontal="center" vertical="center"/>
    </xf>
    <xf numFmtId="3" fontId="44" fillId="0" borderId="23" xfId="0" applyNumberFormat="1" applyFont="1" applyBorder="1">
      <alignment vertical="center"/>
    </xf>
    <xf numFmtId="169" fontId="57" fillId="18" borderId="6" xfId="0" applyNumberFormat="1" applyFont="1" applyFill="1" applyBorder="1" applyAlignment="1">
      <alignment horizontal="center" vertical="center"/>
    </xf>
    <xf numFmtId="3" fontId="57" fillId="18" borderId="6" xfId="0" applyNumberFormat="1" applyFont="1" applyFill="1" applyBorder="1" applyAlignment="1">
      <alignment horizontal="center" vertical="center" wrapText="1"/>
    </xf>
    <xf numFmtId="3" fontId="57" fillId="18" borderId="23" xfId="0" applyNumberFormat="1" applyFont="1" applyFill="1" applyBorder="1" applyAlignment="1">
      <alignment horizontal="center" vertical="center"/>
    </xf>
    <xf numFmtId="14" fontId="57" fillId="18" borderId="6" xfId="0" applyNumberFormat="1" applyFont="1" applyFill="1" applyBorder="1" applyAlignment="1">
      <alignment horizontal="center" vertical="center" wrapText="1"/>
    </xf>
    <xf numFmtId="14" fontId="12" fillId="0" borderId="13" xfId="0" applyNumberFormat="1" applyFont="1" applyBorder="1" applyAlignment="1"/>
    <xf numFmtId="169" fontId="22" fillId="26" borderId="0" xfId="0" applyNumberFormat="1" applyFont="1" applyFill="1" applyAlignment="1">
      <alignment horizontal="center" vertical="center"/>
    </xf>
    <xf numFmtId="169" fontId="22" fillId="26" borderId="24" xfId="0" applyNumberFormat="1" applyFont="1" applyFill="1" applyBorder="1">
      <alignment vertical="center"/>
    </xf>
  </cellXfs>
  <cellStyles count="4">
    <cellStyle name="Bình thường" xfId="0" builtinId="0"/>
    <cellStyle name="Dấu phẩy" xfId="2" builtinId="3"/>
    <cellStyle name="Dấu phẩy [0]" xfId="3" builtinId="6"/>
    <cellStyle name="Siêu kết nối" xfId="1" xr:uid="{00000000-0005-0000-0000-000001000000}"/>
  </cellStyles>
  <dxfs count="0"/>
  <tableStyles count="0" defaultTableStyle="TableStyleMedium2" defaultPivotStyle="PivotStyleLight16"/>
  <colors>
    <mruColors>
      <color rgb="FF0000FF"/>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tyles" Target="style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www.wps.cn/officeDocument/2020/cellImage" Target="NUL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calcChain" Target="calcChain.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11</xdr:col>
      <xdr:colOff>18005</xdr:colOff>
      <xdr:row>2</xdr:row>
      <xdr:rowOff>76125</xdr:rowOff>
    </xdr:from>
    <xdr:to>
      <xdr:col>21</xdr:col>
      <xdr:colOff>337611</xdr:colOff>
      <xdr:row>15</xdr:row>
      <xdr:rowOff>265658</xdr:rowOff>
    </xdr:to>
    <xdr:pic>
      <xdr:nvPicPr>
        <xdr:cNvPr id="2" name="image1.png"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15826015" y="688392"/>
          <a:ext cx="7951739" cy="3503270"/>
        </a:xfrm>
        <a:prstGeom prst="rect">
          <a:avLst/>
        </a:prstGeom>
        <a:noFill/>
        <a:ln w="9525" cap="flat" cmpd="sng">
          <a:noFill/>
          <a:prstDash val="solid"/>
          <a:miter/>
        </a:ln>
        <a:effectLst/>
      </xdr:spPr>
    </xdr:pic>
    <xdr:clientData/>
  </xdr:twoCellAnchor>
  <xdr:twoCellAnchor>
    <xdr:from>
      <xdr:col>11</xdr:col>
      <xdr:colOff>18005</xdr:colOff>
      <xdr:row>3</xdr:row>
      <xdr:rowOff>75902</xdr:rowOff>
    </xdr:from>
    <xdr:to>
      <xdr:col>21</xdr:col>
      <xdr:colOff>337611</xdr:colOff>
      <xdr:row>16</xdr:row>
      <xdr:rowOff>0</xdr:rowOff>
    </xdr:to>
    <xdr:pic>
      <xdr:nvPicPr>
        <xdr:cNvPr id="3" name="image1.png"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15826015" y="1002082"/>
          <a:ext cx="7951739" cy="3504609"/>
        </a:xfrm>
        <a:prstGeom prst="rect">
          <a:avLst/>
        </a:prstGeom>
        <a:noFill/>
        <a:ln w="9525" cap="flat" cmpd="sng">
          <a:noFill/>
          <a:prstDash val="solid"/>
          <a:miter/>
        </a:ln>
        <a:effectLst/>
      </xdr:spPr>
    </xdr:pic>
    <xdr:clientData/>
  </xdr:twoCellAnchor>
  <xdr:twoCellAnchor>
    <xdr:from>
      <xdr:col>11</xdr:col>
      <xdr:colOff>18005</xdr:colOff>
      <xdr:row>14</xdr:row>
      <xdr:rowOff>76125</xdr:rowOff>
    </xdr:from>
    <xdr:to>
      <xdr:col>21</xdr:col>
      <xdr:colOff>337611</xdr:colOff>
      <xdr:row>29</xdr:row>
      <xdr:rowOff>75790</xdr:rowOff>
    </xdr:to>
    <xdr:pic>
      <xdr:nvPicPr>
        <xdr:cNvPr id="4" name="image1.png"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15826015" y="3802674"/>
          <a:ext cx="7951739" cy="3504646"/>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204274</xdr:colOff>
      <xdr:row>62</xdr:row>
      <xdr:rowOff>26299</xdr:rowOff>
    </xdr:from>
    <xdr:to>
      <xdr:col>23</xdr:col>
      <xdr:colOff>464373</xdr:colOff>
      <xdr:row>71</xdr:row>
      <xdr:rowOff>52084</xdr:rowOff>
    </xdr:to>
    <xdr:pic>
      <xdr:nvPicPr>
        <xdr:cNvPr id="2" name="image2.png" descr=" ">
          <a:extLst>
            <a:ext uri="{FF2B5EF4-FFF2-40B4-BE49-F238E27FC236}">
              <a16:creationId xmlns:a16="http://schemas.microsoft.com/office/drawing/2014/main" id="{00000000-0008-0000-4F00-000002000000}"/>
            </a:ext>
          </a:extLst>
        </xdr:cNvPr>
        <xdr:cNvPicPr/>
      </xdr:nvPicPr>
      <xdr:blipFill>
        <a:blip xmlns:r="http://schemas.openxmlformats.org/officeDocument/2006/relationships" r:embed="rId1"/>
        <a:srcRect/>
        <a:stretch>
          <a:fillRect/>
        </a:stretch>
      </xdr:blipFill>
      <xdr:spPr>
        <a:xfrm>
          <a:off x="11466186" y="12756181"/>
          <a:ext cx="6669863" cy="1841138"/>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265587</xdr:colOff>
      <xdr:row>2</xdr:row>
      <xdr:rowOff>38062</xdr:rowOff>
    </xdr:from>
    <xdr:to>
      <xdr:col>19</xdr:col>
      <xdr:colOff>536426</xdr:colOff>
      <xdr:row>15</xdr:row>
      <xdr:rowOff>76125</xdr:rowOff>
    </xdr:to>
    <xdr:pic>
      <xdr:nvPicPr>
        <xdr:cNvPr id="2" name="image3.png" descr=" ">
          <a:extLst>
            <a:ext uri="{FF2B5EF4-FFF2-40B4-BE49-F238E27FC236}">
              <a16:creationId xmlns:a16="http://schemas.microsoft.com/office/drawing/2014/main" id="{00000000-0008-0000-5200-000002000000}"/>
            </a:ext>
          </a:extLst>
        </xdr:cNvPr>
        <xdr:cNvPicPr/>
      </xdr:nvPicPr>
      <xdr:blipFill>
        <a:blip xmlns:r="http://schemas.openxmlformats.org/officeDocument/2006/relationships" r:embed="rId1"/>
        <a:srcRect/>
        <a:stretch>
          <a:fillRect/>
        </a:stretch>
      </xdr:blipFill>
      <xdr:spPr>
        <a:xfrm>
          <a:off x="17887600" y="640810"/>
          <a:ext cx="4850154" cy="2866626"/>
        </a:xfrm>
        <a:prstGeom prst="rect">
          <a:avLst/>
        </a:prstGeom>
        <a:noFill/>
        <a:ln w="9525" cap="flat" cmpd="sng">
          <a:noFill/>
          <a:prstDash val="solid"/>
          <a:miter/>
        </a:ln>
        <a:effectLst/>
      </xdr:spPr>
    </xdr:pic>
    <xdr:clientData/>
  </xdr:twoCellAnchor>
  <xdr:twoCellAnchor>
    <xdr:from>
      <xdr:col>13</xdr:col>
      <xdr:colOff>522922</xdr:colOff>
      <xdr:row>23</xdr:row>
      <xdr:rowOff>0</xdr:rowOff>
    </xdr:from>
    <xdr:to>
      <xdr:col>21</xdr:col>
      <xdr:colOff>203316</xdr:colOff>
      <xdr:row>37</xdr:row>
      <xdr:rowOff>164864</xdr:rowOff>
    </xdr:to>
    <xdr:pic>
      <xdr:nvPicPr>
        <xdr:cNvPr id="3" name="image4.png" descr=" ">
          <a:extLst>
            <a:ext uri="{FF2B5EF4-FFF2-40B4-BE49-F238E27FC236}">
              <a16:creationId xmlns:a16="http://schemas.microsoft.com/office/drawing/2014/main" id="{00000000-0008-0000-5200-000003000000}"/>
            </a:ext>
          </a:extLst>
        </xdr:cNvPr>
        <xdr:cNvPicPr/>
      </xdr:nvPicPr>
      <xdr:blipFill>
        <a:blip xmlns:r="http://schemas.openxmlformats.org/officeDocument/2006/relationships" r:embed="rId2"/>
        <a:srcRect/>
        <a:stretch>
          <a:fillRect/>
        </a:stretch>
      </xdr:blipFill>
      <xdr:spPr>
        <a:xfrm>
          <a:off x="18144744" y="5659890"/>
          <a:ext cx="5786026" cy="2989729"/>
        </a:xfrm>
        <a:prstGeom prst="rect">
          <a:avLst/>
        </a:prstGeom>
        <a:noFill/>
        <a:ln w="9525" cap="flat" cmpd="sng">
          <a:noFill/>
          <a:prstDash val="solid"/>
          <a:miter/>
        </a:ln>
        <a:effec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trudenchieusang.com/den-chop-vang-giao-thong-su-dung-nang-luong-mat-troi/"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printerSettings" Target="../printerSettings/printerSettings71.bin"/><Relationship Id="rId1" Type="http://schemas.openxmlformats.org/officeDocument/2006/relationships/hyperlink" Target="http://canthoairport.com/" TargetMode="External"/></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opLeftCell="A136" workbookViewId="0">
      <selection activeCell="K152" sqref="K152"/>
    </sheetView>
  </sheetViews>
  <sheetFormatPr defaultColWidth="14" defaultRowHeight="15" customHeight="1" x14ac:dyDescent="0.25"/>
  <cols>
    <col min="1" max="1" width="40.42578125" customWidth="1"/>
    <col min="2" max="2" width="8.7109375" customWidth="1"/>
    <col min="3" max="3" width="18.85546875" customWidth="1"/>
    <col min="4" max="4" width="23.85546875" customWidth="1"/>
    <col min="5" max="5" width="8.7109375" customWidth="1"/>
    <col min="6" max="6" width="17.140625" customWidth="1"/>
    <col min="7" max="7" width="12.28515625" customWidth="1"/>
    <col min="8" max="8" width="25" customWidth="1"/>
    <col min="9" max="9" width="20.140625" customWidth="1"/>
    <col min="10" max="28" width="8.7109375" customWidth="1"/>
  </cols>
  <sheetData>
    <row r="1" spans="1:28" ht="23.25" customHeight="1" x14ac:dyDescent="0.3">
      <c r="A1" s="1" t="s">
        <v>0</v>
      </c>
      <c r="B1" s="2"/>
      <c r="C1" s="1"/>
      <c r="D1" s="1"/>
      <c r="E1" s="1"/>
      <c r="F1" s="1"/>
      <c r="G1" s="3"/>
      <c r="H1" s="1"/>
      <c r="I1" s="4"/>
      <c r="J1" s="1"/>
      <c r="K1" s="1"/>
      <c r="L1" s="1"/>
      <c r="M1" s="1"/>
      <c r="N1" s="1"/>
      <c r="O1" s="1"/>
      <c r="P1" s="1"/>
      <c r="Q1" s="1"/>
      <c r="R1" s="1"/>
      <c r="S1" s="1"/>
      <c r="T1" s="1"/>
      <c r="U1" s="1"/>
      <c r="V1" s="1"/>
      <c r="W1" s="1"/>
      <c r="X1" s="1"/>
      <c r="Y1" s="1"/>
      <c r="Z1" s="1"/>
      <c r="AA1" s="1"/>
      <c r="AB1" s="1"/>
    </row>
    <row r="2" spans="1:28" ht="14.25" customHeight="1" x14ac:dyDescent="0.25">
      <c r="A2" s="5"/>
      <c r="B2" s="6"/>
      <c r="C2" s="7"/>
      <c r="D2" s="7" t="s">
        <v>1</v>
      </c>
      <c r="E2" s="8" t="s">
        <v>2</v>
      </c>
      <c r="F2" s="7" t="s">
        <v>1</v>
      </c>
      <c r="G2" s="9" t="s">
        <v>2</v>
      </c>
      <c r="H2" s="10" t="s">
        <v>3</v>
      </c>
      <c r="I2" s="11"/>
    </row>
    <row r="3" spans="1:28" ht="14.25" customHeight="1" x14ac:dyDescent="0.25">
      <c r="A3" s="656" t="s">
        <v>3</v>
      </c>
      <c r="B3" s="657"/>
      <c r="C3" s="658">
        <v>138892000000</v>
      </c>
      <c r="D3" s="659">
        <v>122874800784</v>
      </c>
      <c r="E3" s="660">
        <v>0.88467874884082598</v>
      </c>
      <c r="F3" s="659">
        <v>122874800784</v>
      </c>
      <c r="G3" s="660">
        <v>0.88467874884082598</v>
      </c>
      <c r="H3" s="12" t="s">
        <v>4</v>
      </c>
      <c r="I3" s="11"/>
    </row>
    <row r="4" spans="1:28" ht="14.25" customHeight="1" x14ac:dyDescent="0.25">
      <c r="A4" s="661" t="s">
        <v>4</v>
      </c>
      <c r="B4" s="657"/>
      <c r="C4" s="658">
        <v>7349000000</v>
      </c>
      <c r="D4" s="659">
        <v>35334505031</v>
      </c>
      <c r="E4" s="660">
        <v>4.808069809633964</v>
      </c>
      <c r="F4" s="659">
        <v>35334505031</v>
      </c>
      <c r="G4" s="660">
        <v>4.808069809633964</v>
      </c>
      <c r="H4" s="13" t="s">
        <v>5</v>
      </c>
      <c r="I4" s="11"/>
    </row>
    <row r="5" spans="1:28" ht="14.25" customHeight="1" x14ac:dyDescent="0.25">
      <c r="A5" s="662" t="s">
        <v>5</v>
      </c>
      <c r="B5" s="663" t="s">
        <v>6</v>
      </c>
      <c r="C5" s="664">
        <v>0</v>
      </c>
      <c r="D5" s="665">
        <v>30245273915</v>
      </c>
      <c r="E5" s="666">
        <v>0</v>
      </c>
      <c r="F5" s="665">
        <v>30245273915</v>
      </c>
      <c r="G5" s="666">
        <v>0</v>
      </c>
      <c r="H5" s="13" t="s">
        <v>7</v>
      </c>
      <c r="I5" s="11"/>
    </row>
    <row r="6" spans="1:28" ht="14.25" customHeight="1" x14ac:dyDescent="0.25">
      <c r="A6" s="662" t="s">
        <v>8</v>
      </c>
      <c r="B6" s="663" t="s">
        <v>9</v>
      </c>
      <c r="C6" s="664">
        <v>0</v>
      </c>
      <c r="D6" s="665"/>
      <c r="E6" s="666">
        <v>0</v>
      </c>
      <c r="F6" s="665"/>
      <c r="G6" s="666">
        <v>0</v>
      </c>
      <c r="H6" s="13" t="s">
        <v>10</v>
      </c>
      <c r="I6" s="11"/>
    </row>
    <row r="7" spans="1:28" ht="14.25" customHeight="1" x14ac:dyDescent="0.25">
      <c r="A7" s="662" t="s">
        <v>11</v>
      </c>
      <c r="B7" s="663" t="s">
        <v>12</v>
      </c>
      <c r="C7" s="664">
        <v>26000000</v>
      </c>
      <c r="D7" s="665">
        <v>17028000</v>
      </c>
      <c r="E7" s="666">
        <v>0.65490000000000004</v>
      </c>
      <c r="F7" s="665">
        <v>17028000</v>
      </c>
      <c r="G7" s="666">
        <v>0.65490000000000004</v>
      </c>
      <c r="H7" s="13" t="s">
        <v>13</v>
      </c>
      <c r="I7" s="11"/>
    </row>
    <row r="8" spans="1:28" ht="14.25" customHeight="1" x14ac:dyDescent="0.25">
      <c r="A8" s="662" t="s">
        <v>10</v>
      </c>
      <c r="B8" s="663" t="s">
        <v>14</v>
      </c>
      <c r="C8" s="664">
        <v>3208000000</v>
      </c>
      <c r="D8" s="665">
        <v>1995540000</v>
      </c>
      <c r="E8" s="666">
        <v>0.62209999999999999</v>
      </c>
      <c r="F8" s="665">
        <v>1995540000</v>
      </c>
      <c r="G8" s="666">
        <v>0.62209999999999999</v>
      </c>
      <c r="H8" s="13" t="s">
        <v>15</v>
      </c>
      <c r="I8" s="11"/>
    </row>
    <row r="9" spans="1:28" ht="14.25" customHeight="1" x14ac:dyDescent="0.25">
      <c r="A9" s="662" t="s">
        <v>13</v>
      </c>
      <c r="B9" s="663" t="s">
        <v>16</v>
      </c>
      <c r="C9" s="664">
        <v>323000000</v>
      </c>
      <c r="D9" s="665">
        <v>261355318</v>
      </c>
      <c r="E9" s="666">
        <v>0.80910000000000004</v>
      </c>
      <c r="F9" s="665">
        <v>261355318</v>
      </c>
      <c r="G9" s="666">
        <v>0.80910000000000004</v>
      </c>
      <c r="H9" s="13" t="s">
        <v>17</v>
      </c>
      <c r="I9" s="11"/>
    </row>
    <row r="10" spans="1:28" ht="14.25" customHeight="1" x14ac:dyDescent="0.25">
      <c r="A10" s="662" t="s">
        <v>15</v>
      </c>
      <c r="B10" s="663" t="s">
        <v>18</v>
      </c>
      <c r="C10" s="664">
        <v>3086000000</v>
      </c>
      <c r="D10" s="665">
        <v>2292390622</v>
      </c>
      <c r="E10" s="666">
        <v>0.74280000000000002</v>
      </c>
      <c r="F10" s="665">
        <v>2292390622</v>
      </c>
      <c r="G10" s="666">
        <v>0.74280000000000002</v>
      </c>
      <c r="H10" s="13" t="s">
        <v>19</v>
      </c>
      <c r="I10" s="11"/>
    </row>
    <row r="11" spans="1:28" ht="14.25" customHeight="1" x14ac:dyDescent="0.25">
      <c r="A11" s="662" t="s">
        <v>17</v>
      </c>
      <c r="B11" s="663" t="s">
        <v>20</v>
      </c>
      <c r="C11" s="664">
        <v>529000000</v>
      </c>
      <c r="D11" s="665">
        <v>392239517</v>
      </c>
      <c r="E11" s="666">
        <v>0.74150000000000005</v>
      </c>
      <c r="F11" s="665">
        <v>392239517</v>
      </c>
      <c r="G11" s="666">
        <v>0.74150000000000005</v>
      </c>
      <c r="H11" s="12" t="s">
        <v>21</v>
      </c>
      <c r="I11" s="11"/>
    </row>
    <row r="12" spans="1:28" ht="14.25" customHeight="1" x14ac:dyDescent="0.25">
      <c r="A12" s="662" t="s">
        <v>19</v>
      </c>
      <c r="B12" s="663" t="s">
        <v>22</v>
      </c>
      <c r="C12" s="664">
        <v>177000000</v>
      </c>
      <c r="D12" s="665">
        <v>130677659</v>
      </c>
      <c r="E12" s="666">
        <v>0.73829999999999996</v>
      </c>
      <c r="F12" s="665">
        <v>130677659</v>
      </c>
      <c r="G12" s="666">
        <v>0.73829999999999996</v>
      </c>
      <c r="H12" s="13" t="s">
        <v>23</v>
      </c>
      <c r="I12" s="11"/>
    </row>
    <row r="13" spans="1:28" ht="14.25" customHeight="1" x14ac:dyDescent="0.25">
      <c r="A13" s="661" t="s">
        <v>21</v>
      </c>
      <c r="B13" s="657"/>
      <c r="C13" s="658">
        <v>1231000000</v>
      </c>
      <c r="D13" s="659">
        <v>1231090374</v>
      </c>
      <c r="E13" s="660">
        <v>1.0000734151096669</v>
      </c>
      <c r="F13" s="659">
        <v>1231090374</v>
      </c>
      <c r="G13" s="660">
        <v>1.0000734151096669</v>
      </c>
      <c r="H13" s="13" t="s">
        <v>24</v>
      </c>
      <c r="I13" s="11"/>
    </row>
    <row r="14" spans="1:28" ht="14.25" customHeight="1" x14ac:dyDescent="0.25">
      <c r="A14" s="662" t="s">
        <v>23</v>
      </c>
      <c r="B14" s="663" t="s">
        <v>25</v>
      </c>
      <c r="C14" s="664">
        <v>800000000</v>
      </c>
      <c r="D14" s="665">
        <v>916253686</v>
      </c>
      <c r="E14" s="666">
        <v>1.1453</v>
      </c>
      <c r="F14" s="665">
        <v>916253686</v>
      </c>
      <c r="G14" s="666">
        <v>1.1453</v>
      </c>
      <c r="H14" s="13" t="s">
        <v>26</v>
      </c>
      <c r="I14" s="11"/>
    </row>
    <row r="15" spans="1:28" ht="14.25" customHeight="1" x14ac:dyDescent="0.25">
      <c r="A15" s="662" t="s">
        <v>24</v>
      </c>
      <c r="B15" s="663" t="s">
        <v>27</v>
      </c>
      <c r="C15" s="664">
        <v>150000000</v>
      </c>
      <c r="D15" s="665">
        <v>157182286</v>
      </c>
      <c r="E15" s="666">
        <v>1.0479000000000001</v>
      </c>
      <c r="F15" s="665">
        <v>157182286</v>
      </c>
      <c r="G15" s="666">
        <v>1.0479000000000001</v>
      </c>
      <c r="H15" s="13" t="s">
        <v>28</v>
      </c>
      <c r="I15" s="11"/>
    </row>
    <row r="16" spans="1:28" ht="14.25" customHeight="1" x14ac:dyDescent="0.25">
      <c r="A16" s="662" t="s">
        <v>26</v>
      </c>
      <c r="B16" s="663" t="s">
        <v>29</v>
      </c>
      <c r="C16" s="664">
        <v>20000000</v>
      </c>
      <c r="D16" s="665"/>
      <c r="E16" s="666">
        <v>0</v>
      </c>
      <c r="F16" s="665"/>
      <c r="G16" s="666">
        <v>0</v>
      </c>
      <c r="H16" s="13" t="s">
        <v>30</v>
      </c>
      <c r="I16" s="11"/>
    </row>
    <row r="17" spans="1:28" ht="14.25" customHeight="1" x14ac:dyDescent="0.25">
      <c r="A17" s="662" t="s">
        <v>28</v>
      </c>
      <c r="B17" s="663" t="s">
        <v>31</v>
      </c>
      <c r="C17" s="664">
        <v>40000000</v>
      </c>
      <c r="D17" s="665">
        <v>27714000</v>
      </c>
      <c r="E17" s="666">
        <v>0.69289999999999996</v>
      </c>
      <c r="F17" s="665">
        <v>27714000</v>
      </c>
      <c r="G17" s="666">
        <v>0.69289999999999996</v>
      </c>
      <c r="H17" s="13" t="s">
        <v>32</v>
      </c>
      <c r="I17" s="11"/>
    </row>
    <row r="18" spans="1:28" ht="14.25" customHeight="1" x14ac:dyDescent="0.25">
      <c r="A18" s="662" t="s">
        <v>30</v>
      </c>
      <c r="B18" s="663" t="s">
        <v>33</v>
      </c>
      <c r="C18" s="664">
        <v>126000000</v>
      </c>
      <c r="D18" s="665">
        <v>87955140</v>
      </c>
      <c r="E18" s="666">
        <v>0.69810000000000005</v>
      </c>
      <c r="F18" s="665">
        <v>87955140</v>
      </c>
      <c r="G18" s="666">
        <v>0.69810000000000005</v>
      </c>
      <c r="H18" s="13" t="s">
        <v>34</v>
      </c>
      <c r="I18" s="11"/>
    </row>
    <row r="19" spans="1:28" ht="14.25" customHeight="1" x14ac:dyDescent="0.25">
      <c r="A19" s="662" t="s">
        <v>32</v>
      </c>
      <c r="B19" s="663" t="s">
        <v>35</v>
      </c>
      <c r="C19" s="664">
        <v>20000000</v>
      </c>
      <c r="D19" s="665">
        <v>10249999</v>
      </c>
      <c r="E19" s="666">
        <v>0.51249999999999996</v>
      </c>
      <c r="F19" s="665">
        <v>10249999</v>
      </c>
      <c r="G19" s="666">
        <v>0.51249999999999996</v>
      </c>
      <c r="H19" s="13" t="s">
        <v>36</v>
      </c>
      <c r="I19" s="11"/>
    </row>
    <row r="20" spans="1:28" ht="14.25" customHeight="1" x14ac:dyDescent="0.25">
      <c r="A20" s="662" t="s">
        <v>34</v>
      </c>
      <c r="B20" s="663" t="s">
        <v>37</v>
      </c>
      <c r="C20" s="664">
        <v>75000000</v>
      </c>
      <c r="D20" s="665">
        <v>31735263</v>
      </c>
      <c r="E20" s="666">
        <v>0.42309999999999998</v>
      </c>
      <c r="F20" s="665">
        <v>31735263</v>
      </c>
      <c r="G20" s="666">
        <v>0.42309999999999998</v>
      </c>
      <c r="H20" s="12" t="s">
        <v>38</v>
      </c>
      <c r="I20" s="11"/>
    </row>
    <row r="21" spans="1:28" ht="14.25" customHeight="1" x14ac:dyDescent="0.25">
      <c r="A21" s="661" t="s">
        <v>38</v>
      </c>
      <c r="B21" s="657"/>
      <c r="C21" s="658">
        <v>1089000000</v>
      </c>
      <c r="D21" s="659">
        <v>605563865</v>
      </c>
      <c r="E21" s="660">
        <v>0.55607333792470159</v>
      </c>
      <c r="F21" s="659">
        <v>605563865</v>
      </c>
      <c r="G21" s="660">
        <v>0.55607333792470159</v>
      </c>
      <c r="H21" s="12" t="s">
        <v>39</v>
      </c>
      <c r="I21" s="11"/>
    </row>
    <row r="22" spans="1:28" ht="14.25" customHeight="1" x14ac:dyDescent="0.25">
      <c r="A22" s="667" t="s">
        <v>39</v>
      </c>
      <c r="B22" s="657"/>
      <c r="C22" s="658">
        <v>863000000</v>
      </c>
      <c r="D22" s="659">
        <v>595714878</v>
      </c>
      <c r="E22" s="660">
        <v>0.69028375202781</v>
      </c>
      <c r="F22" s="659">
        <v>595714878</v>
      </c>
      <c r="G22" s="660">
        <v>0.69028375202781</v>
      </c>
      <c r="H22" s="13" t="s">
        <v>40</v>
      </c>
      <c r="I22" s="11"/>
    </row>
    <row r="23" spans="1:28" ht="14.25" customHeight="1" x14ac:dyDescent="0.25">
      <c r="A23" s="668" t="s">
        <v>40</v>
      </c>
      <c r="B23" s="663" t="s">
        <v>41</v>
      </c>
      <c r="C23" s="664">
        <v>610000000</v>
      </c>
      <c r="D23" s="665">
        <v>411772493</v>
      </c>
      <c r="E23" s="666">
        <v>0.67500000000000004</v>
      </c>
      <c r="F23" s="665">
        <v>411772493</v>
      </c>
      <c r="G23" s="666">
        <v>0.67500000000000004</v>
      </c>
      <c r="H23" s="13" t="s">
        <v>42</v>
      </c>
      <c r="I23" s="11"/>
    </row>
    <row r="24" spans="1:28" ht="19.5" customHeight="1" x14ac:dyDescent="0.25">
      <c r="A24" s="668" t="s">
        <v>42</v>
      </c>
      <c r="B24" s="663" t="s">
        <v>43</v>
      </c>
      <c r="C24" s="664">
        <v>73000000</v>
      </c>
      <c r="D24" s="665">
        <v>122391542</v>
      </c>
      <c r="E24" s="666">
        <v>1.6766000000000001</v>
      </c>
      <c r="F24" s="665">
        <v>122391542</v>
      </c>
      <c r="G24" s="666">
        <v>1.6766000000000001</v>
      </c>
      <c r="H24" s="14" t="s">
        <v>44</v>
      </c>
      <c r="I24" s="15"/>
      <c r="J24" s="16"/>
      <c r="K24" s="16"/>
      <c r="L24" s="16"/>
      <c r="M24" s="16"/>
      <c r="N24" s="16"/>
      <c r="O24" s="16"/>
      <c r="P24" s="16"/>
      <c r="Q24" s="16"/>
      <c r="R24" s="16"/>
      <c r="S24" s="16"/>
      <c r="T24" s="16"/>
      <c r="U24" s="16"/>
      <c r="V24" s="16"/>
      <c r="W24" s="16"/>
      <c r="X24" s="16"/>
      <c r="Y24" s="16"/>
      <c r="Z24" s="16"/>
      <c r="AA24" s="16"/>
      <c r="AB24" s="16"/>
    </row>
    <row r="25" spans="1:28" ht="14.25" customHeight="1" x14ac:dyDescent="0.25">
      <c r="A25" s="668" t="s">
        <v>44</v>
      </c>
      <c r="B25" s="663" t="s">
        <v>45</v>
      </c>
      <c r="C25" s="664">
        <v>100000000</v>
      </c>
      <c r="D25" s="665"/>
      <c r="E25" s="666">
        <v>0</v>
      </c>
      <c r="F25" s="665"/>
      <c r="G25" s="666">
        <v>0</v>
      </c>
      <c r="H25" s="13" t="s">
        <v>46</v>
      </c>
      <c r="I25" s="11"/>
    </row>
    <row r="26" spans="1:28" ht="14.25" customHeight="1" x14ac:dyDescent="0.25">
      <c r="A26" s="668" t="s">
        <v>46</v>
      </c>
      <c r="B26" s="663" t="s">
        <v>47</v>
      </c>
      <c r="C26" s="664">
        <v>80000000</v>
      </c>
      <c r="D26" s="665">
        <v>61550843</v>
      </c>
      <c r="E26" s="666">
        <v>0.76939999999999997</v>
      </c>
      <c r="F26" s="665">
        <v>61550843</v>
      </c>
      <c r="G26" s="666">
        <v>0.76939999999999997</v>
      </c>
      <c r="H26" s="12" t="s">
        <v>48</v>
      </c>
      <c r="I26" s="11"/>
    </row>
    <row r="27" spans="1:28" ht="14.25" customHeight="1" x14ac:dyDescent="0.25">
      <c r="A27" s="667" t="s">
        <v>48</v>
      </c>
      <c r="B27" s="657"/>
      <c r="C27" s="658">
        <v>226000000</v>
      </c>
      <c r="D27" s="659">
        <v>9848987</v>
      </c>
      <c r="E27" s="660">
        <v>4.3579588495575222E-2</v>
      </c>
      <c r="F27" s="659">
        <v>9848987</v>
      </c>
      <c r="G27" s="660">
        <v>4.3579588495575222E-2</v>
      </c>
      <c r="H27" s="13" t="s">
        <v>48</v>
      </c>
      <c r="I27" s="11"/>
    </row>
    <row r="28" spans="1:28" ht="14.25" customHeight="1" x14ac:dyDescent="0.25">
      <c r="A28" s="668" t="s">
        <v>48</v>
      </c>
      <c r="B28" s="663" t="s">
        <v>49</v>
      </c>
      <c r="C28" s="664">
        <v>196000000</v>
      </c>
      <c r="D28" s="665">
        <v>5697139</v>
      </c>
      <c r="E28" s="666">
        <v>2.9100000000000001E-2</v>
      </c>
      <c r="F28" s="665">
        <v>5697139</v>
      </c>
      <c r="G28" s="666">
        <v>2.9100000000000001E-2</v>
      </c>
      <c r="H28" s="17" t="s">
        <v>50</v>
      </c>
      <c r="I28" s="11"/>
      <c r="J28" s="18"/>
      <c r="K28" s="19"/>
      <c r="L28" s="19"/>
      <c r="M28" s="19"/>
      <c r="N28" s="19"/>
      <c r="O28" s="19"/>
      <c r="P28" s="19"/>
      <c r="Q28" s="19"/>
      <c r="R28" s="19"/>
      <c r="S28" s="19"/>
      <c r="T28" s="19"/>
      <c r="U28" s="19"/>
      <c r="V28" s="19"/>
      <c r="W28" s="19"/>
      <c r="X28" s="19"/>
      <c r="Y28" s="19"/>
      <c r="Z28" s="19"/>
      <c r="AA28" s="19"/>
      <c r="AB28" s="19"/>
    </row>
    <row r="29" spans="1:28" ht="14.25" customHeight="1" x14ac:dyDescent="0.25">
      <c r="A29" s="668" t="s">
        <v>50</v>
      </c>
      <c r="B29" s="663" t="s">
        <v>51</v>
      </c>
      <c r="C29" s="664">
        <v>30000000</v>
      </c>
      <c r="D29" s="665">
        <v>4151848</v>
      </c>
      <c r="E29" s="666">
        <v>0.1384</v>
      </c>
      <c r="F29" s="665">
        <v>4151848</v>
      </c>
      <c r="G29" s="666">
        <v>0.1384</v>
      </c>
      <c r="H29" s="20" t="s">
        <v>52</v>
      </c>
      <c r="I29" s="11"/>
      <c r="J29" s="21"/>
      <c r="K29" s="19"/>
      <c r="L29" s="19"/>
      <c r="M29" s="19"/>
      <c r="N29" s="19"/>
      <c r="O29" s="19"/>
      <c r="P29" s="19"/>
      <c r="Q29" s="19"/>
      <c r="R29" s="19"/>
      <c r="S29" s="19"/>
      <c r="T29" s="19"/>
      <c r="U29" s="19"/>
      <c r="V29" s="19"/>
      <c r="W29" s="19"/>
      <c r="X29" s="19"/>
      <c r="Y29" s="19"/>
      <c r="Z29" s="19"/>
      <c r="AA29" s="19"/>
      <c r="AB29" s="19"/>
    </row>
    <row r="30" spans="1:28" ht="14.25" customHeight="1" x14ac:dyDescent="0.25">
      <c r="A30" s="661" t="s">
        <v>52</v>
      </c>
      <c r="B30" s="657"/>
      <c r="C30" s="658">
        <v>52229000000</v>
      </c>
      <c r="D30" s="659">
        <v>53683774716</v>
      </c>
      <c r="E30" s="660">
        <v>1.0278537731145532</v>
      </c>
      <c r="F30" s="659">
        <v>53683774716</v>
      </c>
      <c r="G30" s="660">
        <v>1.0278537731145532</v>
      </c>
      <c r="H30" s="20" t="s">
        <v>52</v>
      </c>
      <c r="I30" s="11"/>
      <c r="J30" s="21"/>
      <c r="K30" s="19"/>
      <c r="L30" s="19"/>
      <c r="M30" s="19"/>
      <c r="N30" s="19"/>
      <c r="O30" s="19"/>
      <c r="P30" s="19"/>
      <c r="Q30" s="19"/>
      <c r="R30" s="19"/>
      <c r="S30" s="19"/>
      <c r="T30" s="19"/>
      <c r="U30" s="19"/>
      <c r="V30" s="19"/>
      <c r="W30" s="19"/>
      <c r="X30" s="19"/>
      <c r="Y30" s="19"/>
      <c r="Z30" s="19"/>
      <c r="AA30" s="19"/>
      <c r="AB30" s="19"/>
    </row>
    <row r="31" spans="1:28" ht="14.25" customHeight="1" x14ac:dyDescent="0.25">
      <c r="A31" s="662" t="s">
        <v>52</v>
      </c>
      <c r="B31" s="663" t="s">
        <v>53</v>
      </c>
      <c r="C31" s="664">
        <v>52229000000</v>
      </c>
      <c r="D31" s="665">
        <v>53683774716</v>
      </c>
      <c r="E31" s="666">
        <v>1.0279</v>
      </c>
      <c r="F31" s="665">
        <v>53683774716</v>
      </c>
      <c r="G31" s="666">
        <v>1.0279</v>
      </c>
      <c r="H31" s="12" t="s">
        <v>54</v>
      </c>
      <c r="I31" s="11"/>
    </row>
    <row r="32" spans="1:28" ht="14.25" customHeight="1" x14ac:dyDescent="0.25">
      <c r="A32" s="661" t="s">
        <v>54</v>
      </c>
      <c r="B32" s="657"/>
      <c r="C32" s="658">
        <v>773000000</v>
      </c>
      <c r="D32" s="659">
        <v>386743680</v>
      </c>
      <c r="E32" s="660">
        <v>0.50031523932729627</v>
      </c>
      <c r="F32" s="659">
        <v>386743680</v>
      </c>
      <c r="G32" s="660">
        <v>0.50031523932729627</v>
      </c>
      <c r="H32" s="13" t="s">
        <v>55</v>
      </c>
      <c r="I32" s="11"/>
    </row>
    <row r="33" spans="1:28" ht="14.25" customHeight="1" x14ac:dyDescent="0.25">
      <c r="A33" s="662" t="s">
        <v>55</v>
      </c>
      <c r="B33" s="663" t="s">
        <v>56</v>
      </c>
      <c r="C33" s="664">
        <v>0</v>
      </c>
      <c r="D33" s="665"/>
      <c r="E33" s="666">
        <v>0</v>
      </c>
      <c r="F33" s="665"/>
      <c r="G33" s="666">
        <v>0</v>
      </c>
      <c r="H33" s="13" t="s">
        <v>57</v>
      </c>
      <c r="I33" s="11"/>
    </row>
    <row r="34" spans="1:28" ht="14.25" customHeight="1" x14ac:dyDescent="0.25">
      <c r="A34" s="662" t="s">
        <v>57</v>
      </c>
      <c r="B34" s="663" t="s">
        <v>58</v>
      </c>
      <c r="C34" s="664">
        <v>773000000</v>
      </c>
      <c r="D34" s="665">
        <v>386743680</v>
      </c>
      <c r="E34" s="666">
        <v>0.50029999999999997</v>
      </c>
      <c r="F34" s="665">
        <v>386743680</v>
      </c>
      <c r="G34" s="666">
        <v>0.50029999999999997</v>
      </c>
      <c r="H34" s="13" t="s">
        <v>59</v>
      </c>
      <c r="I34" s="11"/>
    </row>
    <row r="35" spans="1:28" ht="14.25" customHeight="1" x14ac:dyDescent="0.25">
      <c r="A35" s="661" t="s">
        <v>1647</v>
      </c>
      <c r="B35" s="657"/>
      <c r="C35" s="658">
        <v>51698000000</v>
      </c>
      <c r="D35" s="659">
        <v>16488077086</v>
      </c>
      <c r="E35" s="660">
        <v>0.31893065662114589</v>
      </c>
      <c r="F35" s="659">
        <v>16488077086</v>
      </c>
      <c r="G35" s="660">
        <v>0.31893065662114589</v>
      </c>
      <c r="H35" s="13" t="s">
        <v>61</v>
      </c>
      <c r="I35" s="11"/>
    </row>
    <row r="36" spans="1:28" ht="14.25" customHeight="1" x14ac:dyDescent="0.25">
      <c r="A36" s="667" t="s">
        <v>62</v>
      </c>
      <c r="B36" s="657"/>
      <c r="C36" s="658">
        <v>45355000000</v>
      </c>
      <c r="D36" s="659">
        <v>16442561450</v>
      </c>
      <c r="E36" s="660">
        <v>0.36253029324220043</v>
      </c>
      <c r="F36" s="659">
        <v>16442561450</v>
      </c>
      <c r="G36" s="660">
        <v>0.36253029324220043</v>
      </c>
      <c r="H36" s="22" t="s">
        <v>60</v>
      </c>
      <c r="I36" s="23"/>
      <c r="J36" s="24"/>
      <c r="K36" s="24"/>
      <c r="L36" s="24"/>
      <c r="M36" s="24"/>
      <c r="N36" s="24"/>
      <c r="O36" s="24"/>
      <c r="P36" s="24"/>
      <c r="Q36" s="24"/>
      <c r="R36" s="24"/>
      <c r="S36" s="24"/>
      <c r="T36" s="24"/>
      <c r="U36" s="24"/>
      <c r="V36" s="24"/>
      <c r="W36" s="24"/>
      <c r="X36" s="24"/>
      <c r="Y36" s="24"/>
      <c r="Z36" s="24"/>
      <c r="AA36" s="24"/>
      <c r="AB36" s="24"/>
    </row>
    <row r="37" spans="1:28" ht="14.25" customHeight="1" x14ac:dyDescent="0.25">
      <c r="A37" s="669" t="s">
        <v>63</v>
      </c>
      <c r="B37" s="670"/>
      <c r="C37" s="658">
        <v>9999000000</v>
      </c>
      <c r="D37" s="659">
        <v>2667492579</v>
      </c>
      <c r="E37" s="660">
        <v>0.26677593549354933</v>
      </c>
      <c r="F37" s="659">
        <v>2667492579</v>
      </c>
      <c r="G37" s="660">
        <v>0.26677593549354933</v>
      </c>
      <c r="H37" s="22" t="s">
        <v>64</v>
      </c>
      <c r="I37" s="23"/>
      <c r="J37" s="24"/>
      <c r="K37" s="24"/>
      <c r="L37" s="24"/>
      <c r="M37" s="24"/>
      <c r="N37" s="24"/>
      <c r="O37" s="24"/>
      <c r="P37" s="24"/>
      <c r="Q37" s="24"/>
      <c r="R37" s="24"/>
      <c r="S37" s="24"/>
      <c r="T37" s="24"/>
      <c r="U37" s="24"/>
      <c r="V37" s="24"/>
      <c r="W37" s="24"/>
      <c r="X37" s="24"/>
      <c r="Y37" s="24"/>
      <c r="Z37" s="24"/>
      <c r="AA37" s="24"/>
      <c r="AB37" s="24"/>
    </row>
    <row r="38" spans="1:28" ht="14.25" customHeight="1" x14ac:dyDescent="0.25">
      <c r="A38" s="671" t="s">
        <v>65</v>
      </c>
      <c r="B38" s="663" t="s">
        <v>66</v>
      </c>
      <c r="C38" s="664">
        <v>2400000000</v>
      </c>
      <c r="D38" s="665">
        <v>102604899</v>
      </c>
      <c r="E38" s="666">
        <v>4.2799999999999998E-2</v>
      </c>
      <c r="F38" s="665">
        <v>102604899</v>
      </c>
      <c r="G38" s="666">
        <v>4.2799999999999998E-2</v>
      </c>
      <c r="H38" s="22" t="s">
        <v>67</v>
      </c>
      <c r="I38" s="23"/>
      <c r="J38" s="24"/>
      <c r="K38" s="24"/>
      <c r="L38" s="24"/>
      <c r="M38" s="24"/>
      <c r="N38" s="24"/>
      <c r="O38" s="24"/>
      <c r="P38" s="24"/>
      <c r="Q38" s="24"/>
      <c r="R38" s="24"/>
      <c r="S38" s="24"/>
      <c r="T38" s="24"/>
      <c r="U38" s="24"/>
      <c r="V38" s="24"/>
      <c r="W38" s="24"/>
      <c r="X38" s="24"/>
      <c r="Y38" s="24"/>
      <c r="Z38" s="24"/>
      <c r="AA38" s="24"/>
      <c r="AB38" s="24"/>
    </row>
    <row r="39" spans="1:28" x14ac:dyDescent="0.25">
      <c r="A39" s="671" t="s">
        <v>336</v>
      </c>
      <c r="B39" s="663" t="s">
        <v>69</v>
      </c>
      <c r="C39" s="664">
        <v>3520000000</v>
      </c>
      <c r="D39" s="665">
        <v>2363496364</v>
      </c>
      <c r="E39" s="666">
        <v>0.6714</v>
      </c>
      <c r="F39" s="665">
        <v>2363496364</v>
      </c>
      <c r="G39" s="666">
        <v>0.6714</v>
      </c>
      <c r="H39" s="13" t="s">
        <v>65</v>
      </c>
      <c r="I39" s="11"/>
    </row>
    <row r="40" spans="1:28" ht="14.25" customHeight="1" x14ac:dyDescent="0.25">
      <c r="A40" s="671" t="s">
        <v>70</v>
      </c>
      <c r="B40" s="663" t="s">
        <v>71</v>
      </c>
      <c r="C40" s="664">
        <v>69000000</v>
      </c>
      <c r="D40" s="665">
        <v>3240741</v>
      </c>
      <c r="E40" s="666">
        <v>4.7E-2</v>
      </c>
      <c r="F40" s="665">
        <v>3240741</v>
      </c>
      <c r="G40" s="666">
        <v>4.7E-2</v>
      </c>
      <c r="H40" s="13" t="s">
        <v>68</v>
      </c>
      <c r="I40" s="11"/>
    </row>
    <row r="41" spans="1:28" ht="14.25" customHeight="1" x14ac:dyDescent="0.25">
      <c r="A41" s="671" t="s">
        <v>72</v>
      </c>
      <c r="B41" s="663" t="s">
        <v>73</v>
      </c>
      <c r="C41" s="664">
        <v>30000000</v>
      </c>
      <c r="D41" s="665"/>
      <c r="E41" s="666">
        <v>0</v>
      </c>
      <c r="F41" s="665"/>
      <c r="G41" s="666">
        <v>0</v>
      </c>
      <c r="H41" s="25" t="s">
        <v>74</v>
      </c>
      <c r="I41" s="26"/>
      <c r="J41" s="27"/>
      <c r="K41" s="27"/>
      <c r="L41" s="27"/>
      <c r="M41" s="27"/>
      <c r="N41" s="27"/>
      <c r="O41" s="27"/>
      <c r="P41" s="27"/>
      <c r="Q41" s="27"/>
      <c r="R41" s="27"/>
      <c r="S41" s="27"/>
      <c r="T41" s="27"/>
      <c r="U41" s="27"/>
      <c r="V41" s="27"/>
      <c r="W41" s="27"/>
      <c r="X41" s="27"/>
      <c r="Y41" s="27"/>
      <c r="Z41" s="27"/>
      <c r="AA41" s="27"/>
      <c r="AB41" s="27"/>
    </row>
    <row r="42" spans="1:28" ht="14.25" customHeight="1" x14ac:dyDescent="0.25">
      <c r="A42" s="671" t="s">
        <v>75</v>
      </c>
      <c r="B42" s="663" t="s">
        <v>76</v>
      </c>
      <c r="C42" s="664">
        <v>580000000</v>
      </c>
      <c r="D42" s="665"/>
      <c r="E42" s="666">
        <v>0</v>
      </c>
      <c r="F42" s="665"/>
      <c r="G42" s="666">
        <v>0</v>
      </c>
      <c r="H42" s="25" t="s">
        <v>72</v>
      </c>
      <c r="I42" s="26"/>
      <c r="J42" s="27"/>
      <c r="K42" s="27"/>
      <c r="L42" s="27"/>
      <c r="M42" s="27"/>
      <c r="N42" s="27"/>
      <c r="O42" s="27"/>
      <c r="P42" s="27"/>
      <c r="Q42" s="27"/>
      <c r="R42" s="27"/>
      <c r="S42" s="27"/>
      <c r="T42" s="27"/>
      <c r="U42" s="27"/>
      <c r="V42" s="27"/>
      <c r="W42" s="27"/>
      <c r="X42" s="27"/>
      <c r="Y42" s="27"/>
      <c r="Z42" s="27"/>
      <c r="AA42" s="27"/>
      <c r="AB42" s="27"/>
    </row>
    <row r="43" spans="1:28" ht="14.25" customHeight="1" x14ac:dyDescent="0.25">
      <c r="A43" s="671" t="s">
        <v>77</v>
      </c>
      <c r="B43" s="663" t="s">
        <v>78</v>
      </c>
      <c r="C43" s="664">
        <v>60000000</v>
      </c>
      <c r="D43" s="665"/>
      <c r="E43" s="666">
        <v>0</v>
      </c>
      <c r="F43" s="665"/>
      <c r="G43" s="666">
        <v>0</v>
      </c>
      <c r="H43" s="25" t="s">
        <v>75</v>
      </c>
      <c r="I43" s="26"/>
      <c r="J43" s="27"/>
      <c r="K43" s="27"/>
      <c r="L43" s="27"/>
      <c r="M43" s="27"/>
      <c r="N43" s="27"/>
      <c r="O43" s="27"/>
      <c r="P43" s="27"/>
      <c r="Q43" s="27"/>
      <c r="R43" s="27"/>
      <c r="S43" s="27"/>
      <c r="T43" s="27"/>
      <c r="U43" s="27"/>
      <c r="V43" s="27"/>
      <c r="W43" s="27"/>
      <c r="X43" s="27"/>
      <c r="Y43" s="27"/>
      <c r="Z43" s="27"/>
      <c r="AA43" s="27"/>
      <c r="AB43" s="27"/>
    </row>
    <row r="44" spans="1:28" ht="14.25" customHeight="1" x14ac:dyDescent="0.25">
      <c r="A44" s="671" t="s">
        <v>79</v>
      </c>
      <c r="B44" s="663" t="s">
        <v>80</v>
      </c>
      <c r="C44" s="664">
        <v>3230000000</v>
      </c>
      <c r="D44" s="665">
        <v>198150575</v>
      </c>
      <c r="E44" s="666">
        <v>6.13E-2</v>
      </c>
      <c r="F44" s="665">
        <v>198150575</v>
      </c>
      <c r="G44" s="666">
        <v>6.13E-2</v>
      </c>
      <c r="H44" s="25" t="s">
        <v>77</v>
      </c>
      <c r="I44" s="26"/>
      <c r="J44" s="27"/>
      <c r="K44" s="27"/>
      <c r="L44" s="27"/>
      <c r="M44" s="27"/>
      <c r="N44" s="27"/>
      <c r="O44" s="27"/>
      <c r="P44" s="27"/>
      <c r="Q44" s="27"/>
      <c r="R44" s="27"/>
      <c r="S44" s="27"/>
      <c r="T44" s="27"/>
      <c r="U44" s="27"/>
      <c r="V44" s="27"/>
      <c r="W44" s="27"/>
      <c r="X44" s="27"/>
      <c r="Y44" s="27"/>
      <c r="Z44" s="27"/>
      <c r="AA44" s="27"/>
      <c r="AB44" s="27"/>
    </row>
    <row r="45" spans="1:28" ht="30" customHeight="1" x14ac:dyDescent="0.25">
      <c r="A45" s="671" t="s">
        <v>81</v>
      </c>
      <c r="B45" s="663" t="s">
        <v>82</v>
      </c>
      <c r="C45" s="664">
        <v>110000000</v>
      </c>
      <c r="D45" s="665"/>
      <c r="E45" s="666">
        <v>0</v>
      </c>
      <c r="F45" s="665"/>
      <c r="G45" s="666">
        <v>0</v>
      </c>
      <c r="H45" s="25" t="s">
        <v>79</v>
      </c>
      <c r="I45" s="26"/>
      <c r="J45" s="27"/>
      <c r="K45" s="27"/>
      <c r="L45" s="27"/>
      <c r="M45" s="27"/>
      <c r="N45" s="27"/>
      <c r="O45" s="27"/>
      <c r="P45" s="27"/>
      <c r="Q45" s="27"/>
      <c r="R45" s="27"/>
      <c r="S45" s="27"/>
      <c r="T45" s="27"/>
      <c r="U45" s="27"/>
      <c r="V45" s="27"/>
      <c r="W45" s="27"/>
      <c r="X45" s="27"/>
      <c r="Y45" s="27"/>
      <c r="Z45" s="27"/>
      <c r="AA45" s="27"/>
      <c r="AB45" s="27"/>
    </row>
    <row r="46" spans="1:28" ht="39" customHeight="1" x14ac:dyDescent="0.25">
      <c r="A46" s="672" t="s">
        <v>83</v>
      </c>
      <c r="B46" s="657"/>
      <c r="C46" s="658">
        <v>13930000000</v>
      </c>
      <c r="D46" s="659">
        <v>1366281510</v>
      </c>
      <c r="E46" s="660">
        <v>9.8081946159368272E-2</v>
      </c>
      <c r="F46" s="659">
        <v>1366281510</v>
      </c>
      <c r="G46" s="660">
        <v>9.8081946159368272E-2</v>
      </c>
      <c r="H46" s="25" t="s">
        <v>81</v>
      </c>
      <c r="I46" s="26"/>
      <c r="J46" s="27"/>
      <c r="K46" s="27"/>
      <c r="L46" s="27"/>
      <c r="M46" s="27"/>
      <c r="N46" s="27"/>
      <c r="O46" s="27"/>
      <c r="P46" s="27"/>
      <c r="Q46" s="27"/>
      <c r="R46" s="27"/>
      <c r="S46" s="27"/>
      <c r="T46" s="27"/>
      <c r="U46" s="27"/>
      <c r="V46" s="27"/>
      <c r="W46" s="27"/>
      <c r="X46" s="27"/>
      <c r="Y46" s="27"/>
      <c r="Z46" s="27"/>
      <c r="AA46" s="27"/>
      <c r="AB46" s="27"/>
    </row>
    <row r="47" spans="1:28" ht="27.75" customHeight="1" x14ac:dyDescent="0.25">
      <c r="A47" s="671" t="s">
        <v>84</v>
      </c>
      <c r="B47" s="663" t="s">
        <v>85</v>
      </c>
      <c r="C47" s="664">
        <v>920000000</v>
      </c>
      <c r="D47" s="665">
        <v>13100000</v>
      </c>
      <c r="E47" s="666">
        <v>1.4200000000000001E-2</v>
      </c>
      <c r="F47" s="665">
        <v>13100000</v>
      </c>
      <c r="G47" s="666">
        <v>1.4200000000000001E-2</v>
      </c>
      <c r="H47" s="28" t="s">
        <v>86</v>
      </c>
      <c r="I47" s="26"/>
      <c r="J47" s="27"/>
      <c r="K47" s="27"/>
      <c r="L47" s="27"/>
      <c r="M47" s="27"/>
      <c r="N47" s="27"/>
      <c r="O47" s="27"/>
      <c r="P47" s="27"/>
      <c r="Q47" s="27"/>
      <c r="R47" s="27"/>
      <c r="S47" s="27"/>
      <c r="T47" s="27"/>
      <c r="U47" s="27"/>
      <c r="V47" s="27"/>
      <c r="W47" s="27"/>
      <c r="X47" s="27"/>
      <c r="Y47" s="27"/>
      <c r="Z47" s="27"/>
      <c r="AA47" s="27"/>
      <c r="AB47" s="27"/>
    </row>
    <row r="48" spans="1:28" ht="29.25" customHeight="1" x14ac:dyDescent="0.25">
      <c r="A48" s="671" t="s">
        <v>87</v>
      </c>
      <c r="B48" s="663" t="s">
        <v>88</v>
      </c>
      <c r="C48" s="664">
        <v>3480000000</v>
      </c>
      <c r="D48" s="665">
        <v>510932400</v>
      </c>
      <c r="E48" s="666">
        <v>0.14680000000000001</v>
      </c>
      <c r="F48" s="665">
        <v>510932400</v>
      </c>
      <c r="G48" s="666">
        <v>0.14680000000000001</v>
      </c>
      <c r="H48" s="25" t="s">
        <v>84</v>
      </c>
      <c r="I48" s="26"/>
      <c r="J48" s="27"/>
      <c r="K48" s="27"/>
      <c r="L48" s="27"/>
      <c r="M48" s="27"/>
      <c r="N48" s="27"/>
      <c r="O48" s="27"/>
      <c r="P48" s="27"/>
      <c r="Q48" s="27"/>
      <c r="R48" s="27"/>
      <c r="S48" s="27"/>
      <c r="T48" s="27"/>
      <c r="U48" s="27"/>
      <c r="V48" s="27"/>
      <c r="W48" s="27"/>
      <c r="X48" s="27"/>
      <c r="Y48" s="27"/>
      <c r="Z48" s="27"/>
      <c r="AA48" s="27"/>
      <c r="AB48" s="27"/>
    </row>
    <row r="49" spans="1:28" ht="14.25" customHeight="1" x14ac:dyDescent="0.25">
      <c r="A49" s="671" t="s">
        <v>89</v>
      </c>
      <c r="B49" s="663" t="s">
        <v>90</v>
      </c>
      <c r="C49" s="664">
        <v>350000000</v>
      </c>
      <c r="D49" s="665">
        <v>82210000</v>
      </c>
      <c r="E49" s="666">
        <v>0.2349</v>
      </c>
      <c r="F49" s="665">
        <v>82210000</v>
      </c>
      <c r="G49" s="666">
        <v>0.2349</v>
      </c>
      <c r="H49" s="13" t="s">
        <v>87</v>
      </c>
      <c r="I49" s="11"/>
    </row>
    <row r="50" spans="1:28" ht="14.25" customHeight="1" x14ac:dyDescent="0.25">
      <c r="A50" s="671" t="s">
        <v>91</v>
      </c>
      <c r="B50" s="663" t="s">
        <v>92</v>
      </c>
      <c r="C50" s="664">
        <v>180000000</v>
      </c>
      <c r="D50" s="665">
        <v>7270000</v>
      </c>
      <c r="E50" s="666">
        <v>4.0399999999999998E-2</v>
      </c>
      <c r="F50" s="665">
        <v>7270000</v>
      </c>
      <c r="G50" s="666">
        <v>4.0399999999999998E-2</v>
      </c>
      <c r="H50" s="29" t="s">
        <v>89</v>
      </c>
      <c r="I50" s="30"/>
      <c r="J50" s="31"/>
      <c r="K50" s="31"/>
      <c r="L50" s="31"/>
      <c r="M50" s="31"/>
      <c r="N50" s="31"/>
      <c r="O50" s="31"/>
      <c r="P50" s="31"/>
      <c r="Q50" s="31"/>
      <c r="R50" s="31"/>
      <c r="S50" s="31"/>
      <c r="T50" s="31"/>
      <c r="U50" s="31"/>
      <c r="V50" s="31"/>
      <c r="W50" s="31"/>
      <c r="X50" s="31"/>
      <c r="Y50" s="31"/>
      <c r="Z50" s="31"/>
      <c r="AA50" s="31"/>
      <c r="AB50" s="31"/>
    </row>
    <row r="51" spans="1:28" ht="14.25" customHeight="1" x14ac:dyDescent="0.25">
      <c r="A51" s="671" t="s">
        <v>93</v>
      </c>
      <c r="B51" s="663" t="s">
        <v>94</v>
      </c>
      <c r="C51" s="664">
        <v>10000000</v>
      </c>
      <c r="D51" s="665"/>
      <c r="E51" s="666">
        <v>0</v>
      </c>
      <c r="F51" s="665"/>
      <c r="G51" s="666">
        <v>0</v>
      </c>
      <c r="H51" s="13" t="s">
        <v>91</v>
      </c>
      <c r="I51" s="11"/>
    </row>
    <row r="52" spans="1:28" ht="14.25" customHeight="1" x14ac:dyDescent="0.25">
      <c r="A52" s="671" t="s">
        <v>95</v>
      </c>
      <c r="B52" s="663" t="s">
        <v>96</v>
      </c>
      <c r="C52" s="664">
        <v>90000000</v>
      </c>
      <c r="D52" s="665"/>
      <c r="E52" s="666">
        <v>0</v>
      </c>
      <c r="F52" s="665"/>
      <c r="G52" s="666">
        <v>0</v>
      </c>
      <c r="H52" s="13" t="s">
        <v>93</v>
      </c>
      <c r="I52" s="11"/>
    </row>
    <row r="53" spans="1:28" ht="14.25" customHeight="1" x14ac:dyDescent="0.25">
      <c r="A53" s="671" t="s">
        <v>97</v>
      </c>
      <c r="B53" s="663" t="s">
        <v>98</v>
      </c>
      <c r="C53" s="664">
        <v>760000000</v>
      </c>
      <c r="D53" s="665"/>
      <c r="E53" s="666">
        <v>0</v>
      </c>
      <c r="F53" s="665"/>
      <c r="G53" s="666">
        <v>0</v>
      </c>
      <c r="H53" s="13" t="s">
        <v>95</v>
      </c>
      <c r="I53" s="11"/>
    </row>
    <row r="54" spans="1:28" ht="41.25" customHeight="1" x14ac:dyDescent="0.25">
      <c r="A54" s="671" t="s">
        <v>99</v>
      </c>
      <c r="B54" s="663" t="s">
        <v>100</v>
      </c>
      <c r="C54" s="664">
        <v>170000000</v>
      </c>
      <c r="D54" s="665"/>
      <c r="E54" s="666">
        <v>0</v>
      </c>
      <c r="F54" s="665"/>
      <c r="G54" s="666">
        <v>0</v>
      </c>
      <c r="H54" s="13" t="s">
        <v>97</v>
      </c>
      <c r="I54" s="11"/>
    </row>
    <row r="55" spans="1:28" ht="14.25" customHeight="1" x14ac:dyDescent="0.25">
      <c r="A55" s="671" t="s">
        <v>101</v>
      </c>
      <c r="B55" s="663" t="s">
        <v>102</v>
      </c>
      <c r="C55" s="664">
        <v>2050000000</v>
      </c>
      <c r="D55" s="665">
        <v>165545096</v>
      </c>
      <c r="E55" s="666">
        <v>8.0799999999999997E-2</v>
      </c>
      <c r="F55" s="665">
        <v>165545096</v>
      </c>
      <c r="G55" s="666">
        <v>8.0799999999999997E-2</v>
      </c>
      <c r="H55" s="13" t="s">
        <v>99</v>
      </c>
      <c r="I55" s="11"/>
    </row>
    <row r="56" spans="1:28" ht="30" customHeight="1" x14ac:dyDescent="0.25">
      <c r="A56" s="671" t="s">
        <v>103</v>
      </c>
      <c r="B56" s="663" t="s">
        <v>104</v>
      </c>
      <c r="C56" s="664">
        <v>2970000000</v>
      </c>
      <c r="D56" s="665">
        <v>78720000</v>
      </c>
      <c r="E56" s="666">
        <v>2.6499999999999999E-2</v>
      </c>
      <c r="F56" s="665">
        <v>78720000</v>
      </c>
      <c r="G56" s="666">
        <v>2.6499999999999999E-2</v>
      </c>
      <c r="H56" s="13" t="s">
        <v>101</v>
      </c>
      <c r="I56" s="11"/>
    </row>
    <row r="57" spans="1:28" ht="14.25" customHeight="1" x14ac:dyDescent="0.25">
      <c r="A57" s="671" t="s">
        <v>105</v>
      </c>
      <c r="B57" s="663" t="s">
        <v>106</v>
      </c>
      <c r="C57" s="664">
        <v>290000000</v>
      </c>
      <c r="D57" s="665">
        <v>33958680</v>
      </c>
      <c r="E57" s="666">
        <v>0.1171</v>
      </c>
      <c r="F57" s="665">
        <v>33958680</v>
      </c>
      <c r="G57" s="666">
        <v>0.1171</v>
      </c>
      <c r="H57" s="13" t="s">
        <v>103</v>
      </c>
      <c r="I57" s="11"/>
    </row>
    <row r="58" spans="1:28" ht="14.25" customHeight="1" x14ac:dyDescent="0.25">
      <c r="A58" s="671" t="s">
        <v>107</v>
      </c>
      <c r="B58" s="663" t="s">
        <v>108</v>
      </c>
      <c r="C58" s="664">
        <v>880000000</v>
      </c>
      <c r="D58" s="665">
        <v>94283500</v>
      </c>
      <c r="E58" s="666">
        <v>0.1071</v>
      </c>
      <c r="F58" s="665">
        <v>94283500</v>
      </c>
      <c r="G58" s="666">
        <v>0.1071</v>
      </c>
      <c r="H58" s="13" t="s">
        <v>105</v>
      </c>
      <c r="I58" s="11"/>
    </row>
    <row r="59" spans="1:28" ht="14.25" customHeight="1" x14ac:dyDescent="0.25">
      <c r="A59" s="671" t="s">
        <v>109</v>
      </c>
      <c r="B59" s="663" t="s">
        <v>110</v>
      </c>
      <c r="C59" s="664">
        <v>780000000</v>
      </c>
      <c r="D59" s="665">
        <v>13491000</v>
      </c>
      <c r="E59" s="666">
        <v>1.7299999999999999E-2</v>
      </c>
      <c r="F59" s="665">
        <v>13491000</v>
      </c>
      <c r="G59" s="666">
        <v>1.7299999999999999E-2</v>
      </c>
      <c r="H59" s="13" t="s">
        <v>107</v>
      </c>
      <c r="I59" s="11"/>
    </row>
    <row r="60" spans="1:28" ht="14.25" customHeight="1" x14ac:dyDescent="0.25">
      <c r="A60" s="671" t="s">
        <v>111</v>
      </c>
      <c r="B60" s="663" t="s">
        <v>112</v>
      </c>
      <c r="C60" s="664">
        <v>40000000</v>
      </c>
      <c r="D60" s="665"/>
      <c r="E60" s="666">
        <v>0</v>
      </c>
      <c r="F60" s="665"/>
      <c r="G60" s="666">
        <v>0</v>
      </c>
      <c r="H60" s="13" t="s">
        <v>109</v>
      </c>
      <c r="I60" s="11"/>
    </row>
    <row r="61" spans="1:28" ht="14.25" customHeight="1" x14ac:dyDescent="0.25">
      <c r="A61" s="671" t="s">
        <v>113</v>
      </c>
      <c r="B61" s="663" t="s">
        <v>114</v>
      </c>
      <c r="C61" s="664">
        <v>570000000</v>
      </c>
      <c r="D61" s="665">
        <v>351588400</v>
      </c>
      <c r="E61" s="666">
        <v>0.61680000000000001</v>
      </c>
      <c r="F61" s="665">
        <v>351588400</v>
      </c>
      <c r="G61" s="666">
        <v>0.61680000000000001</v>
      </c>
      <c r="H61" s="13" t="s">
        <v>111</v>
      </c>
      <c r="I61" s="11"/>
    </row>
    <row r="62" spans="1:28" ht="14.25" customHeight="1" x14ac:dyDescent="0.25">
      <c r="A62" s="671" t="s">
        <v>115</v>
      </c>
      <c r="B62" s="663" t="s">
        <v>116</v>
      </c>
      <c r="C62" s="664">
        <v>300000000</v>
      </c>
      <c r="D62" s="665"/>
      <c r="E62" s="666">
        <v>0</v>
      </c>
      <c r="F62" s="665"/>
      <c r="G62" s="666">
        <v>0</v>
      </c>
      <c r="H62" s="13" t="s">
        <v>113</v>
      </c>
      <c r="I62" s="11"/>
    </row>
    <row r="63" spans="1:28" ht="14.25" customHeight="1" x14ac:dyDescent="0.25">
      <c r="A63" s="671" t="s">
        <v>117</v>
      </c>
      <c r="B63" s="663" t="s">
        <v>118</v>
      </c>
      <c r="C63" s="664">
        <v>90000000</v>
      </c>
      <c r="D63" s="665">
        <v>15182434</v>
      </c>
      <c r="E63" s="666">
        <v>0.16869999999999999</v>
      </c>
      <c r="F63" s="665">
        <v>15182434</v>
      </c>
      <c r="G63" s="666">
        <v>0.16869999999999999</v>
      </c>
      <c r="H63" s="13" t="s">
        <v>119</v>
      </c>
      <c r="I63" s="11"/>
    </row>
    <row r="64" spans="1:28" ht="14.25" customHeight="1" x14ac:dyDescent="0.25">
      <c r="A64" s="671" t="s">
        <v>120</v>
      </c>
      <c r="B64" s="663" t="s">
        <v>121</v>
      </c>
      <c r="C64" s="664">
        <v>0</v>
      </c>
      <c r="D64" s="665"/>
      <c r="E64" s="666">
        <v>0</v>
      </c>
      <c r="F64" s="665"/>
      <c r="G64" s="666">
        <v>0</v>
      </c>
      <c r="H64" s="13" t="s">
        <v>115</v>
      </c>
      <c r="I64" s="11"/>
    </row>
    <row r="65" spans="1:28" ht="24" customHeight="1" x14ac:dyDescent="0.25">
      <c r="A65" s="669" t="s">
        <v>122</v>
      </c>
      <c r="B65" s="670"/>
      <c r="C65" s="658">
        <v>3450000000</v>
      </c>
      <c r="D65" s="659">
        <v>853085694</v>
      </c>
      <c r="E65" s="660">
        <v>0.24727121565217391</v>
      </c>
      <c r="F65" s="659">
        <v>853085694</v>
      </c>
      <c r="G65" s="660">
        <v>0.24727121565217391</v>
      </c>
      <c r="H65" s="13" t="s">
        <v>117</v>
      </c>
      <c r="I65" s="11"/>
    </row>
    <row r="66" spans="1:28" ht="14.25" customHeight="1" x14ac:dyDescent="0.25">
      <c r="A66" s="671" t="s">
        <v>123</v>
      </c>
      <c r="B66" s="663" t="s">
        <v>124</v>
      </c>
      <c r="C66" s="664">
        <v>2720000000</v>
      </c>
      <c r="D66" s="665">
        <v>581779517</v>
      </c>
      <c r="E66" s="666">
        <v>0.21390000000000001</v>
      </c>
      <c r="F66" s="665">
        <v>581779517</v>
      </c>
      <c r="G66" s="666">
        <v>0.21390000000000001</v>
      </c>
      <c r="H66" s="13" t="s">
        <v>120</v>
      </c>
      <c r="I66" s="11"/>
    </row>
    <row r="67" spans="1:28" ht="14.25" customHeight="1" x14ac:dyDescent="0.25">
      <c r="A67" s="671" t="s">
        <v>125</v>
      </c>
      <c r="B67" s="663" t="s">
        <v>126</v>
      </c>
      <c r="C67" s="664">
        <v>600000000</v>
      </c>
      <c r="D67" s="665">
        <v>230464464</v>
      </c>
      <c r="E67" s="666">
        <v>0.3841</v>
      </c>
      <c r="F67" s="665">
        <v>230464464</v>
      </c>
      <c r="G67" s="666">
        <v>0.3841</v>
      </c>
      <c r="H67" s="12" t="s">
        <v>127</v>
      </c>
      <c r="I67" s="11"/>
    </row>
    <row r="68" spans="1:28" ht="14.25" customHeight="1" x14ac:dyDescent="0.25">
      <c r="A68" s="671" t="s">
        <v>128</v>
      </c>
      <c r="B68" s="663" t="s">
        <v>129</v>
      </c>
      <c r="C68" s="664">
        <v>100000000</v>
      </c>
      <c r="D68" s="665">
        <v>32430749</v>
      </c>
      <c r="E68" s="666">
        <v>0.32429999999999998</v>
      </c>
      <c r="F68" s="665">
        <v>32430749</v>
      </c>
      <c r="G68" s="666">
        <v>0.32429999999999998</v>
      </c>
      <c r="H68" s="13" t="s">
        <v>123</v>
      </c>
      <c r="I68" s="11"/>
    </row>
    <row r="69" spans="1:28" ht="14.25" customHeight="1" x14ac:dyDescent="0.25">
      <c r="A69" s="671" t="s">
        <v>130</v>
      </c>
      <c r="B69" s="663" t="s">
        <v>131</v>
      </c>
      <c r="C69" s="664">
        <v>30000000</v>
      </c>
      <c r="D69" s="665">
        <v>8410964</v>
      </c>
      <c r="E69" s="666">
        <v>0.28039999999999998</v>
      </c>
      <c r="F69" s="665">
        <v>8410964</v>
      </c>
      <c r="G69" s="666">
        <v>0.28039999999999998</v>
      </c>
      <c r="H69" s="13" t="s">
        <v>125</v>
      </c>
      <c r="I69" s="11"/>
    </row>
    <row r="70" spans="1:28" ht="14.25" customHeight="1" x14ac:dyDescent="0.25">
      <c r="A70" s="672" t="s">
        <v>132</v>
      </c>
      <c r="B70" s="657"/>
      <c r="C70" s="658">
        <v>17976000000</v>
      </c>
      <c r="D70" s="659">
        <v>11555701667</v>
      </c>
      <c r="E70" s="660">
        <v>0.64284054667334223</v>
      </c>
      <c r="F70" s="659">
        <v>11555701667</v>
      </c>
      <c r="G70" s="660">
        <v>0.64284054667334223</v>
      </c>
      <c r="H70" s="13" t="s">
        <v>128</v>
      </c>
      <c r="I70" s="11"/>
    </row>
    <row r="71" spans="1:28" ht="14.25" customHeight="1" x14ac:dyDescent="0.25">
      <c r="A71" s="671" t="s">
        <v>133</v>
      </c>
      <c r="B71" s="663" t="s">
        <v>134</v>
      </c>
      <c r="C71" s="664">
        <v>17976000000</v>
      </c>
      <c r="D71" s="665">
        <v>11209945949</v>
      </c>
      <c r="E71" s="666">
        <v>0.62360000000000004</v>
      </c>
      <c r="F71" s="665">
        <v>11209945949</v>
      </c>
      <c r="G71" s="666">
        <v>0.62360000000000004</v>
      </c>
      <c r="H71" s="13" t="s">
        <v>130</v>
      </c>
      <c r="I71" s="11"/>
    </row>
    <row r="72" spans="1:28" ht="14.25" customHeight="1" x14ac:dyDescent="0.25">
      <c r="A72" s="671" t="s">
        <v>135</v>
      </c>
      <c r="B72" s="663" t="s">
        <v>136</v>
      </c>
      <c r="C72" s="664">
        <v>0</v>
      </c>
      <c r="D72" s="665">
        <v>32390000</v>
      </c>
      <c r="E72" s="666">
        <v>0</v>
      </c>
      <c r="F72" s="665">
        <v>32390000</v>
      </c>
      <c r="G72" s="666">
        <v>0</v>
      </c>
      <c r="H72" s="12" t="s">
        <v>137</v>
      </c>
      <c r="I72" s="11"/>
    </row>
    <row r="73" spans="1:28" ht="27.75" customHeight="1" x14ac:dyDescent="0.25">
      <c r="A73" s="671" t="s">
        <v>138</v>
      </c>
      <c r="B73" s="663" t="s">
        <v>139</v>
      </c>
      <c r="C73" s="664">
        <v>0</v>
      </c>
      <c r="D73" s="665"/>
      <c r="E73" s="666">
        <v>0</v>
      </c>
      <c r="F73" s="665"/>
      <c r="G73" s="666">
        <v>0</v>
      </c>
      <c r="H73" s="29" t="s">
        <v>140</v>
      </c>
      <c r="I73" s="30"/>
      <c r="J73" s="31"/>
      <c r="K73" s="31"/>
      <c r="L73" s="31"/>
      <c r="M73" s="31"/>
      <c r="N73" s="31"/>
      <c r="O73" s="31"/>
      <c r="P73" s="31"/>
      <c r="Q73" s="31"/>
      <c r="R73" s="31"/>
      <c r="S73" s="31"/>
      <c r="T73" s="31"/>
      <c r="U73" s="31"/>
      <c r="V73" s="31"/>
      <c r="W73" s="31"/>
      <c r="X73" s="31"/>
      <c r="Y73" s="31"/>
      <c r="Z73" s="31"/>
      <c r="AA73" s="31"/>
      <c r="AB73" s="31"/>
    </row>
    <row r="74" spans="1:28" ht="14.25" customHeight="1" x14ac:dyDescent="0.25">
      <c r="A74" s="671" t="s">
        <v>141</v>
      </c>
      <c r="B74" s="663" t="s">
        <v>142</v>
      </c>
      <c r="C74" s="664">
        <v>0</v>
      </c>
      <c r="D74" s="665">
        <v>141142857</v>
      </c>
      <c r="E74" s="666">
        <v>0</v>
      </c>
      <c r="F74" s="665">
        <v>141142857</v>
      </c>
      <c r="G74" s="666">
        <v>0</v>
      </c>
      <c r="H74" s="13" t="s">
        <v>143</v>
      </c>
      <c r="I74" s="11"/>
    </row>
    <row r="75" spans="1:28" ht="14.25" customHeight="1" x14ac:dyDescent="0.25">
      <c r="A75" s="671" t="s">
        <v>144</v>
      </c>
      <c r="B75" s="663" t="s">
        <v>145</v>
      </c>
      <c r="C75" s="664">
        <v>0</v>
      </c>
      <c r="D75" s="665"/>
      <c r="E75" s="666">
        <v>0</v>
      </c>
      <c r="F75" s="665"/>
      <c r="G75" s="666">
        <v>0</v>
      </c>
      <c r="H75" s="13" t="s">
        <v>146</v>
      </c>
      <c r="I75" s="11"/>
    </row>
    <row r="76" spans="1:28" ht="14.25" customHeight="1" x14ac:dyDescent="0.25">
      <c r="A76" s="671" t="s">
        <v>147</v>
      </c>
      <c r="B76" s="663" t="s">
        <v>148</v>
      </c>
      <c r="C76" s="664">
        <v>0</v>
      </c>
      <c r="D76" s="665"/>
      <c r="E76" s="666">
        <v>0</v>
      </c>
      <c r="F76" s="665"/>
      <c r="G76" s="666">
        <v>0</v>
      </c>
      <c r="H76" s="12" t="s">
        <v>149</v>
      </c>
      <c r="I76" s="11"/>
    </row>
    <row r="77" spans="1:28" ht="14.25" customHeight="1" x14ac:dyDescent="0.25">
      <c r="A77" s="671" t="s">
        <v>150</v>
      </c>
      <c r="B77" s="663" t="s">
        <v>151</v>
      </c>
      <c r="C77" s="664">
        <v>0</v>
      </c>
      <c r="D77" s="665">
        <v>38090852</v>
      </c>
      <c r="E77" s="666">
        <v>0</v>
      </c>
      <c r="F77" s="665">
        <v>38090852</v>
      </c>
      <c r="G77" s="666">
        <v>0</v>
      </c>
      <c r="H77" s="13" t="s">
        <v>152</v>
      </c>
      <c r="I77" s="11"/>
    </row>
    <row r="78" spans="1:28" ht="14.25" customHeight="1" x14ac:dyDescent="0.25">
      <c r="A78" s="671" t="s">
        <v>153</v>
      </c>
      <c r="B78" s="663" t="s">
        <v>154</v>
      </c>
      <c r="C78" s="664">
        <v>0</v>
      </c>
      <c r="D78" s="665">
        <v>68756000</v>
      </c>
      <c r="E78" s="666">
        <v>0</v>
      </c>
      <c r="F78" s="665">
        <v>68756000</v>
      </c>
      <c r="G78" s="666">
        <v>0</v>
      </c>
      <c r="H78" s="12" t="s">
        <v>155</v>
      </c>
      <c r="I78" s="11"/>
    </row>
    <row r="79" spans="1:28" ht="14.25" customHeight="1" x14ac:dyDescent="0.25">
      <c r="A79" s="671" t="s">
        <v>156</v>
      </c>
      <c r="B79" s="663" t="s">
        <v>157</v>
      </c>
      <c r="C79" s="664">
        <v>0</v>
      </c>
      <c r="D79" s="665"/>
      <c r="E79" s="666">
        <v>0</v>
      </c>
      <c r="F79" s="665"/>
      <c r="G79" s="666">
        <v>0</v>
      </c>
      <c r="H79" s="13" t="s">
        <v>133</v>
      </c>
      <c r="I79" s="11"/>
    </row>
    <row r="80" spans="1:28" ht="51.75" customHeight="1" x14ac:dyDescent="0.25">
      <c r="A80" s="671" t="s">
        <v>158</v>
      </c>
      <c r="B80" s="663" t="s">
        <v>159</v>
      </c>
      <c r="C80" s="664">
        <v>0</v>
      </c>
      <c r="D80" s="665">
        <v>65376009</v>
      </c>
      <c r="E80" s="666">
        <v>0</v>
      </c>
      <c r="F80" s="665">
        <v>65376009</v>
      </c>
      <c r="G80" s="666">
        <v>0</v>
      </c>
      <c r="H80" s="13" t="s">
        <v>135</v>
      </c>
      <c r="I80" s="11"/>
    </row>
    <row r="81" spans="1:28" ht="27.75" customHeight="1" x14ac:dyDescent="0.25">
      <c r="A81" s="661" t="s">
        <v>1787</v>
      </c>
      <c r="B81" s="657"/>
      <c r="C81" s="658">
        <v>6343000000</v>
      </c>
      <c r="D81" s="659">
        <v>45515636</v>
      </c>
      <c r="E81" s="660">
        <v>7.1757269430868676E-3</v>
      </c>
      <c r="F81" s="659">
        <v>45515636</v>
      </c>
      <c r="G81" s="660">
        <v>7.1757269430868676E-3</v>
      </c>
      <c r="H81" s="13" t="s">
        <v>161</v>
      </c>
      <c r="I81" s="11"/>
    </row>
    <row r="82" spans="1:28" ht="14.25" customHeight="1" x14ac:dyDescent="0.25">
      <c r="A82" s="662" t="s">
        <v>1788</v>
      </c>
      <c r="B82" s="663"/>
      <c r="C82" s="664">
        <v>6343000000</v>
      </c>
      <c r="D82" s="665">
        <v>45515636</v>
      </c>
      <c r="E82" s="666">
        <v>7.1757269430868676E-3</v>
      </c>
      <c r="F82" s="665">
        <v>45515636</v>
      </c>
      <c r="G82" s="666">
        <v>7.1757269430868676E-3</v>
      </c>
      <c r="H82" s="13" t="s">
        <v>138</v>
      </c>
      <c r="I82" s="11"/>
    </row>
    <row r="83" spans="1:28" ht="14.25" customHeight="1" x14ac:dyDescent="0.25">
      <c r="A83" s="662" t="s">
        <v>1789</v>
      </c>
      <c r="B83" s="663" t="s">
        <v>1790</v>
      </c>
      <c r="C83" s="664">
        <v>1125000000</v>
      </c>
      <c r="D83" s="665"/>
      <c r="E83" s="666">
        <v>0</v>
      </c>
      <c r="F83" s="665"/>
      <c r="G83" s="666">
        <v>0</v>
      </c>
      <c r="H83" s="13" t="s">
        <v>141</v>
      </c>
      <c r="I83" s="11"/>
    </row>
    <row r="84" spans="1:28" ht="14.25" customHeight="1" x14ac:dyDescent="0.25">
      <c r="A84" s="662" t="s">
        <v>135</v>
      </c>
      <c r="B84" s="663" t="s">
        <v>1791</v>
      </c>
      <c r="C84" s="664">
        <v>1200000000</v>
      </c>
      <c r="D84" s="665"/>
      <c r="E84" s="666">
        <v>0</v>
      </c>
      <c r="F84" s="665"/>
      <c r="G84" s="666">
        <v>0</v>
      </c>
      <c r="H84" s="13" t="s">
        <v>144</v>
      </c>
      <c r="I84" s="11"/>
    </row>
    <row r="85" spans="1:28" ht="14.25" customHeight="1" x14ac:dyDescent="0.25">
      <c r="A85" s="662" t="s">
        <v>1792</v>
      </c>
      <c r="B85" s="663" t="s">
        <v>1793</v>
      </c>
      <c r="C85" s="664">
        <v>500000000</v>
      </c>
      <c r="D85" s="665"/>
      <c r="E85" s="666">
        <v>0</v>
      </c>
      <c r="F85" s="665"/>
      <c r="G85" s="666">
        <v>0</v>
      </c>
      <c r="H85" s="13" t="s">
        <v>147</v>
      </c>
      <c r="I85" s="11"/>
    </row>
    <row r="86" spans="1:28" ht="14.25" customHeight="1" x14ac:dyDescent="0.25">
      <c r="A86" s="662" t="s">
        <v>141</v>
      </c>
      <c r="B86" s="663" t="s">
        <v>1794</v>
      </c>
      <c r="C86" s="664">
        <v>860000000</v>
      </c>
      <c r="D86" s="665"/>
      <c r="E86" s="666">
        <v>0</v>
      </c>
      <c r="F86" s="665"/>
      <c r="G86" s="666">
        <v>0</v>
      </c>
      <c r="H86" s="13" t="s">
        <v>172</v>
      </c>
      <c r="I86" s="11"/>
    </row>
    <row r="87" spans="1:28" ht="14.25" customHeight="1" x14ac:dyDescent="0.25">
      <c r="A87" s="662" t="s">
        <v>1795</v>
      </c>
      <c r="B87" s="663" t="s">
        <v>1796</v>
      </c>
      <c r="C87" s="664">
        <v>1550000000</v>
      </c>
      <c r="D87" s="665"/>
      <c r="E87" s="666">
        <v>0</v>
      </c>
      <c r="F87" s="665"/>
      <c r="G87" s="666">
        <v>0</v>
      </c>
      <c r="H87" s="13" t="s">
        <v>150</v>
      </c>
      <c r="I87" s="11"/>
    </row>
    <row r="88" spans="1:28" ht="14.25" customHeight="1" x14ac:dyDescent="0.25">
      <c r="A88" s="662" t="s">
        <v>1797</v>
      </c>
      <c r="B88" s="663" t="s">
        <v>1798</v>
      </c>
      <c r="C88" s="664">
        <v>90000000</v>
      </c>
      <c r="D88" s="665">
        <v>3132000</v>
      </c>
      <c r="E88" s="666">
        <v>3.4799999999999998E-2</v>
      </c>
      <c r="F88" s="665">
        <v>3132000</v>
      </c>
      <c r="G88" s="666">
        <v>3.4799999999999998E-2</v>
      </c>
      <c r="H88" s="13" t="s">
        <v>153</v>
      </c>
      <c r="I88" s="11"/>
    </row>
    <row r="89" spans="1:28" ht="14.25" customHeight="1" x14ac:dyDescent="0.25">
      <c r="A89" s="662" t="s">
        <v>1799</v>
      </c>
      <c r="B89" s="663" t="s">
        <v>1800</v>
      </c>
      <c r="C89" s="664">
        <v>155000000</v>
      </c>
      <c r="D89" s="665"/>
      <c r="E89" s="666">
        <v>0</v>
      </c>
      <c r="F89" s="665"/>
      <c r="G89" s="666">
        <v>0</v>
      </c>
      <c r="H89" s="13" t="s">
        <v>156</v>
      </c>
      <c r="I89" s="11"/>
    </row>
    <row r="90" spans="1:28" ht="14.25" customHeight="1" x14ac:dyDescent="0.25">
      <c r="A90" s="662" t="s">
        <v>1801</v>
      </c>
      <c r="B90" s="663" t="s">
        <v>1802</v>
      </c>
      <c r="C90" s="664">
        <v>343000000</v>
      </c>
      <c r="D90" s="665">
        <v>21220000</v>
      </c>
      <c r="E90" s="666">
        <v>6.1899999999999997E-2</v>
      </c>
      <c r="F90" s="665">
        <v>21220000</v>
      </c>
      <c r="G90" s="666">
        <v>6.1899999999999997E-2</v>
      </c>
      <c r="H90" s="13" t="s">
        <v>158</v>
      </c>
      <c r="I90" s="11"/>
    </row>
    <row r="91" spans="1:28" ht="14.25" customHeight="1" x14ac:dyDescent="0.25">
      <c r="A91" s="662" t="s">
        <v>1803</v>
      </c>
      <c r="B91" s="663" t="s">
        <v>1804</v>
      </c>
      <c r="C91" s="664">
        <v>210000000</v>
      </c>
      <c r="D91" s="665"/>
      <c r="E91" s="666">
        <v>0</v>
      </c>
      <c r="F91" s="665"/>
      <c r="G91" s="666">
        <v>0</v>
      </c>
      <c r="H91" s="12" t="s">
        <v>160</v>
      </c>
      <c r="I91" s="11"/>
    </row>
    <row r="92" spans="1:28" ht="14.25" customHeight="1" x14ac:dyDescent="0.25">
      <c r="A92" s="662" t="s">
        <v>1805</v>
      </c>
      <c r="B92" s="663" t="s">
        <v>1806</v>
      </c>
      <c r="C92" s="664">
        <v>310000000</v>
      </c>
      <c r="D92" s="665">
        <v>21163636</v>
      </c>
      <c r="E92" s="666">
        <v>6.83E-2</v>
      </c>
      <c r="F92" s="665">
        <v>21163636</v>
      </c>
      <c r="G92" s="666">
        <v>6.83E-2</v>
      </c>
      <c r="H92" s="13" t="s">
        <v>162</v>
      </c>
      <c r="I92" s="11"/>
    </row>
    <row r="93" spans="1:28" ht="14.25" customHeight="1" x14ac:dyDescent="0.25">
      <c r="A93" s="662" t="s">
        <v>160</v>
      </c>
      <c r="B93" s="663"/>
      <c r="C93" s="664">
        <v>14736000000</v>
      </c>
      <c r="D93" s="665">
        <v>9937573590</v>
      </c>
      <c r="E93" s="666">
        <v>0.67437388640065143</v>
      </c>
      <c r="F93" s="665">
        <v>9937573590</v>
      </c>
      <c r="G93" s="666">
        <v>0.67437388640065143</v>
      </c>
      <c r="H93" s="13" t="s">
        <v>164</v>
      </c>
      <c r="I93" s="11"/>
    </row>
    <row r="94" spans="1:28" ht="14.25" customHeight="1" x14ac:dyDescent="0.25">
      <c r="A94" s="662" t="s">
        <v>162</v>
      </c>
      <c r="B94" s="663" t="s">
        <v>163</v>
      </c>
      <c r="C94" s="664">
        <v>930000000</v>
      </c>
      <c r="D94" s="665">
        <v>158714210</v>
      </c>
      <c r="E94" s="666">
        <v>0.17069999999999999</v>
      </c>
      <c r="F94" s="665">
        <v>158714210</v>
      </c>
      <c r="G94" s="666">
        <v>0.17069999999999999</v>
      </c>
      <c r="H94" s="13" t="s">
        <v>166</v>
      </c>
      <c r="I94" s="11"/>
    </row>
    <row r="95" spans="1:28" ht="14.25" customHeight="1" x14ac:dyDescent="0.25">
      <c r="A95" s="662" t="s">
        <v>164</v>
      </c>
      <c r="B95" s="663" t="s">
        <v>165</v>
      </c>
      <c r="C95" s="664">
        <v>360000000</v>
      </c>
      <c r="D95" s="665">
        <v>137293626</v>
      </c>
      <c r="E95" s="666">
        <v>0.38140000000000002</v>
      </c>
      <c r="F95" s="665">
        <v>137293626</v>
      </c>
      <c r="G95" s="666">
        <v>0.38140000000000002</v>
      </c>
      <c r="H95" s="13" t="s">
        <v>168</v>
      </c>
      <c r="I95" s="11"/>
    </row>
    <row r="96" spans="1:28" ht="14.25" customHeight="1" x14ac:dyDescent="0.25">
      <c r="A96" s="662" t="s">
        <v>166</v>
      </c>
      <c r="B96" s="663" t="s">
        <v>167</v>
      </c>
      <c r="C96" s="664">
        <v>120000000</v>
      </c>
      <c r="D96" s="665">
        <v>28096366</v>
      </c>
      <c r="E96" s="666">
        <v>0.2341</v>
      </c>
      <c r="F96" s="665">
        <v>28096366</v>
      </c>
      <c r="G96" s="666">
        <v>0.2341</v>
      </c>
      <c r="H96" s="29" t="s">
        <v>170</v>
      </c>
      <c r="I96" s="30"/>
      <c r="J96" s="31"/>
      <c r="K96" s="31"/>
      <c r="L96" s="31"/>
      <c r="M96" s="31"/>
      <c r="N96" s="31"/>
      <c r="O96" s="31"/>
      <c r="P96" s="31"/>
      <c r="Q96" s="31"/>
      <c r="R96" s="31"/>
      <c r="S96" s="31"/>
      <c r="T96" s="31"/>
      <c r="U96" s="31"/>
      <c r="V96" s="31"/>
      <c r="W96" s="31"/>
      <c r="X96" s="31"/>
      <c r="Y96" s="31"/>
      <c r="Z96" s="31"/>
      <c r="AA96" s="31"/>
      <c r="AB96" s="31"/>
    </row>
    <row r="97" spans="1:28" ht="14.25" customHeight="1" x14ac:dyDescent="0.25">
      <c r="A97" s="661" t="s">
        <v>168</v>
      </c>
      <c r="B97" s="657" t="s">
        <v>169</v>
      </c>
      <c r="C97" s="658">
        <v>5000000</v>
      </c>
      <c r="D97" s="659"/>
      <c r="E97" s="660">
        <v>0</v>
      </c>
      <c r="F97" s="659"/>
      <c r="G97" s="660">
        <v>0</v>
      </c>
      <c r="H97" s="25" t="s">
        <v>173</v>
      </c>
      <c r="I97" s="11"/>
    </row>
    <row r="98" spans="1:28" ht="14.25" customHeight="1" x14ac:dyDescent="0.25">
      <c r="A98" s="662" t="s">
        <v>170</v>
      </c>
      <c r="B98" s="663" t="s">
        <v>171</v>
      </c>
      <c r="C98" s="664">
        <v>0</v>
      </c>
      <c r="D98" s="665"/>
      <c r="E98" s="666">
        <v>0</v>
      </c>
      <c r="F98" s="665"/>
      <c r="G98" s="666">
        <v>0</v>
      </c>
      <c r="H98" s="13" t="s">
        <v>175</v>
      </c>
      <c r="I98" s="11"/>
    </row>
    <row r="99" spans="1:28" ht="14.25" customHeight="1" x14ac:dyDescent="0.25">
      <c r="A99" s="662" t="s">
        <v>173</v>
      </c>
      <c r="B99" s="663" t="s">
        <v>174</v>
      </c>
      <c r="C99" s="664">
        <v>123000000</v>
      </c>
      <c r="D99" s="665">
        <v>72797904</v>
      </c>
      <c r="E99" s="666">
        <v>0.59189999999999998</v>
      </c>
      <c r="F99" s="665">
        <v>72797904</v>
      </c>
      <c r="G99" s="666">
        <v>0.59189999999999998</v>
      </c>
      <c r="H99" s="13" t="s">
        <v>177</v>
      </c>
      <c r="I99" s="11"/>
    </row>
    <row r="100" spans="1:28" ht="14.25" customHeight="1" x14ac:dyDescent="0.25">
      <c r="A100" s="662" t="s">
        <v>175</v>
      </c>
      <c r="B100" s="663" t="s">
        <v>176</v>
      </c>
      <c r="C100" s="664">
        <v>8500000000</v>
      </c>
      <c r="D100" s="665">
        <v>5283191499</v>
      </c>
      <c r="E100" s="666">
        <v>0.62160000000000004</v>
      </c>
      <c r="F100" s="665">
        <v>5283191499</v>
      </c>
      <c r="G100" s="666">
        <v>0.62160000000000004</v>
      </c>
      <c r="H100" s="13" t="s">
        <v>179</v>
      </c>
      <c r="I100" s="11"/>
    </row>
    <row r="101" spans="1:28" ht="14.25" customHeight="1" x14ac:dyDescent="0.25">
      <c r="A101" s="662" t="s">
        <v>177</v>
      </c>
      <c r="B101" s="663" t="s">
        <v>178</v>
      </c>
      <c r="C101" s="664">
        <v>700000000</v>
      </c>
      <c r="D101" s="665">
        <v>489413319</v>
      </c>
      <c r="E101" s="666">
        <v>0.69920000000000004</v>
      </c>
      <c r="F101" s="665">
        <v>489413319</v>
      </c>
      <c r="G101" s="666">
        <v>0.69920000000000004</v>
      </c>
      <c r="H101" s="13" t="s">
        <v>181</v>
      </c>
      <c r="I101" s="11"/>
    </row>
    <row r="102" spans="1:28" ht="14.25" customHeight="1" x14ac:dyDescent="0.25">
      <c r="A102" s="662" t="s">
        <v>179</v>
      </c>
      <c r="B102" s="663" t="s">
        <v>180</v>
      </c>
      <c r="C102" s="664">
        <v>500000000</v>
      </c>
      <c r="D102" s="665">
        <v>385895569</v>
      </c>
      <c r="E102" s="666">
        <v>0.77180000000000004</v>
      </c>
      <c r="F102" s="665">
        <v>385895569</v>
      </c>
      <c r="G102" s="666">
        <v>0.77180000000000004</v>
      </c>
      <c r="H102" s="13" t="s">
        <v>183</v>
      </c>
      <c r="I102" s="11"/>
    </row>
    <row r="103" spans="1:28" ht="14.25" customHeight="1" x14ac:dyDescent="0.25">
      <c r="A103" s="662" t="s">
        <v>181</v>
      </c>
      <c r="B103" s="663" t="s">
        <v>182</v>
      </c>
      <c r="C103" s="664">
        <v>1650000000</v>
      </c>
      <c r="D103" s="665">
        <v>1133804160</v>
      </c>
      <c r="E103" s="666">
        <v>0.68720000000000003</v>
      </c>
      <c r="F103" s="665">
        <v>1133804160</v>
      </c>
      <c r="G103" s="666">
        <v>0.68720000000000003</v>
      </c>
      <c r="H103" s="13" t="s">
        <v>206</v>
      </c>
      <c r="I103" s="11"/>
    </row>
    <row r="104" spans="1:28" ht="14.25" customHeight="1" x14ac:dyDescent="0.25">
      <c r="A104" s="662" t="s">
        <v>183</v>
      </c>
      <c r="B104" s="663" t="s">
        <v>184</v>
      </c>
      <c r="C104" s="664">
        <v>502000000</v>
      </c>
      <c r="D104" s="665"/>
      <c r="E104" s="666">
        <v>0</v>
      </c>
      <c r="F104" s="665"/>
      <c r="G104" s="666">
        <v>0</v>
      </c>
      <c r="H104" s="13" t="s">
        <v>187</v>
      </c>
      <c r="I104" s="11"/>
    </row>
    <row r="105" spans="1:28" ht="14.25" customHeight="1" x14ac:dyDescent="0.25">
      <c r="A105" s="662" t="s">
        <v>185</v>
      </c>
      <c r="B105" s="663" t="s">
        <v>186</v>
      </c>
      <c r="C105" s="664">
        <v>0</v>
      </c>
      <c r="D105" s="665">
        <v>1603826647</v>
      </c>
      <c r="E105" s="666">
        <v>0</v>
      </c>
      <c r="F105" s="665">
        <v>1603826647</v>
      </c>
      <c r="G105" s="666">
        <v>0</v>
      </c>
      <c r="H105" s="13" t="s">
        <v>189</v>
      </c>
      <c r="I105" s="11"/>
    </row>
    <row r="106" spans="1:28" ht="20.25" customHeight="1" x14ac:dyDescent="0.25">
      <c r="A106" s="662" t="s">
        <v>187</v>
      </c>
      <c r="B106" s="663" t="s">
        <v>188</v>
      </c>
      <c r="C106" s="664">
        <v>42000000</v>
      </c>
      <c r="D106" s="665"/>
      <c r="E106" s="666">
        <v>0</v>
      </c>
      <c r="F106" s="665"/>
      <c r="G106" s="666">
        <v>0</v>
      </c>
      <c r="H106" s="25" t="s">
        <v>191</v>
      </c>
      <c r="I106" s="26"/>
      <c r="J106" s="27"/>
      <c r="K106" s="27"/>
      <c r="L106" s="27"/>
      <c r="M106" s="27"/>
      <c r="N106" s="27"/>
      <c r="O106" s="27"/>
      <c r="P106" s="27"/>
      <c r="Q106" s="27"/>
      <c r="R106" s="27"/>
      <c r="S106" s="27"/>
      <c r="T106" s="27"/>
      <c r="U106" s="27"/>
      <c r="V106" s="27"/>
      <c r="W106" s="27"/>
      <c r="X106" s="27"/>
      <c r="Y106" s="27"/>
      <c r="Z106" s="27"/>
      <c r="AA106" s="27"/>
      <c r="AB106" s="27"/>
    </row>
    <row r="107" spans="1:28" ht="14.25" customHeight="1" x14ac:dyDescent="0.25">
      <c r="A107" s="662" t="s">
        <v>189</v>
      </c>
      <c r="B107" s="663" t="s">
        <v>190</v>
      </c>
      <c r="C107" s="664">
        <v>277000000</v>
      </c>
      <c r="D107" s="665">
        <v>121826301</v>
      </c>
      <c r="E107" s="666">
        <v>0.43980000000000002</v>
      </c>
      <c r="F107" s="665">
        <v>121826301</v>
      </c>
      <c r="G107" s="666">
        <v>0.43980000000000002</v>
      </c>
      <c r="H107" s="12" t="s">
        <v>193</v>
      </c>
      <c r="I107" s="11"/>
    </row>
    <row r="108" spans="1:28" ht="14.25" customHeight="1" x14ac:dyDescent="0.25">
      <c r="A108" s="662" t="s">
        <v>191</v>
      </c>
      <c r="B108" s="663" t="s">
        <v>192</v>
      </c>
      <c r="C108" s="664">
        <v>1027000000</v>
      </c>
      <c r="D108" s="665">
        <v>522713989</v>
      </c>
      <c r="E108" s="666">
        <v>0.50900000000000001</v>
      </c>
      <c r="F108" s="665">
        <v>522713989</v>
      </c>
      <c r="G108" s="666">
        <v>0.50900000000000001</v>
      </c>
      <c r="H108" s="13" t="s">
        <v>194</v>
      </c>
      <c r="I108" s="11"/>
    </row>
    <row r="109" spans="1:28" ht="14.25" customHeight="1" x14ac:dyDescent="0.25">
      <c r="A109" s="662" t="s">
        <v>193</v>
      </c>
      <c r="B109" s="663"/>
      <c r="C109" s="664">
        <v>9787000000</v>
      </c>
      <c r="D109" s="665">
        <v>5207472442</v>
      </c>
      <c r="E109" s="666">
        <v>0.53208056013078575</v>
      </c>
      <c r="F109" s="665">
        <v>5207472442</v>
      </c>
      <c r="G109" s="666">
        <v>0.53208056013078575</v>
      </c>
      <c r="H109" s="13" t="s">
        <v>219</v>
      </c>
      <c r="I109" s="11"/>
    </row>
    <row r="110" spans="1:28" ht="14.25" customHeight="1" x14ac:dyDescent="0.25">
      <c r="A110" s="662" t="s">
        <v>194</v>
      </c>
      <c r="B110" s="663" t="s">
        <v>195</v>
      </c>
      <c r="C110" s="664">
        <v>910000000</v>
      </c>
      <c r="D110" s="665">
        <v>422152406</v>
      </c>
      <c r="E110" s="666">
        <v>0.46389999999999998</v>
      </c>
      <c r="F110" s="665">
        <v>422152406</v>
      </c>
      <c r="G110" s="666">
        <v>0.46389999999999998</v>
      </c>
      <c r="H110" s="13" t="s">
        <v>196</v>
      </c>
      <c r="I110" s="11"/>
    </row>
    <row r="111" spans="1:28" ht="14.25" customHeight="1" x14ac:dyDescent="0.25">
      <c r="A111" s="662" t="s">
        <v>196</v>
      </c>
      <c r="B111" s="663" t="s">
        <v>197</v>
      </c>
      <c r="C111" s="664">
        <v>932000000</v>
      </c>
      <c r="D111" s="665">
        <v>566629816</v>
      </c>
      <c r="E111" s="666">
        <v>0.60799999999999998</v>
      </c>
      <c r="F111" s="665">
        <v>566629816</v>
      </c>
      <c r="G111" s="666">
        <v>0.60799999999999998</v>
      </c>
      <c r="H111" s="13" t="s">
        <v>198</v>
      </c>
      <c r="I111" s="11"/>
    </row>
    <row r="112" spans="1:28" ht="14.25" customHeight="1" x14ac:dyDescent="0.25">
      <c r="A112" s="662" t="s">
        <v>198</v>
      </c>
      <c r="B112" s="663" t="s">
        <v>199</v>
      </c>
      <c r="C112" s="664">
        <v>546000000</v>
      </c>
      <c r="D112" s="665">
        <v>410503960</v>
      </c>
      <c r="E112" s="666">
        <v>0.75180000000000002</v>
      </c>
      <c r="F112" s="665">
        <v>410503960</v>
      </c>
      <c r="G112" s="666">
        <v>0.75180000000000002</v>
      </c>
      <c r="H112" s="13" t="s">
        <v>226</v>
      </c>
      <c r="I112" s="11"/>
    </row>
    <row r="113" spans="1:28" ht="21.75" customHeight="1" x14ac:dyDescent="0.25">
      <c r="A113" s="662" t="s">
        <v>200</v>
      </c>
      <c r="B113" s="663" t="s">
        <v>201</v>
      </c>
      <c r="C113" s="664">
        <v>60000000</v>
      </c>
      <c r="D113" s="665">
        <v>34944722</v>
      </c>
      <c r="E113" s="666">
        <v>0.58240000000000003</v>
      </c>
      <c r="F113" s="665">
        <v>34944722</v>
      </c>
      <c r="G113" s="666">
        <v>0.58240000000000003</v>
      </c>
      <c r="H113" s="25" t="s">
        <v>200</v>
      </c>
      <c r="I113" s="26"/>
      <c r="J113" s="27"/>
      <c r="K113" s="27"/>
      <c r="L113" s="27"/>
      <c r="M113" s="27"/>
      <c r="N113" s="27"/>
      <c r="O113" s="27"/>
      <c r="P113" s="27"/>
      <c r="Q113" s="27"/>
      <c r="R113" s="27"/>
      <c r="S113" s="27"/>
      <c r="T113" s="27"/>
      <c r="U113" s="27"/>
      <c r="V113" s="27"/>
      <c r="W113" s="27"/>
      <c r="X113" s="27"/>
      <c r="Y113" s="27"/>
      <c r="Z113" s="27"/>
      <c r="AA113" s="27"/>
      <c r="AB113" s="27"/>
    </row>
    <row r="114" spans="1:28" ht="23.25" customHeight="1" x14ac:dyDescent="0.25">
      <c r="A114" s="662" t="s">
        <v>202</v>
      </c>
      <c r="B114" s="663" t="s">
        <v>203</v>
      </c>
      <c r="C114" s="664">
        <v>140000000</v>
      </c>
      <c r="D114" s="665">
        <v>56343149</v>
      </c>
      <c r="E114" s="666">
        <v>0.40250000000000002</v>
      </c>
      <c r="F114" s="665">
        <v>56343149</v>
      </c>
      <c r="G114" s="666">
        <v>0.40250000000000002</v>
      </c>
      <c r="H114" s="25" t="s">
        <v>202</v>
      </c>
      <c r="I114" s="26"/>
      <c r="J114" s="27"/>
      <c r="K114" s="27"/>
      <c r="L114" s="27"/>
      <c r="M114" s="27"/>
      <c r="N114" s="27"/>
      <c r="O114" s="27"/>
      <c r="P114" s="27"/>
      <c r="Q114" s="27"/>
      <c r="R114" s="27"/>
      <c r="S114" s="27"/>
      <c r="T114" s="27"/>
      <c r="U114" s="27"/>
      <c r="V114" s="27"/>
      <c r="W114" s="27"/>
      <c r="X114" s="27"/>
      <c r="Y114" s="27"/>
      <c r="Z114" s="27"/>
      <c r="AA114" s="27"/>
      <c r="AB114" s="27"/>
    </row>
    <row r="115" spans="1:28" ht="14.25" customHeight="1" x14ac:dyDescent="0.25">
      <c r="A115" s="662" t="s">
        <v>204</v>
      </c>
      <c r="B115" s="663" t="s">
        <v>205</v>
      </c>
      <c r="C115" s="664">
        <v>95000000</v>
      </c>
      <c r="D115" s="665">
        <v>35656764</v>
      </c>
      <c r="E115" s="666">
        <v>0.37530000000000002</v>
      </c>
      <c r="F115" s="665">
        <v>35656764</v>
      </c>
      <c r="G115" s="666">
        <v>0.37530000000000002</v>
      </c>
      <c r="H115" s="13" t="s">
        <v>204</v>
      </c>
      <c r="I115" s="11"/>
    </row>
    <row r="116" spans="1:28" ht="14.25" customHeight="1" x14ac:dyDescent="0.25">
      <c r="A116" s="662" t="s">
        <v>207</v>
      </c>
      <c r="B116" s="663" t="s">
        <v>208</v>
      </c>
      <c r="C116" s="664">
        <v>0</v>
      </c>
      <c r="D116" s="665">
        <v>22289815</v>
      </c>
      <c r="E116" s="666">
        <v>0</v>
      </c>
      <c r="F116" s="665">
        <v>22289815</v>
      </c>
      <c r="G116" s="666">
        <v>0</v>
      </c>
      <c r="H116" s="13" t="s">
        <v>207</v>
      </c>
      <c r="I116" s="11"/>
    </row>
    <row r="117" spans="1:28" ht="36" customHeight="1" x14ac:dyDescent="0.25">
      <c r="A117" s="662" t="s">
        <v>209</v>
      </c>
      <c r="B117" s="663" t="s">
        <v>210</v>
      </c>
      <c r="C117" s="664">
        <v>420000000</v>
      </c>
      <c r="D117" s="665">
        <v>418912785</v>
      </c>
      <c r="E117" s="666">
        <v>0.99739999999999995</v>
      </c>
      <c r="F117" s="665">
        <v>418912785</v>
      </c>
      <c r="G117" s="666">
        <v>0.99739999999999995</v>
      </c>
      <c r="H117" s="32" t="s">
        <v>209</v>
      </c>
      <c r="I117" s="33"/>
      <c r="J117" s="34"/>
      <c r="K117" s="34"/>
      <c r="L117" s="34"/>
      <c r="M117" s="34"/>
      <c r="N117" s="34"/>
      <c r="O117" s="34"/>
      <c r="P117" s="34"/>
      <c r="Q117" s="34"/>
      <c r="R117" s="34"/>
      <c r="S117" s="34"/>
      <c r="T117" s="34"/>
      <c r="U117" s="34"/>
      <c r="V117" s="34"/>
      <c r="W117" s="34"/>
      <c r="X117" s="34"/>
      <c r="Y117" s="34"/>
      <c r="Z117" s="34"/>
      <c r="AA117" s="34"/>
      <c r="AB117" s="34"/>
    </row>
    <row r="118" spans="1:28" ht="33.75" customHeight="1" x14ac:dyDescent="0.25">
      <c r="A118" s="662" t="s">
        <v>211</v>
      </c>
      <c r="B118" s="663" t="s">
        <v>212</v>
      </c>
      <c r="C118" s="664">
        <v>0</v>
      </c>
      <c r="D118" s="665"/>
      <c r="E118" s="666">
        <v>0</v>
      </c>
      <c r="F118" s="665"/>
      <c r="G118" s="666">
        <v>0</v>
      </c>
      <c r="H118" s="35" t="s">
        <v>211</v>
      </c>
      <c r="I118" s="36"/>
      <c r="J118" s="37"/>
      <c r="K118" s="37"/>
      <c r="L118" s="37"/>
      <c r="M118" s="37"/>
      <c r="N118" s="37"/>
      <c r="O118" s="37"/>
      <c r="P118" s="37"/>
      <c r="Q118" s="37"/>
      <c r="R118" s="37"/>
      <c r="S118" s="37"/>
      <c r="T118" s="37"/>
      <c r="U118" s="37"/>
      <c r="V118" s="37"/>
      <c r="W118" s="37"/>
      <c r="X118" s="37"/>
      <c r="Y118" s="37"/>
      <c r="Z118" s="37"/>
      <c r="AA118" s="37"/>
      <c r="AB118" s="37"/>
    </row>
    <row r="119" spans="1:28" ht="14.25" customHeight="1" x14ac:dyDescent="0.25">
      <c r="A119" s="662" t="s">
        <v>213</v>
      </c>
      <c r="B119" s="663" t="s">
        <v>214</v>
      </c>
      <c r="C119" s="664">
        <v>240000000</v>
      </c>
      <c r="D119" s="665">
        <v>217522408</v>
      </c>
      <c r="E119" s="666">
        <v>0.90629999999999999</v>
      </c>
      <c r="F119" s="665">
        <v>217522408</v>
      </c>
      <c r="G119" s="666">
        <v>0.90629999999999999</v>
      </c>
      <c r="H119" s="13" t="s">
        <v>213</v>
      </c>
      <c r="I119" s="11"/>
    </row>
    <row r="120" spans="1:28" ht="14.25" customHeight="1" x14ac:dyDescent="0.25">
      <c r="A120" s="656" t="s">
        <v>215</v>
      </c>
      <c r="B120" s="657" t="s">
        <v>216</v>
      </c>
      <c r="C120" s="658">
        <v>50000000</v>
      </c>
      <c r="D120" s="659">
        <v>30055874</v>
      </c>
      <c r="E120" s="660">
        <v>0.60109999999999997</v>
      </c>
      <c r="F120" s="659">
        <v>30055874</v>
      </c>
      <c r="G120" s="660">
        <v>0.60109999999999997</v>
      </c>
      <c r="H120" s="13" t="s">
        <v>215</v>
      </c>
      <c r="I120" s="11"/>
    </row>
    <row r="121" spans="1:28" ht="14.25" customHeight="1" x14ac:dyDescent="0.25">
      <c r="A121" s="673" t="s">
        <v>217</v>
      </c>
      <c r="B121" s="663" t="s">
        <v>218</v>
      </c>
      <c r="C121" s="664">
        <v>50000000</v>
      </c>
      <c r="D121" s="665">
        <v>33205104</v>
      </c>
      <c r="E121" s="666">
        <v>0.66410000000000002</v>
      </c>
      <c r="F121" s="665">
        <v>33205104</v>
      </c>
      <c r="G121" s="666">
        <v>0.66410000000000002</v>
      </c>
      <c r="H121" s="13" t="s">
        <v>217</v>
      </c>
      <c r="I121" s="11"/>
    </row>
    <row r="122" spans="1:28" ht="14.25" customHeight="1" x14ac:dyDescent="0.25">
      <c r="A122" s="656" t="s">
        <v>220</v>
      </c>
      <c r="B122" s="657" t="s">
        <v>221</v>
      </c>
      <c r="C122" s="658">
        <v>270000000</v>
      </c>
      <c r="D122" s="659">
        <v>74440904</v>
      </c>
      <c r="E122" s="660">
        <v>0.2757</v>
      </c>
      <c r="F122" s="659">
        <v>74440904</v>
      </c>
      <c r="G122" s="660">
        <v>0.2757</v>
      </c>
      <c r="H122" s="13" t="s">
        <v>220</v>
      </c>
      <c r="I122" s="11"/>
    </row>
    <row r="123" spans="1:28" ht="14.25" customHeight="1" x14ac:dyDescent="0.25">
      <c r="A123" s="673" t="s">
        <v>222</v>
      </c>
      <c r="B123" s="663" t="s">
        <v>223</v>
      </c>
      <c r="C123" s="664">
        <v>105000000</v>
      </c>
      <c r="D123" s="665">
        <v>26960000</v>
      </c>
      <c r="E123" s="666">
        <v>0.25679999999999997</v>
      </c>
      <c r="F123" s="665">
        <v>26960000</v>
      </c>
      <c r="G123" s="666">
        <v>0.25679999999999997</v>
      </c>
      <c r="H123" s="13" t="s">
        <v>222</v>
      </c>
      <c r="I123" s="11"/>
    </row>
    <row r="124" spans="1:28" ht="14.25" customHeight="1" x14ac:dyDescent="0.25">
      <c r="A124" s="673" t="s">
        <v>224</v>
      </c>
      <c r="B124" s="663" t="s">
        <v>225</v>
      </c>
      <c r="C124" s="664">
        <v>160000000</v>
      </c>
      <c r="D124" s="665"/>
      <c r="E124" s="666">
        <v>0</v>
      </c>
      <c r="F124" s="665"/>
      <c r="G124" s="666">
        <v>0</v>
      </c>
      <c r="H124" s="13" t="s">
        <v>224</v>
      </c>
      <c r="I124" s="11"/>
    </row>
    <row r="125" spans="1:28" ht="14.25" customHeight="1" x14ac:dyDescent="0.25">
      <c r="A125" s="673" t="s">
        <v>227</v>
      </c>
      <c r="B125" s="663" t="s">
        <v>228</v>
      </c>
      <c r="C125" s="664">
        <v>20000000</v>
      </c>
      <c r="D125" s="665"/>
      <c r="E125" s="666">
        <v>0</v>
      </c>
      <c r="F125" s="665"/>
      <c r="G125" s="666">
        <v>0</v>
      </c>
      <c r="H125" s="13" t="s">
        <v>227</v>
      </c>
      <c r="I125" s="11"/>
    </row>
    <row r="126" spans="1:28" ht="14.25" customHeight="1" x14ac:dyDescent="0.25">
      <c r="A126" s="673" t="s">
        <v>229</v>
      </c>
      <c r="B126" s="663" t="s">
        <v>230</v>
      </c>
      <c r="C126" s="664">
        <v>100000000</v>
      </c>
      <c r="D126" s="665">
        <v>12636000</v>
      </c>
      <c r="E126" s="666">
        <v>0.12640000000000001</v>
      </c>
      <c r="F126" s="665">
        <v>12636000</v>
      </c>
      <c r="G126" s="666">
        <v>0.12640000000000001</v>
      </c>
      <c r="H126" s="13" t="s">
        <v>229</v>
      </c>
      <c r="I126" s="11"/>
    </row>
    <row r="127" spans="1:28" ht="14.25" customHeight="1" x14ac:dyDescent="0.25">
      <c r="A127" s="661" t="s">
        <v>231</v>
      </c>
      <c r="B127" s="657" t="s">
        <v>232</v>
      </c>
      <c r="C127" s="658">
        <v>60000000</v>
      </c>
      <c r="D127" s="659">
        <v>16013068</v>
      </c>
      <c r="E127" s="660">
        <v>0.26690000000000003</v>
      </c>
      <c r="F127" s="659">
        <v>16013068</v>
      </c>
      <c r="G127" s="660">
        <v>0.26690000000000003</v>
      </c>
      <c r="H127" s="13" t="s">
        <v>231</v>
      </c>
      <c r="I127" s="11"/>
    </row>
    <row r="128" spans="1:28" ht="14.25" customHeight="1" x14ac:dyDescent="0.25">
      <c r="A128" s="662" t="s">
        <v>233</v>
      </c>
      <c r="B128" s="663" t="s">
        <v>234</v>
      </c>
      <c r="C128" s="664">
        <v>365000000</v>
      </c>
      <c r="D128" s="665">
        <v>330380075</v>
      </c>
      <c r="E128" s="666">
        <v>0.9052</v>
      </c>
      <c r="F128" s="665">
        <v>330380075</v>
      </c>
      <c r="G128" s="666">
        <v>0.9052</v>
      </c>
      <c r="H128" s="13" t="s">
        <v>233</v>
      </c>
      <c r="I128" s="11"/>
    </row>
    <row r="129" spans="1:28" ht="14.25" customHeight="1" x14ac:dyDescent="0.25">
      <c r="A129" s="662" t="s">
        <v>235</v>
      </c>
      <c r="B129" s="663" t="s">
        <v>236</v>
      </c>
      <c r="C129" s="664">
        <v>5019000000</v>
      </c>
      <c r="D129" s="665">
        <v>2459733333</v>
      </c>
      <c r="E129" s="666">
        <v>0.49009999999999998</v>
      </c>
      <c r="F129" s="665">
        <v>2459733333</v>
      </c>
      <c r="G129" s="666">
        <v>0.49009999999999998</v>
      </c>
      <c r="H129" s="13" t="s">
        <v>235</v>
      </c>
      <c r="I129" s="11"/>
    </row>
    <row r="130" spans="1:28" ht="35.25" customHeight="1" x14ac:dyDescent="0.25">
      <c r="A130" s="662" t="s">
        <v>237</v>
      </c>
      <c r="B130" s="663" t="s">
        <v>238</v>
      </c>
      <c r="C130" s="664">
        <v>245000000</v>
      </c>
      <c r="D130" s="665">
        <v>73210259</v>
      </c>
      <c r="E130" s="666">
        <v>0.29880000000000001</v>
      </c>
      <c r="F130" s="665">
        <v>73210259</v>
      </c>
      <c r="G130" s="666">
        <v>0.29880000000000001</v>
      </c>
      <c r="H130" s="25" t="s">
        <v>237</v>
      </c>
      <c r="I130" s="26"/>
      <c r="J130" s="27"/>
      <c r="K130" s="27"/>
      <c r="L130" s="27"/>
      <c r="M130" s="27"/>
      <c r="N130" s="27"/>
      <c r="O130" s="27"/>
      <c r="P130" s="27"/>
      <c r="Q130" s="27"/>
      <c r="R130" s="27"/>
      <c r="S130" s="27"/>
      <c r="T130" s="27"/>
      <c r="U130" s="27"/>
      <c r="V130" s="27"/>
      <c r="W130" s="27"/>
      <c r="X130" s="27"/>
      <c r="Y130" s="27"/>
      <c r="Z130" s="27"/>
      <c r="AA130" s="27"/>
      <c r="AB130" s="27"/>
    </row>
    <row r="131" spans="1:28" ht="14.25" customHeight="1" x14ac:dyDescent="0.25">
      <c r="A131" s="662" t="s">
        <v>239</v>
      </c>
      <c r="B131" s="663" t="s">
        <v>240</v>
      </c>
      <c r="C131" s="664">
        <v>0</v>
      </c>
      <c r="D131" s="665">
        <v>-34118000</v>
      </c>
      <c r="E131" s="666">
        <v>0</v>
      </c>
      <c r="F131" s="665">
        <v>-34118000</v>
      </c>
      <c r="G131" s="666">
        <v>0</v>
      </c>
      <c r="H131" s="13" t="s">
        <v>261</v>
      </c>
      <c r="I131" s="11"/>
    </row>
    <row r="132" spans="1:28" ht="14.25" customHeight="1" x14ac:dyDescent="0.25">
      <c r="A132" s="661" t="s">
        <v>241</v>
      </c>
      <c r="B132" s="657"/>
      <c r="C132" s="658">
        <v>7700000000</v>
      </c>
      <c r="D132" s="659">
        <v>6721413431</v>
      </c>
      <c r="E132" s="660">
        <v>0.87291083519480517</v>
      </c>
      <c r="F132" s="659">
        <v>6721413431</v>
      </c>
      <c r="G132" s="660">
        <v>0.87291083519480517</v>
      </c>
      <c r="H132" s="10" t="s">
        <v>239</v>
      </c>
      <c r="I132" s="11"/>
    </row>
    <row r="133" spans="1:28" ht="14.25" customHeight="1" x14ac:dyDescent="0.25">
      <c r="A133" s="662" t="s">
        <v>242</v>
      </c>
      <c r="B133" s="663" t="s">
        <v>243</v>
      </c>
      <c r="C133" s="664">
        <v>7700000000</v>
      </c>
      <c r="D133" s="665">
        <v>6721413431</v>
      </c>
      <c r="E133" s="666">
        <v>0.87290000000000001</v>
      </c>
      <c r="F133" s="665">
        <v>6721413431</v>
      </c>
      <c r="G133" s="666">
        <v>0.87290000000000001</v>
      </c>
      <c r="H133" s="38" t="s">
        <v>241</v>
      </c>
      <c r="I133" s="11"/>
    </row>
    <row r="134" spans="1:28" ht="14.25" customHeight="1" x14ac:dyDescent="0.25">
      <c r="A134" s="662" t="s">
        <v>244</v>
      </c>
      <c r="B134" s="663"/>
      <c r="C134" s="664">
        <v>655000000</v>
      </c>
      <c r="D134" s="665">
        <v>231114034</v>
      </c>
      <c r="E134" s="666">
        <v>0.35284585343511449</v>
      </c>
      <c r="F134" s="665">
        <v>231114034</v>
      </c>
      <c r="G134" s="666">
        <v>0.35284585343511449</v>
      </c>
      <c r="H134" s="10" t="s">
        <v>242</v>
      </c>
      <c r="I134" s="11"/>
    </row>
    <row r="135" spans="1:28" ht="14.25" customHeight="1" x14ac:dyDescent="0.25">
      <c r="A135" s="662" t="s">
        <v>245</v>
      </c>
      <c r="B135" s="663" t="s">
        <v>246</v>
      </c>
      <c r="C135" s="664">
        <v>70000000</v>
      </c>
      <c r="D135" s="665">
        <v>46589959</v>
      </c>
      <c r="E135" s="666">
        <v>0.66559999999999997</v>
      </c>
      <c r="F135" s="665">
        <v>46589959</v>
      </c>
      <c r="G135" s="666">
        <v>0.66559999999999997</v>
      </c>
      <c r="H135" s="12" t="s">
        <v>267</v>
      </c>
      <c r="I135" s="11"/>
    </row>
    <row r="136" spans="1:28" ht="36" customHeight="1" x14ac:dyDescent="0.25">
      <c r="A136" s="662" t="s">
        <v>247</v>
      </c>
      <c r="B136" s="663" t="s">
        <v>248</v>
      </c>
      <c r="C136" s="664">
        <v>147000000</v>
      </c>
      <c r="D136" s="665">
        <v>21333336</v>
      </c>
      <c r="E136" s="666">
        <v>0.14510000000000001</v>
      </c>
      <c r="F136" s="665">
        <v>21333336</v>
      </c>
      <c r="G136" s="666">
        <v>0.14510000000000001</v>
      </c>
      <c r="H136" s="13" t="s">
        <v>270</v>
      </c>
      <c r="I136" s="11"/>
    </row>
    <row r="137" spans="1:28" ht="14.25" customHeight="1" x14ac:dyDescent="0.25">
      <c r="A137" s="662" t="s">
        <v>52</v>
      </c>
      <c r="B137" s="663" t="s">
        <v>249</v>
      </c>
      <c r="C137" s="664">
        <v>0</v>
      </c>
      <c r="D137" s="665">
        <v>11700168</v>
      </c>
      <c r="E137" s="666">
        <v>0</v>
      </c>
      <c r="F137" s="665">
        <v>11700168</v>
      </c>
      <c r="G137" s="666">
        <v>0</v>
      </c>
      <c r="H137" s="13" t="s">
        <v>273</v>
      </c>
      <c r="I137" s="11"/>
    </row>
    <row r="138" spans="1:28" ht="14.25" customHeight="1" x14ac:dyDescent="0.25">
      <c r="A138" s="662" t="s">
        <v>250</v>
      </c>
      <c r="B138" s="663" t="s">
        <v>251</v>
      </c>
      <c r="C138" s="664">
        <v>0</v>
      </c>
      <c r="D138" s="665"/>
      <c r="E138" s="666">
        <v>0</v>
      </c>
      <c r="F138" s="665"/>
      <c r="G138" s="666">
        <v>0</v>
      </c>
      <c r="H138" s="10" t="s">
        <v>275</v>
      </c>
      <c r="I138" s="11"/>
    </row>
    <row r="139" spans="1:28" ht="14.25" customHeight="1" x14ac:dyDescent="0.25">
      <c r="A139" s="656" t="s">
        <v>252</v>
      </c>
      <c r="B139" s="657"/>
      <c r="C139" s="658">
        <v>274000000</v>
      </c>
      <c r="D139" s="659">
        <v>82269090</v>
      </c>
      <c r="E139" s="660">
        <v>0.30025215328467153</v>
      </c>
      <c r="F139" s="659">
        <v>82269090</v>
      </c>
      <c r="G139" s="660">
        <v>0.30025215328467153</v>
      </c>
      <c r="H139" s="38" t="s">
        <v>244</v>
      </c>
      <c r="I139" s="11">
        <f>D139/9.5*12</f>
        <v>103918850.52631578</v>
      </c>
    </row>
    <row r="140" spans="1:28" ht="14.25" customHeight="1" x14ac:dyDescent="0.25">
      <c r="A140" s="673" t="s">
        <v>253</v>
      </c>
      <c r="B140" s="663" t="s">
        <v>254</v>
      </c>
      <c r="C140" s="664">
        <v>2000000</v>
      </c>
      <c r="D140" s="665">
        <v>169090</v>
      </c>
      <c r="E140" s="666">
        <v>8.4500000000000006E-2</v>
      </c>
      <c r="F140" s="665">
        <v>169090</v>
      </c>
      <c r="G140" s="666">
        <v>8.4500000000000006E-2</v>
      </c>
      <c r="H140" s="38" t="s">
        <v>245</v>
      </c>
      <c r="I140" s="11"/>
    </row>
    <row r="141" spans="1:28" ht="14.25" customHeight="1" x14ac:dyDescent="0.25">
      <c r="A141" s="673" t="s">
        <v>255</v>
      </c>
      <c r="B141" s="663" t="s">
        <v>256</v>
      </c>
      <c r="C141" s="664">
        <v>100000000</v>
      </c>
      <c r="D141" s="665">
        <v>64000000</v>
      </c>
      <c r="E141" s="666">
        <v>0.64</v>
      </c>
      <c r="F141" s="665">
        <v>64000000</v>
      </c>
      <c r="G141" s="666">
        <v>0.64</v>
      </c>
      <c r="H141" s="38" t="s">
        <v>247</v>
      </c>
      <c r="I141" s="11"/>
    </row>
    <row r="142" spans="1:28" ht="13.5" customHeight="1" x14ac:dyDescent="0.25">
      <c r="A142" s="674" t="s">
        <v>257</v>
      </c>
      <c r="B142" s="675" t="s">
        <v>258</v>
      </c>
      <c r="C142" s="676">
        <v>25000000</v>
      </c>
      <c r="D142" s="677">
        <v>16000000</v>
      </c>
      <c r="E142" s="678">
        <v>0.64</v>
      </c>
      <c r="F142" s="677">
        <v>16000000</v>
      </c>
      <c r="G142" s="678">
        <v>0.64</v>
      </c>
      <c r="H142" s="38" t="s">
        <v>52</v>
      </c>
      <c r="I142" s="11"/>
    </row>
    <row r="143" spans="1:28" ht="17.25" customHeight="1" x14ac:dyDescent="0.25">
      <c r="A143" s="39" t="s">
        <v>259</v>
      </c>
      <c r="B143" s="40" t="s">
        <v>260</v>
      </c>
      <c r="C143" s="41">
        <v>147000000</v>
      </c>
      <c r="D143" s="41">
        <v>2100000</v>
      </c>
      <c r="E143" s="42">
        <v>1.43E-2</v>
      </c>
      <c r="F143" s="41">
        <v>2100000</v>
      </c>
      <c r="G143" s="43">
        <v>1.43E-2</v>
      </c>
      <c r="H143" s="38"/>
      <c r="I143" s="11"/>
    </row>
    <row r="144" spans="1:28" ht="21.75" customHeight="1" x14ac:dyDescent="0.25">
      <c r="A144" s="39" t="s">
        <v>193</v>
      </c>
      <c r="B144" s="40"/>
      <c r="C144" s="41">
        <v>164000000</v>
      </c>
      <c r="D144" s="41">
        <v>69221481</v>
      </c>
      <c r="E144" s="42">
        <v>0.42208220121951218</v>
      </c>
      <c r="F144" s="41">
        <v>69221481</v>
      </c>
      <c r="G144" s="9">
        <v>0.42208220121951218</v>
      </c>
      <c r="H144" s="12"/>
      <c r="I144" s="11"/>
    </row>
    <row r="145" spans="1:9" ht="14.25" customHeight="1" x14ac:dyDescent="0.25">
      <c r="A145" s="39" t="s">
        <v>262</v>
      </c>
      <c r="B145" s="40" t="s">
        <v>263</v>
      </c>
      <c r="C145" s="41">
        <v>90000000</v>
      </c>
      <c r="D145" s="41">
        <v>31631016</v>
      </c>
      <c r="E145" s="42">
        <v>0.35149999999999998</v>
      </c>
      <c r="F145" s="41">
        <v>31631016</v>
      </c>
      <c r="G145" s="9">
        <v>0.35149999999999998</v>
      </c>
      <c r="H145" s="13"/>
      <c r="I145" s="11"/>
    </row>
    <row r="146" spans="1:9" ht="14.25" customHeight="1" x14ac:dyDescent="0.25">
      <c r="A146" s="39" t="s">
        <v>264</v>
      </c>
      <c r="B146" s="40" t="s">
        <v>265</v>
      </c>
      <c r="C146" s="41">
        <v>30000000</v>
      </c>
      <c r="D146" s="41">
        <v>29940742</v>
      </c>
      <c r="E146" s="42">
        <v>0.998</v>
      </c>
      <c r="F146" s="41">
        <v>29940742</v>
      </c>
      <c r="G146" s="9">
        <v>0.998</v>
      </c>
      <c r="H146" s="13"/>
      <c r="I146" s="11"/>
    </row>
    <row r="147" spans="1:9" ht="14.25" customHeight="1" x14ac:dyDescent="0.25">
      <c r="A147" s="44" t="s">
        <v>200</v>
      </c>
      <c r="B147" s="6" t="s">
        <v>266</v>
      </c>
      <c r="C147" s="7">
        <v>10000000</v>
      </c>
      <c r="D147" s="7">
        <v>3792686</v>
      </c>
      <c r="E147" s="8">
        <v>0.37930000000000003</v>
      </c>
      <c r="F147" s="7">
        <v>3792686</v>
      </c>
      <c r="G147" s="9">
        <v>0.37930000000000003</v>
      </c>
      <c r="H147" s="13"/>
      <c r="I147" s="11"/>
    </row>
    <row r="148" spans="1:9" ht="14.25" customHeight="1" x14ac:dyDescent="0.25">
      <c r="A148" s="45" t="s">
        <v>268</v>
      </c>
      <c r="B148" s="40" t="s">
        <v>269</v>
      </c>
      <c r="C148" s="41">
        <v>10000000</v>
      </c>
      <c r="D148" s="41"/>
      <c r="E148" s="42">
        <v>0</v>
      </c>
      <c r="F148" s="41"/>
      <c r="G148" s="9">
        <v>0</v>
      </c>
      <c r="H148" s="13"/>
      <c r="I148" s="11"/>
    </row>
    <row r="149" spans="1:9" ht="14.25" customHeight="1" x14ac:dyDescent="0.25">
      <c r="A149" s="45" t="s">
        <v>271</v>
      </c>
      <c r="B149" s="40" t="s">
        <v>272</v>
      </c>
      <c r="C149" s="41">
        <v>4000000</v>
      </c>
      <c r="D149" s="41"/>
      <c r="E149" s="42">
        <v>0</v>
      </c>
      <c r="F149" s="41"/>
      <c r="G149" s="9">
        <v>0</v>
      </c>
      <c r="H149" s="13"/>
      <c r="I149" s="11"/>
    </row>
    <row r="150" spans="1:9" ht="24.75" customHeight="1" x14ac:dyDescent="0.25">
      <c r="A150" s="45" t="s">
        <v>231</v>
      </c>
      <c r="B150" s="40" t="s">
        <v>274</v>
      </c>
      <c r="C150" s="41">
        <v>20000000</v>
      </c>
      <c r="D150" s="41">
        <v>3857037</v>
      </c>
      <c r="E150" s="42">
        <v>0.19289999999999999</v>
      </c>
      <c r="F150" s="41">
        <v>3857037</v>
      </c>
      <c r="G150" s="9">
        <v>0.19289999999999999</v>
      </c>
      <c r="H150" s="13"/>
      <c r="I150" s="11"/>
    </row>
    <row r="151" spans="1:9" ht="29.25" customHeight="1" x14ac:dyDescent="0.25">
      <c r="A151" s="45" t="s">
        <v>239</v>
      </c>
      <c r="B151" s="40"/>
      <c r="C151" s="41">
        <v>0</v>
      </c>
      <c r="D151" s="41">
        <v>8254562</v>
      </c>
      <c r="E151" s="42">
        <v>0</v>
      </c>
      <c r="F151" s="41">
        <v>8254562</v>
      </c>
      <c r="G151" s="9">
        <v>0</v>
      </c>
      <c r="H151" s="13"/>
      <c r="I151" s="11"/>
    </row>
    <row r="152" spans="1:9" ht="14.25" customHeight="1" x14ac:dyDescent="0.25">
      <c r="A152" s="45" t="s">
        <v>276</v>
      </c>
      <c r="B152" s="40" t="s">
        <v>277</v>
      </c>
      <c r="C152" s="41">
        <v>0</v>
      </c>
      <c r="D152" s="41">
        <v>8250000</v>
      </c>
      <c r="E152" s="42">
        <v>0</v>
      </c>
      <c r="F152" s="41">
        <v>8250000</v>
      </c>
      <c r="G152" s="9">
        <v>0</v>
      </c>
      <c r="H152" s="12"/>
      <c r="I152" s="11"/>
    </row>
    <row r="153" spans="1:9" ht="14.25" customHeight="1" x14ac:dyDescent="0.25">
      <c r="A153" s="45" t="s">
        <v>239</v>
      </c>
      <c r="B153" s="40" t="s">
        <v>278</v>
      </c>
      <c r="C153" s="41">
        <v>0</v>
      </c>
      <c r="D153" s="41">
        <v>4562</v>
      </c>
      <c r="E153" s="42">
        <v>0</v>
      </c>
      <c r="F153" s="41">
        <v>4562</v>
      </c>
      <c r="G153" s="9">
        <v>0</v>
      </c>
      <c r="H153" s="13"/>
      <c r="I153" s="11"/>
    </row>
    <row r="154" spans="1:9" ht="14.25" customHeight="1" x14ac:dyDescent="0.25">
      <c r="A154" s="45" t="s">
        <v>1648</v>
      </c>
      <c r="B154" s="40"/>
      <c r="C154" s="41">
        <v>147247000000</v>
      </c>
      <c r="D154" s="41">
        <v>129835582811</v>
      </c>
      <c r="E154" s="42">
        <v>0.88175367111723835</v>
      </c>
      <c r="F154" s="41">
        <v>129835582811</v>
      </c>
      <c r="G154" s="9">
        <v>0.88175367111723835</v>
      </c>
      <c r="H154" s="13"/>
      <c r="I154" s="11"/>
    </row>
    <row r="155" spans="1:9" ht="14.25" customHeight="1" x14ac:dyDescent="0.25">
      <c r="A155" s="44"/>
      <c r="B155" s="6"/>
      <c r="C155" s="7"/>
      <c r="D155" s="7"/>
      <c r="E155" s="8"/>
      <c r="F155" s="7"/>
      <c r="G155" s="9"/>
      <c r="H155" s="13"/>
      <c r="I155" s="11"/>
    </row>
    <row r="156" spans="1:9" ht="14.25" customHeight="1" x14ac:dyDescent="0.25">
      <c r="A156" s="45"/>
      <c r="B156" s="40"/>
      <c r="C156" s="41"/>
      <c r="D156" s="41"/>
      <c r="E156" s="42"/>
      <c r="F156" s="41"/>
      <c r="G156" s="9"/>
      <c r="H156" s="13"/>
      <c r="I156" s="11"/>
    </row>
    <row r="157" spans="1:9" ht="14.25" customHeight="1" x14ac:dyDescent="0.25">
      <c r="A157" s="45"/>
      <c r="B157" s="40"/>
      <c r="C157" s="41"/>
      <c r="D157" s="41"/>
      <c r="E157" s="42"/>
      <c r="F157" s="41"/>
      <c r="G157" s="9"/>
      <c r="H157" s="13"/>
      <c r="I157" s="11"/>
    </row>
    <row r="158" spans="1:9" ht="14.25" customHeight="1" x14ac:dyDescent="0.25">
      <c r="A158" s="45"/>
      <c r="B158" s="40"/>
      <c r="C158" s="41"/>
      <c r="D158" s="41"/>
      <c r="E158" s="42"/>
      <c r="F158" s="41"/>
      <c r="G158" s="9"/>
      <c r="H158" s="13"/>
      <c r="I158" s="11"/>
    </row>
    <row r="159" spans="1:9" ht="14.25" customHeight="1" x14ac:dyDescent="0.25">
      <c r="A159" s="45"/>
      <c r="B159" s="40"/>
      <c r="C159" s="41"/>
      <c r="D159" s="41"/>
      <c r="E159" s="42"/>
      <c r="F159" s="41"/>
      <c r="G159" s="9"/>
      <c r="H159" s="13"/>
      <c r="I159" s="11"/>
    </row>
    <row r="160" spans="1:9" ht="14.25" customHeight="1" x14ac:dyDescent="0.25">
      <c r="A160" s="45"/>
      <c r="B160" s="40"/>
      <c r="C160" s="41"/>
      <c r="D160" s="41"/>
      <c r="E160" s="42"/>
      <c r="F160" s="41"/>
      <c r="G160" s="9"/>
      <c r="H160" s="13"/>
      <c r="I160" s="11"/>
    </row>
    <row r="161" spans="1:9" ht="14.25" customHeight="1" x14ac:dyDescent="0.25">
      <c r="A161" s="45"/>
      <c r="B161" s="40"/>
      <c r="C161" s="46"/>
      <c r="D161" s="41"/>
      <c r="E161" s="42"/>
      <c r="F161" s="41"/>
      <c r="G161" s="9"/>
      <c r="H161" s="10"/>
      <c r="I161" s="11"/>
    </row>
    <row r="162" spans="1:9" ht="14.25" customHeight="1" x14ac:dyDescent="0.25">
      <c r="A162" s="45"/>
      <c r="B162" s="40"/>
      <c r="C162" s="41"/>
      <c r="D162" s="41"/>
      <c r="E162" s="42"/>
      <c r="F162" s="41"/>
      <c r="G162" s="9"/>
      <c r="H162" s="38"/>
      <c r="I162" s="11"/>
    </row>
    <row r="163" spans="1:9" ht="14.25" customHeight="1" x14ac:dyDescent="0.25">
      <c r="A163" s="45"/>
      <c r="B163" s="40"/>
      <c r="C163" s="41"/>
      <c r="D163" s="41"/>
      <c r="E163" s="42"/>
      <c r="F163" s="41"/>
      <c r="G163" s="9"/>
      <c r="H163" s="38"/>
      <c r="I163" s="11"/>
    </row>
    <row r="164" spans="1:9" ht="14.25" customHeight="1" x14ac:dyDescent="0.25">
      <c r="A164" s="5"/>
      <c r="B164" s="6"/>
      <c r="C164" s="47"/>
      <c r="D164" s="7"/>
      <c r="E164" s="8"/>
      <c r="F164" s="7"/>
      <c r="G164" s="9"/>
      <c r="H164" s="38"/>
      <c r="I164" s="11"/>
    </row>
    <row r="165" spans="1:9" ht="14.25" customHeight="1" x14ac:dyDescent="0.25">
      <c r="A165" s="39"/>
      <c r="B165" s="40"/>
      <c r="C165" s="46"/>
      <c r="D165" s="41"/>
      <c r="E165" s="42"/>
      <c r="F165" s="41"/>
      <c r="G165" s="9"/>
      <c r="H165" s="10"/>
      <c r="I165" s="11"/>
    </row>
    <row r="166" spans="1:9" ht="14.25" customHeight="1" x14ac:dyDescent="0.25">
      <c r="A166" s="39"/>
      <c r="B166" s="40"/>
      <c r="C166" s="46"/>
      <c r="D166" s="41"/>
      <c r="E166" s="42"/>
      <c r="F166" s="41"/>
      <c r="G166" s="9"/>
      <c r="H166" s="10"/>
      <c r="I166" s="11"/>
    </row>
    <row r="167" spans="1:9" ht="14.25" customHeight="1" x14ac:dyDescent="0.25">
      <c r="A167" s="39"/>
      <c r="B167" s="40"/>
      <c r="C167" s="46"/>
      <c r="D167" s="46"/>
      <c r="E167" s="48"/>
      <c r="F167" s="46"/>
      <c r="G167" s="49"/>
      <c r="I167" s="11"/>
    </row>
    <row r="168" spans="1:9" ht="14.25" customHeight="1" x14ac:dyDescent="0.25">
      <c r="A168" s="39"/>
      <c r="B168" s="40"/>
      <c r="C168" s="48"/>
      <c r="D168" s="46"/>
      <c r="E168" s="48"/>
      <c r="F168" s="46"/>
      <c r="G168" s="49"/>
      <c r="I168" s="11"/>
    </row>
    <row r="169" spans="1:9" ht="14.25" customHeight="1" x14ac:dyDescent="0.25">
      <c r="A169" s="50"/>
      <c r="B169" s="51"/>
      <c r="C169" s="52"/>
      <c r="D169" s="52"/>
      <c r="E169" s="53"/>
      <c r="F169" s="52"/>
      <c r="G169" s="49"/>
      <c r="I169" s="11"/>
    </row>
    <row r="170" spans="1:9" ht="14.25" customHeight="1" x14ac:dyDescent="0.25">
      <c r="A170" s="19"/>
      <c r="B170" s="54"/>
      <c r="C170" s="19"/>
      <c r="D170" s="55"/>
      <c r="E170" s="19"/>
      <c r="F170" s="55"/>
      <c r="G170" s="49"/>
      <c r="I170" s="11"/>
    </row>
    <row r="171" spans="1:9" ht="14.25" customHeight="1" x14ac:dyDescent="0.25">
      <c r="A171" s="19"/>
      <c r="B171" s="54"/>
      <c r="C171" s="55"/>
      <c r="D171" s="55"/>
      <c r="E171" s="19"/>
      <c r="F171" s="55"/>
      <c r="G171" s="49"/>
      <c r="I171" s="11"/>
    </row>
    <row r="172" spans="1:9" ht="14.25" customHeight="1" x14ac:dyDescent="0.25">
      <c r="A172" s="19"/>
      <c r="B172" s="54"/>
      <c r="C172" s="19"/>
      <c r="D172" s="55"/>
      <c r="E172" s="19"/>
      <c r="F172" s="55"/>
      <c r="G172" s="49"/>
      <c r="I172" s="11"/>
    </row>
    <row r="173" spans="1:9" ht="14.25" customHeight="1" x14ac:dyDescent="0.25">
      <c r="A173" s="19"/>
      <c r="B173" s="54"/>
      <c r="C173" s="56"/>
      <c r="D173" s="56"/>
      <c r="E173" s="56"/>
      <c r="F173" s="56"/>
      <c r="G173" s="49"/>
      <c r="I173" s="11"/>
    </row>
    <row r="174" spans="1:9" ht="14.25" customHeight="1" x14ac:dyDescent="0.25">
      <c r="B174" s="54"/>
      <c r="G174" s="49"/>
      <c r="I174" s="11"/>
    </row>
    <row r="175" spans="1:9" ht="14.25" customHeight="1" x14ac:dyDescent="0.25">
      <c r="B175" s="54"/>
      <c r="G175" s="49"/>
      <c r="I175" s="11"/>
    </row>
    <row r="176" spans="1:9" ht="14.25" customHeight="1" x14ac:dyDescent="0.25">
      <c r="B176" s="54"/>
      <c r="G176" s="49"/>
      <c r="I176" s="11"/>
    </row>
    <row r="177" spans="2:9" ht="14.25" customHeight="1" x14ac:dyDescent="0.25">
      <c r="B177" s="54"/>
      <c r="G177" s="49"/>
      <c r="I177" s="11"/>
    </row>
    <row r="178" spans="2:9" ht="14.25" customHeight="1" x14ac:dyDescent="0.25">
      <c r="B178" s="54"/>
      <c r="G178" s="49"/>
      <c r="I178" s="11"/>
    </row>
    <row r="179" spans="2:9" ht="14.25" customHeight="1" x14ac:dyDescent="0.25">
      <c r="B179" s="54"/>
      <c r="G179" s="49"/>
      <c r="I179" s="11"/>
    </row>
    <row r="180" spans="2:9" ht="14.25" customHeight="1" x14ac:dyDescent="0.25">
      <c r="B180" s="54"/>
      <c r="G180" s="49"/>
      <c r="I180" s="11"/>
    </row>
    <row r="181" spans="2:9" ht="14.25" customHeight="1" x14ac:dyDescent="0.25">
      <c r="B181" s="54"/>
      <c r="G181" s="49"/>
      <c r="I181" s="11"/>
    </row>
    <row r="182" spans="2:9" ht="14.25" customHeight="1" x14ac:dyDescent="0.25">
      <c r="B182" s="54"/>
      <c r="G182" s="49"/>
      <c r="I182" s="11"/>
    </row>
    <row r="183" spans="2:9" ht="14.25" customHeight="1" x14ac:dyDescent="0.25">
      <c r="B183" s="54"/>
      <c r="G183" s="49"/>
      <c r="I183" s="11"/>
    </row>
    <row r="184" spans="2:9" ht="14.25" customHeight="1" x14ac:dyDescent="0.25">
      <c r="B184" s="54"/>
      <c r="G184" s="49"/>
      <c r="I184" s="11"/>
    </row>
    <row r="185" spans="2:9" ht="14.25" customHeight="1" x14ac:dyDescent="0.25">
      <c r="B185" s="54"/>
      <c r="G185" s="49"/>
      <c r="I185" s="11"/>
    </row>
    <row r="186" spans="2:9" ht="14.25" customHeight="1" x14ac:dyDescent="0.25">
      <c r="B186" s="54"/>
      <c r="G186" s="49"/>
      <c r="I186" s="11"/>
    </row>
    <row r="187" spans="2:9" ht="14.25" customHeight="1" x14ac:dyDescent="0.25">
      <c r="B187" s="54"/>
      <c r="G187" s="49"/>
      <c r="I187" s="11"/>
    </row>
    <row r="188" spans="2:9" ht="14.25" customHeight="1" x14ac:dyDescent="0.25">
      <c r="B188" s="54"/>
      <c r="G188" s="49"/>
      <c r="I188" s="11"/>
    </row>
    <row r="189" spans="2:9" ht="14.25" customHeight="1" x14ac:dyDescent="0.25">
      <c r="B189" s="54"/>
      <c r="G189" s="49"/>
      <c r="I189" s="11"/>
    </row>
    <row r="190" spans="2:9" ht="14.25" customHeight="1" x14ac:dyDescent="0.25">
      <c r="B190" s="54"/>
      <c r="G190" s="49"/>
      <c r="I190" s="11"/>
    </row>
    <row r="191" spans="2:9" ht="14.25" customHeight="1" x14ac:dyDescent="0.25">
      <c r="B191" s="54"/>
      <c r="G191" s="49"/>
      <c r="I191" s="11"/>
    </row>
    <row r="192" spans="2:9" ht="14.25" customHeight="1" x14ac:dyDescent="0.25">
      <c r="B192" s="54"/>
      <c r="G192" s="49"/>
      <c r="I192" s="11"/>
    </row>
    <row r="193" spans="2:9" ht="14.25" customHeight="1" x14ac:dyDescent="0.25">
      <c r="B193" s="54"/>
      <c r="G193" s="49"/>
      <c r="I193" s="11"/>
    </row>
    <row r="194" spans="2:9" ht="14.25" customHeight="1" x14ac:dyDescent="0.25">
      <c r="B194" s="54"/>
      <c r="G194" s="49"/>
      <c r="I194" s="11"/>
    </row>
    <row r="195" spans="2:9" ht="14.25" customHeight="1" x14ac:dyDescent="0.25">
      <c r="B195" s="54"/>
      <c r="G195" s="49"/>
      <c r="I195" s="11"/>
    </row>
    <row r="196" spans="2:9" ht="14.25" customHeight="1" x14ac:dyDescent="0.25">
      <c r="B196" s="54"/>
      <c r="G196" s="49"/>
      <c r="I196" s="11"/>
    </row>
    <row r="197" spans="2:9" ht="14.25" customHeight="1" x14ac:dyDescent="0.25">
      <c r="B197" s="54"/>
      <c r="G197" s="49"/>
      <c r="I197" s="11"/>
    </row>
    <row r="198" spans="2:9" ht="14.25" customHeight="1" x14ac:dyDescent="0.25">
      <c r="B198" s="54"/>
      <c r="G198" s="49"/>
      <c r="I198" s="11"/>
    </row>
    <row r="199" spans="2:9" ht="14.25" customHeight="1" x14ac:dyDescent="0.25">
      <c r="B199" s="54"/>
      <c r="G199" s="49"/>
      <c r="I199" s="11"/>
    </row>
    <row r="200" spans="2:9" ht="14.25" customHeight="1" x14ac:dyDescent="0.25">
      <c r="B200" s="54"/>
      <c r="G200" s="49"/>
      <c r="I200" s="11"/>
    </row>
    <row r="201" spans="2:9" ht="14.25" customHeight="1" x14ac:dyDescent="0.25">
      <c r="B201" s="54"/>
      <c r="G201" s="49"/>
      <c r="I201" s="11"/>
    </row>
    <row r="202" spans="2:9" ht="14.25" customHeight="1" x14ac:dyDescent="0.25">
      <c r="B202" s="54"/>
      <c r="G202" s="49"/>
      <c r="I202" s="11"/>
    </row>
    <row r="203" spans="2:9" ht="14.25" customHeight="1" x14ac:dyDescent="0.25">
      <c r="B203" s="54"/>
      <c r="G203" s="49"/>
      <c r="I203" s="11"/>
    </row>
    <row r="204" spans="2:9" ht="14.25" customHeight="1" x14ac:dyDescent="0.25">
      <c r="B204" s="54"/>
      <c r="G204" s="49"/>
      <c r="I204" s="11"/>
    </row>
    <row r="205" spans="2:9" ht="14.25" customHeight="1" x14ac:dyDescent="0.25">
      <c r="B205" s="54"/>
      <c r="G205" s="49"/>
      <c r="I205" s="11"/>
    </row>
    <row r="206" spans="2:9" ht="14.25" customHeight="1" x14ac:dyDescent="0.25">
      <c r="B206" s="54"/>
      <c r="G206" s="49"/>
      <c r="I206" s="11"/>
    </row>
    <row r="207" spans="2:9" ht="14.25" customHeight="1" x14ac:dyDescent="0.25">
      <c r="B207" s="54"/>
      <c r="G207" s="49"/>
      <c r="I207" s="11"/>
    </row>
    <row r="208" spans="2:9" ht="14.25" customHeight="1" x14ac:dyDescent="0.25">
      <c r="B208" s="54"/>
      <c r="G208" s="49"/>
      <c r="I208" s="11"/>
    </row>
    <row r="209" spans="2:9" ht="14.25" customHeight="1" x14ac:dyDescent="0.25">
      <c r="B209" s="54"/>
      <c r="G209" s="49"/>
      <c r="I209" s="11"/>
    </row>
    <row r="210" spans="2:9" ht="14.25" customHeight="1" x14ac:dyDescent="0.25">
      <c r="B210" s="54"/>
      <c r="G210" s="49"/>
      <c r="I210" s="11"/>
    </row>
    <row r="211" spans="2:9" ht="14.25" customHeight="1" x14ac:dyDescent="0.25">
      <c r="B211" s="54"/>
      <c r="G211" s="49"/>
      <c r="I211" s="11"/>
    </row>
    <row r="212" spans="2:9" ht="14.25" customHeight="1" x14ac:dyDescent="0.25">
      <c r="B212" s="54"/>
      <c r="G212" s="49"/>
      <c r="I212" s="11"/>
    </row>
    <row r="213" spans="2:9" ht="14.25" customHeight="1" x14ac:dyDescent="0.25">
      <c r="B213" s="54"/>
      <c r="G213" s="49"/>
      <c r="I213" s="11"/>
    </row>
    <row r="214" spans="2:9" ht="14.25" customHeight="1" x14ac:dyDescent="0.25">
      <c r="B214" s="54"/>
      <c r="G214" s="49"/>
      <c r="I214" s="11"/>
    </row>
    <row r="215" spans="2:9" ht="14.25" customHeight="1" x14ac:dyDescent="0.25">
      <c r="B215" s="54"/>
      <c r="G215" s="49"/>
      <c r="I215" s="11"/>
    </row>
    <row r="216" spans="2:9" ht="14.25" customHeight="1" x14ac:dyDescent="0.25">
      <c r="B216" s="54"/>
      <c r="G216" s="49"/>
      <c r="I216" s="11"/>
    </row>
    <row r="217" spans="2:9" ht="14.25" customHeight="1" x14ac:dyDescent="0.25">
      <c r="B217" s="54"/>
      <c r="G217" s="49"/>
      <c r="I217" s="11"/>
    </row>
    <row r="218" spans="2:9" ht="14.25" customHeight="1" x14ac:dyDescent="0.25">
      <c r="B218" s="54"/>
      <c r="G218" s="49"/>
      <c r="I218" s="11"/>
    </row>
    <row r="219" spans="2:9" ht="14.25" customHeight="1" x14ac:dyDescent="0.25">
      <c r="B219" s="54"/>
      <c r="G219" s="49"/>
      <c r="I219" s="11"/>
    </row>
    <row r="220" spans="2:9" ht="14.25" customHeight="1" x14ac:dyDescent="0.25">
      <c r="B220" s="54"/>
      <c r="G220" s="49"/>
      <c r="I220" s="11"/>
    </row>
    <row r="221" spans="2:9" ht="14.25" customHeight="1" x14ac:dyDescent="0.25">
      <c r="B221" s="54"/>
      <c r="G221" s="49"/>
      <c r="I221" s="11"/>
    </row>
    <row r="222" spans="2:9" ht="14.25" customHeight="1" x14ac:dyDescent="0.25">
      <c r="B222" s="54"/>
      <c r="G222" s="49"/>
      <c r="I222" s="11"/>
    </row>
    <row r="223" spans="2:9" ht="14.25" customHeight="1" x14ac:dyDescent="0.25">
      <c r="B223" s="54"/>
      <c r="G223" s="49"/>
      <c r="I223" s="11"/>
    </row>
    <row r="224" spans="2:9" ht="14.25" customHeight="1" x14ac:dyDescent="0.25">
      <c r="B224" s="54"/>
      <c r="G224" s="49"/>
      <c r="I224" s="11"/>
    </row>
    <row r="225" spans="2:9" ht="14.25" customHeight="1" x14ac:dyDescent="0.25">
      <c r="B225" s="54"/>
      <c r="G225" s="49"/>
      <c r="I225" s="11"/>
    </row>
    <row r="226" spans="2:9" ht="14.25" customHeight="1" x14ac:dyDescent="0.25">
      <c r="B226" s="54"/>
      <c r="G226" s="49"/>
      <c r="I226" s="11"/>
    </row>
    <row r="227" spans="2:9" ht="14.25" customHeight="1" x14ac:dyDescent="0.25">
      <c r="B227" s="54"/>
      <c r="G227" s="49"/>
      <c r="I227" s="11"/>
    </row>
    <row r="228" spans="2:9" ht="14.25" customHeight="1" x14ac:dyDescent="0.25">
      <c r="B228" s="54"/>
      <c r="G228" s="49"/>
      <c r="I228" s="11"/>
    </row>
    <row r="229" spans="2:9" ht="14.25" customHeight="1" x14ac:dyDescent="0.25">
      <c r="B229" s="54"/>
      <c r="G229" s="49"/>
      <c r="I229" s="11"/>
    </row>
    <row r="230" spans="2:9" ht="14.25" customHeight="1" x14ac:dyDescent="0.25">
      <c r="B230" s="54"/>
      <c r="G230" s="49"/>
      <c r="I230" s="11"/>
    </row>
    <row r="231" spans="2:9" ht="14.25" customHeight="1" x14ac:dyDescent="0.25">
      <c r="B231" s="54"/>
      <c r="G231" s="49"/>
      <c r="I231" s="11"/>
    </row>
    <row r="232" spans="2:9" ht="14.25" customHeight="1" x14ac:dyDescent="0.25">
      <c r="B232" s="54"/>
      <c r="G232" s="49"/>
      <c r="I232" s="11"/>
    </row>
    <row r="233" spans="2:9" ht="14.25" customHeight="1" x14ac:dyDescent="0.25">
      <c r="B233" s="54"/>
      <c r="G233" s="49"/>
      <c r="I233" s="11"/>
    </row>
    <row r="234" spans="2:9" ht="14.25" customHeight="1" x14ac:dyDescent="0.25">
      <c r="B234" s="54"/>
      <c r="G234" s="49"/>
      <c r="I234" s="11"/>
    </row>
    <row r="235" spans="2:9" ht="14.25" customHeight="1" x14ac:dyDescent="0.25">
      <c r="B235" s="54"/>
      <c r="G235" s="49"/>
      <c r="I235" s="11"/>
    </row>
    <row r="236" spans="2:9" ht="14.25" customHeight="1" x14ac:dyDescent="0.25">
      <c r="B236" s="54"/>
      <c r="G236" s="49"/>
      <c r="I236" s="11"/>
    </row>
    <row r="237" spans="2:9" ht="14.25" customHeight="1" x14ac:dyDescent="0.25">
      <c r="B237" s="54"/>
      <c r="G237" s="49"/>
      <c r="I237" s="11"/>
    </row>
    <row r="238" spans="2:9" ht="14.25" customHeight="1" x14ac:dyDescent="0.25">
      <c r="B238" s="54"/>
      <c r="G238" s="49"/>
      <c r="I238" s="11"/>
    </row>
    <row r="239" spans="2:9" ht="14.25" customHeight="1" x14ac:dyDescent="0.25">
      <c r="B239" s="54"/>
      <c r="G239" s="49"/>
      <c r="I239" s="11"/>
    </row>
    <row r="240" spans="2:9" ht="14.25" customHeight="1" x14ac:dyDescent="0.25">
      <c r="B240" s="54"/>
      <c r="G240" s="49"/>
      <c r="I240" s="11"/>
    </row>
    <row r="241" spans="2:9" ht="14.25" customHeight="1" x14ac:dyDescent="0.25">
      <c r="B241" s="54"/>
      <c r="G241" s="49"/>
      <c r="I241" s="11"/>
    </row>
    <row r="242" spans="2:9" ht="14.25" customHeight="1" x14ac:dyDescent="0.25">
      <c r="B242" s="54"/>
      <c r="G242" s="49"/>
      <c r="I242" s="11"/>
    </row>
    <row r="243" spans="2:9" ht="14.25" customHeight="1" x14ac:dyDescent="0.25">
      <c r="B243" s="54"/>
      <c r="G243" s="49"/>
      <c r="I243" s="11"/>
    </row>
    <row r="244" spans="2:9" ht="14.25" customHeight="1" x14ac:dyDescent="0.25">
      <c r="B244" s="54"/>
      <c r="G244" s="49"/>
      <c r="I244" s="11"/>
    </row>
    <row r="245" spans="2:9" ht="14.25" customHeight="1" x14ac:dyDescent="0.25">
      <c r="B245" s="54"/>
      <c r="G245" s="49"/>
      <c r="I245" s="11"/>
    </row>
    <row r="246" spans="2:9" ht="14.25" customHeight="1" x14ac:dyDescent="0.25">
      <c r="B246" s="54"/>
      <c r="G246" s="49"/>
      <c r="I246" s="11"/>
    </row>
    <row r="247" spans="2:9" ht="14.25" customHeight="1" x14ac:dyDescent="0.25">
      <c r="B247" s="54"/>
      <c r="G247" s="49"/>
      <c r="I247" s="11"/>
    </row>
    <row r="248" spans="2:9" ht="14.25" customHeight="1" x14ac:dyDescent="0.25">
      <c r="B248" s="54"/>
      <c r="G248" s="49"/>
      <c r="I248" s="11"/>
    </row>
    <row r="249" spans="2:9" ht="14.25" customHeight="1" x14ac:dyDescent="0.25">
      <c r="B249" s="54"/>
      <c r="G249" s="49"/>
      <c r="I249" s="11"/>
    </row>
    <row r="250" spans="2:9" ht="14.25" customHeight="1" x14ac:dyDescent="0.25">
      <c r="B250" s="54"/>
      <c r="G250" s="49"/>
      <c r="I250" s="11"/>
    </row>
    <row r="251" spans="2:9" ht="14.25" customHeight="1" x14ac:dyDescent="0.25">
      <c r="B251" s="54"/>
      <c r="G251" s="49"/>
      <c r="I251" s="11"/>
    </row>
    <row r="252" spans="2:9" ht="14.25" customHeight="1" x14ac:dyDescent="0.25">
      <c r="B252" s="54"/>
      <c r="G252" s="49"/>
      <c r="I252" s="11"/>
    </row>
    <row r="253" spans="2:9" ht="14.25" customHeight="1" x14ac:dyDescent="0.25">
      <c r="B253" s="54"/>
      <c r="G253" s="49"/>
      <c r="I253" s="11"/>
    </row>
    <row r="254" spans="2:9" ht="14.25" customHeight="1" x14ac:dyDescent="0.25">
      <c r="B254" s="54"/>
      <c r="G254" s="49"/>
      <c r="I254" s="11"/>
    </row>
    <row r="255" spans="2:9" ht="14.25" customHeight="1" x14ac:dyDescent="0.25">
      <c r="B255" s="54"/>
      <c r="G255" s="49"/>
      <c r="I255" s="11"/>
    </row>
    <row r="256" spans="2:9" ht="14.25" customHeight="1" x14ac:dyDescent="0.25">
      <c r="B256" s="54"/>
      <c r="G256" s="49"/>
      <c r="I256" s="11"/>
    </row>
    <row r="257" spans="2:9" ht="14.25" customHeight="1" x14ac:dyDescent="0.25">
      <c r="B257" s="54"/>
      <c r="G257" s="49"/>
      <c r="I257" s="11"/>
    </row>
    <row r="258" spans="2:9" ht="14.25" customHeight="1" x14ac:dyDescent="0.25">
      <c r="B258" s="54"/>
      <c r="G258" s="49"/>
      <c r="I258" s="11"/>
    </row>
    <row r="259" spans="2:9" ht="14.25" customHeight="1" x14ac:dyDescent="0.25">
      <c r="B259" s="54"/>
      <c r="G259" s="49"/>
      <c r="I259" s="11"/>
    </row>
    <row r="260" spans="2:9" ht="14.25" customHeight="1" x14ac:dyDescent="0.25">
      <c r="B260" s="54"/>
      <c r="G260" s="49"/>
      <c r="I260" s="11"/>
    </row>
    <row r="261" spans="2:9" ht="14.25" customHeight="1" x14ac:dyDescent="0.25">
      <c r="B261" s="54"/>
      <c r="G261" s="49"/>
      <c r="I261" s="11"/>
    </row>
    <row r="262" spans="2:9" ht="14.25" customHeight="1" x14ac:dyDescent="0.25">
      <c r="B262" s="54"/>
      <c r="G262" s="49"/>
      <c r="I262" s="11"/>
    </row>
    <row r="263" spans="2:9" ht="14.25" customHeight="1" x14ac:dyDescent="0.25">
      <c r="B263" s="54"/>
      <c r="G263" s="49"/>
      <c r="I263" s="11"/>
    </row>
    <row r="264" spans="2:9" ht="14.25" customHeight="1" x14ac:dyDescent="0.25">
      <c r="B264" s="54"/>
      <c r="G264" s="49"/>
      <c r="I264" s="11"/>
    </row>
    <row r="265" spans="2:9" ht="14.25" customHeight="1" x14ac:dyDescent="0.25">
      <c r="B265" s="54"/>
      <c r="G265" s="49"/>
      <c r="I265" s="11"/>
    </row>
    <row r="266" spans="2:9" ht="14.25" customHeight="1" x14ac:dyDescent="0.25">
      <c r="B266" s="54"/>
      <c r="G266" s="49"/>
      <c r="I266" s="11"/>
    </row>
    <row r="267" spans="2:9" ht="14.25" customHeight="1" x14ac:dyDescent="0.25">
      <c r="B267" s="54"/>
      <c r="G267" s="49"/>
      <c r="I267" s="11"/>
    </row>
    <row r="268" spans="2:9" ht="14.25" customHeight="1" x14ac:dyDescent="0.25">
      <c r="B268" s="54"/>
      <c r="G268" s="49"/>
      <c r="I268" s="11"/>
    </row>
    <row r="269" spans="2:9" ht="14.25" customHeight="1" x14ac:dyDescent="0.25">
      <c r="B269" s="54"/>
      <c r="G269" s="49"/>
      <c r="I269" s="11"/>
    </row>
    <row r="270" spans="2:9" ht="14.25" customHeight="1" x14ac:dyDescent="0.25">
      <c r="B270" s="54"/>
      <c r="G270" s="49"/>
      <c r="I270" s="11"/>
    </row>
    <row r="271" spans="2:9" ht="14.25" customHeight="1" x14ac:dyDescent="0.25">
      <c r="B271" s="54"/>
      <c r="G271" s="49"/>
      <c r="I271" s="11"/>
    </row>
    <row r="272" spans="2:9" ht="14.25" customHeight="1" x14ac:dyDescent="0.25">
      <c r="B272" s="54"/>
      <c r="G272" s="49"/>
      <c r="I272" s="11"/>
    </row>
    <row r="273" spans="2:9" ht="14.25" customHeight="1" x14ac:dyDescent="0.25">
      <c r="B273" s="54"/>
      <c r="G273" s="49"/>
      <c r="I273" s="11"/>
    </row>
    <row r="274" spans="2:9" ht="14.25" customHeight="1" x14ac:dyDescent="0.25">
      <c r="B274" s="54"/>
      <c r="G274" s="49"/>
      <c r="I274" s="11"/>
    </row>
    <row r="275" spans="2:9" ht="14.25" customHeight="1" x14ac:dyDescent="0.25">
      <c r="B275" s="54"/>
      <c r="G275" s="49"/>
      <c r="I275" s="11"/>
    </row>
    <row r="276" spans="2:9" ht="14.25" customHeight="1" x14ac:dyDescent="0.25">
      <c r="B276" s="54"/>
      <c r="G276" s="49"/>
      <c r="I276" s="11"/>
    </row>
    <row r="277" spans="2:9" ht="14.25" customHeight="1" x14ac:dyDescent="0.25">
      <c r="B277" s="54"/>
      <c r="G277" s="49"/>
      <c r="I277" s="11"/>
    </row>
    <row r="278" spans="2:9" ht="14.25" customHeight="1" x14ac:dyDescent="0.25">
      <c r="B278" s="54"/>
      <c r="G278" s="49"/>
      <c r="I278" s="11"/>
    </row>
    <row r="279" spans="2:9" ht="14.25" customHeight="1" x14ac:dyDescent="0.25">
      <c r="B279" s="54"/>
      <c r="G279" s="49"/>
      <c r="I279" s="11"/>
    </row>
    <row r="280" spans="2:9" ht="14.25" customHeight="1" x14ac:dyDescent="0.25">
      <c r="B280" s="54"/>
      <c r="G280" s="49"/>
      <c r="I280" s="11"/>
    </row>
    <row r="281" spans="2:9" ht="14.25" customHeight="1" x14ac:dyDescent="0.25">
      <c r="B281" s="54"/>
      <c r="G281" s="49"/>
      <c r="I281" s="11"/>
    </row>
    <row r="282" spans="2:9" ht="14.25" customHeight="1" x14ac:dyDescent="0.25">
      <c r="B282" s="54"/>
      <c r="G282" s="49"/>
      <c r="I282" s="11"/>
    </row>
    <row r="283" spans="2:9" ht="14.25" customHeight="1" x14ac:dyDescent="0.25">
      <c r="B283" s="54"/>
      <c r="G283" s="49"/>
      <c r="I283" s="11"/>
    </row>
    <row r="284" spans="2:9" ht="14.25" customHeight="1" x14ac:dyDescent="0.25">
      <c r="B284" s="54"/>
      <c r="G284" s="49"/>
      <c r="I284" s="11"/>
    </row>
    <row r="285" spans="2:9" ht="14.25" customHeight="1" x14ac:dyDescent="0.25">
      <c r="B285" s="54"/>
      <c r="G285" s="49"/>
      <c r="I285" s="11"/>
    </row>
    <row r="286" spans="2:9" ht="14.25" customHeight="1" x14ac:dyDescent="0.25">
      <c r="B286" s="54"/>
      <c r="G286" s="49"/>
      <c r="I286" s="11"/>
    </row>
    <row r="287" spans="2:9" ht="14.25" customHeight="1" x14ac:dyDescent="0.25">
      <c r="B287" s="54"/>
      <c r="G287" s="49"/>
      <c r="I287" s="11"/>
    </row>
    <row r="288" spans="2:9" ht="14.25" customHeight="1" x14ac:dyDescent="0.25">
      <c r="B288" s="54"/>
      <c r="G288" s="49"/>
      <c r="I288" s="11"/>
    </row>
    <row r="289" spans="2:9" ht="14.25" customHeight="1" x14ac:dyDescent="0.25">
      <c r="B289" s="54"/>
      <c r="G289" s="49"/>
      <c r="I289" s="11"/>
    </row>
    <row r="290" spans="2:9" ht="14.25" customHeight="1" x14ac:dyDescent="0.25">
      <c r="B290" s="54"/>
      <c r="G290" s="49"/>
      <c r="I290" s="11"/>
    </row>
    <row r="291" spans="2:9" ht="14.25" customHeight="1" x14ac:dyDescent="0.25">
      <c r="B291" s="54"/>
      <c r="G291" s="49"/>
      <c r="I291" s="11"/>
    </row>
    <row r="292" spans="2:9" ht="14.25" customHeight="1" x14ac:dyDescent="0.25">
      <c r="B292" s="54"/>
      <c r="G292" s="49"/>
      <c r="I292" s="11"/>
    </row>
    <row r="293" spans="2:9" ht="14.25" customHeight="1" x14ac:dyDescent="0.25">
      <c r="B293" s="54"/>
      <c r="G293" s="49"/>
      <c r="I293" s="11"/>
    </row>
    <row r="294" spans="2:9" ht="14.25" customHeight="1" x14ac:dyDescent="0.25">
      <c r="B294" s="54"/>
      <c r="G294" s="49"/>
      <c r="I294" s="11"/>
    </row>
    <row r="295" spans="2:9" ht="14.25" customHeight="1" x14ac:dyDescent="0.25">
      <c r="B295" s="54"/>
      <c r="G295" s="49"/>
      <c r="I295" s="11"/>
    </row>
    <row r="296" spans="2:9" ht="14.25" customHeight="1" x14ac:dyDescent="0.25">
      <c r="B296" s="54"/>
      <c r="G296" s="49"/>
      <c r="I296" s="11"/>
    </row>
    <row r="297" spans="2:9" ht="14.25" customHeight="1" x14ac:dyDescent="0.25">
      <c r="B297" s="54"/>
      <c r="G297" s="49"/>
      <c r="I297" s="11"/>
    </row>
    <row r="298" spans="2:9" ht="14.25" customHeight="1" x14ac:dyDescent="0.25">
      <c r="B298" s="54"/>
      <c r="G298" s="49"/>
      <c r="I298" s="11"/>
    </row>
    <row r="299" spans="2:9" ht="14.25" customHeight="1" x14ac:dyDescent="0.25">
      <c r="B299" s="54"/>
      <c r="G299" s="49"/>
      <c r="I299" s="11"/>
    </row>
    <row r="300" spans="2:9" ht="14.25" customHeight="1" x14ac:dyDescent="0.25">
      <c r="B300" s="54"/>
      <c r="G300" s="49"/>
      <c r="I300" s="11"/>
    </row>
    <row r="301" spans="2:9" ht="14.25" customHeight="1" x14ac:dyDescent="0.25">
      <c r="B301" s="54"/>
      <c r="G301" s="49"/>
      <c r="I301" s="11"/>
    </row>
    <row r="302" spans="2:9" ht="14.25" customHeight="1" x14ac:dyDescent="0.25">
      <c r="B302" s="54"/>
      <c r="G302" s="49"/>
      <c r="I302" s="11"/>
    </row>
    <row r="303" spans="2:9" ht="14.25" customHeight="1" x14ac:dyDescent="0.25">
      <c r="B303" s="54"/>
      <c r="G303" s="49"/>
      <c r="I303" s="11"/>
    </row>
    <row r="304" spans="2:9" ht="14.25" customHeight="1" x14ac:dyDescent="0.25">
      <c r="B304" s="54"/>
      <c r="G304" s="49"/>
      <c r="I304" s="11"/>
    </row>
    <row r="305" spans="2:9" ht="14.25" customHeight="1" x14ac:dyDescent="0.25">
      <c r="B305" s="54"/>
      <c r="G305" s="49"/>
      <c r="I305" s="11"/>
    </row>
    <row r="306" spans="2:9" ht="14.25" customHeight="1" x14ac:dyDescent="0.25">
      <c r="B306" s="54"/>
      <c r="G306" s="49"/>
      <c r="I306" s="11"/>
    </row>
    <row r="307" spans="2:9" ht="14.25" customHeight="1" x14ac:dyDescent="0.25">
      <c r="B307" s="54"/>
      <c r="G307" s="49"/>
      <c r="I307" s="11"/>
    </row>
    <row r="308" spans="2:9" ht="14.25" customHeight="1" x14ac:dyDescent="0.25">
      <c r="B308" s="54"/>
      <c r="G308" s="49"/>
      <c r="I308" s="11"/>
    </row>
    <row r="309" spans="2:9" ht="14.25" customHeight="1" x14ac:dyDescent="0.25">
      <c r="B309" s="54"/>
      <c r="G309" s="49"/>
      <c r="I309" s="11"/>
    </row>
    <row r="310" spans="2:9" ht="14.25" customHeight="1" x14ac:dyDescent="0.25">
      <c r="B310" s="54"/>
      <c r="G310" s="49"/>
      <c r="I310" s="11"/>
    </row>
    <row r="311" spans="2:9" ht="14.25" customHeight="1" x14ac:dyDescent="0.25">
      <c r="B311" s="54"/>
      <c r="G311" s="49"/>
      <c r="I311" s="11"/>
    </row>
    <row r="312" spans="2:9" ht="14.25" customHeight="1" x14ac:dyDescent="0.25">
      <c r="B312" s="54"/>
      <c r="G312" s="49"/>
      <c r="I312" s="11"/>
    </row>
    <row r="313" spans="2:9" ht="14.25" customHeight="1" x14ac:dyDescent="0.25">
      <c r="B313" s="54"/>
      <c r="G313" s="49"/>
      <c r="I313" s="11"/>
    </row>
    <row r="314" spans="2:9" ht="14.25" customHeight="1" x14ac:dyDescent="0.25">
      <c r="B314" s="54"/>
      <c r="G314" s="49"/>
      <c r="I314" s="11"/>
    </row>
    <row r="315" spans="2:9" ht="14.25" customHeight="1" x14ac:dyDescent="0.25">
      <c r="B315" s="54"/>
      <c r="G315" s="49"/>
      <c r="I315" s="11"/>
    </row>
    <row r="316" spans="2:9" ht="14.25" customHeight="1" x14ac:dyDescent="0.25">
      <c r="B316" s="54"/>
      <c r="G316" s="49"/>
      <c r="I316" s="11"/>
    </row>
    <row r="317" spans="2:9" ht="14.25" customHeight="1" x14ac:dyDescent="0.25">
      <c r="B317" s="54"/>
      <c r="G317" s="49"/>
      <c r="I317" s="11"/>
    </row>
    <row r="318" spans="2:9" ht="14.25" customHeight="1" x14ac:dyDescent="0.25">
      <c r="B318" s="54"/>
      <c r="G318" s="49"/>
      <c r="I318" s="11"/>
    </row>
    <row r="319" spans="2:9" ht="14.25" customHeight="1" x14ac:dyDescent="0.25">
      <c r="B319" s="54"/>
      <c r="G319" s="49"/>
      <c r="I319" s="11"/>
    </row>
    <row r="320" spans="2:9" ht="14.25" customHeight="1" x14ac:dyDescent="0.25">
      <c r="B320" s="54"/>
      <c r="G320" s="49"/>
      <c r="I320" s="11"/>
    </row>
    <row r="321" spans="2:9" ht="14.25" customHeight="1" x14ac:dyDescent="0.25">
      <c r="B321" s="54"/>
      <c r="G321" s="49"/>
      <c r="I321" s="11"/>
    </row>
    <row r="322" spans="2:9" ht="14.25" customHeight="1" x14ac:dyDescent="0.25">
      <c r="B322" s="54"/>
      <c r="G322" s="49"/>
      <c r="I322" s="11"/>
    </row>
    <row r="323" spans="2:9" ht="14.25" customHeight="1" x14ac:dyDescent="0.25">
      <c r="B323" s="54"/>
      <c r="G323" s="49"/>
      <c r="I323" s="11"/>
    </row>
    <row r="324" spans="2:9" ht="14.25" customHeight="1" x14ac:dyDescent="0.25">
      <c r="B324" s="54"/>
      <c r="G324" s="49"/>
      <c r="I324" s="11"/>
    </row>
    <row r="325" spans="2:9" ht="14.25" customHeight="1" x14ac:dyDescent="0.25">
      <c r="B325" s="54"/>
      <c r="G325" s="49"/>
      <c r="I325" s="11"/>
    </row>
    <row r="326" spans="2:9" ht="14.25" customHeight="1" x14ac:dyDescent="0.25">
      <c r="B326" s="54"/>
      <c r="G326" s="49"/>
      <c r="I326" s="11"/>
    </row>
    <row r="327" spans="2:9" ht="14.25" customHeight="1" x14ac:dyDescent="0.25">
      <c r="B327" s="54"/>
      <c r="G327" s="49"/>
      <c r="I327" s="11"/>
    </row>
    <row r="328" spans="2:9" ht="14.25" customHeight="1" x14ac:dyDescent="0.25">
      <c r="B328" s="54"/>
      <c r="G328" s="49"/>
      <c r="I328" s="11"/>
    </row>
    <row r="329" spans="2:9" ht="14.25" customHeight="1" x14ac:dyDescent="0.25">
      <c r="B329" s="54"/>
      <c r="G329" s="49"/>
      <c r="I329" s="11"/>
    </row>
    <row r="330" spans="2:9" ht="14.25" customHeight="1" x14ac:dyDescent="0.25">
      <c r="B330" s="54"/>
      <c r="G330" s="49"/>
      <c r="I330" s="11"/>
    </row>
    <row r="331" spans="2:9" ht="14.25" customHeight="1" x14ac:dyDescent="0.25">
      <c r="B331" s="54"/>
      <c r="G331" s="49"/>
      <c r="I331" s="11"/>
    </row>
    <row r="332" spans="2:9" ht="14.25" customHeight="1" x14ac:dyDescent="0.25">
      <c r="B332" s="54"/>
      <c r="G332" s="49"/>
      <c r="I332" s="11"/>
    </row>
    <row r="333" spans="2:9" ht="14.25" customHeight="1" x14ac:dyDescent="0.25">
      <c r="B333" s="54"/>
      <c r="G333" s="49"/>
      <c r="I333" s="11"/>
    </row>
    <row r="334" spans="2:9" ht="14.25" customHeight="1" x14ac:dyDescent="0.25">
      <c r="B334" s="54"/>
      <c r="G334" s="49"/>
      <c r="I334" s="11"/>
    </row>
    <row r="335" spans="2:9" ht="14.25" customHeight="1" x14ac:dyDescent="0.25">
      <c r="B335" s="54"/>
      <c r="G335" s="49"/>
      <c r="I335" s="11"/>
    </row>
    <row r="336" spans="2:9" ht="14.25" customHeight="1" x14ac:dyDescent="0.25">
      <c r="B336" s="54"/>
      <c r="G336" s="49"/>
      <c r="I336" s="11"/>
    </row>
    <row r="337" spans="2:9" ht="14.25" customHeight="1" x14ac:dyDescent="0.25">
      <c r="B337" s="54"/>
      <c r="G337" s="49"/>
      <c r="I337" s="11"/>
    </row>
    <row r="338" spans="2:9" ht="14.25" customHeight="1" x14ac:dyDescent="0.25">
      <c r="B338" s="54"/>
      <c r="G338" s="49"/>
      <c r="I338" s="11"/>
    </row>
    <row r="339" spans="2:9" ht="14.25" customHeight="1" x14ac:dyDescent="0.25">
      <c r="B339" s="54"/>
      <c r="G339" s="49"/>
      <c r="I339" s="11"/>
    </row>
    <row r="340" spans="2:9" ht="14.25" customHeight="1" x14ac:dyDescent="0.25">
      <c r="B340" s="54"/>
      <c r="G340" s="49"/>
      <c r="I340" s="11"/>
    </row>
    <row r="341" spans="2:9" ht="14.25" customHeight="1" x14ac:dyDescent="0.25">
      <c r="B341" s="54"/>
      <c r="G341" s="49"/>
      <c r="I341" s="11"/>
    </row>
    <row r="342" spans="2:9" ht="14.25" customHeight="1" x14ac:dyDescent="0.25">
      <c r="B342" s="54"/>
      <c r="G342" s="49"/>
      <c r="I342" s="11"/>
    </row>
    <row r="343" spans="2:9" ht="14.25" customHeight="1" x14ac:dyDescent="0.25">
      <c r="B343" s="54"/>
      <c r="G343" s="49"/>
      <c r="I343" s="11"/>
    </row>
    <row r="344" spans="2:9" ht="14.25" customHeight="1" x14ac:dyDescent="0.25">
      <c r="B344" s="54"/>
      <c r="G344" s="49"/>
      <c r="I344" s="11"/>
    </row>
    <row r="345" spans="2:9" ht="14.25" customHeight="1" x14ac:dyDescent="0.25">
      <c r="B345" s="54"/>
      <c r="G345" s="49"/>
      <c r="I345" s="11"/>
    </row>
    <row r="346" spans="2:9" ht="14.25" customHeight="1" x14ac:dyDescent="0.25">
      <c r="B346" s="54"/>
      <c r="G346" s="49"/>
      <c r="I346" s="11"/>
    </row>
    <row r="347" spans="2:9" ht="14.25" customHeight="1" x14ac:dyDescent="0.25">
      <c r="B347" s="54"/>
      <c r="G347" s="49"/>
      <c r="I347" s="11"/>
    </row>
    <row r="348" spans="2:9" ht="14.25" customHeight="1" x14ac:dyDescent="0.25">
      <c r="B348" s="54"/>
      <c r="G348" s="49"/>
      <c r="I348" s="11"/>
    </row>
    <row r="349" spans="2:9" ht="14.25" customHeight="1" x14ac:dyDescent="0.25">
      <c r="B349" s="54"/>
      <c r="G349" s="49"/>
      <c r="I349" s="11"/>
    </row>
    <row r="350" spans="2:9" ht="14.25" customHeight="1" x14ac:dyDescent="0.25">
      <c r="B350" s="54"/>
      <c r="G350" s="49"/>
      <c r="I350" s="11"/>
    </row>
    <row r="351" spans="2:9" ht="14.25" customHeight="1" x14ac:dyDescent="0.25">
      <c r="B351" s="54"/>
      <c r="G351" s="49"/>
      <c r="I351" s="11"/>
    </row>
    <row r="352" spans="2:9" ht="14.25" customHeight="1" x14ac:dyDescent="0.25">
      <c r="B352" s="54"/>
      <c r="G352" s="49"/>
      <c r="I352" s="11"/>
    </row>
    <row r="353" spans="2:9" ht="14.25" customHeight="1" x14ac:dyDescent="0.25">
      <c r="B353" s="54"/>
      <c r="G353" s="49"/>
      <c r="I353" s="11"/>
    </row>
    <row r="354" spans="2:9" ht="14.25" customHeight="1" x14ac:dyDescent="0.25">
      <c r="B354" s="54"/>
      <c r="G354" s="49"/>
      <c r="I354" s="11"/>
    </row>
    <row r="355" spans="2:9" ht="14.25" customHeight="1" x14ac:dyDescent="0.25">
      <c r="B355" s="54"/>
      <c r="G355" s="49"/>
      <c r="I355" s="11"/>
    </row>
    <row r="356" spans="2:9" ht="14.25" customHeight="1" x14ac:dyDescent="0.25">
      <c r="B356" s="54"/>
      <c r="G356" s="49"/>
      <c r="I356" s="11"/>
    </row>
    <row r="357" spans="2:9" ht="14.25" customHeight="1" x14ac:dyDescent="0.25">
      <c r="B357" s="54"/>
      <c r="G357" s="49"/>
      <c r="I357" s="11"/>
    </row>
    <row r="358" spans="2:9" ht="14.25" customHeight="1" x14ac:dyDescent="0.25">
      <c r="B358" s="54"/>
      <c r="G358" s="49"/>
      <c r="I358" s="11"/>
    </row>
    <row r="359" spans="2:9" ht="14.25" customHeight="1" x14ac:dyDescent="0.25">
      <c r="B359" s="54"/>
      <c r="G359" s="49"/>
      <c r="I359" s="11"/>
    </row>
    <row r="360" spans="2:9" ht="14.25" customHeight="1" x14ac:dyDescent="0.25">
      <c r="B360" s="54"/>
      <c r="G360" s="49"/>
      <c r="I360" s="11"/>
    </row>
    <row r="361" spans="2:9" ht="14.25" customHeight="1" x14ac:dyDescent="0.25">
      <c r="B361" s="54"/>
      <c r="G361" s="49"/>
      <c r="I361" s="11"/>
    </row>
    <row r="362" spans="2:9" ht="14.25" customHeight="1" x14ac:dyDescent="0.25">
      <c r="B362" s="54"/>
      <c r="G362" s="49"/>
      <c r="I362" s="11"/>
    </row>
    <row r="363" spans="2:9" ht="14.25" customHeight="1" x14ac:dyDescent="0.25">
      <c r="B363" s="54"/>
      <c r="G363" s="49"/>
      <c r="I363" s="11"/>
    </row>
    <row r="364" spans="2:9" ht="14.25" customHeight="1" x14ac:dyDescent="0.25">
      <c r="B364" s="54"/>
      <c r="G364" s="49"/>
      <c r="I364" s="11"/>
    </row>
    <row r="365" spans="2:9" ht="14.25" customHeight="1" x14ac:dyDescent="0.25">
      <c r="B365" s="54"/>
      <c r="G365" s="49"/>
      <c r="I365" s="11"/>
    </row>
    <row r="366" spans="2:9" ht="14.25" customHeight="1" x14ac:dyDescent="0.25">
      <c r="B366" s="54"/>
      <c r="G366" s="49"/>
      <c r="I366" s="11"/>
    </row>
    <row r="367" spans="2:9" ht="15.75" customHeight="1" x14ac:dyDescent="0.25">
      <c r="B367" s="54"/>
      <c r="G367" s="49"/>
      <c r="I367" s="11"/>
    </row>
    <row r="368" spans="2:9" ht="15.75" customHeight="1" x14ac:dyDescent="0.25">
      <c r="B368" s="54"/>
      <c r="G368" s="49"/>
      <c r="I368" s="11"/>
    </row>
    <row r="369" spans="2:9" ht="15.75" customHeight="1" x14ac:dyDescent="0.25">
      <c r="B369" s="54"/>
      <c r="G369" s="49"/>
      <c r="I369" s="11"/>
    </row>
    <row r="370" spans="2:9" ht="15.75" customHeight="1" x14ac:dyDescent="0.25">
      <c r="B370" s="54"/>
      <c r="G370" s="49"/>
      <c r="I370" s="11"/>
    </row>
    <row r="371" spans="2:9" ht="15.75" customHeight="1" x14ac:dyDescent="0.25">
      <c r="B371" s="54"/>
      <c r="G371" s="49"/>
      <c r="I371" s="11"/>
    </row>
    <row r="372" spans="2:9" ht="15.75" customHeight="1" x14ac:dyDescent="0.25">
      <c r="B372" s="54"/>
      <c r="G372" s="49"/>
      <c r="I372" s="11"/>
    </row>
    <row r="373" spans="2:9" ht="15.75" customHeight="1" x14ac:dyDescent="0.25">
      <c r="B373" s="54"/>
      <c r="G373" s="49"/>
      <c r="I373" s="11"/>
    </row>
    <row r="374" spans="2:9" ht="15.75" customHeight="1" x14ac:dyDescent="0.25">
      <c r="G374" s="49"/>
      <c r="I374" s="11"/>
    </row>
    <row r="375" spans="2:9" ht="15.75" customHeight="1" x14ac:dyDescent="0.25">
      <c r="G375" s="49"/>
      <c r="I375" s="11"/>
    </row>
    <row r="376" spans="2:9" ht="15.75" customHeight="1" x14ac:dyDescent="0.25">
      <c r="G376" s="49"/>
      <c r="I376" s="11"/>
    </row>
    <row r="377" spans="2:9" ht="15.75" customHeight="1" x14ac:dyDescent="0.25">
      <c r="G377" s="49"/>
      <c r="I377" s="11"/>
    </row>
    <row r="378" spans="2:9" ht="15.75" customHeight="1" x14ac:dyDescent="0.25">
      <c r="G378" s="49"/>
      <c r="I378" s="11"/>
    </row>
    <row r="379" spans="2:9" ht="15.75" customHeight="1" x14ac:dyDescent="0.25">
      <c r="G379" s="49"/>
      <c r="I379" s="11"/>
    </row>
    <row r="380" spans="2:9" ht="15.75" customHeight="1" x14ac:dyDescent="0.25">
      <c r="G380" s="49"/>
      <c r="I380" s="11"/>
    </row>
    <row r="381" spans="2:9" ht="15.75" customHeight="1" x14ac:dyDescent="0.25">
      <c r="G381" s="49"/>
      <c r="I381" s="11"/>
    </row>
    <row r="382" spans="2:9" ht="15.75" customHeight="1" x14ac:dyDescent="0.25">
      <c r="G382" s="49"/>
      <c r="I382" s="11"/>
    </row>
    <row r="383" spans="2:9" ht="15.75" customHeight="1" x14ac:dyDescent="0.25">
      <c r="G383" s="49"/>
      <c r="I383" s="11"/>
    </row>
    <row r="384" spans="2:9" ht="15.75" customHeight="1" x14ac:dyDescent="0.25">
      <c r="G384" s="49"/>
      <c r="I384" s="11"/>
    </row>
    <row r="385" spans="7:9" ht="15.75" customHeight="1" x14ac:dyDescent="0.25">
      <c r="G385" s="49"/>
      <c r="I385" s="11"/>
    </row>
    <row r="386" spans="7:9" ht="15.75" customHeight="1" x14ac:dyDescent="0.25">
      <c r="G386" s="49"/>
      <c r="I386" s="11"/>
    </row>
    <row r="387" spans="7:9" ht="15.75" customHeight="1" x14ac:dyDescent="0.25">
      <c r="G387" s="49"/>
      <c r="I387" s="11"/>
    </row>
    <row r="388" spans="7:9" ht="15.75" customHeight="1" x14ac:dyDescent="0.25">
      <c r="G388" s="49"/>
      <c r="I388" s="11"/>
    </row>
    <row r="389" spans="7:9" ht="15.75" customHeight="1" x14ac:dyDescent="0.25">
      <c r="G389" s="49"/>
      <c r="I389" s="11"/>
    </row>
    <row r="390" spans="7:9" ht="15.75" customHeight="1" x14ac:dyDescent="0.25">
      <c r="G390" s="49"/>
      <c r="I390" s="11"/>
    </row>
    <row r="391" spans="7:9" ht="15.75" customHeight="1" x14ac:dyDescent="0.25">
      <c r="G391" s="49"/>
      <c r="I391" s="11"/>
    </row>
    <row r="392" spans="7:9" ht="15.75" customHeight="1" x14ac:dyDescent="0.25">
      <c r="G392" s="49"/>
      <c r="I392" s="11"/>
    </row>
    <row r="393" spans="7:9" ht="15.75" customHeight="1" x14ac:dyDescent="0.25">
      <c r="G393" s="49"/>
      <c r="I393" s="11"/>
    </row>
    <row r="394" spans="7:9" ht="15.75" customHeight="1" x14ac:dyDescent="0.25">
      <c r="G394" s="49"/>
      <c r="I394" s="11"/>
    </row>
    <row r="395" spans="7:9" ht="15.75" customHeight="1" x14ac:dyDescent="0.25">
      <c r="G395" s="49"/>
      <c r="I395" s="11"/>
    </row>
    <row r="396" spans="7:9" ht="15.75" customHeight="1" x14ac:dyDescent="0.25">
      <c r="G396" s="49"/>
      <c r="I396" s="11"/>
    </row>
    <row r="397" spans="7:9" ht="15.75" customHeight="1" x14ac:dyDescent="0.25">
      <c r="G397" s="49"/>
      <c r="I397" s="11"/>
    </row>
    <row r="398" spans="7:9" ht="15.75" customHeight="1" x14ac:dyDescent="0.25">
      <c r="G398" s="49"/>
      <c r="I398" s="11"/>
    </row>
    <row r="399" spans="7:9" ht="15.75" customHeight="1" x14ac:dyDescent="0.25">
      <c r="G399" s="49"/>
      <c r="I399" s="11"/>
    </row>
    <row r="400" spans="7:9" ht="15.75" customHeight="1" x14ac:dyDescent="0.25">
      <c r="G400" s="49"/>
      <c r="I400" s="11"/>
    </row>
    <row r="401" spans="7:9" ht="15.75" customHeight="1" x14ac:dyDescent="0.25">
      <c r="G401" s="49"/>
      <c r="I401" s="11"/>
    </row>
    <row r="402" spans="7:9" ht="15.75" customHeight="1" x14ac:dyDescent="0.25">
      <c r="G402" s="49"/>
      <c r="I402" s="11"/>
    </row>
    <row r="403" spans="7:9" ht="15.75" customHeight="1" x14ac:dyDescent="0.25">
      <c r="G403" s="49"/>
      <c r="I403" s="11"/>
    </row>
    <row r="404" spans="7:9" ht="15.75" customHeight="1" x14ac:dyDescent="0.25">
      <c r="G404" s="49"/>
      <c r="I404" s="11"/>
    </row>
    <row r="405" spans="7:9" ht="15.75" customHeight="1" x14ac:dyDescent="0.25">
      <c r="G405" s="49"/>
      <c r="I405" s="11"/>
    </row>
    <row r="406" spans="7:9" ht="15.75" customHeight="1" x14ac:dyDescent="0.25">
      <c r="G406" s="49"/>
      <c r="I406" s="11"/>
    </row>
    <row r="407" spans="7:9" ht="15.75" customHeight="1" x14ac:dyDescent="0.25">
      <c r="G407" s="49"/>
      <c r="I407" s="11"/>
    </row>
    <row r="408" spans="7:9" ht="15.75" customHeight="1" x14ac:dyDescent="0.25">
      <c r="G408" s="49"/>
      <c r="I408" s="11"/>
    </row>
    <row r="409" spans="7:9" ht="15.75" customHeight="1" x14ac:dyDescent="0.25">
      <c r="G409" s="49"/>
      <c r="I409" s="11"/>
    </row>
    <row r="410" spans="7:9" ht="15.75" customHeight="1" x14ac:dyDescent="0.25">
      <c r="G410" s="49"/>
      <c r="I410" s="11"/>
    </row>
    <row r="411" spans="7:9" ht="15.75" customHeight="1" x14ac:dyDescent="0.25">
      <c r="G411" s="49"/>
      <c r="I411" s="11"/>
    </row>
    <row r="412" spans="7:9" ht="15.75" customHeight="1" x14ac:dyDescent="0.25">
      <c r="G412" s="49"/>
      <c r="I412" s="11"/>
    </row>
    <row r="413" spans="7:9" ht="15.75" customHeight="1" x14ac:dyDescent="0.25">
      <c r="G413" s="49"/>
      <c r="I413" s="11"/>
    </row>
    <row r="414" spans="7:9" ht="15.75" customHeight="1" x14ac:dyDescent="0.25">
      <c r="G414" s="49"/>
      <c r="I414" s="11"/>
    </row>
    <row r="415" spans="7:9" ht="15.75" customHeight="1" x14ac:dyDescent="0.25">
      <c r="G415" s="49"/>
      <c r="I415" s="11"/>
    </row>
    <row r="416" spans="7:9" ht="15.75" customHeight="1" x14ac:dyDescent="0.25">
      <c r="G416" s="49"/>
      <c r="I416" s="11"/>
    </row>
    <row r="417" spans="7:9" ht="15.75" customHeight="1" x14ac:dyDescent="0.25">
      <c r="G417" s="49"/>
      <c r="I417" s="11"/>
    </row>
    <row r="418" spans="7:9" ht="15.75" customHeight="1" x14ac:dyDescent="0.25">
      <c r="G418" s="49"/>
      <c r="I418" s="11"/>
    </row>
    <row r="419" spans="7:9" ht="15.75" customHeight="1" x14ac:dyDescent="0.25">
      <c r="G419" s="49"/>
      <c r="I419" s="11"/>
    </row>
    <row r="420" spans="7:9" ht="15.75" customHeight="1" x14ac:dyDescent="0.25">
      <c r="G420" s="49"/>
      <c r="I420" s="11"/>
    </row>
    <row r="421" spans="7:9" ht="15.75" customHeight="1" x14ac:dyDescent="0.25">
      <c r="G421" s="49"/>
      <c r="I421" s="11"/>
    </row>
    <row r="422" spans="7:9" ht="15.75" customHeight="1" x14ac:dyDescent="0.25">
      <c r="G422" s="49"/>
      <c r="I422" s="11"/>
    </row>
    <row r="423" spans="7:9" ht="15.75" customHeight="1" x14ac:dyDescent="0.25">
      <c r="G423" s="49"/>
      <c r="I423" s="11"/>
    </row>
    <row r="424" spans="7:9" ht="15.75" customHeight="1" x14ac:dyDescent="0.25">
      <c r="G424" s="49"/>
      <c r="I424" s="11"/>
    </row>
    <row r="425" spans="7:9" ht="15.75" customHeight="1" x14ac:dyDescent="0.25">
      <c r="G425" s="49"/>
      <c r="I425" s="11"/>
    </row>
    <row r="426" spans="7:9" ht="15.75" customHeight="1" x14ac:dyDescent="0.25">
      <c r="G426" s="49"/>
      <c r="I426" s="11"/>
    </row>
    <row r="427" spans="7:9" ht="15.75" customHeight="1" x14ac:dyDescent="0.25">
      <c r="G427" s="49"/>
      <c r="I427" s="11"/>
    </row>
    <row r="428" spans="7:9" ht="15.75" customHeight="1" x14ac:dyDescent="0.25">
      <c r="G428" s="49"/>
      <c r="I428" s="11"/>
    </row>
    <row r="429" spans="7:9" ht="15.75" customHeight="1" x14ac:dyDescent="0.25">
      <c r="G429" s="49"/>
      <c r="I429" s="11"/>
    </row>
    <row r="430" spans="7:9" ht="15.75" customHeight="1" x14ac:dyDescent="0.25">
      <c r="G430" s="49"/>
      <c r="I430" s="11"/>
    </row>
    <row r="431" spans="7:9" ht="15.75" customHeight="1" x14ac:dyDescent="0.25">
      <c r="G431" s="49"/>
      <c r="I431" s="11"/>
    </row>
    <row r="432" spans="7:9" ht="15.75" customHeight="1" x14ac:dyDescent="0.25">
      <c r="G432" s="49"/>
      <c r="I432" s="11"/>
    </row>
    <row r="433" spans="7:9" ht="15.75" customHeight="1" x14ac:dyDescent="0.25">
      <c r="G433" s="49"/>
      <c r="I433" s="11"/>
    </row>
    <row r="434" spans="7:9" ht="15.75" customHeight="1" x14ac:dyDescent="0.25">
      <c r="G434" s="49"/>
      <c r="I434" s="11"/>
    </row>
    <row r="435" spans="7:9" ht="15.75" customHeight="1" x14ac:dyDescent="0.25">
      <c r="G435" s="49"/>
      <c r="I435" s="11"/>
    </row>
    <row r="436" spans="7:9" ht="15.75" customHeight="1" x14ac:dyDescent="0.25">
      <c r="G436" s="49"/>
      <c r="I436" s="11"/>
    </row>
    <row r="437" spans="7:9" ht="15.75" customHeight="1" x14ac:dyDescent="0.25">
      <c r="G437" s="49"/>
      <c r="I437" s="11"/>
    </row>
    <row r="438" spans="7:9" ht="15.75" customHeight="1" x14ac:dyDescent="0.25">
      <c r="G438" s="49"/>
      <c r="I438" s="11"/>
    </row>
    <row r="439" spans="7:9" ht="15.75" customHeight="1" x14ac:dyDescent="0.25">
      <c r="G439" s="49"/>
      <c r="I439" s="11"/>
    </row>
    <row r="440" spans="7:9" ht="15.75" customHeight="1" x14ac:dyDescent="0.25">
      <c r="G440" s="49"/>
      <c r="I440" s="11"/>
    </row>
    <row r="441" spans="7:9" ht="15.75" customHeight="1" x14ac:dyDescent="0.25">
      <c r="G441" s="49"/>
      <c r="I441" s="11"/>
    </row>
    <row r="442" spans="7:9" ht="15.75" customHeight="1" x14ac:dyDescent="0.25">
      <c r="G442" s="49"/>
      <c r="I442" s="11"/>
    </row>
    <row r="443" spans="7:9" ht="15.75" customHeight="1" x14ac:dyDescent="0.25">
      <c r="G443" s="49"/>
      <c r="I443" s="11"/>
    </row>
    <row r="444" spans="7:9" ht="15.75" customHeight="1" x14ac:dyDescent="0.25">
      <c r="G444" s="49"/>
      <c r="I444" s="11"/>
    </row>
    <row r="445" spans="7:9" ht="15.75" customHeight="1" x14ac:dyDescent="0.25">
      <c r="G445" s="49"/>
      <c r="I445" s="11"/>
    </row>
    <row r="446" spans="7:9" ht="15.75" customHeight="1" x14ac:dyDescent="0.25">
      <c r="G446" s="49"/>
      <c r="I446" s="11"/>
    </row>
    <row r="447" spans="7:9" ht="15.75" customHeight="1" x14ac:dyDescent="0.25">
      <c r="G447" s="49"/>
      <c r="I447" s="11"/>
    </row>
    <row r="448" spans="7:9" ht="15.75" customHeight="1" x14ac:dyDescent="0.25">
      <c r="G448" s="49"/>
      <c r="I448" s="11"/>
    </row>
    <row r="449" spans="7:9" ht="15.75" customHeight="1" x14ac:dyDescent="0.25">
      <c r="G449" s="49"/>
      <c r="I449" s="11"/>
    </row>
    <row r="450" spans="7:9" ht="15.75" customHeight="1" x14ac:dyDescent="0.25">
      <c r="G450" s="49"/>
      <c r="I450" s="11"/>
    </row>
    <row r="451" spans="7:9" ht="15.75" customHeight="1" x14ac:dyDescent="0.25">
      <c r="G451" s="49"/>
      <c r="I451" s="11"/>
    </row>
    <row r="452" spans="7:9" ht="15.75" customHeight="1" x14ac:dyDescent="0.25">
      <c r="G452" s="49"/>
      <c r="I452" s="11"/>
    </row>
    <row r="453" spans="7:9" ht="15.75" customHeight="1" x14ac:dyDescent="0.25">
      <c r="G453" s="49"/>
      <c r="I453" s="11"/>
    </row>
    <row r="454" spans="7:9" ht="15.75" customHeight="1" x14ac:dyDescent="0.25">
      <c r="G454" s="49"/>
      <c r="I454" s="11"/>
    </row>
    <row r="455" spans="7:9" ht="15.75" customHeight="1" x14ac:dyDescent="0.25">
      <c r="G455" s="49"/>
      <c r="I455" s="11"/>
    </row>
    <row r="456" spans="7:9" ht="15.75" customHeight="1" x14ac:dyDescent="0.25">
      <c r="G456" s="49"/>
      <c r="I456" s="11"/>
    </row>
    <row r="457" spans="7:9" ht="15.75" customHeight="1" x14ac:dyDescent="0.25">
      <c r="G457" s="49"/>
      <c r="I457" s="11"/>
    </row>
    <row r="458" spans="7:9" ht="15.75" customHeight="1" x14ac:dyDescent="0.25">
      <c r="G458" s="49"/>
      <c r="I458" s="11"/>
    </row>
    <row r="459" spans="7:9" ht="15.75" customHeight="1" x14ac:dyDescent="0.25">
      <c r="G459" s="49"/>
      <c r="I459" s="11"/>
    </row>
    <row r="460" spans="7:9" ht="15.75" customHeight="1" x14ac:dyDescent="0.25">
      <c r="G460" s="49"/>
      <c r="I460" s="11"/>
    </row>
    <row r="461" spans="7:9" ht="15.75" customHeight="1" x14ac:dyDescent="0.25">
      <c r="G461" s="49"/>
      <c r="I461" s="11"/>
    </row>
    <row r="462" spans="7:9" ht="15.75" customHeight="1" x14ac:dyDescent="0.25">
      <c r="G462" s="49"/>
      <c r="I462" s="11"/>
    </row>
    <row r="463" spans="7:9" ht="15.75" customHeight="1" x14ac:dyDescent="0.25">
      <c r="G463" s="49"/>
      <c r="I463" s="11"/>
    </row>
    <row r="464" spans="7:9" ht="15.75" customHeight="1" x14ac:dyDescent="0.25">
      <c r="G464" s="49"/>
      <c r="I464" s="11"/>
    </row>
    <row r="465" spans="7:9" ht="15.75" customHeight="1" x14ac:dyDescent="0.25">
      <c r="G465" s="49"/>
      <c r="I465" s="11"/>
    </row>
    <row r="466" spans="7:9" ht="15.75" customHeight="1" x14ac:dyDescent="0.25">
      <c r="G466" s="49"/>
      <c r="I466" s="11"/>
    </row>
    <row r="467" spans="7:9" ht="15.75" customHeight="1" x14ac:dyDescent="0.25">
      <c r="G467" s="49"/>
      <c r="I467" s="11"/>
    </row>
    <row r="468" spans="7:9" ht="15.75" customHeight="1" x14ac:dyDescent="0.25">
      <c r="G468" s="49"/>
      <c r="I468" s="11"/>
    </row>
    <row r="469" spans="7:9" ht="15.75" customHeight="1" x14ac:dyDescent="0.25">
      <c r="G469" s="49"/>
      <c r="I469" s="11"/>
    </row>
    <row r="470" spans="7:9" ht="15.75" customHeight="1" x14ac:dyDescent="0.25">
      <c r="G470" s="49"/>
      <c r="I470" s="11"/>
    </row>
    <row r="471" spans="7:9" ht="15.75" customHeight="1" x14ac:dyDescent="0.25">
      <c r="G471" s="49"/>
      <c r="I471" s="11"/>
    </row>
    <row r="472" spans="7:9" ht="15.75" customHeight="1" x14ac:dyDescent="0.25">
      <c r="G472" s="49"/>
      <c r="I472" s="11"/>
    </row>
    <row r="473" spans="7:9" ht="15.75" customHeight="1" x14ac:dyDescent="0.25">
      <c r="G473" s="49"/>
      <c r="I473" s="11"/>
    </row>
    <row r="474" spans="7:9" ht="15.75" customHeight="1" x14ac:dyDescent="0.25">
      <c r="G474" s="49"/>
      <c r="I474" s="11"/>
    </row>
    <row r="475" spans="7:9" ht="15.75" customHeight="1" x14ac:dyDescent="0.25">
      <c r="G475" s="49"/>
      <c r="I475" s="11"/>
    </row>
    <row r="476" spans="7:9" ht="15.75" customHeight="1" x14ac:dyDescent="0.25">
      <c r="G476" s="49"/>
      <c r="I476" s="11"/>
    </row>
    <row r="477" spans="7:9" ht="15.75" customHeight="1" x14ac:dyDescent="0.25">
      <c r="G477" s="49"/>
      <c r="I477" s="11"/>
    </row>
    <row r="478" spans="7:9" ht="15.75" customHeight="1" x14ac:dyDescent="0.25">
      <c r="G478" s="49"/>
      <c r="I478" s="11"/>
    </row>
    <row r="479" spans="7:9" ht="15.75" customHeight="1" x14ac:dyDescent="0.25">
      <c r="G479" s="49"/>
      <c r="I479" s="11"/>
    </row>
    <row r="480" spans="7:9" ht="15.75" customHeight="1" x14ac:dyDescent="0.25">
      <c r="G480" s="49"/>
      <c r="I480" s="11"/>
    </row>
    <row r="481" spans="7:9" ht="15.75" customHeight="1" x14ac:dyDescent="0.25">
      <c r="G481" s="49"/>
      <c r="I481" s="11"/>
    </row>
    <row r="482" spans="7:9" ht="15.75" customHeight="1" x14ac:dyDescent="0.25">
      <c r="G482" s="49"/>
      <c r="I482" s="11"/>
    </row>
    <row r="483" spans="7:9" ht="15.75" customHeight="1" x14ac:dyDescent="0.25">
      <c r="G483" s="49"/>
      <c r="I483" s="11"/>
    </row>
    <row r="484" spans="7:9" ht="15.75" customHeight="1" x14ac:dyDescent="0.25">
      <c r="G484" s="49"/>
      <c r="I484" s="11"/>
    </row>
    <row r="485" spans="7:9" ht="15.75" customHeight="1" x14ac:dyDescent="0.25">
      <c r="G485" s="49"/>
      <c r="I485" s="11"/>
    </row>
    <row r="486" spans="7:9" ht="15.75" customHeight="1" x14ac:dyDescent="0.25">
      <c r="G486" s="49"/>
      <c r="I486" s="11"/>
    </row>
    <row r="487" spans="7:9" ht="15.75" customHeight="1" x14ac:dyDescent="0.25">
      <c r="G487" s="49"/>
      <c r="I487" s="11"/>
    </row>
    <row r="488" spans="7:9" ht="15.75" customHeight="1" x14ac:dyDescent="0.25">
      <c r="G488" s="49"/>
      <c r="I488" s="11"/>
    </row>
    <row r="489" spans="7:9" ht="15.75" customHeight="1" x14ac:dyDescent="0.25">
      <c r="G489" s="49"/>
      <c r="I489" s="11"/>
    </row>
    <row r="490" spans="7:9" ht="15.75" customHeight="1" x14ac:dyDescent="0.25">
      <c r="G490" s="49"/>
      <c r="I490" s="11"/>
    </row>
    <row r="491" spans="7:9" ht="15.75" customHeight="1" x14ac:dyDescent="0.25">
      <c r="G491" s="49"/>
      <c r="I491" s="11"/>
    </row>
    <row r="492" spans="7:9" ht="15.75" customHeight="1" x14ac:dyDescent="0.25">
      <c r="G492" s="49"/>
      <c r="I492" s="11"/>
    </row>
    <row r="493" spans="7:9" ht="15.75" customHeight="1" x14ac:dyDescent="0.25">
      <c r="G493" s="49"/>
      <c r="I493" s="11"/>
    </row>
    <row r="494" spans="7:9" ht="15.75" customHeight="1" x14ac:dyDescent="0.25">
      <c r="G494" s="49"/>
      <c r="I494" s="11"/>
    </row>
    <row r="495" spans="7:9" ht="15.75" customHeight="1" x14ac:dyDescent="0.25">
      <c r="G495" s="49"/>
      <c r="I495" s="11"/>
    </row>
    <row r="496" spans="7:9" ht="15.75" customHeight="1" x14ac:dyDescent="0.25">
      <c r="G496" s="49"/>
      <c r="I496" s="11"/>
    </row>
    <row r="497" spans="7:9" ht="15.75" customHeight="1" x14ac:dyDescent="0.25">
      <c r="G497" s="49"/>
      <c r="I497" s="11"/>
    </row>
    <row r="498" spans="7:9" ht="15.75" customHeight="1" x14ac:dyDescent="0.25">
      <c r="G498" s="49"/>
      <c r="I498" s="11"/>
    </row>
    <row r="499" spans="7:9" ht="15.75" customHeight="1" x14ac:dyDescent="0.25">
      <c r="G499" s="49"/>
      <c r="I499" s="11"/>
    </row>
    <row r="500" spans="7:9" ht="15.75" customHeight="1" x14ac:dyDescent="0.25">
      <c r="G500" s="49"/>
      <c r="I500" s="11"/>
    </row>
    <row r="501" spans="7:9" ht="15.75" customHeight="1" x14ac:dyDescent="0.25">
      <c r="G501" s="49"/>
      <c r="I501" s="11"/>
    </row>
    <row r="502" spans="7:9" ht="15.75" customHeight="1" x14ac:dyDescent="0.25">
      <c r="G502" s="49"/>
      <c r="I502" s="11"/>
    </row>
    <row r="503" spans="7:9" ht="15.75" customHeight="1" x14ac:dyDescent="0.25">
      <c r="G503" s="49"/>
      <c r="I503" s="11"/>
    </row>
    <row r="504" spans="7:9" ht="15.75" customHeight="1" x14ac:dyDescent="0.25">
      <c r="G504" s="49"/>
      <c r="I504" s="11"/>
    </row>
    <row r="505" spans="7:9" ht="15.75" customHeight="1" x14ac:dyDescent="0.25">
      <c r="G505" s="49"/>
      <c r="I505" s="11"/>
    </row>
    <row r="506" spans="7:9" ht="15.75" customHeight="1" x14ac:dyDescent="0.25">
      <c r="G506" s="49"/>
      <c r="I506" s="11"/>
    </row>
    <row r="507" spans="7:9" ht="15.75" customHeight="1" x14ac:dyDescent="0.25">
      <c r="G507" s="49"/>
      <c r="I507" s="11"/>
    </row>
    <row r="508" spans="7:9" ht="15.75" customHeight="1" x14ac:dyDescent="0.25">
      <c r="G508" s="49"/>
      <c r="I508" s="11"/>
    </row>
    <row r="509" spans="7:9" ht="15.75" customHeight="1" x14ac:dyDescent="0.25">
      <c r="G509" s="49"/>
      <c r="I509" s="11"/>
    </row>
    <row r="510" spans="7:9" ht="15.75" customHeight="1" x14ac:dyDescent="0.25">
      <c r="G510" s="49"/>
      <c r="I510" s="11"/>
    </row>
    <row r="511" spans="7:9" ht="15.75" customHeight="1" x14ac:dyDescent="0.25">
      <c r="G511" s="49"/>
      <c r="I511" s="11"/>
    </row>
    <row r="512" spans="7:9" ht="15.75" customHeight="1" x14ac:dyDescent="0.25">
      <c r="G512" s="49"/>
      <c r="I512" s="11"/>
    </row>
    <row r="513" spans="7:9" ht="15.75" customHeight="1" x14ac:dyDescent="0.25">
      <c r="G513" s="49"/>
      <c r="I513" s="11"/>
    </row>
    <row r="514" spans="7:9" ht="15.75" customHeight="1" x14ac:dyDescent="0.25">
      <c r="G514" s="49"/>
      <c r="I514" s="11"/>
    </row>
    <row r="515" spans="7:9" ht="15.75" customHeight="1" x14ac:dyDescent="0.25">
      <c r="G515" s="49"/>
      <c r="I515" s="11"/>
    </row>
    <row r="516" spans="7:9" ht="15.75" customHeight="1" x14ac:dyDescent="0.25">
      <c r="G516" s="49"/>
      <c r="I516" s="11"/>
    </row>
    <row r="517" spans="7:9" ht="15.75" customHeight="1" x14ac:dyDescent="0.25">
      <c r="G517" s="49"/>
      <c r="I517" s="11"/>
    </row>
    <row r="518" spans="7:9" ht="15.75" customHeight="1" x14ac:dyDescent="0.25">
      <c r="G518" s="49"/>
      <c r="I518" s="11"/>
    </row>
    <row r="519" spans="7:9" ht="15.75" customHeight="1" x14ac:dyDescent="0.25">
      <c r="G519" s="49"/>
      <c r="I519" s="11"/>
    </row>
    <row r="520" spans="7:9" ht="15.75" customHeight="1" x14ac:dyDescent="0.25">
      <c r="G520" s="49"/>
      <c r="I520" s="11"/>
    </row>
    <row r="521" spans="7:9" ht="15.75" customHeight="1" x14ac:dyDescent="0.25">
      <c r="G521" s="49"/>
      <c r="I521" s="11"/>
    </row>
    <row r="522" spans="7:9" ht="15.75" customHeight="1" x14ac:dyDescent="0.25">
      <c r="G522" s="49"/>
      <c r="I522" s="11"/>
    </row>
    <row r="523" spans="7:9" ht="15.75" customHeight="1" x14ac:dyDescent="0.25">
      <c r="G523" s="49"/>
      <c r="I523" s="11"/>
    </row>
    <row r="524" spans="7:9" ht="15.75" customHeight="1" x14ac:dyDescent="0.25">
      <c r="G524" s="49"/>
      <c r="I524" s="11"/>
    </row>
    <row r="525" spans="7:9" ht="15.75" customHeight="1" x14ac:dyDescent="0.25">
      <c r="G525" s="49"/>
      <c r="I525" s="11"/>
    </row>
    <row r="526" spans="7:9" ht="15.75" customHeight="1" x14ac:dyDescent="0.25">
      <c r="G526" s="49"/>
      <c r="I526" s="11"/>
    </row>
    <row r="527" spans="7:9" ht="15.75" customHeight="1" x14ac:dyDescent="0.25">
      <c r="G527" s="49"/>
      <c r="I527" s="11"/>
    </row>
    <row r="528" spans="7:9" ht="15.75" customHeight="1" x14ac:dyDescent="0.25">
      <c r="G528" s="49"/>
      <c r="I528" s="11"/>
    </row>
    <row r="529" spans="7:9" ht="15.75" customHeight="1" x14ac:dyDescent="0.25">
      <c r="G529" s="49"/>
      <c r="I529" s="11"/>
    </row>
    <row r="530" spans="7:9" ht="15.75" customHeight="1" x14ac:dyDescent="0.25">
      <c r="G530" s="49"/>
      <c r="I530" s="11"/>
    </row>
    <row r="531" spans="7:9" ht="15.75" customHeight="1" x14ac:dyDescent="0.25">
      <c r="G531" s="49"/>
      <c r="I531" s="11"/>
    </row>
    <row r="532" spans="7:9" ht="15.75" customHeight="1" x14ac:dyDescent="0.25">
      <c r="G532" s="49"/>
      <c r="I532" s="11"/>
    </row>
    <row r="533" spans="7:9" ht="15.75" customHeight="1" x14ac:dyDescent="0.25">
      <c r="G533" s="49"/>
      <c r="I533" s="11"/>
    </row>
    <row r="534" spans="7:9" ht="15.75" customHeight="1" x14ac:dyDescent="0.25">
      <c r="G534" s="49"/>
      <c r="I534" s="11"/>
    </row>
    <row r="535" spans="7:9" ht="15.75" customHeight="1" x14ac:dyDescent="0.25">
      <c r="G535" s="49"/>
      <c r="I535" s="11"/>
    </row>
    <row r="536" spans="7:9" ht="15.75" customHeight="1" x14ac:dyDescent="0.25">
      <c r="G536" s="49"/>
      <c r="I536" s="11"/>
    </row>
    <row r="537" spans="7:9" ht="15.75" customHeight="1" x14ac:dyDescent="0.25">
      <c r="G537" s="49"/>
      <c r="I537" s="11"/>
    </row>
    <row r="538" spans="7:9" ht="15.75" customHeight="1" x14ac:dyDescent="0.25">
      <c r="G538" s="49"/>
      <c r="I538" s="11"/>
    </row>
    <row r="539" spans="7:9" ht="15.75" customHeight="1" x14ac:dyDescent="0.25">
      <c r="G539" s="49"/>
      <c r="I539" s="11"/>
    </row>
    <row r="540" spans="7:9" ht="15.75" customHeight="1" x14ac:dyDescent="0.25">
      <c r="G540" s="49"/>
      <c r="I540" s="11"/>
    </row>
    <row r="541" spans="7:9" ht="15.75" customHeight="1" x14ac:dyDescent="0.25">
      <c r="G541" s="49"/>
      <c r="I541" s="11"/>
    </row>
    <row r="542" spans="7:9" ht="15.75" customHeight="1" x14ac:dyDescent="0.25">
      <c r="G542" s="49"/>
      <c r="I542" s="11"/>
    </row>
    <row r="543" spans="7:9" ht="15.75" customHeight="1" x14ac:dyDescent="0.25">
      <c r="G543" s="49"/>
      <c r="I543" s="11"/>
    </row>
    <row r="544" spans="7:9" ht="15.75" customHeight="1" x14ac:dyDescent="0.25">
      <c r="G544" s="49"/>
      <c r="I544" s="11"/>
    </row>
    <row r="545" spans="7:9" ht="15.75" customHeight="1" x14ac:dyDescent="0.25">
      <c r="G545" s="49"/>
      <c r="I545" s="11"/>
    </row>
    <row r="546" spans="7:9" ht="15.75" customHeight="1" x14ac:dyDescent="0.25">
      <c r="G546" s="49"/>
      <c r="I546" s="11"/>
    </row>
    <row r="547" spans="7:9" ht="15.75" customHeight="1" x14ac:dyDescent="0.25">
      <c r="G547" s="49"/>
      <c r="I547" s="11"/>
    </row>
    <row r="548" spans="7:9" ht="15.75" customHeight="1" x14ac:dyDescent="0.25">
      <c r="G548" s="49"/>
      <c r="I548" s="11"/>
    </row>
    <row r="549" spans="7:9" ht="15.75" customHeight="1" x14ac:dyDescent="0.25">
      <c r="G549" s="49"/>
      <c r="I549" s="11"/>
    </row>
    <row r="550" spans="7:9" ht="15.75" customHeight="1" x14ac:dyDescent="0.25">
      <c r="G550" s="49"/>
      <c r="I550" s="11"/>
    </row>
    <row r="551" spans="7:9" ht="15.75" customHeight="1" x14ac:dyDescent="0.25">
      <c r="G551" s="49"/>
      <c r="I551" s="11"/>
    </row>
    <row r="552" spans="7:9" ht="15.75" customHeight="1" x14ac:dyDescent="0.25">
      <c r="G552" s="49"/>
      <c r="I552" s="11"/>
    </row>
    <row r="553" spans="7:9" ht="15.75" customHeight="1" x14ac:dyDescent="0.25">
      <c r="G553" s="49"/>
      <c r="I553" s="11"/>
    </row>
    <row r="554" spans="7:9" ht="15.75" customHeight="1" x14ac:dyDescent="0.25">
      <c r="G554" s="49"/>
      <c r="I554" s="11"/>
    </row>
    <row r="555" spans="7:9" ht="15.75" customHeight="1" x14ac:dyDescent="0.25">
      <c r="G555" s="49"/>
      <c r="I555" s="11"/>
    </row>
    <row r="556" spans="7:9" ht="15.75" customHeight="1" x14ac:dyDescent="0.25">
      <c r="G556" s="49"/>
      <c r="I556" s="11"/>
    </row>
    <row r="557" spans="7:9" ht="15.75" customHeight="1" x14ac:dyDescent="0.25">
      <c r="G557" s="49"/>
      <c r="I557" s="11"/>
    </row>
    <row r="558" spans="7:9" ht="15.75" customHeight="1" x14ac:dyDescent="0.25">
      <c r="G558" s="49"/>
      <c r="I558" s="11"/>
    </row>
    <row r="559" spans="7:9" ht="15.75" customHeight="1" x14ac:dyDescent="0.25">
      <c r="G559" s="49"/>
      <c r="I559" s="11"/>
    </row>
    <row r="560" spans="7:9" ht="15.75" customHeight="1" x14ac:dyDescent="0.25">
      <c r="G560" s="49"/>
      <c r="I560" s="11"/>
    </row>
    <row r="561" spans="7:9" ht="15.75" customHeight="1" x14ac:dyDescent="0.25">
      <c r="G561" s="49"/>
      <c r="I561" s="11"/>
    </row>
    <row r="562" spans="7:9" ht="15.75" customHeight="1" x14ac:dyDescent="0.25">
      <c r="G562" s="49"/>
      <c r="I562" s="11"/>
    </row>
    <row r="563" spans="7:9" ht="15.75" customHeight="1" x14ac:dyDescent="0.25">
      <c r="G563" s="49"/>
      <c r="I563" s="11"/>
    </row>
    <row r="564" spans="7:9" ht="15.75" customHeight="1" x14ac:dyDescent="0.25">
      <c r="G564" s="49"/>
      <c r="I564" s="11"/>
    </row>
    <row r="565" spans="7:9" ht="15.75" customHeight="1" x14ac:dyDescent="0.25">
      <c r="G565" s="49"/>
      <c r="I565" s="11"/>
    </row>
    <row r="566" spans="7:9" ht="15.75" customHeight="1" x14ac:dyDescent="0.25">
      <c r="G566" s="49"/>
      <c r="I566" s="11"/>
    </row>
    <row r="567" spans="7:9" ht="15.75" customHeight="1" x14ac:dyDescent="0.25">
      <c r="G567" s="49"/>
      <c r="I567" s="11"/>
    </row>
    <row r="568" spans="7:9" ht="15.75" customHeight="1" x14ac:dyDescent="0.25">
      <c r="G568" s="49"/>
      <c r="I568" s="11"/>
    </row>
    <row r="569" spans="7:9" ht="15.75" customHeight="1" x14ac:dyDescent="0.25">
      <c r="G569" s="49"/>
      <c r="I569" s="11"/>
    </row>
    <row r="570" spans="7:9" ht="15.75" customHeight="1" x14ac:dyDescent="0.25">
      <c r="G570" s="49"/>
      <c r="I570" s="11"/>
    </row>
    <row r="571" spans="7:9" ht="15.75" customHeight="1" x14ac:dyDescent="0.25">
      <c r="G571" s="49"/>
      <c r="I571" s="11"/>
    </row>
    <row r="572" spans="7:9" ht="15.75" customHeight="1" x14ac:dyDescent="0.25">
      <c r="G572" s="49"/>
      <c r="I572" s="11"/>
    </row>
    <row r="573" spans="7:9" ht="15.75" customHeight="1" x14ac:dyDescent="0.25">
      <c r="G573" s="49"/>
      <c r="I573" s="11"/>
    </row>
    <row r="574" spans="7:9" ht="15.75" customHeight="1" x14ac:dyDescent="0.25">
      <c r="G574" s="49"/>
      <c r="I574" s="11"/>
    </row>
    <row r="575" spans="7:9" ht="15.75" customHeight="1" x14ac:dyDescent="0.25">
      <c r="G575" s="49"/>
      <c r="I575" s="11"/>
    </row>
    <row r="576" spans="7:9" ht="15.75" customHeight="1" x14ac:dyDescent="0.25">
      <c r="G576" s="49"/>
      <c r="I576" s="11"/>
    </row>
    <row r="577" spans="7:9" ht="15.75" customHeight="1" x14ac:dyDescent="0.25">
      <c r="G577" s="49"/>
      <c r="I577" s="11"/>
    </row>
    <row r="578" spans="7:9" ht="15.75" customHeight="1" x14ac:dyDescent="0.25">
      <c r="G578" s="49"/>
      <c r="I578" s="11"/>
    </row>
    <row r="579" spans="7:9" ht="15.75" customHeight="1" x14ac:dyDescent="0.25">
      <c r="G579" s="49"/>
      <c r="I579" s="11"/>
    </row>
    <row r="580" spans="7:9" ht="15.75" customHeight="1" x14ac:dyDescent="0.25">
      <c r="G580" s="49"/>
      <c r="I580" s="11"/>
    </row>
    <row r="581" spans="7:9" ht="15.75" customHeight="1" x14ac:dyDescent="0.25">
      <c r="G581" s="49"/>
      <c r="I581" s="11"/>
    </row>
    <row r="582" spans="7:9" ht="15.75" customHeight="1" x14ac:dyDescent="0.25">
      <c r="G582" s="49"/>
      <c r="I582" s="11"/>
    </row>
    <row r="583" spans="7:9" ht="15.75" customHeight="1" x14ac:dyDescent="0.25">
      <c r="G583" s="49"/>
      <c r="I583" s="11"/>
    </row>
    <row r="584" spans="7:9" ht="15.75" customHeight="1" x14ac:dyDescent="0.25">
      <c r="G584" s="49"/>
      <c r="I584" s="11"/>
    </row>
    <row r="585" spans="7:9" ht="15.75" customHeight="1" x14ac:dyDescent="0.25">
      <c r="G585" s="49"/>
      <c r="I585" s="11"/>
    </row>
    <row r="586" spans="7:9" ht="15.75" customHeight="1" x14ac:dyDescent="0.25">
      <c r="G586" s="49"/>
      <c r="I586" s="11"/>
    </row>
    <row r="587" spans="7:9" ht="15.75" customHeight="1" x14ac:dyDescent="0.25">
      <c r="G587" s="49"/>
      <c r="I587" s="11"/>
    </row>
    <row r="588" spans="7:9" ht="15.75" customHeight="1" x14ac:dyDescent="0.25">
      <c r="G588" s="49"/>
      <c r="I588" s="11"/>
    </row>
    <row r="589" spans="7:9" ht="15.75" customHeight="1" x14ac:dyDescent="0.25">
      <c r="G589" s="49"/>
      <c r="I589" s="11"/>
    </row>
    <row r="590" spans="7:9" ht="15.75" customHeight="1" x14ac:dyDescent="0.25">
      <c r="G590" s="49"/>
      <c r="I590" s="11"/>
    </row>
    <row r="591" spans="7:9" ht="15.75" customHeight="1" x14ac:dyDescent="0.25">
      <c r="G591" s="49"/>
      <c r="I591" s="11"/>
    </row>
    <row r="592" spans="7:9" ht="15.75" customHeight="1" x14ac:dyDescent="0.25">
      <c r="G592" s="49"/>
      <c r="I592" s="11"/>
    </row>
    <row r="593" spans="7:9" ht="15.75" customHeight="1" x14ac:dyDescent="0.25">
      <c r="G593" s="49"/>
      <c r="I593" s="11"/>
    </row>
    <row r="594" spans="7:9" ht="15.75" customHeight="1" x14ac:dyDescent="0.25">
      <c r="G594" s="49"/>
      <c r="I594" s="11"/>
    </row>
    <row r="595" spans="7:9" ht="15.75" customHeight="1" x14ac:dyDescent="0.25">
      <c r="G595" s="49"/>
      <c r="I595" s="11"/>
    </row>
    <row r="596" spans="7:9" ht="15.75" customHeight="1" x14ac:dyDescent="0.25">
      <c r="G596" s="49"/>
      <c r="I596" s="11"/>
    </row>
    <row r="597" spans="7:9" ht="15.75" customHeight="1" x14ac:dyDescent="0.25">
      <c r="G597" s="49"/>
      <c r="I597" s="11"/>
    </row>
    <row r="598" spans="7:9" ht="15.75" customHeight="1" x14ac:dyDescent="0.25">
      <c r="G598" s="49"/>
      <c r="I598" s="11"/>
    </row>
    <row r="599" spans="7:9" ht="15.75" customHeight="1" x14ac:dyDescent="0.25">
      <c r="G599" s="49"/>
      <c r="I599" s="11"/>
    </row>
    <row r="600" spans="7:9" ht="15.75" customHeight="1" x14ac:dyDescent="0.25">
      <c r="G600" s="49"/>
      <c r="I600" s="11"/>
    </row>
    <row r="601" spans="7:9" ht="15.75" customHeight="1" x14ac:dyDescent="0.25">
      <c r="G601" s="49"/>
      <c r="I601" s="11"/>
    </row>
    <row r="602" spans="7:9" ht="15.75" customHeight="1" x14ac:dyDescent="0.25">
      <c r="G602" s="49"/>
      <c r="I602" s="11"/>
    </row>
    <row r="603" spans="7:9" ht="15.75" customHeight="1" x14ac:dyDescent="0.25">
      <c r="G603" s="49"/>
      <c r="I603" s="11"/>
    </row>
    <row r="604" spans="7:9" ht="15.75" customHeight="1" x14ac:dyDescent="0.25">
      <c r="G604" s="49"/>
      <c r="I604" s="11"/>
    </row>
    <row r="605" spans="7:9" ht="15.75" customHeight="1" x14ac:dyDescent="0.25">
      <c r="G605" s="49"/>
      <c r="I605" s="11"/>
    </row>
    <row r="606" spans="7:9" ht="15.75" customHeight="1" x14ac:dyDescent="0.25">
      <c r="G606" s="49"/>
      <c r="I606" s="11"/>
    </row>
    <row r="607" spans="7:9" ht="15.75" customHeight="1" x14ac:dyDescent="0.25">
      <c r="G607" s="49"/>
      <c r="I607" s="11"/>
    </row>
    <row r="608" spans="7:9" ht="15.75" customHeight="1" x14ac:dyDescent="0.25">
      <c r="G608" s="49"/>
      <c r="I608" s="11"/>
    </row>
    <row r="609" spans="7:9" ht="15.75" customHeight="1" x14ac:dyDescent="0.25">
      <c r="G609" s="49"/>
      <c r="I609" s="11"/>
    </row>
    <row r="610" spans="7:9" ht="15.75" customHeight="1" x14ac:dyDescent="0.25">
      <c r="G610" s="49"/>
      <c r="I610" s="11"/>
    </row>
    <row r="611" spans="7:9" ht="15.75" customHeight="1" x14ac:dyDescent="0.25">
      <c r="G611" s="49"/>
      <c r="I611" s="11"/>
    </row>
    <row r="612" spans="7:9" ht="15.75" customHeight="1" x14ac:dyDescent="0.25">
      <c r="G612" s="49"/>
      <c r="I612" s="11"/>
    </row>
    <row r="613" spans="7:9" ht="15.75" customHeight="1" x14ac:dyDescent="0.25">
      <c r="G613" s="49"/>
      <c r="I613" s="11"/>
    </row>
    <row r="614" spans="7:9" ht="15.75" customHeight="1" x14ac:dyDescent="0.25">
      <c r="G614" s="49"/>
      <c r="I614" s="11"/>
    </row>
    <row r="615" spans="7:9" ht="15.75" customHeight="1" x14ac:dyDescent="0.25">
      <c r="G615" s="49"/>
      <c r="I615" s="11"/>
    </row>
    <row r="616" spans="7:9" ht="15.75" customHeight="1" x14ac:dyDescent="0.25">
      <c r="G616" s="49"/>
      <c r="I616" s="11"/>
    </row>
    <row r="617" spans="7:9" ht="15.75" customHeight="1" x14ac:dyDescent="0.25">
      <c r="G617" s="49"/>
      <c r="I617" s="11"/>
    </row>
    <row r="618" spans="7:9" ht="15.75" customHeight="1" x14ac:dyDescent="0.25">
      <c r="G618" s="49"/>
      <c r="I618" s="11"/>
    </row>
    <row r="619" spans="7:9" ht="15.75" customHeight="1" x14ac:dyDescent="0.25">
      <c r="G619" s="49"/>
      <c r="I619" s="11"/>
    </row>
    <row r="620" spans="7:9" ht="15.75" customHeight="1" x14ac:dyDescent="0.25">
      <c r="G620" s="49"/>
      <c r="I620" s="11"/>
    </row>
    <row r="621" spans="7:9" ht="15.75" customHeight="1" x14ac:dyDescent="0.25">
      <c r="G621" s="49"/>
      <c r="I621" s="11"/>
    </row>
    <row r="622" spans="7:9" ht="15.75" customHeight="1" x14ac:dyDescent="0.25">
      <c r="G622" s="49"/>
      <c r="I622" s="11"/>
    </row>
    <row r="623" spans="7:9" ht="15.75" customHeight="1" x14ac:dyDescent="0.25">
      <c r="G623" s="49"/>
      <c r="I623" s="11"/>
    </row>
    <row r="624" spans="7:9" ht="15.75" customHeight="1" x14ac:dyDescent="0.25">
      <c r="G624" s="49"/>
      <c r="I624" s="11"/>
    </row>
    <row r="625" spans="7:9" ht="15.75" customHeight="1" x14ac:dyDescent="0.25">
      <c r="G625" s="49"/>
      <c r="I625" s="11"/>
    </row>
    <row r="626" spans="7:9" ht="15.75" customHeight="1" x14ac:dyDescent="0.25">
      <c r="G626" s="49"/>
      <c r="I626" s="11"/>
    </row>
    <row r="627" spans="7:9" ht="15.75" customHeight="1" x14ac:dyDescent="0.25">
      <c r="G627" s="49"/>
      <c r="I627" s="11"/>
    </row>
    <row r="628" spans="7:9" ht="15.75" customHeight="1" x14ac:dyDescent="0.25">
      <c r="G628" s="49"/>
      <c r="I628" s="11"/>
    </row>
    <row r="629" spans="7:9" ht="15.75" customHeight="1" x14ac:dyDescent="0.25">
      <c r="G629" s="49"/>
      <c r="I629" s="11"/>
    </row>
    <row r="630" spans="7:9" ht="15.75" customHeight="1" x14ac:dyDescent="0.25">
      <c r="G630" s="49"/>
      <c r="I630" s="11"/>
    </row>
    <row r="631" spans="7:9" ht="15.75" customHeight="1" x14ac:dyDescent="0.25">
      <c r="G631" s="49"/>
      <c r="I631" s="11"/>
    </row>
    <row r="632" spans="7:9" ht="15.75" customHeight="1" x14ac:dyDescent="0.25">
      <c r="G632" s="49"/>
      <c r="I632" s="11"/>
    </row>
    <row r="633" spans="7:9" ht="15.75" customHeight="1" x14ac:dyDescent="0.25">
      <c r="G633" s="49"/>
      <c r="I633" s="11"/>
    </row>
    <row r="634" spans="7:9" ht="15.75" customHeight="1" x14ac:dyDescent="0.25">
      <c r="G634" s="49"/>
      <c r="I634" s="11"/>
    </row>
    <row r="635" spans="7:9" ht="15.75" customHeight="1" x14ac:dyDescent="0.25">
      <c r="G635" s="49"/>
      <c r="I635" s="11"/>
    </row>
    <row r="636" spans="7:9" ht="15.75" customHeight="1" x14ac:dyDescent="0.25">
      <c r="G636" s="49"/>
      <c r="I636" s="11"/>
    </row>
    <row r="637" spans="7:9" ht="15.75" customHeight="1" x14ac:dyDescent="0.25">
      <c r="G637" s="49"/>
      <c r="I637" s="11"/>
    </row>
    <row r="638" spans="7:9" ht="15.75" customHeight="1" x14ac:dyDescent="0.25">
      <c r="G638" s="49"/>
      <c r="I638" s="11"/>
    </row>
    <row r="639" spans="7:9" ht="15.75" customHeight="1" x14ac:dyDescent="0.25">
      <c r="G639" s="49"/>
      <c r="I639" s="11"/>
    </row>
    <row r="640" spans="7:9" ht="15.75" customHeight="1" x14ac:dyDescent="0.25">
      <c r="G640" s="49"/>
      <c r="I640" s="11"/>
    </row>
    <row r="641" spans="7:9" ht="15.75" customHeight="1" x14ac:dyDescent="0.25">
      <c r="G641" s="49"/>
      <c r="I641" s="11"/>
    </row>
    <row r="642" spans="7:9" ht="15.75" customHeight="1" x14ac:dyDescent="0.25">
      <c r="G642" s="49"/>
      <c r="I642" s="11"/>
    </row>
    <row r="643" spans="7:9" ht="15.75" customHeight="1" x14ac:dyDescent="0.25">
      <c r="G643" s="49"/>
      <c r="I643" s="11"/>
    </row>
    <row r="644" spans="7:9" ht="15.75" customHeight="1" x14ac:dyDescent="0.25">
      <c r="G644" s="49"/>
      <c r="I644" s="11"/>
    </row>
    <row r="645" spans="7:9" ht="15.75" customHeight="1" x14ac:dyDescent="0.25">
      <c r="G645" s="49"/>
      <c r="I645" s="11"/>
    </row>
    <row r="646" spans="7:9" ht="15.75" customHeight="1" x14ac:dyDescent="0.25">
      <c r="G646" s="49"/>
      <c r="I646" s="11"/>
    </row>
    <row r="647" spans="7:9" ht="15.75" customHeight="1" x14ac:dyDescent="0.25">
      <c r="G647" s="49"/>
      <c r="I647" s="11"/>
    </row>
    <row r="648" spans="7:9" ht="15.75" customHeight="1" x14ac:dyDescent="0.25">
      <c r="G648" s="49"/>
      <c r="I648" s="11"/>
    </row>
    <row r="649" spans="7:9" ht="15.75" customHeight="1" x14ac:dyDescent="0.25">
      <c r="G649" s="49"/>
      <c r="I649" s="11"/>
    </row>
    <row r="650" spans="7:9" ht="15.75" customHeight="1" x14ac:dyDescent="0.25">
      <c r="G650" s="49"/>
      <c r="I650" s="11"/>
    </row>
    <row r="651" spans="7:9" ht="15.75" customHeight="1" x14ac:dyDescent="0.25">
      <c r="G651" s="49"/>
      <c r="I651" s="11"/>
    </row>
    <row r="652" spans="7:9" ht="15.75" customHeight="1" x14ac:dyDescent="0.25">
      <c r="G652" s="49"/>
      <c r="I652" s="11"/>
    </row>
    <row r="653" spans="7:9" ht="15.75" customHeight="1" x14ac:dyDescent="0.25">
      <c r="G653" s="49"/>
      <c r="I653" s="11"/>
    </row>
    <row r="654" spans="7:9" ht="15.75" customHeight="1" x14ac:dyDescent="0.25">
      <c r="G654" s="49"/>
      <c r="I654" s="11"/>
    </row>
    <row r="655" spans="7:9" ht="15.75" customHeight="1" x14ac:dyDescent="0.25">
      <c r="G655" s="49"/>
      <c r="I655" s="11"/>
    </row>
    <row r="656" spans="7:9" ht="15.75" customHeight="1" x14ac:dyDescent="0.25">
      <c r="G656" s="49"/>
      <c r="I656" s="11"/>
    </row>
    <row r="657" spans="7:9" ht="15.75" customHeight="1" x14ac:dyDescent="0.25">
      <c r="G657" s="49"/>
      <c r="I657" s="11"/>
    </row>
    <row r="658" spans="7:9" ht="15.75" customHeight="1" x14ac:dyDescent="0.25">
      <c r="G658" s="49"/>
      <c r="I658" s="11"/>
    </row>
    <row r="659" spans="7:9" ht="15.75" customHeight="1" x14ac:dyDescent="0.25">
      <c r="G659" s="49"/>
      <c r="I659" s="11"/>
    </row>
    <row r="660" spans="7:9" ht="15.75" customHeight="1" x14ac:dyDescent="0.25">
      <c r="G660" s="49"/>
      <c r="I660" s="11"/>
    </row>
    <row r="661" spans="7:9" ht="15.75" customHeight="1" x14ac:dyDescent="0.25">
      <c r="G661" s="49"/>
      <c r="I661" s="11"/>
    </row>
    <row r="662" spans="7:9" ht="15.75" customHeight="1" x14ac:dyDescent="0.25">
      <c r="G662" s="49"/>
      <c r="I662" s="11"/>
    </row>
    <row r="663" spans="7:9" ht="15.75" customHeight="1" x14ac:dyDescent="0.25">
      <c r="G663" s="49"/>
      <c r="I663" s="11"/>
    </row>
    <row r="664" spans="7:9" ht="15.75" customHeight="1" x14ac:dyDescent="0.25">
      <c r="G664" s="49"/>
      <c r="I664" s="11"/>
    </row>
    <row r="665" spans="7:9" ht="15.75" customHeight="1" x14ac:dyDescent="0.25">
      <c r="G665" s="49"/>
      <c r="I665" s="11"/>
    </row>
    <row r="666" spans="7:9" ht="15.75" customHeight="1" x14ac:dyDescent="0.25">
      <c r="G666" s="49"/>
      <c r="I666" s="11"/>
    </row>
    <row r="667" spans="7:9" ht="15.75" customHeight="1" x14ac:dyDescent="0.25">
      <c r="G667" s="49"/>
      <c r="I667" s="11"/>
    </row>
    <row r="668" spans="7:9" ht="15.75" customHeight="1" x14ac:dyDescent="0.25">
      <c r="G668" s="49"/>
      <c r="I668" s="11"/>
    </row>
    <row r="669" spans="7:9" ht="15.75" customHeight="1" x14ac:dyDescent="0.25">
      <c r="G669" s="49"/>
      <c r="I669" s="11"/>
    </row>
    <row r="670" spans="7:9" ht="15.75" customHeight="1" x14ac:dyDescent="0.25">
      <c r="G670" s="49"/>
      <c r="I670" s="11"/>
    </row>
    <row r="671" spans="7:9" ht="15.75" customHeight="1" x14ac:dyDescent="0.25">
      <c r="G671" s="49"/>
      <c r="I671" s="11"/>
    </row>
    <row r="672" spans="7:9" ht="15.75" customHeight="1" x14ac:dyDescent="0.25">
      <c r="G672" s="49"/>
      <c r="I672" s="11"/>
    </row>
    <row r="673" spans="7:9" ht="15.75" customHeight="1" x14ac:dyDescent="0.25">
      <c r="G673" s="49"/>
      <c r="I673" s="11"/>
    </row>
    <row r="674" spans="7:9" ht="15.75" customHeight="1" x14ac:dyDescent="0.25">
      <c r="G674" s="49"/>
      <c r="I674" s="11"/>
    </row>
    <row r="675" spans="7:9" ht="15.75" customHeight="1" x14ac:dyDescent="0.25">
      <c r="G675" s="49"/>
      <c r="I675" s="11"/>
    </row>
    <row r="676" spans="7:9" ht="15.75" customHeight="1" x14ac:dyDescent="0.25">
      <c r="G676" s="49"/>
      <c r="I676" s="11"/>
    </row>
    <row r="677" spans="7:9" ht="15.75" customHeight="1" x14ac:dyDescent="0.25">
      <c r="G677" s="49"/>
      <c r="I677" s="11"/>
    </row>
    <row r="678" spans="7:9" ht="15.75" customHeight="1" x14ac:dyDescent="0.25">
      <c r="G678" s="49"/>
      <c r="I678" s="11"/>
    </row>
    <row r="679" spans="7:9" ht="15.75" customHeight="1" x14ac:dyDescent="0.25">
      <c r="G679" s="49"/>
      <c r="I679" s="11"/>
    </row>
    <row r="680" spans="7:9" ht="15.75" customHeight="1" x14ac:dyDescent="0.25">
      <c r="G680" s="49"/>
      <c r="I680" s="11"/>
    </row>
    <row r="681" spans="7:9" ht="15.75" customHeight="1" x14ac:dyDescent="0.25">
      <c r="G681" s="49"/>
      <c r="I681" s="11"/>
    </row>
    <row r="682" spans="7:9" ht="15.75" customHeight="1" x14ac:dyDescent="0.25">
      <c r="G682" s="49"/>
      <c r="I682" s="11"/>
    </row>
    <row r="683" spans="7:9" ht="15.75" customHeight="1" x14ac:dyDescent="0.25">
      <c r="G683" s="49"/>
      <c r="I683" s="11"/>
    </row>
    <row r="684" spans="7:9" ht="15.75" customHeight="1" x14ac:dyDescent="0.25">
      <c r="G684" s="49"/>
      <c r="I684" s="11"/>
    </row>
    <row r="685" spans="7:9" ht="15.75" customHeight="1" x14ac:dyDescent="0.25">
      <c r="G685" s="49"/>
      <c r="I685" s="11"/>
    </row>
    <row r="686" spans="7:9" ht="15.75" customHeight="1" x14ac:dyDescent="0.25">
      <c r="G686" s="49"/>
      <c r="I686" s="11"/>
    </row>
    <row r="687" spans="7:9" ht="15.75" customHeight="1" x14ac:dyDescent="0.25">
      <c r="G687" s="49"/>
      <c r="I687" s="11"/>
    </row>
    <row r="688" spans="7:9" ht="15.75" customHeight="1" x14ac:dyDescent="0.25">
      <c r="G688" s="49"/>
      <c r="I688" s="11"/>
    </row>
    <row r="689" spans="7:9" ht="15.75" customHeight="1" x14ac:dyDescent="0.25">
      <c r="G689" s="49"/>
      <c r="I689" s="11"/>
    </row>
    <row r="690" spans="7:9" ht="15.75" customHeight="1" x14ac:dyDescent="0.25">
      <c r="G690" s="49"/>
      <c r="I690" s="11"/>
    </row>
    <row r="691" spans="7:9" ht="15.75" customHeight="1" x14ac:dyDescent="0.25">
      <c r="G691" s="49"/>
      <c r="I691" s="11"/>
    </row>
    <row r="692" spans="7:9" ht="15.75" customHeight="1" x14ac:dyDescent="0.25">
      <c r="G692" s="49"/>
      <c r="I692" s="11"/>
    </row>
    <row r="693" spans="7:9" ht="15.75" customHeight="1" x14ac:dyDescent="0.25">
      <c r="G693" s="49"/>
      <c r="I693" s="11"/>
    </row>
    <row r="694" spans="7:9" ht="15.75" customHeight="1" x14ac:dyDescent="0.25">
      <c r="G694" s="49"/>
      <c r="I694" s="11"/>
    </row>
    <row r="695" spans="7:9" ht="15.75" customHeight="1" x14ac:dyDescent="0.25">
      <c r="G695" s="49"/>
      <c r="I695" s="11"/>
    </row>
    <row r="696" spans="7:9" ht="15.75" customHeight="1" x14ac:dyDescent="0.25">
      <c r="G696" s="49"/>
      <c r="I696" s="11"/>
    </row>
    <row r="697" spans="7:9" ht="15.75" customHeight="1" x14ac:dyDescent="0.25">
      <c r="G697" s="49"/>
      <c r="I697" s="11"/>
    </row>
    <row r="698" spans="7:9" ht="15.75" customHeight="1" x14ac:dyDescent="0.25">
      <c r="G698" s="49"/>
      <c r="I698" s="11"/>
    </row>
    <row r="699" spans="7:9" ht="15.75" customHeight="1" x14ac:dyDescent="0.25">
      <c r="G699" s="49"/>
      <c r="I699" s="11"/>
    </row>
    <row r="700" spans="7:9" ht="15.75" customHeight="1" x14ac:dyDescent="0.25">
      <c r="G700" s="49"/>
      <c r="I700" s="11"/>
    </row>
    <row r="701" spans="7:9" ht="15.75" customHeight="1" x14ac:dyDescent="0.25">
      <c r="G701" s="49"/>
      <c r="I701" s="11"/>
    </row>
    <row r="702" spans="7:9" ht="15.75" customHeight="1" x14ac:dyDescent="0.25">
      <c r="G702" s="49"/>
      <c r="I702" s="11"/>
    </row>
    <row r="703" spans="7:9" ht="15.75" customHeight="1" x14ac:dyDescent="0.25">
      <c r="G703" s="49"/>
      <c r="I703" s="11"/>
    </row>
    <row r="704" spans="7:9" ht="15.75" customHeight="1" x14ac:dyDescent="0.25">
      <c r="G704" s="49"/>
      <c r="I704" s="11"/>
    </row>
    <row r="705" spans="7:9" ht="15.75" customHeight="1" x14ac:dyDescent="0.25">
      <c r="G705" s="49"/>
      <c r="I705" s="11"/>
    </row>
    <row r="706" spans="7:9" ht="15.75" customHeight="1" x14ac:dyDescent="0.25">
      <c r="G706" s="49"/>
      <c r="I706" s="11"/>
    </row>
    <row r="707" spans="7:9" ht="15.75" customHeight="1" x14ac:dyDescent="0.25">
      <c r="G707" s="49"/>
      <c r="I707" s="11"/>
    </row>
    <row r="708" spans="7:9" ht="15.75" customHeight="1" x14ac:dyDescent="0.25">
      <c r="G708" s="49"/>
      <c r="I708" s="11"/>
    </row>
    <row r="709" spans="7:9" ht="15.75" customHeight="1" x14ac:dyDescent="0.25">
      <c r="G709" s="49"/>
      <c r="I709" s="11"/>
    </row>
    <row r="710" spans="7:9" ht="15.75" customHeight="1" x14ac:dyDescent="0.25">
      <c r="G710" s="49"/>
      <c r="I710" s="11"/>
    </row>
    <row r="711" spans="7:9" ht="15.75" customHeight="1" x14ac:dyDescent="0.25">
      <c r="G711" s="49"/>
      <c r="I711" s="11"/>
    </row>
    <row r="712" spans="7:9" ht="15.75" customHeight="1" x14ac:dyDescent="0.25">
      <c r="G712" s="49"/>
      <c r="I712" s="11"/>
    </row>
    <row r="713" spans="7:9" ht="15.75" customHeight="1" x14ac:dyDescent="0.25">
      <c r="G713" s="49"/>
      <c r="I713" s="11"/>
    </row>
    <row r="714" spans="7:9" ht="15.75" customHeight="1" x14ac:dyDescent="0.25">
      <c r="G714" s="49"/>
      <c r="I714" s="11"/>
    </row>
    <row r="715" spans="7:9" ht="15.75" customHeight="1" x14ac:dyDescent="0.25">
      <c r="G715" s="49"/>
      <c r="I715" s="11"/>
    </row>
    <row r="716" spans="7:9" ht="15.75" customHeight="1" x14ac:dyDescent="0.25">
      <c r="G716" s="49"/>
      <c r="I716" s="11"/>
    </row>
    <row r="717" spans="7:9" ht="15.75" customHeight="1" x14ac:dyDescent="0.25">
      <c r="G717" s="49"/>
      <c r="I717" s="11"/>
    </row>
    <row r="718" spans="7:9" ht="15.75" customHeight="1" x14ac:dyDescent="0.25">
      <c r="G718" s="49"/>
      <c r="I718" s="11"/>
    </row>
    <row r="719" spans="7:9" ht="15.75" customHeight="1" x14ac:dyDescent="0.25">
      <c r="G719" s="49"/>
      <c r="I719" s="11"/>
    </row>
    <row r="720" spans="7:9" ht="15.75" customHeight="1" x14ac:dyDescent="0.25">
      <c r="G720" s="49"/>
      <c r="I720" s="11"/>
    </row>
    <row r="721" spans="7:9" ht="15.75" customHeight="1" x14ac:dyDescent="0.25">
      <c r="G721" s="49"/>
      <c r="I721" s="11"/>
    </row>
    <row r="722" spans="7:9" ht="15.75" customHeight="1" x14ac:dyDescent="0.25">
      <c r="G722" s="49"/>
      <c r="I722" s="11"/>
    </row>
    <row r="723" spans="7:9" ht="15.75" customHeight="1" x14ac:dyDescent="0.25">
      <c r="G723" s="49"/>
      <c r="I723" s="11"/>
    </row>
    <row r="724" spans="7:9" ht="15.75" customHeight="1" x14ac:dyDescent="0.25">
      <c r="G724" s="49"/>
      <c r="I724" s="11"/>
    </row>
    <row r="725" spans="7:9" ht="15.75" customHeight="1" x14ac:dyDescent="0.25">
      <c r="G725" s="49"/>
      <c r="I725" s="11"/>
    </row>
    <row r="726" spans="7:9" ht="15.75" customHeight="1" x14ac:dyDescent="0.25">
      <c r="G726" s="49"/>
      <c r="I726" s="11"/>
    </row>
    <row r="727" spans="7:9" ht="15.75" customHeight="1" x14ac:dyDescent="0.25">
      <c r="G727" s="49"/>
      <c r="I727" s="11"/>
    </row>
    <row r="728" spans="7:9" ht="15.75" customHeight="1" x14ac:dyDescent="0.25">
      <c r="G728" s="49"/>
      <c r="I728" s="11"/>
    </row>
    <row r="729" spans="7:9" ht="15.75" customHeight="1" x14ac:dyDescent="0.25">
      <c r="G729" s="49"/>
      <c r="I729" s="11"/>
    </row>
    <row r="730" spans="7:9" ht="15.75" customHeight="1" x14ac:dyDescent="0.25">
      <c r="G730" s="49"/>
      <c r="I730" s="11"/>
    </row>
    <row r="731" spans="7:9" ht="15.75" customHeight="1" x14ac:dyDescent="0.25">
      <c r="G731" s="49"/>
      <c r="I731" s="11"/>
    </row>
    <row r="732" spans="7:9" ht="15.75" customHeight="1" x14ac:dyDescent="0.25">
      <c r="G732" s="49"/>
      <c r="I732" s="11"/>
    </row>
    <row r="733" spans="7:9" ht="15.75" customHeight="1" x14ac:dyDescent="0.25">
      <c r="G733" s="49"/>
      <c r="I733" s="11"/>
    </row>
    <row r="734" spans="7:9" ht="15.75" customHeight="1" x14ac:dyDescent="0.25">
      <c r="G734" s="49"/>
      <c r="I734" s="11"/>
    </row>
    <row r="735" spans="7:9" ht="15.75" customHeight="1" x14ac:dyDescent="0.25">
      <c r="G735" s="49"/>
      <c r="I735" s="11"/>
    </row>
    <row r="736" spans="7:9" ht="15.75" customHeight="1" x14ac:dyDescent="0.25">
      <c r="G736" s="49"/>
      <c r="I736" s="11"/>
    </row>
    <row r="737" spans="7:9" ht="15.75" customHeight="1" x14ac:dyDescent="0.25">
      <c r="G737" s="49"/>
      <c r="I737" s="11"/>
    </row>
    <row r="738" spans="7:9" ht="15.75" customHeight="1" x14ac:dyDescent="0.25">
      <c r="G738" s="49"/>
      <c r="I738" s="11"/>
    </row>
    <row r="739" spans="7:9" ht="15.75" customHeight="1" x14ac:dyDescent="0.25">
      <c r="G739" s="49"/>
      <c r="I739" s="11"/>
    </row>
    <row r="740" spans="7:9" ht="15.75" customHeight="1" x14ac:dyDescent="0.25">
      <c r="G740" s="49"/>
      <c r="I740" s="11"/>
    </row>
    <row r="741" spans="7:9" ht="15.75" customHeight="1" x14ac:dyDescent="0.25">
      <c r="G741" s="49"/>
      <c r="I741" s="11"/>
    </row>
    <row r="742" spans="7:9" ht="15.75" customHeight="1" x14ac:dyDescent="0.25">
      <c r="G742" s="49"/>
      <c r="I742" s="11"/>
    </row>
    <row r="743" spans="7:9" ht="15.75" customHeight="1" x14ac:dyDescent="0.25">
      <c r="G743" s="49"/>
      <c r="I743" s="11"/>
    </row>
    <row r="744" spans="7:9" ht="15.75" customHeight="1" x14ac:dyDescent="0.25">
      <c r="G744" s="49"/>
      <c r="I744" s="11"/>
    </row>
    <row r="745" spans="7:9" ht="15.75" customHeight="1" x14ac:dyDescent="0.25">
      <c r="G745" s="49"/>
      <c r="I745" s="11"/>
    </row>
    <row r="746" spans="7:9" ht="15.75" customHeight="1" x14ac:dyDescent="0.25">
      <c r="G746" s="49"/>
      <c r="I746" s="11"/>
    </row>
    <row r="747" spans="7:9" ht="15.75" customHeight="1" x14ac:dyDescent="0.25">
      <c r="G747" s="49"/>
      <c r="I747" s="11"/>
    </row>
    <row r="748" spans="7:9" ht="15.75" customHeight="1" x14ac:dyDescent="0.25">
      <c r="G748" s="49"/>
      <c r="I748" s="11"/>
    </row>
    <row r="749" spans="7:9" ht="15.75" customHeight="1" x14ac:dyDescent="0.25">
      <c r="G749" s="49"/>
      <c r="I749" s="11"/>
    </row>
    <row r="750" spans="7:9" ht="15.75" customHeight="1" x14ac:dyDescent="0.25">
      <c r="G750" s="49"/>
      <c r="I750" s="11"/>
    </row>
    <row r="751" spans="7:9" ht="15.75" customHeight="1" x14ac:dyDescent="0.25">
      <c r="G751" s="49"/>
      <c r="I751" s="11"/>
    </row>
    <row r="752" spans="7:9" ht="15.75" customHeight="1" x14ac:dyDescent="0.25">
      <c r="G752" s="49"/>
      <c r="I752" s="11"/>
    </row>
    <row r="753" spans="7:9" ht="15.75" customHeight="1" x14ac:dyDescent="0.25">
      <c r="G753" s="49"/>
      <c r="I753" s="11"/>
    </row>
    <row r="754" spans="7:9" ht="15.75" customHeight="1" x14ac:dyDescent="0.25">
      <c r="G754" s="49"/>
      <c r="I754" s="11"/>
    </row>
    <row r="755" spans="7:9" ht="15.75" customHeight="1" x14ac:dyDescent="0.25">
      <c r="G755" s="49"/>
      <c r="I755" s="11"/>
    </row>
    <row r="756" spans="7:9" ht="15.75" customHeight="1" x14ac:dyDescent="0.25">
      <c r="G756" s="49"/>
      <c r="I756" s="11"/>
    </row>
    <row r="757" spans="7:9" ht="15.75" customHeight="1" x14ac:dyDescent="0.25">
      <c r="G757" s="49"/>
      <c r="I757" s="11"/>
    </row>
    <row r="758" spans="7:9" ht="15.75" customHeight="1" x14ac:dyDescent="0.25">
      <c r="G758" s="49"/>
      <c r="I758" s="11"/>
    </row>
    <row r="759" spans="7:9" ht="15.75" customHeight="1" x14ac:dyDescent="0.25">
      <c r="G759" s="49"/>
      <c r="I759" s="11"/>
    </row>
    <row r="760" spans="7:9" ht="15.75" customHeight="1" x14ac:dyDescent="0.25">
      <c r="G760" s="49"/>
      <c r="I760" s="11"/>
    </row>
    <row r="761" spans="7:9" ht="15.75" customHeight="1" x14ac:dyDescent="0.25">
      <c r="G761" s="49"/>
      <c r="I761" s="11"/>
    </row>
    <row r="762" spans="7:9" ht="15.75" customHeight="1" x14ac:dyDescent="0.25">
      <c r="G762" s="49"/>
      <c r="I762" s="11"/>
    </row>
    <row r="763" spans="7:9" ht="15.75" customHeight="1" x14ac:dyDescent="0.25">
      <c r="G763" s="49"/>
      <c r="I763" s="11"/>
    </row>
    <row r="764" spans="7:9" ht="15.75" customHeight="1" x14ac:dyDescent="0.25">
      <c r="G764" s="49"/>
      <c r="I764" s="11"/>
    </row>
    <row r="765" spans="7:9" ht="15.75" customHeight="1" x14ac:dyDescent="0.25">
      <c r="G765" s="49"/>
      <c r="I765" s="11"/>
    </row>
    <row r="766" spans="7:9" ht="15.75" customHeight="1" x14ac:dyDescent="0.25">
      <c r="G766" s="49"/>
      <c r="I766" s="11"/>
    </row>
    <row r="767" spans="7:9" ht="15.75" customHeight="1" x14ac:dyDescent="0.25">
      <c r="G767" s="49"/>
      <c r="I767" s="11"/>
    </row>
    <row r="768" spans="7:9" ht="15.75" customHeight="1" x14ac:dyDescent="0.25">
      <c r="G768" s="49"/>
      <c r="I768" s="11"/>
    </row>
    <row r="769" spans="7:9" ht="15.75" customHeight="1" x14ac:dyDescent="0.25">
      <c r="G769" s="49"/>
      <c r="I769" s="11"/>
    </row>
    <row r="770" spans="7:9" ht="15.75" customHeight="1" x14ac:dyDescent="0.25">
      <c r="G770" s="49"/>
      <c r="I770" s="11"/>
    </row>
    <row r="771" spans="7:9" ht="15.75" customHeight="1" x14ac:dyDescent="0.25">
      <c r="G771" s="49"/>
      <c r="I771" s="11"/>
    </row>
    <row r="772" spans="7:9" ht="15.75" customHeight="1" x14ac:dyDescent="0.25">
      <c r="G772" s="49"/>
      <c r="I772" s="11"/>
    </row>
    <row r="773" spans="7:9" ht="15.75" customHeight="1" x14ac:dyDescent="0.25">
      <c r="G773" s="49"/>
      <c r="I773" s="11"/>
    </row>
    <row r="774" spans="7:9" ht="15.75" customHeight="1" x14ac:dyDescent="0.25">
      <c r="G774" s="49"/>
      <c r="I774" s="11"/>
    </row>
    <row r="775" spans="7:9" ht="15.75" customHeight="1" x14ac:dyDescent="0.25">
      <c r="G775" s="49"/>
      <c r="I775" s="11"/>
    </row>
    <row r="776" spans="7:9" ht="15.75" customHeight="1" x14ac:dyDescent="0.25">
      <c r="G776" s="49"/>
      <c r="I776" s="11"/>
    </row>
    <row r="777" spans="7:9" ht="15.75" customHeight="1" x14ac:dyDescent="0.25">
      <c r="G777" s="49"/>
      <c r="I777" s="11"/>
    </row>
    <row r="778" spans="7:9" ht="15.75" customHeight="1" x14ac:dyDescent="0.25">
      <c r="G778" s="49"/>
      <c r="I778" s="11"/>
    </row>
    <row r="779" spans="7:9" ht="15.75" customHeight="1" x14ac:dyDescent="0.25">
      <c r="G779" s="49"/>
      <c r="I779" s="11"/>
    </row>
    <row r="780" spans="7:9" ht="15.75" customHeight="1" x14ac:dyDescent="0.25">
      <c r="G780" s="49"/>
      <c r="I780" s="11"/>
    </row>
    <row r="781" spans="7:9" ht="15.75" customHeight="1" x14ac:dyDescent="0.25">
      <c r="G781" s="49"/>
      <c r="I781" s="11"/>
    </row>
    <row r="782" spans="7:9" ht="15.75" customHeight="1" x14ac:dyDescent="0.25">
      <c r="G782" s="49"/>
      <c r="I782" s="11"/>
    </row>
    <row r="783" spans="7:9" ht="15.75" customHeight="1" x14ac:dyDescent="0.25">
      <c r="G783" s="49"/>
      <c r="I783" s="11"/>
    </row>
    <row r="784" spans="7:9" ht="15.75" customHeight="1" x14ac:dyDescent="0.25">
      <c r="G784" s="49"/>
      <c r="I784" s="11"/>
    </row>
    <row r="785" spans="7:9" ht="15.75" customHeight="1" x14ac:dyDescent="0.25">
      <c r="G785" s="49"/>
      <c r="I785" s="11"/>
    </row>
    <row r="786" spans="7:9" ht="15.75" customHeight="1" x14ac:dyDescent="0.25">
      <c r="G786" s="49"/>
      <c r="I786" s="11"/>
    </row>
    <row r="787" spans="7:9" ht="15.75" customHeight="1" x14ac:dyDescent="0.25">
      <c r="G787" s="49"/>
      <c r="I787" s="11"/>
    </row>
    <row r="788" spans="7:9" ht="15.75" customHeight="1" x14ac:dyDescent="0.25">
      <c r="G788" s="49"/>
      <c r="I788" s="11"/>
    </row>
    <row r="789" spans="7:9" ht="15.75" customHeight="1" x14ac:dyDescent="0.25">
      <c r="G789" s="49"/>
      <c r="I789" s="11"/>
    </row>
    <row r="790" spans="7:9" ht="15.75" customHeight="1" x14ac:dyDescent="0.25">
      <c r="G790" s="49"/>
      <c r="I790" s="11"/>
    </row>
    <row r="791" spans="7:9" ht="15.75" customHeight="1" x14ac:dyDescent="0.25">
      <c r="G791" s="49"/>
      <c r="I791" s="11"/>
    </row>
    <row r="792" spans="7:9" ht="15.75" customHeight="1" x14ac:dyDescent="0.25">
      <c r="G792" s="49"/>
      <c r="I792" s="11"/>
    </row>
    <row r="793" spans="7:9" ht="15.75" customHeight="1" x14ac:dyDescent="0.25">
      <c r="G793" s="49"/>
      <c r="I793" s="11"/>
    </row>
    <row r="794" spans="7:9" ht="15.75" customHeight="1" x14ac:dyDescent="0.25">
      <c r="G794" s="49"/>
      <c r="I794" s="11"/>
    </row>
    <row r="795" spans="7:9" ht="15.75" customHeight="1" x14ac:dyDescent="0.25">
      <c r="G795" s="49"/>
      <c r="I795" s="11"/>
    </row>
    <row r="796" spans="7:9" ht="15.75" customHeight="1" x14ac:dyDescent="0.25">
      <c r="G796" s="49"/>
      <c r="I796" s="11"/>
    </row>
    <row r="797" spans="7:9" ht="15.75" customHeight="1" x14ac:dyDescent="0.25">
      <c r="G797" s="49"/>
      <c r="I797" s="11"/>
    </row>
    <row r="798" spans="7:9" ht="15.75" customHeight="1" x14ac:dyDescent="0.25">
      <c r="G798" s="49"/>
      <c r="I798" s="11"/>
    </row>
    <row r="799" spans="7:9" ht="15.75" customHeight="1" x14ac:dyDescent="0.25">
      <c r="G799" s="49"/>
      <c r="I799" s="11"/>
    </row>
    <row r="800" spans="7:9" ht="15.75" customHeight="1" x14ac:dyDescent="0.25">
      <c r="G800" s="49"/>
      <c r="I800" s="11"/>
    </row>
    <row r="801" spans="7:9" ht="15.75" customHeight="1" x14ac:dyDescent="0.25">
      <c r="G801" s="49"/>
      <c r="I801" s="11"/>
    </row>
    <row r="802" spans="7:9" ht="15.75" customHeight="1" x14ac:dyDescent="0.25">
      <c r="G802" s="49"/>
      <c r="I802" s="11"/>
    </row>
    <row r="803" spans="7:9" ht="15.75" customHeight="1" x14ac:dyDescent="0.25">
      <c r="G803" s="49"/>
      <c r="I803" s="11"/>
    </row>
    <row r="804" spans="7:9" ht="15.75" customHeight="1" x14ac:dyDescent="0.25">
      <c r="G804" s="49"/>
      <c r="I804" s="11"/>
    </row>
    <row r="805" spans="7:9" ht="15.75" customHeight="1" x14ac:dyDescent="0.25">
      <c r="G805" s="49"/>
      <c r="I805" s="11"/>
    </row>
    <row r="806" spans="7:9" ht="15.75" customHeight="1" x14ac:dyDescent="0.25">
      <c r="G806" s="49"/>
      <c r="I806" s="11"/>
    </row>
    <row r="807" spans="7:9" ht="15.75" customHeight="1" x14ac:dyDescent="0.25">
      <c r="G807" s="49"/>
      <c r="I807" s="11"/>
    </row>
    <row r="808" spans="7:9" ht="15.75" customHeight="1" x14ac:dyDescent="0.25">
      <c r="G808" s="49"/>
      <c r="I808" s="11"/>
    </row>
    <row r="809" spans="7:9" ht="15.75" customHeight="1" x14ac:dyDescent="0.25">
      <c r="G809" s="49"/>
      <c r="I809" s="11"/>
    </row>
    <row r="810" spans="7:9" ht="15.75" customHeight="1" x14ac:dyDescent="0.25">
      <c r="G810" s="49"/>
      <c r="I810" s="11"/>
    </row>
    <row r="811" spans="7:9" ht="15.75" customHeight="1" x14ac:dyDescent="0.25">
      <c r="G811" s="49"/>
      <c r="I811" s="11"/>
    </row>
    <row r="812" spans="7:9" ht="15.75" customHeight="1" x14ac:dyDescent="0.25">
      <c r="G812" s="49"/>
      <c r="I812" s="11"/>
    </row>
    <row r="813" spans="7:9" ht="15.75" customHeight="1" x14ac:dyDescent="0.25">
      <c r="G813" s="49"/>
      <c r="I813" s="11"/>
    </row>
    <row r="814" spans="7:9" ht="15.75" customHeight="1" x14ac:dyDescent="0.25">
      <c r="G814" s="49"/>
      <c r="I814" s="11"/>
    </row>
    <row r="815" spans="7:9" ht="15.75" customHeight="1" x14ac:dyDescent="0.25">
      <c r="G815" s="49"/>
      <c r="I815" s="11"/>
    </row>
    <row r="816" spans="7:9" ht="15.75" customHeight="1" x14ac:dyDescent="0.25">
      <c r="G816" s="49"/>
      <c r="I816" s="11"/>
    </row>
    <row r="817" spans="7:9" ht="15.75" customHeight="1" x14ac:dyDescent="0.25">
      <c r="G817" s="49"/>
      <c r="I817" s="11"/>
    </row>
    <row r="818" spans="7:9" ht="15.75" customHeight="1" x14ac:dyDescent="0.25">
      <c r="G818" s="49"/>
      <c r="I818" s="11"/>
    </row>
    <row r="819" spans="7:9" ht="15.75" customHeight="1" x14ac:dyDescent="0.25">
      <c r="G819" s="49"/>
      <c r="I819" s="11"/>
    </row>
    <row r="820" spans="7:9" ht="15.75" customHeight="1" x14ac:dyDescent="0.25">
      <c r="G820" s="49"/>
      <c r="I820" s="11"/>
    </row>
    <row r="821" spans="7:9" ht="15.75" customHeight="1" x14ac:dyDescent="0.25">
      <c r="G821" s="49"/>
      <c r="I821" s="11"/>
    </row>
    <row r="822" spans="7:9" ht="15.75" customHeight="1" x14ac:dyDescent="0.25">
      <c r="G822" s="49"/>
      <c r="I822" s="11"/>
    </row>
    <row r="823" spans="7:9" ht="15.75" customHeight="1" x14ac:dyDescent="0.25">
      <c r="G823" s="49"/>
      <c r="I823" s="11"/>
    </row>
    <row r="824" spans="7:9" ht="15.75" customHeight="1" x14ac:dyDescent="0.25">
      <c r="G824" s="49"/>
      <c r="I824" s="11"/>
    </row>
    <row r="825" spans="7:9" ht="15.75" customHeight="1" x14ac:dyDescent="0.25">
      <c r="G825" s="49"/>
      <c r="I825" s="11"/>
    </row>
    <row r="826" spans="7:9" ht="15.75" customHeight="1" x14ac:dyDescent="0.25">
      <c r="G826" s="49"/>
      <c r="I826" s="11"/>
    </row>
    <row r="827" spans="7:9" ht="15.75" customHeight="1" x14ac:dyDescent="0.25">
      <c r="G827" s="49"/>
      <c r="I827" s="11"/>
    </row>
    <row r="828" spans="7:9" ht="15.75" customHeight="1" x14ac:dyDescent="0.25">
      <c r="G828" s="49"/>
      <c r="I828" s="11"/>
    </row>
    <row r="829" spans="7:9" ht="15.75" customHeight="1" x14ac:dyDescent="0.25">
      <c r="G829" s="49"/>
      <c r="I829" s="11"/>
    </row>
    <row r="830" spans="7:9" ht="15.75" customHeight="1" x14ac:dyDescent="0.25">
      <c r="G830" s="49"/>
      <c r="I830" s="11"/>
    </row>
    <row r="831" spans="7:9" ht="15.75" customHeight="1" x14ac:dyDescent="0.25">
      <c r="G831" s="49"/>
      <c r="I831" s="11"/>
    </row>
    <row r="832" spans="7:9" ht="15.75" customHeight="1" x14ac:dyDescent="0.25">
      <c r="G832" s="49"/>
      <c r="I832" s="11"/>
    </row>
    <row r="833" spans="7:9" ht="15.75" customHeight="1" x14ac:dyDescent="0.25">
      <c r="G833" s="49"/>
      <c r="I833" s="11"/>
    </row>
    <row r="834" spans="7:9" ht="15.75" customHeight="1" x14ac:dyDescent="0.25">
      <c r="G834" s="49"/>
      <c r="I834" s="11"/>
    </row>
    <row r="835" spans="7:9" ht="15.75" customHeight="1" x14ac:dyDescent="0.25">
      <c r="G835" s="49"/>
      <c r="I835" s="11"/>
    </row>
    <row r="836" spans="7:9" ht="15.75" customHeight="1" x14ac:dyDescent="0.25">
      <c r="G836" s="49"/>
      <c r="I836" s="11"/>
    </row>
    <row r="837" spans="7:9" ht="15.75" customHeight="1" x14ac:dyDescent="0.25">
      <c r="G837" s="49"/>
      <c r="I837" s="11"/>
    </row>
    <row r="838" spans="7:9" ht="15.75" customHeight="1" x14ac:dyDescent="0.25">
      <c r="G838" s="49"/>
      <c r="I838" s="11"/>
    </row>
    <row r="839" spans="7:9" ht="15.75" customHeight="1" x14ac:dyDescent="0.25">
      <c r="G839" s="49"/>
      <c r="I839" s="11"/>
    </row>
    <row r="840" spans="7:9" ht="15.75" customHeight="1" x14ac:dyDescent="0.25">
      <c r="G840" s="49"/>
      <c r="I840" s="11"/>
    </row>
    <row r="841" spans="7:9" ht="15.75" customHeight="1" x14ac:dyDescent="0.25">
      <c r="G841" s="49"/>
      <c r="I841" s="11"/>
    </row>
    <row r="842" spans="7:9" ht="15.75" customHeight="1" x14ac:dyDescent="0.25">
      <c r="G842" s="49"/>
      <c r="I842" s="11"/>
    </row>
    <row r="843" spans="7:9" ht="15.75" customHeight="1" x14ac:dyDescent="0.25">
      <c r="G843" s="49"/>
      <c r="I843" s="11"/>
    </row>
    <row r="844" spans="7:9" ht="15.75" customHeight="1" x14ac:dyDescent="0.25">
      <c r="G844" s="49"/>
      <c r="I844" s="11"/>
    </row>
    <row r="845" spans="7:9" ht="15.75" customHeight="1" x14ac:dyDescent="0.25">
      <c r="G845" s="49"/>
      <c r="I845" s="11"/>
    </row>
    <row r="846" spans="7:9" ht="15.75" customHeight="1" x14ac:dyDescent="0.25">
      <c r="G846" s="49"/>
      <c r="I846" s="11"/>
    </row>
    <row r="847" spans="7:9" ht="15.75" customHeight="1" x14ac:dyDescent="0.25">
      <c r="G847" s="49"/>
      <c r="I847" s="11"/>
    </row>
    <row r="848" spans="7:9" ht="15.75" customHeight="1" x14ac:dyDescent="0.25">
      <c r="G848" s="49"/>
      <c r="I848" s="11"/>
    </row>
    <row r="849" spans="7:9" ht="15.75" customHeight="1" x14ac:dyDescent="0.25">
      <c r="G849" s="49"/>
      <c r="I849" s="11"/>
    </row>
    <row r="850" spans="7:9" ht="15.75" customHeight="1" x14ac:dyDescent="0.25">
      <c r="G850" s="49"/>
      <c r="I850" s="11"/>
    </row>
    <row r="851" spans="7:9" ht="15.75" customHeight="1" x14ac:dyDescent="0.25">
      <c r="G851" s="49"/>
      <c r="I851" s="11"/>
    </row>
    <row r="852" spans="7:9" ht="15.75" customHeight="1" x14ac:dyDescent="0.25">
      <c r="G852" s="49"/>
      <c r="I852" s="11"/>
    </row>
    <row r="853" spans="7:9" ht="15.75" customHeight="1" x14ac:dyDescent="0.25">
      <c r="G853" s="49"/>
      <c r="I853" s="11"/>
    </row>
    <row r="854" spans="7:9" ht="15.75" customHeight="1" x14ac:dyDescent="0.25">
      <c r="G854" s="49"/>
      <c r="I854" s="11"/>
    </row>
    <row r="855" spans="7:9" ht="15.75" customHeight="1" x14ac:dyDescent="0.25">
      <c r="G855" s="49"/>
      <c r="I855" s="11"/>
    </row>
    <row r="856" spans="7:9" ht="15.75" customHeight="1" x14ac:dyDescent="0.25">
      <c r="G856" s="49"/>
      <c r="I856" s="11"/>
    </row>
    <row r="857" spans="7:9" ht="15.75" customHeight="1" x14ac:dyDescent="0.25">
      <c r="G857" s="49"/>
      <c r="I857" s="11"/>
    </row>
    <row r="858" spans="7:9" ht="15.75" customHeight="1" x14ac:dyDescent="0.25">
      <c r="G858" s="49"/>
      <c r="I858" s="11"/>
    </row>
    <row r="859" spans="7:9" ht="15.75" customHeight="1" x14ac:dyDescent="0.25">
      <c r="G859" s="49"/>
      <c r="I859" s="11"/>
    </row>
    <row r="860" spans="7:9" ht="15.75" customHeight="1" x14ac:dyDescent="0.25">
      <c r="G860" s="49"/>
      <c r="I860" s="11"/>
    </row>
    <row r="861" spans="7:9" ht="15.75" customHeight="1" x14ac:dyDescent="0.25">
      <c r="G861" s="49"/>
      <c r="I861" s="11"/>
    </row>
    <row r="862" spans="7:9" ht="15.75" customHeight="1" x14ac:dyDescent="0.25">
      <c r="G862" s="49"/>
      <c r="I862" s="11"/>
    </row>
    <row r="863" spans="7:9" ht="15.75" customHeight="1" x14ac:dyDescent="0.25">
      <c r="G863" s="49"/>
      <c r="I863" s="11"/>
    </row>
    <row r="864" spans="7:9" ht="15.75" customHeight="1" x14ac:dyDescent="0.25">
      <c r="G864" s="49"/>
      <c r="I864" s="11"/>
    </row>
    <row r="865" spans="7:9" ht="15.75" customHeight="1" x14ac:dyDescent="0.25">
      <c r="G865" s="49"/>
      <c r="I865" s="11"/>
    </row>
    <row r="866" spans="7:9" ht="15.75" customHeight="1" x14ac:dyDescent="0.25">
      <c r="G866" s="49"/>
      <c r="I866" s="11"/>
    </row>
    <row r="867" spans="7:9" ht="15.75" customHeight="1" x14ac:dyDescent="0.25">
      <c r="G867" s="49"/>
      <c r="I867" s="11"/>
    </row>
    <row r="868" spans="7:9" ht="15.75" customHeight="1" x14ac:dyDescent="0.25">
      <c r="G868" s="49"/>
      <c r="I868" s="11"/>
    </row>
    <row r="869" spans="7:9" ht="15.75" customHeight="1" x14ac:dyDescent="0.25">
      <c r="G869" s="49"/>
      <c r="I869" s="11"/>
    </row>
    <row r="870" spans="7:9" ht="15.75" customHeight="1" x14ac:dyDescent="0.25">
      <c r="G870" s="49"/>
      <c r="I870" s="11"/>
    </row>
    <row r="871" spans="7:9" ht="15.75" customHeight="1" x14ac:dyDescent="0.25">
      <c r="G871" s="49"/>
      <c r="I871" s="11"/>
    </row>
    <row r="872" spans="7:9" ht="15.75" customHeight="1" x14ac:dyDescent="0.25">
      <c r="G872" s="49"/>
      <c r="I872" s="11"/>
    </row>
    <row r="873" spans="7:9" ht="15.75" customHeight="1" x14ac:dyDescent="0.25">
      <c r="G873" s="49"/>
      <c r="I873" s="11"/>
    </row>
    <row r="874" spans="7:9" ht="15.75" customHeight="1" x14ac:dyDescent="0.25">
      <c r="G874" s="49"/>
      <c r="I874" s="11"/>
    </row>
    <row r="875" spans="7:9" ht="15.75" customHeight="1" x14ac:dyDescent="0.25">
      <c r="G875" s="49"/>
      <c r="I875" s="11"/>
    </row>
    <row r="876" spans="7:9" ht="15.75" customHeight="1" x14ac:dyDescent="0.25">
      <c r="G876" s="49"/>
      <c r="I876" s="11"/>
    </row>
    <row r="877" spans="7:9" ht="15.75" customHeight="1" x14ac:dyDescent="0.25">
      <c r="G877" s="49"/>
      <c r="I877" s="11"/>
    </row>
    <row r="878" spans="7:9" ht="15.75" customHeight="1" x14ac:dyDescent="0.25">
      <c r="G878" s="49"/>
      <c r="I878" s="11"/>
    </row>
    <row r="879" spans="7:9" ht="15.75" customHeight="1" x14ac:dyDescent="0.25">
      <c r="G879" s="49"/>
      <c r="I879" s="11"/>
    </row>
    <row r="880" spans="7:9" ht="15.75" customHeight="1" x14ac:dyDescent="0.25">
      <c r="G880" s="49"/>
      <c r="I880" s="11"/>
    </row>
    <row r="881" spans="7:9" ht="15.75" customHeight="1" x14ac:dyDescent="0.25">
      <c r="G881" s="49"/>
      <c r="I881" s="11"/>
    </row>
    <row r="882" spans="7:9" ht="15.75" customHeight="1" x14ac:dyDescent="0.25">
      <c r="G882" s="49"/>
      <c r="I882" s="11"/>
    </row>
    <row r="883" spans="7:9" ht="15.75" customHeight="1" x14ac:dyDescent="0.25">
      <c r="G883" s="49"/>
      <c r="I883" s="11"/>
    </row>
    <row r="884" spans="7:9" ht="15.75" customHeight="1" x14ac:dyDescent="0.25">
      <c r="G884" s="49"/>
      <c r="I884" s="11"/>
    </row>
    <row r="885" spans="7:9" ht="15.75" customHeight="1" x14ac:dyDescent="0.25">
      <c r="G885" s="49"/>
      <c r="I885" s="11"/>
    </row>
    <row r="886" spans="7:9" ht="15.75" customHeight="1" x14ac:dyDescent="0.25">
      <c r="G886" s="49"/>
      <c r="I886" s="11"/>
    </row>
    <row r="887" spans="7:9" ht="15.75" customHeight="1" x14ac:dyDescent="0.25">
      <c r="G887" s="49"/>
      <c r="I887" s="11"/>
    </row>
    <row r="888" spans="7:9" ht="15.75" customHeight="1" x14ac:dyDescent="0.25">
      <c r="G888" s="49"/>
      <c r="I888" s="11"/>
    </row>
    <row r="889" spans="7:9" ht="15.75" customHeight="1" x14ac:dyDescent="0.25">
      <c r="G889" s="49"/>
      <c r="I889" s="11"/>
    </row>
    <row r="890" spans="7:9" ht="15.75" customHeight="1" x14ac:dyDescent="0.25">
      <c r="G890" s="49"/>
      <c r="I890" s="11"/>
    </row>
    <row r="891" spans="7:9" ht="15.75" customHeight="1" x14ac:dyDescent="0.25">
      <c r="G891" s="49"/>
      <c r="I891" s="11"/>
    </row>
    <row r="892" spans="7:9" ht="15.75" customHeight="1" x14ac:dyDescent="0.25">
      <c r="G892" s="49"/>
      <c r="I892" s="11"/>
    </row>
    <row r="893" spans="7:9" ht="15.75" customHeight="1" x14ac:dyDescent="0.25">
      <c r="G893" s="49"/>
      <c r="I893" s="11"/>
    </row>
    <row r="894" spans="7:9" ht="15.75" customHeight="1" x14ac:dyDescent="0.25">
      <c r="G894" s="49"/>
      <c r="I894" s="11"/>
    </row>
    <row r="895" spans="7:9" ht="15.75" customHeight="1" x14ac:dyDescent="0.25">
      <c r="G895" s="49"/>
      <c r="I895" s="11"/>
    </row>
    <row r="896" spans="7:9" ht="15.75" customHeight="1" x14ac:dyDescent="0.25">
      <c r="G896" s="49"/>
      <c r="I896" s="11"/>
    </row>
    <row r="897" spans="7:9" ht="15.75" customHeight="1" x14ac:dyDescent="0.25">
      <c r="G897" s="49"/>
      <c r="I897" s="11"/>
    </row>
    <row r="898" spans="7:9" ht="15.75" customHeight="1" x14ac:dyDescent="0.25">
      <c r="G898" s="49"/>
      <c r="I898" s="11"/>
    </row>
    <row r="899" spans="7:9" ht="15.75" customHeight="1" x14ac:dyDescent="0.25">
      <c r="G899" s="49"/>
      <c r="I899" s="11"/>
    </row>
    <row r="900" spans="7:9" ht="15.75" customHeight="1" x14ac:dyDescent="0.25">
      <c r="G900" s="49"/>
      <c r="I900" s="11"/>
    </row>
    <row r="901" spans="7:9" ht="15.75" customHeight="1" x14ac:dyDescent="0.25">
      <c r="G901" s="49"/>
      <c r="I901" s="11"/>
    </row>
    <row r="902" spans="7:9" ht="15.75" customHeight="1" x14ac:dyDescent="0.25">
      <c r="G902" s="49"/>
      <c r="I902" s="11"/>
    </row>
    <row r="903" spans="7:9" ht="15.75" customHeight="1" x14ac:dyDescent="0.25">
      <c r="G903" s="49"/>
      <c r="I903" s="11"/>
    </row>
    <row r="904" spans="7:9" ht="15.75" customHeight="1" x14ac:dyDescent="0.25">
      <c r="G904" s="49"/>
      <c r="I904" s="11"/>
    </row>
    <row r="905" spans="7:9" ht="15.75" customHeight="1" x14ac:dyDescent="0.25">
      <c r="G905" s="49"/>
      <c r="I905" s="11"/>
    </row>
    <row r="906" spans="7:9" ht="15.75" customHeight="1" x14ac:dyDescent="0.25">
      <c r="G906" s="49"/>
      <c r="I906" s="11"/>
    </row>
    <row r="907" spans="7:9" ht="15.75" customHeight="1" x14ac:dyDescent="0.25">
      <c r="G907" s="49"/>
      <c r="I907" s="11"/>
    </row>
    <row r="908" spans="7:9" ht="15.75" customHeight="1" x14ac:dyDescent="0.25">
      <c r="G908" s="49"/>
      <c r="I908" s="11"/>
    </row>
    <row r="909" spans="7:9" ht="15.75" customHeight="1" x14ac:dyDescent="0.25">
      <c r="G909" s="49"/>
      <c r="I909" s="11"/>
    </row>
    <row r="910" spans="7:9" ht="15.75" customHeight="1" x14ac:dyDescent="0.25">
      <c r="G910" s="49"/>
      <c r="I910" s="11"/>
    </row>
    <row r="911" spans="7:9" ht="15.75" customHeight="1" x14ac:dyDescent="0.25">
      <c r="G911" s="49"/>
      <c r="I911" s="11"/>
    </row>
    <row r="912" spans="7:9" ht="15.75" customHeight="1" x14ac:dyDescent="0.25">
      <c r="G912" s="49"/>
      <c r="I912" s="11"/>
    </row>
    <row r="913" spans="7:9" ht="15.75" customHeight="1" x14ac:dyDescent="0.25">
      <c r="G913" s="49"/>
      <c r="I913" s="11"/>
    </row>
    <row r="914" spans="7:9" ht="15.75" customHeight="1" x14ac:dyDescent="0.25">
      <c r="G914" s="49"/>
      <c r="I914" s="11"/>
    </row>
    <row r="915" spans="7:9" ht="15.75" customHeight="1" x14ac:dyDescent="0.25">
      <c r="G915" s="49"/>
      <c r="I915" s="11"/>
    </row>
    <row r="916" spans="7:9" ht="15.75" customHeight="1" x14ac:dyDescent="0.25">
      <c r="G916" s="49"/>
      <c r="I916" s="11"/>
    </row>
    <row r="917" spans="7:9" ht="15.75" customHeight="1" x14ac:dyDescent="0.25">
      <c r="G917" s="49"/>
      <c r="I917" s="11"/>
    </row>
    <row r="918" spans="7:9" ht="15.75" customHeight="1" x14ac:dyDescent="0.25">
      <c r="G918" s="49"/>
      <c r="I918" s="11"/>
    </row>
    <row r="919" spans="7:9" ht="15.75" customHeight="1" x14ac:dyDescent="0.25">
      <c r="G919" s="49"/>
      <c r="I919" s="11"/>
    </row>
    <row r="920" spans="7:9" ht="15.75" customHeight="1" x14ac:dyDescent="0.25">
      <c r="G920" s="49"/>
      <c r="I920" s="11"/>
    </row>
    <row r="921" spans="7:9" ht="15.75" customHeight="1" x14ac:dyDescent="0.25">
      <c r="G921" s="49"/>
      <c r="I921" s="11"/>
    </row>
    <row r="922" spans="7:9" ht="15.75" customHeight="1" x14ac:dyDescent="0.25">
      <c r="G922" s="49"/>
      <c r="I922" s="11"/>
    </row>
    <row r="923" spans="7:9" ht="15.75" customHeight="1" x14ac:dyDescent="0.25">
      <c r="G923" s="49"/>
      <c r="I923" s="11"/>
    </row>
    <row r="924" spans="7:9" ht="15.75" customHeight="1" x14ac:dyDescent="0.25">
      <c r="G924" s="49"/>
      <c r="I924" s="11"/>
    </row>
    <row r="925" spans="7:9" ht="15.75" customHeight="1" x14ac:dyDescent="0.25">
      <c r="G925" s="49"/>
      <c r="I925" s="11"/>
    </row>
    <row r="926" spans="7:9" ht="15.75" customHeight="1" x14ac:dyDescent="0.25">
      <c r="G926" s="49"/>
      <c r="I926" s="11"/>
    </row>
    <row r="927" spans="7:9" ht="15.75" customHeight="1" x14ac:dyDescent="0.25">
      <c r="G927" s="49"/>
      <c r="I927" s="11"/>
    </row>
    <row r="928" spans="7:9" ht="15.75" customHeight="1" x14ac:dyDescent="0.25">
      <c r="G928" s="49"/>
      <c r="I928" s="11"/>
    </row>
    <row r="929" spans="7:9" ht="15.75" customHeight="1" x14ac:dyDescent="0.25">
      <c r="G929" s="49"/>
      <c r="I929" s="11"/>
    </row>
    <row r="930" spans="7:9" ht="15.75" customHeight="1" x14ac:dyDescent="0.25">
      <c r="G930" s="49"/>
      <c r="I930" s="11"/>
    </row>
    <row r="931" spans="7:9" ht="15.75" customHeight="1" x14ac:dyDescent="0.25">
      <c r="G931" s="49"/>
      <c r="I931" s="11"/>
    </row>
    <row r="932" spans="7:9" ht="15.75" customHeight="1" x14ac:dyDescent="0.25">
      <c r="G932" s="49"/>
      <c r="I932" s="11"/>
    </row>
    <row r="933" spans="7:9" ht="15.75" customHeight="1" x14ac:dyDescent="0.25">
      <c r="G933" s="49"/>
      <c r="I933" s="11"/>
    </row>
    <row r="934" spans="7:9" ht="15.75" customHeight="1" x14ac:dyDescent="0.25">
      <c r="G934" s="49"/>
      <c r="I934" s="11"/>
    </row>
    <row r="935" spans="7:9" ht="15.75" customHeight="1" x14ac:dyDescent="0.25">
      <c r="G935" s="49"/>
      <c r="I935" s="11"/>
    </row>
    <row r="936" spans="7:9" ht="15.75" customHeight="1" x14ac:dyDescent="0.25">
      <c r="G936" s="49"/>
      <c r="I936" s="11"/>
    </row>
    <row r="937" spans="7:9" ht="15.75" customHeight="1" x14ac:dyDescent="0.25">
      <c r="G937" s="49"/>
      <c r="I937" s="11"/>
    </row>
    <row r="938" spans="7:9" ht="15.75" customHeight="1" x14ac:dyDescent="0.25">
      <c r="G938" s="49"/>
      <c r="I938" s="11"/>
    </row>
    <row r="939" spans="7:9" ht="15.75" customHeight="1" x14ac:dyDescent="0.25">
      <c r="G939" s="49"/>
      <c r="I939" s="11"/>
    </row>
    <row r="940" spans="7:9" ht="15.75" customHeight="1" x14ac:dyDescent="0.25">
      <c r="G940" s="49"/>
      <c r="I940" s="11"/>
    </row>
    <row r="941" spans="7:9" ht="15.75" customHeight="1" x14ac:dyDescent="0.25">
      <c r="G941" s="49"/>
      <c r="I941" s="11"/>
    </row>
    <row r="942" spans="7:9" ht="15.75" customHeight="1" x14ac:dyDescent="0.25">
      <c r="G942" s="49"/>
      <c r="I942" s="11"/>
    </row>
    <row r="943" spans="7:9" ht="15.75" customHeight="1" x14ac:dyDescent="0.25">
      <c r="G943" s="49"/>
      <c r="I943" s="11"/>
    </row>
    <row r="944" spans="7:9" ht="15.75" customHeight="1" x14ac:dyDescent="0.25">
      <c r="G944" s="49"/>
      <c r="I944" s="11"/>
    </row>
    <row r="945" spans="7:9" ht="15.75" customHeight="1" x14ac:dyDescent="0.25">
      <c r="G945" s="49"/>
      <c r="I945" s="11"/>
    </row>
    <row r="946" spans="7:9" ht="15.75" customHeight="1" x14ac:dyDescent="0.25">
      <c r="G946" s="49"/>
      <c r="I946" s="11"/>
    </row>
    <row r="947" spans="7:9" ht="15.75" customHeight="1" x14ac:dyDescent="0.25">
      <c r="G947" s="49"/>
      <c r="I947" s="11"/>
    </row>
    <row r="948" spans="7:9" ht="15.75" customHeight="1" x14ac:dyDescent="0.25">
      <c r="G948" s="49"/>
      <c r="I948" s="11"/>
    </row>
    <row r="949" spans="7:9" ht="15.75" customHeight="1" x14ac:dyDescent="0.25">
      <c r="G949" s="49"/>
      <c r="I949" s="11"/>
    </row>
    <row r="950" spans="7:9" ht="15.75" customHeight="1" x14ac:dyDescent="0.25">
      <c r="G950" s="49"/>
      <c r="I950" s="11"/>
    </row>
    <row r="951" spans="7:9" ht="15.75" customHeight="1" x14ac:dyDescent="0.25">
      <c r="G951" s="49"/>
      <c r="I951" s="11"/>
    </row>
    <row r="952" spans="7:9" ht="15.75" customHeight="1" x14ac:dyDescent="0.25">
      <c r="G952" s="49"/>
      <c r="I952" s="11"/>
    </row>
    <row r="953" spans="7:9" ht="15.75" customHeight="1" x14ac:dyDescent="0.25">
      <c r="G953" s="49"/>
      <c r="I953" s="11"/>
    </row>
    <row r="954" spans="7:9" ht="15.75" customHeight="1" x14ac:dyDescent="0.25">
      <c r="G954" s="49"/>
      <c r="I954" s="11"/>
    </row>
    <row r="955" spans="7:9" ht="15.75" customHeight="1" x14ac:dyDescent="0.25">
      <c r="G955" s="49"/>
      <c r="I955" s="11"/>
    </row>
    <row r="956" spans="7:9" ht="15.75" customHeight="1" x14ac:dyDescent="0.25">
      <c r="G956" s="49"/>
      <c r="I956" s="11"/>
    </row>
    <row r="957" spans="7:9" ht="15.75" customHeight="1" x14ac:dyDescent="0.25">
      <c r="G957" s="49"/>
      <c r="I957" s="11"/>
    </row>
    <row r="958" spans="7:9" ht="15.75" customHeight="1" x14ac:dyDescent="0.25">
      <c r="G958" s="49"/>
      <c r="I958" s="11"/>
    </row>
    <row r="959" spans="7:9" ht="15.75" customHeight="1" x14ac:dyDescent="0.25">
      <c r="G959" s="49"/>
      <c r="I959" s="11"/>
    </row>
    <row r="960" spans="7:9" ht="15.75" customHeight="1" x14ac:dyDescent="0.25">
      <c r="G960" s="49"/>
      <c r="I960" s="11"/>
    </row>
    <row r="961" spans="7:9" ht="15.75" customHeight="1" x14ac:dyDescent="0.25">
      <c r="G961" s="49"/>
      <c r="I961" s="11"/>
    </row>
    <row r="962" spans="7:9" ht="15.75" customHeight="1" x14ac:dyDescent="0.25">
      <c r="G962" s="49"/>
      <c r="I962" s="11"/>
    </row>
    <row r="963" spans="7:9" ht="15.75" customHeight="1" x14ac:dyDescent="0.25">
      <c r="G963" s="49"/>
      <c r="I963" s="11"/>
    </row>
    <row r="964" spans="7:9" ht="15.75" customHeight="1" x14ac:dyDescent="0.25">
      <c r="G964" s="49"/>
      <c r="I964" s="11"/>
    </row>
    <row r="965" spans="7:9" ht="15.75" customHeight="1" x14ac:dyDescent="0.25">
      <c r="G965" s="49"/>
      <c r="I965" s="11"/>
    </row>
    <row r="966" spans="7:9" ht="15.75" customHeight="1" x14ac:dyDescent="0.25">
      <c r="G966" s="49"/>
      <c r="I966" s="11"/>
    </row>
    <row r="967" spans="7:9" ht="15.75" customHeight="1" x14ac:dyDescent="0.25">
      <c r="G967" s="49"/>
      <c r="I967" s="11"/>
    </row>
    <row r="968" spans="7:9" ht="15.75" customHeight="1" x14ac:dyDescent="0.25">
      <c r="G968" s="49"/>
      <c r="I968" s="11"/>
    </row>
    <row r="969" spans="7:9" ht="15.75" customHeight="1" x14ac:dyDescent="0.25">
      <c r="G969" s="49"/>
      <c r="I969" s="11"/>
    </row>
    <row r="970" spans="7:9" ht="15.75" customHeight="1" x14ac:dyDescent="0.25">
      <c r="G970" s="49"/>
      <c r="I970" s="11"/>
    </row>
    <row r="971" spans="7:9" ht="15.75" customHeight="1" x14ac:dyDescent="0.25">
      <c r="G971" s="49"/>
      <c r="I971" s="11"/>
    </row>
    <row r="972" spans="7:9" ht="15.75" customHeight="1" x14ac:dyDescent="0.25">
      <c r="G972" s="49"/>
      <c r="I972" s="11"/>
    </row>
    <row r="973" spans="7:9" ht="15.75" customHeight="1" x14ac:dyDescent="0.25">
      <c r="G973" s="49"/>
      <c r="I973" s="11"/>
    </row>
    <row r="974" spans="7:9" ht="15.75" customHeight="1" x14ac:dyDescent="0.25">
      <c r="G974" s="49"/>
      <c r="I974" s="11"/>
    </row>
    <row r="975" spans="7:9" ht="15.75" customHeight="1" x14ac:dyDescent="0.25">
      <c r="G975" s="49"/>
      <c r="I975" s="11"/>
    </row>
    <row r="976" spans="7:9" ht="15.75" customHeight="1" x14ac:dyDescent="0.25">
      <c r="G976" s="49"/>
      <c r="I976" s="11"/>
    </row>
    <row r="977" spans="7:9" ht="15.75" customHeight="1" x14ac:dyDescent="0.25">
      <c r="G977" s="49"/>
      <c r="I977" s="11"/>
    </row>
    <row r="978" spans="7:9" ht="15.75" customHeight="1" x14ac:dyDescent="0.25">
      <c r="G978" s="49"/>
      <c r="I978" s="11"/>
    </row>
    <row r="979" spans="7:9" ht="15.75" customHeight="1" x14ac:dyDescent="0.25">
      <c r="G979" s="49"/>
      <c r="I979" s="11"/>
    </row>
    <row r="980" spans="7:9" ht="15.75" customHeight="1" x14ac:dyDescent="0.25">
      <c r="G980" s="49"/>
      <c r="I980" s="11"/>
    </row>
    <row r="981" spans="7:9" ht="15.75" customHeight="1" x14ac:dyDescent="0.25">
      <c r="G981" s="49"/>
      <c r="I981" s="11"/>
    </row>
    <row r="982" spans="7:9" ht="15.75" customHeight="1" x14ac:dyDescent="0.25">
      <c r="G982" s="49"/>
      <c r="I982" s="11"/>
    </row>
    <row r="983" spans="7:9" ht="15.75" customHeight="1" x14ac:dyDescent="0.25">
      <c r="G983" s="49"/>
      <c r="I983" s="11"/>
    </row>
    <row r="984" spans="7:9" ht="15.75" customHeight="1" x14ac:dyDescent="0.25">
      <c r="G984" s="49"/>
      <c r="I984" s="11"/>
    </row>
    <row r="985" spans="7:9" ht="15.75" customHeight="1" x14ac:dyDescent="0.25">
      <c r="G985" s="49"/>
      <c r="I985" s="11"/>
    </row>
    <row r="986" spans="7:9" ht="15.75" customHeight="1" x14ac:dyDescent="0.25">
      <c r="G986" s="49"/>
      <c r="I986" s="11"/>
    </row>
    <row r="987" spans="7:9" ht="15.75" customHeight="1" x14ac:dyDescent="0.25">
      <c r="G987" s="49"/>
      <c r="I987" s="11"/>
    </row>
    <row r="988" spans="7:9" ht="15.75" customHeight="1" x14ac:dyDescent="0.25">
      <c r="G988" s="49"/>
      <c r="I988" s="11"/>
    </row>
    <row r="989" spans="7:9" ht="15.75" customHeight="1" x14ac:dyDescent="0.25">
      <c r="G989" s="49"/>
      <c r="I989" s="11"/>
    </row>
    <row r="990" spans="7:9" ht="15.75" customHeight="1" x14ac:dyDescent="0.25">
      <c r="G990" s="49"/>
      <c r="I990" s="11"/>
    </row>
    <row r="991" spans="7:9" ht="15.75" customHeight="1" x14ac:dyDescent="0.25">
      <c r="G991" s="49"/>
      <c r="I991" s="11"/>
    </row>
    <row r="992" spans="7:9" ht="15.75" customHeight="1" x14ac:dyDescent="0.25">
      <c r="G992" s="49"/>
      <c r="I992" s="11"/>
    </row>
    <row r="993" spans="7:9" ht="15.75" customHeight="1" x14ac:dyDescent="0.25">
      <c r="G993" s="49"/>
      <c r="I993" s="11"/>
    </row>
    <row r="994" spans="7:9" ht="15.75" customHeight="1" x14ac:dyDescent="0.25">
      <c r="G994" s="49"/>
      <c r="I994" s="11"/>
    </row>
    <row r="995" spans="7:9" ht="15.75" customHeight="1" x14ac:dyDescent="0.25">
      <c r="G995" s="49"/>
      <c r="I995" s="11"/>
    </row>
    <row r="996" spans="7:9" ht="15.75" customHeight="1" x14ac:dyDescent="0.25">
      <c r="G996" s="49"/>
      <c r="I996" s="11"/>
    </row>
    <row r="997" spans="7:9" ht="15.75" customHeight="1" x14ac:dyDescent="0.25">
      <c r="G997" s="49"/>
      <c r="I997" s="11"/>
    </row>
    <row r="998" spans="7:9" ht="15.75" customHeight="1" x14ac:dyDescent="0.25">
      <c r="G998" s="49"/>
      <c r="I998" s="11"/>
    </row>
    <row r="999" spans="7:9" ht="15.75" customHeight="1" x14ac:dyDescent="0.25">
      <c r="G999" s="49"/>
      <c r="I999" s="11"/>
    </row>
    <row r="1000" spans="7:9" ht="15.75" customHeight="1" x14ac:dyDescent="0.25">
      <c r="G1000" s="49"/>
      <c r="I1000" s="11"/>
    </row>
  </sheetData>
  <pageMargins left="0.7" right="0.7" top="0.75" bottom="0.75" header="0" footer="0"/>
  <pageSetup paperSize="9"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workbookViewId="0">
      <selection sqref="A1:L1"/>
    </sheetView>
  </sheetViews>
  <sheetFormatPr defaultColWidth="14" defaultRowHeight="15" customHeight="1" x14ac:dyDescent="0.25"/>
  <cols>
    <col min="1" max="1" width="5.140625" customWidth="1"/>
    <col min="2" max="2" width="39.42578125" customWidth="1"/>
    <col min="3" max="3" width="13" customWidth="1"/>
    <col min="4" max="4" width="16.7109375" customWidth="1"/>
    <col min="5" max="5" width="16" customWidth="1"/>
    <col min="6" max="6" width="16.42578125" customWidth="1"/>
    <col min="7" max="7" width="17.7109375" customWidth="1"/>
    <col min="8" max="8" width="49" customWidth="1"/>
    <col min="9" max="9" width="17.28515625" customWidth="1"/>
    <col min="10" max="10" width="16.28515625" hidden="1" customWidth="1"/>
    <col min="11" max="11" width="14" hidden="1" customWidth="1"/>
    <col min="12" max="12" width="30.7109375" customWidth="1"/>
    <col min="13" max="26" width="8.7109375" customWidth="1"/>
  </cols>
  <sheetData>
    <row r="1" spans="1:26" ht="24.75" customHeight="1" x14ac:dyDescent="0.25">
      <c r="A1" s="862" t="s">
        <v>280</v>
      </c>
      <c r="B1" s="857"/>
      <c r="C1" s="857"/>
      <c r="D1" s="857"/>
      <c r="E1" s="857"/>
      <c r="F1" s="857"/>
      <c r="G1" s="857"/>
      <c r="H1" s="857"/>
      <c r="I1" s="857"/>
      <c r="J1" s="857"/>
      <c r="K1" s="857"/>
      <c r="L1" s="857"/>
    </row>
    <row r="2" spans="1:26" x14ac:dyDescent="0.25">
      <c r="A2" s="863" t="s">
        <v>281</v>
      </c>
      <c r="B2" s="863" t="s">
        <v>282</v>
      </c>
      <c r="C2" s="867" t="s">
        <v>283</v>
      </c>
      <c r="D2" s="866" t="s">
        <v>284</v>
      </c>
      <c r="E2" s="866" t="s">
        <v>285</v>
      </c>
      <c r="F2" s="866" t="s">
        <v>286</v>
      </c>
      <c r="G2" s="866" t="s">
        <v>287</v>
      </c>
      <c r="H2" s="863" t="s">
        <v>288</v>
      </c>
      <c r="I2" s="866" t="s">
        <v>289</v>
      </c>
      <c r="J2" s="853" t="s">
        <v>290</v>
      </c>
      <c r="K2" s="854"/>
      <c r="L2" s="855"/>
      <c r="M2" s="19"/>
      <c r="N2" s="19"/>
      <c r="O2" s="19"/>
      <c r="P2" s="19"/>
      <c r="Q2" s="19"/>
      <c r="R2" s="19"/>
      <c r="S2" s="19"/>
      <c r="T2" s="19"/>
      <c r="U2" s="19"/>
      <c r="V2" s="19"/>
      <c r="W2" s="19"/>
      <c r="X2" s="19"/>
      <c r="Y2" s="19"/>
      <c r="Z2" s="19"/>
    </row>
    <row r="3" spans="1:26" x14ac:dyDescent="0.25">
      <c r="A3" s="864"/>
      <c r="B3" s="864"/>
      <c r="C3" s="864"/>
      <c r="D3" s="864"/>
      <c r="E3" s="864"/>
      <c r="F3" s="864"/>
      <c r="G3" s="864"/>
      <c r="H3" s="864"/>
      <c r="I3" s="864"/>
      <c r="J3" s="856"/>
      <c r="K3" s="857"/>
      <c r="L3" s="858"/>
      <c r="M3" s="19"/>
      <c r="N3" s="19"/>
      <c r="O3" s="19"/>
      <c r="P3" s="19"/>
      <c r="Q3" s="19"/>
      <c r="R3" s="19"/>
      <c r="S3" s="19"/>
      <c r="T3" s="19"/>
      <c r="U3" s="19"/>
      <c r="V3" s="19"/>
      <c r="W3" s="19"/>
      <c r="X3" s="19"/>
      <c r="Y3" s="19"/>
      <c r="Z3" s="19"/>
    </row>
    <row r="4" spans="1:26" x14ac:dyDescent="0.25">
      <c r="A4" s="865"/>
      <c r="B4" s="865"/>
      <c r="C4" s="865"/>
      <c r="D4" s="865"/>
      <c r="E4" s="865"/>
      <c r="F4" s="865"/>
      <c r="G4" s="865"/>
      <c r="H4" s="865"/>
      <c r="I4" s="865"/>
      <c r="J4" s="859"/>
      <c r="K4" s="860"/>
      <c r="L4" s="861"/>
      <c r="M4" s="19"/>
      <c r="N4" s="19"/>
      <c r="O4" s="19"/>
      <c r="P4" s="19"/>
      <c r="Q4" s="19"/>
      <c r="R4" s="19"/>
      <c r="S4" s="19"/>
      <c r="T4" s="19"/>
      <c r="U4" s="19"/>
      <c r="V4" s="19"/>
      <c r="W4" s="19"/>
      <c r="X4" s="19"/>
      <c r="Y4" s="19"/>
      <c r="Z4" s="19"/>
    </row>
    <row r="5" spans="1:26" ht="16.5" x14ac:dyDescent="0.25">
      <c r="A5" s="57" t="s">
        <v>291</v>
      </c>
      <c r="B5" s="58" t="s">
        <v>292</v>
      </c>
      <c r="C5" s="59"/>
      <c r="D5" s="60"/>
      <c r="E5" s="60"/>
      <c r="F5" s="60"/>
      <c r="G5" s="61"/>
      <c r="H5" s="62"/>
      <c r="I5" s="61"/>
      <c r="J5" s="60"/>
      <c r="K5" s="60"/>
      <c r="L5" s="60"/>
      <c r="M5" s="63"/>
      <c r="N5" s="63"/>
      <c r="O5" s="63"/>
      <c r="P5" s="63"/>
      <c r="Q5" s="63"/>
      <c r="R5" s="63"/>
      <c r="S5" s="63"/>
      <c r="T5" s="63"/>
      <c r="U5" s="63"/>
      <c r="V5" s="63"/>
      <c r="W5" s="63"/>
      <c r="X5" s="63"/>
      <c r="Y5" s="63"/>
      <c r="Z5" s="63"/>
    </row>
    <row r="6" spans="1:26" ht="16.5" x14ac:dyDescent="0.25">
      <c r="A6" s="57" t="s">
        <v>291</v>
      </c>
      <c r="B6" s="58" t="s">
        <v>293</v>
      </c>
      <c r="C6" s="59"/>
      <c r="D6" s="60"/>
      <c r="E6" s="60"/>
      <c r="F6" s="61"/>
      <c r="G6" s="61"/>
      <c r="H6" s="62"/>
      <c r="I6" s="61"/>
      <c r="J6" s="60"/>
      <c r="K6" s="60"/>
      <c r="L6" s="60"/>
      <c r="M6" s="63"/>
      <c r="N6" s="63"/>
      <c r="O6" s="63"/>
      <c r="P6" s="63"/>
      <c r="Q6" s="63"/>
      <c r="R6" s="63"/>
      <c r="S6" s="63"/>
      <c r="T6" s="63"/>
      <c r="U6" s="63"/>
      <c r="V6" s="63"/>
      <c r="W6" s="63"/>
      <c r="X6" s="63"/>
      <c r="Y6" s="63"/>
      <c r="Z6" s="63"/>
    </row>
    <row r="7" spans="1:26" ht="15.75" x14ac:dyDescent="0.25">
      <c r="A7" s="64" t="s">
        <v>294</v>
      </c>
      <c r="B7" s="65" t="s">
        <v>295</v>
      </c>
      <c r="C7" s="66" t="s">
        <v>296</v>
      </c>
      <c r="D7" s="67" t="s">
        <v>297</v>
      </c>
      <c r="E7" s="67" t="s">
        <v>298</v>
      </c>
      <c r="F7" s="68" t="s">
        <v>299</v>
      </c>
      <c r="G7" s="68" t="s">
        <v>300</v>
      </c>
      <c r="H7" s="69" t="s">
        <v>301</v>
      </c>
      <c r="I7" s="70"/>
      <c r="J7" s="71"/>
      <c r="K7" s="71"/>
      <c r="L7" s="71"/>
    </row>
    <row r="8" spans="1:26" ht="15.75" x14ac:dyDescent="0.25">
      <c r="A8" s="72" t="s">
        <v>302</v>
      </c>
      <c r="B8" s="65" t="s">
        <v>303</v>
      </c>
      <c r="C8" s="66" t="s">
        <v>296</v>
      </c>
      <c r="D8" s="73" t="s">
        <v>297</v>
      </c>
      <c r="E8" s="73" t="s">
        <v>298</v>
      </c>
      <c r="F8" s="74" t="s">
        <v>299</v>
      </c>
      <c r="G8" s="74" t="s">
        <v>300</v>
      </c>
      <c r="H8" s="69" t="s">
        <v>301</v>
      </c>
      <c r="I8" s="75"/>
      <c r="J8" s="76"/>
      <c r="K8" s="76"/>
      <c r="L8" s="76"/>
    </row>
    <row r="9" spans="1:26" ht="15.75" x14ac:dyDescent="0.25">
      <c r="A9" s="77">
        <v>1</v>
      </c>
      <c r="B9" s="78" t="s">
        <v>304</v>
      </c>
      <c r="C9" s="79"/>
      <c r="D9" s="80"/>
      <c r="E9" s="80">
        <v>60000000</v>
      </c>
      <c r="F9" s="81"/>
      <c r="G9" s="81">
        <f t="shared" ref="G9:G12" si="0">E9</f>
        <v>60000000</v>
      </c>
      <c r="H9" s="78" t="s">
        <v>305</v>
      </c>
      <c r="I9" s="82" t="s">
        <v>306</v>
      </c>
      <c r="J9" s="83"/>
      <c r="K9" s="83"/>
      <c r="L9" s="83" t="s">
        <v>307</v>
      </c>
    </row>
    <row r="10" spans="1:26" ht="15.75" x14ac:dyDescent="0.25">
      <c r="A10" s="77">
        <v>2</v>
      </c>
      <c r="B10" s="78" t="s">
        <v>308</v>
      </c>
      <c r="C10" s="79"/>
      <c r="D10" s="80"/>
      <c r="E10" s="80">
        <v>700000000</v>
      </c>
      <c r="F10" s="81"/>
      <c r="G10" s="81">
        <f t="shared" si="0"/>
        <v>700000000</v>
      </c>
      <c r="H10" s="84" t="s">
        <v>309</v>
      </c>
      <c r="I10" s="82" t="s">
        <v>306</v>
      </c>
      <c r="J10" s="83"/>
      <c r="K10" s="83"/>
      <c r="L10" s="83" t="s">
        <v>307</v>
      </c>
    </row>
    <row r="11" spans="1:26" ht="15.75" x14ac:dyDescent="0.25">
      <c r="A11" s="77">
        <v>3</v>
      </c>
      <c r="B11" s="78" t="s">
        <v>310</v>
      </c>
      <c r="C11" s="79"/>
      <c r="D11" s="80"/>
      <c r="E11" s="80">
        <v>850000000</v>
      </c>
      <c r="F11" s="81"/>
      <c r="G11" s="81">
        <f t="shared" si="0"/>
        <v>850000000</v>
      </c>
      <c r="H11" s="78" t="s">
        <v>311</v>
      </c>
      <c r="I11" s="82" t="s">
        <v>306</v>
      </c>
      <c r="J11" s="83"/>
      <c r="K11" s="83"/>
      <c r="L11" s="83" t="s">
        <v>307</v>
      </c>
    </row>
    <row r="12" spans="1:26" ht="31.5" x14ac:dyDescent="0.25">
      <c r="A12" s="77">
        <v>4</v>
      </c>
      <c r="B12" s="78" t="s">
        <v>312</v>
      </c>
      <c r="C12" s="79"/>
      <c r="D12" s="80"/>
      <c r="E12" s="80">
        <v>360000000</v>
      </c>
      <c r="F12" s="81"/>
      <c r="G12" s="81">
        <f t="shared" si="0"/>
        <v>360000000</v>
      </c>
      <c r="H12" s="84" t="s">
        <v>313</v>
      </c>
      <c r="I12" s="82" t="s">
        <v>306</v>
      </c>
      <c r="J12" s="83"/>
      <c r="K12" s="83"/>
      <c r="L12" s="83" t="s">
        <v>314</v>
      </c>
    </row>
    <row r="13" spans="1:26" ht="17.25" x14ac:dyDescent="0.3">
      <c r="A13" s="85" t="s">
        <v>315</v>
      </c>
      <c r="B13" s="58" t="s">
        <v>316</v>
      </c>
      <c r="C13" s="86" t="s">
        <v>297</v>
      </c>
      <c r="D13" s="87" t="s">
        <v>298</v>
      </c>
      <c r="E13" s="87" t="s">
        <v>299</v>
      </c>
      <c r="F13" s="88" t="s">
        <v>300</v>
      </c>
      <c r="G13" s="88" t="s">
        <v>317</v>
      </c>
      <c r="H13" s="89" t="s">
        <v>318</v>
      </c>
      <c r="I13" s="90"/>
      <c r="J13" s="91"/>
      <c r="K13" s="91"/>
      <c r="L13" s="91"/>
      <c r="M13" s="92"/>
      <c r="N13" s="92"/>
      <c r="O13" s="92"/>
      <c r="P13" s="92"/>
      <c r="Q13" s="92"/>
      <c r="R13" s="92"/>
      <c r="S13" s="92"/>
      <c r="T13" s="92"/>
      <c r="U13" s="92"/>
      <c r="V13" s="92"/>
      <c r="W13" s="92"/>
      <c r="X13" s="92"/>
      <c r="Y13" s="92"/>
      <c r="Z13" s="92"/>
    </row>
    <row r="14" spans="1:26" ht="78.75" x14ac:dyDescent="0.25">
      <c r="A14" s="93">
        <v>1</v>
      </c>
      <c r="B14" s="83" t="s">
        <v>319</v>
      </c>
      <c r="C14" s="94" t="s">
        <v>69</v>
      </c>
      <c r="D14" s="95">
        <v>445000000</v>
      </c>
      <c r="E14" s="96">
        <v>105000000</v>
      </c>
      <c r="F14" s="97"/>
      <c r="G14" s="98">
        <v>550000000</v>
      </c>
      <c r="H14" s="99" t="s">
        <v>320</v>
      </c>
      <c r="I14" s="82" t="s">
        <v>321</v>
      </c>
      <c r="J14" s="83"/>
      <c r="K14" s="100"/>
      <c r="L14" s="83"/>
    </row>
    <row r="15" spans="1:26" ht="15.75" x14ac:dyDescent="0.25">
      <c r="A15" s="93">
        <v>2</v>
      </c>
      <c r="B15" s="83" t="s">
        <v>322</v>
      </c>
      <c r="C15" s="101">
        <v>62762104</v>
      </c>
      <c r="D15" s="95"/>
      <c r="E15" s="95">
        <v>100000000</v>
      </c>
      <c r="F15" s="102"/>
      <c r="G15" s="98">
        <v>100000000</v>
      </c>
      <c r="H15" s="83" t="s">
        <v>322</v>
      </c>
      <c r="I15" s="103" t="s">
        <v>323</v>
      </c>
      <c r="J15" s="83"/>
      <c r="K15" s="100"/>
      <c r="L15" s="83" t="s">
        <v>307</v>
      </c>
    </row>
    <row r="16" spans="1:26" ht="31.5" x14ac:dyDescent="0.25">
      <c r="A16" s="93">
        <v>3</v>
      </c>
      <c r="B16" s="83" t="s">
        <v>324</v>
      </c>
      <c r="C16" s="101">
        <v>62762106</v>
      </c>
      <c r="D16" s="95"/>
      <c r="E16" s="95">
        <v>200000000</v>
      </c>
      <c r="F16" s="102"/>
      <c r="G16" s="98">
        <v>200000000</v>
      </c>
      <c r="H16" s="83" t="s">
        <v>324</v>
      </c>
      <c r="I16" s="103" t="s">
        <v>323</v>
      </c>
      <c r="J16" s="83"/>
      <c r="K16" s="100"/>
      <c r="L16" s="83" t="s">
        <v>325</v>
      </c>
    </row>
    <row r="17" spans="1:26" ht="15.75" x14ac:dyDescent="0.25">
      <c r="A17" s="93">
        <v>4</v>
      </c>
      <c r="B17" s="83" t="s">
        <v>326</v>
      </c>
      <c r="C17" s="101">
        <v>62762188</v>
      </c>
      <c r="D17" s="95"/>
      <c r="E17" s="95">
        <v>400000000</v>
      </c>
      <c r="F17" s="102"/>
      <c r="G17" s="98" t="s">
        <v>327</v>
      </c>
      <c r="H17" s="83" t="s">
        <v>326</v>
      </c>
      <c r="I17" s="103" t="s">
        <v>323</v>
      </c>
      <c r="J17" s="83"/>
      <c r="K17" s="100"/>
      <c r="L17" s="83" t="s">
        <v>325</v>
      </c>
    </row>
    <row r="18" spans="1:26" ht="15.75" x14ac:dyDescent="0.25">
      <c r="A18" s="93">
        <v>5</v>
      </c>
      <c r="B18" s="83" t="s">
        <v>328</v>
      </c>
      <c r="C18" s="101">
        <v>62762209</v>
      </c>
      <c r="D18" s="95"/>
      <c r="E18" s="95">
        <v>50000000</v>
      </c>
      <c r="F18" s="102"/>
      <c r="G18" s="98">
        <v>50000000</v>
      </c>
      <c r="H18" s="83" t="s">
        <v>328</v>
      </c>
      <c r="I18" s="82" t="s">
        <v>329</v>
      </c>
      <c r="J18" s="104"/>
      <c r="K18" s="105"/>
      <c r="L18" s="83" t="s">
        <v>330</v>
      </c>
    </row>
    <row r="19" spans="1:26" ht="47.25" x14ac:dyDescent="0.25">
      <c r="A19" s="93">
        <v>6</v>
      </c>
      <c r="B19" s="83" t="s">
        <v>331</v>
      </c>
      <c r="C19" s="94" t="s">
        <v>126</v>
      </c>
      <c r="D19" s="95"/>
      <c r="E19" s="95">
        <v>600000000</v>
      </c>
      <c r="F19" s="102"/>
      <c r="G19" s="98">
        <v>600000000</v>
      </c>
      <c r="H19" s="83" t="s">
        <v>332</v>
      </c>
      <c r="I19" s="82" t="s">
        <v>333</v>
      </c>
      <c r="J19" s="104"/>
      <c r="K19" s="105"/>
      <c r="L19" s="83" t="s">
        <v>307</v>
      </c>
    </row>
    <row r="20" spans="1:26" ht="47.25" x14ac:dyDescent="0.25">
      <c r="A20" s="93">
        <v>7</v>
      </c>
      <c r="B20" s="83" t="s">
        <v>334</v>
      </c>
      <c r="C20" s="94" t="s">
        <v>90</v>
      </c>
      <c r="D20" s="95"/>
      <c r="E20" s="95">
        <v>200000000</v>
      </c>
      <c r="F20" s="102"/>
      <c r="G20" s="98">
        <v>200000000</v>
      </c>
      <c r="H20" s="83" t="s">
        <v>335</v>
      </c>
      <c r="I20" s="82" t="s">
        <v>333</v>
      </c>
      <c r="J20" s="104"/>
      <c r="K20" s="105"/>
      <c r="L20" s="83" t="s">
        <v>307</v>
      </c>
    </row>
    <row r="21" spans="1:26" ht="30" customHeight="1" x14ac:dyDescent="0.25">
      <c r="A21" s="77">
        <v>8</v>
      </c>
      <c r="B21" s="106" t="s">
        <v>336</v>
      </c>
      <c r="C21" s="77" t="s">
        <v>69</v>
      </c>
      <c r="D21" s="80"/>
      <c r="E21" s="80">
        <v>950000000</v>
      </c>
      <c r="F21" s="80"/>
      <c r="G21" s="80">
        <v>950000000</v>
      </c>
      <c r="H21" s="107" t="s">
        <v>337</v>
      </c>
      <c r="I21" s="103" t="s">
        <v>323</v>
      </c>
      <c r="J21" s="104"/>
      <c r="K21" s="105"/>
      <c r="L21" s="83" t="s">
        <v>307</v>
      </c>
    </row>
    <row r="22" spans="1:26" ht="15.75" customHeight="1" x14ac:dyDescent="0.3">
      <c r="A22" s="85" t="s">
        <v>338</v>
      </c>
      <c r="B22" s="58" t="s">
        <v>339</v>
      </c>
      <c r="C22" s="108"/>
      <c r="D22" s="109"/>
      <c r="E22" s="109"/>
      <c r="F22" s="109"/>
      <c r="G22" s="110"/>
      <c r="H22" s="111"/>
      <c r="I22" s="112"/>
      <c r="J22" s="113"/>
      <c r="K22" s="113"/>
      <c r="L22" s="113"/>
      <c r="M22" s="92"/>
      <c r="N22" s="92"/>
      <c r="O22" s="92"/>
      <c r="P22" s="92"/>
      <c r="Q22" s="92"/>
      <c r="R22" s="92"/>
      <c r="S22" s="92"/>
      <c r="T22" s="92"/>
      <c r="U22" s="92"/>
      <c r="V22" s="92"/>
      <c r="W22" s="92"/>
      <c r="X22" s="92"/>
      <c r="Y22" s="92"/>
      <c r="Z22" s="92"/>
    </row>
    <row r="23" spans="1:26" ht="15.75" customHeight="1" x14ac:dyDescent="0.25">
      <c r="A23" s="77">
        <v>2</v>
      </c>
      <c r="B23" s="106" t="s">
        <v>87</v>
      </c>
      <c r="C23" s="77" t="s">
        <v>88</v>
      </c>
      <c r="D23" s="80">
        <v>264000000</v>
      </c>
      <c r="E23" s="80">
        <v>150000000</v>
      </c>
      <c r="F23" s="80">
        <v>194248636</v>
      </c>
      <c r="G23" s="114">
        <v>219751364</v>
      </c>
      <c r="H23" s="115" t="s">
        <v>340</v>
      </c>
      <c r="I23" s="82" t="s">
        <v>341</v>
      </c>
      <c r="J23" s="99" t="s">
        <v>342</v>
      </c>
      <c r="K23" s="83"/>
      <c r="L23" s="83" t="s">
        <v>343</v>
      </c>
    </row>
    <row r="24" spans="1:26" ht="15.75" customHeight="1" x14ac:dyDescent="0.25"/>
    <row r="25" spans="1:26" ht="15.75" customHeight="1" x14ac:dyDescent="0.25"/>
    <row r="26" spans="1:26" ht="15.75" customHeight="1" x14ac:dyDescent="0.25"/>
    <row r="27" spans="1:26" ht="15.75" customHeight="1" x14ac:dyDescent="0.25"/>
    <row r="28" spans="1:26" ht="15.75" customHeight="1" x14ac:dyDescent="0.25"/>
    <row r="29" spans="1:26" ht="15.75" customHeight="1" x14ac:dyDescent="0.25"/>
    <row r="30" spans="1:26" ht="15.75" customHeight="1" x14ac:dyDescent="0.25"/>
    <row r="31" spans="1:26" ht="15.75" customHeight="1" x14ac:dyDescent="0.25"/>
    <row r="32" spans="1: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1">
    <mergeCell ref="J2:L4"/>
    <mergeCell ref="A1:L1"/>
    <mergeCell ref="A2:A4"/>
    <mergeCell ref="H2:H4"/>
    <mergeCell ref="G2:G4"/>
    <mergeCell ref="D2:D4"/>
    <mergeCell ref="I2:I4"/>
    <mergeCell ref="B2:B4"/>
    <mergeCell ref="F2:F4"/>
    <mergeCell ref="C2:C4"/>
    <mergeCell ref="E2:E4"/>
  </mergeCells>
  <pageMargins left="0.45" right="0.2" top="0.25" bottom="0.5" header="0" footer="0"/>
  <pageSetup paperSize="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zoomScale="85" zoomScaleNormal="85" workbookViewId="0">
      <pane xSplit="3" ySplit="1" topLeftCell="D45" activePane="bottomRight" state="frozen"/>
      <selection pane="topRight"/>
      <selection pane="bottomLeft"/>
      <selection pane="bottomRight" activeCell="C51" sqref="C51"/>
    </sheetView>
  </sheetViews>
  <sheetFormatPr defaultColWidth="14" defaultRowHeight="15" customHeight="1" x14ac:dyDescent="0.25"/>
  <cols>
    <col min="1" max="1" width="7" customWidth="1"/>
    <col min="2" max="2" width="49" customWidth="1"/>
    <col min="3" max="3" width="11" customWidth="1"/>
    <col min="4" max="4" width="17.5703125" hidden="1" customWidth="1"/>
    <col min="5" max="5" width="19.42578125" customWidth="1"/>
    <col min="6" max="6" width="20.5703125" hidden="1" customWidth="1"/>
    <col min="7" max="7" width="19.5703125" hidden="1" customWidth="1"/>
    <col min="8" max="8" width="19.140625" bestFit="1" customWidth="1"/>
    <col min="9" max="9" width="18.7109375" customWidth="1"/>
    <col min="10" max="10" width="14.85546875" hidden="1" customWidth="1"/>
    <col min="11" max="11" width="14" style="718" customWidth="1"/>
    <col min="12" max="12" width="10.85546875" customWidth="1"/>
    <col min="13" max="13" width="24.28515625" hidden="1" customWidth="1"/>
    <col min="14" max="14" width="32" hidden="1" customWidth="1"/>
    <col min="15" max="15" width="16.7109375" hidden="1" customWidth="1"/>
    <col min="16" max="16" width="96.42578125" hidden="1" customWidth="1"/>
  </cols>
  <sheetData>
    <row r="1" spans="1:26" ht="57.75" customHeight="1" x14ac:dyDescent="0.25">
      <c r="A1" s="116" t="s">
        <v>281</v>
      </c>
      <c r="B1" s="117" t="s">
        <v>344</v>
      </c>
      <c r="C1" s="118" t="s">
        <v>345</v>
      </c>
      <c r="D1" s="119" t="s">
        <v>346</v>
      </c>
      <c r="E1" s="119" t="s">
        <v>347</v>
      </c>
      <c r="F1" s="120" t="s">
        <v>348</v>
      </c>
      <c r="G1" s="121" t="s">
        <v>349</v>
      </c>
      <c r="H1" s="122" t="s">
        <v>1706</v>
      </c>
      <c r="I1" s="122" t="s">
        <v>350</v>
      </c>
      <c r="J1" s="123"/>
      <c r="K1" s="753" t="s">
        <v>351</v>
      </c>
      <c r="L1" s="122" t="s">
        <v>352</v>
      </c>
      <c r="M1" s="124" t="s">
        <v>353</v>
      </c>
      <c r="N1" s="125"/>
      <c r="O1" s="125"/>
      <c r="P1" s="125"/>
      <c r="Q1" s="125"/>
      <c r="R1" s="125"/>
      <c r="S1" s="125"/>
      <c r="T1" s="125"/>
      <c r="U1" s="125"/>
      <c r="V1" s="125"/>
      <c r="W1" s="125"/>
      <c r="X1" s="125"/>
      <c r="Y1" s="125"/>
      <c r="Z1" s="125"/>
    </row>
    <row r="2" spans="1:26" ht="22.5" customHeight="1" x14ac:dyDescent="0.25">
      <c r="A2" s="126" t="s">
        <v>291</v>
      </c>
      <c r="B2" s="127" t="s">
        <v>354</v>
      </c>
      <c r="C2" s="126"/>
      <c r="D2" s="126"/>
      <c r="E2" s="128">
        <f t="shared" ref="E2:I2" si="0">E3+E12+E31</f>
        <v>11169000000</v>
      </c>
      <c r="F2" s="128">
        <f t="shared" si="0"/>
        <v>2523363419</v>
      </c>
      <c r="G2" s="128">
        <f t="shared" si="0"/>
        <v>6062938127.7777786</v>
      </c>
      <c r="H2" s="128">
        <f t="shared" si="0"/>
        <v>6071575927.7777786</v>
      </c>
      <c r="I2" s="128">
        <f t="shared" si="0"/>
        <v>5097424072.2222223</v>
      </c>
      <c r="J2" s="129"/>
      <c r="K2" s="707">
        <f t="shared" ref="K2:K27" si="1">H2/E2</f>
        <v>0.54360962734155061</v>
      </c>
      <c r="L2" s="130"/>
      <c r="M2" s="131"/>
      <c r="N2" s="125"/>
      <c r="O2" s="125"/>
      <c r="P2" s="125"/>
      <c r="Q2" s="125"/>
      <c r="R2" s="125"/>
      <c r="S2" s="125"/>
      <c r="T2" s="125"/>
      <c r="U2" s="125"/>
      <c r="V2" s="125"/>
      <c r="W2" s="125"/>
      <c r="X2" s="125"/>
      <c r="Y2" s="125"/>
      <c r="Z2" s="125"/>
    </row>
    <row r="3" spans="1:26" ht="24.75" customHeight="1" x14ac:dyDescent="0.25">
      <c r="A3" s="132" t="s">
        <v>294</v>
      </c>
      <c r="B3" s="133" t="s">
        <v>355</v>
      </c>
      <c r="C3" s="132"/>
      <c r="D3" s="132"/>
      <c r="E3" s="134">
        <f t="shared" ref="E3:I3" si="2">SUM(E4:E11)</f>
        <v>1149000000</v>
      </c>
      <c r="F3" s="134">
        <f t="shared" si="2"/>
        <v>303996215</v>
      </c>
      <c r="G3" s="135">
        <f t="shared" si="2"/>
        <v>358151679.92592591</v>
      </c>
      <c r="H3" s="134">
        <f t="shared" si="2"/>
        <v>358151679.92592591</v>
      </c>
      <c r="I3" s="134">
        <f t="shared" si="2"/>
        <v>790848320.07407403</v>
      </c>
      <c r="J3" s="136"/>
      <c r="K3" s="708">
        <f t="shared" si="1"/>
        <v>0.31170729323405216</v>
      </c>
      <c r="L3" s="130"/>
      <c r="M3" s="131"/>
      <c r="N3" s="125"/>
      <c r="O3" s="125"/>
      <c r="P3" s="125"/>
      <c r="Q3" s="125"/>
      <c r="R3" s="125"/>
      <c r="S3" s="125"/>
      <c r="T3" s="125"/>
      <c r="U3" s="125"/>
      <c r="V3" s="125"/>
      <c r="W3" s="125"/>
      <c r="X3" s="125"/>
      <c r="Y3" s="125"/>
      <c r="Z3" s="125"/>
    </row>
    <row r="4" spans="1:26" ht="17.25" customHeight="1" x14ac:dyDescent="0.3">
      <c r="A4" s="137">
        <v>1</v>
      </c>
      <c r="B4" s="138" t="s">
        <v>65</v>
      </c>
      <c r="C4" s="139" t="s">
        <v>66</v>
      </c>
      <c r="D4" s="140">
        <f>VLOOKUP(C4,INFO!$B$2:$F$164,2,1)</f>
        <v>2400000000</v>
      </c>
      <c r="E4" s="141">
        <v>260000000</v>
      </c>
      <c r="F4" s="142">
        <f>VLOOKUP(C4,INFO!$B$2:$F$164,5,1)</f>
        <v>102604899</v>
      </c>
      <c r="G4" s="143">
        <f>'62762101'!F3</f>
        <v>140821619</v>
      </c>
      <c r="H4" s="144">
        <f t="shared" ref="H4:H11" si="3">MAX(F4:G4)</f>
        <v>140821619</v>
      </c>
      <c r="I4" s="144">
        <f t="shared" ref="I4:I11" si="4">E4-H4</f>
        <v>119178381</v>
      </c>
      <c r="J4" s="145" t="str">
        <f ca="1">IFERROR(_xlfn.__XLUDF.DUMMYFUNCTION("SPARKLINE(J23, {""charttype"",""bar""; ""max"",MAX($J$23:$J$30); ""color1"",""green""})"),"#N/A")</f>
        <v>#N/A</v>
      </c>
      <c r="K4" s="709">
        <f t="shared" si="1"/>
        <v>0.54162161153846156</v>
      </c>
      <c r="L4" s="146"/>
      <c r="M4" s="147" t="s">
        <v>356</v>
      </c>
      <c r="N4" s="148"/>
      <c r="O4" s="148">
        <f>'62762101'!F3</f>
        <v>140821619</v>
      </c>
      <c r="P4" s="149" t="str">
        <f t="shared" ref="P4:P73" si="5">B4</f>
        <v>Sửa chữa nhà ga quốc nội</v>
      </c>
      <c r="Q4" s="149"/>
      <c r="R4" s="149"/>
      <c r="S4" s="149"/>
      <c r="T4" s="149"/>
      <c r="U4" s="149"/>
      <c r="V4" s="149"/>
      <c r="W4" s="149"/>
      <c r="X4" s="149"/>
      <c r="Y4" s="149"/>
      <c r="Z4" s="149"/>
    </row>
    <row r="5" spans="1:26" ht="17.25" customHeight="1" x14ac:dyDescent="0.3">
      <c r="A5" s="150">
        <v>2</v>
      </c>
      <c r="B5" s="151" t="s">
        <v>336</v>
      </c>
      <c r="C5" s="152" t="s">
        <v>69</v>
      </c>
      <c r="D5" s="140">
        <f>VLOOKUP(C5,INFO!$B$2:$F$164,2,1)</f>
        <v>3520000000</v>
      </c>
      <c r="E5" s="153">
        <v>110000000</v>
      </c>
      <c r="F5" s="142">
        <v>0</v>
      </c>
      <c r="G5" s="143">
        <f>'62762103'!F3</f>
        <v>62382513.407407403</v>
      </c>
      <c r="H5" s="144">
        <f t="shared" si="3"/>
        <v>62382513.407407403</v>
      </c>
      <c r="I5" s="144">
        <f t="shared" si="4"/>
        <v>47617486.592592597</v>
      </c>
      <c r="J5" s="145" t="str">
        <f ca="1">IFERROR(_xlfn.__XLUDF.DUMMYFUNCTION("SPARKLINE(J24, {""charttype"",""bar""; ""max"",MAX($J$23:$J$30); ""color1"",""green""})"),"#N/A")</f>
        <v>#N/A</v>
      </c>
      <c r="K5" s="709">
        <f t="shared" si="1"/>
        <v>0.56711375824915822</v>
      </c>
      <c r="L5" s="146"/>
      <c r="M5" s="147" t="s">
        <v>357</v>
      </c>
      <c r="N5" s="148"/>
      <c r="O5" s="148">
        <f>'62762103'!F3</f>
        <v>62382513.407407403</v>
      </c>
      <c r="P5" s="149" t="str">
        <f t="shared" si="5"/>
        <v>Sửa chữa bến bãi ô tô, sân đường</v>
      </c>
      <c r="Q5" s="154"/>
      <c r="R5" s="154"/>
      <c r="S5" s="154"/>
      <c r="T5" s="154"/>
      <c r="U5" s="149"/>
      <c r="V5" s="149"/>
      <c r="W5" s="149"/>
      <c r="X5" s="149"/>
      <c r="Y5" s="149"/>
      <c r="Z5" s="149"/>
    </row>
    <row r="6" spans="1:26" ht="17.25" customHeight="1" x14ac:dyDescent="0.3">
      <c r="A6" s="137">
        <v>3</v>
      </c>
      <c r="B6" s="138" t="s">
        <v>70</v>
      </c>
      <c r="C6" s="139" t="s">
        <v>71</v>
      </c>
      <c r="D6" s="140">
        <f>VLOOKUP(C6,INFO!$B$2:$F$164,2,0)</f>
        <v>69000000</v>
      </c>
      <c r="E6" s="141">
        <v>69000000</v>
      </c>
      <c r="F6" s="142">
        <f>VLOOKUP(C6,INFO!$B$2:$F$164,5,1)</f>
        <v>3240741</v>
      </c>
      <c r="G6" s="143">
        <f>'62762104'!F3</f>
        <v>11090740.740740741</v>
      </c>
      <c r="H6" s="144">
        <f t="shared" si="3"/>
        <v>11090740.740740741</v>
      </c>
      <c r="I6" s="144">
        <f t="shared" si="4"/>
        <v>57909259.259259261</v>
      </c>
      <c r="J6" s="145" t="str">
        <f ca="1">IFERROR(_xlfn.__XLUDF.DUMMYFUNCTION("SPARKLINE(J25, {""charttype"",""bar""; ""max"",MAX($J$23:$J$30); ""color1"",""green""})"),"#N/A")</f>
        <v>#N/A</v>
      </c>
      <c r="K6" s="709">
        <f t="shared" si="1"/>
        <v>0.16073537305421362</v>
      </c>
      <c r="L6" s="146"/>
      <c r="M6" s="147" t="s">
        <v>358</v>
      </c>
      <c r="N6" s="148"/>
      <c r="O6" s="148">
        <f>'62762104'!F3</f>
        <v>11090740.740740741</v>
      </c>
      <c r="P6" s="149" t="str">
        <f t="shared" si="5"/>
        <v>Chi phí sửa chữa mương thoát nước</v>
      </c>
      <c r="Q6" s="149"/>
      <c r="R6" s="149"/>
      <c r="S6" s="149"/>
      <c r="T6" s="149"/>
      <c r="U6" s="149"/>
      <c r="V6" s="149"/>
      <c r="W6" s="149"/>
      <c r="X6" s="149"/>
      <c r="Y6" s="149"/>
      <c r="Z6" s="149"/>
    </row>
    <row r="7" spans="1:26" ht="17.25" customHeight="1" x14ac:dyDescent="0.3">
      <c r="A7" s="150">
        <v>4</v>
      </c>
      <c r="B7" s="151" t="s">
        <v>72</v>
      </c>
      <c r="C7" s="139" t="s">
        <v>73</v>
      </c>
      <c r="D7" s="140">
        <f>VLOOKUP(C7,INFO!$B$2:$F$164,2,1)</f>
        <v>30000000</v>
      </c>
      <c r="E7" s="141">
        <v>30000000</v>
      </c>
      <c r="F7" s="142">
        <f>VLOOKUP(C7,INFO!$B$2:$F$164,5,1)</f>
        <v>0</v>
      </c>
      <c r="G7" s="143">
        <f>'62762105'!F3</f>
        <v>0</v>
      </c>
      <c r="H7" s="144">
        <f t="shared" si="3"/>
        <v>0</v>
      </c>
      <c r="I7" s="144">
        <f t="shared" si="4"/>
        <v>30000000</v>
      </c>
      <c r="J7" s="145" t="str">
        <f ca="1">IFERROR(_xlfn.__XLUDF.DUMMYFUNCTION("SPARKLINE(J26, {""charttype"",""bar""; ""max"",MAX($J$23:$J$30); ""color1"",""green""})"),"#N/A")</f>
        <v>#N/A</v>
      </c>
      <c r="K7" s="709">
        <f t="shared" si="1"/>
        <v>0</v>
      </c>
      <c r="L7" s="146"/>
      <c r="M7" s="147" t="s">
        <v>359</v>
      </c>
      <c r="N7" s="148"/>
      <c r="O7" s="148">
        <f>'62762105'!F3</f>
        <v>0</v>
      </c>
      <c r="P7" s="149" t="str">
        <f t="shared" si="5"/>
        <v>Chi phí cắt cỏ, nạo vét mương thoát nước</v>
      </c>
      <c r="Q7" s="149"/>
      <c r="R7" s="149"/>
      <c r="S7" s="149"/>
      <c r="T7" s="149"/>
      <c r="U7" s="149"/>
      <c r="V7" s="149"/>
      <c r="W7" s="149"/>
      <c r="X7" s="149"/>
      <c r="Y7" s="149"/>
      <c r="Z7" s="149"/>
    </row>
    <row r="8" spans="1:26" ht="17.25" customHeight="1" x14ac:dyDescent="0.3">
      <c r="A8" s="137">
        <v>5</v>
      </c>
      <c r="B8" s="138" t="s">
        <v>75</v>
      </c>
      <c r="C8" s="139" t="s">
        <v>76</v>
      </c>
      <c r="D8" s="140">
        <f>VLOOKUP(C8,INFO!$B$2:$F$164,2,0)</f>
        <v>580000000</v>
      </c>
      <c r="E8" s="141">
        <v>420000000</v>
      </c>
      <c r="F8" s="142">
        <f>VLOOKUP(C8,INFO!$B$2:$F$164,5,1)</f>
        <v>0</v>
      </c>
      <c r="G8" s="143">
        <f>'62762106'!F3</f>
        <v>0</v>
      </c>
      <c r="H8" s="144">
        <f t="shared" si="3"/>
        <v>0</v>
      </c>
      <c r="I8" s="144">
        <f t="shared" si="4"/>
        <v>420000000</v>
      </c>
      <c r="J8" s="145" t="str">
        <f ca="1">IFERROR(_xlfn.__XLUDF.DUMMYFUNCTION("SPARKLINE(J27, {""charttype"",""bar""; ""max"",MAX($J$23:$J$30); ""color1"",""green""})"),"#N/A")</f>
        <v>#N/A</v>
      </c>
      <c r="K8" s="709">
        <f t="shared" si="1"/>
        <v>0</v>
      </c>
      <c r="L8" s="146"/>
      <c r="M8" s="147" t="s">
        <v>360</v>
      </c>
      <c r="N8" s="148"/>
      <c r="O8" s="148">
        <f>'62762106'!F3</f>
        <v>0</v>
      </c>
      <c r="P8" s="149" t="str">
        <f t="shared" si="5"/>
        <v>Sửa chữa sân đậu</v>
      </c>
      <c r="Q8" s="149"/>
      <c r="R8" s="149"/>
      <c r="S8" s="149"/>
      <c r="T8" s="149"/>
      <c r="U8" s="149"/>
      <c r="V8" s="149"/>
      <c r="W8" s="149"/>
      <c r="X8" s="149"/>
      <c r="Y8" s="149"/>
      <c r="Z8" s="149"/>
    </row>
    <row r="9" spans="1:26" ht="17.25" customHeight="1" x14ac:dyDescent="0.3">
      <c r="A9" s="150">
        <v>6</v>
      </c>
      <c r="B9" s="151" t="s">
        <v>77</v>
      </c>
      <c r="C9" s="152" t="s">
        <v>78</v>
      </c>
      <c r="D9" s="140">
        <f>VLOOKUP(C9,INFO!$B$2:$F$164,2,0)</f>
        <v>60000000</v>
      </c>
      <c r="E9" s="141">
        <v>60000000</v>
      </c>
      <c r="F9" s="142">
        <f>VLOOKUP(C9,INFO!$B$2:$F$164,5,1)</f>
        <v>0</v>
      </c>
      <c r="G9" s="143">
        <f>'62762107'!F3</f>
        <v>54788502.777777776</v>
      </c>
      <c r="H9" s="144">
        <f t="shared" si="3"/>
        <v>54788502.777777776</v>
      </c>
      <c r="I9" s="144">
        <f t="shared" si="4"/>
        <v>5211497.2222222239</v>
      </c>
      <c r="J9" s="145" t="str">
        <f ca="1">IFERROR(_xlfn.__XLUDF.DUMMYFUNCTION("SPARKLINE(J28, {""charttype"",""bar""; ""max"",MAX($J$23:$J$30); ""color1"",""green""})"),"#N/A")</f>
        <v>#N/A</v>
      </c>
      <c r="K9" s="709">
        <f t="shared" si="1"/>
        <v>0.91314171296296298</v>
      </c>
      <c r="L9" s="146"/>
      <c r="M9" s="147" t="s">
        <v>361</v>
      </c>
      <c r="N9" s="148"/>
      <c r="O9" s="148">
        <f>'62762107'!F3</f>
        <v>54788502.777777776</v>
      </c>
      <c r="P9" s="149" t="str">
        <f t="shared" si="5"/>
        <v>Sửa chữa hàng rào</v>
      </c>
      <c r="Q9" s="149"/>
      <c r="R9" s="149"/>
      <c r="S9" s="149"/>
      <c r="T9" s="149"/>
      <c r="U9" s="149"/>
      <c r="V9" s="149"/>
      <c r="W9" s="149"/>
      <c r="X9" s="149"/>
      <c r="Y9" s="149"/>
      <c r="Z9" s="149"/>
    </row>
    <row r="10" spans="1:26" ht="17.25" x14ac:dyDescent="0.3">
      <c r="A10" s="137">
        <v>7</v>
      </c>
      <c r="B10" s="138" t="s">
        <v>79</v>
      </c>
      <c r="C10" s="139" t="s">
        <v>80</v>
      </c>
      <c r="D10" s="140">
        <f>VLOOKUP(C10,INFO!$B$2:$F$164,2,0)</f>
        <v>3230000000</v>
      </c>
      <c r="E10" s="153">
        <v>90000000</v>
      </c>
      <c r="F10" s="142">
        <f>VLOOKUP(C10,INFO!$B$2:$F$164,5,1)</f>
        <v>198150575</v>
      </c>
      <c r="G10" s="143">
        <f>'62762188'!F3</f>
        <v>69293904</v>
      </c>
      <c r="H10" s="144">
        <f>G10</f>
        <v>69293904</v>
      </c>
      <c r="I10" s="144">
        <f t="shared" si="4"/>
        <v>20706096</v>
      </c>
      <c r="J10" s="145" t="str">
        <f ca="1">IFERROR(_xlfn.__XLUDF.DUMMYFUNCTION("SPARKLINE(J29, {""charttype"",""bar""; ""max"",MAX($J$23:$J$30); ""color1"",""green""})"),"#N/A")</f>
        <v>#N/A</v>
      </c>
      <c r="K10" s="709">
        <f t="shared" si="1"/>
        <v>0.7699322666666667</v>
      </c>
      <c r="L10" s="146"/>
      <c r="M10" s="147" t="s">
        <v>362</v>
      </c>
      <c r="N10" s="148"/>
      <c r="O10" s="148">
        <f>'62762188'!F3</f>
        <v>69293904</v>
      </c>
      <c r="P10" s="149" t="str">
        <f t="shared" si="5"/>
        <v>Sửa chữa nhà cửa, vật kiến trúc khác</v>
      </c>
      <c r="Q10" s="155"/>
      <c r="R10" s="155"/>
      <c r="S10" s="155"/>
      <c r="T10" s="155"/>
      <c r="U10" s="149"/>
      <c r="V10" s="149"/>
      <c r="W10" s="149"/>
      <c r="X10" s="149"/>
      <c r="Y10" s="149"/>
      <c r="Z10" s="149"/>
    </row>
    <row r="11" spans="1:26" ht="15.75" customHeight="1" x14ac:dyDescent="0.3">
      <c r="A11" s="150">
        <v>8</v>
      </c>
      <c r="B11" s="151" t="s">
        <v>81</v>
      </c>
      <c r="C11" s="152" t="s">
        <v>82</v>
      </c>
      <c r="D11" s="140">
        <f>VLOOKUP(C11,INFO!$B$2:$F$164,2,0)</f>
        <v>110000000</v>
      </c>
      <c r="E11" s="141">
        <v>110000000</v>
      </c>
      <c r="F11" s="142">
        <f>VLOOKUP(C11,INFO!$B$2:$F$164,5,1)</f>
        <v>0</v>
      </c>
      <c r="G11" s="143">
        <f>'62762189'!F3</f>
        <v>19774400</v>
      </c>
      <c r="H11" s="144">
        <f t="shared" si="3"/>
        <v>19774400</v>
      </c>
      <c r="I11" s="144">
        <f t="shared" si="4"/>
        <v>90225600</v>
      </c>
      <c r="J11" s="145" t="str">
        <f ca="1">IFERROR(_xlfn.__XLUDF.DUMMYFUNCTION("SPARKLINE(J30, {""charttype"",""bar""; ""max"",MAX($J$23:$J$30); ""color1"",""green""})"),"#N/A")</f>
        <v>#N/A</v>
      </c>
      <c r="K11" s="709">
        <f t="shared" si="1"/>
        <v>0.17976727272727272</v>
      </c>
      <c r="L11" s="146"/>
      <c r="M11" s="147" t="s">
        <v>363</v>
      </c>
      <c r="N11" s="148"/>
      <c r="O11" s="148">
        <f>'62762189'!F3</f>
        <v>19774400</v>
      </c>
      <c r="P11" s="149" t="str">
        <f t="shared" si="5"/>
        <v>Sửa chữa nhà cửa, vật kiến trúc khác (khối gián tiếp)</v>
      </c>
      <c r="Q11" s="149"/>
      <c r="R11" s="149"/>
      <c r="S11" s="149"/>
      <c r="T11" s="149"/>
      <c r="U11" s="149"/>
      <c r="V11" s="149"/>
      <c r="W11" s="149"/>
      <c r="X11" s="149"/>
      <c r="Y11" s="149"/>
      <c r="Z11" s="149"/>
    </row>
    <row r="12" spans="1:26" ht="23.25" customHeight="1" x14ac:dyDescent="0.3">
      <c r="A12" s="156" t="s">
        <v>302</v>
      </c>
      <c r="B12" s="133" t="s">
        <v>339</v>
      </c>
      <c r="C12" s="157"/>
      <c r="D12" s="158"/>
      <c r="E12" s="159">
        <f t="shared" ref="E12:I12" si="6">SUM(E13:E30)</f>
        <v>8240000000</v>
      </c>
      <c r="F12" s="159">
        <f t="shared" si="6"/>
        <v>1366281510</v>
      </c>
      <c r="G12" s="160">
        <f t="shared" si="6"/>
        <v>4484637737.5185184</v>
      </c>
      <c r="H12" s="159">
        <f t="shared" si="6"/>
        <v>4489776137.5185184</v>
      </c>
      <c r="I12" s="159">
        <f t="shared" si="6"/>
        <v>3750223862.4814816</v>
      </c>
      <c r="J12" s="136"/>
      <c r="K12" s="708">
        <f t="shared" si="1"/>
        <v>0.54487574484448043</v>
      </c>
      <c r="L12" s="161"/>
      <c r="M12" s="162"/>
      <c r="N12" s="163"/>
      <c r="O12" s="163"/>
      <c r="P12" s="149" t="str">
        <f t="shared" si="5"/>
        <v>SCTX MÁY MÓC THIẾT BỊ</v>
      </c>
      <c r="Q12" s="149"/>
      <c r="R12" s="149"/>
      <c r="S12" s="149"/>
      <c r="T12" s="149"/>
      <c r="U12" s="149"/>
      <c r="V12" s="149"/>
      <c r="W12" s="149"/>
      <c r="X12" s="149"/>
      <c r="Y12" s="149"/>
      <c r="Z12" s="149"/>
    </row>
    <row r="13" spans="1:26" ht="15.75" customHeight="1" x14ac:dyDescent="0.3">
      <c r="A13" s="137">
        <v>9</v>
      </c>
      <c r="B13" s="138" t="s">
        <v>84</v>
      </c>
      <c r="C13" s="164" t="s">
        <v>85</v>
      </c>
      <c r="D13" s="165">
        <f>VLOOKUP(C13,INFO!$B$2:$F$164,2,0)</f>
        <v>920000000</v>
      </c>
      <c r="E13" s="141">
        <v>920000000</v>
      </c>
      <c r="F13" s="142">
        <f>VLOOKUP(C13,INFO!$B$2:$F$164,5,1)</f>
        <v>13100000</v>
      </c>
      <c r="G13" s="143">
        <f>'62762201'!F3</f>
        <v>293060000</v>
      </c>
      <c r="H13" s="144">
        <f>MAX(F13:G13)</f>
        <v>293060000</v>
      </c>
      <c r="I13" s="144">
        <f t="shared" ref="I13:I27" si="7">E13-H13</f>
        <v>626940000</v>
      </c>
      <c r="J13" s="145" t="str">
        <f ca="1">IFERROR(_xlfn.__XLUDF.DUMMYFUNCTION("SPARKLINE(J32, {""charttype"",""bar""; ""max"",MAX($J$32:$J$49); ""color1"",""green""})"),"#N/A")</f>
        <v>#N/A</v>
      </c>
      <c r="K13" s="709">
        <f t="shared" si="1"/>
        <v>0.31854347826086954</v>
      </c>
      <c r="L13" s="166"/>
      <c r="M13" s="147" t="s">
        <v>364</v>
      </c>
      <c r="N13" s="148"/>
      <c r="O13" s="148">
        <f>'62762201'!F3</f>
        <v>293060000</v>
      </c>
      <c r="P13" s="149" t="str">
        <f t="shared" si="5"/>
        <v>Sửa chữa hệ thống băng chuyền</v>
      </c>
      <c r="Q13" s="149"/>
      <c r="R13" s="149"/>
      <c r="S13" s="149"/>
      <c r="T13" s="149"/>
      <c r="U13" s="149"/>
      <c r="V13" s="149"/>
      <c r="W13" s="149"/>
      <c r="X13" s="149"/>
      <c r="Y13" s="149"/>
      <c r="Z13" s="149"/>
    </row>
    <row r="14" spans="1:26" ht="17.25" customHeight="1" x14ac:dyDescent="0.3">
      <c r="A14" s="150">
        <v>10</v>
      </c>
      <c r="B14" s="151" t="s">
        <v>87</v>
      </c>
      <c r="C14" s="167" t="s">
        <v>88</v>
      </c>
      <c r="D14" s="165">
        <f>VLOOKUP(C14,INFO!$B$2:$F$164,2,0)</f>
        <v>3480000000</v>
      </c>
      <c r="E14" s="141">
        <v>1180000000</v>
      </c>
      <c r="F14" s="142">
        <f>VLOOKUP(C14,INFO!$B$2:$F$164,5,1)</f>
        <v>510932400</v>
      </c>
      <c r="G14" s="143">
        <f>'62762202'!F3</f>
        <v>335561400</v>
      </c>
      <c r="H14" s="144">
        <f t="shared" ref="H14:H15" si="8">G14</f>
        <v>335561400</v>
      </c>
      <c r="I14" s="144">
        <f t="shared" si="7"/>
        <v>844438600</v>
      </c>
      <c r="J14" s="145" t="str">
        <f ca="1">IFERROR(_xlfn.__XLUDF.DUMMYFUNCTION("SPARKLINE(J33, {""charttype"",""bar""; ""max"",MAX($J$32:$J$49); ""color1"",""green""})"),"#N/A")</f>
        <v>#N/A</v>
      </c>
      <c r="K14" s="709">
        <f t="shared" si="1"/>
        <v>0.28437406779661017</v>
      </c>
      <c r="L14" s="146"/>
      <c r="M14" s="147" t="s">
        <v>365</v>
      </c>
      <c r="N14" s="148"/>
      <c r="O14" s="148">
        <f>'62762202'!F3</f>
        <v>335561400</v>
      </c>
      <c r="P14" s="149" t="str">
        <f t="shared" si="5"/>
        <v>Sửa chữa hệ thống ống lồng</v>
      </c>
      <c r="Q14" s="149"/>
      <c r="R14" s="149"/>
      <c r="S14" s="149"/>
      <c r="T14" s="149"/>
      <c r="U14" s="149"/>
      <c r="V14" s="149"/>
      <c r="W14" s="149"/>
      <c r="X14" s="149"/>
      <c r="Y14" s="149"/>
      <c r="Z14" s="149"/>
    </row>
    <row r="15" spans="1:26" ht="17.25" customHeight="1" x14ac:dyDescent="0.3">
      <c r="A15" s="137">
        <v>11</v>
      </c>
      <c r="B15" s="138" t="s">
        <v>89</v>
      </c>
      <c r="C15" s="164" t="s">
        <v>90</v>
      </c>
      <c r="D15" s="165">
        <f>VLOOKUP(C15,INFO!$B$2:$F$164,2,0)</f>
        <v>350000000</v>
      </c>
      <c r="E15" s="141">
        <v>350000000</v>
      </c>
      <c r="F15" s="142">
        <f>VLOOKUP(C15,INFO!$B$2:$F$164,5,1)</f>
        <v>82210000</v>
      </c>
      <c r="G15" s="143">
        <f>'62762203'!F3</f>
        <v>200720000</v>
      </c>
      <c r="H15" s="144">
        <f t="shared" si="8"/>
        <v>200720000</v>
      </c>
      <c r="I15" s="144">
        <f t="shared" si="7"/>
        <v>149280000</v>
      </c>
      <c r="J15" s="145" t="str">
        <f ca="1">IFERROR(_xlfn.__XLUDF.DUMMYFUNCTION("SPARKLINE(J34, {""charttype"",""bar""; ""max"",MAX($J$32:$J$49); ""color1"",""green""})"),"#N/A")</f>
        <v>#N/A</v>
      </c>
      <c r="K15" s="709">
        <f t="shared" si="1"/>
        <v>0.57348571428571427</v>
      </c>
      <c r="L15" s="146"/>
      <c r="M15" s="147" t="s">
        <v>366</v>
      </c>
      <c r="N15" s="148"/>
      <c r="O15" s="148">
        <f>'62762203'!F3</f>
        <v>200720000</v>
      </c>
      <c r="P15" s="149" t="str">
        <f t="shared" si="5"/>
        <v>Sửa chữa hệ thống thang cuốn, thang máy</v>
      </c>
      <c r="Q15" s="149"/>
      <c r="R15" s="149"/>
      <c r="S15" s="149"/>
      <c r="T15" s="149"/>
      <c r="U15" s="149"/>
      <c r="V15" s="149"/>
      <c r="W15" s="149"/>
      <c r="X15" s="149"/>
      <c r="Y15" s="149"/>
      <c r="Z15" s="149"/>
    </row>
    <row r="16" spans="1:26" ht="17.25" customHeight="1" x14ac:dyDescent="0.3">
      <c r="A16" s="150">
        <v>12</v>
      </c>
      <c r="B16" s="151" t="s">
        <v>91</v>
      </c>
      <c r="C16" s="740" t="s">
        <v>92</v>
      </c>
      <c r="D16" s="165">
        <f>VLOOKUP(C16,INFO!$B$2:$F$164,2,0)</f>
        <v>180000000</v>
      </c>
      <c r="E16" s="141">
        <v>180000000</v>
      </c>
      <c r="F16" s="142">
        <f>VLOOKUP(C16,INFO!$B$2:$F$164,5,1)</f>
        <v>7270000</v>
      </c>
      <c r="G16" s="143">
        <f>'62762204'!F3</f>
        <v>91169444.444444433</v>
      </c>
      <c r="H16" s="144">
        <f t="shared" ref="H16:H21" si="9">MAX(F16:G16)</f>
        <v>91169444.444444433</v>
      </c>
      <c r="I16" s="144">
        <f t="shared" si="7"/>
        <v>88830555.555555567</v>
      </c>
      <c r="J16" s="145" t="str">
        <f ca="1">IFERROR(_xlfn.__XLUDF.DUMMYFUNCTION("SPARKLINE(J35, {""charttype"",""bar""; ""max"",MAX($J$32:$J$49); ""color1"",""green""})"),"#N/A")</f>
        <v>#N/A</v>
      </c>
      <c r="K16" s="709">
        <f t="shared" si="1"/>
        <v>0.50649691358024684</v>
      </c>
      <c r="L16" s="146"/>
      <c r="M16" s="147" t="s">
        <v>367</v>
      </c>
      <c r="N16" s="148"/>
      <c r="O16" s="148">
        <f>'62762204'!F3</f>
        <v>91169444.444444433</v>
      </c>
      <c r="P16" s="149" t="str">
        <f t="shared" si="5"/>
        <v>Sửa chữa hệ thống thông tin liên lạc</v>
      </c>
      <c r="Q16" s="149"/>
      <c r="R16" s="149"/>
      <c r="S16" s="149"/>
      <c r="T16" s="149"/>
      <c r="U16" s="149"/>
      <c r="V16" s="149"/>
      <c r="W16" s="149"/>
      <c r="X16" s="149"/>
      <c r="Y16" s="149"/>
      <c r="Z16" s="149"/>
    </row>
    <row r="17" spans="1:26" ht="17.25" customHeight="1" x14ac:dyDescent="0.3">
      <c r="A17" s="137">
        <v>13</v>
      </c>
      <c r="B17" s="138" t="s">
        <v>93</v>
      </c>
      <c r="C17" s="164" t="s">
        <v>94</v>
      </c>
      <c r="D17" s="165">
        <f>VLOOKUP(C17,INFO!$B$2:$F$164,2,0)</f>
        <v>10000000</v>
      </c>
      <c r="E17" s="141">
        <v>10000000</v>
      </c>
      <c r="F17" s="142">
        <f>VLOOKUP(C17,INFO!$B$2:$F$164,5,1)</f>
        <v>0</v>
      </c>
      <c r="G17" s="143">
        <f>'62762205'!F3</f>
        <v>0</v>
      </c>
      <c r="H17" s="144">
        <f t="shared" si="9"/>
        <v>0</v>
      </c>
      <c r="I17" s="144">
        <f t="shared" si="7"/>
        <v>10000000</v>
      </c>
      <c r="J17" s="145" t="str">
        <f ca="1">IFERROR(_xlfn.__XLUDF.DUMMYFUNCTION("SPARKLINE(J36, {""charttype"",""bar""; ""max"",MAX($J$32:$J$49); ""color1"",""green""})"),"#N/A")</f>
        <v>#N/A</v>
      </c>
      <c r="K17" s="709">
        <f t="shared" si="1"/>
        <v>0</v>
      </c>
      <c r="L17" s="146"/>
      <c r="M17" s="147" t="s">
        <v>368</v>
      </c>
      <c r="N17" s="148"/>
      <c r="O17" s="148">
        <f>'62762205'!F3</f>
        <v>0</v>
      </c>
      <c r="P17" s="149" t="str">
        <f t="shared" si="5"/>
        <v>Sửa chữa hệ thống quầy thủ tục, thiết bị nội thất</v>
      </c>
      <c r="Q17" s="149"/>
      <c r="R17" s="149"/>
      <c r="S17" s="149"/>
      <c r="T17" s="149"/>
      <c r="U17" s="149"/>
      <c r="V17" s="149"/>
      <c r="W17" s="149"/>
      <c r="X17" s="149"/>
      <c r="Y17" s="149"/>
      <c r="Z17" s="149"/>
    </row>
    <row r="18" spans="1:26" ht="17.25" customHeight="1" x14ac:dyDescent="0.3">
      <c r="A18" s="150">
        <v>14</v>
      </c>
      <c r="B18" s="151" t="s">
        <v>95</v>
      </c>
      <c r="C18" s="167" t="s">
        <v>96</v>
      </c>
      <c r="D18" s="165">
        <f>VLOOKUP(C18,INFO!$B$2:$F$164,2,0)</f>
        <v>90000000</v>
      </c>
      <c r="E18" s="141">
        <v>90000000</v>
      </c>
      <c r="F18" s="142">
        <f>VLOOKUP(C18,INFO!$B$2:$F$164,5,1)</f>
        <v>0</v>
      </c>
      <c r="G18" s="143">
        <f>'62762206'!F3</f>
        <v>9318519</v>
      </c>
      <c r="H18" s="144">
        <f t="shared" si="9"/>
        <v>9318519</v>
      </c>
      <c r="I18" s="144">
        <f t="shared" si="7"/>
        <v>80681481</v>
      </c>
      <c r="J18" s="145" t="str">
        <f ca="1">IFERROR(_xlfn.__XLUDF.DUMMYFUNCTION("SPARKLINE(J37, {""charttype"",""bar""; ""max"",MAX($J$32:$J$49); ""color1"",""green""})"),"#N/A")</f>
        <v>#N/A</v>
      </c>
      <c r="K18" s="709">
        <f t="shared" si="1"/>
        <v>0.1035391</v>
      </c>
      <c r="L18" s="146"/>
      <c r="M18" s="147" t="s">
        <v>369</v>
      </c>
      <c r="N18" s="148"/>
      <c r="O18" s="148">
        <f>'62762206'!F3</f>
        <v>9318519</v>
      </c>
      <c r="P18" s="149" t="str">
        <f t="shared" si="5"/>
        <v>Sửa chữa hệ thống máy móc, thiết bị làm thủ tục</v>
      </c>
      <c r="Q18" s="149"/>
      <c r="R18" s="149"/>
      <c r="S18" s="149"/>
      <c r="T18" s="149"/>
      <c r="U18" s="149"/>
      <c r="V18" s="149"/>
      <c r="W18" s="149"/>
      <c r="X18" s="149"/>
      <c r="Y18" s="149"/>
      <c r="Z18" s="149"/>
    </row>
    <row r="19" spans="1:26" ht="17.25" customHeight="1" x14ac:dyDescent="0.3">
      <c r="A19" s="137">
        <v>15</v>
      </c>
      <c r="B19" s="138" t="s">
        <v>97</v>
      </c>
      <c r="C19" s="164" t="s">
        <v>98</v>
      </c>
      <c r="D19" s="165">
        <f>VLOOKUP(C19,INFO!$B$2:$F$164,2,0)</f>
        <v>760000000</v>
      </c>
      <c r="E19" s="141">
        <v>80000000</v>
      </c>
      <c r="F19" s="142">
        <f>VLOOKUP(C19,INFO!$B$2:$F$164,5,1)</f>
        <v>0</v>
      </c>
      <c r="G19" s="143">
        <f>'62762207'!F3</f>
        <v>5850000</v>
      </c>
      <c r="H19" s="144">
        <f t="shared" si="9"/>
        <v>5850000</v>
      </c>
      <c r="I19" s="144">
        <f t="shared" si="7"/>
        <v>74150000</v>
      </c>
      <c r="J19" s="145" t="str">
        <f ca="1">IFERROR(_xlfn.__XLUDF.DUMMYFUNCTION("SPARKLINE(J38, {""charttype"",""bar""; ""max"",MAX($J$32:$J$49); ""color1"",""green""})"),"#N/A")</f>
        <v>#N/A</v>
      </c>
      <c r="K19" s="709">
        <f t="shared" si="1"/>
        <v>7.3124999999999996E-2</v>
      </c>
      <c r="L19" s="168"/>
      <c r="M19" s="147" t="s">
        <v>370</v>
      </c>
      <c r="N19" s="148"/>
      <c r="O19" s="148">
        <f>'62762207'!F3</f>
        <v>5850000</v>
      </c>
      <c r="P19" s="149" t="str">
        <f t="shared" si="5"/>
        <v>Sửa chữa hệ thống thiết bị vệ sinh</v>
      </c>
      <c r="Q19" s="149"/>
      <c r="R19" s="149"/>
      <c r="S19" s="149"/>
      <c r="T19" s="149"/>
      <c r="U19" s="149"/>
      <c r="V19" s="149"/>
      <c r="W19" s="149"/>
      <c r="X19" s="149"/>
      <c r="Y19" s="149"/>
      <c r="Z19" s="149"/>
    </row>
    <row r="20" spans="1:26" ht="17.25" customHeight="1" x14ac:dyDescent="0.3">
      <c r="A20" s="150">
        <v>16</v>
      </c>
      <c r="B20" s="151" t="s">
        <v>99</v>
      </c>
      <c r="C20" s="167" t="s">
        <v>100</v>
      </c>
      <c r="D20" s="165">
        <f>VLOOKUP(C20,INFO!$B$2:$F$164,2,0)</f>
        <v>170000000</v>
      </c>
      <c r="E20" s="141">
        <v>170000000</v>
      </c>
      <c r="F20" s="142">
        <f>VLOOKUP(C20,INFO!$B$2:$F$164,5,1)</f>
        <v>0</v>
      </c>
      <c r="G20" s="143">
        <f>'62762208'!F3</f>
        <v>0</v>
      </c>
      <c r="H20" s="144">
        <f t="shared" si="9"/>
        <v>0</v>
      </c>
      <c r="I20" s="144">
        <f t="shared" si="7"/>
        <v>170000000</v>
      </c>
      <c r="J20" s="145" t="str">
        <f ca="1">IFERROR(_xlfn.__XLUDF.DUMMYFUNCTION("SPARKLINE(J39, {""charttype"",""bar""; ""max"",MAX($J$32:$J$49); ""color1"",""green""})"),"#N/A")</f>
        <v>#N/A</v>
      </c>
      <c r="K20" s="709">
        <f t="shared" si="1"/>
        <v>0</v>
      </c>
      <c r="L20" s="146"/>
      <c r="M20" s="147" t="s">
        <v>371</v>
      </c>
      <c r="N20" s="148"/>
      <c r="O20" s="148">
        <f>'62762208'!F3</f>
        <v>0</v>
      </c>
      <c r="P20" s="149" t="str">
        <f t="shared" si="5"/>
        <v>Sửa chữa máy móc thiết bị kiểm tra an ninh</v>
      </c>
      <c r="Q20" s="149"/>
      <c r="R20" s="149"/>
      <c r="S20" s="149"/>
      <c r="T20" s="149"/>
      <c r="U20" s="149"/>
      <c r="V20" s="149"/>
      <c r="W20" s="149"/>
      <c r="X20" s="149"/>
      <c r="Y20" s="149"/>
      <c r="Z20" s="149"/>
    </row>
    <row r="21" spans="1:26" ht="17.25" customHeight="1" x14ac:dyDescent="0.3">
      <c r="A21" s="137">
        <v>17</v>
      </c>
      <c r="B21" s="138" t="s">
        <v>101</v>
      </c>
      <c r="C21" s="164" t="s">
        <v>102</v>
      </c>
      <c r="D21" s="165">
        <f>VLOOKUP(C21,INFO!$B$2:$F$164,2,0)</f>
        <v>2050000000</v>
      </c>
      <c r="E21" s="141">
        <v>730000000</v>
      </c>
      <c r="F21" s="142">
        <f>VLOOKUP(C21,INFO!$B$2:$F$164,5,1)</f>
        <v>165545096</v>
      </c>
      <c r="G21" s="143">
        <f>'62762209'!F3</f>
        <v>215969207.4074074</v>
      </c>
      <c r="H21" s="144">
        <f t="shared" si="9"/>
        <v>215969207.4074074</v>
      </c>
      <c r="I21" s="144">
        <f t="shared" si="7"/>
        <v>514030792.5925926</v>
      </c>
      <c r="J21" s="145" t="str">
        <f ca="1">IFERROR(_xlfn.__XLUDF.DUMMYFUNCTION("SPARKLINE(J40, {""charttype"",""bar""; ""max"",MAX($J$32:$J$49); ""color1"",""green""})"),"#N/A")</f>
        <v>#N/A</v>
      </c>
      <c r="K21" s="709">
        <f t="shared" si="1"/>
        <v>0.29584822932521559</v>
      </c>
      <c r="L21" s="146"/>
      <c r="M21" s="147" t="s">
        <v>372</v>
      </c>
      <c r="N21" s="148"/>
      <c r="O21" s="148">
        <f>'62762209'!F3</f>
        <v>215969207.4074074</v>
      </c>
      <c r="P21" s="149" t="str">
        <f t="shared" si="5"/>
        <v>Sửa chữa máy móc, thiết bị , hệ thống thiết bị điện</v>
      </c>
      <c r="Q21" s="149"/>
      <c r="R21" s="149"/>
      <c r="S21" s="149"/>
      <c r="T21" s="149"/>
      <c r="U21" s="149"/>
      <c r="V21" s="149"/>
      <c r="W21" s="149"/>
      <c r="X21" s="149"/>
      <c r="Y21" s="149"/>
      <c r="Z21" s="149"/>
    </row>
    <row r="22" spans="1:26" ht="17.25" customHeight="1" x14ac:dyDescent="0.3">
      <c r="A22" s="150">
        <v>18</v>
      </c>
      <c r="B22" s="151" t="s">
        <v>103</v>
      </c>
      <c r="C22" s="740" t="s">
        <v>104</v>
      </c>
      <c r="D22" s="165">
        <f>VLOOKUP(C22,INFO!$B$2:$F$164,2,0)</f>
        <v>2970000000</v>
      </c>
      <c r="E22" s="141">
        <v>2970000000</v>
      </c>
      <c r="F22" s="142">
        <f>VLOOKUP(C22,INFO!$B$2:$F$164,5,1)</f>
        <v>78720000</v>
      </c>
      <c r="G22" s="143">
        <f>'62762210'!F3</f>
        <v>2783995592.5925922</v>
      </c>
      <c r="H22" s="144">
        <f>G22</f>
        <v>2783995592.5925922</v>
      </c>
      <c r="I22" s="144">
        <f t="shared" si="7"/>
        <v>186004407.40740776</v>
      </c>
      <c r="J22" s="145" t="str">
        <f ca="1">IFERROR(_xlfn.__XLUDF.DUMMYFUNCTION("SPARKLINE(J41, {""charttype"",""bar""; ""max"",MAX($J$32:$J$49); ""color1"",""green""})"),"#N/A")</f>
        <v>#N/A</v>
      </c>
      <c r="K22" s="709">
        <f t="shared" si="1"/>
        <v>0.9373722533981792</v>
      </c>
      <c r="L22" s="146"/>
      <c r="M22" s="147" t="s">
        <v>373</v>
      </c>
      <c r="N22" s="148"/>
      <c r="O22" s="148">
        <f>'62762210'!F3</f>
        <v>2783995592.5925922</v>
      </c>
      <c r="P22" s="149" t="str">
        <f t="shared" si="5"/>
        <v>Sửa chữa máy móc, thiết bị , hệ thống thiết bị lạnh</v>
      </c>
      <c r="Q22" s="149"/>
      <c r="R22" s="149"/>
      <c r="S22" s="149"/>
      <c r="T22" s="149"/>
      <c r="U22" s="149"/>
      <c r="V22" s="149"/>
      <c r="W22" s="149"/>
      <c r="X22" s="149"/>
      <c r="Y22" s="149"/>
      <c r="Z22" s="149"/>
    </row>
    <row r="23" spans="1:26" ht="15.75" customHeight="1" x14ac:dyDescent="0.3">
      <c r="A23" s="137">
        <v>19</v>
      </c>
      <c r="B23" s="138" t="s">
        <v>105</v>
      </c>
      <c r="C23" s="164" t="s">
        <v>106</v>
      </c>
      <c r="D23" s="165">
        <f>VLOOKUP(C23,INFO!$B$2:$F$164,2,0)</f>
        <v>290000000</v>
      </c>
      <c r="E23" s="141">
        <v>290000000</v>
      </c>
      <c r="F23" s="142">
        <f>VLOOKUP(C23,INFO!$B$2:$F$164,5,1)</f>
        <v>33958680</v>
      </c>
      <c r="G23" s="143">
        <f>'62762211'!F3</f>
        <v>74200926.074074075</v>
      </c>
      <c r="H23" s="144">
        <f t="shared" ref="H23:H27" si="10">MAX(F23:G23)</f>
        <v>74200926.074074075</v>
      </c>
      <c r="I23" s="144">
        <f t="shared" si="7"/>
        <v>215799073.92592591</v>
      </c>
      <c r="J23" s="145" t="str">
        <f ca="1">IFERROR(_xlfn.__XLUDF.DUMMYFUNCTION("SPARKLINE(J42, {""charttype"",""bar""; ""max"",MAX($J$32:$J$49); ""color1"",""green""})"),"#N/A")</f>
        <v>#N/A</v>
      </c>
      <c r="K23" s="709">
        <f t="shared" si="1"/>
        <v>0.25586526232439338</v>
      </c>
      <c r="L23" s="146"/>
      <c r="M23" s="147" t="s">
        <v>374</v>
      </c>
      <c r="N23" s="148"/>
      <c r="O23" s="148">
        <f>'62762211'!F3</f>
        <v>74200926.074074075</v>
      </c>
      <c r="P23" s="149" t="str">
        <f t="shared" si="5"/>
        <v>Sửa chữa thiết bị PCCC</v>
      </c>
      <c r="Q23" s="149"/>
      <c r="R23" s="149"/>
      <c r="S23" s="149"/>
      <c r="T23" s="149"/>
      <c r="U23" s="149"/>
      <c r="V23" s="149"/>
      <c r="W23" s="149"/>
      <c r="X23" s="149"/>
      <c r="Y23" s="149"/>
      <c r="Z23" s="149"/>
    </row>
    <row r="24" spans="1:26" ht="17.25" customHeight="1" x14ac:dyDescent="0.3">
      <c r="A24" s="150">
        <v>20</v>
      </c>
      <c r="B24" s="151" t="s">
        <v>107</v>
      </c>
      <c r="C24" s="167" t="s">
        <v>108</v>
      </c>
      <c r="D24" s="165">
        <f>VLOOKUP(C24,INFO!$B$2:$F$164,2,0)</f>
        <v>880000000</v>
      </c>
      <c r="E24" s="141">
        <v>390000000</v>
      </c>
      <c r="F24" s="142">
        <f>VLOOKUP(C24,INFO!$B$2:$F$164,5,1)</f>
        <v>94283500</v>
      </c>
      <c r="G24" s="143">
        <f>'62762212'!F3</f>
        <v>94283500</v>
      </c>
      <c r="H24" s="144">
        <f t="shared" si="10"/>
        <v>94283500</v>
      </c>
      <c r="I24" s="144">
        <f t="shared" si="7"/>
        <v>295716500</v>
      </c>
      <c r="J24" s="145" t="str">
        <f ca="1">IFERROR(_xlfn.__XLUDF.DUMMYFUNCTION("SPARKLINE(J43, {""charttype"",""bar""; ""max"",MAX($J$32:$J$49); ""color1"",""green""})"),"#N/A")</f>
        <v>#N/A</v>
      </c>
      <c r="K24" s="709">
        <f t="shared" si="1"/>
        <v>0.2417525641025641</v>
      </c>
      <c r="L24" s="166"/>
      <c r="M24" s="147" t="s">
        <v>375</v>
      </c>
      <c r="N24" s="148"/>
      <c r="O24" s="148">
        <f>'62762212'!F3</f>
        <v>94283500</v>
      </c>
      <c r="P24" s="149" t="str">
        <f t="shared" si="5"/>
        <v>Sửa chữa hệ thống xử lý chất thải</v>
      </c>
      <c r="Q24" s="149"/>
      <c r="R24" s="149"/>
      <c r="S24" s="149"/>
      <c r="T24" s="149"/>
      <c r="U24" s="149"/>
      <c r="V24" s="149"/>
      <c r="W24" s="149"/>
      <c r="X24" s="149"/>
      <c r="Y24" s="149"/>
      <c r="Z24" s="149"/>
    </row>
    <row r="25" spans="1:26" ht="17.25" customHeight="1" x14ac:dyDescent="0.3">
      <c r="A25" s="137">
        <v>21</v>
      </c>
      <c r="B25" s="138" t="s">
        <v>109</v>
      </c>
      <c r="C25" s="164" t="s">
        <v>110</v>
      </c>
      <c r="D25" s="165">
        <f>VLOOKUP(C25,INFO!$B$2:$F$164,2,0)</f>
        <v>780000000</v>
      </c>
      <c r="E25" s="141">
        <v>80000000</v>
      </c>
      <c r="F25" s="142">
        <f>VLOOKUP(C25,INFO!$B$2:$F$164,5,1)</f>
        <v>13491000</v>
      </c>
      <c r="G25" s="143">
        <f>'62762213'!F3</f>
        <v>13491000</v>
      </c>
      <c r="H25" s="144">
        <f t="shared" si="10"/>
        <v>13491000</v>
      </c>
      <c r="I25" s="144">
        <f t="shared" si="7"/>
        <v>66509000</v>
      </c>
      <c r="J25" s="145" t="str">
        <f ca="1">IFERROR(_xlfn.__XLUDF.DUMMYFUNCTION("SPARKLINE(J44, {""charttype"",""bar""; ""max"",MAX($J$32:$J$49); ""color1"",""green""})"),"#N/A")</f>
        <v>#N/A</v>
      </c>
      <c r="K25" s="709">
        <f t="shared" si="1"/>
        <v>0.1686375</v>
      </c>
      <c r="L25" s="146"/>
      <c r="M25" s="147" t="s">
        <v>376</v>
      </c>
      <c r="N25" s="148"/>
      <c r="O25" s="148">
        <f>'62762213'!F3</f>
        <v>13491000</v>
      </c>
      <c r="P25" s="149" t="str">
        <f t="shared" si="5"/>
        <v>Sửa chữa hệ thống cấp nước</v>
      </c>
      <c r="Q25" s="149"/>
      <c r="R25" s="149"/>
      <c r="S25" s="149"/>
      <c r="T25" s="149"/>
      <c r="U25" s="149"/>
      <c r="V25" s="149"/>
      <c r="W25" s="149"/>
      <c r="X25" s="149"/>
      <c r="Y25" s="149"/>
      <c r="Z25" s="149"/>
    </row>
    <row r="26" spans="1:26" ht="17.25" customHeight="1" x14ac:dyDescent="0.3">
      <c r="A26" s="150">
        <v>22</v>
      </c>
      <c r="B26" s="151" t="s">
        <v>111</v>
      </c>
      <c r="C26" s="167" t="s">
        <v>112</v>
      </c>
      <c r="D26" s="165">
        <f>VLOOKUP(C26,INFO!$B$2:$F$164,2,0)</f>
        <v>40000000</v>
      </c>
      <c r="E26" s="141">
        <v>40000000</v>
      </c>
      <c r="F26" s="142">
        <f>VLOOKUP(C26,INFO!$B$2:$F$164,5,1)</f>
        <v>0</v>
      </c>
      <c r="G26" s="143">
        <f>'62762214'!F3</f>
        <v>0</v>
      </c>
      <c r="H26" s="144">
        <f t="shared" si="10"/>
        <v>0</v>
      </c>
      <c r="I26" s="144">
        <f t="shared" si="7"/>
        <v>40000000</v>
      </c>
      <c r="J26" s="145" t="str">
        <f ca="1">IFERROR(_xlfn.__XLUDF.DUMMYFUNCTION("SPARKLINE(J45, {""charttype"",""bar""; ""max"",MAX($J$32:$J$49); ""color1"",""green""})"),"#N/A")</f>
        <v>#N/A</v>
      </c>
      <c r="K26" s="709">
        <f t="shared" si="1"/>
        <v>0</v>
      </c>
      <c r="L26" s="166"/>
      <c r="M26" s="147" t="s">
        <v>377</v>
      </c>
      <c r="N26" s="148"/>
      <c r="O26" s="148">
        <f>'62762214'!F3</f>
        <v>0</v>
      </c>
      <c r="P26" s="149" t="str">
        <f t="shared" si="5"/>
        <v>Sửa chữa hệ thống thoát nước</v>
      </c>
      <c r="Q26" s="149"/>
      <c r="R26" s="149"/>
      <c r="S26" s="149"/>
      <c r="T26" s="149"/>
      <c r="U26" s="149"/>
      <c r="V26" s="149"/>
      <c r="W26" s="149"/>
      <c r="X26" s="149"/>
      <c r="Y26" s="149"/>
      <c r="Z26" s="149"/>
    </row>
    <row r="27" spans="1:26" ht="24" customHeight="1" x14ac:dyDescent="0.3">
      <c r="A27" s="137">
        <v>23</v>
      </c>
      <c r="B27" s="138" t="s">
        <v>113</v>
      </c>
      <c r="C27" s="164" t="s">
        <v>114</v>
      </c>
      <c r="D27" s="165">
        <f>VLOOKUP(C27,INFO!$B$2:$F$164,2,0)</f>
        <v>570000000</v>
      </c>
      <c r="E27" s="141">
        <v>370000000</v>
      </c>
      <c r="F27" s="142">
        <f>VLOOKUP(C27,INFO!$B$2:$F$164,5,1)</f>
        <v>351588400</v>
      </c>
      <c r="G27" s="143">
        <f>'62762215'!F3</f>
        <v>346450000</v>
      </c>
      <c r="H27" s="144">
        <f t="shared" si="10"/>
        <v>351588400</v>
      </c>
      <c r="I27" s="144">
        <f t="shared" si="7"/>
        <v>18411600</v>
      </c>
      <c r="J27" s="145" t="str">
        <f ca="1">IFERROR(_xlfn.__XLUDF.DUMMYFUNCTION("SPARKLINE(J46, {""charttype"",""bar""; ""max"",MAX($J$32:$J$49); ""color1"",""green""})"),"#N/A")</f>
        <v>#N/A</v>
      </c>
      <c r="K27" s="709">
        <f t="shared" si="1"/>
        <v>0.95023891891891887</v>
      </c>
      <c r="L27" s="146"/>
      <c r="M27" s="147" t="s">
        <v>378</v>
      </c>
      <c r="N27" s="148"/>
      <c r="O27" s="148">
        <f>'62762215'!F3</f>
        <v>346450000</v>
      </c>
      <c r="P27" s="149" t="str">
        <f t="shared" si="5"/>
        <v>Sửa chữa hệ thống trạm thu phí</v>
      </c>
      <c r="Q27" s="149"/>
      <c r="R27" s="149"/>
      <c r="S27" s="149"/>
      <c r="T27" s="149"/>
      <c r="U27" s="149"/>
      <c r="V27" s="149"/>
      <c r="W27" s="149"/>
      <c r="X27" s="149"/>
      <c r="Y27" s="149"/>
      <c r="Z27" s="149"/>
    </row>
    <row r="28" spans="1:26" ht="17.25" customHeight="1" x14ac:dyDescent="0.3">
      <c r="A28" s="150">
        <v>24</v>
      </c>
      <c r="B28" s="151" t="s">
        <v>119</v>
      </c>
      <c r="C28" s="167" t="s">
        <v>379</v>
      </c>
      <c r="D28" s="165" t="e">
        <f>VLOOKUP(C28,INFO!$B$2:$F$164,2,0)</f>
        <v>#N/A</v>
      </c>
      <c r="E28" s="141"/>
      <c r="F28" s="142"/>
      <c r="G28" s="143"/>
      <c r="H28" s="144"/>
      <c r="I28" s="144"/>
      <c r="J28" s="145"/>
      <c r="K28" s="709"/>
      <c r="L28" s="146"/>
      <c r="M28" s="147"/>
      <c r="N28" s="148"/>
      <c r="O28" s="148">
        <f>'62762216'!F3</f>
        <v>0</v>
      </c>
      <c r="P28" s="149" t="str">
        <f t="shared" si="5"/>
        <v>Sửa chữa hệ thống thiết bị phục vụ máy bay</v>
      </c>
      <c r="Q28" s="149"/>
      <c r="R28" s="149"/>
      <c r="S28" s="149"/>
      <c r="T28" s="149"/>
      <c r="U28" s="149"/>
      <c r="V28" s="149"/>
      <c r="W28" s="149"/>
      <c r="X28" s="149"/>
      <c r="Y28" s="149"/>
      <c r="Z28" s="149"/>
    </row>
    <row r="29" spans="1:26" ht="15.75" customHeight="1" x14ac:dyDescent="0.3">
      <c r="A29" s="137">
        <v>25</v>
      </c>
      <c r="B29" s="138" t="s">
        <v>115</v>
      </c>
      <c r="C29" s="164" t="s">
        <v>116</v>
      </c>
      <c r="D29" s="165">
        <f>VLOOKUP(C29,INFO!$B$2:$F$164,2,0)</f>
        <v>300000000</v>
      </c>
      <c r="E29" s="141">
        <v>300000000</v>
      </c>
      <c r="F29" s="142">
        <f>VLOOKUP(C29,INFO!$B$2:$F$164,5,1)</f>
        <v>0</v>
      </c>
      <c r="G29" s="143">
        <f>'62762217'!F3</f>
        <v>0</v>
      </c>
      <c r="H29" s="144">
        <f t="shared" ref="H29:H30" si="11">MAX(F29:G29)</f>
        <v>0</v>
      </c>
      <c r="I29" s="144">
        <f t="shared" ref="I29:I30" si="12">E29-H29</f>
        <v>300000000</v>
      </c>
      <c r="J29" s="145" t="str">
        <f ca="1">IFERROR(_xlfn.__XLUDF.DUMMYFUNCTION("SPARKLINE(J48, {""charttype"",""bar""; ""max"",MAX($J$32:$J$49); ""color1"",""green""})"),"#N/A")</f>
        <v>#N/A</v>
      </c>
      <c r="K29" s="709">
        <f t="shared" ref="K29:K35" si="13">H29/E29</f>
        <v>0</v>
      </c>
      <c r="L29" s="166"/>
      <c r="M29" s="147" t="s">
        <v>380</v>
      </c>
      <c r="N29" s="148"/>
      <c r="O29" s="148">
        <f>'62762217'!F3</f>
        <v>0</v>
      </c>
      <c r="P29" s="149" t="str">
        <f t="shared" si="5"/>
        <v>Sửa chữa hệ thống camera, CCTV</v>
      </c>
      <c r="Q29" s="149"/>
      <c r="R29" s="149"/>
      <c r="S29" s="149"/>
      <c r="T29" s="149"/>
      <c r="U29" s="149"/>
      <c r="V29" s="149"/>
      <c r="W29" s="149"/>
      <c r="X29" s="149"/>
      <c r="Y29" s="149"/>
      <c r="Z29" s="149"/>
    </row>
    <row r="30" spans="1:26" ht="17.25" customHeight="1" x14ac:dyDescent="0.3">
      <c r="A30" s="150">
        <v>26</v>
      </c>
      <c r="B30" s="151" t="s">
        <v>117</v>
      </c>
      <c r="C30" s="167" t="s">
        <v>118</v>
      </c>
      <c r="D30" s="165">
        <f>VLOOKUP(C30,INFO!$B$2:$F$164,2,0)</f>
        <v>90000000</v>
      </c>
      <c r="E30" s="141">
        <v>90000000</v>
      </c>
      <c r="F30" s="142">
        <f>VLOOKUP(C30,INFO!$B$2:$F$164,5,1)</f>
        <v>15182434</v>
      </c>
      <c r="G30" s="143">
        <f>'62762288'!F3</f>
        <v>20568148</v>
      </c>
      <c r="H30" s="144">
        <f t="shared" si="11"/>
        <v>20568148</v>
      </c>
      <c r="I30" s="144">
        <f t="shared" si="12"/>
        <v>69431852</v>
      </c>
      <c r="J30" s="145" t="str">
        <f ca="1">IFERROR(_xlfn.__XLUDF.DUMMYFUNCTION("SPARKLINE(J49, {""charttype"",""bar""; ""max"",MAX($J$32:$J$49); ""color1"",""green""})"),"#N/A")</f>
        <v>#N/A</v>
      </c>
      <c r="K30" s="709">
        <f t="shared" si="13"/>
        <v>0.22853497777777779</v>
      </c>
      <c r="L30" s="146"/>
      <c r="M30" s="147" t="s">
        <v>381</v>
      </c>
      <c r="N30" s="148"/>
      <c r="O30" s="148">
        <f>'62762288'!F3</f>
        <v>20568148</v>
      </c>
      <c r="P30" s="149" t="str">
        <f t="shared" si="5"/>
        <v>Sửa chữa máy móc thiết bị khác</v>
      </c>
      <c r="Q30" s="149"/>
      <c r="R30" s="149"/>
      <c r="S30" s="149"/>
      <c r="T30" s="149"/>
      <c r="U30" s="149"/>
      <c r="V30" s="149"/>
      <c r="W30" s="149"/>
      <c r="X30" s="149"/>
      <c r="Y30" s="149"/>
      <c r="Z30" s="149"/>
    </row>
    <row r="31" spans="1:26" ht="26.25" customHeight="1" x14ac:dyDescent="0.3">
      <c r="A31" s="156" t="s">
        <v>382</v>
      </c>
      <c r="B31" s="133" t="s">
        <v>383</v>
      </c>
      <c r="C31" s="157"/>
      <c r="D31" s="158"/>
      <c r="E31" s="159">
        <f t="shared" ref="E31:I31" si="14">SUM(E32:E35)</f>
        <v>1780000000</v>
      </c>
      <c r="F31" s="159">
        <f t="shared" si="14"/>
        <v>853085694</v>
      </c>
      <c r="G31" s="160">
        <f t="shared" si="14"/>
        <v>1220148710.3333335</v>
      </c>
      <c r="H31" s="159">
        <f t="shared" si="14"/>
        <v>1223648110.3333335</v>
      </c>
      <c r="I31" s="159">
        <f t="shared" si="14"/>
        <v>556351889.66666663</v>
      </c>
      <c r="J31" s="169"/>
      <c r="K31" s="710">
        <f t="shared" si="13"/>
        <v>0.68744275861423232</v>
      </c>
      <c r="L31" s="161"/>
      <c r="M31" s="162"/>
      <c r="N31" s="163"/>
      <c r="O31" s="163"/>
      <c r="P31" s="149" t="str">
        <f t="shared" si="5"/>
        <v>SCTX PHƯƠNG TIỆN VẬN TẢI</v>
      </c>
      <c r="Q31" s="149"/>
      <c r="R31" s="149"/>
      <c r="S31" s="149"/>
      <c r="T31" s="149"/>
      <c r="U31" s="149"/>
      <c r="V31" s="149"/>
      <c r="W31" s="149"/>
      <c r="X31" s="149"/>
      <c r="Y31" s="149"/>
      <c r="Z31" s="149"/>
    </row>
    <row r="32" spans="1:26" ht="24.75" customHeight="1" x14ac:dyDescent="0.3">
      <c r="A32" s="137">
        <v>27</v>
      </c>
      <c r="B32" s="138" t="s">
        <v>123</v>
      </c>
      <c r="C32" s="164" t="s">
        <v>124</v>
      </c>
      <c r="D32" s="165">
        <f>VLOOKUP(C32,INFO!$B$2:$F$164,2,0)</f>
        <v>2720000000</v>
      </c>
      <c r="E32" s="141">
        <v>1260000000</v>
      </c>
      <c r="F32" s="142">
        <f>VLOOKUP(C32,INFO!$B$2:$F$164,5,1)</f>
        <v>581779517</v>
      </c>
      <c r="G32" s="143">
        <f>'62762301'!F3</f>
        <v>783296406.55555558</v>
      </c>
      <c r="H32" s="144">
        <f>MAX(F32:G32)</f>
        <v>783296406.55555558</v>
      </c>
      <c r="I32" s="144">
        <f t="shared" ref="I32:I35" si="15">E32-H32</f>
        <v>476703593.44444442</v>
      </c>
      <c r="J32" s="145"/>
      <c r="K32" s="709">
        <f t="shared" si="13"/>
        <v>0.62166381472663146</v>
      </c>
      <c r="L32" s="166"/>
      <c r="M32" s="147" t="s">
        <v>384</v>
      </c>
      <c r="N32" s="148"/>
      <c r="O32" s="148">
        <f>'62762301'!F3</f>
        <v>783296406.55555558</v>
      </c>
      <c r="P32" s="149" t="str">
        <f t="shared" si="5"/>
        <v>Sửa chữa phương tiện vận tải đặc chủng phục vụ bay</v>
      </c>
      <c r="Q32" s="154"/>
      <c r="R32" s="154"/>
      <c r="S32" s="154"/>
      <c r="T32" s="154"/>
      <c r="U32" s="149"/>
      <c r="V32" s="149"/>
      <c r="W32" s="149"/>
      <c r="X32" s="149"/>
      <c r="Y32" s="149"/>
      <c r="Z32" s="149"/>
    </row>
    <row r="33" spans="1:26" ht="25.5" customHeight="1" x14ac:dyDescent="0.3">
      <c r="A33" s="150">
        <v>28</v>
      </c>
      <c r="B33" s="151" t="s">
        <v>125</v>
      </c>
      <c r="C33" s="167" t="s">
        <v>126</v>
      </c>
      <c r="D33" s="165">
        <f>VLOOKUP(C33,INFO!$B$2:$F$164,2,0)</f>
        <v>600000000</v>
      </c>
      <c r="E33" s="141">
        <v>390000000</v>
      </c>
      <c r="F33" s="142">
        <f>VLOOKUP(C33,INFO!$B$2:$F$164,5,1)</f>
        <v>230464464</v>
      </c>
      <c r="G33" s="143">
        <f>'62762302'!F3</f>
        <v>395308217.77777779</v>
      </c>
      <c r="H33" s="144">
        <f>G33</f>
        <v>395308217.77777779</v>
      </c>
      <c r="I33" s="144">
        <f t="shared" si="15"/>
        <v>-5308217.777777791</v>
      </c>
      <c r="J33" s="145"/>
      <c r="K33" s="709">
        <f t="shared" si="13"/>
        <v>1.0136108148148149</v>
      </c>
      <c r="L33" s="146"/>
      <c r="M33" s="147" t="s">
        <v>385</v>
      </c>
      <c r="N33" s="148"/>
      <c r="O33" s="148">
        <f>'62762302'!F3</f>
        <v>395308217.77777779</v>
      </c>
      <c r="P33" s="149" t="str">
        <f t="shared" si="5"/>
        <v>Sửa chữa xe cứu hỏa, cứu thương, xe chuyên dùng</v>
      </c>
      <c r="Q33" s="170"/>
      <c r="R33" s="170"/>
      <c r="S33" s="170"/>
      <c r="T33" s="170"/>
      <c r="U33" s="149"/>
      <c r="V33" s="149"/>
      <c r="W33" s="149"/>
      <c r="X33" s="149"/>
      <c r="Y33" s="149"/>
      <c r="Z33" s="149"/>
    </row>
    <row r="34" spans="1:26" ht="22.5" customHeight="1" x14ac:dyDescent="0.3">
      <c r="A34" s="137">
        <v>29</v>
      </c>
      <c r="B34" s="138" t="s">
        <v>128</v>
      </c>
      <c r="C34" s="164" t="s">
        <v>129</v>
      </c>
      <c r="D34" s="165">
        <f>VLOOKUP(C34,INFO!$B$2:$F$164,2,0)</f>
        <v>100000000</v>
      </c>
      <c r="E34" s="141">
        <v>100000000</v>
      </c>
      <c r="F34" s="142">
        <f>VLOOKUP(C34,INFO!$B$2:$F$164,5,1)</f>
        <v>32430749</v>
      </c>
      <c r="G34" s="143">
        <f>'62762303'!F3</f>
        <v>28931349</v>
      </c>
      <c r="H34" s="144">
        <f t="shared" ref="H34:H35" si="16">MAX(F34:G34)</f>
        <v>32430749</v>
      </c>
      <c r="I34" s="144">
        <f t="shared" si="15"/>
        <v>67569251</v>
      </c>
      <c r="J34" s="145"/>
      <c r="K34" s="709">
        <f t="shared" si="13"/>
        <v>0.32430748999999998</v>
      </c>
      <c r="L34" s="166"/>
      <c r="M34" s="147" t="s">
        <v>386</v>
      </c>
      <c r="N34" s="148"/>
      <c r="O34" s="148">
        <f>'62762303'!F3</f>
        <v>28931349</v>
      </c>
      <c r="P34" s="149" t="str">
        <f t="shared" si="5"/>
        <v>Sửa chữa xe ô tô, xe tải các loại</v>
      </c>
      <c r="Q34" s="171"/>
      <c r="R34" s="171"/>
      <c r="S34" s="171"/>
      <c r="T34" s="171"/>
      <c r="U34" s="149"/>
      <c r="V34" s="149"/>
      <c r="W34" s="149"/>
      <c r="X34" s="149"/>
      <c r="Y34" s="149"/>
      <c r="Z34" s="149"/>
    </row>
    <row r="35" spans="1:26" ht="25.5" customHeight="1" x14ac:dyDescent="0.3">
      <c r="A35" s="150">
        <v>30</v>
      </c>
      <c r="B35" s="151" t="s">
        <v>130</v>
      </c>
      <c r="C35" s="167" t="s">
        <v>131</v>
      </c>
      <c r="D35" s="165">
        <f>VLOOKUP(C35,INFO!$B$2:$F$164,2,0)</f>
        <v>30000000</v>
      </c>
      <c r="E35" s="141">
        <v>30000000</v>
      </c>
      <c r="F35" s="142">
        <f>VLOOKUP(C35,INFO!$B$2:$F$164,5,1)</f>
        <v>8410964</v>
      </c>
      <c r="G35" s="143">
        <f>'62762304'!F3</f>
        <v>12612737</v>
      </c>
      <c r="H35" s="144">
        <f t="shared" si="16"/>
        <v>12612737</v>
      </c>
      <c r="I35" s="144">
        <f t="shared" si="15"/>
        <v>17387263</v>
      </c>
      <c r="J35" s="145"/>
      <c r="K35" s="709">
        <f t="shared" si="13"/>
        <v>0.42042456666666667</v>
      </c>
      <c r="L35" s="166"/>
      <c r="M35" s="147" t="s">
        <v>387</v>
      </c>
      <c r="N35" s="148"/>
      <c r="O35" s="148">
        <f>'62762304'!F3</f>
        <v>12612737</v>
      </c>
      <c r="P35" s="149" t="str">
        <f t="shared" si="5"/>
        <v>Sửa chữa xe ô tô (khối gián tiếp)</v>
      </c>
      <c r="Q35" s="172"/>
      <c r="R35" s="172"/>
      <c r="S35" s="172"/>
      <c r="T35" s="172"/>
      <c r="U35" s="149"/>
      <c r="V35" s="149"/>
      <c r="W35" s="149"/>
      <c r="X35" s="149"/>
      <c r="Y35" s="149"/>
      <c r="Z35" s="149"/>
    </row>
    <row r="36" spans="1:26" ht="24.75" customHeight="1" x14ac:dyDescent="0.3">
      <c r="A36" s="137">
        <v>31</v>
      </c>
      <c r="B36" s="138" t="s">
        <v>388</v>
      </c>
      <c r="C36" s="164" t="s">
        <v>389</v>
      </c>
      <c r="D36" s="165"/>
      <c r="E36" s="141"/>
      <c r="F36" s="142" t="str">
        <f>IFERROR(VLOOKUP(C36,INFO!$B$2:$F$164,5,0),"")</f>
        <v/>
      </c>
      <c r="G36" s="143">
        <f>IF('62762388'!E3&lt;E36,E36,'62762388'!E3)</f>
        <v>0</v>
      </c>
      <c r="H36" s="144"/>
      <c r="I36" s="144"/>
      <c r="J36" s="145"/>
      <c r="K36" s="709"/>
      <c r="L36" s="146"/>
      <c r="M36" s="147"/>
      <c r="N36" s="148"/>
      <c r="O36" s="148">
        <f>'62762388'!F3</f>
        <v>0</v>
      </c>
      <c r="P36" s="149" t="str">
        <f t="shared" si="5"/>
        <v>Sửa chữa phương tiện vận tải khác</v>
      </c>
      <c r="Q36" s="171"/>
      <c r="R36" s="171"/>
      <c r="S36" s="171"/>
      <c r="T36" s="171"/>
      <c r="U36" s="149"/>
      <c r="V36" s="149"/>
      <c r="W36" s="149"/>
      <c r="X36" s="149"/>
      <c r="Y36" s="149"/>
      <c r="Z36" s="149"/>
    </row>
    <row r="37" spans="1:26" ht="17.25" customHeight="1" x14ac:dyDescent="0.3">
      <c r="A37" s="173"/>
      <c r="B37" s="174" t="s">
        <v>390</v>
      </c>
      <c r="C37" s="175"/>
      <c r="D37" s="158"/>
      <c r="E37" s="176"/>
      <c r="F37" s="177"/>
      <c r="G37" s="178"/>
      <c r="H37" s="179"/>
      <c r="I37" s="179"/>
      <c r="J37" s="180"/>
      <c r="K37" s="711"/>
      <c r="L37" s="181"/>
      <c r="M37" s="162"/>
      <c r="N37" s="163"/>
      <c r="O37" s="163"/>
      <c r="P37" s="149" t="str">
        <f t="shared" si="5"/>
        <v>CÁC CHI PHÍ KHÁC</v>
      </c>
      <c r="Q37" s="149"/>
      <c r="R37" s="149"/>
      <c r="S37" s="149"/>
      <c r="T37" s="149"/>
      <c r="U37" s="149"/>
      <c r="V37" s="149"/>
      <c r="W37" s="149"/>
      <c r="X37" s="149"/>
      <c r="Y37" s="149"/>
      <c r="Z37" s="149"/>
    </row>
    <row r="38" spans="1:26" ht="15.75" customHeight="1" x14ac:dyDescent="0.3">
      <c r="A38" s="182">
        <v>41</v>
      </c>
      <c r="B38" s="183" t="s">
        <v>391</v>
      </c>
      <c r="C38" s="184" t="s">
        <v>163</v>
      </c>
      <c r="D38" s="140">
        <f>VLOOKUP(C38,INFO!$B$2:$F$164,2,0)</f>
        <v>930000000</v>
      </c>
      <c r="E38" s="141">
        <v>930000000</v>
      </c>
      <c r="F38" s="142">
        <f>VLOOKUP(C38,INFO!$B$2:$F$164,5,1)</f>
        <v>158714210</v>
      </c>
      <c r="G38" s="143">
        <f>'627701'!F3</f>
        <v>660895710</v>
      </c>
      <c r="H38" s="185">
        <f t="shared" ref="H38:H48" si="17">MAX(F38:G38)</f>
        <v>660895710</v>
      </c>
      <c r="I38" s="185">
        <f t="shared" ref="I38:I48" si="18">E38-H38</f>
        <v>269104290</v>
      </c>
      <c r="J38" s="186"/>
      <c r="K38" s="712">
        <f t="shared" ref="K38:K48" si="19">H38/E38</f>
        <v>0.71064054838709678</v>
      </c>
      <c r="L38" s="146"/>
      <c r="M38" s="147"/>
      <c r="N38" s="148">
        <v>-280000000</v>
      </c>
      <c r="O38" s="148">
        <f>'627701'!F3</f>
        <v>660895710</v>
      </c>
      <c r="P38" s="149" t="str">
        <f t="shared" si="5"/>
        <v>Thuê dịch vụ vệ sinh</v>
      </c>
      <c r="Q38" s="149"/>
      <c r="R38" s="149"/>
      <c r="S38" s="149"/>
      <c r="T38" s="149"/>
      <c r="U38" s="149"/>
      <c r="V38" s="149"/>
      <c r="W38" s="149"/>
      <c r="X38" s="149"/>
      <c r="Y38" s="149"/>
      <c r="Z38" s="149"/>
    </row>
    <row r="39" spans="1:26" ht="17.25" customHeight="1" x14ac:dyDescent="0.3">
      <c r="A39" s="187">
        <v>42</v>
      </c>
      <c r="B39" s="188" t="s">
        <v>392</v>
      </c>
      <c r="C39" s="189" t="s">
        <v>165</v>
      </c>
      <c r="D39" s="140">
        <f>VLOOKUP(C39,INFO!$B$2:$F$164,2,0)</f>
        <v>360000000</v>
      </c>
      <c r="E39" s="141">
        <v>360000000</v>
      </c>
      <c r="F39" s="142">
        <f>VLOOKUP(C39,INFO!$B$2:$F$164,5,1)</f>
        <v>137293626</v>
      </c>
      <c r="G39" s="143">
        <f>'627702'!F3</f>
        <v>306662400</v>
      </c>
      <c r="H39" s="185">
        <f t="shared" si="17"/>
        <v>306662400</v>
      </c>
      <c r="I39" s="185">
        <f t="shared" si="18"/>
        <v>53337600</v>
      </c>
      <c r="J39" s="186"/>
      <c r="K39" s="712">
        <f t="shared" si="19"/>
        <v>0.85184000000000004</v>
      </c>
      <c r="L39" s="146"/>
      <c r="M39" s="147"/>
      <c r="N39" s="148">
        <v>-40000000</v>
      </c>
      <c r="O39" s="148">
        <f>'627702'!F3</f>
        <v>306662400</v>
      </c>
      <c r="P39" s="149" t="str">
        <f t="shared" si="5"/>
        <v>Thuê dịch vụ bảo vệ</v>
      </c>
      <c r="Q39" s="149"/>
      <c r="R39" s="149"/>
      <c r="S39" s="149"/>
      <c r="T39" s="149"/>
      <c r="U39" s="149"/>
      <c r="V39" s="149"/>
      <c r="W39" s="149"/>
      <c r="X39" s="149"/>
      <c r="Y39" s="149"/>
      <c r="Z39" s="149"/>
    </row>
    <row r="40" spans="1:26" ht="17.25" x14ac:dyDescent="0.3">
      <c r="A40" s="182">
        <v>43</v>
      </c>
      <c r="B40" s="183" t="s">
        <v>393</v>
      </c>
      <c r="C40" s="184" t="s">
        <v>167</v>
      </c>
      <c r="D40" s="140">
        <f>VLOOKUP(C40,INFO!$B$2:$F$164,2,0)</f>
        <v>120000000</v>
      </c>
      <c r="E40" s="141">
        <v>120000000</v>
      </c>
      <c r="F40" s="142">
        <f>VLOOKUP(C40,INFO!$B$2:$F$164,5,1)</f>
        <v>28096366</v>
      </c>
      <c r="G40" s="143">
        <f>'627703'!F3</f>
        <v>0</v>
      </c>
      <c r="H40" s="185">
        <f t="shared" si="17"/>
        <v>28096366</v>
      </c>
      <c r="I40" s="185">
        <f t="shared" si="18"/>
        <v>91903634</v>
      </c>
      <c r="J40" s="186"/>
      <c r="K40" s="712">
        <f t="shared" si="19"/>
        <v>0.23413638333333334</v>
      </c>
      <c r="L40" s="146"/>
      <c r="M40" s="147"/>
      <c r="N40" s="148">
        <v>0</v>
      </c>
      <c r="O40" s="148">
        <f>'627703'!F3</f>
        <v>0</v>
      </c>
      <c r="P40" s="149" t="str">
        <f t="shared" si="5"/>
        <v>Thuê dịch vụ vệ sinh môi trường, chất thải</v>
      </c>
      <c r="Q40" s="149"/>
      <c r="R40" s="149"/>
      <c r="S40" s="149"/>
      <c r="T40" s="149"/>
      <c r="U40" s="149"/>
      <c r="V40" s="149"/>
      <c r="W40" s="149"/>
      <c r="X40" s="149"/>
      <c r="Y40" s="149"/>
      <c r="Z40" s="149"/>
    </row>
    <row r="41" spans="1:26" ht="17.25" customHeight="1" x14ac:dyDescent="0.3">
      <c r="A41" s="187">
        <v>44</v>
      </c>
      <c r="B41" s="188" t="s">
        <v>394</v>
      </c>
      <c r="C41" s="189" t="s">
        <v>169</v>
      </c>
      <c r="D41" s="140">
        <f>VLOOKUP(C41,INFO!$B$2:$F$164,2,0)</f>
        <v>5000000</v>
      </c>
      <c r="E41" s="141">
        <v>5000000</v>
      </c>
      <c r="F41" s="142">
        <f>VLOOKUP(C41,INFO!$B$2:$F$164,5,1)</f>
        <v>0</v>
      </c>
      <c r="G41" s="143">
        <f>'627704'!F3</f>
        <v>0</v>
      </c>
      <c r="H41" s="185">
        <f t="shared" si="17"/>
        <v>0</v>
      </c>
      <c r="I41" s="185">
        <f t="shared" si="18"/>
        <v>5000000</v>
      </c>
      <c r="J41" s="186"/>
      <c r="K41" s="712">
        <f t="shared" si="19"/>
        <v>0</v>
      </c>
      <c r="L41" s="146"/>
      <c r="M41" s="147"/>
      <c r="N41" s="148">
        <v>0</v>
      </c>
      <c r="O41" s="148">
        <f>'627704'!F3</f>
        <v>0</v>
      </c>
      <c r="P41" s="149" t="str">
        <f t="shared" si="5"/>
        <v>Dịch vụ VIP, khách hàng C</v>
      </c>
      <c r="Q41" s="149"/>
      <c r="R41" s="149"/>
      <c r="S41" s="149"/>
      <c r="T41" s="149"/>
      <c r="U41" s="149"/>
      <c r="V41" s="149"/>
      <c r="W41" s="149"/>
      <c r="X41" s="149"/>
      <c r="Y41" s="149"/>
      <c r="Z41" s="149"/>
    </row>
    <row r="42" spans="1:26" ht="17.25" customHeight="1" x14ac:dyDescent="0.3">
      <c r="A42" s="182">
        <v>45</v>
      </c>
      <c r="B42" s="183" t="s">
        <v>395</v>
      </c>
      <c r="C42" s="184" t="s">
        <v>171</v>
      </c>
      <c r="D42" s="140">
        <f>VLOOKUP(C42,INFO!$B$2:$F$164,2,0)</f>
        <v>0</v>
      </c>
      <c r="E42" s="141">
        <v>100000000</v>
      </c>
      <c r="F42" s="142">
        <f>VLOOKUP(C42,INFO!$B$2:$F$164,5,1)</f>
        <v>0</v>
      </c>
      <c r="G42" s="143">
        <f>'627706'!F3</f>
        <v>0</v>
      </c>
      <c r="H42" s="185">
        <f t="shared" si="17"/>
        <v>0</v>
      </c>
      <c r="I42" s="185">
        <f t="shared" si="18"/>
        <v>100000000</v>
      </c>
      <c r="J42" s="186"/>
      <c r="K42" s="712">
        <f t="shared" si="19"/>
        <v>0</v>
      </c>
      <c r="L42" s="146"/>
      <c r="M42" s="147"/>
      <c r="N42" s="148">
        <v>0</v>
      </c>
      <c r="O42" s="148">
        <f>'627706'!F3</f>
        <v>0</v>
      </c>
      <c r="P42" s="149" t="str">
        <f t="shared" si="5"/>
        <v>Thuê vận chuyển bốc xếp</v>
      </c>
      <c r="Q42" s="149"/>
      <c r="R42" s="149"/>
      <c r="S42" s="149"/>
      <c r="T42" s="149"/>
      <c r="U42" s="149"/>
      <c r="V42" s="149"/>
      <c r="W42" s="149"/>
      <c r="X42" s="149"/>
      <c r="Y42" s="149"/>
      <c r="Z42" s="149"/>
    </row>
    <row r="43" spans="1:26" ht="17.25" customHeight="1" x14ac:dyDescent="0.3">
      <c r="A43" s="187">
        <v>46</v>
      </c>
      <c r="B43" s="188" t="s">
        <v>253</v>
      </c>
      <c r="C43" s="189" t="s">
        <v>174</v>
      </c>
      <c r="D43" s="140">
        <f>VLOOKUP(C43,INFO!$B$2:$F$164,2,0)</f>
        <v>123000000</v>
      </c>
      <c r="E43" s="141">
        <v>123000000</v>
      </c>
      <c r="F43" s="142">
        <f>VLOOKUP(C43,INFO!$B$2:$F$164,5,1)</f>
        <v>72797904</v>
      </c>
      <c r="G43" s="143">
        <f>'627708'!F3</f>
        <v>0</v>
      </c>
      <c r="H43" s="185">
        <f t="shared" si="17"/>
        <v>72797904</v>
      </c>
      <c r="I43" s="185">
        <f t="shared" si="18"/>
        <v>50202096</v>
      </c>
      <c r="J43" s="186"/>
      <c r="K43" s="712">
        <f t="shared" si="19"/>
        <v>0.59185287804878051</v>
      </c>
      <c r="L43" s="146"/>
      <c r="M43" s="147"/>
      <c r="N43" s="148">
        <v>0</v>
      </c>
      <c r="O43" s="148">
        <f>'627708'!F3</f>
        <v>0</v>
      </c>
      <c r="P43" s="149" t="str">
        <f t="shared" si="5"/>
        <v>Thông tin liên lạc</v>
      </c>
      <c r="Q43" s="149"/>
      <c r="R43" s="149"/>
      <c r="S43" s="149"/>
      <c r="T43" s="149"/>
      <c r="U43" s="149"/>
      <c r="V43" s="149"/>
      <c r="W43" s="149"/>
      <c r="X43" s="149"/>
      <c r="Y43" s="149"/>
      <c r="Z43" s="149"/>
    </row>
    <row r="44" spans="1:26" ht="17.25" customHeight="1" x14ac:dyDescent="0.3">
      <c r="A44" s="182">
        <v>47</v>
      </c>
      <c r="B44" s="190" t="s">
        <v>396</v>
      </c>
      <c r="C44" s="184" t="s">
        <v>176</v>
      </c>
      <c r="D44" s="140">
        <f>VLOOKUP(C44,INFO!$B$2:$F$164,2,0)</f>
        <v>8500000000</v>
      </c>
      <c r="E44" s="191">
        <v>8500000000</v>
      </c>
      <c r="F44" s="142">
        <f>VLOOKUP(C44,INFO!$B$2:$F$164,5,1)</f>
        <v>5283191499</v>
      </c>
      <c r="G44" s="143">
        <f>'627709'!F3</f>
        <v>0</v>
      </c>
      <c r="H44" s="185">
        <f t="shared" si="17"/>
        <v>5283191499</v>
      </c>
      <c r="I44" s="185">
        <f t="shared" si="18"/>
        <v>3216808501</v>
      </c>
      <c r="J44" s="186"/>
      <c r="K44" s="712">
        <f t="shared" si="19"/>
        <v>0.6215519410588235</v>
      </c>
      <c r="L44" s="146"/>
      <c r="M44" s="147"/>
      <c r="N44" s="148">
        <v>755000000</v>
      </c>
      <c r="O44" s="148">
        <f>'627709'!F3</f>
        <v>0</v>
      </c>
      <c r="P44" s="149" t="str">
        <f t="shared" si="5"/>
        <v>Tiền điện</v>
      </c>
      <c r="Q44" s="149"/>
      <c r="R44" s="149"/>
      <c r="S44" s="149"/>
      <c r="T44" s="149"/>
      <c r="U44" s="149"/>
      <c r="V44" s="149"/>
      <c r="W44" s="149"/>
      <c r="X44" s="149"/>
      <c r="Y44" s="149"/>
      <c r="Z44" s="149"/>
    </row>
    <row r="45" spans="1:26" ht="17.25" customHeight="1" x14ac:dyDescent="0.3">
      <c r="A45" s="187">
        <v>48</v>
      </c>
      <c r="B45" s="188" t="s">
        <v>397</v>
      </c>
      <c r="C45" s="189" t="s">
        <v>178</v>
      </c>
      <c r="D45" s="140">
        <f>VLOOKUP(C45,INFO!$B$2:$F$164,2,0)</f>
        <v>700000000</v>
      </c>
      <c r="E45" s="141">
        <v>700000000</v>
      </c>
      <c r="F45" s="142">
        <f>VLOOKUP(C45,INFO!$B$2:$F$164,5,1)</f>
        <v>489413319</v>
      </c>
      <c r="G45" s="143">
        <f>'627710'!F3</f>
        <v>0</v>
      </c>
      <c r="H45" s="185">
        <f t="shared" si="17"/>
        <v>489413319</v>
      </c>
      <c r="I45" s="185">
        <f t="shared" si="18"/>
        <v>210586681</v>
      </c>
      <c r="J45" s="186"/>
      <c r="K45" s="712">
        <f t="shared" si="19"/>
        <v>0.69916188428571424</v>
      </c>
      <c r="L45" s="146"/>
      <c r="M45" s="147"/>
      <c r="N45" s="148">
        <v>0</v>
      </c>
      <c r="O45" s="148">
        <f>'627710'!F3</f>
        <v>0</v>
      </c>
      <c r="P45" s="149" t="str">
        <f t="shared" si="5"/>
        <v>Tiền nước</v>
      </c>
      <c r="Q45" s="149"/>
      <c r="R45" s="149"/>
      <c r="S45" s="149"/>
      <c r="T45" s="149"/>
      <c r="U45" s="149"/>
      <c r="V45" s="149"/>
      <c r="W45" s="149"/>
      <c r="X45" s="149"/>
      <c r="Y45" s="149"/>
      <c r="Z45" s="149"/>
    </row>
    <row r="46" spans="1:26" ht="35.25" customHeight="1" x14ac:dyDescent="0.3">
      <c r="A46" s="182">
        <v>49</v>
      </c>
      <c r="B46" s="192" t="s">
        <v>398</v>
      </c>
      <c r="C46" s="184" t="s">
        <v>180</v>
      </c>
      <c r="D46" s="140">
        <f>VLOOKUP(C46,INFO!$B$2:$F$164,2,0)</f>
        <v>500000000</v>
      </c>
      <c r="E46" s="141">
        <v>500000000</v>
      </c>
      <c r="F46" s="142">
        <f>VLOOKUP(C46,INFO!$B$2:$F$164,5,1)</f>
        <v>385895569</v>
      </c>
      <c r="G46" s="143">
        <f>'627712'!F3</f>
        <v>58796160</v>
      </c>
      <c r="H46" s="185">
        <f t="shared" si="17"/>
        <v>385895569</v>
      </c>
      <c r="I46" s="185">
        <f t="shared" si="18"/>
        <v>114104431</v>
      </c>
      <c r="J46" s="186"/>
      <c r="K46" s="712">
        <f t="shared" si="19"/>
        <v>0.77179113799999999</v>
      </c>
      <c r="L46" s="146"/>
      <c r="M46" s="147"/>
      <c r="N46" s="148">
        <v>0</v>
      </c>
      <c r="O46" s="148">
        <f>'627712'!F3</f>
        <v>58796160</v>
      </c>
      <c r="P46" s="149" t="str">
        <f t="shared" si="5"/>
        <v>Bảo hiểm hàng không, phi hàng không</v>
      </c>
      <c r="Q46" s="149"/>
      <c r="R46" s="149"/>
      <c r="S46" s="149"/>
      <c r="T46" s="149"/>
      <c r="U46" s="149"/>
      <c r="V46" s="149"/>
      <c r="W46" s="149"/>
      <c r="X46" s="149"/>
      <c r="Y46" s="149"/>
      <c r="Z46" s="149"/>
    </row>
    <row r="47" spans="1:26" ht="15.75" customHeight="1" x14ac:dyDescent="0.3">
      <c r="A47" s="187">
        <v>50</v>
      </c>
      <c r="B47" s="188" t="s">
        <v>279</v>
      </c>
      <c r="C47" s="189" t="s">
        <v>182</v>
      </c>
      <c r="D47" s="140">
        <f>VLOOKUP(C47,INFO!$B$2:$F$164,2,0)</f>
        <v>1650000000</v>
      </c>
      <c r="E47" s="141">
        <v>1650000000</v>
      </c>
      <c r="F47" s="142">
        <f>VLOOKUP(C47,INFO!$B$2:$F$164,5,1)</f>
        <v>1133804160</v>
      </c>
      <c r="G47" s="143">
        <f>'627715'!F3</f>
        <v>0</v>
      </c>
      <c r="H47" s="185">
        <f t="shared" si="17"/>
        <v>1133804160</v>
      </c>
      <c r="I47" s="185">
        <f t="shared" si="18"/>
        <v>516195840</v>
      </c>
      <c r="J47" s="186"/>
      <c r="K47" s="712">
        <f t="shared" si="19"/>
        <v>0.68715403636363637</v>
      </c>
      <c r="L47" s="146"/>
      <c r="M47" s="147"/>
      <c r="N47" s="148">
        <v>554000000</v>
      </c>
      <c r="O47" s="148">
        <f>'627715'!F3</f>
        <v>0</v>
      </c>
      <c r="P47" s="149" t="str">
        <f t="shared" si="5"/>
        <v>Đào tạo, huấn luyện</v>
      </c>
      <c r="Q47" s="149"/>
      <c r="R47" s="149"/>
      <c r="S47" s="149"/>
      <c r="T47" s="149"/>
      <c r="U47" s="149"/>
      <c r="V47" s="149"/>
      <c r="W47" s="149"/>
      <c r="X47" s="149"/>
      <c r="Y47" s="149"/>
      <c r="Z47" s="149"/>
    </row>
    <row r="48" spans="1:26" ht="17.25" customHeight="1" x14ac:dyDescent="0.3">
      <c r="A48" s="182">
        <v>51</v>
      </c>
      <c r="B48" s="183" t="s">
        <v>183</v>
      </c>
      <c r="C48" s="184" t="s">
        <v>184</v>
      </c>
      <c r="D48" s="140">
        <f>VLOOKUP(C48,INFO!$B$2:$F$164,2,0)</f>
        <v>502000000</v>
      </c>
      <c r="E48" s="191">
        <f>72000000+430000000</f>
        <v>502000000</v>
      </c>
      <c r="F48" s="142">
        <f>VLOOKUP(C48,INFO!$B$2:$F$164,5,1)</f>
        <v>0</v>
      </c>
      <c r="G48" s="143">
        <f>'627716'!F3</f>
        <v>0</v>
      </c>
      <c r="H48" s="185">
        <f t="shared" si="17"/>
        <v>0</v>
      </c>
      <c r="I48" s="185">
        <f t="shared" si="18"/>
        <v>502000000</v>
      </c>
      <c r="J48" s="186"/>
      <c r="K48" s="712">
        <f t="shared" si="19"/>
        <v>0</v>
      </c>
      <c r="L48" s="146"/>
      <c r="M48" s="147"/>
      <c r="N48" s="148">
        <v>72000000</v>
      </c>
      <c r="O48" s="148">
        <f>'627716'!F3</f>
        <v>0</v>
      </c>
      <c r="P48" s="149" t="str">
        <f t="shared" si="5"/>
        <v>Chi dịch vụ tư vấn, ISO</v>
      </c>
      <c r="Q48" s="149"/>
      <c r="R48" s="149"/>
      <c r="S48" s="149"/>
      <c r="T48" s="149"/>
      <c r="U48" s="149"/>
      <c r="V48" s="149"/>
      <c r="W48" s="149"/>
      <c r="X48" s="149"/>
      <c r="Y48" s="149"/>
      <c r="Z48" s="149"/>
    </row>
    <row r="49" spans="1:26" ht="17.25" customHeight="1" x14ac:dyDescent="0.3">
      <c r="A49" s="187">
        <v>52</v>
      </c>
      <c r="B49" s="188" t="s">
        <v>399</v>
      </c>
      <c r="C49" s="189" t="s">
        <v>400</v>
      </c>
      <c r="D49" s="140" t="e">
        <f>VLOOKUP(C49,INFO!$B$2:$F$164,2,0)</f>
        <v>#N/A</v>
      </c>
      <c r="E49" s="141"/>
      <c r="F49" s="142">
        <f>VLOOKUP(C49,INFO!$B$2:$F$164,5,1)</f>
        <v>0</v>
      </c>
      <c r="G49" s="143"/>
      <c r="H49" s="185"/>
      <c r="I49" s="185"/>
      <c r="J49" s="186"/>
      <c r="K49" s="712"/>
      <c r="L49" s="146"/>
      <c r="M49" s="147"/>
      <c r="N49" s="148">
        <v>0</v>
      </c>
      <c r="O49" s="148">
        <f>'627717'!F3</f>
        <v>0</v>
      </c>
      <c r="P49" s="149" t="str">
        <f t="shared" si="5"/>
        <v>Truyền thông, quảng cáo</v>
      </c>
      <c r="Q49" s="149"/>
      <c r="R49" s="149"/>
      <c r="S49" s="149"/>
      <c r="T49" s="149"/>
      <c r="U49" s="149"/>
      <c r="V49" s="149"/>
      <c r="W49" s="149"/>
      <c r="X49" s="149"/>
      <c r="Y49" s="149"/>
      <c r="Z49" s="149"/>
    </row>
    <row r="50" spans="1:26" ht="17.25" customHeight="1" x14ac:dyDescent="0.3">
      <c r="A50" s="182">
        <v>53</v>
      </c>
      <c r="B50" s="183" t="s">
        <v>401</v>
      </c>
      <c r="C50" s="184" t="s">
        <v>188</v>
      </c>
      <c r="D50" s="140">
        <f>VLOOKUP(C50,INFO!$B$2:$F$164,2,0)</f>
        <v>42000000</v>
      </c>
      <c r="E50" s="141">
        <v>42000000</v>
      </c>
      <c r="F50" s="142">
        <f>VLOOKUP(C50,INFO!$B$2:$F$164,5,1)</f>
        <v>0</v>
      </c>
      <c r="G50" s="143">
        <f>'627720'!F3</f>
        <v>8711000</v>
      </c>
      <c r="H50" s="185">
        <f>MAX(F50:G50)+12000000</f>
        <v>20711000</v>
      </c>
      <c r="I50" s="185">
        <f t="shared" ref="I50:I57" si="20">E50-H50</f>
        <v>21289000</v>
      </c>
      <c r="J50" s="186"/>
      <c r="K50" s="712">
        <f t="shared" ref="K50:K57" si="21">H50/E50</f>
        <v>0.49311904761904762</v>
      </c>
      <c r="L50" s="146"/>
      <c r="M50" s="147"/>
      <c r="N50" s="148">
        <v>0</v>
      </c>
      <c r="O50" s="148">
        <f>'627720'!F3</f>
        <v>8711000</v>
      </c>
      <c r="P50" s="149" t="str">
        <f t="shared" si="5"/>
        <v>Dịch vụ giám sát môi trường</v>
      </c>
      <c r="Q50" s="149"/>
      <c r="R50" s="149"/>
      <c r="S50" s="149"/>
      <c r="T50" s="149"/>
      <c r="U50" s="149"/>
      <c r="V50" s="149"/>
      <c r="W50" s="149"/>
      <c r="X50" s="149"/>
      <c r="Y50" s="149"/>
      <c r="Z50" s="149"/>
    </row>
    <row r="51" spans="1:26" ht="17.25" x14ac:dyDescent="0.3">
      <c r="A51" s="187">
        <v>54</v>
      </c>
      <c r="B51" s="192" t="s">
        <v>402</v>
      </c>
      <c r="C51" s="189" t="s">
        <v>190</v>
      </c>
      <c r="D51" s="140">
        <f>VLOOKUP(C51,INFO!$B$2:$F$164,2,0)</f>
        <v>277000000</v>
      </c>
      <c r="E51" s="141">
        <v>277000000</v>
      </c>
      <c r="F51" s="142">
        <f>VLOOKUP(C51,INFO!$B$2:$F$164,5,1)</f>
        <v>121826301</v>
      </c>
      <c r="G51" s="143">
        <f>'627721'!F3</f>
        <v>227930000</v>
      </c>
      <c r="H51" s="185">
        <f t="shared" ref="H51:H72" si="22">MAX(F51:G51)</f>
        <v>227930000</v>
      </c>
      <c r="I51" s="185">
        <f t="shared" si="20"/>
        <v>49070000</v>
      </c>
      <c r="J51" s="186"/>
      <c r="K51" s="712">
        <f t="shared" si="21"/>
        <v>0.82285198555956673</v>
      </c>
      <c r="L51" s="146"/>
      <c r="M51" s="147"/>
      <c r="N51" s="148">
        <v>0</v>
      </c>
      <c r="O51" s="148">
        <f>'627721'!F3</f>
        <v>227930000</v>
      </c>
      <c r="P51" s="149" t="str">
        <f t="shared" si="5"/>
        <v>Kiểm định</v>
      </c>
      <c r="Q51" s="149"/>
      <c r="R51" s="149"/>
      <c r="S51" s="149"/>
      <c r="T51" s="149"/>
      <c r="U51" s="149"/>
      <c r="V51" s="149"/>
      <c r="W51" s="149"/>
      <c r="X51" s="149"/>
      <c r="Y51" s="149"/>
      <c r="Z51" s="149"/>
    </row>
    <row r="52" spans="1:26" ht="17.25" x14ac:dyDescent="0.3">
      <c r="A52" s="182">
        <v>55</v>
      </c>
      <c r="B52" s="192" t="s">
        <v>403</v>
      </c>
      <c r="C52" s="184" t="s">
        <v>192</v>
      </c>
      <c r="D52" s="140">
        <f>VLOOKUP(C52,INFO!$B$2:$F$164,2,0)</f>
        <v>1027000000</v>
      </c>
      <c r="E52" s="141">
        <v>1027000000</v>
      </c>
      <c r="F52" s="142">
        <f>VLOOKUP(C52,INFO!$B$2:$F$164,5,1)</f>
        <v>522713989</v>
      </c>
      <c r="G52" s="143">
        <f>'627788'!F3</f>
        <v>825499957.77248669</v>
      </c>
      <c r="H52" s="185">
        <f t="shared" si="22"/>
        <v>825499957.77248669</v>
      </c>
      <c r="I52" s="185">
        <f t="shared" si="20"/>
        <v>201500042.22751331</v>
      </c>
      <c r="J52" s="186"/>
      <c r="K52" s="712">
        <f t="shared" si="21"/>
        <v>0.80379742723708536</v>
      </c>
      <c r="L52" s="146"/>
      <c r="M52" s="147"/>
      <c r="N52" s="148">
        <v>753000000</v>
      </c>
      <c r="O52" s="148">
        <f>'627788'!F3</f>
        <v>825499957.77248669</v>
      </c>
      <c r="P52" s="149" t="str">
        <f t="shared" si="5"/>
        <v>Thuê/ mua dịch vụ khác</v>
      </c>
      <c r="Q52" s="149"/>
      <c r="R52" s="149"/>
      <c r="S52" s="149"/>
      <c r="T52" s="149"/>
      <c r="U52" s="149"/>
      <c r="V52" s="149"/>
      <c r="W52" s="149"/>
      <c r="X52" s="149"/>
      <c r="Y52" s="149"/>
      <c r="Z52" s="149"/>
    </row>
    <row r="53" spans="1:26" ht="17.25" customHeight="1" x14ac:dyDescent="0.3">
      <c r="A53" s="187">
        <v>56</v>
      </c>
      <c r="B53" s="188" t="s">
        <v>262</v>
      </c>
      <c r="C53" s="189" t="s">
        <v>195</v>
      </c>
      <c r="D53" s="140">
        <f>VLOOKUP(C53,INFO!$B$2:$F$164,2,0)</f>
        <v>910000000</v>
      </c>
      <c r="E53" s="141">
        <v>910000000</v>
      </c>
      <c r="F53" s="142">
        <f>VLOOKUP(C53,INFO!$B$2:$F$164,5,1)</f>
        <v>422152406</v>
      </c>
      <c r="G53" s="143">
        <f>'627801'!F3</f>
        <v>0</v>
      </c>
      <c r="H53" s="185">
        <f t="shared" si="22"/>
        <v>422152406</v>
      </c>
      <c r="I53" s="185">
        <f t="shared" si="20"/>
        <v>487847594</v>
      </c>
      <c r="J53" s="186"/>
      <c r="K53" s="712">
        <f t="shared" si="21"/>
        <v>0.46390374285714286</v>
      </c>
      <c r="L53" s="146"/>
      <c r="M53" s="147"/>
      <c r="N53" s="148">
        <v>66000000</v>
      </c>
      <c r="O53" s="148">
        <f>'627801'!F3</f>
        <v>0</v>
      </c>
      <c r="P53" s="149" t="str">
        <f t="shared" si="5"/>
        <v>Trang phục ngành</v>
      </c>
      <c r="Q53" s="149"/>
      <c r="R53" s="149"/>
      <c r="S53" s="149"/>
      <c r="T53" s="149"/>
      <c r="U53" s="149"/>
      <c r="V53" s="149"/>
      <c r="W53" s="149"/>
      <c r="X53" s="149"/>
      <c r="Y53" s="149"/>
      <c r="Z53" s="149"/>
    </row>
    <row r="54" spans="1:26" ht="17.25" x14ac:dyDescent="0.3">
      <c r="A54" s="187">
        <v>57</v>
      </c>
      <c r="B54" s="188" t="s">
        <v>404</v>
      </c>
      <c r="C54" s="193" t="s">
        <v>199</v>
      </c>
      <c r="D54" s="140">
        <f>VLOOKUP(C54,INFO!$B$2:$F$164,2,0)</f>
        <v>546000000</v>
      </c>
      <c r="E54" s="141">
        <v>546000000</v>
      </c>
      <c r="F54" s="142">
        <f>VLOOKUP(C54,INFO!$B$2:$F$164,5,1)</f>
        <v>410503960</v>
      </c>
      <c r="G54" s="143">
        <f>'627804'!F3</f>
        <v>517395000</v>
      </c>
      <c r="H54" s="185">
        <f t="shared" si="22"/>
        <v>517395000</v>
      </c>
      <c r="I54" s="185">
        <f t="shared" si="20"/>
        <v>28605000</v>
      </c>
      <c r="J54" s="186"/>
      <c r="K54" s="712">
        <f t="shared" si="21"/>
        <v>0.94760989010989016</v>
      </c>
      <c r="L54" s="146"/>
      <c r="M54" s="147">
        <v>0</v>
      </c>
      <c r="N54" s="148">
        <v>0</v>
      </c>
      <c r="O54" s="148">
        <f>'627804'!F3</f>
        <v>517395000</v>
      </c>
      <c r="P54" s="149" t="str">
        <f t="shared" si="5"/>
        <v>Bảo hộ lao động</v>
      </c>
      <c r="Q54" s="149"/>
      <c r="R54" s="149"/>
      <c r="S54" s="149"/>
      <c r="T54" s="149"/>
      <c r="U54" s="149"/>
      <c r="V54" s="149"/>
      <c r="W54" s="149"/>
      <c r="X54" s="149"/>
      <c r="Y54" s="149"/>
      <c r="Z54" s="149"/>
    </row>
    <row r="55" spans="1:26" ht="17.25" customHeight="1" x14ac:dyDescent="0.3">
      <c r="A55" s="182">
        <v>58</v>
      </c>
      <c r="B55" s="192" t="s">
        <v>200</v>
      </c>
      <c r="C55" s="184" t="s">
        <v>201</v>
      </c>
      <c r="D55" s="140">
        <f>VLOOKUP(C55,INFO!$B$2:$F$164,2,0)</f>
        <v>60000000</v>
      </c>
      <c r="E55" s="141">
        <v>60000000</v>
      </c>
      <c r="F55" s="142">
        <f>VLOOKUP(C55,INFO!$B$2:$F$164,5,1)</f>
        <v>34944722</v>
      </c>
      <c r="G55" s="143">
        <f>'627806'!F3</f>
        <v>46959166.666666664</v>
      </c>
      <c r="H55" s="185">
        <f t="shared" si="22"/>
        <v>46959166.666666664</v>
      </c>
      <c r="I55" s="185">
        <f t="shared" si="20"/>
        <v>13040833.333333336</v>
      </c>
      <c r="J55" s="186"/>
      <c r="K55" s="712">
        <f t="shared" si="21"/>
        <v>0.78265277777777775</v>
      </c>
      <c r="L55" s="146"/>
      <c r="M55" s="147"/>
      <c r="N55" s="148">
        <v>0</v>
      </c>
      <c r="O55" s="148">
        <f>'627806'!F3</f>
        <v>46959166.666666664</v>
      </c>
      <c r="P55" s="149" t="str">
        <f t="shared" si="5"/>
        <v>Văn phòng phẩm</v>
      </c>
      <c r="Q55" s="149"/>
      <c r="R55" s="149"/>
      <c r="S55" s="149"/>
      <c r="T55" s="149"/>
      <c r="U55" s="149"/>
      <c r="V55" s="149"/>
      <c r="W55" s="149"/>
      <c r="X55" s="149"/>
      <c r="Y55" s="149"/>
      <c r="Z55" s="149"/>
    </row>
    <row r="56" spans="1:26" ht="17.25" customHeight="1" x14ac:dyDescent="0.3">
      <c r="A56" s="187">
        <v>59</v>
      </c>
      <c r="B56" s="192" t="s">
        <v>405</v>
      </c>
      <c r="C56" s="189" t="s">
        <v>203</v>
      </c>
      <c r="D56" s="140">
        <f>VLOOKUP(C56,INFO!$B$2:$F$164,2,0)</f>
        <v>140000000</v>
      </c>
      <c r="E56" s="141">
        <v>140000000</v>
      </c>
      <c r="F56" s="142">
        <f>VLOOKUP(C56,INFO!$B$2:$F$164,5,1)</f>
        <v>56343149</v>
      </c>
      <c r="G56" s="143">
        <f>'627807'!F3</f>
        <v>56416500</v>
      </c>
      <c r="H56" s="185">
        <f t="shared" si="22"/>
        <v>56416500</v>
      </c>
      <c r="I56" s="185">
        <f t="shared" si="20"/>
        <v>83583500</v>
      </c>
      <c r="J56" s="186"/>
      <c r="K56" s="712">
        <f t="shared" si="21"/>
        <v>0.40297500000000003</v>
      </c>
      <c r="L56" s="146"/>
      <c r="M56" s="147"/>
      <c r="N56" s="148">
        <v>50000000</v>
      </c>
      <c r="O56" s="148">
        <f>'627807'!F3</f>
        <v>56416500</v>
      </c>
      <c r="P56" s="149" t="str">
        <f t="shared" si="5"/>
        <v>Giấy , mực in, mực photo</v>
      </c>
      <c r="Q56" s="149"/>
      <c r="R56" s="149"/>
      <c r="S56" s="149"/>
      <c r="T56" s="149"/>
      <c r="U56" s="149"/>
      <c r="V56" s="149"/>
      <c r="W56" s="149"/>
      <c r="X56" s="149"/>
      <c r="Y56" s="149"/>
      <c r="Z56" s="149"/>
    </row>
    <row r="57" spans="1:26" ht="27.75" customHeight="1" x14ac:dyDescent="0.3">
      <c r="A57" s="182">
        <v>60</v>
      </c>
      <c r="B57" s="183" t="s">
        <v>406</v>
      </c>
      <c r="C57" s="184" t="s">
        <v>205</v>
      </c>
      <c r="D57" s="140">
        <f>VLOOKUP(C57,INFO!$B$2:$F$164,2,0)</f>
        <v>95000000</v>
      </c>
      <c r="E57" s="141">
        <v>95000000</v>
      </c>
      <c r="F57" s="142">
        <f>VLOOKUP(C57,INFO!$B$2:$F$164,5,1)</f>
        <v>35656764</v>
      </c>
      <c r="G57" s="143">
        <f>'627808'!F3</f>
        <v>52776518.518518522</v>
      </c>
      <c r="H57" s="185">
        <f t="shared" si="22"/>
        <v>52776518.518518522</v>
      </c>
      <c r="I57" s="185">
        <f t="shared" si="20"/>
        <v>42223481.481481478</v>
      </c>
      <c r="J57" s="186"/>
      <c r="K57" s="712">
        <f t="shared" si="21"/>
        <v>0.55554230019493178</v>
      </c>
      <c r="L57" s="146"/>
      <c r="M57" s="147"/>
      <c r="N57" s="148">
        <v>10000000</v>
      </c>
      <c r="O57" s="148">
        <f>'627808'!F3</f>
        <v>52776518.518518522</v>
      </c>
      <c r="P57" s="149" t="str">
        <f t="shared" si="5"/>
        <v>Mua , in ấn , pho to chứng từ, tài liệu</v>
      </c>
      <c r="Q57" s="149"/>
      <c r="R57" s="149"/>
      <c r="S57" s="149"/>
      <c r="T57" s="149"/>
      <c r="U57" s="149"/>
      <c r="V57" s="149"/>
      <c r="W57" s="149"/>
      <c r="X57" s="149"/>
      <c r="Y57" s="149"/>
      <c r="Z57" s="149"/>
    </row>
    <row r="58" spans="1:26" ht="45.75" customHeight="1" x14ac:dyDescent="0.3">
      <c r="A58" s="187">
        <v>61</v>
      </c>
      <c r="B58" s="188" t="s">
        <v>407</v>
      </c>
      <c r="C58" s="189" t="s">
        <v>208</v>
      </c>
      <c r="D58" s="140">
        <f>VLOOKUP(C58,INFO!$B$2:$F$164,2,0)</f>
        <v>0</v>
      </c>
      <c r="E58" s="194" t="s">
        <v>408</v>
      </c>
      <c r="F58" s="142">
        <f>VLOOKUP(C58,INFO!$B$2:$F$164,5,1)</f>
        <v>22289815</v>
      </c>
      <c r="G58" s="143">
        <f>'627809'!F3</f>
        <v>0</v>
      </c>
      <c r="H58" s="185">
        <f t="shared" si="22"/>
        <v>22289815</v>
      </c>
      <c r="I58" s="185"/>
      <c r="J58" s="186"/>
      <c r="K58" s="712"/>
      <c r="L58" s="146"/>
      <c r="M58" s="147"/>
      <c r="N58" s="148">
        <v>105000000</v>
      </c>
      <c r="O58" s="148">
        <f>'627809'!F3</f>
        <v>0</v>
      </c>
      <c r="P58" s="149" t="str">
        <f t="shared" si="5"/>
        <v>Hội nghị, khánh thành</v>
      </c>
      <c r="Q58" s="149"/>
      <c r="R58" s="149"/>
      <c r="S58" s="149"/>
      <c r="T58" s="149" t="s">
        <v>1892</v>
      </c>
      <c r="U58" s="149"/>
      <c r="V58" s="149"/>
      <c r="W58" s="149"/>
      <c r="X58" s="149"/>
      <c r="Y58" s="149"/>
      <c r="Z58" s="149"/>
    </row>
    <row r="59" spans="1:26" ht="17.25" x14ac:dyDescent="0.3">
      <c r="A59" s="182">
        <v>62</v>
      </c>
      <c r="B59" s="183" t="s">
        <v>209</v>
      </c>
      <c r="C59" s="184" t="s">
        <v>210</v>
      </c>
      <c r="D59" s="195">
        <f>VLOOKUP(C59,INFO!$B$2:$F$164,2,0)</f>
        <v>420000000</v>
      </c>
      <c r="E59" s="141">
        <v>420000000</v>
      </c>
      <c r="F59" s="142">
        <f>VLOOKUP(C59,INFO!$B$2:$F$164,5,1)</f>
        <v>418912785</v>
      </c>
      <c r="G59" s="143">
        <f>'627810'!F3</f>
        <v>0</v>
      </c>
      <c r="H59" s="185">
        <f t="shared" si="22"/>
        <v>418912785</v>
      </c>
      <c r="I59" s="185">
        <f t="shared" ref="I59:I72" si="23">E59-H59</f>
        <v>1087215</v>
      </c>
      <c r="J59" s="186"/>
      <c r="K59" s="712">
        <f t="shared" ref="K59:K72" si="24">H59/E59</f>
        <v>0.99741139285714286</v>
      </c>
      <c r="L59" s="146"/>
      <c r="M59" s="147"/>
      <c r="N59" s="148">
        <v>200000000</v>
      </c>
      <c r="O59" s="196">
        <f>'627810'!F3</f>
        <v>0</v>
      </c>
      <c r="P59" s="149" t="str">
        <f t="shared" si="5"/>
        <v>Chi phí giao dịch</v>
      </c>
      <c r="Q59" s="149"/>
      <c r="R59" s="149"/>
      <c r="S59" s="149"/>
      <c r="T59" s="149"/>
      <c r="U59" s="149"/>
      <c r="V59" s="149"/>
      <c r="W59" s="149"/>
      <c r="X59" s="149"/>
      <c r="Y59" s="149"/>
      <c r="Z59" s="149"/>
    </row>
    <row r="60" spans="1:26" ht="44.25" customHeight="1" x14ac:dyDescent="0.3">
      <c r="A60" s="187">
        <v>63</v>
      </c>
      <c r="B60" s="183" t="s">
        <v>213</v>
      </c>
      <c r="C60" s="184" t="s">
        <v>214</v>
      </c>
      <c r="D60" s="140">
        <f>VLOOKUP(C60,INFO!$B$2:$F$164,2,0)</f>
        <v>240000000</v>
      </c>
      <c r="E60" s="197">
        <v>240000000</v>
      </c>
      <c r="F60" s="142">
        <f>VLOOKUP(C60,INFO!$B$2:$F$164,5,1)</f>
        <v>217522408</v>
      </c>
      <c r="G60" s="143">
        <f>'627812'!F3</f>
        <v>0</v>
      </c>
      <c r="H60" s="185">
        <f t="shared" si="22"/>
        <v>217522408</v>
      </c>
      <c r="I60" s="185">
        <f t="shared" si="23"/>
        <v>22477592</v>
      </c>
      <c r="J60" s="186"/>
      <c r="K60" s="712">
        <f t="shared" si="24"/>
        <v>0.90634336666666671</v>
      </c>
      <c r="L60" s="166"/>
      <c r="M60" s="147"/>
      <c r="N60" s="148">
        <v>0</v>
      </c>
      <c r="O60" s="148">
        <f>'627812'!F3</f>
        <v>0</v>
      </c>
      <c r="P60" s="149" t="str">
        <f t="shared" si="5"/>
        <v>Công tác phí trong nước</v>
      </c>
      <c r="Q60" s="149"/>
      <c r="R60" s="149"/>
      <c r="S60" s="149"/>
      <c r="T60" s="149"/>
      <c r="U60" s="149"/>
      <c r="V60" s="149"/>
      <c r="W60" s="149"/>
      <c r="X60" s="149"/>
      <c r="Y60" s="149"/>
      <c r="Z60" s="149"/>
    </row>
    <row r="61" spans="1:26" ht="24" customHeight="1" x14ac:dyDescent="0.3">
      <c r="A61" s="182">
        <v>64</v>
      </c>
      <c r="B61" s="188" t="s">
        <v>215</v>
      </c>
      <c r="C61" s="189" t="s">
        <v>216</v>
      </c>
      <c r="D61" s="140">
        <f>VLOOKUP(C61,INFO!$B$2:$F$164,2,0)</f>
        <v>50000000</v>
      </c>
      <c r="E61" s="141">
        <v>50000000</v>
      </c>
      <c r="F61" s="142">
        <f>VLOOKUP(C61,INFO!$B$2:$F$164,5,1)</f>
        <v>30055874</v>
      </c>
      <c r="G61" s="143">
        <f>'627813'!F3</f>
        <v>12598920</v>
      </c>
      <c r="H61" s="185">
        <f t="shared" si="22"/>
        <v>30055874</v>
      </c>
      <c r="I61" s="185">
        <f t="shared" si="23"/>
        <v>19944126</v>
      </c>
      <c r="J61" s="186"/>
      <c r="K61" s="712">
        <f t="shared" si="24"/>
        <v>0.60111747999999998</v>
      </c>
      <c r="L61" s="168"/>
      <c r="M61" s="147"/>
      <c r="N61" s="148">
        <v>0</v>
      </c>
      <c r="O61" s="148">
        <f>'627813'!F3</f>
        <v>12598920</v>
      </c>
      <c r="P61" s="149" t="str">
        <f t="shared" si="5"/>
        <v>Lệ phí giao thông, cầu đường, đăng kiểm</v>
      </c>
      <c r="Q61" s="149"/>
      <c r="R61" s="149"/>
      <c r="S61" s="149"/>
      <c r="T61" s="149"/>
      <c r="U61" s="149"/>
      <c r="V61" s="149"/>
      <c r="W61" s="149"/>
      <c r="X61" s="149"/>
      <c r="Y61" s="149"/>
      <c r="Z61" s="149"/>
    </row>
    <row r="62" spans="1:26" ht="39" customHeight="1" x14ac:dyDescent="0.3">
      <c r="A62" s="187">
        <v>65</v>
      </c>
      <c r="B62" s="198" t="s">
        <v>220</v>
      </c>
      <c r="C62" s="184" t="s">
        <v>221</v>
      </c>
      <c r="D62" s="195">
        <f>VLOOKUP(C62,INFO!$B$2:$F$164,2,0)</f>
        <v>270000000</v>
      </c>
      <c r="E62" s="141">
        <v>270000000</v>
      </c>
      <c r="F62" s="142">
        <f>VLOOKUP(C62,INFO!$B$2:$F$164,5,1)</f>
        <v>74440904</v>
      </c>
      <c r="G62" s="143">
        <f>'627816'!F3</f>
        <v>87815258.370370373</v>
      </c>
      <c r="H62" s="185">
        <f t="shared" si="22"/>
        <v>87815258.370370373</v>
      </c>
      <c r="I62" s="185">
        <f t="shared" si="23"/>
        <v>182184741.62962961</v>
      </c>
      <c r="J62" s="186"/>
      <c r="K62" s="712">
        <f t="shared" si="24"/>
        <v>0.3252416976680384</v>
      </c>
      <c r="L62" s="146"/>
      <c r="M62" s="147"/>
      <c r="N62" s="148">
        <v>100000000</v>
      </c>
      <c r="O62" s="148">
        <f>'627816'!F3</f>
        <v>87815258.370370373</v>
      </c>
      <c r="P62" s="149" t="str">
        <f t="shared" si="5"/>
        <v>Chi phí chăm sóc cây cảnh và trang trí nhà ga, văn phòng</v>
      </c>
      <c r="Q62" s="149"/>
      <c r="R62" s="149"/>
      <c r="S62" s="149"/>
      <c r="T62" s="149"/>
      <c r="U62" s="149"/>
      <c r="V62" s="149"/>
      <c r="W62" s="149"/>
      <c r="X62" s="149"/>
      <c r="Y62" s="149"/>
      <c r="Z62" s="149"/>
    </row>
    <row r="63" spans="1:26" ht="21" customHeight="1" x14ac:dyDescent="0.3">
      <c r="A63" s="182">
        <v>66</v>
      </c>
      <c r="B63" s="188" t="s">
        <v>409</v>
      </c>
      <c r="C63" s="189" t="s">
        <v>223</v>
      </c>
      <c r="D63" s="140">
        <f>VLOOKUP(C63,INFO!$B$2:$F$164,2,0)</f>
        <v>105000000</v>
      </c>
      <c r="E63" s="141">
        <v>105000000</v>
      </c>
      <c r="F63" s="142">
        <f>VLOOKUP(C63,INFO!$B$2:$F$164,5,1)</f>
        <v>26960000</v>
      </c>
      <c r="G63" s="143">
        <f>'627817'!F3</f>
        <v>0</v>
      </c>
      <c r="H63" s="185">
        <f t="shared" si="22"/>
        <v>26960000</v>
      </c>
      <c r="I63" s="185">
        <f t="shared" si="23"/>
        <v>78040000</v>
      </c>
      <c r="J63" s="186"/>
      <c r="K63" s="712">
        <f t="shared" si="24"/>
        <v>0.25676190476190475</v>
      </c>
      <c r="L63" s="146"/>
      <c r="M63" s="147"/>
      <c r="N63" s="148">
        <v>303000000</v>
      </c>
      <c r="O63" s="148">
        <f>'627817'!F3</f>
        <v>0</v>
      </c>
      <c r="P63" s="149" t="str">
        <f t="shared" si="5"/>
        <v>Chi phí cấp phép an ninh, vận hành trang thiết bị</v>
      </c>
      <c r="Q63" s="149"/>
      <c r="R63" s="149"/>
      <c r="S63" s="149"/>
      <c r="T63" s="149"/>
      <c r="U63" s="149"/>
      <c r="V63" s="149"/>
      <c r="W63" s="149"/>
      <c r="X63" s="149"/>
      <c r="Y63" s="149"/>
      <c r="Z63" s="149"/>
    </row>
    <row r="64" spans="1:26" ht="35.25" customHeight="1" x14ac:dyDescent="0.3">
      <c r="A64" s="187">
        <v>67</v>
      </c>
      <c r="B64" s="183" t="s">
        <v>410</v>
      </c>
      <c r="C64" s="184" t="s">
        <v>225</v>
      </c>
      <c r="D64" s="140">
        <f>VLOOKUP(C64,INFO!$B$2:$F$164,2,0)</f>
        <v>160000000</v>
      </c>
      <c r="E64" s="141">
        <v>160000000</v>
      </c>
      <c r="F64" s="142">
        <f>VLOOKUP(C64,INFO!$B$2:$F$164,5,1)</f>
        <v>0</v>
      </c>
      <c r="G64" s="143">
        <f>'627818'!F3</f>
        <v>0</v>
      </c>
      <c r="H64" s="185">
        <f t="shared" si="22"/>
        <v>0</v>
      </c>
      <c r="I64" s="185">
        <f t="shared" si="23"/>
        <v>160000000</v>
      </c>
      <c r="J64" s="186"/>
      <c r="K64" s="712">
        <f t="shared" si="24"/>
        <v>0</v>
      </c>
      <c r="L64" s="146"/>
      <c r="M64" s="147"/>
      <c r="N64" s="148">
        <v>0</v>
      </c>
      <c r="O64" s="148">
        <f>'627818'!F3</f>
        <v>0</v>
      </c>
      <c r="P64" s="149" t="str">
        <f t="shared" si="5"/>
        <v>Công tác PCCC</v>
      </c>
      <c r="Q64" s="149"/>
      <c r="R64" s="149"/>
      <c r="S64" s="149"/>
      <c r="T64" s="149"/>
      <c r="U64" s="149"/>
      <c r="V64" s="149"/>
      <c r="W64" s="149"/>
      <c r="X64" s="149"/>
      <c r="Y64" s="149"/>
      <c r="Z64" s="149"/>
    </row>
    <row r="65" spans="1:26" ht="17.25" x14ac:dyDescent="0.3">
      <c r="A65" s="182">
        <v>68</v>
      </c>
      <c r="B65" s="188" t="s">
        <v>411</v>
      </c>
      <c r="C65" s="189" t="s">
        <v>238</v>
      </c>
      <c r="D65" s="140">
        <f>VLOOKUP(C65,INFO!$B$2:$F$164,2,0)</f>
        <v>245000000</v>
      </c>
      <c r="E65" s="141">
        <v>245000000</v>
      </c>
      <c r="F65" s="142">
        <f>VLOOKUP(C65,INFO!$B$2:$F$164,5,1)</f>
        <v>73210259</v>
      </c>
      <c r="G65" s="143">
        <f>'627826'!F3</f>
        <v>16837320</v>
      </c>
      <c r="H65" s="185">
        <f t="shared" si="22"/>
        <v>73210259</v>
      </c>
      <c r="I65" s="185">
        <f t="shared" si="23"/>
        <v>171789741</v>
      </c>
      <c r="J65" s="186"/>
      <c r="K65" s="712">
        <f t="shared" si="24"/>
        <v>0.29881738367346938</v>
      </c>
      <c r="L65" s="146"/>
      <c r="M65" s="147"/>
      <c r="N65" s="148">
        <v>0</v>
      </c>
      <c r="O65" s="148">
        <f>'627826'!F3</f>
        <v>16837320</v>
      </c>
      <c r="P65" s="149" t="str">
        <f t="shared" si="5"/>
        <v>Công tác an ninh, an toàn hàng không</v>
      </c>
      <c r="Q65" s="149"/>
      <c r="R65" s="149"/>
      <c r="S65" s="149"/>
      <c r="T65" s="149"/>
      <c r="U65" s="149"/>
      <c r="V65" s="149"/>
      <c r="W65" s="149"/>
      <c r="X65" s="149"/>
      <c r="Y65" s="149"/>
      <c r="Z65" s="149"/>
    </row>
    <row r="66" spans="1:26" ht="17.25" x14ac:dyDescent="0.3">
      <c r="A66" s="187">
        <v>69</v>
      </c>
      <c r="B66" s="183" t="s">
        <v>23</v>
      </c>
      <c r="C66" s="184" t="s">
        <v>25</v>
      </c>
      <c r="D66" s="140">
        <f>VLOOKUP(C66,INFO!$B$2:$F$164,2,0)</f>
        <v>800000000</v>
      </c>
      <c r="E66" s="141">
        <v>800000000</v>
      </c>
      <c r="F66" s="142">
        <f>VLOOKUP(C66,INFO!$B$2:$F$164,5,1)</f>
        <v>916253686</v>
      </c>
      <c r="G66" s="143">
        <f>'62721'!F3</f>
        <v>0</v>
      </c>
      <c r="H66" s="185">
        <f t="shared" si="22"/>
        <v>916253686</v>
      </c>
      <c r="I66" s="185">
        <f t="shared" si="23"/>
        <v>-116253686</v>
      </c>
      <c r="J66" s="186"/>
      <c r="K66" s="712">
        <f t="shared" si="24"/>
        <v>1.1453171074999999</v>
      </c>
      <c r="L66" s="146"/>
      <c r="M66" s="147"/>
      <c r="N66" s="148">
        <v>180000000</v>
      </c>
      <c r="O66" s="148">
        <f>'62721'!F3</f>
        <v>0</v>
      </c>
      <c r="P66" s="149" t="str">
        <f t="shared" si="5"/>
        <v>Chi phí nhiên liệu</v>
      </c>
      <c r="Q66" s="149"/>
      <c r="R66" s="149"/>
      <c r="S66" s="149"/>
      <c r="T66" s="149"/>
      <c r="U66" s="149"/>
      <c r="V66" s="149"/>
      <c r="W66" s="149"/>
      <c r="X66" s="149"/>
      <c r="Y66" s="149"/>
      <c r="Z66" s="149"/>
    </row>
    <row r="67" spans="1:26" ht="17.25" x14ac:dyDescent="0.3">
      <c r="A67" s="182">
        <v>70</v>
      </c>
      <c r="B67" s="183" t="s">
        <v>24</v>
      </c>
      <c r="C67" s="189" t="s">
        <v>27</v>
      </c>
      <c r="D67" s="140">
        <f>VLOOKUP(C67,INFO!$B$2:$F$164,2,0)</f>
        <v>150000000</v>
      </c>
      <c r="E67" s="141">
        <v>150000000</v>
      </c>
      <c r="F67" s="199">
        <f>VLOOKUP(C67,INFO!$B$2:$F$164,5,1)</f>
        <v>157182286</v>
      </c>
      <c r="G67" s="143">
        <f>'62722'!F3</f>
        <v>149813883.14814815</v>
      </c>
      <c r="H67" s="185">
        <f t="shared" si="22"/>
        <v>157182286</v>
      </c>
      <c r="I67" s="185">
        <f t="shared" si="23"/>
        <v>-7182286</v>
      </c>
      <c r="J67" s="186"/>
      <c r="K67" s="712">
        <f t="shared" si="24"/>
        <v>1.0478819066666667</v>
      </c>
      <c r="L67" s="146"/>
      <c r="M67" s="200" t="s">
        <v>412</v>
      </c>
      <c r="N67" s="148">
        <v>0</v>
      </c>
      <c r="O67" s="148">
        <f>'62722'!F3</f>
        <v>149813883.14814815</v>
      </c>
      <c r="P67" s="149" t="str">
        <f t="shared" si="5"/>
        <v>Vật tư vệ sinh</v>
      </c>
      <c r="Q67" s="149"/>
      <c r="R67" s="149"/>
      <c r="S67" s="149"/>
      <c r="T67" s="149"/>
      <c r="U67" s="149"/>
      <c r="V67" s="149"/>
      <c r="W67" s="149"/>
      <c r="X67" s="149"/>
      <c r="Y67" s="149"/>
      <c r="Z67" s="149"/>
    </row>
    <row r="68" spans="1:26" ht="17.25" customHeight="1" x14ac:dyDescent="0.3">
      <c r="A68" s="187">
        <v>71</v>
      </c>
      <c r="B68" s="183" t="s">
        <v>26</v>
      </c>
      <c r="C68" s="184" t="s">
        <v>29</v>
      </c>
      <c r="D68" s="140">
        <f>VLOOKUP(C68,INFO!$B$2:$F$164,2,0)</f>
        <v>20000000</v>
      </c>
      <c r="E68" s="141">
        <v>20000000</v>
      </c>
      <c r="F68" s="142">
        <f>VLOOKUP(C68,INFO!$B$2:$F$164,5,1)</f>
        <v>0</v>
      </c>
      <c r="G68" s="143">
        <f>'62723'!F3</f>
        <v>0</v>
      </c>
      <c r="H68" s="185">
        <f t="shared" si="22"/>
        <v>0</v>
      </c>
      <c r="I68" s="185">
        <f t="shared" si="23"/>
        <v>20000000</v>
      </c>
      <c r="J68" s="186"/>
      <c r="K68" s="712">
        <f t="shared" si="24"/>
        <v>0</v>
      </c>
      <c r="L68" s="146"/>
      <c r="M68" s="147"/>
      <c r="N68" s="148">
        <v>0</v>
      </c>
      <c r="O68" s="148">
        <f>'62723'!F3</f>
        <v>0</v>
      </c>
      <c r="P68" s="149" t="str">
        <f t="shared" si="5"/>
        <v>Vật tư, tem, nhãn kiểm tra an ninh hàng không</v>
      </c>
      <c r="Q68" s="149"/>
      <c r="R68" s="149"/>
      <c r="S68" s="149"/>
      <c r="T68" s="149"/>
      <c r="U68" s="149"/>
      <c r="V68" s="149"/>
      <c r="W68" s="149"/>
      <c r="X68" s="149"/>
      <c r="Y68" s="149"/>
      <c r="Z68" s="149"/>
    </row>
    <row r="69" spans="1:26" ht="17.25" customHeight="1" x14ac:dyDescent="0.3">
      <c r="A69" s="182">
        <v>72</v>
      </c>
      <c r="B69" s="188" t="s">
        <v>28</v>
      </c>
      <c r="C69" s="189" t="s">
        <v>31</v>
      </c>
      <c r="D69" s="140">
        <f>VLOOKUP(C69,INFO!$B$2:$F$164,2,0)</f>
        <v>40000000</v>
      </c>
      <c r="E69" s="141">
        <v>28000000</v>
      </c>
      <c r="F69" s="142">
        <f>VLOOKUP(C69,INFO!$B$2:$F$164,5,1)</f>
        <v>27714000</v>
      </c>
      <c r="G69" s="143">
        <f>'62724'!F3</f>
        <v>19394320</v>
      </c>
      <c r="H69" s="185">
        <f t="shared" si="22"/>
        <v>27714000</v>
      </c>
      <c r="I69" s="185">
        <f t="shared" si="23"/>
        <v>286000</v>
      </c>
      <c r="J69" s="186"/>
      <c r="K69" s="712">
        <f t="shared" si="24"/>
        <v>0.98978571428571427</v>
      </c>
      <c r="L69" s="146"/>
      <c r="M69" s="200" t="s">
        <v>412</v>
      </c>
      <c r="N69" s="148">
        <v>0</v>
      </c>
      <c r="O69" s="148">
        <f>'62724'!F3</f>
        <v>19394320</v>
      </c>
      <c r="P69" s="149" t="str">
        <f t="shared" si="5"/>
        <v>Vật liệu phục vụ chuyến bay</v>
      </c>
      <c r="Q69" s="149"/>
      <c r="R69" s="149"/>
      <c r="S69" s="149"/>
      <c r="T69" s="149"/>
      <c r="U69" s="149"/>
      <c r="V69" s="149"/>
      <c r="W69" s="149"/>
      <c r="X69" s="149"/>
      <c r="Y69" s="149"/>
      <c r="Z69" s="149"/>
    </row>
    <row r="70" spans="1:26" ht="17.25" customHeight="1" x14ac:dyDescent="0.3">
      <c r="A70" s="187">
        <v>73</v>
      </c>
      <c r="B70" s="183" t="s">
        <v>30</v>
      </c>
      <c r="C70" s="184" t="s">
        <v>33</v>
      </c>
      <c r="D70" s="140">
        <f>VLOOKUP(C70,INFO!$B$2:$F$164,2,0)</f>
        <v>126000000</v>
      </c>
      <c r="E70" s="141">
        <v>126000000</v>
      </c>
      <c r="F70" s="142">
        <f>VLOOKUP(C70,INFO!$B$2:$F$164,5,1)</f>
        <v>87955140</v>
      </c>
      <c r="G70" s="143">
        <f>'62725'!F3</f>
        <v>87955140</v>
      </c>
      <c r="H70" s="185">
        <f t="shared" si="22"/>
        <v>87955140</v>
      </c>
      <c r="I70" s="185">
        <f t="shared" si="23"/>
        <v>38044860</v>
      </c>
      <c r="J70" s="186"/>
      <c r="K70" s="712">
        <f t="shared" si="24"/>
        <v>0.69805666666666666</v>
      </c>
      <c r="L70" s="146"/>
      <c r="M70" s="147"/>
      <c r="N70" s="148">
        <v>0</v>
      </c>
      <c r="O70" s="148">
        <f>'62725'!F3</f>
        <v>87955140</v>
      </c>
      <c r="P70" s="149" t="str">
        <f t="shared" si="5"/>
        <v>Vật liệu xử lý chất thải, hóa chất hệ thống lạnh</v>
      </c>
      <c r="Q70" s="149"/>
      <c r="R70" s="149"/>
      <c r="S70" s="149"/>
      <c r="T70" s="149"/>
      <c r="U70" s="149"/>
      <c r="V70" s="149"/>
      <c r="W70" s="149"/>
      <c r="X70" s="149"/>
      <c r="Y70" s="149"/>
      <c r="Z70" s="149"/>
    </row>
    <row r="71" spans="1:26" ht="17.25" customHeight="1" x14ac:dyDescent="0.3">
      <c r="A71" s="182">
        <v>74</v>
      </c>
      <c r="B71" s="188" t="s">
        <v>32</v>
      </c>
      <c r="C71" s="189" t="s">
        <v>35</v>
      </c>
      <c r="D71" s="140" t="s">
        <v>327</v>
      </c>
      <c r="E71" s="141">
        <v>20000000</v>
      </c>
      <c r="F71" s="142">
        <f>VLOOKUP(C71,INFO!$B$2:$F$164,5,1)</f>
        <v>10249999</v>
      </c>
      <c r="G71" s="143">
        <f>'62726'!F3</f>
        <v>2000000</v>
      </c>
      <c r="H71" s="185">
        <f t="shared" si="22"/>
        <v>10249999</v>
      </c>
      <c r="I71" s="185">
        <f t="shared" si="23"/>
        <v>9750001</v>
      </c>
      <c r="J71" s="186"/>
      <c r="K71" s="712">
        <f t="shared" si="24"/>
        <v>0.51249995000000004</v>
      </c>
      <c r="L71" s="146"/>
      <c r="M71" s="147"/>
      <c r="N71" s="148">
        <v>0</v>
      </c>
      <c r="O71" s="148">
        <f>'62726'!F3</f>
        <v>2000000</v>
      </c>
      <c r="P71" s="149" t="str">
        <f t="shared" si="5"/>
        <v>Vật tư in ấn vé sân đường, hóa đơn</v>
      </c>
      <c r="Q71" s="149"/>
      <c r="R71" s="149"/>
      <c r="S71" s="149"/>
      <c r="T71" s="149"/>
      <c r="U71" s="149"/>
      <c r="V71" s="149"/>
      <c r="W71" s="149"/>
      <c r="X71" s="149"/>
      <c r="Y71" s="149"/>
      <c r="Z71" s="149"/>
    </row>
    <row r="72" spans="1:26" ht="17.25" customHeight="1" x14ac:dyDescent="0.3">
      <c r="A72" s="187">
        <v>75</v>
      </c>
      <c r="B72" s="183" t="s">
        <v>34</v>
      </c>
      <c r="C72" s="184" t="s">
        <v>37</v>
      </c>
      <c r="D72" s="140">
        <f>VLOOKUP(C72,INFO!$B$2:$F$164,2,0)</f>
        <v>75000000</v>
      </c>
      <c r="E72" s="141">
        <v>75000000</v>
      </c>
      <c r="F72" s="142">
        <f>VLOOKUP(C72,INFO!$B$2:$F$164,5,1)</f>
        <v>31735263</v>
      </c>
      <c r="G72" s="143">
        <f>'62727'!F3</f>
        <v>0</v>
      </c>
      <c r="H72" s="185">
        <f t="shared" si="22"/>
        <v>31735263</v>
      </c>
      <c r="I72" s="185">
        <f t="shared" si="23"/>
        <v>43264737</v>
      </c>
      <c r="J72" s="186"/>
      <c r="K72" s="712">
        <f t="shared" si="24"/>
        <v>0.42313684000000001</v>
      </c>
      <c r="L72" s="146"/>
      <c r="M72" s="147"/>
      <c r="N72" s="148">
        <v>0</v>
      </c>
      <c r="O72" s="148">
        <f>'62727'!F3</f>
        <v>0</v>
      </c>
      <c r="P72" s="149" t="str">
        <f t="shared" si="5"/>
        <v>Chi phí nhiên liệu phục vụ công tác</v>
      </c>
      <c r="Q72" s="149"/>
      <c r="R72" s="149"/>
      <c r="S72" s="149"/>
      <c r="T72" s="149"/>
      <c r="U72" s="149"/>
      <c r="V72" s="149"/>
      <c r="W72" s="149"/>
      <c r="X72" s="149"/>
      <c r="Y72" s="149"/>
      <c r="Z72" s="149"/>
    </row>
    <row r="73" spans="1:26" ht="17.25" hidden="1" customHeight="1" x14ac:dyDescent="0.3">
      <c r="A73" s="182"/>
      <c r="B73" s="174" t="s">
        <v>413</v>
      </c>
      <c r="C73" s="175"/>
      <c r="D73" s="158"/>
      <c r="E73" s="176"/>
      <c r="F73" s="177"/>
      <c r="G73" s="143"/>
      <c r="H73" s="179"/>
      <c r="I73" s="179"/>
      <c r="J73" s="180"/>
      <c r="K73" s="711"/>
      <c r="L73" s="181"/>
      <c r="M73" s="162"/>
      <c r="N73" s="148">
        <v>0</v>
      </c>
      <c r="O73" s="163"/>
      <c r="P73" s="149" t="str">
        <f t="shared" si="5"/>
        <v>CỘNG CỤ DỤNG CỤ</v>
      </c>
      <c r="Q73" s="149"/>
      <c r="R73" s="149"/>
      <c r="S73" s="149"/>
      <c r="T73" s="149"/>
      <c r="U73" s="149"/>
      <c r="V73" s="149"/>
      <c r="W73" s="149"/>
      <c r="X73" s="149"/>
      <c r="Y73" s="149"/>
      <c r="Z73" s="149"/>
    </row>
    <row r="74" spans="1:26" ht="27" customHeight="1" x14ac:dyDescent="0.3">
      <c r="A74" s="182"/>
      <c r="B74" s="174" t="s">
        <v>414</v>
      </c>
      <c r="C74" s="175"/>
      <c r="D74" s="158"/>
      <c r="E74" s="201">
        <f>E75</f>
        <v>650000000</v>
      </c>
      <c r="F74" s="202"/>
      <c r="G74" s="203">
        <f t="shared" ref="G74:H74" si="25">G75+G76+G77+G78</f>
        <v>353492650.40740746</v>
      </c>
      <c r="H74" s="202">
        <f t="shared" si="25"/>
        <v>595714878</v>
      </c>
      <c r="I74" s="202">
        <f t="shared" ref="I74:I80" si="26">E74-H74</f>
        <v>54285122</v>
      </c>
      <c r="J74" s="204"/>
      <c r="K74" s="713"/>
      <c r="L74" s="205"/>
      <c r="M74" s="162"/>
      <c r="N74" s="148"/>
      <c r="O74" s="163"/>
      <c r="P74" s="149"/>
      <c r="Q74" s="149"/>
      <c r="R74" s="149"/>
      <c r="S74" s="149"/>
      <c r="T74" s="149"/>
      <c r="U74" s="149"/>
      <c r="V74" s="149"/>
      <c r="W74" s="149"/>
      <c r="X74" s="149"/>
      <c r="Y74" s="149"/>
      <c r="Z74" s="149"/>
    </row>
    <row r="75" spans="1:26" ht="17.25" customHeight="1" x14ac:dyDescent="0.3">
      <c r="A75" s="187">
        <v>76</v>
      </c>
      <c r="B75" s="188" t="s">
        <v>40</v>
      </c>
      <c r="C75" s="189" t="s">
        <v>41</v>
      </c>
      <c r="D75" s="140">
        <f>VLOOKUP(C75,INFO!$B$2:$F$164,2,0)</f>
        <v>610000000</v>
      </c>
      <c r="E75" s="141">
        <v>650000000</v>
      </c>
      <c r="F75" s="142">
        <f>VLOOKUP(C75,INFO!$B$2:$F$164,5,1)</f>
        <v>411772493</v>
      </c>
      <c r="G75" s="143">
        <f>'627311'!F3</f>
        <v>353492650.40740746</v>
      </c>
      <c r="H75" s="185">
        <f t="shared" ref="H75:H80" si="27">MAX(F75:G75)</f>
        <v>411772493</v>
      </c>
      <c r="I75" s="185">
        <f t="shared" si="26"/>
        <v>238227507</v>
      </c>
      <c r="J75" s="186"/>
      <c r="K75" s="712">
        <f t="shared" ref="K75:K80" si="28">H75/E75</f>
        <v>0.63349614307692304</v>
      </c>
      <c r="L75" s="168"/>
      <c r="M75" s="147"/>
      <c r="N75" s="148">
        <v>550000000</v>
      </c>
      <c r="O75" s="148">
        <f>'627311'!F3</f>
        <v>353492650.40740746</v>
      </c>
      <c r="P75" s="149" t="str">
        <f t="shared" ref="P75:P76" si="29">B75</f>
        <v>Công cụ dụng cụ lao động</v>
      </c>
      <c r="Q75" s="149"/>
      <c r="R75" s="149"/>
      <c r="S75" s="149"/>
      <c r="T75" s="149"/>
      <c r="U75" s="149"/>
      <c r="V75" s="149"/>
      <c r="W75" s="149"/>
      <c r="X75" s="149"/>
      <c r="Y75" s="149"/>
      <c r="Z75" s="149"/>
    </row>
    <row r="76" spans="1:26" ht="30" customHeight="1" x14ac:dyDescent="0.3">
      <c r="A76" s="182">
        <v>77</v>
      </c>
      <c r="B76" s="183" t="s">
        <v>42</v>
      </c>
      <c r="C76" s="184" t="s">
        <v>43</v>
      </c>
      <c r="D76" s="140">
        <f>VLOOKUP(C76,INFO!$B$2:$F$164,2,0)</f>
        <v>73000000</v>
      </c>
      <c r="E76" s="141">
        <v>73000000</v>
      </c>
      <c r="F76" s="142">
        <f>VLOOKUP(C76,INFO!$B$2:$F$164,5,1)</f>
        <v>122391542</v>
      </c>
      <c r="G76" s="143">
        <f>'627312'!F3</f>
        <v>0</v>
      </c>
      <c r="H76" s="185">
        <f t="shared" si="27"/>
        <v>122391542</v>
      </c>
      <c r="I76" s="185">
        <f t="shared" si="26"/>
        <v>-49391542</v>
      </c>
      <c r="J76" s="186"/>
      <c r="K76" s="712">
        <f t="shared" si="28"/>
        <v>1.6765964657534247</v>
      </c>
      <c r="L76" s="168" t="s">
        <v>1739</v>
      </c>
      <c r="M76" s="147"/>
      <c r="N76" s="148">
        <v>280000000</v>
      </c>
      <c r="O76" s="148">
        <f>'627312'!F3</f>
        <v>0</v>
      </c>
      <c r="P76" s="149" t="str">
        <f t="shared" si="29"/>
        <v>Trang thiết bị văn phòng</v>
      </c>
      <c r="Q76" s="149"/>
      <c r="R76" s="149"/>
      <c r="S76" s="149"/>
      <c r="T76" s="149"/>
      <c r="U76" s="149"/>
      <c r="V76" s="149"/>
      <c r="W76" s="149"/>
      <c r="X76" s="149"/>
      <c r="Y76" s="149"/>
      <c r="Z76" s="149"/>
    </row>
    <row r="77" spans="1:26" ht="17.25" customHeight="1" x14ac:dyDescent="0.3">
      <c r="A77" s="187">
        <v>78</v>
      </c>
      <c r="B77" s="188" t="s">
        <v>44</v>
      </c>
      <c r="C77" s="189" t="s">
        <v>45</v>
      </c>
      <c r="D77" s="140">
        <f>VLOOKUP(C77,INFO!$B$2:$F$164,2,0)</f>
        <v>100000000</v>
      </c>
      <c r="E77" s="141">
        <v>100000000</v>
      </c>
      <c r="F77" s="142">
        <f>VLOOKUP(C77,INFO!$B$2:$F$164,5,1)</f>
        <v>0</v>
      </c>
      <c r="G77" s="143">
        <f>'627313'!F3</f>
        <v>0</v>
      </c>
      <c r="H77" s="185">
        <f t="shared" si="27"/>
        <v>0</v>
      </c>
      <c r="I77" s="185">
        <f t="shared" si="26"/>
        <v>100000000</v>
      </c>
      <c r="J77" s="186"/>
      <c r="K77" s="712">
        <f t="shared" si="28"/>
        <v>0</v>
      </c>
      <c r="L77" s="168" t="s">
        <v>1739</v>
      </c>
      <c r="M77" s="147"/>
      <c r="N77" s="148">
        <v>0</v>
      </c>
      <c r="O77" s="148">
        <f>'627313'!F3</f>
        <v>0</v>
      </c>
      <c r="P77" s="149"/>
      <c r="Q77" s="149"/>
      <c r="R77" s="149"/>
      <c r="S77" s="149"/>
      <c r="T77" s="149"/>
      <c r="U77" s="149"/>
      <c r="V77" s="149"/>
      <c r="W77" s="149"/>
      <c r="X77" s="149"/>
      <c r="Y77" s="149"/>
      <c r="Z77" s="149"/>
    </row>
    <row r="78" spans="1:26" ht="17.25" customHeight="1" x14ac:dyDescent="0.3">
      <c r="A78" s="182">
        <v>79</v>
      </c>
      <c r="B78" s="183" t="s">
        <v>46</v>
      </c>
      <c r="C78" s="184" t="s">
        <v>47</v>
      </c>
      <c r="D78" s="140">
        <f>VLOOKUP(C78,INFO!$B$2:$F$164,2,0)</f>
        <v>80000000</v>
      </c>
      <c r="E78" s="141">
        <v>80000000</v>
      </c>
      <c r="F78" s="142">
        <f>VLOOKUP(C78,INFO!$B$2:$F$164,5,1)</f>
        <v>61550843</v>
      </c>
      <c r="G78" s="143">
        <f>'627314'!F3</f>
        <v>0</v>
      </c>
      <c r="H78" s="185">
        <f t="shared" si="27"/>
        <v>61550843</v>
      </c>
      <c r="I78" s="185">
        <f t="shared" si="26"/>
        <v>18449157</v>
      </c>
      <c r="J78" s="186"/>
      <c r="K78" s="712">
        <f t="shared" si="28"/>
        <v>0.76938553750000005</v>
      </c>
      <c r="L78" s="168" t="s">
        <v>1739</v>
      </c>
      <c r="M78" s="147"/>
      <c r="N78" s="148">
        <v>150000000</v>
      </c>
      <c r="O78" s="148">
        <f>'627314'!F3</f>
        <v>0</v>
      </c>
      <c r="P78" s="149" t="str">
        <f t="shared" ref="P78:P85" si="30">B78</f>
        <v>Bàn ghế, tủ, quầy ,vật dụng khác</v>
      </c>
      <c r="Q78" s="149"/>
      <c r="R78" s="149"/>
      <c r="S78" s="149"/>
      <c r="T78" s="149"/>
      <c r="U78" s="149"/>
      <c r="V78" s="149"/>
      <c r="W78" s="149"/>
      <c r="X78" s="149"/>
      <c r="Y78" s="149"/>
      <c r="Z78" s="149"/>
    </row>
    <row r="79" spans="1:26" ht="25.5" customHeight="1" x14ac:dyDescent="0.3">
      <c r="A79" s="187">
        <v>80</v>
      </c>
      <c r="B79" s="188" t="s">
        <v>48</v>
      </c>
      <c r="C79" s="189" t="s">
        <v>49</v>
      </c>
      <c r="D79" s="140">
        <f>VLOOKUP(C79,INFO!$B$2:$F$164,2,0)</f>
        <v>196000000</v>
      </c>
      <c r="E79" s="141">
        <v>196000000</v>
      </c>
      <c r="F79" s="142">
        <f>VLOOKUP(C79,INFO!$B$2:$F$164,5,1)</f>
        <v>5697139</v>
      </c>
      <c r="G79" s="143">
        <f>'627321'!F3</f>
        <v>157407.40740740739</v>
      </c>
      <c r="H79" s="185">
        <f t="shared" si="27"/>
        <v>5697139</v>
      </c>
      <c r="I79" s="185">
        <f t="shared" si="26"/>
        <v>190302861</v>
      </c>
      <c r="J79" s="186"/>
      <c r="K79" s="712">
        <f t="shared" si="28"/>
        <v>2.9067035714285715E-2</v>
      </c>
      <c r="L79" s="168"/>
      <c r="M79" s="147"/>
      <c r="N79" s="148">
        <v>30000000</v>
      </c>
      <c r="O79" s="148">
        <f>'627321'!F3</f>
        <v>157407.40740740739</v>
      </c>
      <c r="P79" s="149" t="str">
        <f t="shared" si="30"/>
        <v>Chi phí sửa chữa công cụ dụng cụ</v>
      </c>
      <c r="Q79" s="149"/>
      <c r="R79" s="149"/>
      <c r="S79" s="149"/>
      <c r="T79" s="149"/>
      <c r="U79" s="149"/>
      <c r="V79" s="149"/>
      <c r="W79" s="149"/>
      <c r="X79" s="149"/>
      <c r="Y79" s="149"/>
      <c r="Z79" s="149"/>
    </row>
    <row r="80" spans="1:26" ht="21" customHeight="1" x14ac:dyDescent="0.3">
      <c r="A80" s="206">
        <v>81</v>
      </c>
      <c r="B80" s="207" t="s">
        <v>50</v>
      </c>
      <c r="C80" s="208" t="s">
        <v>51</v>
      </c>
      <c r="D80" s="209">
        <f>VLOOKUP(C80,INFO!$B$2:$F$164,2,0)</f>
        <v>30000000</v>
      </c>
      <c r="E80" s="210">
        <v>30000000</v>
      </c>
      <c r="F80" s="211">
        <f>VLOOKUP(C80,INFO!$B$2:$F$164,5,1)</f>
        <v>4151848</v>
      </c>
      <c r="G80" s="143">
        <f>'627322'!F3</f>
        <v>19887407.407407407</v>
      </c>
      <c r="H80" s="212">
        <f t="shared" si="27"/>
        <v>19887407.407407407</v>
      </c>
      <c r="I80" s="212">
        <f t="shared" si="26"/>
        <v>10112592.592592593</v>
      </c>
      <c r="J80" s="213"/>
      <c r="K80" s="714">
        <f t="shared" si="28"/>
        <v>0.6629135802469136</v>
      </c>
      <c r="L80" s="214"/>
      <c r="M80" s="147"/>
      <c r="N80" s="148">
        <v>-25000000</v>
      </c>
      <c r="O80" s="148">
        <f>'627322'!F3</f>
        <v>19887407.407407407</v>
      </c>
      <c r="P80" s="149" t="str">
        <f t="shared" si="30"/>
        <v>Chi phí sửa chữa công cụ dụng cụ (khối gián tiếp)</v>
      </c>
      <c r="Q80" s="149"/>
      <c r="R80" s="149"/>
      <c r="S80" s="149"/>
      <c r="T80" s="149"/>
      <c r="U80" s="149"/>
      <c r="V80" s="149"/>
      <c r="W80" s="149"/>
      <c r="X80" s="149"/>
      <c r="Y80" s="149"/>
      <c r="Z80" s="149"/>
    </row>
    <row r="81" spans="1:26" ht="17.25" customHeight="1" x14ac:dyDescent="0.3">
      <c r="A81" s="187"/>
      <c r="B81" s="174" t="s">
        <v>415</v>
      </c>
      <c r="C81" s="175"/>
      <c r="D81" s="158"/>
      <c r="E81" s="176"/>
      <c r="F81" s="177"/>
      <c r="G81" s="215"/>
      <c r="H81" s="216"/>
      <c r="I81" s="216"/>
      <c r="J81" s="180"/>
      <c r="K81" s="711"/>
      <c r="L81" s="161"/>
      <c r="M81" s="162"/>
      <c r="N81" s="148">
        <v>0</v>
      </c>
      <c r="O81" s="163"/>
      <c r="P81" s="149" t="str">
        <f t="shared" si="30"/>
        <v>CHI PHÍ BÁN HÀNG</v>
      </c>
      <c r="Q81" s="149"/>
      <c r="R81" s="149"/>
      <c r="S81" s="149"/>
      <c r="T81" s="149"/>
      <c r="U81" s="149"/>
      <c r="V81" s="149"/>
      <c r="W81" s="149"/>
      <c r="X81" s="149"/>
      <c r="Y81" s="149"/>
      <c r="Z81" s="149"/>
    </row>
    <row r="82" spans="1:26" ht="17.25" x14ac:dyDescent="0.3">
      <c r="A82" s="182">
        <v>82</v>
      </c>
      <c r="B82" s="188" t="s">
        <v>245</v>
      </c>
      <c r="C82" s="189" t="s">
        <v>246</v>
      </c>
      <c r="D82" s="140">
        <f>VLOOKUP(C82,INFO!$B$2:$F$164,2,0)</f>
        <v>70000000</v>
      </c>
      <c r="E82" s="141">
        <v>70000000</v>
      </c>
      <c r="F82" s="142">
        <f>VLOOKUP(C82,INFO!$B$2:$F$164,5,1)</f>
        <v>46589959</v>
      </c>
      <c r="G82" s="143">
        <f>'6412'!F3</f>
        <v>65842500</v>
      </c>
      <c r="H82" s="185">
        <f t="shared" ref="H82:H84" si="31">MAX(F82:G82)</f>
        <v>65842500</v>
      </c>
      <c r="I82" s="185">
        <f t="shared" ref="I82:I85" si="32">E82-H82</f>
        <v>4157500</v>
      </c>
      <c r="J82" s="186"/>
      <c r="K82" s="712">
        <f t="shared" ref="K82:K86" si="33">H82/E82</f>
        <v>0.94060714285714286</v>
      </c>
      <c r="L82" s="146"/>
      <c r="M82" s="147"/>
      <c r="N82" s="148">
        <v>-40000000</v>
      </c>
      <c r="O82" s="148">
        <f>'6412'!F3</f>
        <v>65842500</v>
      </c>
      <c r="P82" s="149" t="str">
        <f t="shared" si="30"/>
        <v>Chi phí nguyên vật liệu, bao bì</v>
      </c>
      <c r="Q82" s="149"/>
      <c r="R82" s="149"/>
      <c r="S82" s="149"/>
      <c r="T82" s="149"/>
      <c r="U82" s="149"/>
      <c r="V82" s="149"/>
      <c r="W82" s="149"/>
      <c r="X82" s="149"/>
      <c r="Y82" s="149"/>
      <c r="Z82" s="149"/>
    </row>
    <row r="83" spans="1:26" ht="18" customHeight="1" x14ac:dyDescent="0.3">
      <c r="A83" s="187">
        <v>83</v>
      </c>
      <c r="B83" s="183" t="s">
        <v>247</v>
      </c>
      <c r="C83" s="184" t="s">
        <v>248</v>
      </c>
      <c r="D83" s="140">
        <f>VLOOKUP(C83,INFO!$B$2:$F$164,2,0)</f>
        <v>147000000</v>
      </c>
      <c r="E83" s="141">
        <v>147000000</v>
      </c>
      <c r="F83" s="142">
        <f>VLOOKUP(C83,INFO!$B$2:$F$164,5,1)</f>
        <v>21333336</v>
      </c>
      <c r="G83" s="143">
        <f>'6413'!F3</f>
        <v>0</v>
      </c>
      <c r="H83" s="185">
        <f t="shared" si="31"/>
        <v>21333336</v>
      </c>
      <c r="I83" s="185">
        <f t="shared" si="32"/>
        <v>125666664</v>
      </c>
      <c r="J83" s="186"/>
      <c r="K83" s="712">
        <f t="shared" si="33"/>
        <v>0.14512473469387754</v>
      </c>
      <c r="L83" s="146"/>
      <c r="M83" s="147"/>
      <c r="N83" s="148">
        <v>110000000</v>
      </c>
      <c r="O83" s="148">
        <f>'6413'!F3</f>
        <v>0</v>
      </c>
      <c r="P83" s="149" t="str">
        <f t="shared" si="30"/>
        <v>Chi phí công cụ dụng cụ, đồ dùng</v>
      </c>
      <c r="Q83" s="149"/>
      <c r="R83" s="149"/>
      <c r="S83" s="149"/>
      <c r="T83" s="149"/>
      <c r="U83" s="149"/>
      <c r="V83" s="149"/>
      <c r="W83" s="149"/>
      <c r="X83" s="149"/>
      <c r="Y83" s="149"/>
      <c r="Z83" s="149"/>
    </row>
    <row r="84" spans="1:26" ht="17.25" x14ac:dyDescent="0.3">
      <c r="A84" s="182">
        <v>85</v>
      </c>
      <c r="B84" s="188" t="s">
        <v>250</v>
      </c>
      <c r="C84" s="189" t="s">
        <v>251</v>
      </c>
      <c r="D84" s="140">
        <f>VLOOKUP(C84,INFO!$B$2:$F$164,2,0)</f>
        <v>0</v>
      </c>
      <c r="E84" s="141">
        <v>70000000</v>
      </c>
      <c r="F84" s="142">
        <f>VLOOKUP(C84,INFO!$B$2:$F$164,5,1)</f>
        <v>0</v>
      </c>
      <c r="G84" s="143">
        <f>'6416'!F3</f>
        <v>0</v>
      </c>
      <c r="H84" s="185">
        <f t="shared" si="31"/>
        <v>0</v>
      </c>
      <c r="I84" s="185">
        <f t="shared" si="32"/>
        <v>70000000</v>
      </c>
      <c r="J84" s="186"/>
      <c r="K84" s="712">
        <f t="shared" si="33"/>
        <v>0</v>
      </c>
      <c r="L84" s="146"/>
      <c r="M84" s="147"/>
      <c r="N84" s="148">
        <v>0</v>
      </c>
      <c r="O84" s="148">
        <f>'6416'!F3</f>
        <v>0</v>
      </c>
      <c r="P84" s="149" t="str">
        <f t="shared" si="30"/>
        <v>Chi phí bảo dưỡng, sửa chữa</v>
      </c>
      <c r="Q84" s="149"/>
      <c r="R84" s="149"/>
      <c r="S84" s="149"/>
      <c r="T84" s="149"/>
      <c r="U84" s="149"/>
      <c r="V84" s="149"/>
      <c r="W84" s="149"/>
      <c r="X84" s="149"/>
      <c r="Y84" s="149"/>
      <c r="Z84" s="149"/>
    </row>
    <row r="85" spans="1:26" ht="30" customHeight="1" x14ac:dyDescent="0.3">
      <c r="A85" s="187">
        <v>86</v>
      </c>
      <c r="B85" s="183" t="s">
        <v>259</v>
      </c>
      <c r="C85" s="193" t="s">
        <v>260</v>
      </c>
      <c r="D85" s="140">
        <f>VLOOKUP(C85,INFO!$B$2:$F$164,2,0)</f>
        <v>147000000</v>
      </c>
      <c r="E85" s="141">
        <v>147000000</v>
      </c>
      <c r="F85" s="217">
        <f>VLOOKUP(C85,INFO!$B$2:$F$164,5,1)</f>
        <v>2100000</v>
      </c>
      <c r="G85" s="143">
        <f>'641788'!F3</f>
        <v>9200000</v>
      </c>
      <c r="H85" s="185">
        <f>MIN(F85:G85)</f>
        <v>2100000</v>
      </c>
      <c r="I85" s="185">
        <f t="shared" si="32"/>
        <v>144900000</v>
      </c>
      <c r="J85" s="186"/>
      <c r="K85" s="712">
        <f t="shared" si="33"/>
        <v>1.4285714285714285E-2</v>
      </c>
      <c r="L85" s="146"/>
      <c r="M85" s="218" t="s">
        <v>416</v>
      </c>
      <c r="N85" s="148">
        <v>-260000000</v>
      </c>
      <c r="O85" s="148">
        <v>440000000</v>
      </c>
      <c r="P85" s="149" t="str">
        <f t="shared" si="30"/>
        <v>Chi phí dịch vụ thuê/mua ngoài khác</v>
      </c>
      <c r="Q85" s="149"/>
      <c r="R85" s="149"/>
      <c r="S85" s="149"/>
      <c r="T85" s="149"/>
      <c r="U85" s="149"/>
      <c r="V85" s="149"/>
      <c r="W85" s="149"/>
      <c r="X85" s="149"/>
      <c r="Y85" s="149"/>
      <c r="Z85" s="149"/>
    </row>
    <row r="86" spans="1:26" ht="42.75" hidden="1" customHeight="1" x14ac:dyDescent="0.3">
      <c r="A86" s="219"/>
      <c r="B86" s="220"/>
      <c r="C86" s="221"/>
      <c r="D86" s="222"/>
      <c r="E86" s="223">
        <f t="shared" ref="E86:I86" si="34">SUM(E4:E85)</f>
        <v>42698000000</v>
      </c>
      <c r="F86" s="223">
        <f t="shared" si="34"/>
        <v>16806148146</v>
      </c>
      <c r="G86" s="224">
        <f t="shared" si="34"/>
        <v>15708254445.735453</v>
      </c>
      <c r="H86" s="223">
        <f t="shared" si="34"/>
        <v>25729744563.365082</v>
      </c>
      <c r="I86" s="223">
        <f t="shared" si="34"/>
        <v>16990545251.634918</v>
      </c>
      <c r="J86" s="225"/>
      <c r="K86" s="712">
        <f t="shared" si="33"/>
        <v>0.60259835503688886</v>
      </c>
      <c r="L86" s="226"/>
      <c r="M86" s="147"/>
      <c r="N86" s="147"/>
      <c r="O86" s="147"/>
      <c r="P86" s="149"/>
      <c r="Q86" s="149"/>
      <c r="R86" s="149"/>
      <c r="S86" s="149"/>
      <c r="T86" s="149"/>
      <c r="U86" s="149"/>
      <c r="V86" s="149"/>
      <c r="W86" s="149"/>
      <c r="X86" s="149"/>
      <c r="Y86" s="149"/>
      <c r="Z86" s="149"/>
    </row>
    <row r="87" spans="1:26" ht="17.25" customHeight="1" x14ac:dyDescent="0.3">
      <c r="A87" s="219"/>
      <c r="B87" s="220"/>
      <c r="C87" s="221"/>
      <c r="D87" s="222"/>
      <c r="E87" s="223"/>
      <c r="F87" s="227"/>
      <c r="G87" s="228"/>
      <c r="H87" s="229"/>
      <c r="I87" s="229"/>
      <c r="J87" s="230"/>
      <c r="K87" s="715"/>
      <c r="L87" s="226"/>
      <c r="M87" s="147"/>
      <c r="N87" s="147"/>
      <c r="O87" s="147"/>
      <c r="P87" s="149"/>
      <c r="Q87" s="149"/>
      <c r="R87" s="149"/>
      <c r="S87" s="149"/>
      <c r="T87" s="149"/>
      <c r="U87" s="149"/>
      <c r="V87" s="149"/>
      <c r="W87" s="149"/>
      <c r="X87" s="149"/>
      <c r="Y87" s="149"/>
      <c r="Z87" s="149"/>
    </row>
    <row r="88" spans="1:26" ht="17.25" customHeight="1" x14ac:dyDescent="0.3">
      <c r="A88" s="219"/>
      <c r="B88" s="220"/>
      <c r="C88" s="221"/>
      <c r="D88" s="222"/>
      <c r="E88" s="223"/>
      <c r="F88" s="227"/>
      <c r="G88" s="228"/>
      <c r="H88" s="229"/>
      <c r="I88" s="229"/>
      <c r="J88" s="230"/>
      <c r="K88" s="715"/>
      <c r="L88" s="226"/>
      <c r="M88" s="147"/>
      <c r="N88" s="147"/>
      <c r="O88" s="147"/>
      <c r="P88" s="149"/>
      <c r="Q88" s="149"/>
      <c r="R88" s="149"/>
      <c r="S88" s="149"/>
      <c r="T88" s="149"/>
      <c r="U88" s="149"/>
      <c r="V88" s="149"/>
      <c r="W88" s="149"/>
      <c r="X88" s="149"/>
      <c r="Y88" s="149"/>
      <c r="Z88" s="149"/>
    </row>
    <row r="89" spans="1:26" ht="17.25" customHeight="1" x14ac:dyDescent="0.3">
      <c r="A89" s="219"/>
      <c r="B89" s="220"/>
      <c r="C89" s="221"/>
      <c r="D89" s="222"/>
      <c r="E89" s="223"/>
      <c r="F89" s="227"/>
      <c r="G89" s="228"/>
      <c r="H89" s="229"/>
      <c r="I89" s="229"/>
      <c r="J89" s="230"/>
      <c r="K89" s="715"/>
      <c r="L89" s="226"/>
      <c r="M89" s="147"/>
      <c r="N89" s="147"/>
      <c r="O89" s="147"/>
      <c r="P89" s="149"/>
      <c r="Q89" s="149"/>
      <c r="R89" s="149"/>
      <c r="S89" s="149"/>
      <c r="T89" s="149"/>
      <c r="U89" s="149"/>
      <c r="V89" s="149"/>
      <c r="W89" s="149"/>
      <c r="X89" s="149"/>
      <c r="Y89" s="149"/>
      <c r="Z89" s="149"/>
    </row>
    <row r="90" spans="1:26" ht="30.75" customHeight="1" x14ac:dyDescent="0.3">
      <c r="A90" s="219"/>
      <c r="B90" s="220"/>
      <c r="C90" s="221"/>
      <c r="D90" s="222"/>
      <c r="E90" s="223"/>
      <c r="F90" s="227"/>
      <c r="G90" s="228"/>
      <c r="H90" s="229"/>
      <c r="I90" s="229"/>
      <c r="J90" s="230"/>
      <c r="K90" s="715"/>
      <c r="L90" s="226"/>
      <c r="M90" s="147"/>
      <c r="N90" s="147"/>
      <c r="O90" s="147"/>
      <c r="P90" s="149"/>
      <c r="Q90" s="149"/>
      <c r="R90" s="149"/>
      <c r="S90" s="149"/>
      <c r="T90" s="149"/>
      <c r="U90" s="149"/>
      <c r="V90" s="149"/>
      <c r="W90" s="149"/>
      <c r="X90" s="149"/>
      <c r="Y90" s="149"/>
      <c r="Z90" s="149"/>
    </row>
    <row r="91" spans="1:26" ht="17.25" customHeight="1" x14ac:dyDescent="0.3">
      <c r="A91" s="219"/>
      <c r="B91" s="220"/>
      <c r="C91" s="221"/>
      <c r="D91" s="222"/>
      <c r="E91" s="223"/>
      <c r="F91" s="227"/>
      <c r="G91" s="228"/>
      <c r="H91" s="229"/>
      <c r="I91" s="229"/>
      <c r="J91" s="230"/>
      <c r="K91" s="715"/>
      <c r="L91" s="226"/>
      <c r="M91" s="147"/>
      <c r="N91" s="147"/>
      <c r="O91" s="147"/>
      <c r="P91" s="149"/>
      <c r="Q91" s="149"/>
      <c r="R91" s="149"/>
      <c r="S91" s="149"/>
      <c r="T91" s="149"/>
      <c r="U91" s="149"/>
      <c r="V91" s="149"/>
      <c r="W91" s="149"/>
      <c r="X91" s="149"/>
      <c r="Y91" s="149"/>
      <c r="Z91" s="149"/>
    </row>
    <row r="92" spans="1:26" ht="17.25" customHeight="1" x14ac:dyDescent="0.3">
      <c r="A92" s="219"/>
      <c r="B92" s="220"/>
      <c r="C92" s="221"/>
      <c r="D92" s="222"/>
      <c r="E92" s="223"/>
      <c r="F92" s="227"/>
      <c r="G92" s="228"/>
      <c r="H92" s="229"/>
      <c r="I92" s="229"/>
      <c r="J92" s="230"/>
      <c r="K92" s="715"/>
      <c r="L92" s="226"/>
      <c r="M92" s="147"/>
      <c r="N92" s="147"/>
      <c r="O92" s="147"/>
      <c r="P92" s="149"/>
      <c r="Q92" s="149"/>
      <c r="R92" s="149"/>
      <c r="S92" s="149"/>
      <c r="T92" s="149"/>
      <c r="U92" s="149"/>
      <c r="V92" s="149"/>
      <c r="W92" s="149"/>
      <c r="X92" s="149"/>
      <c r="Y92" s="149"/>
      <c r="Z92" s="149"/>
    </row>
    <row r="93" spans="1:26" ht="17.25" customHeight="1" x14ac:dyDescent="0.3">
      <c r="A93" s="219"/>
      <c r="B93" s="220"/>
      <c r="C93" s="221"/>
      <c r="D93" s="222"/>
      <c r="E93" s="223"/>
      <c r="F93" s="227"/>
      <c r="G93" s="228"/>
      <c r="H93" s="229"/>
      <c r="I93" s="229"/>
      <c r="J93" s="230"/>
      <c r="K93" s="715"/>
      <c r="L93" s="226"/>
      <c r="M93" s="147"/>
      <c r="N93" s="147"/>
      <c r="O93" s="147"/>
      <c r="P93" s="149"/>
      <c r="Q93" s="149"/>
      <c r="R93" s="149"/>
      <c r="S93" s="149"/>
      <c r="T93" s="149"/>
      <c r="U93" s="149"/>
      <c r="V93" s="149"/>
      <c r="W93" s="149"/>
      <c r="X93" s="149"/>
      <c r="Y93" s="149"/>
      <c r="Z93" s="149"/>
    </row>
    <row r="94" spans="1:26" ht="17.25" customHeight="1" x14ac:dyDescent="0.3">
      <c r="A94" s="219"/>
      <c r="B94" s="220"/>
      <c r="C94" s="221"/>
      <c r="D94" s="222"/>
      <c r="E94" s="223"/>
      <c r="F94" s="227"/>
      <c r="G94" s="228"/>
      <c r="H94" s="229"/>
      <c r="I94" s="229"/>
      <c r="J94" s="230"/>
      <c r="K94" s="715"/>
      <c r="L94" s="226"/>
      <c r="M94" s="147"/>
      <c r="N94" s="147"/>
      <c r="O94" s="147"/>
      <c r="P94" s="149"/>
      <c r="Q94" s="149"/>
      <c r="R94" s="149"/>
      <c r="S94" s="149"/>
      <c r="T94" s="149"/>
      <c r="U94" s="149"/>
      <c r="V94" s="149"/>
      <c r="W94" s="149"/>
      <c r="X94" s="149"/>
      <c r="Y94" s="149"/>
      <c r="Z94" s="149"/>
    </row>
    <row r="95" spans="1:26" ht="17.25" customHeight="1" x14ac:dyDescent="0.3">
      <c r="A95" s="219"/>
      <c r="B95" s="220"/>
      <c r="C95" s="221"/>
      <c r="D95" s="222"/>
      <c r="E95" s="223"/>
      <c r="F95" s="227"/>
      <c r="G95" s="228"/>
      <c r="H95" s="229"/>
      <c r="I95" s="229"/>
      <c r="J95" s="230"/>
      <c r="K95" s="715"/>
      <c r="L95" s="226"/>
      <c r="M95" s="147"/>
      <c r="N95" s="147"/>
      <c r="O95" s="147"/>
      <c r="P95" s="149"/>
      <c r="Q95" s="149"/>
      <c r="R95" s="149"/>
      <c r="S95" s="149"/>
      <c r="T95" s="149"/>
      <c r="U95" s="149"/>
      <c r="V95" s="149"/>
      <c r="W95" s="149"/>
      <c r="X95" s="149"/>
      <c r="Y95" s="149"/>
      <c r="Z95" s="149"/>
    </row>
    <row r="96" spans="1:26" ht="17.25" customHeight="1" x14ac:dyDescent="0.3">
      <c r="A96" s="219"/>
      <c r="B96" s="220"/>
      <c r="C96" s="221"/>
      <c r="D96" s="222"/>
      <c r="E96" s="223"/>
      <c r="F96" s="227"/>
      <c r="G96" s="228"/>
      <c r="H96" s="229"/>
      <c r="I96" s="229"/>
      <c r="J96" s="230"/>
      <c r="K96" s="715"/>
      <c r="L96" s="226"/>
      <c r="M96" s="147"/>
      <c r="N96" s="147"/>
      <c r="O96" s="147"/>
      <c r="P96" s="149"/>
      <c r="Q96" s="149"/>
      <c r="R96" s="149"/>
      <c r="S96" s="149"/>
      <c r="T96" s="149"/>
      <c r="U96" s="149"/>
      <c r="V96" s="149"/>
      <c r="W96" s="149"/>
      <c r="X96" s="149"/>
      <c r="Y96" s="149"/>
      <c r="Z96" s="149"/>
    </row>
    <row r="97" spans="1:26" ht="17.25" customHeight="1" x14ac:dyDescent="0.3">
      <c r="A97" s="219"/>
      <c r="B97" s="220"/>
      <c r="C97" s="221"/>
      <c r="D97" s="222"/>
      <c r="E97" s="223"/>
      <c r="F97" s="227"/>
      <c r="G97" s="228"/>
      <c r="H97" s="229"/>
      <c r="I97" s="229"/>
      <c r="J97" s="230"/>
      <c r="K97" s="715"/>
      <c r="L97" s="226"/>
      <c r="M97" s="147"/>
      <c r="N97" s="147"/>
      <c r="O97" s="147"/>
      <c r="P97" s="149"/>
      <c r="Q97" s="149"/>
      <c r="R97" s="149"/>
      <c r="S97" s="149"/>
      <c r="T97" s="149"/>
      <c r="U97" s="149"/>
      <c r="V97" s="149"/>
      <c r="W97" s="149"/>
      <c r="X97" s="149"/>
      <c r="Y97" s="149"/>
      <c r="Z97" s="149"/>
    </row>
    <row r="98" spans="1:26" ht="17.25" customHeight="1" x14ac:dyDescent="0.3">
      <c r="A98" s="219"/>
      <c r="B98" s="220"/>
      <c r="C98" s="221"/>
      <c r="D98" s="222"/>
      <c r="E98" s="223"/>
      <c r="F98" s="227"/>
      <c r="G98" s="228"/>
      <c r="H98" s="229"/>
      <c r="I98" s="229"/>
      <c r="J98" s="230"/>
      <c r="K98" s="715"/>
      <c r="L98" s="226"/>
      <c r="M98" s="147"/>
      <c r="N98" s="147"/>
      <c r="O98" s="147"/>
      <c r="P98" s="149"/>
      <c r="Q98" s="149"/>
      <c r="R98" s="149"/>
      <c r="S98" s="149"/>
      <c r="T98" s="149"/>
      <c r="U98" s="149"/>
      <c r="V98" s="149"/>
      <c r="W98" s="149"/>
      <c r="X98" s="149"/>
      <c r="Y98" s="149"/>
      <c r="Z98" s="149"/>
    </row>
    <row r="99" spans="1:26" ht="17.25" customHeight="1" x14ac:dyDescent="0.3">
      <c r="A99" s="219"/>
      <c r="B99" s="220"/>
      <c r="C99" s="221"/>
      <c r="D99" s="222"/>
      <c r="E99" s="223"/>
      <c r="F99" s="227"/>
      <c r="G99" s="228"/>
      <c r="H99" s="229"/>
      <c r="I99" s="229"/>
      <c r="J99" s="230"/>
      <c r="K99" s="715"/>
      <c r="L99" s="226"/>
      <c r="M99" s="147"/>
      <c r="N99" s="147"/>
      <c r="O99" s="147"/>
      <c r="P99" s="149"/>
      <c r="Q99" s="149"/>
      <c r="R99" s="149"/>
      <c r="S99" s="149"/>
      <c r="T99" s="149"/>
      <c r="U99" s="149"/>
      <c r="V99" s="149"/>
      <c r="W99" s="149"/>
      <c r="X99" s="149"/>
      <c r="Y99" s="149"/>
      <c r="Z99" s="149"/>
    </row>
    <row r="100" spans="1:26" ht="17.25" customHeight="1" x14ac:dyDescent="0.3">
      <c r="A100" s="219"/>
      <c r="B100" s="220"/>
      <c r="C100" s="221"/>
      <c r="D100" s="222"/>
      <c r="E100" s="223"/>
      <c r="F100" s="227"/>
      <c r="G100" s="228"/>
      <c r="H100" s="229"/>
      <c r="I100" s="229"/>
      <c r="J100" s="230"/>
      <c r="K100" s="715"/>
      <c r="L100" s="226"/>
      <c r="M100" s="147"/>
      <c r="N100" s="147"/>
      <c r="O100" s="147"/>
      <c r="P100" s="149"/>
      <c r="Q100" s="149"/>
      <c r="R100" s="149"/>
      <c r="S100" s="149"/>
      <c r="T100" s="149"/>
      <c r="U100" s="149"/>
      <c r="V100" s="149"/>
      <c r="W100" s="149"/>
      <c r="X100" s="149"/>
      <c r="Y100" s="149"/>
      <c r="Z100" s="149"/>
    </row>
    <row r="101" spans="1:26" ht="17.25" customHeight="1" x14ac:dyDescent="0.3">
      <c r="A101" s="219"/>
      <c r="B101" s="220"/>
      <c r="C101" s="221"/>
      <c r="D101" s="222"/>
      <c r="E101" s="223"/>
      <c r="F101" s="227"/>
      <c r="G101" s="228"/>
      <c r="H101" s="229"/>
      <c r="I101" s="229"/>
      <c r="J101" s="230"/>
      <c r="K101" s="715"/>
      <c r="L101" s="226"/>
      <c r="M101" s="147"/>
      <c r="N101" s="147"/>
      <c r="O101" s="147"/>
      <c r="P101" s="149"/>
      <c r="Q101" s="149"/>
      <c r="R101" s="149"/>
      <c r="S101" s="149"/>
      <c r="T101" s="149"/>
      <c r="U101" s="149"/>
      <c r="V101" s="149"/>
      <c r="W101" s="149"/>
      <c r="X101" s="149"/>
      <c r="Y101" s="149"/>
      <c r="Z101" s="149"/>
    </row>
    <row r="102" spans="1:26" ht="17.25" customHeight="1" x14ac:dyDescent="0.3">
      <c r="A102" s="219"/>
      <c r="B102" s="220"/>
      <c r="C102" s="221"/>
      <c r="D102" s="222"/>
      <c r="E102" s="223"/>
      <c r="F102" s="227"/>
      <c r="G102" s="228"/>
      <c r="H102" s="229"/>
      <c r="I102" s="229"/>
      <c r="J102" s="230"/>
      <c r="K102" s="715"/>
      <c r="L102" s="226"/>
      <c r="M102" s="147"/>
      <c r="N102" s="147"/>
      <c r="O102" s="147"/>
      <c r="P102" s="149"/>
      <c r="Q102" s="149"/>
      <c r="R102" s="149"/>
      <c r="S102" s="149"/>
      <c r="T102" s="149"/>
      <c r="U102" s="149"/>
      <c r="V102" s="149"/>
      <c r="W102" s="149"/>
      <c r="X102" s="149"/>
      <c r="Y102" s="149"/>
      <c r="Z102" s="149"/>
    </row>
    <row r="103" spans="1:26" ht="17.25" customHeight="1" x14ac:dyDescent="0.3">
      <c r="A103" s="219"/>
      <c r="B103" s="220"/>
      <c r="C103" s="221"/>
      <c r="D103" s="222"/>
      <c r="E103" s="223"/>
      <c r="F103" s="227"/>
      <c r="G103" s="228"/>
      <c r="H103" s="229"/>
      <c r="I103" s="229"/>
      <c r="J103" s="230"/>
      <c r="K103" s="715"/>
      <c r="L103" s="226"/>
      <c r="M103" s="147"/>
      <c r="N103" s="147"/>
      <c r="O103" s="147"/>
      <c r="P103" s="149"/>
      <c r="Q103" s="149"/>
      <c r="R103" s="149"/>
      <c r="S103" s="149"/>
      <c r="T103" s="149"/>
      <c r="U103" s="149"/>
      <c r="V103" s="149"/>
      <c r="W103" s="149"/>
      <c r="X103" s="149"/>
      <c r="Y103" s="149"/>
      <c r="Z103" s="149"/>
    </row>
    <row r="104" spans="1:26" ht="17.25" customHeight="1" x14ac:dyDescent="0.3">
      <c r="A104" s="219"/>
      <c r="B104" s="220"/>
      <c r="C104" s="221"/>
      <c r="D104" s="222"/>
      <c r="E104" s="223"/>
      <c r="F104" s="227"/>
      <c r="G104" s="228"/>
      <c r="H104" s="229"/>
      <c r="I104" s="229"/>
      <c r="J104" s="230"/>
      <c r="K104" s="715"/>
      <c r="L104" s="226"/>
      <c r="M104" s="147"/>
      <c r="N104" s="147"/>
      <c r="O104" s="147"/>
      <c r="P104" s="149"/>
      <c r="Q104" s="149"/>
      <c r="R104" s="149"/>
      <c r="S104" s="149"/>
      <c r="T104" s="149"/>
      <c r="U104" s="149"/>
      <c r="V104" s="149"/>
      <c r="W104" s="149"/>
      <c r="X104" s="149"/>
      <c r="Y104" s="149"/>
      <c r="Z104" s="149"/>
    </row>
    <row r="105" spans="1:26" ht="17.25" customHeight="1" x14ac:dyDescent="0.3">
      <c r="A105" s="219"/>
      <c r="B105" s="220"/>
      <c r="C105" s="221"/>
      <c r="D105" s="222"/>
      <c r="E105" s="223"/>
      <c r="F105" s="227"/>
      <c r="G105" s="228"/>
      <c r="H105" s="229"/>
      <c r="I105" s="229"/>
      <c r="J105" s="230"/>
      <c r="K105" s="715"/>
      <c r="L105" s="226"/>
      <c r="M105" s="147"/>
      <c r="N105" s="147"/>
      <c r="O105" s="147"/>
      <c r="P105" s="149"/>
      <c r="Q105" s="149"/>
      <c r="R105" s="149"/>
      <c r="S105" s="149"/>
      <c r="T105" s="149"/>
      <c r="U105" s="149"/>
      <c r="V105" s="149"/>
      <c r="W105" s="149"/>
      <c r="X105" s="149"/>
      <c r="Y105" s="149"/>
      <c r="Z105" s="149"/>
    </row>
    <row r="106" spans="1:26" ht="17.25" customHeight="1" x14ac:dyDescent="0.3">
      <c r="A106" s="219"/>
      <c r="B106" s="220"/>
      <c r="C106" s="221"/>
      <c r="D106" s="222"/>
      <c r="E106" s="223"/>
      <c r="F106" s="227"/>
      <c r="G106" s="228"/>
      <c r="H106" s="229"/>
      <c r="I106" s="229"/>
      <c r="J106" s="230"/>
      <c r="K106" s="715"/>
      <c r="L106" s="226"/>
      <c r="M106" s="147"/>
      <c r="N106" s="147"/>
      <c r="O106" s="147"/>
      <c r="P106" s="149"/>
      <c r="Q106" s="149"/>
      <c r="R106" s="149"/>
      <c r="S106" s="149"/>
      <c r="T106" s="149"/>
      <c r="U106" s="149"/>
      <c r="V106" s="149"/>
      <c r="W106" s="149"/>
      <c r="X106" s="149"/>
      <c r="Y106" s="149"/>
      <c r="Z106" s="149"/>
    </row>
    <row r="107" spans="1:26" ht="17.25" customHeight="1" x14ac:dyDescent="0.3">
      <c r="A107" s="219"/>
      <c r="B107" s="220"/>
      <c r="C107" s="221"/>
      <c r="D107" s="222"/>
      <c r="E107" s="223"/>
      <c r="F107" s="227"/>
      <c r="G107" s="228"/>
      <c r="H107" s="229"/>
      <c r="I107" s="229"/>
      <c r="J107" s="230"/>
      <c r="K107" s="715"/>
      <c r="L107" s="226"/>
      <c r="M107" s="147"/>
      <c r="N107" s="147"/>
      <c r="O107" s="147"/>
      <c r="P107" s="149"/>
      <c r="Q107" s="149"/>
      <c r="R107" s="149"/>
      <c r="S107" s="149"/>
      <c r="T107" s="149"/>
      <c r="U107" s="149"/>
      <c r="V107" s="149"/>
      <c r="W107" s="149"/>
      <c r="X107" s="149"/>
      <c r="Y107" s="149"/>
      <c r="Z107" s="149"/>
    </row>
    <row r="108" spans="1:26" ht="17.25" customHeight="1" x14ac:dyDescent="0.3">
      <c r="A108" s="219"/>
      <c r="B108" s="220"/>
      <c r="C108" s="221"/>
      <c r="D108" s="222"/>
      <c r="E108" s="223"/>
      <c r="F108" s="227"/>
      <c r="G108" s="228"/>
      <c r="H108" s="229"/>
      <c r="I108" s="229"/>
      <c r="J108" s="230"/>
      <c r="K108" s="715"/>
      <c r="L108" s="226"/>
      <c r="M108" s="147"/>
      <c r="N108" s="147"/>
      <c r="O108" s="147"/>
      <c r="P108" s="149"/>
      <c r="Q108" s="149"/>
      <c r="R108" s="149"/>
      <c r="S108" s="149"/>
      <c r="T108" s="149"/>
      <c r="U108" s="149"/>
      <c r="V108" s="149"/>
      <c r="W108" s="149"/>
      <c r="X108" s="149"/>
      <c r="Y108" s="149"/>
      <c r="Z108" s="149"/>
    </row>
    <row r="109" spans="1:26" ht="17.25" customHeight="1" x14ac:dyDescent="0.3">
      <c r="A109" s="219"/>
      <c r="B109" s="220"/>
      <c r="C109" s="221"/>
      <c r="D109" s="222"/>
      <c r="E109" s="223"/>
      <c r="F109" s="227"/>
      <c r="G109" s="228"/>
      <c r="H109" s="229"/>
      <c r="I109" s="229"/>
      <c r="J109" s="230"/>
      <c r="K109" s="715"/>
      <c r="L109" s="226"/>
      <c r="M109" s="147"/>
      <c r="N109" s="147"/>
      <c r="O109" s="147"/>
      <c r="P109" s="149"/>
      <c r="Q109" s="149"/>
      <c r="R109" s="149"/>
      <c r="S109" s="149"/>
      <c r="T109" s="149"/>
      <c r="U109" s="149"/>
      <c r="V109" s="149"/>
      <c r="W109" s="149"/>
      <c r="X109" s="149"/>
      <c r="Y109" s="149"/>
      <c r="Z109" s="149"/>
    </row>
    <row r="110" spans="1:26" ht="17.25" customHeight="1" x14ac:dyDescent="0.3">
      <c r="A110" s="219"/>
      <c r="B110" s="220"/>
      <c r="C110" s="221"/>
      <c r="D110" s="222"/>
      <c r="E110" s="223"/>
      <c r="F110" s="227"/>
      <c r="G110" s="228"/>
      <c r="H110" s="229"/>
      <c r="I110" s="229"/>
      <c r="J110" s="230"/>
      <c r="K110" s="715"/>
      <c r="L110" s="226"/>
      <c r="M110" s="147"/>
      <c r="N110" s="147"/>
      <c r="O110" s="147"/>
      <c r="P110" s="149"/>
      <c r="Q110" s="149"/>
      <c r="R110" s="149"/>
      <c r="S110" s="149"/>
      <c r="T110" s="149"/>
      <c r="U110" s="149"/>
      <c r="V110" s="149"/>
      <c r="W110" s="149"/>
      <c r="X110" s="149"/>
      <c r="Y110" s="149"/>
      <c r="Z110" s="149"/>
    </row>
    <row r="111" spans="1:26" ht="17.25" customHeight="1" x14ac:dyDescent="0.3">
      <c r="A111" s="219"/>
      <c r="B111" s="220"/>
      <c r="C111" s="221"/>
      <c r="D111" s="222"/>
      <c r="E111" s="223"/>
      <c r="F111" s="227"/>
      <c r="G111" s="228"/>
      <c r="H111" s="229"/>
      <c r="I111" s="229"/>
      <c r="J111" s="230"/>
      <c r="K111" s="715"/>
      <c r="L111" s="226"/>
      <c r="M111" s="147"/>
      <c r="N111" s="147"/>
      <c r="O111" s="147"/>
      <c r="P111" s="149"/>
      <c r="Q111" s="149"/>
      <c r="R111" s="149"/>
      <c r="S111" s="149"/>
      <c r="T111" s="149"/>
      <c r="U111" s="149"/>
      <c r="V111" s="149"/>
      <c r="W111" s="149"/>
      <c r="X111" s="149"/>
      <c r="Y111" s="149"/>
      <c r="Z111" s="149"/>
    </row>
    <row r="112" spans="1:26" ht="17.25" customHeight="1" x14ac:dyDescent="0.3">
      <c r="A112" s="219"/>
      <c r="B112" s="220"/>
      <c r="C112" s="221"/>
      <c r="D112" s="222"/>
      <c r="E112" s="223"/>
      <c r="F112" s="227"/>
      <c r="G112" s="228"/>
      <c r="H112" s="229"/>
      <c r="I112" s="229"/>
      <c r="J112" s="230"/>
      <c r="K112" s="715"/>
      <c r="L112" s="226"/>
      <c r="M112" s="147"/>
      <c r="N112" s="147"/>
      <c r="O112" s="147"/>
      <c r="P112" s="149"/>
      <c r="Q112" s="149"/>
      <c r="R112" s="149"/>
      <c r="S112" s="149"/>
      <c r="T112" s="149"/>
      <c r="U112" s="149"/>
      <c r="V112" s="149"/>
      <c r="W112" s="149"/>
      <c r="X112" s="149"/>
      <c r="Y112" s="149"/>
      <c r="Z112" s="149"/>
    </row>
    <row r="113" spans="1:26" ht="17.25" customHeight="1" x14ac:dyDescent="0.3">
      <c r="A113" s="219"/>
      <c r="B113" s="220"/>
      <c r="C113" s="221"/>
      <c r="D113" s="222"/>
      <c r="E113" s="223"/>
      <c r="F113" s="227"/>
      <c r="G113" s="228"/>
      <c r="H113" s="229"/>
      <c r="I113" s="229"/>
      <c r="J113" s="230"/>
      <c r="K113" s="715"/>
      <c r="L113" s="226"/>
      <c r="M113" s="147"/>
      <c r="N113" s="147"/>
      <c r="O113" s="147"/>
      <c r="P113" s="149"/>
      <c r="Q113" s="149"/>
      <c r="R113" s="149"/>
      <c r="S113" s="149"/>
      <c r="T113" s="149"/>
      <c r="U113" s="149"/>
      <c r="V113" s="149"/>
      <c r="W113" s="149"/>
      <c r="X113" s="149"/>
      <c r="Y113" s="149"/>
      <c r="Z113" s="149"/>
    </row>
    <row r="114" spans="1:26" ht="17.25" customHeight="1" x14ac:dyDescent="0.3">
      <c r="A114" s="219"/>
      <c r="B114" s="220"/>
      <c r="C114" s="221"/>
      <c r="D114" s="222"/>
      <c r="E114" s="223"/>
      <c r="F114" s="227"/>
      <c r="G114" s="228"/>
      <c r="H114" s="229"/>
      <c r="I114" s="229"/>
      <c r="J114" s="230"/>
      <c r="K114" s="715"/>
      <c r="L114" s="226"/>
      <c r="M114" s="147"/>
      <c r="N114" s="147"/>
      <c r="O114" s="147"/>
      <c r="P114" s="149"/>
      <c r="Q114" s="149"/>
      <c r="R114" s="149"/>
      <c r="S114" s="149"/>
      <c r="T114" s="149"/>
      <c r="U114" s="149"/>
      <c r="V114" s="149"/>
      <c r="W114" s="149"/>
      <c r="X114" s="149"/>
      <c r="Y114" s="149"/>
      <c r="Z114" s="149"/>
    </row>
    <row r="115" spans="1:26" ht="17.25" customHeight="1" x14ac:dyDescent="0.3">
      <c r="A115" s="219"/>
      <c r="B115" s="220"/>
      <c r="C115" s="221"/>
      <c r="D115" s="222"/>
      <c r="E115" s="223"/>
      <c r="F115" s="227"/>
      <c r="G115" s="228"/>
      <c r="H115" s="229"/>
      <c r="I115" s="229"/>
      <c r="J115" s="230"/>
      <c r="K115" s="715"/>
      <c r="L115" s="226"/>
      <c r="M115" s="147"/>
      <c r="N115" s="147"/>
      <c r="O115" s="147"/>
      <c r="P115" s="149"/>
      <c r="Q115" s="149"/>
      <c r="R115" s="149"/>
      <c r="S115" s="149"/>
      <c r="T115" s="149"/>
      <c r="U115" s="149"/>
      <c r="V115" s="149"/>
      <c r="W115" s="149"/>
      <c r="X115" s="149"/>
      <c r="Y115" s="149"/>
      <c r="Z115" s="149"/>
    </row>
    <row r="116" spans="1:26" ht="17.25" customHeight="1" x14ac:dyDescent="0.3">
      <c r="A116" s="219"/>
      <c r="B116" s="220"/>
      <c r="C116" s="221"/>
      <c r="D116" s="222"/>
      <c r="E116" s="223"/>
      <c r="F116" s="227"/>
      <c r="G116" s="228"/>
      <c r="H116" s="229"/>
      <c r="I116" s="229"/>
      <c r="J116" s="230"/>
      <c r="K116" s="715"/>
      <c r="L116" s="226"/>
      <c r="M116" s="147"/>
      <c r="N116" s="147"/>
      <c r="O116" s="147"/>
      <c r="P116" s="149"/>
      <c r="Q116" s="149"/>
      <c r="R116" s="149"/>
      <c r="S116" s="149"/>
      <c r="T116" s="149"/>
      <c r="U116" s="149"/>
      <c r="V116" s="149"/>
      <c r="W116" s="149"/>
      <c r="X116" s="149"/>
      <c r="Y116" s="149"/>
      <c r="Z116" s="149"/>
    </row>
    <row r="117" spans="1:26" ht="17.25" customHeight="1" x14ac:dyDescent="0.3">
      <c r="A117" s="219"/>
      <c r="B117" s="220"/>
      <c r="C117" s="221"/>
      <c r="D117" s="222"/>
      <c r="E117" s="223"/>
      <c r="F117" s="227"/>
      <c r="G117" s="228"/>
      <c r="H117" s="229"/>
      <c r="I117" s="229"/>
      <c r="J117" s="230"/>
      <c r="K117" s="715"/>
      <c r="L117" s="226"/>
      <c r="M117" s="147"/>
      <c r="N117" s="147"/>
      <c r="O117" s="147"/>
      <c r="P117" s="149"/>
      <c r="Q117" s="149"/>
      <c r="R117" s="149"/>
      <c r="S117" s="149"/>
      <c r="T117" s="149"/>
      <c r="U117" s="149"/>
      <c r="V117" s="149"/>
      <c r="W117" s="149"/>
      <c r="X117" s="149"/>
      <c r="Y117" s="149"/>
      <c r="Z117" s="149"/>
    </row>
    <row r="118" spans="1:26" ht="17.25" customHeight="1" x14ac:dyDescent="0.3">
      <c r="A118" s="219"/>
      <c r="B118" s="220"/>
      <c r="C118" s="221"/>
      <c r="D118" s="222"/>
      <c r="E118" s="223"/>
      <c r="F118" s="227"/>
      <c r="G118" s="228"/>
      <c r="H118" s="229"/>
      <c r="I118" s="229"/>
      <c r="J118" s="230"/>
      <c r="K118" s="715"/>
      <c r="L118" s="226"/>
      <c r="M118" s="147"/>
      <c r="N118" s="147"/>
      <c r="O118" s="147"/>
      <c r="P118" s="149"/>
      <c r="Q118" s="149"/>
      <c r="R118" s="149"/>
      <c r="S118" s="149"/>
      <c r="T118" s="149"/>
      <c r="U118" s="149"/>
      <c r="V118" s="149"/>
      <c r="W118" s="149"/>
      <c r="X118" s="149"/>
      <c r="Y118" s="149"/>
      <c r="Z118" s="149"/>
    </row>
    <row r="119" spans="1:26" ht="17.25" customHeight="1" x14ac:dyDescent="0.3">
      <c r="A119" s="219"/>
      <c r="B119" s="220"/>
      <c r="C119" s="221"/>
      <c r="D119" s="222"/>
      <c r="E119" s="223"/>
      <c r="F119" s="227"/>
      <c r="G119" s="228"/>
      <c r="H119" s="229"/>
      <c r="I119" s="229"/>
      <c r="J119" s="230"/>
      <c r="K119" s="715"/>
      <c r="L119" s="226"/>
      <c r="M119" s="147"/>
      <c r="N119" s="147"/>
      <c r="O119" s="147"/>
      <c r="P119" s="149"/>
      <c r="Q119" s="149"/>
      <c r="R119" s="149"/>
      <c r="S119" s="149"/>
      <c r="T119" s="149"/>
      <c r="U119" s="149"/>
      <c r="V119" s="149"/>
      <c r="W119" s="149"/>
      <c r="X119" s="149"/>
      <c r="Y119" s="149"/>
      <c r="Z119" s="149"/>
    </row>
    <row r="120" spans="1:26" ht="17.25" customHeight="1" x14ac:dyDescent="0.3">
      <c r="A120" s="219"/>
      <c r="B120" s="220"/>
      <c r="C120" s="221"/>
      <c r="D120" s="222"/>
      <c r="E120" s="223"/>
      <c r="F120" s="227"/>
      <c r="G120" s="228"/>
      <c r="H120" s="229"/>
      <c r="I120" s="229"/>
      <c r="J120" s="230"/>
      <c r="K120" s="715"/>
      <c r="L120" s="226"/>
      <c r="M120" s="147"/>
      <c r="N120" s="147"/>
      <c r="O120" s="147"/>
      <c r="P120" s="149"/>
      <c r="Q120" s="149"/>
      <c r="R120" s="149"/>
      <c r="S120" s="149"/>
      <c r="T120" s="149"/>
      <c r="U120" s="149"/>
      <c r="V120" s="149"/>
      <c r="W120" s="149"/>
      <c r="X120" s="149"/>
      <c r="Y120" s="149"/>
      <c r="Z120" s="149"/>
    </row>
    <row r="121" spans="1:26" ht="17.25" customHeight="1" x14ac:dyDescent="0.3">
      <c r="A121" s="219"/>
      <c r="B121" s="220"/>
      <c r="C121" s="221"/>
      <c r="D121" s="222"/>
      <c r="E121" s="223"/>
      <c r="F121" s="227"/>
      <c r="G121" s="228"/>
      <c r="H121" s="229"/>
      <c r="I121" s="229"/>
      <c r="J121" s="230"/>
      <c r="K121" s="715"/>
      <c r="L121" s="226"/>
      <c r="M121" s="147"/>
      <c r="N121" s="147"/>
      <c r="O121" s="147"/>
      <c r="P121" s="149"/>
      <c r="Q121" s="149"/>
      <c r="R121" s="149"/>
      <c r="S121" s="149"/>
      <c r="T121" s="149"/>
      <c r="U121" s="149"/>
      <c r="V121" s="149"/>
      <c r="W121" s="149"/>
      <c r="X121" s="149"/>
      <c r="Y121" s="149"/>
      <c r="Z121" s="149"/>
    </row>
    <row r="122" spans="1:26" ht="17.25" customHeight="1" x14ac:dyDescent="0.3">
      <c r="A122" s="219"/>
      <c r="B122" s="220"/>
      <c r="C122" s="221"/>
      <c r="D122" s="222"/>
      <c r="E122" s="223"/>
      <c r="F122" s="227"/>
      <c r="G122" s="228"/>
      <c r="H122" s="229"/>
      <c r="I122" s="229"/>
      <c r="J122" s="230"/>
      <c r="K122" s="715"/>
      <c r="L122" s="226"/>
      <c r="M122" s="147"/>
      <c r="N122" s="147"/>
      <c r="O122" s="147"/>
      <c r="P122" s="149"/>
      <c r="Q122" s="149"/>
      <c r="R122" s="149"/>
      <c r="S122" s="149"/>
      <c r="T122" s="149"/>
      <c r="U122" s="149"/>
      <c r="V122" s="149"/>
      <c r="W122" s="149"/>
      <c r="X122" s="149"/>
      <c r="Y122" s="149"/>
      <c r="Z122" s="149"/>
    </row>
    <row r="123" spans="1:26" ht="17.25" customHeight="1" x14ac:dyDescent="0.3">
      <c r="A123" s="219"/>
      <c r="B123" s="220"/>
      <c r="C123" s="221"/>
      <c r="D123" s="222"/>
      <c r="E123" s="223"/>
      <c r="F123" s="227"/>
      <c r="G123" s="228"/>
      <c r="H123" s="229"/>
      <c r="I123" s="229"/>
      <c r="J123" s="230"/>
      <c r="K123" s="715"/>
      <c r="L123" s="226"/>
      <c r="M123" s="147"/>
      <c r="N123" s="147"/>
      <c r="O123" s="147"/>
      <c r="P123" s="149"/>
      <c r="Q123" s="149"/>
      <c r="R123" s="149"/>
      <c r="S123" s="149"/>
      <c r="T123" s="149"/>
      <c r="U123" s="149"/>
      <c r="V123" s="149"/>
      <c r="W123" s="149"/>
      <c r="X123" s="149"/>
      <c r="Y123" s="149"/>
      <c r="Z123" s="149"/>
    </row>
    <row r="124" spans="1:26" ht="17.25" customHeight="1" x14ac:dyDescent="0.3">
      <c r="A124" s="219"/>
      <c r="B124" s="220"/>
      <c r="C124" s="221"/>
      <c r="D124" s="222"/>
      <c r="E124" s="223"/>
      <c r="F124" s="227"/>
      <c r="G124" s="228"/>
      <c r="H124" s="229"/>
      <c r="I124" s="229"/>
      <c r="J124" s="230"/>
      <c r="K124" s="715"/>
      <c r="L124" s="226"/>
      <c r="M124" s="147"/>
      <c r="N124" s="147"/>
      <c r="O124" s="147"/>
      <c r="P124" s="149"/>
      <c r="Q124" s="149"/>
      <c r="R124" s="149"/>
      <c r="S124" s="149"/>
      <c r="T124" s="149"/>
      <c r="U124" s="149"/>
      <c r="V124" s="149"/>
      <c r="W124" s="149"/>
      <c r="X124" s="149"/>
      <c r="Y124" s="149"/>
      <c r="Z124" s="149"/>
    </row>
    <row r="125" spans="1:26" ht="17.25" customHeight="1" x14ac:dyDescent="0.3">
      <c r="A125" s="219"/>
      <c r="B125" s="220"/>
      <c r="C125" s="221"/>
      <c r="D125" s="222"/>
      <c r="E125" s="223"/>
      <c r="F125" s="227"/>
      <c r="G125" s="228"/>
      <c r="H125" s="229"/>
      <c r="I125" s="229"/>
      <c r="J125" s="230"/>
      <c r="K125" s="715"/>
      <c r="L125" s="226"/>
      <c r="M125" s="147"/>
      <c r="N125" s="147"/>
      <c r="O125" s="147"/>
      <c r="P125" s="149"/>
      <c r="Q125" s="149"/>
      <c r="R125" s="149"/>
      <c r="S125" s="149"/>
      <c r="T125" s="149"/>
      <c r="U125" s="149"/>
      <c r="V125" s="149"/>
      <c r="W125" s="149"/>
      <c r="X125" s="149"/>
      <c r="Y125" s="149"/>
      <c r="Z125" s="149"/>
    </row>
    <row r="126" spans="1:26" ht="17.25" customHeight="1" x14ac:dyDescent="0.3">
      <c r="A126" s="219"/>
      <c r="B126" s="220"/>
      <c r="C126" s="221"/>
      <c r="D126" s="222"/>
      <c r="E126" s="223"/>
      <c r="F126" s="227"/>
      <c r="G126" s="228"/>
      <c r="H126" s="229"/>
      <c r="I126" s="229"/>
      <c r="J126" s="230"/>
      <c r="K126" s="715"/>
      <c r="L126" s="226"/>
      <c r="M126" s="147"/>
      <c r="N126" s="147"/>
      <c r="O126" s="147"/>
      <c r="P126" s="149"/>
      <c r="Q126" s="149"/>
      <c r="R126" s="149"/>
      <c r="S126" s="149"/>
      <c r="T126" s="149"/>
      <c r="U126" s="149"/>
      <c r="V126" s="149"/>
      <c r="W126" s="149"/>
      <c r="X126" s="149"/>
      <c r="Y126" s="149"/>
      <c r="Z126" s="149"/>
    </row>
    <row r="127" spans="1:26" ht="17.25" customHeight="1" x14ac:dyDescent="0.3">
      <c r="A127" s="219"/>
      <c r="B127" s="220"/>
      <c r="C127" s="221"/>
      <c r="D127" s="222"/>
      <c r="E127" s="223"/>
      <c r="F127" s="227"/>
      <c r="G127" s="228"/>
      <c r="H127" s="229"/>
      <c r="I127" s="229"/>
      <c r="J127" s="230"/>
      <c r="K127" s="715"/>
      <c r="L127" s="226"/>
      <c r="M127" s="147"/>
      <c r="N127" s="147"/>
      <c r="O127" s="147"/>
      <c r="P127" s="149"/>
      <c r="Q127" s="149"/>
      <c r="R127" s="149"/>
      <c r="S127" s="149"/>
      <c r="T127" s="149"/>
      <c r="U127" s="149"/>
      <c r="V127" s="149"/>
      <c r="W127" s="149"/>
      <c r="X127" s="149"/>
      <c r="Y127" s="149"/>
      <c r="Z127" s="149"/>
    </row>
    <row r="128" spans="1:26" ht="17.25" customHeight="1" x14ac:dyDescent="0.3">
      <c r="A128" s="219"/>
      <c r="B128" s="220"/>
      <c r="C128" s="221"/>
      <c r="D128" s="222"/>
      <c r="E128" s="223"/>
      <c r="F128" s="227"/>
      <c r="G128" s="228"/>
      <c r="H128" s="229"/>
      <c r="I128" s="229"/>
      <c r="J128" s="230"/>
      <c r="K128" s="715"/>
      <c r="L128" s="226"/>
      <c r="M128" s="147"/>
      <c r="N128" s="147"/>
      <c r="O128" s="147"/>
      <c r="P128" s="149"/>
      <c r="Q128" s="149"/>
      <c r="R128" s="149"/>
      <c r="S128" s="149"/>
      <c r="T128" s="149"/>
      <c r="U128" s="149"/>
      <c r="V128" s="149"/>
      <c r="W128" s="149"/>
      <c r="X128" s="149"/>
      <c r="Y128" s="149"/>
      <c r="Z128" s="149"/>
    </row>
    <row r="129" spans="1:26" ht="17.25" customHeight="1" x14ac:dyDescent="0.3">
      <c r="A129" s="219"/>
      <c r="B129" s="220"/>
      <c r="C129" s="221"/>
      <c r="D129" s="222"/>
      <c r="E129" s="223"/>
      <c r="F129" s="227"/>
      <c r="G129" s="228"/>
      <c r="H129" s="229"/>
      <c r="I129" s="229"/>
      <c r="J129" s="230"/>
      <c r="K129" s="715"/>
      <c r="L129" s="226"/>
      <c r="M129" s="147"/>
      <c r="N129" s="147"/>
      <c r="O129" s="147"/>
      <c r="P129" s="149"/>
      <c r="Q129" s="149"/>
      <c r="R129" s="149"/>
      <c r="S129" s="149"/>
      <c r="T129" s="149"/>
      <c r="U129" s="149"/>
      <c r="V129" s="149"/>
      <c r="W129" s="149"/>
      <c r="X129" s="149"/>
      <c r="Y129" s="149"/>
      <c r="Z129" s="149"/>
    </row>
    <row r="130" spans="1:26" ht="17.25" customHeight="1" x14ac:dyDescent="0.3">
      <c r="A130" s="219"/>
      <c r="B130" s="220"/>
      <c r="C130" s="221"/>
      <c r="D130" s="222"/>
      <c r="E130" s="223"/>
      <c r="F130" s="227"/>
      <c r="G130" s="228"/>
      <c r="H130" s="229"/>
      <c r="I130" s="229"/>
      <c r="J130" s="230"/>
      <c r="K130" s="715"/>
      <c r="L130" s="226"/>
      <c r="M130" s="147"/>
      <c r="N130" s="147"/>
      <c r="O130" s="147"/>
      <c r="P130" s="149"/>
      <c r="Q130" s="149"/>
      <c r="R130" s="149"/>
      <c r="S130" s="149"/>
      <c r="T130" s="149"/>
      <c r="U130" s="149"/>
      <c r="V130" s="149"/>
      <c r="W130" s="149"/>
      <c r="X130" s="149"/>
      <c r="Y130" s="149"/>
      <c r="Z130" s="149"/>
    </row>
    <row r="131" spans="1:26" ht="17.25" customHeight="1" x14ac:dyDescent="0.3">
      <c r="A131" s="219"/>
      <c r="B131" s="220"/>
      <c r="C131" s="221"/>
      <c r="D131" s="222"/>
      <c r="E131" s="223"/>
      <c r="F131" s="227"/>
      <c r="G131" s="228"/>
      <c r="H131" s="229"/>
      <c r="I131" s="229"/>
      <c r="J131" s="230"/>
      <c r="K131" s="715"/>
      <c r="L131" s="226"/>
      <c r="M131" s="147"/>
      <c r="N131" s="147"/>
      <c r="O131" s="147"/>
      <c r="P131" s="149"/>
      <c r="Q131" s="149"/>
      <c r="R131" s="149"/>
      <c r="S131" s="149"/>
      <c r="T131" s="149"/>
      <c r="U131" s="149"/>
      <c r="V131" s="149"/>
      <c r="W131" s="149"/>
      <c r="X131" s="149"/>
      <c r="Y131" s="149"/>
      <c r="Z131" s="149"/>
    </row>
    <row r="132" spans="1:26" ht="17.25" customHeight="1" x14ac:dyDescent="0.3">
      <c r="A132" s="219"/>
      <c r="B132" s="220"/>
      <c r="C132" s="221"/>
      <c r="D132" s="222"/>
      <c r="E132" s="223"/>
      <c r="F132" s="227"/>
      <c r="G132" s="228"/>
      <c r="H132" s="229"/>
      <c r="I132" s="229"/>
      <c r="J132" s="230"/>
      <c r="K132" s="715"/>
      <c r="L132" s="226"/>
      <c r="M132" s="147"/>
      <c r="N132" s="147"/>
      <c r="O132" s="147"/>
      <c r="P132" s="149"/>
      <c r="Q132" s="149"/>
      <c r="R132" s="149"/>
      <c r="S132" s="149"/>
      <c r="T132" s="149"/>
      <c r="U132" s="149"/>
      <c r="V132" s="149"/>
      <c r="W132" s="149"/>
      <c r="X132" s="149"/>
      <c r="Y132" s="149"/>
      <c r="Z132" s="149"/>
    </row>
    <row r="133" spans="1:26" ht="17.25" customHeight="1" x14ac:dyDescent="0.3">
      <c r="A133" s="219"/>
      <c r="B133" s="220"/>
      <c r="C133" s="221"/>
      <c r="D133" s="222"/>
      <c r="E133" s="223"/>
      <c r="F133" s="227"/>
      <c r="G133" s="228"/>
      <c r="H133" s="229"/>
      <c r="I133" s="229"/>
      <c r="J133" s="230"/>
      <c r="K133" s="715"/>
      <c r="L133" s="226"/>
      <c r="M133" s="147"/>
      <c r="N133" s="147"/>
      <c r="O133" s="147"/>
      <c r="P133" s="149"/>
      <c r="Q133" s="149"/>
      <c r="R133" s="149"/>
      <c r="S133" s="149"/>
      <c r="T133" s="149"/>
      <c r="U133" s="149"/>
      <c r="V133" s="149"/>
      <c r="W133" s="149"/>
      <c r="X133" s="149"/>
      <c r="Y133" s="149"/>
      <c r="Z133" s="149"/>
    </row>
    <row r="134" spans="1:26" ht="17.25" customHeight="1" x14ac:dyDescent="0.3">
      <c r="A134" s="219"/>
      <c r="B134" s="220"/>
      <c r="C134" s="221"/>
      <c r="D134" s="222"/>
      <c r="E134" s="223"/>
      <c r="F134" s="227"/>
      <c r="G134" s="228"/>
      <c r="H134" s="229"/>
      <c r="I134" s="229"/>
      <c r="J134" s="230"/>
      <c r="K134" s="715"/>
      <c r="L134" s="226"/>
      <c r="M134" s="147"/>
      <c r="N134" s="147"/>
      <c r="O134" s="147"/>
      <c r="P134" s="149"/>
      <c r="Q134" s="149"/>
      <c r="R134" s="149"/>
      <c r="S134" s="149"/>
      <c r="T134" s="149"/>
      <c r="U134" s="149"/>
      <c r="V134" s="149"/>
      <c r="W134" s="149"/>
      <c r="X134" s="149"/>
      <c r="Y134" s="149"/>
      <c r="Z134" s="149"/>
    </row>
    <row r="135" spans="1:26" ht="17.25" customHeight="1" x14ac:dyDescent="0.3">
      <c r="A135" s="219"/>
      <c r="B135" s="220"/>
      <c r="C135" s="221"/>
      <c r="D135" s="222"/>
      <c r="E135" s="223"/>
      <c r="F135" s="227"/>
      <c r="G135" s="228"/>
      <c r="H135" s="229"/>
      <c r="I135" s="229"/>
      <c r="J135" s="230"/>
      <c r="K135" s="715"/>
      <c r="L135" s="226"/>
      <c r="M135" s="147"/>
      <c r="N135" s="147"/>
      <c r="O135" s="147"/>
      <c r="P135" s="149"/>
      <c r="Q135" s="149"/>
      <c r="R135" s="149"/>
      <c r="S135" s="149"/>
      <c r="T135" s="149"/>
      <c r="U135" s="149"/>
      <c r="V135" s="149"/>
      <c r="W135" s="149"/>
      <c r="X135" s="149"/>
      <c r="Y135" s="149"/>
      <c r="Z135" s="149"/>
    </row>
    <row r="136" spans="1:26" ht="17.25" customHeight="1" x14ac:dyDescent="0.3">
      <c r="A136" s="219"/>
      <c r="B136" s="220"/>
      <c r="C136" s="221"/>
      <c r="D136" s="222"/>
      <c r="E136" s="223"/>
      <c r="F136" s="227"/>
      <c r="G136" s="228"/>
      <c r="H136" s="229"/>
      <c r="I136" s="229"/>
      <c r="J136" s="230"/>
      <c r="K136" s="715"/>
      <c r="L136" s="226"/>
      <c r="M136" s="147"/>
      <c r="N136" s="147"/>
      <c r="O136" s="147"/>
      <c r="P136" s="149"/>
      <c r="Q136" s="149"/>
      <c r="R136" s="149"/>
      <c r="S136" s="149"/>
      <c r="T136" s="149"/>
      <c r="U136" s="149"/>
      <c r="V136" s="149"/>
      <c r="W136" s="149"/>
      <c r="X136" s="149"/>
      <c r="Y136" s="149"/>
      <c r="Z136" s="149"/>
    </row>
    <row r="137" spans="1:26" ht="17.25" customHeight="1" x14ac:dyDescent="0.3">
      <c r="A137" s="219"/>
      <c r="B137" s="220"/>
      <c r="C137" s="221"/>
      <c r="D137" s="222"/>
      <c r="E137" s="223"/>
      <c r="F137" s="227"/>
      <c r="G137" s="228"/>
      <c r="H137" s="229"/>
      <c r="I137" s="229"/>
      <c r="J137" s="230"/>
      <c r="K137" s="715"/>
      <c r="L137" s="226"/>
      <c r="M137" s="147"/>
      <c r="N137" s="147"/>
      <c r="O137" s="147"/>
      <c r="P137" s="149"/>
      <c r="Q137" s="149"/>
      <c r="R137" s="149"/>
      <c r="S137" s="149"/>
      <c r="T137" s="149"/>
      <c r="U137" s="149"/>
      <c r="V137" s="149"/>
      <c r="W137" s="149"/>
      <c r="X137" s="149"/>
      <c r="Y137" s="149"/>
      <c r="Z137" s="149"/>
    </row>
    <row r="138" spans="1:26" ht="17.25" customHeight="1" x14ac:dyDescent="0.3">
      <c r="A138" s="219"/>
      <c r="B138" s="220"/>
      <c r="C138" s="221"/>
      <c r="D138" s="222"/>
      <c r="E138" s="223"/>
      <c r="F138" s="227"/>
      <c r="G138" s="228"/>
      <c r="H138" s="229"/>
      <c r="I138" s="229"/>
      <c r="J138" s="230"/>
      <c r="K138" s="715"/>
      <c r="L138" s="226"/>
      <c r="M138" s="147"/>
      <c r="N138" s="147"/>
      <c r="O138" s="147"/>
      <c r="P138" s="149"/>
      <c r="Q138" s="149"/>
      <c r="R138" s="149"/>
      <c r="S138" s="149"/>
      <c r="T138" s="149"/>
      <c r="U138" s="149"/>
      <c r="V138" s="149"/>
      <c r="W138" s="149"/>
      <c r="X138" s="149"/>
      <c r="Y138" s="149"/>
      <c r="Z138" s="149"/>
    </row>
    <row r="139" spans="1:26" ht="17.25" customHeight="1" x14ac:dyDescent="0.3">
      <c r="A139" s="219"/>
      <c r="B139" s="220"/>
      <c r="C139" s="221"/>
      <c r="D139" s="222"/>
      <c r="E139" s="223"/>
      <c r="F139" s="227"/>
      <c r="G139" s="228"/>
      <c r="H139" s="229"/>
      <c r="I139" s="229"/>
      <c r="J139" s="230"/>
      <c r="K139" s="715"/>
      <c r="L139" s="226"/>
      <c r="M139" s="147"/>
      <c r="N139" s="147"/>
      <c r="O139" s="147"/>
      <c r="P139" s="149"/>
      <c r="Q139" s="149"/>
      <c r="R139" s="149"/>
      <c r="S139" s="149"/>
      <c r="T139" s="149"/>
      <c r="U139" s="149"/>
      <c r="V139" s="149"/>
      <c r="W139" s="149"/>
      <c r="X139" s="149"/>
      <c r="Y139" s="149"/>
      <c r="Z139" s="149"/>
    </row>
    <row r="140" spans="1:26" ht="17.25" customHeight="1" x14ac:dyDescent="0.3">
      <c r="A140" s="219"/>
      <c r="B140" s="220"/>
      <c r="C140" s="221"/>
      <c r="D140" s="222"/>
      <c r="E140" s="223"/>
      <c r="F140" s="227"/>
      <c r="G140" s="228"/>
      <c r="H140" s="229"/>
      <c r="I140" s="229"/>
      <c r="J140" s="230"/>
      <c r="K140" s="715"/>
      <c r="L140" s="226"/>
      <c r="M140" s="147"/>
      <c r="N140" s="147"/>
      <c r="O140" s="147"/>
      <c r="P140" s="149"/>
      <c r="Q140" s="149"/>
      <c r="R140" s="149"/>
      <c r="S140" s="149"/>
      <c r="T140" s="149"/>
      <c r="U140" s="149"/>
      <c r="V140" s="149"/>
      <c r="W140" s="149"/>
      <c r="X140" s="149"/>
      <c r="Y140" s="149"/>
      <c r="Z140" s="149"/>
    </row>
    <row r="141" spans="1:26" ht="17.25" customHeight="1" x14ac:dyDescent="0.3">
      <c r="A141" s="219"/>
      <c r="B141" s="220"/>
      <c r="C141" s="221"/>
      <c r="D141" s="222"/>
      <c r="E141" s="223"/>
      <c r="F141" s="227"/>
      <c r="G141" s="228"/>
      <c r="H141" s="229"/>
      <c r="I141" s="229"/>
      <c r="J141" s="230"/>
      <c r="K141" s="715"/>
      <c r="L141" s="226"/>
      <c r="M141" s="147"/>
      <c r="N141" s="147"/>
      <c r="O141" s="147"/>
      <c r="P141" s="149"/>
      <c r="Q141" s="149"/>
      <c r="R141" s="149"/>
      <c r="S141" s="149"/>
      <c r="T141" s="149"/>
      <c r="U141" s="149"/>
      <c r="V141" s="149"/>
      <c r="W141" s="149"/>
      <c r="X141" s="149"/>
      <c r="Y141" s="149"/>
      <c r="Z141" s="149"/>
    </row>
    <row r="142" spans="1:26" ht="17.25" customHeight="1" x14ac:dyDescent="0.3">
      <c r="A142" s="219"/>
      <c r="B142" s="220"/>
      <c r="C142" s="221"/>
      <c r="D142" s="222"/>
      <c r="E142" s="223"/>
      <c r="F142" s="227"/>
      <c r="G142" s="228"/>
      <c r="H142" s="229"/>
      <c r="I142" s="229"/>
      <c r="J142" s="230"/>
      <c r="K142" s="715"/>
      <c r="L142" s="226"/>
      <c r="M142" s="147"/>
      <c r="N142" s="147"/>
      <c r="O142" s="147"/>
      <c r="P142" s="149"/>
      <c r="Q142" s="149"/>
      <c r="R142" s="149"/>
      <c r="S142" s="149"/>
      <c r="T142" s="149"/>
      <c r="U142" s="149"/>
      <c r="V142" s="149"/>
      <c r="W142" s="149"/>
      <c r="X142" s="149"/>
      <c r="Y142" s="149"/>
      <c r="Z142" s="149"/>
    </row>
    <row r="143" spans="1:26" ht="17.25" customHeight="1" x14ac:dyDescent="0.3">
      <c r="A143" s="219"/>
      <c r="B143" s="220"/>
      <c r="C143" s="221"/>
      <c r="D143" s="222"/>
      <c r="E143" s="223"/>
      <c r="F143" s="227"/>
      <c r="G143" s="228"/>
      <c r="H143" s="229"/>
      <c r="I143" s="229"/>
      <c r="J143" s="230"/>
      <c r="K143" s="715"/>
      <c r="L143" s="226"/>
      <c r="M143" s="147"/>
      <c r="N143" s="147"/>
      <c r="O143" s="147"/>
      <c r="P143" s="149"/>
      <c r="Q143" s="149"/>
      <c r="R143" s="149"/>
      <c r="S143" s="149"/>
      <c r="T143" s="149"/>
      <c r="U143" s="149"/>
      <c r="V143" s="149"/>
      <c r="W143" s="149"/>
      <c r="X143" s="149"/>
      <c r="Y143" s="149"/>
      <c r="Z143" s="149"/>
    </row>
    <row r="144" spans="1:26" ht="17.25" customHeight="1" x14ac:dyDescent="0.3">
      <c r="A144" s="219"/>
      <c r="B144" s="220"/>
      <c r="C144" s="221"/>
      <c r="D144" s="222"/>
      <c r="E144" s="223"/>
      <c r="F144" s="227"/>
      <c r="G144" s="228"/>
      <c r="H144" s="229"/>
      <c r="I144" s="229"/>
      <c r="J144" s="230"/>
      <c r="K144" s="715"/>
      <c r="L144" s="226"/>
      <c r="M144" s="147"/>
      <c r="N144" s="147"/>
      <c r="O144" s="147"/>
      <c r="P144" s="149"/>
      <c r="Q144" s="149"/>
      <c r="R144" s="149"/>
      <c r="S144" s="149"/>
      <c r="T144" s="149"/>
      <c r="U144" s="149"/>
      <c r="V144" s="149"/>
      <c r="W144" s="149"/>
      <c r="X144" s="149"/>
      <c r="Y144" s="149"/>
      <c r="Z144" s="149"/>
    </row>
    <row r="145" spans="1:26" ht="17.25" customHeight="1" x14ac:dyDescent="0.3">
      <c r="A145" s="219"/>
      <c r="B145" s="220"/>
      <c r="C145" s="221"/>
      <c r="D145" s="222"/>
      <c r="E145" s="223"/>
      <c r="F145" s="227"/>
      <c r="G145" s="228"/>
      <c r="H145" s="229"/>
      <c r="I145" s="229"/>
      <c r="J145" s="230"/>
      <c r="K145" s="715"/>
      <c r="L145" s="226"/>
      <c r="M145" s="147"/>
      <c r="N145" s="147"/>
      <c r="O145" s="147"/>
      <c r="P145" s="149"/>
      <c r="Q145" s="149"/>
      <c r="R145" s="149"/>
      <c r="S145" s="149"/>
      <c r="T145" s="149"/>
      <c r="U145" s="149"/>
      <c r="V145" s="149"/>
      <c r="W145" s="149"/>
      <c r="X145" s="149"/>
      <c r="Y145" s="149"/>
      <c r="Z145" s="149"/>
    </row>
    <row r="146" spans="1:26" ht="17.25" customHeight="1" x14ac:dyDescent="0.3">
      <c r="A146" s="219"/>
      <c r="B146" s="220"/>
      <c r="C146" s="221"/>
      <c r="D146" s="222"/>
      <c r="E146" s="223"/>
      <c r="F146" s="227"/>
      <c r="G146" s="228"/>
      <c r="H146" s="229"/>
      <c r="I146" s="229"/>
      <c r="J146" s="230"/>
      <c r="K146" s="715"/>
      <c r="L146" s="226"/>
      <c r="M146" s="147"/>
      <c r="N146" s="147"/>
      <c r="O146" s="147"/>
      <c r="P146" s="149"/>
      <c r="Q146" s="149"/>
      <c r="R146" s="149"/>
      <c r="S146" s="149"/>
      <c r="T146" s="149"/>
      <c r="U146" s="149"/>
      <c r="V146" s="149"/>
      <c r="W146" s="149"/>
      <c r="X146" s="149"/>
      <c r="Y146" s="149"/>
      <c r="Z146" s="149"/>
    </row>
    <row r="147" spans="1:26" ht="17.25" customHeight="1" x14ac:dyDescent="0.3">
      <c r="A147" s="219"/>
      <c r="B147" s="220"/>
      <c r="C147" s="221"/>
      <c r="D147" s="222"/>
      <c r="E147" s="223"/>
      <c r="F147" s="227"/>
      <c r="G147" s="228"/>
      <c r="H147" s="229"/>
      <c r="I147" s="229"/>
      <c r="J147" s="230"/>
      <c r="K147" s="715"/>
      <c r="L147" s="226"/>
      <c r="M147" s="147"/>
      <c r="N147" s="147"/>
      <c r="O147" s="147"/>
      <c r="P147" s="149"/>
      <c r="Q147" s="149"/>
      <c r="R147" s="149"/>
      <c r="S147" s="149"/>
      <c r="T147" s="149"/>
      <c r="U147" s="149"/>
      <c r="V147" s="149"/>
      <c r="W147" s="149"/>
      <c r="X147" s="149"/>
      <c r="Y147" s="149"/>
      <c r="Z147" s="149"/>
    </row>
    <row r="148" spans="1:26" ht="17.25" customHeight="1" x14ac:dyDescent="0.3">
      <c r="A148" s="219"/>
      <c r="B148" s="220"/>
      <c r="C148" s="221"/>
      <c r="D148" s="222"/>
      <c r="E148" s="223"/>
      <c r="F148" s="227"/>
      <c r="G148" s="228"/>
      <c r="H148" s="229"/>
      <c r="I148" s="229"/>
      <c r="J148" s="230"/>
      <c r="K148" s="715"/>
      <c r="L148" s="226"/>
      <c r="M148" s="147"/>
      <c r="N148" s="147"/>
      <c r="O148" s="147"/>
      <c r="P148" s="149"/>
      <c r="Q148" s="149"/>
      <c r="R148" s="149"/>
      <c r="S148" s="149"/>
      <c r="T148" s="149"/>
      <c r="U148" s="149"/>
      <c r="V148" s="149"/>
      <c r="W148" s="149"/>
      <c r="X148" s="149"/>
      <c r="Y148" s="149"/>
      <c r="Z148" s="149"/>
    </row>
    <row r="149" spans="1:26" ht="17.25" customHeight="1" x14ac:dyDescent="0.3">
      <c r="A149" s="219"/>
      <c r="B149" s="220"/>
      <c r="C149" s="221"/>
      <c r="D149" s="222"/>
      <c r="E149" s="223"/>
      <c r="F149" s="227"/>
      <c r="G149" s="228"/>
      <c r="H149" s="229"/>
      <c r="I149" s="229"/>
      <c r="J149" s="230"/>
      <c r="K149" s="715"/>
      <c r="L149" s="226"/>
      <c r="M149" s="147"/>
      <c r="N149" s="147"/>
      <c r="O149" s="147"/>
      <c r="P149" s="149"/>
      <c r="Q149" s="149"/>
      <c r="R149" s="149"/>
      <c r="S149" s="149"/>
      <c r="T149" s="149"/>
      <c r="U149" s="149"/>
      <c r="V149" s="149"/>
      <c r="W149" s="149"/>
      <c r="X149" s="149"/>
      <c r="Y149" s="149"/>
      <c r="Z149" s="149"/>
    </row>
    <row r="150" spans="1:26" ht="17.25" customHeight="1" x14ac:dyDescent="0.3">
      <c r="A150" s="219"/>
      <c r="B150" s="220"/>
      <c r="C150" s="221"/>
      <c r="D150" s="222"/>
      <c r="E150" s="223"/>
      <c r="F150" s="227"/>
      <c r="G150" s="228"/>
      <c r="H150" s="229"/>
      <c r="I150" s="229"/>
      <c r="J150" s="230"/>
      <c r="K150" s="715"/>
      <c r="L150" s="226"/>
      <c r="M150" s="147"/>
      <c r="N150" s="147"/>
      <c r="O150" s="147"/>
      <c r="P150" s="149"/>
      <c r="Q150" s="149"/>
      <c r="R150" s="149"/>
      <c r="S150" s="149"/>
      <c r="T150" s="149"/>
      <c r="U150" s="149"/>
      <c r="V150" s="149"/>
      <c r="W150" s="149"/>
      <c r="X150" s="149"/>
      <c r="Y150" s="149"/>
      <c r="Z150" s="149"/>
    </row>
    <row r="151" spans="1:26" ht="17.25" customHeight="1" x14ac:dyDescent="0.3">
      <c r="A151" s="219"/>
      <c r="B151" s="220"/>
      <c r="C151" s="221"/>
      <c r="D151" s="222"/>
      <c r="E151" s="223"/>
      <c r="F151" s="227"/>
      <c r="G151" s="228"/>
      <c r="H151" s="229"/>
      <c r="I151" s="229"/>
      <c r="J151" s="230"/>
      <c r="K151" s="715"/>
      <c r="L151" s="226"/>
      <c r="M151" s="147"/>
      <c r="N151" s="147"/>
      <c r="O151" s="147"/>
      <c r="P151" s="149"/>
      <c r="Q151" s="149"/>
      <c r="R151" s="149"/>
      <c r="S151" s="149"/>
      <c r="T151" s="149"/>
      <c r="U151" s="149"/>
      <c r="V151" s="149"/>
      <c r="W151" s="149"/>
      <c r="X151" s="149"/>
      <c r="Y151" s="149"/>
      <c r="Z151" s="149"/>
    </row>
    <row r="152" spans="1:26" ht="17.25" customHeight="1" x14ac:dyDescent="0.3">
      <c r="A152" s="219"/>
      <c r="B152" s="220"/>
      <c r="C152" s="221"/>
      <c r="D152" s="222"/>
      <c r="E152" s="223"/>
      <c r="F152" s="227"/>
      <c r="G152" s="228"/>
      <c r="H152" s="229"/>
      <c r="I152" s="229"/>
      <c r="J152" s="230"/>
      <c r="K152" s="715"/>
      <c r="L152" s="226"/>
      <c r="M152" s="147"/>
      <c r="N152" s="147"/>
      <c r="O152" s="147"/>
      <c r="P152" s="149"/>
      <c r="Q152" s="149"/>
      <c r="R152" s="149"/>
      <c r="S152" s="149"/>
      <c r="T152" s="149"/>
      <c r="U152" s="149"/>
      <c r="V152" s="149"/>
      <c r="W152" s="149"/>
      <c r="X152" s="149"/>
      <c r="Y152" s="149"/>
      <c r="Z152" s="149"/>
    </row>
    <row r="153" spans="1:26" ht="17.25" customHeight="1" x14ac:dyDescent="0.3">
      <c r="A153" s="219"/>
      <c r="B153" s="220"/>
      <c r="C153" s="221"/>
      <c r="D153" s="222"/>
      <c r="E153" s="223"/>
      <c r="F153" s="227"/>
      <c r="G153" s="228"/>
      <c r="H153" s="229"/>
      <c r="I153" s="229"/>
      <c r="J153" s="230"/>
      <c r="K153" s="715"/>
      <c r="L153" s="226"/>
      <c r="M153" s="147"/>
      <c r="N153" s="147"/>
      <c r="O153" s="147"/>
      <c r="P153" s="149"/>
      <c r="Q153" s="149"/>
      <c r="R153" s="149"/>
      <c r="S153" s="149"/>
      <c r="T153" s="149"/>
      <c r="U153" s="149"/>
      <c r="V153" s="149"/>
      <c r="W153" s="149"/>
      <c r="X153" s="149"/>
      <c r="Y153" s="149"/>
      <c r="Z153" s="149"/>
    </row>
    <row r="154" spans="1:26" ht="17.25" customHeight="1" x14ac:dyDescent="0.3">
      <c r="A154" s="219"/>
      <c r="B154" s="220"/>
      <c r="C154" s="221"/>
      <c r="D154" s="222"/>
      <c r="E154" s="223"/>
      <c r="F154" s="227"/>
      <c r="G154" s="228"/>
      <c r="H154" s="229"/>
      <c r="I154" s="229"/>
      <c r="J154" s="230"/>
      <c r="K154" s="715"/>
      <c r="L154" s="226"/>
      <c r="M154" s="147"/>
      <c r="N154" s="147"/>
      <c r="O154" s="147"/>
      <c r="P154" s="149"/>
      <c r="Q154" s="149"/>
      <c r="R154" s="149"/>
      <c r="S154" s="149"/>
      <c r="T154" s="149"/>
      <c r="U154" s="149"/>
      <c r="V154" s="149"/>
      <c r="W154" s="149"/>
      <c r="X154" s="149"/>
      <c r="Y154" s="149"/>
      <c r="Z154" s="149"/>
    </row>
    <row r="155" spans="1:26" ht="17.25" customHeight="1" x14ac:dyDescent="0.3">
      <c r="A155" s="219"/>
      <c r="B155" s="220"/>
      <c r="C155" s="221"/>
      <c r="D155" s="222"/>
      <c r="E155" s="223"/>
      <c r="F155" s="227"/>
      <c r="G155" s="228"/>
      <c r="H155" s="229"/>
      <c r="I155" s="229"/>
      <c r="J155" s="230"/>
      <c r="K155" s="715"/>
      <c r="L155" s="226"/>
      <c r="M155" s="147"/>
      <c r="N155" s="147"/>
      <c r="O155" s="147"/>
      <c r="P155" s="149"/>
      <c r="Q155" s="149"/>
      <c r="R155" s="149"/>
      <c r="S155" s="149"/>
      <c r="T155" s="149"/>
      <c r="U155" s="149"/>
      <c r="V155" s="149"/>
      <c r="W155" s="149"/>
      <c r="X155" s="149"/>
      <c r="Y155" s="149"/>
      <c r="Z155" s="149"/>
    </row>
    <row r="156" spans="1:26" ht="17.25" customHeight="1" x14ac:dyDescent="0.3">
      <c r="A156" s="219"/>
      <c r="B156" s="220"/>
      <c r="C156" s="221"/>
      <c r="D156" s="222"/>
      <c r="E156" s="223"/>
      <c r="F156" s="227"/>
      <c r="G156" s="228"/>
      <c r="H156" s="229"/>
      <c r="I156" s="229"/>
      <c r="J156" s="230"/>
      <c r="K156" s="715"/>
      <c r="L156" s="226"/>
      <c r="M156" s="147"/>
      <c r="N156" s="147"/>
      <c r="O156" s="147"/>
      <c r="P156" s="149"/>
      <c r="Q156" s="149"/>
      <c r="R156" s="149"/>
      <c r="S156" s="149"/>
      <c r="T156" s="149"/>
      <c r="U156" s="149"/>
      <c r="V156" s="149"/>
      <c r="W156" s="149"/>
      <c r="X156" s="149"/>
      <c r="Y156" s="149"/>
      <c r="Z156" s="149"/>
    </row>
    <row r="157" spans="1:26" ht="17.25" customHeight="1" x14ac:dyDescent="0.3">
      <c r="A157" s="219"/>
      <c r="B157" s="220"/>
      <c r="C157" s="221"/>
      <c r="D157" s="222"/>
      <c r="E157" s="223"/>
      <c r="F157" s="227"/>
      <c r="G157" s="228"/>
      <c r="H157" s="229"/>
      <c r="I157" s="229"/>
      <c r="J157" s="230"/>
      <c r="K157" s="715"/>
      <c r="L157" s="226"/>
      <c r="M157" s="147"/>
      <c r="N157" s="147"/>
      <c r="O157" s="147"/>
      <c r="P157" s="149"/>
      <c r="Q157" s="149"/>
      <c r="R157" s="149"/>
      <c r="S157" s="149"/>
      <c r="T157" s="149"/>
      <c r="U157" s="149"/>
      <c r="V157" s="149"/>
      <c r="W157" s="149"/>
      <c r="X157" s="149"/>
      <c r="Y157" s="149"/>
      <c r="Z157" s="149"/>
    </row>
    <row r="158" spans="1:26" ht="17.25" customHeight="1" x14ac:dyDescent="0.3">
      <c r="A158" s="219"/>
      <c r="B158" s="220"/>
      <c r="C158" s="221"/>
      <c r="D158" s="222"/>
      <c r="E158" s="223"/>
      <c r="F158" s="227"/>
      <c r="G158" s="228"/>
      <c r="H158" s="229"/>
      <c r="I158" s="229"/>
      <c r="J158" s="230"/>
      <c r="K158" s="715"/>
      <c r="L158" s="226"/>
      <c r="M158" s="147"/>
      <c r="N158" s="147"/>
      <c r="O158" s="147"/>
      <c r="P158" s="149"/>
      <c r="Q158" s="149"/>
      <c r="R158" s="149"/>
      <c r="S158" s="149"/>
      <c r="T158" s="149"/>
      <c r="U158" s="149"/>
      <c r="V158" s="149"/>
      <c r="W158" s="149"/>
      <c r="X158" s="149"/>
      <c r="Y158" s="149"/>
      <c r="Z158" s="149"/>
    </row>
    <row r="159" spans="1:26" ht="17.25" customHeight="1" x14ac:dyDescent="0.3">
      <c r="A159" s="219"/>
      <c r="B159" s="220"/>
      <c r="C159" s="221"/>
      <c r="D159" s="222"/>
      <c r="E159" s="223"/>
      <c r="F159" s="227"/>
      <c r="G159" s="228"/>
      <c r="H159" s="229"/>
      <c r="I159" s="229"/>
      <c r="J159" s="230"/>
      <c r="K159" s="715"/>
      <c r="L159" s="226"/>
      <c r="M159" s="147"/>
      <c r="N159" s="147"/>
      <c r="O159" s="147"/>
      <c r="P159" s="149"/>
      <c r="Q159" s="149"/>
      <c r="R159" s="149"/>
      <c r="S159" s="149"/>
      <c r="T159" s="149"/>
      <c r="U159" s="149"/>
      <c r="V159" s="149"/>
      <c r="W159" s="149"/>
      <c r="X159" s="149"/>
      <c r="Y159" s="149"/>
      <c r="Z159" s="149"/>
    </row>
    <row r="160" spans="1:26" ht="17.25" customHeight="1" x14ac:dyDescent="0.3">
      <c r="A160" s="219"/>
      <c r="B160" s="220"/>
      <c r="C160" s="221"/>
      <c r="D160" s="222"/>
      <c r="E160" s="223"/>
      <c r="F160" s="227"/>
      <c r="G160" s="228"/>
      <c r="H160" s="229"/>
      <c r="I160" s="229"/>
      <c r="J160" s="230"/>
      <c r="K160" s="715"/>
      <c r="L160" s="226"/>
      <c r="M160" s="147"/>
      <c r="N160" s="147"/>
      <c r="O160" s="147"/>
      <c r="P160" s="149"/>
      <c r="Q160" s="149"/>
      <c r="R160" s="149"/>
      <c r="S160" s="149"/>
      <c r="T160" s="149"/>
      <c r="U160" s="149"/>
      <c r="V160" s="149"/>
      <c r="W160" s="149"/>
      <c r="X160" s="149"/>
      <c r="Y160" s="149"/>
      <c r="Z160" s="149"/>
    </row>
    <row r="161" spans="1:26" ht="17.25" customHeight="1" x14ac:dyDescent="0.3">
      <c r="A161" s="219"/>
      <c r="B161" s="220"/>
      <c r="C161" s="221"/>
      <c r="D161" s="222"/>
      <c r="E161" s="223"/>
      <c r="F161" s="227"/>
      <c r="G161" s="228"/>
      <c r="H161" s="229"/>
      <c r="I161" s="229"/>
      <c r="J161" s="230"/>
      <c r="K161" s="715"/>
      <c r="L161" s="226"/>
      <c r="M161" s="147"/>
      <c r="N161" s="147"/>
      <c r="O161" s="147"/>
      <c r="P161" s="149"/>
      <c r="Q161" s="149"/>
      <c r="R161" s="149"/>
      <c r="S161" s="149"/>
      <c r="T161" s="149"/>
      <c r="U161" s="149"/>
      <c r="V161" s="149"/>
      <c r="W161" s="149"/>
      <c r="X161" s="149"/>
      <c r="Y161" s="149"/>
      <c r="Z161" s="149"/>
    </row>
    <row r="162" spans="1:26" ht="17.25" customHeight="1" x14ac:dyDescent="0.3">
      <c r="A162" s="219"/>
      <c r="B162" s="220"/>
      <c r="C162" s="221"/>
      <c r="D162" s="222"/>
      <c r="E162" s="223"/>
      <c r="F162" s="227"/>
      <c r="G162" s="228"/>
      <c r="H162" s="229"/>
      <c r="I162" s="229"/>
      <c r="J162" s="230"/>
      <c r="K162" s="715"/>
      <c r="L162" s="226"/>
      <c r="M162" s="147"/>
      <c r="N162" s="147"/>
      <c r="O162" s="147"/>
      <c r="P162" s="149"/>
      <c r="Q162" s="149"/>
      <c r="R162" s="149"/>
      <c r="S162" s="149"/>
      <c r="T162" s="149"/>
      <c r="U162" s="149"/>
      <c r="V162" s="149"/>
      <c r="W162" s="149"/>
      <c r="X162" s="149"/>
      <c r="Y162" s="149"/>
      <c r="Z162" s="149"/>
    </row>
    <row r="163" spans="1:26" ht="17.25" customHeight="1" x14ac:dyDescent="0.3">
      <c r="A163" s="219"/>
      <c r="B163" s="220"/>
      <c r="C163" s="221"/>
      <c r="D163" s="222"/>
      <c r="E163" s="223"/>
      <c r="F163" s="227"/>
      <c r="G163" s="228"/>
      <c r="H163" s="229"/>
      <c r="I163" s="229"/>
      <c r="J163" s="230"/>
      <c r="K163" s="715"/>
      <c r="L163" s="226"/>
      <c r="M163" s="147"/>
      <c r="N163" s="147"/>
      <c r="O163" s="147"/>
      <c r="P163" s="149"/>
      <c r="Q163" s="149"/>
      <c r="R163" s="149"/>
      <c r="S163" s="149"/>
      <c r="T163" s="149"/>
      <c r="U163" s="149"/>
      <c r="V163" s="149"/>
      <c r="W163" s="149"/>
      <c r="X163" s="149"/>
      <c r="Y163" s="149"/>
      <c r="Z163" s="149"/>
    </row>
    <row r="164" spans="1:26" ht="17.25" customHeight="1" x14ac:dyDescent="0.3">
      <c r="A164" s="219"/>
      <c r="B164" s="220"/>
      <c r="C164" s="221"/>
      <c r="D164" s="222"/>
      <c r="E164" s="223"/>
      <c r="F164" s="227"/>
      <c r="G164" s="228"/>
      <c r="H164" s="229"/>
      <c r="I164" s="229"/>
      <c r="J164" s="230"/>
      <c r="K164" s="715"/>
      <c r="L164" s="226"/>
      <c r="M164" s="147"/>
      <c r="N164" s="147"/>
      <c r="O164" s="147"/>
      <c r="P164" s="149"/>
      <c r="Q164" s="149"/>
      <c r="R164" s="149"/>
      <c r="S164" s="149"/>
      <c r="T164" s="149"/>
      <c r="U164" s="149"/>
      <c r="V164" s="149"/>
      <c r="W164" s="149"/>
      <c r="X164" s="149"/>
      <c r="Y164" s="149"/>
      <c r="Z164" s="149"/>
    </row>
    <row r="165" spans="1:26" ht="17.25" customHeight="1" x14ac:dyDescent="0.3">
      <c r="A165" s="219"/>
      <c r="B165" s="220"/>
      <c r="C165" s="221"/>
      <c r="D165" s="222"/>
      <c r="E165" s="223"/>
      <c r="F165" s="227"/>
      <c r="G165" s="228"/>
      <c r="H165" s="229"/>
      <c r="I165" s="229"/>
      <c r="J165" s="230"/>
      <c r="K165" s="715"/>
      <c r="L165" s="226"/>
      <c r="M165" s="147"/>
      <c r="N165" s="147"/>
      <c r="O165" s="147"/>
      <c r="P165" s="149"/>
      <c r="Q165" s="149"/>
      <c r="R165" s="149"/>
      <c r="S165" s="149"/>
      <c r="T165" s="149"/>
      <c r="U165" s="149"/>
      <c r="V165" s="149"/>
      <c r="W165" s="149"/>
      <c r="X165" s="149"/>
      <c r="Y165" s="149"/>
      <c r="Z165" s="149"/>
    </row>
    <row r="166" spans="1:26" ht="17.25" customHeight="1" x14ac:dyDescent="0.3">
      <c r="A166" s="219"/>
      <c r="B166" s="220"/>
      <c r="C166" s="221"/>
      <c r="D166" s="222"/>
      <c r="E166" s="223"/>
      <c r="F166" s="227"/>
      <c r="G166" s="228"/>
      <c r="H166" s="229"/>
      <c r="I166" s="229"/>
      <c r="J166" s="230"/>
      <c r="K166" s="715"/>
      <c r="L166" s="226"/>
      <c r="M166" s="147"/>
      <c r="N166" s="147"/>
      <c r="O166" s="147"/>
      <c r="P166" s="149"/>
      <c r="Q166" s="149"/>
      <c r="R166" s="149"/>
      <c r="S166" s="149"/>
      <c r="T166" s="149"/>
      <c r="U166" s="149"/>
      <c r="V166" s="149"/>
      <c r="W166" s="149"/>
      <c r="X166" s="149"/>
      <c r="Y166" s="149"/>
      <c r="Z166" s="149"/>
    </row>
    <row r="167" spans="1:26" ht="17.25" customHeight="1" x14ac:dyDescent="0.3">
      <c r="A167" s="219"/>
      <c r="B167" s="220"/>
      <c r="C167" s="221"/>
      <c r="D167" s="222"/>
      <c r="E167" s="223"/>
      <c r="F167" s="227"/>
      <c r="G167" s="228"/>
      <c r="H167" s="229"/>
      <c r="I167" s="229"/>
      <c r="J167" s="230"/>
      <c r="K167" s="715"/>
      <c r="L167" s="226"/>
      <c r="M167" s="147"/>
      <c r="N167" s="147"/>
      <c r="O167" s="147"/>
      <c r="P167" s="149"/>
      <c r="Q167" s="149"/>
      <c r="R167" s="149"/>
      <c r="S167" s="149"/>
      <c r="T167" s="149"/>
      <c r="U167" s="149"/>
      <c r="V167" s="149"/>
      <c r="W167" s="149"/>
      <c r="X167" s="149"/>
      <c r="Y167" s="149"/>
      <c r="Z167" s="149"/>
    </row>
    <row r="168" spans="1:26" ht="17.25" customHeight="1" x14ac:dyDescent="0.3">
      <c r="A168" s="219"/>
      <c r="B168" s="220"/>
      <c r="C168" s="221"/>
      <c r="D168" s="222"/>
      <c r="E168" s="223"/>
      <c r="F168" s="227"/>
      <c r="G168" s="228"/>
      <c r="H168" s="229"/>
      <c r="I168" s="229"/>
      <c r="J168" s="230"/>
      <c r="K168" s="715"/>
      <c r="L168" s="226"/>
      <c r="M168" s="147"/>
      <c r="N168" s="147"/>
      <c r="O168" s="147"/>
      <c r="P168" s="149"/>
      <c r="Q168" s="149"/>
      <c r="R168" s="149"/>
      <c r="S168" s="149"/>
      <c r="T168" s="149"/>
      <c r="U168" s="149"/>
      <c r="V168" s="149"/>
      <c r="W168" s="149"/>
      <c r="X168" s="149"/>
      <c r="Y168" s="149"/>
      <c r="Z168" s="149"/>
    </row>
    <row r="169" spans="1:26" ht="17.25" customHeight="1" x14ac:dyDescent="0.3">
      <c r="A169" s="219"/>
      <c r="B169" s="220"/>
      <c r="C169" s="221"/>
      <c r="D169" s="222"/>
      <c r="E169" s="223"/>
      <c r="F169" s="227"/>
      <c r="G169" s="228"/>
      <c r="H169" s="229"/>
      <c r="I169" s="229"/>
      <c r="J169" s="230"/>
      <c r="K169" s="715"/>
      <c r="L169" s="226"/>
      <c r="M169" s="147"/>
      <c r="N169" s="147"/>
      <c r="O169" s="147"/>
      <c r="P169" s="149"/>
      <c r="Q169" s="149"/>
      <c r="R169" s="149"/>
      <c r="S169" s="149"/>
      <c r="T169" s="149"/>
      <c r="U169" s="149"/>
      <c r="V169" s="149"/>
      <c r="W169" s="149"/>
      <c r="X169" s="149"/>
      <c r="Y169" s="149"/>
      <c r="Z169" s="149"/>
    </row>
    <row r="170" spans="1:26" ht="17.25" customHeight="1" x14ac:dyDescent="0.3">
      <c r="A170" s="219"/>
      <c r="B170" s="220"/>
      <c r="C170" s="221"/>
      <c r="D170" s="222"/>
      <c r="E170" s="223"/>
      <c r="F170" s="227"/>
      <c r="G170" s="228"/>
      <c r="H170" s="229"/>
      <c r="I170" s="229"/>
      <c r="J170" s="230"/>
      <c r="K170" s="715"/>
      <c r="L170" s="226"/>
      <c r="M170" s="147"/>
      <c r="N170" s="147"/>
      <c r="O170" s="147"/>
      <c r="P170" s="149"/>
      <c r="Q170" s="149"/>
      <c r="R170" s="149"/>
      <c r="S170" s="149"/>
      <c r="T170" s="149"/>
      <c r="U170" s="149"/>
      <c r="V170" s="149"/>
      <c r="W170" s="149"/>
      <c r="X170" s="149"/>
      <c r="Y170" s="149"/>
      <c r="Z170" s="149"/>
    </row>
    <row r="171" spans="1:26" ht="17.25" customHeight="1" x14ac:dyDescent="0.3">
      <c r="A171" s="219"/>
      <c r="B171" s="220"/>
      <c r="C171" s="221"/>
      <c r="D171" s="222"/>
      <c r="E171" s="223"/>
      <c r="F171" s="227"/>
      <c r="G171" s="228"/>
      <c r="H171" s="229"/>
      <c r="I171" s="229"/>
      <c r="J171" s="230"/>
      <c r="K171" s="715"/>
      <c r="L171" s="226"/>
      <c r="M171" s="147"/>
      <c r="N171" s="147"/>
      <c r="O171" s="147"/>
      <c r="P171" s="149"/>
      <c r="Q171" s="149"/>
      <c r="R171" s="149"/>
      <c r="S171" s="149"/>
      <c r="T171" s="149"/>
      <c r="U171" s="149"/>
      <c r="V171" s="149"/>
      <c r="W171" s="149"/>
      <c r="X171" s="149"/>
      <c r="Y171" s="149"/>
      <c r="Z171" s="149"/>
    </row>
    <row r="172" spans="1:26" ht="17.25" customHeight="1" x14ac:dyDescent="0.3">
      <c r="A172" s="219"/>
      <c r="B172" s="220"/>
      <c r="C172" s="221"/>
      <c r="D172" s="222"/>
      <c r="E172" s="223"/>
      <c r="F172" s="227"/>
      <c r="G172" s="228"/>
      <c r="H172" s="229"/>
      <c r="I172" s="229"/>
      <c r="J172" s="230"/>
      <c r="K172" s="715"/>
      <c r="L172" s="226"/>
      <c r="M172" s="147"/>
      <c r="N172" s="147"/>
      <c r="O172" s="147"/>
      <c r="P172" s="149"/>
      <c r="Q172" s="149"/>
      <c r="R172" s="149"/>
      <c r="S172" s="149"/>
      <c r="T172" s="149"/>
      <c r="U172" s="149"/>
      <c r="V172" s="149"/>
      <c r="W172" s="149"/>
      <c r="X172" s="149"/>
      <c r="Y172" s="149"/>
      <c r="Z172" s="149"/>
    </row>
    <row r="173" spans="1:26" ht="17.25" customHeight="1" x14ac:dyDescent="0.3">
      <c r="A173" s="219"/>
      <c r="B173" s="220"/>
      <c r="C173" s="221"/>
      <c r="D173" s="222"/>
      <c r="E173" s="223"/>
      <c r="F173" s="227"/>
      <c r="G173" s="228"/>
      <c r="H173" s="229"/>
      <c r="I173" s="229"/>
      <c r="J173" s="230"/>
      <c r="K173" s="715"/>
      <c r="L173" s="226"/>
      <c r="M173" s="147"/>
      <c r="N173" s="147"/>
      <c r="O173" s="147"/>
      <c r="P173" s="149"/>
      <c r="Q173" s="149"/>
      <c r="R173" s="149"/>
      <c r="S173" s="149"/>
      <c r="T173" s="149"/>
      <c r="U173" s="149"/>
      <c r="V173" s="149"/>
      <c r="W173" s="149"/>
      <c r="X173" s="149"/>
      <c r="Y173" s="149"/>
      <c r="Z173" s="149"/>
    </row>
    <row r="174" spans="1:26" ht="17.25" customHeight="1" x14ac:dyDescent="0.3">
      <c r="A174" s="219"/>
      <c r="B174" s="220"/>
      <c r="C174" s="221"/>
      <c r="D174" s="222"/>
      <c r="E174" s="223"/>
      <c r="F174" s="227"/>
      <c r="G174" s="228"/>
      <c r="H174" s="229"/>
      <c r="I174" s="229"/>
      <c r="J174" s="230"/>
      <c r="K174" s="715"/>
      <c r="L174" s="226"/>
      <c r="M174" s="147"/>
      <c r="N174" s="147"/>
      <c r="O174" s="147"/>
      <c r="P174" s="149"/>
      <c r="Q174" s="149"/>
      <c r="R174" s="149"/>
      <c r="S174" s="149"/>
      <c r="T174" s="149"/>
      <c r="U174" s="149"/>
      <c r="V174" s="149"/>
      <c r="W174" s="149"/>
      <c r="X174" s="149"/>
      <c r="Y174" s="149"/>
      <c r="Z174" s="149"/>
    </row>
    <row r="175" spans="1:26" ht="17.25" customHeight="1" x14ac:dyDescent="0.3">
      <c r="A175" s="219"/>
      <c r="B175" s="220"/>
      <c r="C175" s="221"/>
      <c r="D175" s="222"/>
      <c r="E175" s="223"/>
      <c r="F175" s="227"/>
      <c r="G175" s="228"/>
      <c r="H175" s="229"/>
      <c r="I175" s="229"/>
      <c r="J175" s="230"/>
      <c r="K175" s="715"/>
      <c r="L175" s="226"/>
      <c r="M175" s="147"/>
      <c r="N175" s="147"/>
      <c r="O175" s="147"/>
      <c r="P175" s="149"/>
      <c r="Q175" s="149"/>
      <c r="R175" s="149"/>
      <c r="S175" s="149"/>
      <c r="T175" s="149"/>
      <c r="U175" s="149"/>
      <c r="V175" s="149"/>
      <c r="W175" s="149"/>
      <c r="X175" s="149"/>
      <c r="Y175" s="149"/>
      <c r="Z175" s="149"/>
    </row>
    <row r="176" spans="1:26" ht="17.25" customHeight="1" x14ac:dyDescent="0.3">
      <c r="A176" s="219"/>
      <c r="B176" s="220"/>
      <c r="C176" s="221"/>
      <c r="D176" s="222"/>
      <c r="E176" s="223"/>
      <c r="F176" s="227"/>
      <c r="G176" s="228"/>
      <c r="H176" s="229"/>
      <c r="I176" s="229"/>
      <c r="J176" s="230"/>
      <c r="K176" s="715"/>
      <c r="L176" s="226"/>
      <c r="M176" s="147"/>
      <c r="N176" s="147"/>
      <c r="O176" s="147"/>
      <c r="P176" s="149"/>
      <c r="Q176" s="149"/>
      <c r="R176" s="149"/>
      <c r="S176" s="149"/>
      <c r="T176" s="149"/>
      <c r="U176" s="149"/>
      <c r="V176" s="149"/>
      <c r="W176" s="149"/>
      <c r="X176" s="149"/>
      <c r="Y176" s="149"/>
      <c r="Z176" s="149"/>
    </row>
    <row r="177" spans="1:26" ht="17.25" customHeight="1" x14ac:dyDescent="0.3">
      <c r="A177" s="219"/>
      <c r="B177" s="220"/>
      <c r="C177" s="221"/>
      <c r="D177" s="222"/>
      <c r="E177" s="223"/>
      <c r="F177" s="227"/>
      <c r="G177" s="228"/>
      <c r="H177" s="229"/>
      <c r="I177" s="229"/>
      <c r="J177" s="230"/>
      <c r="K177" s="715"/>
      <c r="L177" s="226"/>
      <c r="M177" s="147"/>
      <c r="N177" s="147"/>
      <c r="O177" s="147"/>
      <c r="P177" s="149"/>
      <c r="Q177" s="149"/>
      <c r="R177" s="149"/>
      <c r="S177" s="149"/>
      <c r="T177" s="149"/>
      <c r="U177" s="149"/>
      <c r="V177" s="149"/>
      <c r="W177" s="149"/>
      <c r="X177" s="149"/>
      <c r="Y177" s="149"/>
      <c r="Z177" s="149"/>
    </row>
    <row r="178" spans="1:26" ht="17.25" customHeight="1" x14ac:dyDescent="0.3">
      <c r="A178" s="219"/>
      <c r="B178" s="220"/>
      <c r="C178" s="221"/>
      <c r="D178" s="222"/>
      <c r="E178" s="223"/>
      <c r="F178" s="227"/>
      <c r="G178" s="228"/>
      <c r="H178" s="229"/>
      <c r="I178" s="229"/>
      <c r="J178" s="230"/>
      <c r="K178" s="715"/>
      <c r="L178" s="226"/>
      <c r="M178" s="147"/>
      <c r="N178" s="147"/>
      <c r="O178" s="147"/>
      <c r="P178" s="149"/>
      <c r="Q178" s="149"/>
      <c r="R178" s="149"/>
      <c r="S178" s="149"/>
      <c r="T178" s="149"/>
      <c r="U178" s="149"/>
      <c r="V178" s="149"/>
      <c r="W178" s="149"/>
      <c r="X178" s="149"/>
      <c r="Y178" s="149"/>
      <c r="Z178" s="149"/>
    </row>
    <row r="179" spans="1:26" ht="17.25" customHeight="1" x14ac:dyDescent="0.3">
      <c r="A179" s="219"/>
      <c r="B179" s="220"/>
      <c r="C179" s="221"/>
      <c r="D179" s="222"/>
      <c r="E179" s="223"/>
      <c r="F179" s="227"/>
      <c r="G179" s="228"/>
      <c r="H179" s="229"/>
      <c r="I179" s="229"/>
      <c r="J179" s="230"/>
      <c r="K179" s="715"/>
      <c r="L179" s="226"/>
      <c r="M179" s="147"/>
      <c r="N179" s="147"/>
      <c r="O179" s="147"/>
      <c r="P179" s="149"/>
      <c r="Q179" s="149"/>
      <c r="R179" s="149"/>
      <c r="S179" s="149"/>
      <c r="T179" s="149"/>
      <c r="U179" s="149"/>
      <c r="V179" s="149"/>
      <c r="W179" s="149"/>
      <c r="X179" s="149"/>
      <c r="Y179" s="149"/>
      <c r="Z179" s="149"/>
    </row>
    <row r="180" spans="1:26" ht="17.25" customHeight="1" x14ac:dyDescent="0.3">
      <c r="A180" s="219"/>
      <c r="B180" s="220"/>
      <c r="C180" s="221"/>
      <c r="D180" s="222"/>
      <c r="E180" s="223"/>
      <c r="F180" s="227"/>
      <c r="G180" s="228"/>
      <c r="H180" s="229"/>
      <c r="I180" s="229"/>
      <c r="J180" s="230"/>
      <c r="K180" s="715"/>
      <c r="L180" s="226"/>
      <c r="M180" s="147"/>
      <c r="N180" s="147"/>
      <c r="O180" s="147"/>
      <c r="P180" s="149"/>
      <c r="Q180" s="149"/>
      <c r="R180" s="149"/>
      <c r="S180" s="149"/>
      <c r="T180" s="149"/>
      <c r="U180" s="149"/>
      <c r="V180" s="149"/>
      <c r="W180" s="149"/>
      <c r="X180" s="149"/>
      <c r="Y180" s="149"/>
      <c r="Z180" s="149"/>
    </row>
    <row r="181" spans="1:26" ht="17.25" customHeight="1" x14ac:dyDescent="0.3">
      <c r="A181" s="219"/>
      <c r="B181" s="220"/>
      <c r="C181" s="221"/>
      <c r="D181" s="222"/>
      <c r="E181" s="223"/>
      <c r="F181" s="227"/>
      <c r="G181" s="228"/>
      <c r="H181" s="229"/>
      <c r="I181" s="229"/>
      <c r="J181" s="230"/>
      <c r="K181" s="715"/>
      <c r="L181" s="226"/>
      <c r="M181" s="147"/>
      <c r="N181" s="147"/>
      <c r="O181" s="147"/>
      <c r="P181" s="149"/>
      <c r="Q181" s="149"/>
      <c r="R181" s="149"/>
      <c r="S181" s="149"/>
      <c r="T181" s="149"/>
      <c r="U181" s="149"/>
      <c r="V181" s="149"/>
      <c r="W181" s="149"/>
      <c r="X181" s="149"/>
      <c r="Y181" s="149"/>
      <c r="Z181" s="149"/>
    </row>
    <row r="182" spans="1:26" ht="17.25" customHeight="1" x14ac:dyDescent="0.3">
      <c r="A182" s="219"/>
      <c r="B182" s="220"/>
      <c r="C182" s="221"/>
      <c r="D182" s="222"/>
      <c r="E182" s="223"/>
      <c r="F182" s="227"/>
      <c r="G182" s="228"/>
      <c r="H182" s="229"/>
      <c r="I182" s="229"/>
      <c r="J182" s="230"/>
      <c r="K182" s="715"/>
      <c r="L182" s="226"/>
      <c r="M182" s="147"/>
      <c r="N182" s="147"/>
      <c r="O182" s="147"/>
      <c r="P182" s="149"/>
      <c r="Q182" s="149"/>
      <c r="R182" s="149"/>
      <c r="S182" s="149"/>
      <c r="T182" s="149"/>
      <c r="U182" s="149"/>
      <c r="V182" s="149"/>
      <c r="W182" s="149"/>
      <c r="X182" s="149"/>
      <c r="Y182" s="149"/>
      <c r="Z182" s="149"/>
    </row>
    <row r="183" spans="1:26" ht="17.25" customHeight="1" x14ac:dyDescent="0.3">
      <c r="A183" s="219"/>
      <c r="B183" s="220"/>
      <c r="C183" s="221"/>
      <c r="D183" s="222"/>
      <c r="E183" s="223"/>
      <c r="F183" s="227"/>
      <c r="G183" s="228"/>
      <c r="H183" s="229"/>
      <c r="I183" s="229"/>
      <c r="J183" s="230"/>
      <c r="K183" s="715"/>
      <c r="L183" s="226"/>
      <c r="M183" s="147"/>
      <c r="N183" s="147"/>
      <c r="O183" s="147"/>
      <c r="P183" s="149"/>
      <c r="Q183" s="149"/>
      <c r="R183" s="149"/>
      <c r="S183" s="149"/>
      <c r="T183" s="149"/>
      <c r="U183" s="149"/>
      <c r="V183" s="149"/>
      <c r="W183" s="149"/>
      <c r="X183" s="149"/>
      <c r="Y183" s="149"/>
      <c r="Z183" s="149"/>
    </row>
    <row r="184" spans="1:26" ht="17.25" customHeight="1" x14ac:dyDescent="0.3">
      <c r="A184" s="219"/>
      <c r="B184" s="220"/>
      <c r="C184" s="221"/>
      <c r="D184" s="222"/>
      <c r="E184" s="223"/>
      <c r="F184" s="227"/>
      <c r="G184" s="228"/>
      <c r="H184" s="229"/>
      <c r="I184" s="229"/>
      <c r="J184" s="230"/>
      <c r="K184" s="715"/>
      <c r="L184" s="226"/>
      <c r="M184" s="147"/>
      <c r="N184" s="147"/>
      <c r="O184" s="147"/>
      <c r="P184" s="149"/>
      <c r="Q184" s="149"/>
      <c r="R184" s="149"/>
      <c r="S184" s="149"/>
      <c r="T184" s="149"/>
      <c r="U184" s="149"/>
      <c r="V184" s="149"/>
      <c r="W184" s="149"/>
      <c r="X184" s="149"/>
      <c r="Y184" s="149"/>
      <c r="Z184" s="149"/>
    </row>
    <row r="185" spans="1:26" ht="17.25" customHeight="1" x14ac:dyDescent="0.3">
      <c r="A185" s="219"/>
      <c r="B185" s="220"/>
      <c r="C185" s="221"/>
      <c r="D185" s="222"/>
      <c r="E185" s="223"/>
      <c r="F185" s="227"/>
      <c r="G185" s="228"/>
      <c r="H185" s="229"/>
      <c r="I185" s="229"/>
      <c r="J185" s="230"/>
      <c r="K185" s="715"/>
      <c r="L185" s="226"/>
      <c r="M185" s="147"/>
      <c r="N185" s="147"/>
      <c r="O185" s="147"/>
      <c r="P185" s="149"/>
      <c r="Q185" s="149"/>
      <c r="R185" s="149"/>
      <c r="S185" s="149"/>
      <c r="T185" s="149"/>
      <c r="U185" s="149"/>
      <c r="V185" s="149"/>
      <c r="W185" s="149"/>
      <c r="X185" s="149"/>
      <c r="Y185" s="149"/>
      <c r="Z185" s="149"/>
    </row>
    <row r="186" spans="1:26" ht="17.25" customHeight="1" x14ac:dyDescent="0.3">
      <c r="A186" s="219"/>
      <c r="B186" s="220"/>
      <c r="C186" s="221"/>
      <c r="D186" s="222"/>
      <c r="E186" s="223"/>
      <c r="F186" s="227"/>
      <c r="G186" s="228"/>
      <c r="H186" s="229"/>
      <c r="I186" s="229"/>
      <c r="J186" s="230"/>
      <c r="K186" s="715"/>
      <c r="L186" s="226"/>
      <c r="M186" s="147"/>
      <c r="N186" s="147"/>
      <c r="O186" s="147"/>
      <c r="P186" s="149"/>
      <c r="Q186" s="149"/>
      <c r="R186" s="149"/>
      <c r="S186" s="149"/>
      <c r="T186" s="149"/>
      <c r="U186" s="149"/>
      <c r="V186" s="149"/>
      <c r="W186" s="149"/>
      <c r="X186" s="149"/>
      <c r="Y186" s="149"/>
      <c r="Z186" s="149"/>
    </row>
    <row r="187" spans="1:26" ht="17.25" customHeight="1" x14ac:dyDescent="0.3">
      <c r="A187" s="219"/>
      <c r="B187" s="220"/>
      <c r="C187" s="221"/>
      <c r="D187" s="222"/>
      <c r="E187" s="223"/>
      <c r="F187" s="227"/>
      <c r="G187" s="228"/>
      <c r="H187" s="229"/>
      <c r="I187" s="229"/>
      <c r="J187" s="230"/>
      <c r="K187" s="715"/>
      <c r="L187" s="226"/>
      <c r="M187" s="147"/>
      <c r="N187" s="147"/>
      <c r="O187" s="147"/>
      <c r="P187" s="149"/>
      <c r="Q187" s="149"/>
      <c r="R187" s="149"/>
      <c r="S187" s="149"/>
      <c r="T187" s="149"/>
      <c r="U187" s="149"/>
      <c r="V187" s="149"/>
      <c r="W187" s="149"/>
      <c r="X187" s="149"/>
      <c r="Y187" s="149"/>
      <c r="Z187" s="149"/>
    </row>
    <row r="188" spans="1:26" ht="17.25" customHeight="1" x14ac:dyDescent="0.3">
      <c r="A188" s="219"/>
      <c r="B188" s="220"/>
      <c r="C188" s="221"/>
      <c r="D188" s="222"/>
      <c r="E188" s="223"/>
      <c r="F188" s="227"/>
      <c r="G188" s="228"/>
      <c r="H188" s="229"/>
      <c r="I188" s="229"/>
      <c r="J188" s="230"/>
      <c r="K188" s="715"/>
      <c r="L188" s="226"/>
      <c r="M188" s="147"/>
      <c r="N188" s="147"/>
      <c r="O188" s="147"/>
      <c r="P188" s="149"/>
      <c r="Q188" s="149"/>
      <c r="R188" s="149"/>
      <c r="S188" s="149"/>
      <c r="T188" s="149"/>
      <c r="U188" s="149"/>
      <c r="V188" s="149"/>
      <c r="W188" s="149"/>
      <c r="X188" s="149"/>
      <c r="Y188" s="149"/>
      <c r="Z188" s="149"/>
    </row>
    <row r="189" spans="1:26" ht="17.25" customHeight="1" x14ac:dyDescent="0.3">
      <c r="A189" s="219"/>
      <c r="B189" s="220"/>
      <c r="C189" s="221"/>
      <c r="D189" s="222"/>
      <c r="E189" s="223"/>
      <c r="F189" s="227"/>
      <c r="G189" s="228"/>
      <c r="H189" s="229"/>
      <c r="I189" s="229"/>
      <c r="J189" s="230"/>
      <c r="K189" s="715"/>
      <c r="L189" s="226"/>
      <c r="M189" s="147"/>
      <c r="N189" s="147"/>
      <c r="O189" s="147"/>
      <c r="P189" s="149"/>
      <c r="Q189" s="149"/>
      <c r="R189" s="149"/>
      <c r="S189" s="149"/>
      <c r="T189" s="149"/>
      <c r="U189" s="149"/>
      <c r="V189" s="149"/>
      <c r="W189" s="149"/>
      <c r="X189" s="149"/>
      <c r="Y189" s="149"/>
      <c r="Z189" s="149"/>
    </row>
    <row r="190" spans="1:26" ht="17.25" customHeight="1" x14ac:dyDescent="0.3">
      <c r="A190" s="219"/>
      <c r="B190" s="220"/>
      <c r="C190" s="221"/>
      <c r="D190" s="222"/>
      <c r="E190" s="223"/>
      <c r="F190" s="227"/>
      <c r="G190" s="228"/>
      <c r="H190" s="229"/>
      <c r="I190" s="229"/>
      <c r="J190" s="230"/>
      <c r="K190" s="715"/>
      <c r="L190" s="226"/>
      <c r="M190" s="147"/>
      <c r="N190" s="147"/>
      <c r="O190" s="147"/>
      <c r="P190" s="149"/>
      <c r="Q190" s="149"/>
      <c r="R190" s="149"/>
      <c r="S190" s="149"/>
      <c r="T190" s="149"/>
      <c r="U190" s="149"/>
      <c r="V190" s="149"/>
      <c r="W190" s="149"/>
      <c r="X190" s="149"/>
      <c r="Y190" s="149"/>
      <c r="Z190" s="149"/>
    </row>
    <row r="191" spans="1:26" ht="17.25" customHeight="1" x14ac:dyDescent="0.3">
      <c r="A191" s="219"/>
      <c r="B191" s="220"/>
      <c r="C191" s="221"/>
      <c r="D191" s="222"/>
      <c r="E191" s="223"/>
      <c r="F191" s="227"/>
      <c r="G191" s="228"/>
      <c r="H191" s="229"/>
      <c r="I191" s="229"/>
      <c r="J191" s="230"/>
      <c r="K191" s="715"/>
      <c r="L191" s="226"/>
      <c r="M191" s="147"/>
      <c r="N191" s="147"/>
      <c r="O191" s="147"/>
      <c r="P191" s="149"/>
      <c r="Q191" s="149"/>
      <c r="R191" s="149"/>
      <c r="S191" s="149"/>
      <c r="T191" s="149"/>
      <c r="U191" s="149"/>
      <c r="V191" s="149"/>
      <c r="W191" s="149"/>
      <c r="X191" s="149"/>
      <c r="Y191" s="149"/>
      <c r="Z191" s="149"/>
    </row>
    <row r="192" spans="1:26" ht="17.25" customHeight="1" x14ac:dyDescent="0.3">
      <c r="A192" s="219"/>
      <c r="B192" s="220"/>
      <c r="C192" s="221"/>
      <c r="D192" s="222"/>
      <c r="E192" s="223"/>
      <c r="F192" s="227"/>
      <c r="G192" s="228"/>
      <c r="H192" s="229"/>
      <c r="I192" s="229"/>
      <c r="J192" s="230"/>
      <c r="K192" s="715"/>
      <c r="L192" s="226"/>
      <c r="M192" s="147"/>
      <c r="N192" s="147"/>
      <c r="O192" s="147"/>
      <c r="P192" s="149"/>
      <c r="Q192" s="149"/>
      <c r="R192" s="149"/>
      <c r="S192" s="149"/>
      <c r="T192" s="149"/>
      <c r="U192" s="149"/>
      <c r="V192" s="149"/>
      <c r="W192" s="149"/>
      <c r="X192" s="149"/>
      <c r="Y192" s="149"/>
      <c r="Z192" s="149"/>
    </row>
    <row r="193" spans="1:26" ht="17.25" customHeight="1" x14ac:dyDescent="0.3">
      <c r="A193" s="219"/>
      <c r="B193" s="220"/>
      <c r="C193" s="221"/>
      <c r="D193" s="222"/>
      <c r="E193" s="223"/>
      <c r="F193" s="227"/>
      <c r="G193" s="228"/>
      <c r="H193" s="229"/>
      <c r="I193" s="229"/>
      <c r="J193" s="230"/>
      <c r="K193" s="715"/>
      <c r="L193" s="226"/>
      <c r="M193" s="147"/>
      <c r="N193" s="147"/>
      <c r="O193" s="147"/>
      <c r="P193" s="149"/>
      <c r="Q193" s="149"/>
      <c r="R193" s="149"/>
      <c r="S193" s="149"/>
      <c r="T193" s="149"/>
      <c r="U193" s="149"/>
      <c r="V193" s="149"/>
      <c r="W193" s="149"/>
      <c r="X193" s="149"/>
      <c r="Y193" s="149"/>
      <c r="Z193" s="149"/>
    </row>
    <row r="194" spans="1:26" ht="17.25" customHeight="1" x14ac:dyDescent="0.3">
      <c r="A194" s="219"/>
      <c r="B194" s="220"/>
      <c r="C194" s="221"/>
      <c r="D194" s="222"/>
      <c r="E194" s="223"/>
      <c r="F194" s="227"/>
      <c r="G194" s="228"/>
      <c r="H194" s="229"/>
      <c r="I194" s="229"/>
      <c r="J194" s="230"/>
      <c r="K194" s="715"/>
      <c r="L194" s="226"/>
      <c r="M194" s="147"/>
      <c r="N194" s="147"/>
      <c r="O194" s="147"/>
      <c r="P194" s="149"/>
      <c r="Q194" s="149"/>
      <c r="R194" s="149"/>
      <c r="S194" s="149"/>
      <c r="T194" s="149"/>
      <c r="U194" s="149"/>
      <c r="V194" s="149"/>
      <c r="W194" s="149"/>
      <c r="X194" s="149"/>
      <c r="Y194" s="149"/>
      <c r="Z194" s="149"/>
    </row>
    <row r="195" spans="1:26" ht="17.25" customHeight="1" x14ac:dyDescent="0.3">
      <c r="A195" s="219"/>
      <c r="B195" s="220"/>
      <c r="C195" s="221"/>
      <c r="D195" s="222"/>
      <c r="E195" s="223"/>
      <c r="F195" s="227"/>
      <c r="G195" s="228"/>
      <c r="H195" s="229"/>
      <c r="I195" s="229"/>
      <c r="J195" s="230"/>
      <c r="K195" s="715"/>
      <c r="L195" s="226"/>
      <c r="M195" s="147"/>
      <c r="N195" s="147"/>
      <c r="O195" s="147"/>
      <c r="P195" s="149"/>
      <c r="Q195" s="149"/>
      <c r="R195" s="149"/>
      <c r="S195" s="149"/>
      <c r="T195" s="149"/>
      <c r="U195" s="149"/>
      <c r="V195" s="149"/>
      <c r="W195" s="149"/>
      <c r="X195" s="149"/>
      <c r="Y195" s="149"/>
      <c r="Z195" s="149"/>
    </row>
    <row r="196" spans="1:26" ht="17.25" customHeight="1" x14ac:dyDescent="0.3">
      <c r="A196" s="219"/>
      <c r="B196" s="220"/>
      <c r="C196" s="221"/>
      <c r="D196" s="222"/>
      <c r="E196" s="223"/>
      <c r="F196" s="227"/>
      <c r="G196" s="228"/>
      <c r="H196" s="229"/>
      <c r="I196" s="229"/>
      <c r="J196" s="230"/>
      <c r="K196" s="715"/>
      <c r="L196" s="226"/>
      <c r="M196" s="147"/>
      <c r="N196" s="147"/>
      <c r="O196" s="147"/>
      <c r="P196" s="149"/>
      <c r="Q196" s="149"/>
      <c r="R196" s="149"/>
      <c r="S196" s="149"/>
      <c r="T196" s="149"/>
      <c r="U196" s="149"/>
      <c r="V196" s="149"/>
      <c r="W196" s="149"/>
      <c r="X196" s="149"/>
      <c r="Y196" s="149"/>
      <c r="Z196" s="149"/>
    </row>
    <row r="197" spans="1:26" ht="17.25" customHeight="1" x14ac:dyDescent="0.3">
      <c r="A197" s="219"/>
      <c r="B197" s="220"/>
      <c r="C197" s="221"/>
      <c r="D197" s="222"/>
      <c r="E197" s="223"/>
      <c r="F197" s="227"/>
      <c r="G197" s="228"/>
      <c r="H197" s="229"/>
      <c r="I197" s="229"/>
      <c r="J197" s="230"/>
      <c r="K197" s="715"/>
      <c r="L197" s="226"/>
      <c r="M197" s="147"/>
      <c r="N197" s="147"/>
      <c r="O197" s="147"/>
      <c r="P197" s="149"/>
      <c r="Q197" s="149"/>
      <c r="R197" s="149"/>
      <c r="S197" s="149"/>
      <c r="T197" s="149"/>
      <c r="U197" s="149"/>
      <c r="V197" s="149"/>
      <c r="W197" s="149"/>
      <c r="X197" s="149"/>
      <c r="Y197" s="149"/>
      <c r="Z197" s="149"/>
    </row>
    <row r="198" spans="1:26" ht="17.25" customHeight="1" x14ac:dyDescent="0.3">
      <c r="A198" s="231"/>
      <c r="B198" s="149"/>
      <c r="C198" s="232"/>
      <c r="D198" s="233"/>
      <c r="E198" s="234"/>
      <c r="F198" s="235"/>
      <c r="G198" s="236"/>
      <c r="H198" s="237"/>
      <c r="I198" s="237"/>
      <c r="J198" s="238"/>
      <c r="K198" s="716"/>
      <c r="L198" s="239"/>
      <c r="M198" s="147"/>
      <c r="N198" s="240"/>
      <c r="O198" s="240"/>
      <c r="P198" s="149"/>
      <c r="Q198" s="149"/>
      <c r="R198" s="149"/>
      <c r="S198" s="149"/>
      <c r="T198" s="149"/>
      <c r="U198" s="149"/>
      <c r="V198" s="149"/>
      <c r="W198" s="149"/>
      <c r="X198" s="149"/>
      <c r="Y198" s="149"/>
      <c r="Z198" s="149"/>
    </row>
    <row r="199" spans="1:26" ht="17.25" customHeight="1" x14ac:dyDescent="0.3">
      <c r="A199" s="231"/>
      <c r="B199" s="149"/>
      <c r="C199" s="232"/>
      <c r="D199" s="233"/>
      <c r="E199" s="234"/>
      <c r="F199" s="235"/>
      <c r="G199" s="236"/>
      <c r="H199" s="237"/>
      <c r="I199" s="237"/>
      <c r="J199" s="238"/>
      <c r="K199" s="716"/>
      <c r="L199" s="239"/>
      <c r="M199" s="147"/>
      <c r="N199" s="240"/>
      <c r="O199" s="240"/>
      <c r="P199" s="149"/>
      <c r="Q199" s="149"/>
      <c r="R199" s="149"/>
      <c r="S199" s="149"/>
      <c r="T199" s="149"/>
      <c r="U199" s="149"/>
      <c r="V199" s="149"/>
      <c r="W199" s="149"/>
      <c r="X199" s="149"/>
      <c r="Y199" s="149"/>
      <c r="Z199" s="149"/>
    </row>
    <row r="200" spans="1:26" ht="17.25" customHeight="1" x14ac:dyDescent="0.3">
      <c r="A200" s="231"/>
      <c r="B200" s="149"/>
      <c r="C200" s="232"/>
      <c r="D200" s="233"/>
      <c r="E200" s="234"/>
      <c r="F200" s="235"/>
      <c r="G200" s="236"/>
      <c r="H200" s="237"/>
      <c r="I200" s="237"/>
      <c r="J200" s="238"/>
      <c r="K200" s="716"/>
      <c r="L200" s="239"/>
      <c r="M200" s="147"/>
      <c r="N200" s="240"/>
      <c r="O200" s="240"/>
      <c r="P200" s="149"/>
      <c r="Q200" s="149"/>
      <c r="R200" s="149"/>
      <c r="S200" s="149"/>
      <c r="T200" s="149"/>
      <c r="U200" s="149"/>
      <c r="V200" s="149"/>
      <c r="W200" s="149"/>
      <c r="X200" s="149"/>
      <c r="Y200" s="149"/>
      <c r="Z200" s="149"/>
    </row>
    <row r="201" spans="1:26" ht="17.25" customHeight="1" x14ac:dyDescent="0.3">
      <c r="A201" s="231"/>
      <c r="B201" s="149"/>
      <c r="C201" s="232"/>
      <c r="D201" s="233"/>
      <c r="E201" s="234"/>
      <c r="F201" s="235"/>
      <c r="G201" s="236"/>
      <c r="H201" s="237"/>
      <c r="I201" s="237"/>
      <c r="J201" s="238"/>
      <c r="K201" s="716"/>
      <c r="L201" s="239"/>
      <c r="M201" s="147"/>
      <c r="N201" s="240"/>
      <c r="O201" s="240"/>
      <c r="P201" s="149"/>
      <c r="Q201" s="149"/>
      <c r="R201" s="149"/>
      <c r="S201" s="149"/>
      <c r="T201" s="149"/>
      <c r="U201" s="149"/>
      <c r="V201" s="149"/>
      <c r="W201" s="149"/>
      <c r="X201" s="149"/>
      <c r="Y201" s="149"/>
      <c r="Z201" s="149"/>
    </row>
    <row r="202" spans="1:26" ht="17.25" customHeight="1" x14ac:dyDescent="0.3">
      <c r="A202" s="231"/>
      <c r="B202" s="149"/>
      <c r="C202" s="232"/>
      <c r="D202" s="233"/>
      <c r="E202" s="234"/>
      <c r="F202" s="235"/>
      <c r="G202" s="236"/>
      <c r="H202" s="237"/>
      <c r="I202" s="237"/>
      <c r="J202" s="238"/>
      <c r="K202" s="716"/>
      <c r="L202" s="239"/>
      <c r="M202" s="147"/>
      <c r="N202" s="240"/>
      <c r="O202" s="240"/>
      <c r="P202" s="149"/>
      <c r="Q202" s="149"/>
      <c r="R202" s="149"/>
      <c r="S202" s="149"/>
      <c r="T202" s="149"/>
      <c r="U202" s="149"/>
      <c r="V202" s="149"/>
      <c r="W202" s="149"/>
      <c r="X202" s="149"/>
      <c r="Y202" s="149"/>
      <c r="Z202" s="149"/>
    </row>
    <row r="203" spans="1:26" ht="17.25" customHeight="1" x14ac:dyDescent="0.3">
      <c r="A203" s="231"/>
      <c r="B203" s="149"/>
      <c r="C203" s="232"/>
      <c r="D203" s="233"/>
      <c r="E203" s="234"/>
      <c r="F203" s="235"/>
      <c r="G203" s="236"/>
      <c r="H203" s="237"/>
      <c r="I203" s="237"/>
      <c r="J203" s="238"/>
      <c r="K203" s="716"/>
      <c r="L203" s="239"/>
      <c r="M203" s="147"/>
      <c r="N203" s="240"/>
      <c r="O203" s="240"/>
      <c r="P203" s="149"/>
      <c r="Q203" s="149"/>
      <c r="R203" s="149"/>
      <c r="S203" s="149"/>
      <c r="T203" s="149"/>
      <c r="U203" s="149"/>
      <c r="V203" s="149"/>
      <c r="W203" s="149"/>
      <c r="X203" s="149"/>
      <c r="Y203" s="149"/>
      <c r="Z203" s="149"/>
    </row>
    <row r="204" spans="1:26" ht="17.25" customHeight="1" x14ac:dyDescent="0.3">
      <c r="A204" s="231"/>
      <c r="B204" s="149"/>
      <c r="C204" s="232"/>
      <c r="D204" s="233"/>
      <c r="E204" s="234"/>
      <c r="F204" s="235"/>
      <c r="G204" s="236"/>
      <c r="H204" s="237"/>
      <c r="I204" s="237"/>
      <c r="J204" s="238"/>
      <c r="K204" s="716"/>
      <c r="L204" s="239"/>
      <c r="M204" s="147"/>
      <c r="N204" s="240"/>
      <c r="O204" s="240"/>
      <c r="P204" s="149"/>
      <c r="Q204" s="149"/>
      <c r="R204" s="149"/>
      <c r="S204" s="149"/>
      <c r="T204" s="149"/>
      <c r="U204" s="149"/>
      <c r="V204" s="149"/>
      <c r="W204" s="149"/>
      <c r="X204" s="149"/>
      <c r="Y204" s="149"/>
      <c r="Z204" s="149"/>
    </row>
    <row r="205" spans="1:26" ht="17.25" customHeight="1" x14ac:dyDescent="0.3">
      <c r="A205" s="231"/>
      <c r="B205" s="149"/>
      <c r="C205" s="232"/>
      <c r="D205" s="233"/>
      <c r="E205" s="234"/>
      <c r="F205" s="235"/>
      <c r="G205" s="236"/>
      <c r="H205" s="237"/>
      <c r="I205" s="237"/>
      <c r="J205" s="238"/>
      <c r="K205" s="716"/>
      <c r="L205" s="239"/>
      <c r="M205" s="147"/>
      <c r="N205" s="240"/>
      <c r="O205" s="240"/>
      <c r="P205" s="149"/>
      <c r="Q205" s="149"/>
      <c r="R205" s="149"/>
      <c r="S205" s="149"/>
      <c r="T205" s="149"/>
      <c r="U205" s="149"/>
      <c r="V205" s="149"/>
      <c r="W205" s="149"/>
      <c r="X205" s="149"/>
      <c r="Y205" s="149"/>
      <c r="Z205" s="149"/>
    </row>
    <row r="206" spans="1:26" ht="17.25" customHeight="1" x14ac:dyDescent="0.3">
      <c r="A206" s="231"/>
      <c r="B206" s="149"/>
      <c r="C206" s="232"/>
      <c r="D206" s="233"/>
      <c r="E206" s="234"/>
      <c r="F206" s="235"/>
      <c r="G206" s="236"/>
      <c r="H206" s="237"/>
      <c r="I206" s="237"/>
      <c r="J206" s="238"/>
      <c r="K206" s="716"/>
      <c r="L206" s="239"/>
      <c r="M206" s="147"/>
      <c r="N206" s="240"/>
      <c r="O206" s="240"/>
      <c r="P206" s="149"/>
      <c r="Q206" s="149"/>
      <c r="R206" s="149"/>
      <c r="S206" s="149"/>
      <c r="T206" s="149"/>
      <c r="U206" s="149"/>
      <c r="V206" s="149"/>
      <c r="W206" s="149"/>
      <c r="X206" s="149"/>
      <c r="Y206" s="149"/>
      <c r="Z206" s="149"/>
    </row>
    <row r="207" spans="1:26" ht="17.25" customHeight="1" x14ac:dyDescent="0.3">
      <c r="A207" s="231"/>
      <c r="B207" s="149"/>
      <c r="C207" s="232"/>
      <c r="D207" s="233"/>
      <c r="E207" s="234"/>
      <c r="F207" s="235"/>
      <c r="G207" s="236"/>
      <c r="H207" s="237"/>
      <c r="I207" s="237"/>
      <c r="J207" s="238"/>
      <c r="K207" s="716"/>
      <c r="L207" s="239"/>
      <c r="M207" s="147"/>
      <c r="N207" s="240"/>
      <c r="O207" s="240"/>
      <c r="P207" s="149"/>
      <c r="Q207" s="149"/>
      <c r="R207" s="149"/>
      <c r="S207" s="149"/>
      <c r="T207" s="149"/>
      <c r="U207" s="149"/>
      <c r="V207" s="149"/>
      <c r="W207" s="149"/>
      <c r="X207" s="149"/>
      <c r="Y207" s="149"/>
      <c r="Z207" s="149"/>
    </row>
    <row r="208" spans="1:26" ht="17.25" customHeight="1" x14ac:dyDescent="0.3">
      <c r="A208" s="231"/>
      <c r="B208" s="149"/>
      <c r="C208" s="232"/>
      <c r="D208" s="233"/>
      <c r="E208" s="234"/>
      <c r="F208" s="235"/>
      <c r="G208" s="236"/>
      <c r="H208" s="237"/>
      <c r="I208" s="237"/>
      <c r="J208" s="238"/>
      <c r="K208" s="716"/>
      <c r="L208" s="239"/>
      <c r="M208" s="147"/>
      <c r="N208" s="240"/>
      <c r="O208" s="240"/>
      <c r="P208" s="149"/>
      <c r="Q208" s="149"/>
      <c r="R208" s="149"/>
      <c r="S208" s="149"/>
      <c r="T208" s="149"/>
      <c r="U208" s="149"/>
      <c r="V208" s="149"/>
      <c r="W208" s="149"/>
      <c r="X208" s="149"/>
      <c r="Y208" s="149"/>
      <c r="Z208" s="149"/>
    </row>
    <row r="209" spans="1:26" ht="17.25" customHeight="1" x14ac:dyDescent="0.3">
      <c r="A209" s="231"/>
      <c r="B209" s="149"/>
      <c r="C209" s="232"/>
      <c r="D209" s="233"/>
      <c r="E209" s="234"/>
      <c r="F209" s="235"/>
      <c r="G209" s="236"/>
      <c r="H209" s="237"/>
      <c r="I209" s="237"/>
      <c r="J209" s="238"/>
      <c r="K209" s="716"/>
      <c r="L209" s="239"/>
      <c r="M209" s="147"/>
      <c r="N209" s="240"/>
      <c r="O209" s="240"/>
      <c r="P209" s="149"/>
      <c r="Q209" s="149"/>
      <c r="R209" s="149"/>
      <c r="S209" s="149"/>
      <c r="T209" s="149"/>
      <c r="U209" s="149"/>
      <c r="V209" s="149"/>
      <c r="W209" s="149"/>
      <c r="X209" s="149"/>
      <c r="Y209" s="149"/>
      <c r="Z209" s="149"/>
    </row>
    <row r="210" spans="1:26" ht="17.25" customHeight="1" x14ac:dyDescent="0.3">
      <c r="A210" s="231"/>
      <c r="B210" s="149"/>
      <c r="C210" s="232"/>
      <c r="D210" s="233"/>
      <c r="E210" s="234"/>
      <c r="F210" s="235"/>
      <c r="G210" s="236"/>
      <c r="H210" s="237"/>
      <c r="I210" s="237"/>
      <c r="J210" s="238"/>
      <c r="K210" s="716"/>
      <c r="L210" s="239"/>
      <c r="M210" s="147"/>
      <c r="N210" s="240"/>
      <c r="O210" s="240"/>
      <c r="P210" s="149"/>
      <c r="Q210" s="149"/>
      <c r="R210" s="149"/>
      <c r="S210" s="149"/>
      <c r="T210" s="149"/>
      <c r="U210" s="149"/>
      <c r="V210" s="149"/>
      <c r="W210" s="149"/>
      <c r="X210" s="149"/>
      <c r="Y210" s="149"/>
      <c r="Z210" s="149"/>
    </row>
    <row r="211" spans="1:26" ht="17.25" customHeight="1" x14ac:dyDescent="0.3">
      <c r="A211" s="231"/>
      <c r="B211" s="149"/>
      <c r="C211" s="232"/>
      <c r="D211" s="233"/>
      <c r="E211" s="234"/>
      <c r="F211" s="235"/>
      <c r="G211" s="236"/>
      <c r="H211" s="237"/>
      <c r="I211" s="237"/>
      <c r="J211" s="238"/>
      <c r="K211" s="716"/>
      <c r="L211" s="239"/>
      <c r="M211" s="147"/>
      <c r="N211" s="240"/>
      <c r="O211" s="240"/>
      <c r="P211" s="149"/>
      <c r="Q211" s="149"/>
      <c r="R211" s="149"/>
      <c r="S211" s="149"/>
      <c r="T211" s="149"/>
      <c r="U211" s="149"/>
      <c r="V211" s="149"/>
      <c r="W211" s="149"/>
      <c r="X211" s="149"/>
      <c r="Y211" s="149"/>
      <c r="Z211" s="149"/>
    </row>
    <row r="212" spans="1:26" ht="17.25" customHeight="1" x14ac:dyDescent="0.3">
      <c r="A212" s="231"/>
      <c r="B212" s="149"/>
      <c r="C212" s="232"/>
      <c r="D212" s="233"/>
      <c r="E212" s="234"/>
      <c r="F212" s="235"/>
      <c r="G212" s="236"/>
      <c r="H212" s="237"/>
      <c r="I212" s="237"/>
      <c r="J212" s="238"/>
      <c r="K212" s="716"/>
      <c r="L212" s="239"/>
      <c r="M212" s="147"/>
      <c r="N212" s="240"/>
      <c r="O212" s="240"/>
      <c r="P212" s="149"/>
      <c r="Q212" s="149"/>
      <c r="R212" s="149"/>
      <c r="S212" s="149"/>
      <c r="T212" s="149"/>
      <c r="U212" s="149"/>
      <c r="V212" s="149"/>
      <c r="W212" s="149"/>
      <c r="X212" s="149"/>
      <c r="Y212" s="149"/>
      <c r="Z212" s="149"/>
    </row>
    <row r="213" spans="1:26" ht="17.25" customHeight="1" x14ac:dyDescent="0.3">
      <c r="A213" s="231"/>
      <c r="B213" s="149"/>
      <c r="C213" s="232"/>
      <c r="D213" s="233"/>
      <c r="E213" s="234"/>
      <c r="F213" s="235"/>
      <c r="G213" s="236"/>
      <c r="H213" s="237"/>
      <c r="I213" s="237"/>
      <c r="J213" s="238"/>
      <c r="K213" s="716"/>
      <c r="L213" s="239"/>
      <c r="M213" s="147"/>
      <c r="N213" s="240"/>
      <c r="O213" s="240"/>
      <c r="P213" s="149"/>
      <c r="Q213" s="149"/>
      <c r="R213" s="149"/>
      <c r="S213" s="149"/>
      <c r="T213" s="149"/>
      <c r="U213" s="149"/>
      <c r="V213" s="149"/>
      <c r="W213" s="149"/>
      <c r="X213" s="149"/>
      <c r="Y213" s="149"/>
      <c r="Z213" s="149"/>
    </row>
    <row r="214" spans="1:26" ht="17.25" customHeight="1" x14ac:dyDescent="0.3">
      <c r="A214" s="231"/>
      <c r="B214" s="149"/>
      <c r="C214" s="232"/>
      <c r="D214" s="233"/>
      <c r="E214" s="234"/>
      <c r="F214" s="235"/>
      <c r="G214" s="236"/>
      <c r="H214" s="237"/>
      <c r="I214" s="237"/>
      <c r="J214" s="238"/>
      <c r="K214" s="716"/>
      <c r="L214" s="239"/>
      <c r="M214" s="147"/>
      <c r="N214" s="240"/>
      <c r="O214" s="240"/>
      <c r="P214" s="149"/>
      <c r="Q214" s="149"/>
      <c r="R214" s="149"/>
      <c r="S214" s="149"/>
      <c r="T214" s="149"/>
      <c r="U214" s="149"/>
      <c r="V214" s="149"/>
      <c r="W214" s="149"/>
      <c r="X214" s="149"/>
      <c r="Y214" s="149"/>
      <c r="Z214" s="149"/>
    </row>
    <row r="215" spans="1:26" ht="17.25" customHeight="1" x14ac:dyDescent="0.3">
      <c r="A215" s="231"/>
      <c r="B215" s="149"/>
      <c r="C215" s="232"/>
      <c r="D215" s="233"/>
      <c r="E215" s="234"/>
      <c r="F215" s="235"/>
      <c r="G215" s="236"/>
      <c r="H215" s="237"/>
      <c r="I215" s="237"/>
      <c r="J215" s="238"/>
      <c r="K215" s="716"/>
      <c r="L215" s="239"/>
      <c r="M215" s="147"/>
      <c r="N215" s="240"/>
      <c r="O215" s="240"/>
      <c r="P215" s="149"/>
      <c r="Q215" s="149"/>
      <c r="R215" s="149"/>
      <c r="S215" s="149"/>
      <c r="T215" s="149"/>
      <c r="U215" s="149"/>
      <c r="V215" s="149"/>
      <c r="W215" s="149"/>
      <c r="X215" s="149"/>
      <c r="Y215" s="149"/>
      <c r="Z215" s="149"/>
    </row>
    <row r="216" spans="1:26" ht="17.25" customHeight="1" x14ac:dyDescent="0.3">
      <c r="A216" s="231"/>
      <c r="B216" s="149"/>
      <c r="C216" s="232"/>
      <c r="D216" s="233"/>
      <c r="E216" s="234"/>
      <c r="F216" s="235"/>
      <c r="G216" s="236"/>
      <c r="H216" s="237"/>
      <c r="I216" s="237"/>
      <c r="J216" s="238"/>
      <c r="K216" s="716"/>
      <c r="L216" s="239"/>
      <c r="M216" s="147"/>
      <c r="N216" s="240"/>
      <c r="O216" s="240"/>
      <c r="P216" s="149"/>
      <c r="Q216" s="149"/>
      <c r="R216" s="149"/>
      <c r="S216" s="149"/>
      <c r="T216" s="149"/>
      <c r="U216" s="149"/>
      <c r="V216" s="149"/>
      <c r="W216" s="149"/>
      <c r="X216" s="149"/>
      <c r="Y216" s="149"/>
      <c r="Z216" s="149"/>
    </row>
    <row r="217" spans="1:26" ht="17.25" customHeight="1" x14ac:dyDescent="0.3">
      <c r="A217" s="231"/>
      <c r="B217" s="149"/>
      <c r="C217" s="232"/>
      <c r="D217" s="233"/>
      <c r="E217" s="234"/>
      <c r="F217" s="235"/>
      <c r="G217" s="236"/>
      <c r="H217" s="237"/>
      <c r="I217" s="237"/>
      <c r="J217" s="238"/>
      <c r="K217" s="716"/>
      <c r="L217" s="239"/>
      <c r="M217" s="147"/>
      <c r="N217" s="240"/>
      <c r="O217" s="240"/>
      <c r="P217" s="149"/>
      <c r="Q217" s="149"/>
      <c r="R217" s="149"/>
      <c r="S217" s="149"/>
      <c r="T217" s="149"/>
      <c r="U217" s="149"/>
      <c r="V217" s="149"/>
      <c r="W217" s="149"/>
      <c r="X217" s="149"/>
      <c r="Y217" s="149"/>
      <c r="Z217" s="149"/>
    </row>
    <row r="218" spans="1:26" ht="17.25" customHeight="1" x14ac:dyDescent="0.3">
      <c r="A218" s="231"/>
      <c r="B218" s="149"/>
      <c r="C218" s="232"/>
      <c r="D218" s="233"/>
      <c r="E218" s="234"/>
      <c r="F218" s="235"/>
      <c r="G218" s="236"/>
      <c r="H218" s="237"/>
      <c r="I218" s="237"/>
      <c r="J218" s="238"/>
      <c r="K218" s="716"/>
      <c r="L218" s="239"/>
      <c r="M218" s="147"/>
      <c r="N218" s="240"/>
      <c r="O218" s="240"/>
      <c r="P218" s="149"/>
      <c r="Q218" s="149"/>
      <c r="R218" s="149"/>
      <c r="S218" s="149"/>
      <c r="T218" s="149"/>
      <c r="U218" s="149"/>
      <c r="V218" s="149"/>
      <c r="W218" s="149"/>
      <c r="X218" s="149"/>
      <c r="Y218" s="149"/>
      <c r="Z218" s="149"/>
    </row>
    <row r="219" spans="1:26" ht="17.25" customHeight="1" x14ac:dyDescent="0.3">
      <c r="A219" s="231"/>
      <c r="B219" s="149"/>
      <c r="C219" s="232"/>
      <c r="D219" s="233"/>
      <c r="E219" s="234"/>
      <c r="F219" s="235"/>
      <c r="G219" s="236"/>
      <c r="H219" s="237"/>
      <c r="I219" s="237"/>
      <c r="J219" s="238"/>
      <c r="K219" s="716"/>
      <c r="L219" s="239"/>
      <c r="M219" s="147"/>
      <c r="N219" s="240"/>
      <c r="O219" s="240"/>
      <c r="P219" s="149"/>
      <c r="Q219" s="149"/>
      <c r="R219" s="149"/>
      <c r="S219" s="149"/>
      <c r="T219" s="149"/>
      <c r="U219" s="149"/>
      <c r="V219" s="149"/>
      <c r="W219" s="149"/>
      <c r="X219" s="149"/>
      <c r="Y219" s="149"/>
      <c r="Z219" s="149"/>
    </row>
    <row r="220" spans="1:26" ht="17.25" customHeight="1" x14ac:dyDescent="0.3">
      <c r="A220" s="231"/>
      <c r="B220" s="149"/>
      <c r="C220" s="232"/>
      <c r="D220" s="233"/>
      <c r="E220" s="234"/>
      <c r="F220" s="235"/>
      <c r="G220" s="236"/>
      <c r="H220" s="237"/>
      <c r="I220" s="237"/>
      <c r="J220" s="238"/>
      <c r="K220" s="716"/>
      <c r="L220" s="239"/>
      <c r="M220" s="147"/>
      <c r="N220" s="240"/>
      <c r="O220" s="240"/>
      <c r="P220" s="149"/>
      <c r="Q220" s="149"/>
      <c r="R220" s="149"/>
      <c r="S220" s="149"/>
      <c r="T220" s="149"/>
      <c r="U220" s="149"/>
      <c r="V220" s="149"/>
      <c r="W220" s="149"/>
      <c r="X220" s="149"/>
      <c r="Y220" s="149"/>
      <c r="Z220" s="149"/>
    </row>
    <row r="221" spans="1:26" ht="17.25" customHeight="1" x14ac:dyDescent="0.3">
      <c r="A221" s="231"/>
      <c r="B221" s="149"/>
      <c r="C221" s="232"/>
      <c r="D221" s="233"/>
      <c r="E221" s="234"/>
      <c r="F221" s="235"/>
      <c r="G221" s="236"/>
      <c r="H221" s="237"/>
      <c r="I221" s="237"/>
      <c r="J221" s="238"/>
      <c r="K221" s="716"/>
      <c r="L221" s="239"/>
      <c r="M221" s="147"/>
      <c r="N221" s="240"/>
      <c r="O221" s="240"/>
      <c r="P221" s="149"/>
      <c r="Q221" s="149"/>
      <c r="R221" s="149"/>
      <c r="S221" s="149"/>
      <c r="T221" s="149"/>
      <c r="U221" s="149"/>
      <c r="V221" s="149"/>
      <c r="W221" s="149"/>
      <c r="X221" s="149"/>
      <c r="Y221" s="149"/>
      <c r="Z221" s="149"/>
    </row>
    <row r="222" spans="1:26" ht="17.25" customHeight="1" x14ac:dyDescent="0.3">
      <c r="A222" s="231"/>
      <c r="B222" s="149"/>
      <c r="C222" s="232"/>
      <c r="D222" s="233"/>
      <c r="E222" s="234"/>
      <c r="F222" s="235"/>
      <c r="G222" s="236"/>
      <c r="H222" s="237"/>
      <c r="I222" s="237"/>
      <c r="J222" s="238"/>
      <c r="K222" s="716"/>
      <c r="L222" s="239"/>
      <c r="M222" s="147"/>
      <c r="N222" s="240"/>
      <c r="O222" s="240"/>
      <c r="P222" s="149"/>
      <c r="Q222" s="149"/>
      <c r="R222" s="149"/>
      <c r="S222" s="149"/>
      <c r="T222" s="149"/>
      <c r="U222" s="149"/>
      <c r="V222" s="149"/>
      <c r="W222" s="149"/>
      <c r="X222" s="149"/>
      <c r="Y222" s="149"/>
      <c r="Z222" s="149"/>
    </row>
    <row r="223" spans="1:26" ht="17.25" customHeight="1" x14ac:dyDescent="0.3">
      <c r="A223" s="231"/>
      <c r="B223" s="149"/>
      <c r="C223" s="232"/>
      <c r="D223" s="233"/>
      <c r="E223" s="234"/>
      <c r="F223" s="235"/>
      <c r="G223" s="236"/>
      <c r="H223" s="237"/>
      <c r="I223" s="237"/>
      <c r="J223" s="238"/>
      <c r="K223" s="716"/>
      <c r="L223" s="239"/>
      <c r="M223" s="147"/>
      <c r="N223" s="240"/>
      <c r="O223" s="240"/>
      <c r="P223" s="149"/>
      <c r="Q223" s="149"/>
      <c r="R223" s="149"/>
      <c r="S223" s="149"/>
      <c r="T223" s="149"/>
      <c r="U223" s="149"/>
      <c r="V223" s="149"/>
      <c r="W223" s="149"/>
      <c r="X223" s="149"/>
      <c r="Y223" s="149"/>
      <c r="Z223" s="149"/>
    </row>
    <row r="224" spans="1:26" ht="17.25" customHeight="1" x14ac:dyDescent="0.3">
      <c r="A224" s="231"/>
      <c r="B224" s="149"/>
      <c r="C224" s="232"/>
      <c r="D224" s="233"/>
      <c r="E224" s="234"/>
      <c r="F224" s="235"/>
      <c r="G224" s="236"/>
      <c r="H224" s="237"/>
      <c r="I224" s="237"/>
      <c r="J224" s="238"/>
      <c r="K224" s="716"/>
      <c r="L224" s="239"/>
      <c r="M224" s="147"/>
      <c r="N224" s="240"/>
      <c r="O224" s="240"/>
      <c r="P224" s="149"/>
      <c r="Q224" s="149"/>
      <c r="R224" s="149"/>
      <c r="S224" s="149"/>
      <c r="T224" s="149"/>
      <c r="U224" s="149"/>
      <c r="V224" s="149"/>
      <c r="W224" s="149"/>
      <c r="X224" s="149"/>
      <c r="Y224" s="149"/>
      <c r="Z224" s="149"/>
    </row>
    <row r="225" spans="7:13" ht="15.75" customHeight="1" x14ac:dyDescent="0.25">
      <c r="G225" s="27"/>
      <c r="J225" s="241"/>
      <c r="K225" s="717"/>
      <c r="M225" s="218"/>
    </row>
    <row r="226" spans="7:13" ht="15.75" customHeight="1" x14ac:dyDescent="0.25">
      <c r="G226" s="27"/>
      <c r="J226" s="241"/>
      <c r="K226" s="717"/>
      <c r="M226" s="218"/>
    </row>
    <row r="227" spans="7:13" ht="15.75" customHeight="1" x14ac:dyDescent="0.25">
      <c r="G227" s="27"/>
      <c r="J227" s="241"/>
      <c r="K227" s="717"/>
      <c r="M227" s="218"/>
    </row>
    <row r="228" spans="7:13" ht="15.75" customHeight="1" x14ac:dyDescent="0.25">
      <c r="G228" s="27"/>
      <c r="J228" s="241"/>
      <c r="K228" s="717"/>
      <c r="M228" s="218"/>
    </row>
    <row r="229" spans="7:13" ht="15.75" customHeight="1" x14ac:dyDescent="0.25">
      <c r="G229" s="27"/>
      <c r="J229" s="241"/>
      <c r="K229" s="717"/>
      <c r="M229" s="218"/>
    </row>
    <row r="230" spans="7:13" ht="15.75" customHeight="1" x14ac:dyDescent="0.25">
      <c r="G230" s="27"/>
      <c r="J230" s="241"/>
      <c r="K230" s="717"/>
      <c r="M230" s="218"/>
    </row>
    <row r="231" spans="7:13" ht="15.75" customHeight="1" x14ac:dyDescent="0.25">
      <c r="G231" s="27"/>
      <c r="J231" s="241"/>
      <c r="K231" s="717"/>
      <c r="M231" s="218"/>
    </row>
    <row r="232" spans="7:13" ht="15.75" customHeight="1" x14ac:dyDescent="0.25">
      <c r="G232" s="27"/>
      <c r="J232" s="241"/>
      <c r="K232" s="717"/>
      <c r="M232" s="218"/>
    </row>
    <row r="233" spans="7:13" ht="15.75" customHeight="1" x14ac:dyDescent="0.25">
      <c r="G233" s="27"/>
      <c r="J233" s="241"/>
      <c r="K233" s="717"/>
      <c r="M233" s="218"/>
    </row>
    <row r="234" spans="7:13" ht="15.75" customHeight="1" x14ac:dyDescent="0.25">
      <c r="G234" s="27"/>
      <c r="J234" s="241"/>
      <c r="K234" s="717"/>
      <c r="M234" s="218"/>
    </row>
    <row r="235" spans="7:13" ht="15.75" customHeight="1" x14ac:dyDescent="0.25">
      <c r="G235" s="27"/>
      <c r="J235" s="241"/>
      <c r="K235" s="717"/>
      <c r="M235" s="218"/>
    </row>
    <row r="236" spans="7:13" ht="15.75" customHeight="1" x14ac:dyDescent="0.25">
      <c r="G236" s="27"/>
      <c r="J236" s="241"/>
      <c r="K236" s="717"/>
      <c r="M236" s="218"/>
    </row>
    <row r="237" spans="7:13" ht="15.75" customHeight="1" x14ac:dyDescent="0.25">
      <c r="G237" s="27"/>
      <c r="J237" s="241"/>
      <c r="K237" s="717"/>
      <c r="M237" s="218"/>
    </row>
    <row r="238" spans="7:13" ht="15.75" customHeight="1" x14ac:dyDescent="0.25">
      <c r="G238" s="27"/>
      <c r="J238" s="241"/>
      <c r="K238" s="717"/>
      <c r="M238" s="218"/>
    </row>
    <row r="239" spans="7:13" ht="15.75" customHeight="1" x14ac:dyDescent="0.25">
      <c r="G239" s="27"/>
      <c r="J239" s="241"/>
      <c r="K239" s="717"/>
      <c r="M239" s="218"/>
    </row>
    <row r="240" spans="7:13" ht="15.75" customHeight="1" x14ac:dyDescent="0.25">
      <c r="G240" s="27"/>
      <c r="J240" s="241"/>
      <c r="K240" s="717"/>
      <c r="M240" s="218"/>
    </row>
    <row r="241" spans="7:13" ht="15.75" customHeight="1" x14ac:dyDescent="0.25">
      <c r="G241" s="27"/>
      <c r="J241" s="241"/>
      <c r="K241" s="717"/>
      <c r="M241" s="218"/>
    </row>
    <row r="242" spans="7:13" ht="15.75" customHeight="1" x14ac:dyDescent="0.25">
      <c r="G242" s="27"/>
      <c r="J242" s="241"/>
      <c r="K242" s="717"/>
      <c r="M242" s="218"/>
    </row>
    <row r="243" spans="7:13" ht="15.75" customHeight="1" x14ac:dyDescent="0.25">
      <c r="G243" s="27"/>
      <c r="J243" s="241"/>
      <c r="K243" s="717"/>
      <c r="M243" s="218"/>
    </row>
    <row r="244" spans="7:13" ht="15.75" customHeight="1" x14ac:dyDescent="0.25">
      <c r="G244" s="27"/>
      <c r="J244" s="241"/>
      <c r="K244" s="717"/>
      <c r="M244" s="218"/>
    </row>
    <row r="245" spans="7:13" ht="15.75" customHeight="1" x14ac:dyDescent="0.25">
      <c r="G245" s="27"/>
      <c r="J245" s="241"/>
      <c r="K245" s="717"/>
      <c r="M245" s="218"/>
    </row>
    <row r="246" spans="7:13" ht="15.75" customHeight="1" x14ac:dyDescent="0.25">
      <c r="G246" s="27"/>
      <c r="J246" s="241"/>
      <c r="K246" s="717"/>
      <c r="M246" s="218"/>
    </row>
    <row r="247" spans="7:13" ht="15.75" customHeight="1" x14ac:dyDescent="0.25">
      <c r="G247" s="27"/>
      <c r="J247" s="241"/>
      <c r="K247" s="717"/>
      <c r="M247" s="218"/>
    </row>
    <row r="248" spans="7:13" ht="15.75" customHeight="1" x14ac:dyDescent="0.25">
      <c r="G248" s="27"/>
      <c r="J248" s="241"/>
      <c r="K248" s="717"/>
      <c r="M248" s="218"/>
    </row>
    <row r="249" spans="7:13" ht="15.75" customHeight="1" x14ac:dyDescent="0.25">
      <c r="G249" s="27"/>
      <c r="J249" s="241"/>
      <c r="K249" s="717"/>
      <c r="M249" s="218"/>
    </row>
    <row r="250" spans="7:13" ht="15.75" customHeight="1" x14ac:dyDescent="0.25">
      <c r="G250" s="27"/>
      <c r="J250" s="241"/>
      <c r="K250" s="717"/>
      <c r="M250" s="218"/>
    </row>
    <row r="251" spans="7:13" ht="15.75" customHeight="1" x14ac:dyDescent="0.25">
      <c r="G251" s="27"/>
      <c r="J251" s="241"/>
      <c r="K251" s="717"/>
      <c r="M251" s="218"/>
    </row>
    <row r="252" spans="7:13" ht="15.75" customHeight="1" x14ac:dyDescent="0.25">
      <c r="G252" s="27"/>
      <c r="J252" s="241"/>
      <c r="K252" s="717"/>
      <c r="M252" s="218"/>
    </row>
    <row r="253" spans="7:13" ht="15.75" customHeight="1" x14ac:dyDescent="0.25">
      <c r="G253" s="27"/>
      <c r="J253" s="241"/>
      <c r="K253" s="717"/>
      <c r="M253" s="218"/>
    </row>
    <row r="254" spans="7:13" ht="15.75" customHeight="1" x14ac:dyDescent="0.25">
      <c r="G254" s="27"/>
      <c r="J254" s="241"/>
      <c r="K254" s="717"/>
      <c r="M254" s="218"/>
    </row>
    <row r="255" spans="7:13" ht="15.75" customHeight="1" x14ac:dyDescent="0.25">
      <c r="G255" s="27"/>
      <c r="J255" s="241"/>
      <c r="K255" s="717"/>
      <c r="M255" s="218"/>
    </row>
    <row r="256" spans="7:13" ht="15.75" customHeight="1" x14ac:dyDescent="0.25">
      <c r="G256" s="27"/>
      <c r="J256" s="241"/>
      <c r="K256" s="717"/>
      <c r="M256" s="218"/>
    </row>
    <row r="257" spans="7:13" ht="15.75" customHeight="1" x14ac:dyDescent="0.25">
      <c r="G257" s="27"/>
      <c r="J257" s="241"/>
      <c r="K257" s="717"/>
      <c r="M257" s="218"/>
    </row>
    <row r="258" spans="7:13" ht="15.75" customHeight="1" x14ac:dyDescent="0.25">
      <c r="G258" s="27"/>
      <c r="J258" s="241"/>
      <c r="K258" s="717"/>
      <c r="M258" s="218"/>
    </row>
    <row r="259" spans="7:13" ht="15.75" customHeight="1" x14ac:dyDescent="0.25">
      <c r="G259" s="27"/>
      <c r="J259" s="241"/>
      <c r="K259" s="717"/>
      <c r="M259" s="218"/>
    </row>
    <row r="260" spans="7:13" ht="15.75" customHeight="1" x14ac:dyDescent="0.25">
      <c r="G260" s="27"/>
      <c r="J260" s="241"/>
      <c r="K260" s="717"/>
      <c r="M260" s="218"/>
    </row>
    <row r="261" spans="7:13" ht="15.75" customHeight="1" x14ac:dyDescent="0.25">
      <c r="G261" s="27"/>
      <c r="J261" s="241"/>
      <c r="K261" s="717"/>
      <c r="M261" s="218"/>
    </row>
    <row r="262" spans="7:13" ht="15.75" customHeight="1" x14ac:dyDescent="0.25">
      <c r="G262" s="27"/>
      <c r="J262" s="241"/>
      <c r="K262" s="717"/>
      <c r="M262" s="218"/>
    </row>
    <row r="263" spans="7:13" ht="15.75" customHeight="1" x14ac:dyDescent="0.25">
      <c r="G263" s="27"/>
      <c r="J263" s="241"/>
      <c r="K263" s="717"/>
      <c r="M263" s="218"/>
    </row>
    <row r="264" spans="7:13" ht="15.75" customHeight="1" x14ac:dyDescent="0.25">
      <c r="G264" s="27"/>
      <c r="J264" s="241"/>
      <c r="K264" s="717"/>
      <c r="M264" s="218"/>
    </row>
    <row r="265" spans="7:13" ht="15.75" customHeight="1" x14ac:dyDescent="0.25">
      <c r="G265" s="27"/>
      <c r="J265" s="241"/>
      <c r="K265" s="717"/>
      <c r="M265" s="218"/>
    </row>
    <row r="266" spans="7:13" ht="15.75" customHeight="1" x14ac:dyDescent="0.25">
      <c r="G266" s="27"/>
      <c r="J266" s="241"/>
      <c r="K266" s="717"/>
      <c r="M266" s="218"/>
    </row>
    <row r="267" spans="7:13" ht="15.75" customHeight="1" x14ac:dyDescent="0.25">
      <c r="G267" s="27"/>
      <c r="J267" s="241"/>
      <c r="K267" s="717"/>
      <c r="M267" s="218"/>
    </row>
    <row r="268" spans="7:13" ht="15.75" customHeight="1" x14ac:dyDescent="0.25">
      <c r="G268" s="27"/>
      <c r="J268" s="241"/>
      <c r="K268" s="717"/>
      <c r="M268" s="218"/>
    </row>
    <row r="269" spans="7:13" ht="15.75" customHeight="1" x14ac:dyDescent="0.25">
      <c r="G269" s="27"/>
      <c r="J269" s="241"/>
      <c r="K269" s="717"/>
      <c r="M269" s="218"/>
    </row>
    <row r="270" spans="7:13" ht="15.75" customHeight="1" x14ac:dyDescent="0.25">
      <c r="G270" s="27"/>
      <c r="J270" s="241"/>
      <c r="K270" s="717"/>
      <c r="M270" s="218"/>
    </row>
    <row r="271" spans="7:13" ht="15.75" customHeight="1" x14ac:dyDescent="0.25">
      <c r="G271" s="27"/>
      <c r="J271" s="241"/>
      <c r="K271" s="717"/>
      <c r="M271" s="218"/>
    </row>
    <row r="272" spans="7:13" ht="15.75" customHeight="1" x14ac:dyDescent="0.25">
      <c r="G272" s="27"/>
      <c r="J272" s="241"/>
      <c r="K272" s="717"/>
      <c r="M272" s="218"/>
    </row>
    <row r="273" spans="7:13" ht="15.75" customHeight="1" x14ac:dyDescent="0.25">
      <c r="G273" s="27"/>
      <c r="J273" s="241"/>
      <c r="K273" s="717"/>
      <c r="M273" s="218"/>
    </row>
    <row r="274" spans="7:13" ht="15.75" customHeight="1" x14ac:dyDescent="0.25">
      <c r="G274" s="27"/>
      <c r="J274" s="241"/>
      <c r="K274" s="717"/>
      <c r="M274" s="218"/>
    </row>
    <row r="275" spans="7:13" ht="15.75" customHeight="1" x14ac:dyDescent="0.25">
      <c r="G275" s="27"/>
      <c r="J275" s="241"/>
      <c r="K275" s="717"/>
      <c r="M275" s="218"/>
    </row>
    <row r="276" spans="7:13" ht="15.75" customHeight="1" x14ac:dyDescent="0.25">
      <c r="G276" s="27"/>
      <c r="J276" s="241"/>
      <c r="K276" s="717"/>
      <c r="M276" s="218"/>
    </row>
    <row r="277" spans="7:13" ht="15.75" customHeight="1" x14ac:dyDescent="0.25">
      <c r="G277" s="27"/>
      <c r="J277" s="241"/>
      <c r="K277" s="717"/>
      <c r="M277" s="218"/>
    </row>
    <row r="278" spans="7:13" ht="15.75" customHeight="1" x14ac:dyDescent="0.25">
      <c r="G278" s="27"/>
      <c r="J278" s="241"/>
      <c r="K278" s="717"/>
      <c r="M278" s="218"/>
    </row>
    <row r="279" spans="7:13" ht="15.75" customHeight="1" x14ac:dyDescent="0.25">
      <c r="G279" s="27"/>
      <c r="J279" s="241"/>
      <c r="K279" s="717"/>
      <c r="M279" s="218"/>
    </row>
    <row r="280" spans="7:13" ht="15.75" customHeight="1" x14ac:dyDescent="0.25">
      <c r="G280" s="27"/>
      <c r="J280" s="241"/>
      <c r="K280" s="717"/>
      <c r="M280" s="218"/>
    </row>
    <row r="281" spans="7:13" ht="15.75" customHeight="1" x14ac:dyDescent="0.25">
      <c r="G281" s="27"/>
      <c r="J281" s="241"/>
      <c r="K281" s="717"/>
      <c r="M281" s="218"/>
    </row>
    <row r="282" spans="7:13" ht="15.75" customHeight="1" x14ac:dyDescent="0.25">
      <c r="G282" s="27"/>
      <c r="J282" s="241"/>
      <c r="K282" s="717"/>
      <c r="M282" s="218"/>
    </row>
    <row r="283" spans="7:13" ht="15.75" customHeight="1" x14ac:dyDescent="0.25">
      <c r="G283" s="27"/>
      <c r="J283" s="241"/>
      <c r="K283" s="717"/>
      <c r="M283" s="218"/>
    </row>
    <row r="284" spans="7:13" ht="15.75" customHeight="1" x14ac:dyDescent="0.25">
      <c r="G284" s="27"/>
      <c r="J284" s="241"/>
      <c r="K284" s="717"/>
      <c r="M284" s="218"/>
    </row>
    <row r="285" spans="7:13" ht="15.75" customHeight="1" x14ac:dyDescent="0.25">
      <c r="G285" s="27"/>
      <c r="J285" s="241"/>
      <c r="K285" s="717"/>
      <c r="M285" s="218"/>
    </row>
    <row r="286" spans="7:13" ht="15.75" customHeight="1" x14ac:dyDescent="0.25">
      <c r="G286" s="27"/>
      <c r="J286" s="241"/>
      <c r="K286" s="717"/>
      <c r="M286" s="218"/>
    </row>
    <row r="287" spans="7:13" ht="15.75" customHeight="1" x14ac:dyDescent="0.25">
      <c r="G287" s="27"/>
      <c r="J287" s="241"/>
      <c r="K287" s="717"/>
      <c r="M287" s="218"/>
    </row>
    <row r="288" spans="7:13" ht="15.75" customHeight="1" x14ac:dyDescent="0.25">
      <c r="G288" s="27"/>
      <c r="J288" s="241"/>
      <c r="K288" s="717"/>
      <c r="M288" s="218"/>
    </row>
    <row r="289" spans="7:13" ht="15.75" customHeight="1" x14ac:dyDescent="0.25">
      <c r="G289" s="27"/>
      <c r="J289" s="241"/>
      <c r="K289" s="717"/>
      <c r="M289" s="218"/>
    </row>
    <row r="290" spans="7:13" ht="15.75" customHeight="1" x14ac:dyDescent="0.25">
      <c r="G290" s="27"/>
      <c r="J290" s="241"/>
      <c r="K290" s="717"/>
      <c r="M290" s="218"/>
    </row>
    <row r="291" spans="7:13" ht="15.75" customHeight="1" x14ac:dyDescent="0.25">
      <c r="G291" s="27"/>
      <c r="J291" s="241"/>
      <c r="K291" s="717"/>
      <c r="M291" s="218"/>
    </row>
    <row r="292" spans="7:13" ht="15.75" customHeight="1" x14ac:dyDescent="0.25">
      <c r="G292" s="27"/>
      <c r="J292" s="241"/>
      <c r="K292" s="717"/>
      <c r="M292" s="218"/>
    </row>
    <row r="293" spans="7:13" ht="15.75" customHeight="1" x14ac:dyDescent="0.25">
      <c r="G293" s="27"/>
      <c r="J293" s="241"/>
      <c r="K293" s="717"/>
      <c r="M293" s="218"/>
    </row>
    <row r="294" spans="7:13" ht="15.75" customHeight="1" x14ac:dyDescent="0.25">
      <c r="G294" s="27"/>
      <c r="J294" s="241"/>
      <c r="K294" s="717"/>
      <c r="M294" s="218"/>
    </row>
    <row r="295" spans="7:13" ht="15.75" customHeight="1" x14ac:dyDescent="0.25">
      <c r="G295" s="27"/>
      <c r="J295" s="241"/>
      <c r="K295" s="717"/>
      <c r="M295" s="218"/>
    </row>
    <row r="296" spans="7:13" ht="15.75" customHeight="1" x14ac:dyDescent="0.25">
      <c r="G296" s="27"/>
      <c r="J296" s="241"/>
      <c r="K296" s="717"/>
      <c r="M296" s="218"/>
    </row>
    <row r="297" spans="7:13" ht="15.75" customHeight="1" x14ac:dyDescent="0.25">
      <c r="G297" s="27"/>
      <c r="J297" s="241"/>
      <c r="K297" s="717"/>
      <c r="M297" s="218"/>
    </row>
    <row r="298" spans="7:13" ht="15.75" customHeight="1" x14ac:dyDescent="0.25">
      <c r="G298" s="27"/>
      <c r="J298" s="241"/>
      <c r="K298" s="717"/>
      <c r="M298" s="218"/>
    </row>
    <row r="299" spans="7:13" ht="15.75" customHeight="1" x14ac:dyDescent="0.25">
      <c r="G299" s="27"/>
      <c r="J299" s="241"/>
      <c r="K299" s="717"/>
      <c r="M299" s="218"/>
    </row>
    <row r="300" spans="7:13" ht="15.75" customHeight="1" x14ac:dyDescent="0.25">
      <c r="G300" s="27"/>
      <c r="J300" s="241"/>
      <c r="K300" s="717"/>
      <c r="M300" s="218"/>
    </row>
    <row r="301" spans="7:13" ht="15.75" customHeight="1" x14ac:dyDescent="0.25">
      <c r="G301" s="27"/>
      <c r="J301" s="241"/>
      <c r="K301" s="717"/>
      <c r="M301" s="218"/>
    </row>
    <row r="302" spans="7:13" ht="15.75" customHeight="1" x14ac:dyDescent="0.25">
      <c r="G302" s="27"/>
      <c r="J302" s="241"/>
      <c r="K302" s="717"/>
      <c r="M302" s="218"/>
    </row>
    <row r="303" spans="7:13" ht="15.75" customHeight="1" x14ac:dyDescent="0.25">
      <c r="G303" s="27"/>
      <c r="J303" s="241"/>
      <c r="K303" s="717"/>
      <c r="M303" s="218"/>
    </row>
    <row r="304" spans="7:13" ht="15.75" customHeight="1" x14ac:dyDescent="0.25">
      <c r="G304" s="27"/>
      <c r="J304" s="241"/>
      <c r="K304" s="717"/>
      <c r="M304" s="218"/>
    </row>
    <row r="305" spans="7:13" ht="15.75" customHeight="1" x14ac:dyDescent="0.25">
      <c r="G305" s="27"/>
      <c r="J305" s="241"/>
      <c r="K305" s="717"/>
      <c r="M305" s="218"/>
    </row>
    <row r="306" spans="7:13" ht="15.75" customHeight="1" x14ac:dyDescent="0.25">
      <c r="G306" s="27"/>
      <c r="J306" s="241"/>
      <c r="K306" s="717"/>
      <c r="M306" s="218"/>
    </row>
    <row r="307" spans="7:13" ht="15.75" customHeight="1" x14ac:dyDescent="0.25">
      <c r="G307" s="27"/>
      <c r="J307" s="241"/>
      <c r="K307" s="717"/>
      <c r="M307" s="218"/>
    </row>
    <row r="308" spans="7:13" ht="15.75" customHeight="1" x14ac:dyDescent="0.25">
      <c r="G308" s="27"/>
      <c r="J308" s="241"/>
      <c r="K308" s="717"/>
      <c r="M308" s="218"/>
    </row>
    <row r="309" spans="7:13" ht="15.75" customHeight="1" x14ac:dyDescent="0.25">
      <c r="G309" s="27"/>
      <c r="J309" s="241"/>
      <c r="K309" s="717"/>
      <c r="M309" s="218"/>
    </row>
    <row r="310" spans="7:13" ht="15.75" customHeight="1" x14ac:dyDescent="0.25">
      <c r="G310" s="27"/>
      <c r="J310" s="241"/>
      <c r="K310" s="717"/>
      <c r="M310" s="218"/>
    </row>
    <row r="311" spans="7:13" ht="15.75" customHeight="1" x14ac:dyDescent="0.25">
      <c r="G311" s="27"/>
      <c r="J311" s="241"/>
      <c r="K311" s="717"/>
      <c r="M311" s="218"/>
    </row>
    <row r="312" spans="7:13" ht="15.75" customHeight="1" x14ac:dyDescent="0.25">
      <c r="G312" s="27"/>
      <c r="J312" s="241"/>
      <c r="K312" s="717"/>
      <c r="M312" s="218"/>
    </row>
    <row r="313" spans="7:13" ht="15.75" customHeight="1" x14ac:dyDescent="0.25">
      <c r="G313" s="27"/>
      <c r="J313" s="241"/>
      <c r="K313" s="717"/>
      <c r="M313" s="218"/>
    </row>
    <row r="314" spans="7:13" ht="15.75" customHeight="1" x14ac:dyDescent="0.25">
      <c r="G314" s="27"/>
      <c r="J314" s="241"/>
      <c r="K314" s="717"/>
      <c r="M314" s="218"/>
    </row>
    <row r="315" spans="7:13" ht="15.75" customHeight="1" x14ac:dyDescent="0.25">
      <c r="G315" s="27"/>
      <c r="J315" s="241"/>
      <c r="K315" s="717"/>
      <c r="M315" s="218"/>
    </row>
    <row r="316" spans="7:13" ht="15.75" customHeight="1" x14ac:dyDescent="0.25">
      <c r="G316" s="27"/>
      <c r="J316" s="241"/>
      <c r="K316" s="717"/>
      <c r="M316" s="218"/>
    </row>
    <row r="317" spans="7:13" ht="15.75" customHeight="1" x14ac:dyDescent="0.25">
      <c r="G317" s="27"/>
      <c r="J317" s="241"/>
      <c r="K317" s="717"/>
      <c r="M317" s="218"/>
    </row>
    <row r="318" spans="7:13" ht="15.75" customHeight="1" x14ac:dyDescent="0.25">
      <c r="G318" s="27"/>
      <c r="J318" s="241"/>
      <c r="K318" s="717"/>
      <c r="M318" s="218"/>
    </row>
    <row r="319" spans="7:13" ht="15.75" customHeight="1" x14ac:dyDescent="0.25">
      <c r="G319" s="27"/>
      <c r="J319" s="241"/>
      <c r="K319" s="717"/>
      <c r="M319" s="218"/>
    </row>
    <row r="320" spans="7:13" ht="15.75" customHeight="1" x14ac:dyDescent="0.25">
      <c r="G320" s="27"/>
      <c r="J320" s="241"/>
      <c r="K320" s="717"/>
      <c r="M320" s="218"/>
    </row>
    <row r="321" spans="7:13" ht="15.75" customHeight="1" x14ac:dyDescent="0.25">
      <c r="G321" s="27"/>
      <c r="J321" s="241"/>
      <c r="K321" s="717"/>
      <c r="M321" s="218"/>
    </row>
    <row r="322" spans="7:13" ht="15.75" customHeight="1" x14ac:dyDescent="0.25">
      <c r="G322" s="27"/>
      <c r="J322" s="241"/>
      <c r="K322" s="717"/>
      <c r="M322" s="218"/>
    </row>
    <row r="323" spans="7:13" ht="15.75" customHeight="1" x14ac:dyDescent="0.25">
      <c r="G323" s="27"/>
      <c r="J323" s="241"/>
      <c r="K323" s="717"/>
      <c r="M323" s="218"/>
    </row>
    <row r="324" spans="7:13" ht="15.75" customHeight="1" x14ac:dyDescent="0.25">
      <c r="G324" s="27"/>
      <c r="J324" s="241"/>
      <c r="K324" s="717"/>
      <c r="M324" s="218"/>
    </row>
    <row r="325" spans="7:13" ht="15.75" customHeight="1" x14ac:dyDescent="0.25">
      <c r="G325" s="27"/>
      <c r="J325" s="241"/>
      <c r="K325" s="717"/>
      <c r="M325" s="218"/>
    </row>
    <row r="326" spans="7:13" ht="15.75" customHeight="1" x14ac:dyDescent="0.25">
      <c r="G326" s="27"/>
      <c r="J326" s="241"/>
      <c r="K326" s="717"/>
      <c r="M326" s="218"/>
    </row>
    <row r="327" spans="7:13" ht="15.75" customHeight="1" x14ac:dyDescent="0.25">
      <c r="G327" s="27"/>
      <c r="J327" s="241"/>
      <c r="K327" s="717"/>
      <c r="M327" s="218"/>
    </row>
    <row r="328" spans="7:13" ht="15.75" customHeight="1" x14ac:dyDescent="0.25">
      <c r="G328" s="27"/>
      <c r="J328" s="241"/>
      <c r="K328" s="717"/>
      <c r="M328" s="218"/>
    </row>
    <row r="329" spans="7:13" ht="15.75" customHeight="1" x14ac:dyDescent="0.25">
      <c r="G329" s="27"/>
      <c r="J329" s="241"/>
      <c r="K329" s="717"/>
      <c r="M329" s="218"/>
    </row>
    <row r="330" spans="7:13" ht="15.75" customHeight="1" x14ac:dyDescent="0.25">
      <c r="G330" s="27"/>
      <c r="J330" s="241"/>
      <c r="K330" s="717"/>
      <c r="M330" s="218"/>
    </row>
    <row r="331" spans="7:13" ht="15.75" customHeight="1" x14ac:dyDescent="0.25">
      <c r="G331" s="27"/>
      <c r="J331" s="241"/>
      <c r="K331" s="717"/>
      <c r="M331" s="218"/>
    </row>
    <row r="332" spans="7:13" ht="15.75" customHeight="1" x14ac:dyDescent="0.25">
      <c r="G332" s="27"/>
      <c r="J332" s="241"/>
      <c r="K332" s="717"/>
      <c r="M332" s="218"/>
    </row>
    <row r="333" spans="7:13" ht="15.75" customHeight="1" x14ac:dyDescent="0.25">
      <c r="G333" s="27"/>
      <c r="J333" s="241"/>
      <c r="K333" s="717"/>
      <c r="M333" s="218"/>
    </row>
    <row r="334" spans="7:13" ht="15.75" customHeight="1" x14ac:dyDescent="0.25">
      <c r="G334" s="27"/>
      <c r="J334" s="241"/>
      <c r="K334" s="717"/>
      <c r="M334" s="218"/>
    </row>
    <row r="335" spans="7:13" ht="15.75" customHeight="1" x14ac:dyDescent="0.25">
      <c r="G335" s="27"/>
      <c r="J335" s="241"/>
      <c r="K335" s="717"/>
      <c r="M335" s="218"/>
    </row>
    <row r="336" spans="7:13" ht="15.75" customHeight="1" x14ac:dyDescent="0.25">
      <c r="G336" s="27"/>
      <c r="J336" s="241"/>
      <c r="K336" s="717"/>
      <c r="M336" s="218"/>
    </row>
    <row r="337" spans="7:13" ht="15.75" customHeight="1" x14ac:dyDescent="0.25">
      <c r="G337" s="27"/>
      <c r="J337" s="241"/>
      <c r="K337" s="717"/>
      <c r="M337" s="218"/>
    </row>
    <row r="338" spans="7:13" ht="15.75" customHeight="1" x14ac:dyDescent="0.25">
      <c r="G338" s="27"/>
      <c r="J338" s="241"/>
      <c r="K338" s="717"/>
      <c r="M338" s="218"/>
    </row>
    <row r="339" spans="7:13" ht="15.75" customHeight="1" x14ac:dyDescent="0.25">
      <c r="G339" s="27"/>
      <c r="J339" s="241"/>
      <c r="K339" s="717"/>
      <c r="M339" s="218"/>
    </row>
    <row r="340" spans="7:13" ht="15.75" customHeight="1" x14ac:dyDescent="0.25">
      <c r="G340" s="27"/>
      <c r="J340" s="241"/>
      <c r="K340" s="717"/>
      <c r="M340" s="218"/>
    </row>
    <row r="341" spans="7:13" ht="15.75" customHeight="1" x14ac:dyDescent="0.25">
      <c r="G341" s="27"/>
      <c r="J341" s="241"/>
      <c r="K341" s="717"/>
      <c r="M341" s="218"/>
    </row>
    <row r="342" spans="7:13" ht="15.75" customHeight="1" x14ac:dyDescent="0.25">
      <c r="G342" s="27"/>
      <c r="J342" s="241"/>
      <c r="K342" s="717"/>
      <c r="M342" s="218"/>
    </row>
    <row r="343" spans="7:13" ht="15.75" customHeight="1" x14ac:dyDescent="0.25">
      <c r="G343" s="27"/>
      <c r="J343" s="241"/>
      <c r="K343" s="717"/>
      <c r="M343" s="218"/>
    </row>
    <row r="344" spans="7:13" ht="15.75" customHeight="1" x14ac:dyDescent="0.25">
      <c r="G344" s="27"/>
      <c r="J344" s="241"/>
      <c r="K344" s="717"/>
      <c r="M344" s="218"/>
    </row>
    <row r="345" spans="7:13" ht="15.75" customHeight="1" x14ac:dyDescent="0.25">
      <c r="G345" s="27"/>
      <c r="J345" s="241"/>
      <c r="K345" s="717"/>
      <c r="M345" s="218"/>
    </row>
    <row r="346" spans="7:13" ht="15.75" customHeight="1" x14ac:dyDescent="0.25">
      <c r="G346" s="27"/>
      <c r="J346" s="241"/>
      <c r="K346" s="717"/>
      <c r="M346" s="218"/>
    </row>
    <row r="347" spans="7:13" ht="15.75" customHeight="1" x14ac:dyDescent="0.25">
      <c r="G347" s="27"/>
      <c r="J347" s="241"/>
      <c r="K347" s="717"/>
      <c r="M347" s="218"/>
    </row>
    <row r="348" spans="7:13" ht="15.75" customHeight="1" x14ac:dyDescent="0.25">
      <c r="G348" s="27"/>
      <c r="J348" s="241"/>
      <c r="K348" s="717"/>
      <c r="M348" s="218"/>
    </row>
    <row r="349" spans="7:13" ht="15.75" customHeight="1" x14ac:dyDescent="0.25">
      <c r="G349" s="27"/>
      <c r="J349" s="241"/>
      <c r="K349" s="717"/>
      <c r="M349" s="218"/>
    </row>
    <row r="350" spans="7:13" ht="15.75" customHeight="1" x14ac:dyDescent="0.25">
      <c r="G350" s="27"/>
      <c r="J350" s="241"/>
      <c r="K350" s="717"/>
      <c r="M350" s="218"/>
    </row>
    <row r="351" spans="7:13" ht="15.75" customHeight="1" x14ac:dyDescent="0.25">
      <c r="G351" s="27"/>
      <c r="J351" s="241"/>
      <c r="K351" s="717"/>
      <c r="M351" s="218"/>
    </row>
    <row r="352" spans="7:13" ht="15.75" customHeight="1" x14ac:dyDescent="0.25">
      <c r="G352" s="27"/>
      <c r="J352" s="241"/>
      <c r="K352" s="717"/>
      <c r="M352" s="218"/>
    </row>
    <row r="353" spans="7:13" ht="15.75" customHeight="1" x14ac:dyDescent="0.25">
      <c r="G353" s="27"/>
      <c r="J353" s="241"/>
      <c r="K353" s="717"/>
      <c r="M353" s="218"/>
    </row>
    <row r="354" spans="7:13" ht="15.75" customHeight="1" x14ac:dyDescent="0.25">
      <c r="G354" s="27"/>
      <c r="J354" s="241"/>
      <c r="K354" s="717"/>
      <c r="M354" s="218"/>
    </row>
    <row r="355" spans="7:13" ht="15.75" customHeight="1" x14ac:dyDescent="0.25">
      <c r="G355" s="27"/>
      <c r="J355" s="241"/>
      <c r="K355" s="717"/>
      <c r="M355" s="218"/>
    </row>
    <row r="356" spans="7:13" ht="15.75" customHeight="1" x14ac:dyDescent="0.25">
      <c r="G356" s="27"/>
      <c r="J356" s="241"/>
      <c r="K356" s="717"/>
      <c r="M356" s="218"/>
    </row>
    <row r="357" spans="7:13" ht="15.75" customHeight="1" x14ac:dyDescent="0.25">
      <c r="G357" s="27"/>
      <c r="J357" s="241"/>
      <c r="K357" s="717"/>
      <c r="M357" s="218"/>
    </row>
    <row r="358" spans="7:13" ht="15.75" customHeight="1" x14ac:dyDescent="0.25">
      <c r="G358" s="27"/>
      <c r="J358" s="241"/>
      <c r="K358" s="717"/>
      <c r="M358" s="218"/>
    </row>
    <row r="359" spans="7:13" ht="15.75" customHeight="1" x14ac:dyDescent="0.25">
      <c r="G359" s="27"/>
      <c r="J359" s="241"/>
      <c r="K359" s="717"/>
      <c r="M359" s="218"/>
    </row>
    <row r="360" spans="7:13" ht="15.75" customHeight="1" x14ac:dyDescent="0.25">
      <c r="G360" s="27"/>
      <c r="J360" s="241"/>
      <c r="K360" s="717"/>
      <c r="M360" s="218"/>
    </row>
    <row r="361" spans="7:13" ht="15.75" customHeight="1" x14ac:dyDescent="0.25">
      <c r="G361" s="27"/>
      <c r="J361" s="241"/>
      <c r="K361" s="717"/>
      <c r="M361" s="218"/>
    </row>
    <row r="362" spans="7:13" ht="15.75" customHeight="1" x14ac:dyDescent="0.25">
      <c r="G362" s="27"/>
      <c r="J362" s="241"/>
      <c r="K362" s="717"/>
      <c r="M362" s="218"/>
    </row>
    <row r="363" spans="7:13" ht="15.75" customHeight="1" x14ac:dyDescent="0.25">
      <c r="G363" s="27"/>
      <c r="J363" s="241"/>
      <c r="K363" s="717"/>
      <c r="M363" s="218"/>
    </row>
    <row r="364" spans="7:13" ht="15.75" customHeight="1" x14ac:dyDescent="0.25">
      <c r="G364" s="27"/>
      <c r="J364" s="241"/>
      <c r="K364" s="717"/>
      <c r="M364" s="218"/>
    </row>
    <row r="365" spans="7:13" ht="15.75" customHeight="1" x14ac:dyDescent="0.25">
      <c r="G365" s="27"/>
      <c r="J365" s="241"/>
      <c r="K365" s="717"/>
      <c r="M365" s="218"/>
    </row>
    <row r="366" spans="7:13" ht="15.75" customHeight="1" x14ac:dyDescent="0.25">
      <c r="G366" s="27"/>
      <c r="J366" s="241"/>
      <c r="K366" s="717"/>
      <c r="M366" s="218"/>
    </row>
    <row r="367" spans="7:13" ht="15.75" customHeight="1" x14ac:dyDescent="0.25">
      <c r="G367" s="27"/>
      <c r="J367" s="241"/>
      <c r="K367" s="717"/>
      <c r="M367" s="218"/>
    </row>
    <row r="368" spans="7:13" ht="15.75" customHeight="1" x14ac:dyDescent="0.25">
      <c r="G368" s="27"/>
      <c r="J368" s="241"/>
      <c r="K368" s="717"/>
      <c r="M368" s="218"/>
    </row>
    <row r="369" spans="7:13" ht="15.75" customHeight="1" x14ac:dyDescent="0.25">
      <c r="G369" s="27"/>
      <c r="J369" s="241"/>
      <c r="K369" s="717"/>
      <c r="M369" s="218"/>
    </row>
    <row r="370" spans="7:13" ht="15.75" customHeight="1" x14ac:dyDescent="0.25">
      <c r="G370" s="27"/>
      <c r="J370" s="241"/>
      <c r="K370" s="717"/>
      <c r="M370" s="218"/>
    </row>
    <row r="371" spans="7:13" ht="15.75" customHeight="1" x14ac:dyDescent="0.25">
      <c r="G371" s="27"/>
      <c r="J371" s="241"/>
      <c r="K371" s="717"/>
      <c r="M371" s="218"/>
    </row>
    <row r="372" spans="7:13" ht="15.75" customHeight="1" x14ac:dyDescent="0.25">
      <c r="G372" s="27"/>
      <c r="J372" s="241"/>
      <c r="K372" s="717"/>
      <c r="M372" s="218"/>
    </row>
    <row r="373" spans="7:13" ht="15.75" customHeight="1" x14ac:dyDescent="0.25">
      <c r="G373" s="27"/>
      <c r="J373" s="241"/>
      <c r="K373" s="717"/>
      <c r="M373" s="218"/>
    </row>
    <row r="374" spans="7:13" ht="15.75" customHeight="1" x14ac:dyDescent="0.25">
      <c r="G374" s="27"/>
      <c r="J374" s="241"/>
      <c r="K374" s="717"/>
      <c r="M374" s="218"/>
    </row>
    <row r="375" spans="7:13" ht="15.75" customHeight="1" x14ac:dyDescent="0.25">
      <c r="G375" s="27"/>
      <c r="J375" s="241"/>
      <c r="K375" s="717"/>
      <c r="M375" s="218"/>
    </row>
    <row r="376" spans="7:13" ht="15.75" customHeight="1" x14ac:dyDescent="0.25">
      <c r="G376" s="27"/>
      <c r="J376" s="241"/>
      <c r="K376" s="717"/>
      <c r="M376" s="218"/>
    </row>
    <row r="377" spans="7:13" ht="15.75" customHeight="1" x14ac:dyDescent="0.25">
      <c r="G377" s="27"/>
      <c r="J377" s="241"/>
      <c r="K377" s="717"/>
      <c r="M377" s="218"/>
    </row>
    <row r="378" spans="7:13" ht="15.75" customHeight="1" x14ac:dyDescent="0.25">
      <c r="G378" s="27"/>
      <c r="J378" s="241"/>
      <c r="K378" s="717"/>
      <c r="M378" s="218"/>
    </row>
    <row r="379" spans="7:13" ht="15.75" customHeight="1" x14ac:dyDescent="0.25">
      <c r="G379" s="27"/>
      <c r="J379" s="241"/>
      <c r="K379" s="717"/>
      <c r="M379" s="218"/>
    </row>
    <row r="380" spans="7:13" ht="15.75" customHeight="1" x14ac:dyDescent="0.25">
      <c r="G380" s="27"/>
      <c r="J380" s="241"/>
      <c r="K380" s="717"/>
      <c r="M380" s="218"/>
    </row>
    <row r="381" spans="7:13" ht="15.75" customHeight="1" x14ac:dyDescent="0.25">
      <c r="G381" s="27"/>
      <c r="J381" s="241"/>
      <c r="K381" s="717"/>
      <c r="M381" s="218"/>
    </row>
    <row r="382" spans="7:13" ht="15.75" customHeight="1" x14ac:dyDescent="0.25">
      <c r="G382" s="27"/>
      <c r="J382" s="241"/>
      <c r="K382" s="717"/>
      <c r="M382" s="218"/>
    </row>
    <row r="383" spans="7:13" ht="15.75" customHeight="1" x14ac:dyDescent="0.25">
      <c r="G383" s="27"/>
      <c r="J383" s="241"/>
      <c r="K383" s="717"/>
      <c r="M383" s="218"/>
    </row>
    <row r="384" spans="7:13" ht="15.75" customHeight="1" x14ac:dyDescent="0.25">
      <c r="G384" s="27"/>
      <c r="J384" s="241"/>
      <c r="K384" s="717"/>
      <c r="M384" s="218"/>
    </row>
    <row r="385" spans="7:13" ht="15.75" customHeight="1" x14ac:dyDescent="0.25">
      <c r="G385" s="27"/>
      <c r="J385" s="241"/>
      <c r="K385" s="717"/>
      <c r="M385" s="218"/>
    </row>
    <row r="386" spans="7:13" ht="15.75" customHeight="1" x14ac:dyDescent="0.25">
      <c r="G386" s="27"/>
      <c r="J386" s="241"/>
      <c r="K386" s="717"/>
      <c r="M386" s="218"/>
    </row>
    <row r="387" spans="7:13" ht="15.75" customHeight="1" x14ac:dyDescent="0.25">
      <c r="G387" s="27"/>
      <c r="J387" s="241"/>
      <c r="K387" s="717"/>
      <c r="M387" s="218"/>
    </row>
    <row r="388" spans="7:13" ht="15.75" customHeight="1" x14ac:dyDescent="0.25">
      <c r="G388" s="27"/>
      <c r="J388" s="241"/>
      <c r="K388" s="717"/>
      <c r="M388" s="218"/>
    </row>
    <row r="389" spans="7:13" ht="15.75" customHeight="1" x14ac:dyDescent="0.25">
      <c r="G389" s="27"/>
      <c r="J389" s="241"/>
      <c r="K389" s="717"/>
      <c r="M389" s="218"/>
    </row>
    <row r="390" spans="7:13" ht="15.75" customHeight="1" x14ac:dyDescent="0.25">
      <c r="G390" s="27"/>
      <c r="J390" s="241"/>
      <c r="K390" s="717"/>
      <c r="M390" s="218"/>
    </row>
    <row r="391" spans="7:13" ht="15.75" customHeight="1" x14ac:dyDescent="0.25">
      <c r="G391" s="27"/>
      <c r="J391" s="241"/>
      <c r="K391" s="717"/>
      <c r="M391" s="218"/>
    </row>
    <row r="392" spans="7:13" ht="15.75" customHeight="1" x14ac:dyDescent="0.25">
      <c r="G392" s="27"/>
      <c r="J392" s="241"/>
      <c r="K392" s="717"/>
      <c r="M392" s="218"/>
    </row>
    <row r="393" spans="7:13" ht="15.75" customHeight="1" x14ac:dyDescent="0.25">
      <c r="G393" s="27"/>
      <c r="J393" s="241"/>
      <c r="K393" s="717"/>
      <c r="M393" s="218"/>
    </row>
    <row r="394" spans="7:13" ht="15.75" customHeight="1" x14ac:dyDescent="0.25">
      <c r="G394" s="27"/>
      <c r="J394" s="241"/>
      <c r="K394" s="717"/>
      <c r="M394" s="218"/>
    </row>
    <row r="395" spans="7:13" ht="15.75" customHeight="1" x14ac:dyDescent="0.25">
      <c r="G395" s="27"/>
      <c r="J395" s="241"/>
      <c r="K395" s="717"/>
      <c r="M395" s="218"/>
    </row>
    <row r="396" spans="7:13" ht="15.75" customHeight="1" x14ac:dyDescent="0.25">
      <c r="G396" s="27"/>
      <c r="J396" s="241"/>
      <c r="K396" s="717"/>
      <c r="M396" s="218"/>
    </row>
    <row r="397" spans="7:13" ht="15.75" customHeight="1" x14ac:dyDescent="0.25">
      <c r="G397" s="27"/>
      <c r="J397" s="241"/>
      <c r="K397" s="717"/>
      <c r="M397" s="218"/>
    </row>
    <row r="398" spans="7:13" ht="15.75" customHeight="1" x14ac:dyDescent="0.25">
      <c r="G398" s="27"/>
      <c r="J398" s="241"/>
      <c r="K398" s="717"/>
      <c r="M398" s="218"/>
    </row>
    <row r="399" spans="7:13" ht="15.75" customHeight="1" x14ac:dyDescent="0.25">
      <c r="G399" s="27"/>
      <c r="J399" s="241"/>
      <c r="K399" s="717"/>
      <c r="M399" s="218"/>
    </row>
    <row r="400" spans="7:13" ht="15.75" customHeight="1" x14ac:dyDescent="0.25">
      <c r="G400" s="27"/>
      <c r="J400" s="241"/>
      <c r="K400" s="717"/>
      <c r="M400" s="218"/>
    </row>
    <row r="401" spans="7:13" ht="15.75" customHeight="1" x14ac:dyDescent="0.25">
      <c r="G401" s="27"/>
      <c r="J401" s="241"/>
      <c r="K401" s="717"/>
      <c r="M401" s="218"/>
    </row>
    <row r="402" spans="7:13" ht="15.75" customHeight="1" x14ac:dyDescent="0.25">
      <c r="G402" s="27"/>
      <c r="J402" s="241"/>
      <c r="K402" s="717"/>
      <c r="M402" s="218"/>
    </row>
    <row r="403" spans="7:13" ht="15.75" customHeight="1" x14ac:dyDescent="0.25">
      <c r="G403" s="27"/>
      <c r="J403" s="241"/>
      <c r="K403" s="717"/>
      <c r="M403" s="218"/>
    </row>
    <row r="404" spans="7:13" ht="15.75" customHeight="1" x14ac:dyDescent="0.25">
      <c r="G404" s="27"/>
      <c r="J404" s="241"/>
      <c r="K404" s="717"/>
      <c r="M404" s="218"/>
    </row>
    <row r="405" spans="7:13" ht="15.75" customHeight="1" x14ac:dyDescent="0.25">
      <c r="G405" s="27"/>
      <c r="J405" s="241"/>
      <c r="K405" s="717"/>
      <c r="M405" s="218"/>
    </row>
    <row r="406" spans="7:13" ht="15.75" customHeight="1" x14ac:dyDescent="0.25">
      <c r="G406" s="27"/>
      <c r="J406" s="241"/>
      <c r="K406" s="717"/>
      <c r="M406" s="218"/>
    </row>
    <row r="407" spans="7:13" ht="15.75" customHeight="1" x14ac:dyDescent="0.25">
      <c r="G407" s="27"/>
      <c r="J407" s="241"/>
      <c r="K407" s="717"/>
      <c r="M407" s="218"/>
    </row>
    <row r="408" spans="7:13" ht="15.75" customHeight="1" x14ac:dyDescent="0.25">
      <c r="G408" s="27"/>
      <c r="J408" s="241"/>
      <c r="K408" s="717"/>
      <c r="M408" s="218"/>
    </row>
    <row r="409" spans="7:13" ht="15.75" customHeight="1" x14ac:dyDescent="0.25">
      <c r="G409" s="27"/>
      <c r="J409" s="241"/>
      <c r="K409" s="717"/>
      <c r="M409" s="218"/>
    </row>
    <row r="410" spans="7:13" ht="15.75" customHeight="1" x14ac:dyDescent="0.25">
      <c r="G410" s="27"/>
      <c r="J410" s="241"/>
      <c r="K410" s="717"/>
      <c r="M410" s="218"/>
    </row>
    <row r="411" spans="7:13" ht="15.75" customHeight="1" x14ac:dyDescent="0.25">
      <c r="G411" s="27"/>
      <c r="J411" s="241"/>
      <c r="K411" s="717"/>
      <c r="M411" s="218"/>
    </row>
    <row r="412" spans="7:13" ht="15.75" customHeight="1" x14ac:dyDescent="0.25">
      <c r="G412" s="27"/>
      <c r="J412" s="241"/>
      <c r="K412" s="717"/>
      <c r="M412" s="218"/>
    </row>
    <row r="413" spans="7:13" ht="15.75" customHeight="1" x14ac:dyDescent="0.25">
      <c r="G413" s="27"/>
      <c r="J413" s="241"/>
      <c r="K413" s="717"/>
      <c r="M413" s="218"/>
    </row>
    <row r="414" spans="7:13" ht="15.75" customHeight="1" x14ac:dyDescent="0.25">
      <c r="G414" s="27"/>
      <c r="J414" s="241"/>
      <c r="K414" s="717"/>
      <c r="M414" s="218"/>
    </row>
    <row r="415" spans="7:13" ht="15.75" customHeight="1" x14ac:dyDescent="0.25">
      <c r="G415" s="27"/>
      <c r="J415" s="241"/>
      <c r="K415" s="717"/>
      <c r="M415" s="218"/>
    </row>
    <row r="416" spans="7:13" ht="15.75" customHeight="1" x14ac:dyDescent="0.25">
      <c r="G416" s="27"/>
      <c r="J416" s="241"/>
      <c r="K416" s="717"/>
      <c r="M416" s="218"/>
    </row>
    <row r="417" spans="7:13" ht="15.75" customHeight="1" x14ac:dyDescent="0.25">
      <c r="G417" s="27"/>
      <c r="J417" s="241"/>
      <c r="K417" s="717"/>
      <c r="M417" s="218"/>
    </row>
    <row r="418" spans="7:13" ht="15.75" customHeight="1" x14ac:dyDescent="0.25">
      <c r="G418" s="27"/>
      <c r="J418" s="241"/>
      <c r="K418" s="717"/>
      <c r="M418" s="218"/>
    </row>
    <row r="419" spans="7:13" ht="15.75" customHeight="1" x14ac:dyDescent="0.25">
      <c r="G419" s="27"/>
      <c r="J419" s="241"/>
      <c r="K419" s="717"/>
      <c r="M419" s="218"/>
    </row>
    <row r="420" spans="7:13" ht="15.75" customHeight="1" x14ac:dyDescent="0.25">
      <c r="G420" s="27"/>
      <c r="J420" s="241"/>
      <c r="K420" s="717"/>
      <c r="M420" s="218"/>
    </row>
    <row r="421" spans="7:13" ht="15.75" customHeight="1" x14ac:dyDescent="0.25">
      <c r="G421" s="27"/>
      <c r="J421" s="241"/>
      <c r="K421" s="717"/>
      <c r="M421" s="218"/>
    </row>
    <row r="422" spans="7:13" ht="15.75" customHeight="1" x14ac:dyDescent="0.25">
      <c r="G422" s="27"/>
      <c r="J422" s="241"/>
      <c r="K422" s="717"/>
      <c r="M422" s="218"/>
    </row>
    <row r="423" spans="7:13" ht="15.75" customHeight="1" x14ac:dyDescent="0.25">
      <c r="G423" s="27"/>
      <c r="J423" s="241"/>
      <c r="K423" s="717"/>
      <c r="M423" s="218"/>
    </row>
    <row r="424" spans="7:13" ht="15.75" customHeight="1" x14ac:dyDescent="0.25">
      <c r="G424" s="27"/>
      <c r="J424" s="241"/>
      <c r="K424" s="717"/>
      <c r="M424" s="218"/>
    </row>
    <row r="425" spans="7:13" ht="15.75" customHeight="1" x14ac:dyDescent="0.25">
      <c r="G425" s="27"/>
      <c r="J425" s="241"/>
      <c r="K425" s="717"/>
      <c r="M425" s="218"/>
    </row>
    <row r="426" spans="7:13" ht="15.75" customHeight="1" x14ac:dyDescent="0.25">
      <c r="G426" s="27"/>
      <c r="J426" s="241"/>
      <c r="K426" s="717"/>
      <c r="M426" s="218"/>
    </row>
    <row r="427" spans="7:13" ht="15.75" customHeight="1" x14ac:dyDescent="0.25">
      <c r="G427" s="27"/>
      <c r="J427" s="241"/>
      <c r="K427" s="717"/>
      <c r="M427" s="218"/>
    </row>
    <row r="428" spans="7:13" ht="15.75" customHeight="1" x14ac:dyDescent="0.25">
      <c r="G428" s="27"/>
      <c r="J428" s="241"/>
      <c r="K428" s="717"/>
      <c r="M428" s="218"/>
    </row>
    <row r="429" spans="7:13" ht="15.75" customHeight="1" x14ac:dyDescent="0.25">
      <c r="G429" s="27"/>
      <c r="J429" s="241"/>
      <c r="K429" s="717"/>
      <c r="M429" s="218"/>
    </row>
    <row r="430" spans="7:13" ht="15.75" customHeight="1" x14ac:dyDescent="0.25">
      <c r="G430" s="27"/>
      <c r="J430" s="241"/>
      <c r="K430" s="717"/>
      <c r="M430" s="218"/>
    </row>
    <row r="431" spans="7:13" ht="15.75" customHeight="1" x14ac:dyDescent="0.25">
      <c r="G431" s="27"/>
      <c r="J431" s="241"/>
      <c r="K431" s="717"/>
      <c r="M431" s="218"/>
    </row>
    <row r="432" spans="7:13" ht="15.75" customHeight="1" x14ac:dyDescent="0.25">
      <c r="G432" s="27"/>
      <c r="J432" s="241"/>
      <c r="K432" s="717"/>
      <c r="M432" s="218"/>
    </row>
    <row r="433" spans="7:13" ht="15.75" customHeight="1" x14ac:dyDescent="0.25">
      <c r="G433" s="27"/>
      <c r="J433" s="241"/>
      <c r="K433" s="717"/>
      <c r="M433" s="218"/>
    </row>
    <row r="434" spans="7:13" ht="15.75" customHeight="1" x14ac:dyDescent="0.25">
      <c r="G434" s="27"/>
      <c r="J434" s="241"/>
      <c r="K434" s="717"/>
      <c r="M434" s="218"/>
    </row>
    <row r="435" spans="7:13" ht="15.75" customHeight="1" x14ac:dyDescent="0.25">
      <c r="G435" s="27"/>
      <c r="J435" s="241"/>
      <c r="K435" s="717"/>
      <c r="M435" s="218"/>
    </row>
    <row r="436" spans="7:13" ht="15.75" customHeight="1" x14ac:dyDescent="0.25">
      <c r="G436" s="27"/>
      <c r="J436" s="241"/>
      <c r="K436" s="717"/>
      <c r="M436" s="218"/>
    </row>
    <row r="437" spans="7:13" ht="15.75" customHeight="1" x14ac:dyDescent="0.25">
      <c r="G437" s="27"/>
      <c r="J437" s="241"/>
      <c r="K437" s="717"/>
      <c r="M437" s="218"/>
    </row>
    <row r="438" spans="7:13" ht="15.75" customHeight="1" x14ac:dyDescent="0.25">
      <c r="G438" s="27"/>
      <c r="J438" s="241"/>
      <c r="K438" s="717"/>
      <c r="M438" s="218"/>
    </row>
    <row r="439" spans="7:13" ht="15.75" customHeight="1" x14ac:dyDescent="0.25">
      <c r="G439" s="27"/>
      <c r="J439" s="241"/>
      <c r="K439" s="717"/>
      <c r="M439" s="218"/>
    </row>
    <row r="440" spans="7:13" ht="15.75" customHeight="1" x14ac:dyDescent="0.25">
      <c r="G440" s="27"/>
      <c r="J440" s="241"/>
      <c r="K440" s="717"/>
      <c r="M440" s="218"/>
    </row>
    <row r="441" spans="7:13" ht="15.75" customHeight="1" x14ac:dyDescent="0.25">
      <c r="G441" s="27"/>
      <c r="J441" s="241"/>
      <c r="K441" s="717"/>
      <c r="M441" s="218"/>
    </row>
    <row r="442" spans="7:13" ht="15.75" customHeight="1" x14ac:dyDescent="0.25">
      <c r="G442" s="27"/>
      <c r="J442" s="241"/>
      <c r="K442" s="717"/>
      <c r="M442" s="218"/>
    </row>
    <row r="443" spans="7:13" ht="15.75" customHeight="1" x14ac:dyDescent="0.25">
      <c r="G443" s="27"/>
      <c r="J443" s="241"/>
      <c r="K443" s="717"/>
      <c r="M443" s="218"/>
    </row>
    <row r="444" spans="7:13" ht="15.75" customHeight="1" x14ac:dyDescent="0.25">
      <c r="G444" s="27"/>
      <c r="J444" s="241"/>
      <c r="K444" s="717"/>
      <c r="M444" s="218"/>
    </row>
    <row r="445" spans="7:13" ht="15.75" customHeight="1" x14ac:dyDescent="0.25">
      <c r="G445" s="27"/>
      <c r="J445" s="241"/>
      <c r="K445" s="717"/>
      <c r="M445" s="218"/>
    </row>
    <row r="446" spans="7:13" ht="15.75" customHeight="1" x14ac:dyDescent="0.25">
      <c r="G446" s="27"/>
      <c r="J446" s="241"/>
      <c r="K446" s="717"/>
      <c r="M446" s="218"/>
    </row>
    <row r="447" spans="7:13" ht="15.75" customHeight="1" x14ac:dyDescent="0.25">
      <c r="G447" s="27"/>
      <c r="J447" s="241"/>
      <c r="K447" s="717"/>
      <c r="M447" s="218"/>
    </row>
    <row r="448" spans="7:13" ht="15.75" customHeight="1" x14ac:dyDescent="0.25">
      <c r="G448" s="27"/>
      <c r="J448" s="241"/>
      <c r="K448" s="717"/>
      <c r="M448" s="218"/>
    </row>
    <row r="449" spans="7:13" ht="15.75" customHeight="1" x14ac:dyDescent="0.25">
      <c r="G449" s="27"/>
      <c r="J449" s="241"/>
      <c r="K449" s="717"/>
      <c r="M449" s="218"/>
    </row>
    <row r="450" spans="7:13" ht="15.75" customHeight="1" x14ac:dyDescent="0.25">
      <c r="G450" s="27"/>
      <c r="J450" s="241"/>
      <c r="K450" s="717"/>
      <c r="M450" s="218"/>
    </row>
    <row r="451" spans="7:13" ht="15.75" customHeight="1" x14ac:dyDescent="0.25">
      <c r="G451" s="27"/>
      <c r="J451" s="241"/>
      <c r="K451" s="717"/>
      <c r="M451" s="218"/>
    </row>
    <row r="452" spans="7:13" ht="15.75" customHeight="1" x14ac:dyDescent="0.25">
      <c r="G452" s="27"/>
      <c r="J452" s="241"/>
      <c r="K452" s="717"/>
      <c r="M452" s="218"/>
    </row>
    <row r="453" spans="7:13" ht="15.75" customHeight="1" x14ac:dyDescent="0.25">
      <c r="G453" s="27"/>
      <c r="J453" s="241"/>
      <c r="K453" s="717"/>
      <c r="M453" s="218"/>
    </row>
    <row r="454" spans="7:13" ht="15.75" customHeight="1" x14ac:dyDescent="0.25">
      <c r="G454" s="27"/>
      <c r="J454" s="241"/>
      <c r="K454" s="717"/>
      <c r="M454" s="218"/>
    </row>
    <row r="455" spans="7:13" ht="15.75" customHeight="1" x14ac:dyDescent="0.25">
      <c r="G455" s="27"/>
      <c r="J455" s="241"/>
      <c r="K455" s="717"/>
      <c r="M455" s="218"/>
    </row>
    <row r="456" spans="7:13" ht="15.75" customHeight="1" x14ac:dyDescent="0.25">
      <c r="G456" s="27"/>
      <c r="J456" s="241"/>
      <c r="K456" s="717"/>
      <c r="M456" s="218"/>
    </row>
    <row r="457" spans="7:13" ht="15.75" customHeight="1" x14ac:dyDescent="0.25">
      <c r="G457" s="27"/>
      <c r="J457" s="241"/>
      <c r="K457" s="717"/>
      <c r="M457" s="218"/>
    </row>
    <row r="458" spans="7:13" ht="15.75" customHeight="1" x14ac:dyDescent="0.25">
      <c r="G458" s="27"/>
      <c r="J458" s="241"/>
      <c r="K458" s="717"/>
      <c r="M458" s="218"/>
    </row>
    <row r="459" spans="7:13" ht="15.75" customHeight="1" x14ac:dyDescent="0.25">
      <c r="G459" s="27"/>
      <c r="J459" s="241"/>
      <c r="K459" s="717"/>
      <c r="M459" s="218"/>
    </row>
    <row r="460" spans="7:13" ht="15.75" customHeight="1" x14ac:dyDescent="0.25">
      <c r="G460" s="27"/>
      <c r="J460" s="241"/>
      <c r="K460" s="717"/>
      <c r="M460" s="218"/>
    </row>
    <row r="461" spans="7:13" ht="15.75" customHeight="1" x14ac:dyDescent="0.25">
      <c r="G461" s="27"/>
      <c r="J461" s="241"/>
      <c r="K461" s="717"/>
      <c r="M461" s="218"/>
    </row>
    <row r="462" spans="7:13" ht="15.75" customHeight="1" x14ac:dyDescent="0.25">
      <c r="G462" s="27"/>
      <c r="J462" s="241"/>
      <c r="K462" s="717"/>
      <c r="M462" s="218"/>
    </row>
    <row r="463" spans="7:13" ht="15.75" customHeight="1" x14ac:dyDescent="0.25">
      <c r="G463" s="27"/>
      <c r="J463" s="241"/>
      <c r="K463" s="717"/>
      <c r="M463" s="218"/>
    </row>
    <row r="464" spans="7:13" ht="15.75" customHeight="1" x14ac:dyDescent="0.25">
      <c r="G464" s="27"/>
      <c r="J464" s="241"/>
      <c r="K464" s="717"/>
      <c r="M464" s="218"/>
    </row>
    <row r="465" spans="7:13" ht="15.75" customHeight="1" x14ac:dyDescent="0.25">
      <c r="G465" s="27"/>
      <c r="J465" s="241"/>
      <c r="K465" s="717"/>
      <c r="M465" s="218"/>
    </row>
    <row r="466" spans="7:13" ht="15.75" customHeight="1" x14ac:dyDescent="0.25">
      <c r="G466" s="27"/>
      <c r="J466" s="241"/>
      <c r="K466" s="717"/>
      <c r="M466" s="218"/>
    </row>
    <row r="467" spans="7:13" ht="15.75" customHeight="1" x14ac:dyDescent="0.25">
      <c r="G467" s="27"/>
      <c r="J467" s="241"/>
      <c r="K467" s="717"/>
      <c r="M467" s="218"/>
    </row>
    <row r="468" spans="7:13" ht="15.75" customHeight="1" x14ac:dyDescent="0.25">
      <c r="G468" s="27"/>
      <c r="J468" s="241"/>
      <c r="K468" s="717"/>
      <c r="M468" s="218"/>
    </row>
    <row r="469" spans="7:13" ht="15.75" customHeight="1" x14ac:dyDescent="0.25">
      <c r="G469" s="27"/>
      <c r="J469" s="241"/>
      <c r="K469" s="717"/>
      <c r="M469" s="218"/>
    </row>
    <row r="470" spans="7:13" ht="15.75" customHeight="1" x14ac:dyDescent="0.25">
      <c r="G470" s="27"/>
      <c r="J470" s="241"/>
      <c r="K470" s="717"/>
      <c r="M470" s="218"/>
    </row>
    <row r="471" spans="7:13" ht="15.75" customHeight="1" x14ac:dyDescent="0.25">
      <c r="G471" s="27"/>
      <c r="J471" s="241"/>
      <c r="K471" s="717"/>
      <c r="M471" s="218"/>
    </row>
    <row r="472" spans="7:13" ht="15.75" customHeight="1" x14ac:dyDescent="0.25">
      <c r="G472" s="27"/>
      <c r="J472" s="241"/>
      <c r="K472" s="717"/>
      <c r="M472" s="218"/>
    </row>
    <row r="473" spans="7:13" ht="15.75" customHeight="1" x14ac:dyDescent="0.25">
      <c r="G473" s="27"/>
      <c r="J473" s="241"/>
      <c r="K473" s="717"/>
      <c r="M473" s="218"/>
    </row>
    <row r="474" spans="7:13" ht="15.75" customHeight="1" x14ac:dyDescent="0.25">
      <c r="G474" s="27"/>
      <c r="J474" s="241"/>
      <c r="K474" s="717"/>
      <c r="M474" s="218"/>
    </row>
    <row r="475" spans="7:13" ht="15.75" customHeight="1" x14ac:dyDescent="0.25">
      <c r="G475" s="27"/>
      <c r="J475" s="241"/>
      <c r="K475" s="717"/>
      <c r="M475" s="218"/>
    </row>
    <row r="476" spans="7:13" ht="15.75" customHeight="1" x14ac:dyDescent="0.25">
      <c r="G476" s="27"/>
      <c r="J476" s="241"/>
      <c r="K476" s="717"/>
      <c r="M476" s="218"/>
    </row>
    <row r="477" spans="7:13" ht="15.75" customHeight="1" x14ac:dyDescent="0.25">
      <c r="G477" s="27"/>
      <c r="J477" s="241"/>
      <c r="K477" s="717"/>
      <c r="M477" s="218"/>
    </row>
    <row r="478" spans="7:13" ht="15.75" customHeight="1" x14ac:dyDescent="0.25">
      <c r="G478" s="27"/>
      <c r="J478" s="241"/>
      <c r="K478" s="717"/>
      <c r="M478" s="218"/>
    </row>
    <row r="479" spans="7:13" ht="15.75" customHeight="1" x14ac:dyDescent="0.25">
      <c r="G479" s="27"/>
      <c r="J479" s="241"/>
      <c r="K479" s="717"/>
      <c r="M479" s="218"/>
    </row>
    <row r="480" spans="7:13" ht="15.75" customHeight="1" x14ac:dyDescent="0.25">
      <c r="G480" s="27"/>
      <c r="J480" s="241"/>
      <c r="K480" s="717"/>
      <c r="M480" s="218"/>
    </row>
    <row r="481" spans="7:13" ht="15.75" customHeight="1" x14ac:dyDescent="0.25">
      <c r="G481" s="27"/>
      <c r="J481" s="241"/>
      <c r="K481" s="717"/>
      <c r="M481" s="218"/>
    </row>
    <row r="482" spans="7:13" ht="15.75" customHeight="1" x14ac:dyDescent="0.25">
      <c r="G482" s="27"/>
      <c r="J482" s="241"/>
      <c r="K482" s="717"/>
      <c r="M482" s="218"/>
    </row>
    <row r="483" spans="7:13" ht="15.75" customHeight="1" x14ac:dyDescent="0.25">
      <c r="G483" s="27"/>
      <c r="J483" s="241"/>
      <c r="K483" s="717"/>
      <c r="M483" s="218"/>
    </row>
    <row r="484" spans="7:13" ht="15.75" customHeight="1" x14ac:dyDescent="0.25">
      <c r="G484" s="27"/>
      <c r="J484" s="241"/>
      <c r="K484" s="717"/>
      <c r="M484" s="218"/>
    </row>
    <row r="485" spans="7:13" ht="15.75" customHeight="1" x14ac:dyDescent="0.25">
      <c r="G485" s="27"/>
      <c r="J485" s="241"/>
      <c r="K485" s="717"/>
      <c r="M485" s="218"/>
    </row>
    <row r="486" spans="7:13" ht="15.75" customHeight="1" x14ac:dyDescent="0.25">
      <c r="G486" s="27"/>
      <c r="J486" s="241"/>
      <c r="K486" s="717"/>
      <c r="M486" s="218"/>
    </row>
    <row r="487" spans="7:13" ht="15.75" customHeight="1" x14ac:dyDescent="0.25">
      <c r="G487" s="27"/>
      <c r="J487" s="241"/>
      <c r="K487" s="717"/>
      <c r="M487" s="218"/>
    </row>
    <row r="488" spans="7:13" ht="15.75" customHeight="1" x14ac:dyDescent="0.25">
      <c r="G488" s="27"/>
      <c r="J488" s="241"/>
      <c r="K488" s="717"/>
      <c r="M488" s="218"/>
    </row>
    <row r="489" spans="7:13" ht="15.75" customHeight="1" x14ac:dyDescent="0.25">
      <c r="G489" s="27"/>
      <c r="J489" s="241"/>
      <c r="K489" s="717"/>
      <c r="M489" s="218"/>
    </row>
    <row r="490" spans="7:13" ht="15.75" customHeight="1" x14ac:dyDescent="0.25">
      <c r="G490" s="27"/>
      <c r="J490" s="241"/>
      <c r="K490" s="717"/>
      <c r="M490" s="218"/>
    </row>
    <row r="491" spans="7:13" ht="15.75" customHeight="1" x14ac:dyDescent="0.25">
      <c r="G491" s="27"/>
      <c r="J491" s="241"/>
      <c r="K491" s="717"/>
      <c r="M491" s="218"/>
    </row>
    <row r="492" spans="7:13" ht="15.75" customHeight="1" x14ac:dyDescent="0.25">
      <c r="G492" s="27"/>
      <c r="J492" s="241"/>
      <c r="K492" s="717"/>
      <c r="M492" s="218"/>
    </row>
    <row r="493" spans="7:13" ht="15.75" customHeight="1" x14ac:dyDescent="0.25">
      <c r="G493" s="27"/>
      <c r="J493" s="241"/>
      <c r="K493" s="717"/>
      <c r="M493" s="218"/>
    </row>
    <row r="494" spans="7:13" ht="15.75" customHeight="1" x14ac:dyDescent="0.25">
      <c r="G494" s="27"/>
      <c r="J494" s="241"/>
      <c r="K494" s="717"/>
      <c r="M494" s="218"/>
    </row>
    <row r="495" spans="7:13" ht="15.75" customHeight="1" x14ac:dyDescent="0.25">
      <c r="G495" s="27"/>
      <c r="J495" s="241"/>
      <c r="K495" s="717"/>
      <c r="M495" s="218"/>
    </row>
    <row r="496" spans="7:13" ht="15.75" customHeight="1" x14ac:dyDescent="0.25">
      <c r="G496" s="27"/>
      <c r="J496" s="241"/>
      <c r="K496" s="717"/>
      <c r="M496" s="218"/>
    </row>
    <row r="497" spans="7:13" ht="15.75" customHeight="1" x14ac:dyDescent="0.25">
      <c r="G497" s="27"/>
      <c r="J497" s="241"/>
      <c r="K497" s="717"/>
      <c r="M497" s="218"/>
    </row>
    <row r="498" spans="7:13" ht="15.75" customHeight="1" x14ac:dyDescent="0.25">
      <c r="G498" s="27"/>
      <c r="J498" s="241"/>
      <c r="K498" s="717"/>
      <c r="M498" s="218"/>
    </row>
    <row r="499" spans="7:13" ht="15.75" customHeight="1" x14ac:dyDescent="0.25">
      <c r="G499" s="27"/>
      <c r="J499" s="241"/>
      <c r="K499" s="717"/>
      <c r="M499" s="218"/>
    </row>
    <row r="500" spans="7:13" ht="15.75" customHeight="1" x14ac:dyDescent="0.25">
      <c r="G500" s="27"/>
      <c r="J500" s="241"/>
      <c r="K500" s="717"/>
      <c r="M500" s="218"/>
    </row>
    <row r="501" spans="7:13" ht="15.75" customHeight="1" x14ac:dyDescent="0.25">
      <c r="G501" s="27"/>
      <c r="J501" s="241"/>
      <c r="K501" s="717"/>
      <c r="M501" s="218"/>
    </row>
    <row r="502" spans="7:13" ht="15.75" customHeight="1" x14ac:dyDescent="0.25">
      <c r="G502" s="27"/>
      <c r="J502" s="241"/>
      <c r="K502" s="717"/>
      <c r="M502" s="218"/>
    </row>
    <row r="503" spans="7:13" ht="15.75" customHeight="1" x14ac:dyDescent="0.25">
      <c r="G503" s="27"/>
      <c r="J503" s="241"/>
      <c r="K503" s="717"/>
      <c r="M503" s="218"/>
    </row>
    <row r="504" spans="7:13" ht="15.75" customHeight="1" x14ac:dyDescent="0.25">
      <c r="G504" s="27"/>
      <c r="J504" s="241"/>
      <c r="K504" s="717"/>
      <c r="M504" s="218"/>
    </row>
    <row r="505" spans="7:13" ht="15.75" customHeight="1" x14ac:dyDescent="0.25">
      <c r="G505" s="27"/>
      <c r="J505" s="241"/>
      <c r="K505" s="717"/>
      <c r="M505" s="218"/>
    </row>
    <row r="506" spans="7:13" ht="15.75" customHeight="1" x14ac:dyDescent="0.25">
      <c r="G506" s="27"/>
      <c r="J506" s="241"/>
      <c r="K506" s="717"/>
      <c r="M506" s="218"/>
    </row>
    <row r="507" spans="7:13" ht="15.75" customHeight="1" x14ac:dyDescent="0.25">
      <c r="G507" s="27"/>
      <c r="J507" s="241"/>
      <c r="K507" s="717"/>
      <c r="M507" s="218"/>
    </row>
    <row r="508" spans="7:13" ht="15.75" customHeight="1" x14ac:dyDescent="0.25">
      <c r="G508" s="27"/>
      <c r="J508" s="241"/>
      <c r="K508" s="717"/>
      <c r="M508" s="218"/>
    </row>
    <row r="509" spans="7:13" ht="15.75" customHeight="1" x14ac:dyDescent="0.25">
      <c r="G509" s="27"/>
      <c r="J509" s="241"/>
      <c r="K509" s="717"/>
      <c r="M509" s="218"/>
    </row>
    <row r="510" spans="7:13" ht="15.75" customHeight="1" x14ac:dyDescent="0.25">
      <c r="G510" s="27"/>
      <c r="J510" s="241"/>
      <c r="K510" s="717"/>
      <c r="M510" s="218"/>
    </row>
    <row r="511" spans="7:13" ht="15.75" customHeight="1" x14ac:dyDescent="0.25">
      <c r="G511" s="27"/>
      <c r="J511" s="241"/>
      <c r="K511" s="717"/>
      <c r="M511" s="218"/>
    </row>
    <row r="512" spans="7:13" ht="15.75" customHeight="1" x14ac:dyDescent="0.25">
      <c r="G512" s="27"/>
      <c r="J512" s="241"/>
      <c r="K512" s="717"/>
      <c r="M512" s="218"/>
    </row>
    <row r="513" spans="7:13" ht="15.75" customHeight="1" x14ac:dyDescent="0.25">
      <c r="G513" s="27"/>
      <c r="J513" s="241"/>
      <c r="K513" s="717"/>
      <c r="M513" s="218"/>
    </row>
    <row r="514" spans="7:13" ht="15.75" customHeight="1" x14ac:dyDescent="0.25">
      <c r="G514" s="27"/>
      <c r="J514" s="241"/>
      <c r="K514" s="717"/>
      <c r="M514" s="218"/>
    </row>
    <row r="515" spans="7:13" ht="15.75" customHeight="1" x14ac:dyDescent="0.25">
      <c r="G515" s="27"/>
      <c r="J515" s="241"/>
      <c r="K515" s="717"/>
      <c r="M515" s="218"/>
    </row>
    <row r="516" spans="7:13" ht="15.75" customHeight="1" x14ac:dyDescent="0.25">
      <c r="G516" s="27"/>
      <c r="J516" s="241"/>
      <c r="K516" s="717"/>
      <c r="M516" s="218"/>
    </row>
    <row r="517" spans="7:13" ht="15.75" customHeight="1" x14ac:dyDescent="0.25">
      <c r="G517" s="27"/>
      <c r="J517" s="241"/>
      <c r="K517" s="717"/>
      <c r="M517" s="218"/>
    </row>
    <row r="518" spans="7:13" ht="15.75" customHeight="1" x14ac:dyDescent="0.25">
      <c r="G518" s="27"/>
      <c r="J518" s="241"/>
      <c r="K518" s="717"/>
      <c r="M518" s="218"/>
    </row>
    <row r="519" spans="7:13" ht="15.75" customHeight="1" x14ac:dyDescent="0.25">
      <c r="G519" s="27"/>
      <c r="J519" s="241"/>
      <c r="K519" s="717"/>
      <c r="M519" s="218"/>
    </row>
    <row r="520" spans="7:13" ht="15.75" customHeight="1" x14ac:dyDescent="0.25">
      <c r="G520" s="27"/>
      <c r="J520" s="241"/>
      <c r="K520" s="717"/>
      <c r="M520" s="218"/>
    </row>
    <row r="521" spans="7:13" ht="15.75" customHeight="1" x14ac:dyDescent="0.25">
      <c r="G521" s="27"/>
      <c r="J521" s="241"/>
      <c r="K521" s="717"/>
      <c r="M521" s="218"/>
    </row>
    <row r="522" spans="7:13" ht="15.75" customHeight="1" x14ac:dyDescent="0.25">
      <c r="G522" s="27"/>
      <c r="J522" s="241"/>
      <c r="K522" s="717"/>
      <c r="M522" s="218"/>
    </row>
    <row r="523" spans="7:13" ht="15.75" customHeight="1" x14ac:dyDescent="0.25">
      <c r="G523" s="27"/>
      <c r="J523" s="241"/>
      <c r="K523" s="717"/>
      <c r="M523" s="218"/>
    </row>
    <row r="524" spans="7:13" ht="15.75" customHeight="1" x14ac:dyDescent="0.25">
      <c r="G524" s="27"/>
      <c r="J524" s="241"/>
      <c r="K524" s="717"/>
      <c r="M524" s="218"/>
    </row>
    <row r="525" spans="7:13" ht="15.75" customHeight="1" x14ac:dyDescent="0.25">
      <c r="G525" s="27"/>
      <c r="J525" s="241"/>
      <c r="K525" s="717"/>
      <c r="M525" s="218"/>
    </row>
    <row r="526" spans="7:13" ht="15.75" customHeight="1" x14ac:dyDescent="0.25">
      <c r="G526" s="27"/>
      <c r="J526" s="241"/>
      <c r="K526" s="717"/>
      <c r="M526" s="218"/>
    </row>
    <row r="527" spans="7:13" ht="15.75" customHeight="1" x14ac:dyDescent="0.25">
      <c r="G527" s="27"/>
      <c r="J527" s="241"/>
      <c r="K527" s="717"/>
      <c r="M527" s="218"/>
    </row>
    <row r="528" spans="7:13" ht="15.75" customHeight="1" x14ac:dyDescent="0.25">
      <c r="G528" s="27"/>
      <c r="J528" s="241"/>
      <c r="K528" s="717"/>
      <c r="M528" s="218"/>
    </row>
    <row r="529" spans="7:13" ht="15.75" customHeight="1" x14ac:dyDescent="0.25">
      <c r="G529" s="27"/>
      <c r="J529" s="241"/>
      <c r="K529" s="717"/>
      <c r="M529" s="218"/>
    </row>
    <row r="530" spans="7:13" ht="15.75" customHeight="1" x14ac:dyDescent="0.25">
      <c r="G530" s="27"/>
      <c r="J530" s="241"/>
      <c r="K530" s="717"/>
      <c r="M530" s="218"/>
    </row>
    <row r="531" spans="7:13" ht="15.75" customHeight="1" x14ac:dyDescent="0.25">
      <c r="G531" s="27"/>
      <c r="J531" s="241"/>
      <c r="K531" s="717"/>
      <c r="M531" s="218"/>
    </row>
    <row r="532" spans="7:13" ht="15.75" customHeight="1" x14ac:dyDescent="0.25">
      <c r="G532" s="27"/>
      <c r="J532" s="241"/>
      <c r="K532" s="717"/>
      <c r="M532" s="218"/>
    </row>
    <row r="533" spans="7:13" ht="15.75" customHeight="1" x14ac:dyDescent="0.25">
      <c r="G533" s="27"/>
      <c r="J533" s="241"/>
      <c r="K533" s="717"/>
      <c r="M533" s="218"/>
    </row>
    <row r="534" spans="7:13" ht="15.75" customHeight="1" x14ac:dyDescent="0.25">
      <c r="G534" s="27"/>
      <c r="J534" s="241"/>
      <c r="K534" s="717"/>
      <c r="M534" s="218"/>
    </row>
    <row r="535" spans="7:13" ht="15.75" customHeight="1" x14ac:dyDescent="0.25">
      <c r="G535" s="27"/>
      <c r="J535" s="241"/>
      <c r="K535" s="717"/>
      <c r="M535" s="218"/>
    </row>
    <row r="536" spans="7:13" ht="15.75" customHeight="1" x14ac:dyDescent="0.25">
      <c r="G536" s="27"/>
      <c r="J536" s="241"/>
      <c r="K536" s="717"/>
      <c r="M536" s="218"/>
    </row>
    <row r="537" spans="7:13" ht="15.75" customHeight="1" x14ac:dyDescent="0.25">
      <c r="G537" s="27"/>
      <c r="J537" s="241"/>
      <c r="K537" s="717"/>
      <c r="M537" s="218"/>
    </row>
    <row r="538" spans="7:13" ht="15.75" customHeight="1" x14ac:dyDescent="0.25">
      <c r="G538" s="27"/>
      <c r="J538" s="241"/>
      <c r="K538" s="717"/>
      <c r="M538" s="218"/>
    </row>
    <row r="539" spans="7:13" ht="15.75" customHeight="1" x14ac:dyDescent="0.25">
      <c r="G539" s="27"/>
      <c r="J539" s="241"/>
      <c r="K539" s="717"/>
      <c r="M539" s="218"/>
    </row>
    <row r="540" spans="7:13" ht="15.75" customHeight="1" x14ac:dyDescent="0.25">
      <c r="G540" s="27"/>
      <c r="J540" s="241"/>
      <c r="K540" s="717"/>
      <c r="M540" s="218"/>
    </row>
    <row r="541" spans="7:13" ht="15.75" customHeight="1" x14ac:dyDescent="0.25">
      <c r="G541" s="27"/>
      <c r="J541" s="241"/>
      <c r="K541" s="717"/>
      <c r="M541" s="218"/>
    </row>
    <row r="542" spans="7:13" ht="15.75" customHeight="1" x14ac:dyDescent="0.25">
      <c r="G542" s="27"/>
      <c r="J542" s="241"/>
      <c r="K542" s="717"/>
      <c r="M542" s="218"/>
    </row>
    <row r="543" spans="7:13" ht="15.75" customHeight="1" x14ac:dyDescent="0.25">
      <c r="G543" s="27"/>
      <c r="J543" s="241"/>
      <c r="K543" s="717"/>
      <c r="M543" s="218"/>
    </row>
    <row r="544" spans="7:13" ht="15.75" customHeight="1" x14ac:dyDescent="0.25">
      <c r="G544" s="27"/>
      <c r="J544" s="241"/>
      <c r="K544" s="717"/>
      <c r="M544" s="218"/>
    </row>
    <row r="545" spans="7:13" ht="15.75" customHeight="1" x14ac:dyDescent="0.25">
      <c r="G545" s="27"/>
      <c r="J545" s="241"/>
      <c r="K545" s="717"/>
      <c r="M545" s="218"/>
    </row>
    <row r="546" spans="7:13" ht="15.75" customHeight="1" x14ac:dyDescent="0.25">
      <c r="G546" s="27"/>
      <c r="J546" s="241"/>
      <c r="K546" s="717"/>
      <c r="M546" s="218"/>
    </row>
    <row r="547" spans="7:13" ht="15.75" customHeight="1" x14ac:dyDescent="0.25">
      <c r="G547" s="27"/>
      <c r="J547" s="241"/>
      <c r="K547" s="717"/>
      <c r="M547" s="218"/>
    </row>
    <row r="548" spans="7:13" ht="15.75" customHeight="1" x14ac:dyDescent="0.25">
      <c r="G548" s="27"/>
      <c r="J548" s="241"/>
      <c r="K548" s="717"/>
      <c r="M548" s="218"/>
    </row>
    <row r="549" spans="7:13" ht="15.75" customHeight="1" x14ac:dyDescent="0.25">
      <c r="G549" s="27"/>
      <c r="J549" s="241"/>
      <c r="K549" s="717"/>
      <c r="M549" s="218"/>
    </row>
    <row r="550" spans="7:13" ht="15.75" customHeight="1" x14ac:dyDescent="0.25">
      <c r="G550" s="27"/>
      <c r="J550" s="241"/>
      <c r="K550" s="717"/>
      <c r="M550" s="218"/>
    </row>
    <row r="551" spans="7:13" ht="15.75" customHeight="1" x14ac:dyDescent="0.25">
      <c r="G551" s="27"/>
      <c r="J551" s="241"/>
      <c r="K551" s="717"/>
      <c r="M551" s="218"/>
    </row>
    <row r="552" spans="7:13" ht="15.75" customHeight="1" x14ac:dyDescent="0.25">
      <c r="G552" s="27"/>
      <c r="J552" s="241"/>
      <c r="K552" s="717"/>
      <c r="M552" s="218"/>
    </row>
    <row r="553" spans="7:13" ht="15.75" customHeight="1" x14ac:dyDescent="0.25">
      <c r="G553" s="27"/>
      <c r="J553" s="241"/>
      <c r="K553" s="717"/>
      <c r="M553" s="218"/>
    </row>
    <row r="554" spans="7:13" ht="15.75" customHeight="1" x14ac:dyDescent="0.25">
      <c r="G554" s="27"/>
      <c r="J554" s="241"/>
      <c r="K554" s="717"/>
      <c r="M554" s="218"/>
    </row>
    <row r="555" spans="7:13" ht="15.75" customHeight="1" x14ac:dyDescent="0.25">
      <c r="G555" s="27"/>
      <c r="J555" s="241"/>
      <c r="K555" s="717"/>
      <c r="M555" s="218"/>
    </row>
    <row r="556" spans="7:13" ht="15.75" customHeight="1" x14ac:dyDescent="0.25">
      <c r="G556" s="27"/>
      <c r="J556" s="241"/>
      <c r="K556" s="717"/>
      <c r="M556" s="218"/>
    </row>
    <row r="557" spans="7:13" ht="15.75" customHeight="1" x14ac:dyDescent="0.25">
      <c r="G557" s="27"/>
      <c r="J557" s="241"/>
      <c r="K557" s="717"/>
      <c r="M557" s="218"/>
    </row>
    <row r="558" spans="7:13" ht="15.75" customHeight="1" x14ac:dyDescent="0.25">
      <c r="G558" s="27"/>
      <c r="J558" s="241"/>
      <c r="K558" s="717"/>
      <c r="M558" s="218"/>
    </row>
    <row r="559" spans="7:13" ht="15.75" customHeight="1" x14ac:dyDescent="0.25">
      <c r="G559" s="27"/>
      <c r="J559" s="241"/>
      <c r="K559" s="717"/>
      <c r="M559" s="218"/>
    </row>
    <row r="560" spans="7:13" ht="15.75" customHeight="1" x14ac:dyDescent="0.25">
      <c r="G560" s="27"/>
      <c r="J560" s="241"/>
      <c r="K560" s="717"/>
      <c r="M560" s="218"/>
    </row>
    <row r="561" spans="7:13" ht="15.75" customHeight="1" x14ac:dyDescent="0.25">
      <c r="G561" s="27"/>
      <c r="J561" s="241"/>
      <c r="K561" s="717"/>
      <c r="M561" s="218"/>
    </row>
    <row r="562" spans="7:13" ht="15.75" customHeight="1" x14ac:dyDescent="0.25">
      <c r="G562" s="27"/>
      <c r="J562" s="241"/>
      <c r="K562" s="717"/>
      <c r="M562" s="218"/>
    </row>
    <row r="563" spans="7:13" ht="15.75" customHeight="1" x14ac:dyDescent="0.25">
      <c r="G563" s="27"/>
      <c r="J563" s="241"/>
      <c r="K563" s="717"/>
      <c r="M563" s="218"/>
    </row>
    <row r="564" spans="7:13" ht="15.75" customHeight="1" x14ac:dyDescent="0.25">
      <c r="G564" s="27"/>
      <c r="J564" s="241"/>
      <c r="K564" s="717"/>
      <c r="M564" s="218"/>
    </row>
    <row r="565" spans="7:13" ht="15.75" customHeight="1" x14ac:dyDescent="0.25">
      <c r="G565" s="27"/>
      <c r="J565" s="241"/>
      <c r="K565" s="717"/>
      <c r="M565" s="218"/>
    </row>
    <row r="566" spans="7:13" ht="15.75" customHeight="1" x14ac:dyDescent="0.25">
      <c r="G566" s="27"/>
      <c r="J566" s="241"/>
      <c r="K566" s="717"/>
      <c r="M566" s="218"/>
    </row>
    <row r="567" spans="7:13" ht="15.75" customHeight="1" x14ac:dyDescent="0.25">
      <c r="G567" s="27"/>
      <c r="J567" s="241"/>
      <c r="K567" s="717"/>
      <c r="M567" s="218"/>
    </row>
    <row r="568" spans="7:13" ht="15.75" customHeight="1" x14ac:dyDescent="0.25">
      <c r="G568" s="27"/>
      <c r="J568" s="241"/>
      <c r="K568" s="717"/>
      <c r="M568" s="218"/>
    </row>
    <row r="569" spans="7:13" ht="15.75" customHeight="1" x14ac:dyDescent="0.25">
      <c r="G569" s="27"/>
      <c r="J569" s="241"/>
      <c r="K569" s="717"/>
      <c r="M569" s="218"/>
    </row>
    <row r="570" spans="7:13" ht="15.75" customHeight="1" x14ac:dyDescent="0.25">
      <c r="G570" s="27"/>
      <c r="J570" s="241"/>
      <c r="K570" s="717"/>
      <c r="M570" s="218"/>
    </row>
    <row r="571" spans="7:13" ht="15.75" customHeight="1" x14ac:dyDescent="0.25">
      <c r="G571" s="27"/>
      <c r="J571" s="241"/>
      <c r="K571" s="717"/>
      <c r="M571" s="218"/>
    </row>
    <row r="572" spans="7:13" ht="15.75" customHeight="1" x14ac:dyDescent="0.25">
      <c r="G572" s="27"/>
      <c r="J572" s="241"/>
      <c r="K572" s="717"/>
      <c r="M572" s="218"/>
    </row>
    <row r="573" spans="7:13" ht="15.75" customHeight="1" x14ac:dyDescent="0.25">
      <c r="G573" s="27"/>
      <c r="J573" s="241"/>
      <c r="K573" s="717"/>
      <c r="M573" s="218"/>
    </row>
    <row r="574" spans="7:13" ht="15.75" customHeight="1" x14ac:dyDescent="0.25">
      <c r="G574" s="27"/>
      <c r="J574" s="241"/>
      <c r="K574" s="717"/>
      <c r="M574" s="218"/>
    </row>
    <row r="575" spans="7:13" ht="15.75" customHeight="1" x14ac:dyDescent="0.25">
      <c r="G575" s="27"/>
      <c r="J575" s="241"/>
      <c r="K575" s="717"/>
      <c r="M575" s="218"/>
    </row>
    <row r="576" spans="7:13" ht="15.75" customHeight="1" x14ac:dyDescent="0.25">
      <c r="G576" s="27"/>
      <c r="J576" s="241"/>
      <c r="K576" s="717"/>
      <c r="M576" s="218"/>
    </row>
    <row r="577" spans="7:13" ht="15.75" customHeight="1" x14ac:dyDescent="0.25">
      <c r="G577" s="27"/>
      <c r="J577" s="241"/>
      <c r="K577" s="717"/>
      <c r="M577" s="218"/>
    </row>
    <row r="578" spans="7:13" ht="15.75" customHeight="1" x14ac:dyDescent="0.25">
      <c r="G578" s="27"/>
      <c r="J578" s="241"/>
      <c r="K578" s="717"/>
      <c r="M578" s="218"/>
    </row>
    <row r="579" spans="7:13" ht="15.75" customHeight="1" x14ac:dyDescent="0.25">
      <c r="G579" s="27"/>
      <c r="J579" s="241"/>
      <c r="K579" s="717"/>
      <c r="M579" s="218"/>
    </row>
    <row r="580" spans="7:13" ht="15.75" customHeight="1" x14ac:dyDescent="0.25">
      <c r="G580" s="27"/>
      <c r="J580" s="241"/>
      <c r="K580" s="717"/>
      <c r="M580" s="218"/>
    </row>
    <row r="581" spans="7:13" ht="15.75" customHeight="1" x14ac:dyDescent="0.25">
      <c r="G581" s="27"/>
      <c r="J581" s="241"/>
      <c r="K581" s="717"/>
      <c r="M581" s="218"/>
    </row>
    <row r="582" spans="7:13" ht="15.75" customHeight="1" x14ac:dyDescent="0.25">
      <c r="G582" s="27"/>
      <c r="J582" s="241"/>
      <c r="K582" s="717"/>
      <c r="M582" s="218"/>
    </row>
    <row r="583" spans="7:13" ht="15.75" customHeight="1" x14ac:dyDescent="0.25">
      <c r="G583" s="27"/>
      <c r="J583" s="241"/>
      <c r="K583" s="717"/>
      <c r="M583" s="218"/>
    </row>
    <row r="584" spans="7:13" ht="15.75" customHeight="1" x14ac:dyDescent="0.25">
      <c r="G584" s="27"/>
      <c r="J584" s="241"/>
      <c r="K584" s="717"/>
      <c r="M584" s="218"/>
    </row>
    <row r="585" spans="7:13" ht="15.75" customHeight="1" x14ac:dyDescent="0.25">
      <c r="G585" s="27"/>
      <c r="J585" s="241"/>
      <c r="K585" s="717"/>
      <c r="M585" s="218"/>
    </row>
    <row r="586" spans="7:13" ht="15.75" customHeight="1" x14ac:dyDescent="0.25">
      <c r="G586" s="27"/>
      <c r="J586" s="241"/>
      <c r="K586" s="717"/>
      <c r="M586" s="218"/>
    </row>
    <row r="587" spans="7:13" ht="15.75" customHeight="1" x14ac:dyDescent="0.25">
      <c r="G587" s="27"/>
      <c r="J587" s="241"/>
      <c r="K587" s="717"/>
      <c r="M587" s="218"/>
    </row>
    <row r="588" spans="7:13" ht="15.75" customHeight="1" x14ac:dyDescent="0.25">
      <c r="G588" s="27"/>
      <c r="J588" s="241"/>
      <c r="K588" s="717"/>
      <c r="M588" s="218"/>
    </row>
    <row r="589" spans="7:13" ht="15.75" customHeight="1" x14ac:dyDescent="0.25">
      <c r="G589" s="27"/>
      <c r="J589" s="241"/>
      <c r="K589" s="717"/>
      <c r="M589" s="218"/>
    </row>
    <row r="590" spans="7:13" ht="15.75" customHeight="1" x14ac:dyDescent="0.25">
      <c r="G590" s="27"/>
      <c r="J590" s="241"/>
      <c r="K590" s="717"/>
      <c r="M590" s="218"/>
    </row>
    <row r="591" spans="7:13" ht="15.75" customHeight="1" x14ac:dyDescent="0.25">
      <c r="G591" s="27"/>
      <c r="J591" s="241"/>
      <c r="K591" s="717"/>
      <c r="M591" s="218"/>
    </row>
    <row r="592" spans="7:13" ht="15.75" customHeight="1" x14ac:dyDescent="0.25">
      <c r="G592" s="27"/>
      <c r="J592" s="241"/>
      <c r="K592" s="717"/>
      <c r="M592" s="218"/>
    </row>
    <row r="593" spans="7:13" ht="15.75" customHeight="1" x14ac:dyDescent="0.25">
      <c r="G593" s="27"/>
      <c r="J593" s="241"/>
      <c r="K593" s="717"/>
      <c r="M593" s="218"/>
    </row>
    <row r="594" spans="7:13" ht="15.75" customHeight="1" x14ac:dyDescent="0.25">
      <c r="G594" s="27"/>
      <c r="J594" s="241"/>
      <c r="K594" s="717"/>
      <c r="M594" s="218"/>
    </row>
    <row r="595" spans="7:13" ht="15.75" customHeight="1" x14ac:dyDescent="0.25">
      <c r="G595" s="27"/>
      <c r="J595" s="241"/>
      <c r="K595" s="717"/>
      <c r="M595" s="218"/>
    </row>
    <row r="596" spans="7:13" ht="15.75" customHeight="1" x14ac:dyDescent="0.25">
      <c r="G596" s="27"/>
      <c r="J596" s="241"/>
      <c r="K596" s="717"/>
      <c r="M596" s="218"/>
    </row>
    <row r="597" spans="7:13" ht="15.75" customHeight="1" x14ac:dyDescent="0.25">
      <c r="G597" s="27"/>
      <c r="J597" s="241"/>
      <c r="K597" s="717"/>
      <c r="M597" s="218"/>
    </row>
    <row r="598" spans="7:13" ht="15.75" customHeight="1" x14ac:dyDescent="0.25">
      <c r="G598" s="27"/>
      <c r="J598" s="241"/>
      <c r="K598" s="717"/>
      <c r="M598" s="218"/>
    </row>
    <row r="599" spans="7:13" ht="15.75" customHeight="1" x14ac:dyDescent="0.25">
      <c r="G599" s="27"/>
      <c r="J599" s="241"/>
      <c r="K599" s="717"/>
      <c r="M599" s="218"/>
    </row>
    <row r="600" spans="7:13" ht="15.75" customHeight="1" x14ac:dyDescent="0.25">
      <c r="G600" s="27"/>
      <c r="J600" s="241"/>
      <c r="K600" s="717"/>
      <c r="M600" s="218"/>
    </row>
    <row r="601" spans="7:13" ht="15.75" customHeight="1" x14ac:dyDescent="0.25">
      <c r="G601" s="27"/>
      <c r="J601" s="241"/>
      <c r="K601" s="717"/>
      <c r="M601" s="218"/>
    </row>
    <row r="602" spans="7:13" ht="15.75" customHeight="1" x14ac:dyDescent="0.25">
      <c r="G602" s="27"/>
      <c r="J602" s="241"/>
      <c r="K602" s="717"/>
      <c r="M602" s="218"/>
    </row>
    <row r="603" spans="7:13" ht="15.75" customHeight="1" x14ac:dyDescent="0.25">
      <c r="G603" s="27"/>
      <c r="J603" s="241"/>
      <c r="K603" s="717"/>
      <c r="M603" s="218"/>
    </row>
    <row r="604" spans="7:13" ht="15.75" customHeight="1" x14ac:dyDescent="0.25">
      <c r="G604" s="27"/>
      <c r="J604" s="241"/>
      <c r="K604" s="717"/>
      <c r="M604" s="218"/>
    </row>
    <row r="605" spans="7:13" ht="15.75" customHeight="1" x14ac:dyDescent="0.25">
      <c r="G605" s="27"/>
      <c r="J605" s="241"/>
      <c r="K605" s="717"/>
      <c r="M605" s="218"/>
    </row>
    <row r="606" spans="7:13" ht="15.75" customHeight="1" x14ac:dyDescent="0.25">
      <c r="G606" s="27"/>
      <c r="J606" s="241"/>
      <c r="K606" s="717"/>
      <c r="M606" s="218"/>
    </row>
    <row r="607" spans="7:13" ht="15.75" customHeight="1" x14ac:dyDescent="0.25">
      <c r="G607" s="27"/>
      <c r="J607" s="241"/>
      <c r="K607" s="717"/>
      <c r="M607" s="218"/>
    </row>
    <row r="608" spans="7:13" ht="15.75" customHeight="1" x14ac:dyDescent="0.25">
      <c r="G608" s="27"/>
      <c r="J608" s="241"/>
      <c r="K608" s="717"/>
      <c r="M608" s="218"/>
    </row>
    <row r="609" spans="7:13" ht="15.75" customHeight="1" x14ac:dyDescent="0.25">
      <c r="G609" s="27"/>
      <c r="J609" s="241"/>
      <c r="K609" s="717"/>
      <c r="M609" s="218"/>
    </row>
    <row r="610" spans="7:13" ht="15.75" customHeight="1" x14ac:dyDescent="0.25">
      <c r="G610" s="27"/>
      <c r="J610" s="241"/>
      <c r="K610" s="717"/>
      <c r="M610" s="218"/>
    </row>
    <row r="611" spans="7:13" ht="15.75" customHeight="1" x14ac:dyDescent="0.25">
      <c r="G611" s="27"/>
      <c r="J611" s="241"/>
      <c r="K611" s="717"/>
      <c r="M611" s="218"/>
    </row>
    <row r="612" spans="7:13" ht="15.75" customHeight="1" x14ac:dyDescent="0.25">
      <c r="G612" s="27"/>
      <c r="J612" s="241"/>
      <c r="K612" s="717"/>
      <c r="M612" s="218"/>
    </row>
    <row r="613" spans="7:13" ht="15.75" customHeight="1" x14ac:dyDescent="0.25">
      <c r="G613" s="27"/>
      <c r="J613" s="241"/>
      <c r="K613" s="717"/>
      <c r="M613" s="218"/>
    </row>
    <row r="614" spans="7:13" ht="15.75" customHeight="1" x14ac:dyDescent="0.25">
      <c r="G614" s="27"/>
      <c r="J614" s="241"/>
      <c r="K614" s="717"/>
      <c r="M614" s="218"/>
    </row>
    <row r="615" spans="7:13" ht="15.75" customHeight="1" x14ac:dyDescent="0.25">
      <c r="G615" s="27"/>
      <c r="J615" s="241"/>
      <c r="K615" s="717"/>
      <c r="M615" s="218"/>
    </row>
    <row r="616" spans="7:13" ht="15.75" customHeight="1" x14ac:dyDescent="0.25">
      <c r="G616" s="27"/>
      <c r="J616" s="241"/>
      <c r="K616" s="717"/>
      <c r="M616" s="218"/>
    </row>
    <row r="617" spans="7:13" ht="15.75" customHeight="1" x14ac:dyDescent="0.25">
      <c r="G617" s="27"/>
      <c r="J617" s="241"/>
      <c r="K617" s="717"/>
      <c r="M617" s="218"/>
    </row>
    <row r="618" spans="7:13" ht="15.75" customHeight="1" x14ac:dyDescent="0.25">
      <c r="G618" s="27"/>
      <c r="J618" s="241"/>
      <c r="K618" s="717"/>
      <c r="M618" s="218"/>
    </row>
    <row r="619" spans="7:13" ht="15.75" customHeight="1" x14ac:dyDescent="0.25">
      <c r="G619" s="27"/>
      <c r="J619" s="241"/>
      <c r="K619" s="717"/>
      <c r="M619" s="218"/>
    </row>
    <row r="620" spans="7:13" ht="15.75" customHeight="1" x14ac:dyDescent="0.25">
      <c r="G620" s="27"/>
      <c r="J620" s="241"/>
      <c r="K620" s="717"/>
      <c r="M620" s="218"/>
    </row>
    <row r="621" spans="7:13" ht="15.75" customHeight="1" x14ac:dyDescent="0.25">
      <c r="G621" s="27"/>
      <c r="J621" s="241"/>
      <c r="K621" s="717"/>
      <c r="M621" s="218"/>
    </row>
    <row r="622" spans="7:13" ht="15.75" customHeight="1" x14ac:dyDescent="0.25">
      <c r="G622" s="27"/>
      <c r="J622" s="241"/>
      <c r="K622" s="717"/>
      <c r="M622" s="218"/>
    </row>
    <row r="623" spans="7:13" ht="15.75" customHeight="1" x14ac:dyDescent="0.25">
      <c r="G623" s="27"/>
      <c r="J623" s="241"/>
      <c r="K623" s="717"/>
      <c r="M623" s="218"/>
    </row>
    <row r="624" spans="7:13" ht="15.75" customHeight="1" x14ac:dyDescent="0.25">
      <c r="G624" s="27"/>
      <c r="J624" s="241"/>
      <c r="K624" s="717"/>
      <c r="M624" s="218"/>
    </row>
    <row r="625" spans="7:13" ht="15.75" customHeight="1" x14ac:dyDescent="0.25">
      <c r="G625" s="27"/>
      <c r="J625" s="241"/>
      <c r="K625" s="717"/>
      <c r="M625" s="218"/>
    </row>
    <row r="626" spans="7:13" ht="15.75" customHeight="1" x14ac:dyDescent="0.25">
      <c r="G626" s="27"/>
      <c r="J626" s="241"/>
      <c r="K626" s="717"/>
      <c r="M626" s="218"/>
    </row>
    <row r="627" spans="7:13" ht="15.75" customHeight="1" x14ac:dyDescent="0.25">
      <c r="G627" s="27"/>
      <c r="J627" s="241"/>
      <c r="K627" s="717"/>
      <c r="M627" s="218"/>
    </row>
    <row r="628" spans="7:13" ht="15.75" customHeight="1" x14ac:dyDescent="0.25">
      <c r="G628" s="27"/>
      <c r="J628" s="241"/>
      <c r="K628" s="717"/>
      <c r="M628" s="218"/>
    </row>
    <row r="629" spans="7:13" ht="15.75" customHeight="1" x14ac:dyDescent="0.25">
      <c r="G629" s="27"/>
      <c r="J629" s="241"/>
      <c r="K629" s="717"/>
      <c r="M629" s="218"/>
    </row>
    <row r="630" spans="7:13" ht="15.75" customHeight="1" x14ac:dyDescent="0.25">
      <c r="G630" s="27"/>
      <c r="J630" s="241"/>
      <c r="K630" s="717"/>
      <c r="M630" s="218"/>
    </row>
    <row r="631" spans="7:13" ht="15.75" customHeight="1" x14ac:dyDescent="0.25">
      <c r="G631" s="27"/>
      <c r="J631" s="241"/>
      <c r="K631" s="717"/>
      <c r="M631" s="218"/>
    </row>
    <row r="632" spans="7:13" ht="15.75" customHeight="1" x14ac:dyDescent="0.25">
      <c r="G632" s="27"/>
      <c r="J632" s="241"/>
      <c r="K632" s="717"/>
      <c r="M632" s="218"/>
    </row>
    <row r="633" spans="7:13" ht="15.75" customHeight="1" x14ac:dyDescent="0.25">
      <c r="G633" s="27"/>
      <c r="J633" s="241"/>
      <c r="K633" s="717"/>
      <c r="M633" s="218"/>
    </row>
    <row r="634" spans="7:13" ht="15.75" customHeight="1" x14ac:dyDescent="0.25">
      <c r="G634" s="27"/>
      <c r="J634" s="241"/>
      <c r="K634" s="717"/>
      <c r="M634" s="218"/>
    </row>
    <row r="635" spans="7:13" ht="15.75" customHeight="1" x14ac:dyDescent="0.25">
      <c r="G635" s="27"/>
      <c r="J635" s="241"/>
      <c r="K635" s="717"/>
      <c r="M635" s="218"/>
    </row>
    <row r="636" spans="7:13" ht="15.75" customHeight="1" x14ac:dyDescent="0.25">
      <c r="G636" s="27"/>
      <c r="J636" s="241"/>
      <c r="K636" s="717"/>
      <c r="M636" s="218"/>
    </row>
    <row r="637" spans="7:13" ht="15.75" customHeight="1" x14ac:dyDescent="0.25">
      <c r="G637" s="27"/>
      <c r="J637" s="241"/>
      <c r="K637" s="717"/>
      <c r="M637" s="218"/>
    </row>
    <row r="638" spans="7:13" ht="15.75" customHeight="1" x14ac:dyDescent="0.25">
      <c r="G638" s="27"/>
      <c r="J638" s="241"/>
      <c r="K638" s="717"/>
      <c r="M638" s="218"/>
    </row>
    <row r="639" spans="7:13" ht="15.75" customHeight="1" x14ac:dyDescent="0.25">
      <c r="G639" s="27"/>
      <c r="J639" s="241"/>
      <c r="K639" s="717"/>
      <c r="M639" s="218"/>
    </row>
    <row r="640" spans="7:13" ht="15.75" customHeight="1" x14ac:dyDescent="0.25">
      <c r="G640" s="27"/>
      <c r="J640" s="241"/>
      <c r="K640" s="717"/>
      <c r="M640" s="218"/>
    </row>
    <row r="641" spans="7:13" ht="15.75" customHeight="1" x14ac:dyDescent="0.25">
      <c r="G641" s="27"/>
      <c r="J641" s="241"/>
      <c r="K641" s="717"/>
      <c r="M641" s="218"/>
    </row>
    <row r="642" spans="7:13" ht="15.75" customHeight="1" x14ac:dyDescent="0.25">
      <c r="G642" s="27"/>
      <c r="J642" s="241"/>
      <c r="K642" s="717"/>
      <c r="M642" s="218"/>
    </row>
    <row r="643" spans="7:13" ht="15.75" customHeight="1" x14ac:dyDescent="0.25">
      <c r="G643" s="27"/>
      <c r="J643" s="241"/>
      <c r="K643" s="717"/>
      <c r="M643" s="218"/>
    </row>
    <row r="644" spans="7:13" ht="15.75" customHeight="1" x14ac:dyDescent="0.25">
      <c r="G644" s="27"/>
      <c r="J644" s="241"/>
      <c r="K644" s="717"/>
      <c r="M644" s="218"/>
    </row>
    <row r="645" spans="7:13" ht="15.75" customHeight="1" x14ac:dyDescent="0.25">
      <c r="G645" s="27"/>
      <c r="J645" s="241"/>
      <c r="K645" s="717"/>
      <c r="M645" s="218"/>
    </row>
    <row r="646" spans="7:13" ht="15.75" customHeight="1" x14ac:dyDescent="0.25">
      <c r="G646" s="27"/>
      <c r="J646" s="241"/>
      <c r="K646" s="717"/>
      <c r="M646" s="218"/>
    </row>
    <row r="647" spans="7:13" ht="15.75" customHeight="1" x14ac:dyDescent="0.25">
      <c r="G647" s="27"/>
      <c r="J647" s="241"/>
      <c r="K647" s="717"/>
      <c r="M647" s="218"/>
    </row>
    <row r="648" spans="7:13" ht="15.75" customHeight="1" x14ac:dyDescent="0.25">
      <c r="G648" s="27"/>
      <c r="J648" s="241"/>
      <c r="K648" s="717"/>
      <c r="M648" s="218"/>
    </row>
    <row r="649" spans="7:13" ht="15.75" customHeight="1" x14ac:dyDescent="0.25">
      <c r="G649" s="27"/>
      <c r="J649" s="241"/>
      <c r="K649" s="717"/>
      <c r="M649" s="218"/>
    </row>
    <row r="650" spans="7:13" ht="15.75" customHeight="1" x14ac:dyDescent="0.25">
      <c r="G650" s="27"/>
      <c r="J650" s="241"/>
      <c r="K650" s="717"/>
      <c r="M650" s="218"/>
    </row>
    <row r="651" spans="7:13" ht="15.75" customHeight="1" x14ac:dyDescent="0.25">
      <c r="G651" s="27"/>
      <c r="J651" s="241"/>
      <c r="K651" s="717"/>
      <c r="M651" s="218"/>
    </row>
    <row r="652" spans="7:13" ht="15.75" customHeight="1" x14ac:dyDescent="0.25">
      <c r="G652" s="27"/>
      <c r="J652" s="241"/>
      <c r="K652" s="717"/>
      <c r="M652" s="218"/>
    </row>
    <row r="653" spans="7:13" ht="15.75" customHeight="1" x14ac:dyDescent="0.25">
      <c r="G653" s="27"/>
      <c r="J653" s="241"/>
      <c r="K653" s="717"/>
      <c r="M653" s="218"/>
    </row>
    <row r="654" spans="7:13" ht="15.75" customHeight="1" x14ac:dyDescent="0.25">
      <c r="G654" s="27"/>
      <c r="J654" s="241"/>
      <c r="K654" s="717"/>
      <c r="M654" s="218"/>
    </row>
    <row r="655" spans="7:13" ht="15.75" customHeight="1" x14ac:dyDescent="0.25">
      <c r="G655" s="27"/>
      <c r="J655" s="241"/>
      <c r="K655" s="717"/>
      <c r="M655" s="218"/>
    </row>
    <row r="656" spans="7:13" ht="15.75" customHeight="1" x14ac:dyDescent="0.25">
      <c r="G656" s="27"/>
      <c r="J656" s="241"/>
      <c r="K656" s="717"/>
      <c r="M656" s="218"/>
    </row>
    <row r="657" spans="7:13" ht="15.75" customHeight="1" x14ac:dyDescent="0.25">
      <c r="G657" s="27"/>
      <c r="J657" s="241"/>
      <c r="K657" s="717"/>
      <c r="M657" s="218"/>
    </row>
    <row r="658" spans="7:13" ht="15.75" customHeight="1" x14ac:dyDescent="0.25">
      <c r="G658" s="27"/>
      <c r="J658" s="241"/>
      <c r="K658" s="717"/>
      <c r="M658" s="218"/>
    </row>
    <row r="659" spans="7:13" ht="15.75" customHeight="1" x14ac:dyDescent="0.25">
      <c r="G659" s="27"/>
      <c r="J659" s="241"/>
      <c r="K659" s="717"/>
      <c r="M659" s="218"/>
    </row>
    <row r="660" spans="7:13" ht="15.75" customHeight="1" x14ac:dyDescent="0.25">
      <c r="G660" s="27"/>
      <c r="J660" s="241"/>
      <c r="K660" s="717"/>
      <c r="M660" s="218"/>
    </row>
    <row r="661" spans="7:13" ht="15.75" customHeight="1" x14ac:dyDescent="0.25">
      <c r="G661" s="27"/>
      <c r="J661" s="241"/>
      <c r="K661" s="717"/>
      <c r="M661" s="218"/>
    </row>
    <row r="662" spans="7:13" ht="15.75" customHeight="1" x14ac:dyDescent="0.25">
      <c r="G662" s="27"/>
      <c r="J662" s="241"/>
      <c r="K662" s="717"/>
      <c r="M662" s="218"/>
    </row>
    <row r="663" spans="7:13" ht="15.75" customHeight="1" x14ac:dyDescent="0.25">
      <c r="G663" s="27"/>
      <c r="J663" s="241"/>
      <c r="K663" s="717"/>
      <c r="M663" s="218"/>
    </row>
    <row r="664" spans="7:13" ht="15.75" customHeight="1" x14ac:dyDescent="0.25">
      <c r="G664" s="27"/>
      <c r="J664" s="241"/>
      <c r="K664" s="717"/>
      <c r="M664" s="218"/>
    </row>
    <row r="665" spans="7:13" ht="15.75" customHeight="1" x14ac:dyDescent="0.25">
      <c r="G665" s="27"/>
      <c r="J665" s="241"/>
      <c r="K665" s="717"/>
      <c r="M665" s="218"/>
    </row>
    <row r="666" spans="7:13" ht="15.75" customHeight="1" x14ac:dyDescent="0.25">
      <c r="G666" s="27"/>
      <c r="J666" s="241"/>
      <c r="K666" s="717"/>
      <c r="M666" s="218"/>
    </row>
    <row r="667" spans="7:13" ht="15.75" customHeight="1" x14ac:dyDescent="0.25">
      <c r="G667" s="27"/>
      <c r="J667" s="241"/>
      <c r="K667" s="717"/>
      <c r="M667" s="218"/>
    </row>
    <row r="668" spans="7:13" ht="15.75" customHeight="1" x14ac:dyDescent="0.25">
      <c r="G668" s="27"/>
      <c r="J668" s="241"/>
      <c r="K668" s="717"/>
      <c r="M668" s="218"/>
    </row>
    <row r="669" spans="7:13" ht="15.75" customHeight="1" x14ac:dyDescent="0.25">
      <c r="G669" s="27"/>
      <c r="J669" s="241"/>
      <c r="K669" s="717"/>
      <c r="M669" s="218"/>
    </row>
    <row r="670" spans="7:13" ht="15.75" customHeight="1" x14ac:dyDescent="0.25">
      <c r="G670" s="27"/>
      <c r="J670" s="241"/>
      <c r="K670" s="717"/>
      <c r="M670" s="218"/>
    </row>
    <row r="671" spans="7:13" ht="15.75" customHeight="1" x14ac:dyDescent="0.25">
      <c r="G671" s="27"/>
      <c r="J671" s="241"/>
      <c r="K671" s="717"/>
      <c r="M671" s="218"/>
    </row>
    <row r="672" spans="7:13" ht="15.75" customHeight="1" x14ac:dyDescent="0.25">
      <c r="G672" s="27"/>
      <c r="J672" s="241"/>
      <c r="K672" s="717"/>
      <c r="M672" s="218"/>
    </row>
    <row r="673" spans="7:13" ht="15.75" customHeight="1" x14ac:dyDescent="0.25">
      <c r="G673" s="27"/>
      <c r="J673" s="241"/>
      <c r="K673" s="717"/>
      <c r="M673" s="218"/>
    </row>
    <row r="674" spans="7:13" ht="15.75" customHeight="1" x14ac:dyDescent="0.25">
      <c r="G674" s="27"/>
      <c r="J674" s="241"/>
      <c r="K674" s="717"/>
      <c r="M674" s="218"/>
    </row>
    <row r="675" spans="7:13" ht="15.75" customHeight="1" x14ac:dyDescent="0.25">
      <c r="G675" s="27"/>
      <c r="J675" s="241"/>
      <c r="K675" s="717"/>
      <c r="M675" s="218"/>
    </row>
    <row r="676" spans="7:13" ht="15.75" customHeight="1" x14ac:dyDescent="0.25">
      <c r="G676" s="27"/>
      <c r="J676" s="241"/>
      <c r="K676" s="717"/>
      <c r="M676" s="218"/>
    </row>
    <row r="677" spans="7:13" ht="15.75" customHeight="1" x14ac:dyDescent="0.25">
      <c r="G677" s="27"/>
      <c r="J677" s="241"/>
      <c r="K677" s="717"/>
      <c r="M677" s="218"/>
    </row>
    <row r="678" spans="7:13" ht="15.75" customHeight="1" x14ac:dyDescent="0.25">
      <c r="G678" s="27"/>
      <c r="J678" s="241"/>
      <c r="K678" s="717"/>
      <c r="M678" s="218"/>
    </row>
    <row r="679" spans="7:13" ht="15.75" customHeight="1" x14ac:dyDescent="0.25">
      <c r="G679" s="27"/>
      <c r="J679" s="241"/>
      <c r="K679" s="717"/>
      <c r="M679" s="218"/>
    </row>
    <row r="680" spans="7:13" ht="15.75" customHeight="1" x14ac:dyDescent="0.25">
      <c r="G680" s="27"/>
      <c r="J680" s="241"/>
      <c r="K680" s="717"/>
      <c r="M680" s="218"/>
    </row>
    <row r="681" spans="7:13" ht="15.75" customHeight="1" x14ac:dyDescent="0.25">
      <c r="G681" s="27"/>
      <c r="J681" s="241"/>
      <c r="K681" s="717"/>
      <c r="M681" s="218"/>
    </row>
    <row r="682" spans="7:13" ht="15.75" customHeight="1" x14ac:dyDescent="0.25">
      <c r="G682" s="27"/>
      <c r="J682" s="241"/>
      <c r="K682" s="717"/>
      <c r="M682" s="218"/>
    </row>
    <row r="683" spans="7:13" ht="15.75" customHeight="1" x14ac:dyDescent="0.25">
      <c r="G683" s="27"/>
      <c r="J683" s="241"/>
      <c r="K683" s="717"/>
      <c r="M683" s="218"/>
    </row>
    <row r="684" spans="7:13" ht="15.75" customHeight="1" x14ac:dyDescent="0.25">
      <c r="G684" s="27"/>
      <c r="J684" s="241"/>
      <c r="K684" s="717"/>
      <c r="M684" s="218"/>
    </row>
    <row r="685" spans="7:13" ht="15.75" customHeight="1" x14ac:dyDescent="0.25">
      <c r="G685" s="27"/>
      <c r="J685" s="241"/>
      <c r="K685" s="717"/>
      <c r="M685" s="218"/>
    </row>
    <row r="686" spans="7:13" ht="15.75" customHeight="1" x14ac:dyDescent="0.25">
      <c r="G686" s="27"/>
      <c r="J686" s="241"/>
      <c r="K686" s="717"/>
      <c r="M686" s="218"/>
    </row>
    <row r="687" spans="7:13" ht="15.75" customHeight="1" x14ac:dyDescent="0.25">
      <c r="G687" s="27"/>
      <c r="J687" s="241"/>
      <c r="K687" s="717"/>
      <c r="M687" s="218"/>
    </row>
    <row r="688" spans="7:13" ht="15.75" customHeight="1" x14ac:dyDescent="0.25">
      <c r="G688" s="27"/>
      <c r="J688" s="241"/>
      <c r="K688" s="717"/>
      <c r="M688" s="218"/>
    </row>
    <row r="689" spans="7:13" ht="15.75" customHeight="1" x14ac:dyDescent="0.25">
      <c r="G689" s="27"/>
      <c r="J689" s="241"/>
      <c r="K689" s="717"/>
      <c r="M689" s="218"/>
    </row>
    <row r="690" spans="7:13" ht="15.75" customHeight="1" x14ac:dyDescent="0.25">
      <c r="G690" s="27"/>
      <c r="J690" s="241"/>
      <c r="K690" s="717"/>
      <c r="M690" s="218"/>
    </row>
    <row r="691" spans="7:13" ht="15.75" customHeight="1" x14ac:dyDescent="0.25">
      <c r="G691" s="27"/>
      <c r="J691" s="241"/>
      <c r="K691" s="717"/>
      <c r="M691" s="218"/>
    </row>
    <row r="692" spans="7:13" ht="15.75" customHeight="1" x14ac:dyDescent="0.25">
      <c r="G692" s="27"/>
      <c r="J692" s="241"/>
      <c r="K692" s="717"/>
      <c r="M692" s="218"/>
    </row>
    <row r="693" spans="7:13" ht="15.75" customHeight="1" x14ac:dyDescent="0.25">
      <c r="G693" s="27"/>
      <c r="J693" s="241"/>
      <c r="K693" s="717"/>
      <c r="M693" s="218"/>
    </row>
    <row r="694" spans="7:13" ht="15.75" customHeight="1" x14ac:dyDescent="0.25">
      <c r="G694" s="27"/>
      <c r="J694" s="241"/>
      <c r="K694" s="717"/>
      <c r="M694" s="218"/>
    </row>
    <row r="695" spans="7:13" ht="15.75" customHeight="1" x14ac:dyDescent="0.25">
      <c r="G695" s="27"/>
      <c r="J695" s="241"/>
      <c r="K695" s="717"/>
      <c r="M695" s="218"/>
    </row>
    <row r="696" spans="7:13" ht="15.75" customHeight="1" x14ac:dyDescent="0.25">
      <c r="G696" s="27"/>
      <c r="J696" s="241"/>
      <c r="K696" s="717"/>
      <c r="M696" s="218"/>
    </row>
    <row r="697" spans="7:13" ht="15.75" customHeight="1" x14ac:dyDescent="0.25">
      <c r="G697" s="27"/>
      <c r="J697" s="241"/>
      <c r="K697" s="717"/>
      <c r="M697" s="218"/>
    </row>
    <row r="698" spans="7:13" ht="15.75" customHeight="1" x14ac:dyDescent="0.25">
      <c r="G698" s="27"/>
      <c r="J698" s="241"/>
      <c r="K698" s="717"/>
      <c r="M698" s="218"/>
    </row>
    <row r="699" spans="7:13" ht="15.75" customHeight="1" x14ac:dyDescent="0.25">
      <c r="G699" s="27"/>
      <c r="J699" s="241"/>
      <c r="K699" s="717"/>
      <c r="M699" s="218"/>
    </row>
    <row r="700" spans="7:13" ht="15.75" customHeight="1" x14ac:dyDescent="0.25">
      <c r="G700" s="27"/>
      <c r="J700" s="241"/>
      <c r="K700" s="717"/>
      <c r="M700" s="218"/>
    </row>
    <row r="701" spans="7:13" ht="15.75" customHeight="1" x14ac:dyDescent="0.25">
      <c r="G701" s="27"/>
      <c r="J701" s="241"/>
      <c r="K701" s="717"/>
      <c r="M701" s="218"/>
    </row>
    <row r="702" spans="7:13" ht="15.75" customHeight="1" x14ac:dyDescent="0.25">
      <c r="G702" s="27"/>
      <c r="J702" s="241"/>
      <c r="K702" s="717"/>
      <c r="M702" s="218"/>
    </row>
    <row r="703" spans="7:13" ht="15.75" customHeight="1" x14ac:dyDescent="0.25">
      <c r="G703" s="27"/>
      <c r="J703" s="241"/>
      <c r="K703" s="717"/>
      <c r="M703" s="218"/>
    </row>
    <row r="704" spans="7:13" ht="15.75" customHeight="1" x14ac:dyDescent="0.25">
      <c r="G704" s="27"/>
      <c r="J704" s="241"/>
      <c r="K704" s="717"/>
      <c r="M704" s="218"/>
    </row>
    <row r="705" spans="7:13" ht="15.75" customHeight="1" x14ac:dyDescent="0.25">
      <c r="G705" s="27"/>
      <c r="J705" s="241"/>
      <c r="K705" s="717"/>
      <c r="M705" s="218"/>
    </row>
    <row r="706" spans="7:13" ht="15.75" customHeight="1" x14ac:dyDescent="0.25">
      <c r="G706" s="27"/>
      <c r="J706" s="241"/>
      <c r="K706" s="717"/>
      <c r="M706" s="218"/>
    </row>
    <row r="707" spans="7:13" ht="15.75" customHeight="1" x14ac:dyDescent="0.25">
      <c r="G707" s="27"/>
      <c r="J707" s="241"/>
      <c r="K707" s="717"/>
      <c r="M707" s="218"/>
    </row>
    <row r="708" spans="7:13" ht="15.75" customHeight="1" x14ac:dyDescent="0.25">
      <c r="G708" s="27"/>
      <c r="J708" s="241"/>
      <c r="K708" s="717"/>
      <c r="M708" s="218"/>
    </row>
    <row r="709" spans="7:13" ht="15.75" customHeight="1" x14ac:dyDescent="0.25">
      <c r="G709" s="27"/>
      <c r="J709" s="241"/>
      <c r="K709" s="717"/>
      <c r="M709" s="218"/>
    </row>
    <row r="710" spans="7:13" ht="15.75" customHeight="1" x14ac:dyDescent="0.25">
      <c r="G710" s="27"/>
      <c r="J710" s="241"/>
      <c r="K710" s="717"/>
      <c r="M710" s="218"/>
    </row>
    <row r="711" spans="7:13" ht="15.75" customHeight="1" x14ac:dyDescent="0.25">
      <c r="G711" s="27"/>
      <c r="J711" s="241"/>
      <c r="K711" s="717"/>
      <c r="M711" s="218"/>
    </row>
    <row r="712" spans="7:13" ht="15.75" customHeight="1" x14ac:dyDescent="0.25">
      <c r="G712" s="27"/>
      <c r="J712" s="241"/>
      <c r="K712" s="717"/>
      <c r="M712" s="218"/>
    </row>
    <row r="713" spans="7:13" ht="15.75" customHeight="1" x14ac:dyDescent="0.25">
      <c r="G713" s="27"/>
      <c r="J713" s="241"/>
      <c r="K713" s="717"/>
      <c r="M713" s="218"/>
    </row>
    <row r="714" spans="7:13" ht="15.75" customHeight="1" x14ac:dyDescent="0.25">
      <c r="G714" s="27"/>
      <c r="J714" s="241"/>
      <c r="K714" s="717"/>
      <c r="M714" s="218"/>
    </row>
    <row r="715" spans="7:13" ht="15.75" customHeight="1" x14ac:dyDescent="0.25">
      <c r="G715" s="27"/>
      <c r="J715" s="241"/>
      <c r="K715" s="717"/>
      <c r="M715" s="218"/>
    </row>
    <row r="716" spans="7:13" ht="15.75" customHeight="1" x14ac:dyDescent="0.25">
      <c r="G716" s="27"/>
      <c r="J716" s="241"/>
      <c r="K716" s="717"/>
      <c r="M716" s="218"/>
    </row>
    <row r="717" spans="7:13" ht="15.75" customHeight="1" x14ac:dyDescent="0.25">
      <c r="G717" s="27"/>
      <c r="J717" s="241"/>
      <c r="K717" s="717"/>
      <c r="M717" s="218"/>
    </row>
    <row r="718" spans="7:13" ht="15.75" customHeight="1" x14ac:dyDescent="0.25">
      <c r="G718" s="27"/>
      <c r="J718" s="241"/>
      <c r="K718" s="717"/>
      <c r="M718" s="218"/>
    </row>
    <row r="719" spans="7:13" ht="15.75" customHeight="1" x14ac:dyDescent="0.25">
      <c r="G719" s="27"/>
      <c r="J719" s="241"/>
      <c r="K719" s="717"/>
      <c r="M719" s="218"/>
    </row>
    <row r="720" spans="7:13" ht="15.75" customHeight="1" x14ac:dyDescent="0.25">
      <c r="G720" s="27"/>
      <c r="J720" s="241"/>
      <c r="K720" s="717"/>
      <c r="M720" s="218"/>
    </row>
    <row r="721" spans="7:13" ht="15.75" customHeight="1" x14ac:dyDescent="0.25">
      <c r="G721" s="27"/>
      <c r="J721" s="241"/>
      <c r="K721" s="717"/>
      <c r="M721" s="218"/>
    </row>
    <row r="722" spans="7:13" ht="15.75" customHeight="1" x14ac:dyDescent="0.25">
      <c r="G722" s="27"/>
      <c r="J722" s="241"/>
      <c r="K722" s="717"/>
      <c r="M722" s="218"/>
    </row>
    <row r="723" spans="7:13" ht="15.75" customHeight="1" x14ac:dyDescent="0.25">
      <c r="G723" s="27"/>
      <c r="J723" s="241"/>
      <c r="K723" s="717"/>
      <c r="M723" s="218"/>
    </row>
    <row r="724" spans="7:13" ht="15.75" customHeight="1" x14ac:dyDescent="0.25">
      <c r="G724" s="27"/>
      <c r="J724" s="241"/>
      <c r="K724" s="717"/>
      <c r="M724" s="218"/>
    </row>
    <row r="725" spans="7:13" ht="15.75" customHeight="1" x14ac:dyDescent="0.25">
      <c r="G725" s="27"/>
      <c r="J725" s="241"/>
      <c r="K725" s="717"/>
      <c r="M725" s="218"/>
    </row>
    <row r="726" spans="7:13" ht="15.75" customHeight="1" x14ac:dyDescent="0.25">
      <c r="G726" s="27"/>
      <c r="J726" s="241"/>
      <c r="K726" s="717"/>
      <c r="M726" s="218"/>
    </row>
    <row r="727" spans="7:13" ht="15.75" customHeight="1" x14ac:dyDescent="0.25">
      <c r="G727" s="27"/>
      <c r="J727" s="241"/>
      <c r="K727" s="717"/>
      <c r="M727" s="218"/>
    </row>
    <row r="728" spans="7:13" ht="15.75" customHeight="1" x14ac:dyDescent="0.25">
      <c r="G728" s="27"/>
      <c r="J728" s="241"/>
      <c r="K728" s="717"/>
      <c r="M728" s="218"/>
    </row>
    <row r="729" spans="7:13" ht="15.75" customHeight="1" x14ac:dyDescent="0.25">
      <c r="G729" s="27"/>
      <c r="J729" s="241"/>
      <c r="K729" s="717"/>
      <c r="M729" s="218"/>
    </row>
    <row r="730" spans="7:13" ht="15.75" customHeight="1" x14ac:dyDescent="0.25">
      <c r="G730" s="27"/>
      <c r="J730" s="241"/>
      <c r="K730" s="717"/>
      <c r="M730" s="218"/>
    </row>
    <row r="731" spans="7:13" ht="15.75" customHeight="1" x14ac:dyDescent="0.25">
      <c r="G731" s="27"/>
      <c r="J731" s="241"/>
      <c r="K731" s="717"/>
      <c r="M731" s="218"/>
    </row>
    <row r="732" spans="7:13" ht="15.75" customHeight="1" x14ac:dyDescent="0.25">
      <c r="G732" s="27"/>
      <c r="J732" s="241"/>
      <c r="K732" s="717"/>
      <c r="M732" s="218"/>
    </row>
    <row r="733" spans="7:13" ht="15.75" customHeight="1" x14ac:dyDescent="0.25">
      <c r="G733" s="27"/>
      <c r="J733" s="241"/>
      <c r="K733" s="717"/>
      <c r="M733" s="218"/>
    </row>
    <row r="734" spans="7:13" ht="15.75" customHeight="1" x14ac:dyDescent="0.25">
      <c r="G734" s="27"/>
      <c r="J734" s="241"/>
      <c r="K734" s="717"/>
      <c r="M734" s="218"/>
    </row>
    <row r="735" spans="7:13" ht="15.75" customHeight="1" x14ac:dyDescent="0.25">
      <c r="G735" s="27"/>
      <c r="J735" s="241"/>
      <c r="K735" s="717"/>
      <c r="M735" s="218"/>
    </row>
    <row r="736" spans="7:13" ht="15.75" customHeight="1" x14ac:dyDescent="0.25">
      <c r="G736" s="27"/>
      <c r="J736" s="241"/>
      <c r="K736" s="717"/>
      <c r="M736" s="218"/>
    </row>
    <row r="737" spans="7:13" ht="15.75" customHeight="1" x14ac:dyDescent="0.25">
      <c r="G737" s="27"/>
      <c r="J737" s="241"/>
      <c r="K737" s="717"/>
      <c r="M737" s="218"/>
    </row>
    <row r="738" spans="7:13" ht="15.75" customHeight="1" x14ac:dyDescent="0.25">
      <c r="G738" s="27"/>
      <c r="J738" s="241"/>
      <c r="K738" s="717"/>
      <c r="M738" s="218"/>
    </row>
    <row r="739" spans="7:13" ht="15.75" customHeight="1" x14ac:dyDescent="0.25">
      <c r="G739" s="27"/>
      <c r="J739" s="241"/>
      <c r="K739" s="717"/>
      <c r="M739" s="218"/>
    </row>
    <row r="740" spans="7:13" ht="15.75" customHeight="1" x14ac:dyDescent="0.25">
      <c r="G740" s="27"/>
      <c r="J740" s="241"/>
      <c r="K740" s="717"/>
      <c r="M740" s="218"/>
    </row>
    <row r="741" spans="7:13" ht="15.75" customHeight="1" x14ac:dyDescent="0.25">
      <c r="G741" s="27"/>
      <c r="J741" s="241"/>
      <c r="K741" s="717"/>
      <c r="M741" s="218"/>
    </row>
    <row r="742" spans="7:13" ht="15.75" customHeight="1" x14ac:dyDescent="0.25">
      <c r="G742" s="27"/>
      <c r="J742" s="241"/>
      <c r="K742" s="717"/>
      <c r="M742" s="218"/>
    </row>
    <row r="743" spans="7:13" ht="15.75" customHeight="1" x14ac:dyDescent="0.25">
      <c r="G743" s="27"/>
      <c r="J743" s="241"/>
      <c r="K743" s="717"/>
      <c r="M743" s="218"/>
    </row>
    <row r="744" spans="7:13" ht="15.75" customHeight="1" x14ac:dyDescent="0.25">
      <c r="G744" s="27"/>
      <c r="J744" s="241"/>
      <c r="K744" s="717"/>
      <c r="M744" s="218"/>
    </row>
    <row r="745" spans="7:13" ht="15.75" customHeight="1" x14ac:dyDescent="0.25">
      <c r="G745" s="27"/>
      <c r="J745" s="241"/>
      <c r="K745" s="717"/>
      <c r="M745" s="218"/>
    </row>
    <row r="746" spans="7:13" ht="15.75" customHeight="1" x14ac:dyDescent="0.25">
      <c r="G746" s="27"/>
      <c r="J746" s="241"/>
      <c r="K746" s="717"/>
      <c r="M746" s="218"/>
    </row>
    <row r="747" spans="7:13" ht="15.75" customHeight="1" x14ac:dyDescent="0.25">
      <c r="G747" s="27"/>
      <c r="J747" s="241"/>
      <c r="K747" s="717"/>
      <c r="M747" s="218"/>
    </row>
    <row r="748" spans="7:13" ht="15.75" customHeight="1" x14ac:dyDescent="0.25">
      <c r="G748" s="27"/>
      <c r="J748" s="241"/>
      <c r="K748" s="717"/>
      <c r="M748" s="218"/>
    </row>
    <row r="749" spans="7:13" ht="15.75" customHeight="1" x14ac:dyDescent="0.25">
      <c r="G749" s="27"/>
      <c r="J749" s="241"/>
      <c r="K749" s="717"/>
      <c r="M749" s="218"/>
    </row>
    <row r="750" spans="7:13" ht="15.75" customHeight="1" x14ac:dyDescent="0.25">
      <c r="G750" s="27"/>
      <c r="J750" s="241"/>
      <c r="K750" s="717"/>
      <c r="M750" s="218"/>
    </row>
    <row r="751" spans="7:13" ht="15.75" customHeight="1" x14ac:dyDescent="0.25">
      <c r="G751" s="27"/>
      <c r="J751" s="241"/>
      <c r="K751" s="717"/>
      <c r="M751" s="218"/>
    </row>
    <row r="752" spans="7:13" ht="15.75" customHeight="1" x14ac:dyDescent="0.25">
      <c r="G752" s="27"/>
      <c r="J752" s="241"/>
      <c r="K752" s="717"/>
      <c r="M752" s="218"/>
    </row>
    <row r="753" spans="7:13" ht="15.75" customHeight="1" x14ac:dyDescent="0.25">
      <c r="G753" s="27"/>
      <c r="J753" s="241"/>
      <c r="K753" s="717"/>
      <c r="M753" s="218"/>
    </row>
    <row r="754" spans="7:13" ht="15.75" customHeight="1" x14ac:dyDescent="0.25">
      <c r="G754" s="27"/>
      <c r="J754" s="241"/>
      <c r="K754" s="717"/>
      <c r="M754" s="218"/>
    </row>
    <row r="755" spans="7:13" ht="15.75" customHeight="1" x14ac:dyDescent="0.25">
      <c r="G755" s="27"/>
      <c r="J755" s="241"/>
      <c r="K755" s="717"/>
      <c r="M755" s="218"/>
    </row>
    <row r="756" spans="7:13" ht="15.75" customHeight="1" x14ac:dyDescent="0.25">
      <c r="G756" s="27"/>
      <c r="J756" s="241"/>
      <c r="K756" s="717"/>
      <c r="M756" s="218"/>
    </row>
    <row r="757" spans="7:13" ht="15.75" customHeight="1" x14ac:dyDescent="0.25">
      <c r="G757" s="27"/>
      <c r="J757" s="241"/>
      <c r="K757" s="717"/>
      <c r="M757" s="218"/>
    </row>
    <row r="758" spans="7:13" ht="15.75" customHeight="1" x14ac:dyDescent="0.25">
      <c r="G758" s="27"/>
      <c r="J758" s="241"/>
      <c r="K758" s="717"/>
      <c r="M758" s="218"/>
    </row>
    <row r="759" spans="7:13" ht="15.75" customHeight="1" x14ac:dyDescent="0.25">
      <c r="G759" s="27"/>
      <c r="J759" s="241"/>
      <c r="K759" s="717"/>
      <c r="M759" s="218"/>
    </row>
    <row r="760" spans="7:13" ht="15.75" customHeight="1" x14ac:dyDescent="0.25">
      <c r="G760" s="27"/>
      <c r="J760" s="241"/>
      <c r="K760" s="717"/>
      <c r="M760" s="218"/>
    </row>
    <row r="761" spans="7:13" ht="15.75" customHeight="1" x14ac:dyDescent="0.25">
      <c r="G761" s="27"/>
      <c r="J761" s="241"/>
      <c r="K761" s="717"/>
      <c r="M761" s="218"/>
    </row>
    <row r="762" spans="7:13" ht="15.75" customHeight="1" x14ac:dyDescent="0.25">
      <c r="G762" s="27"/>
      <c r="J762" s="241"/>
      <c r="K762" s="717"/>
      <c r="M762" s="218"/>
    </row>
    <row r="763" spans="7:13" ht="15.75" customHeight="1" x14ac:dyDescent="0.25">
      <c r="G763" s="27"/>
      <c r="J763" s="241"/>
      <c r="K763" s="717"/>
      <c r="M763" s="218"/>
    </row>
    <row r="764" spans="7:13" ht="15.75" customHeight="1" x14ac:dyDescent="0.25">
      <c r="G764" s="27"/>
      <c r="J764" s="241"/>
      <c r="K764" s="717"/>
      <c r="M764" s="218"/>
    </row>
    <row r="765" spans="7:13" ht="15.75" customHeight="1" x14ac:dyDescent="0.25">
      <c r="G765" s="27"/>
      <c r="J765" s="241"/>
      <c r="K765" s="717"/>
      <c r="M765" s="218"/>
    </row>
    <row r="766" spans="7:13" ht="15.75" customHeight="1" x14ac:dyDescent="0.25">
      <c r="G766" s="27"/>
      <c r="J766" s="241"/>
      <c r="K766" s="717"/>
      <c r="M766" s="218"/>
    </row>
    <row r="767" spans="7:13" ht="15.75" customHeight="1" x14ac:dyDescent="0.25">
      <c r="G767" s="27"/>
      <c r="J767" s="241"/>
      <c r="K767" s="717"/>
      <c r="M767" s="218"/>
    </row>
    <row r="768" spans="7:13" ht="15.75" customHeight="1" x14ac:dyDescent="0.25">
      <c r="G768" s="27"/>
      <c r="J768" s="241"/>
      <c r="K768" s="717"/>
      <c r="M768" s="218"/>
    </row>
    <row r="769" spans="7:13" ht="15.75" customHeight="1" x14ac:dyDescent="0.25">
      <c r="G769" s="27"/>
      <c r="J769" s="241"/>
      <c r="K769" s="717"/>
      <c r="M769" s="218"/>
    </row>
    <row r="770" spans="7:13" ht="15.75" customHeight="1" x14ac:dyDescent="0.25">
      <c r="G770" s="27"/>
      <c r="J770" s="241"/>
      <c r="K770" s="717"/>
      <c r="M770" s="218"/>
    </row>
    <row r="771" spans="7:13" ht="15.75" customHeight="1" x14ac:dyDescent="0.25">
      <c r="G771" s="27"/>
      <c r="J771" s="241"/>
      <c r="K771" s="717"/>
      <c r="M771" s="218"/>
    </row>
    <row r="772" spans="7:13" ht="15.75" customHeight="1" x14ac:dyDescent="0.25">
      <c r="G772" s="27"/>
      <c r="J772" s="241"/>
      <c r="K772" s="717"/>
      <c r="M772" s="218"/>
    </row>
    <row r="773" spans="7:13" ht="15.75" customHeight="1" x14ac:dyDescent="0.25">
      <c r="G773" s="27"/>
      <c r="J773" s="241"/>
      <c r="K773" s="717"/>
      <c r="M773" s="218"/>
    </row>
    <row r="774" spans="7:13" ht="15.75" customHeight="1" x14ac:dyDescent="0.25">
      <c r="G774" s="27"/>
      <c r="J774" s="241"/>
      <c r="K774" s="717"/>
      <c r="M774" s="218"/>
    </row>
    <row r="775" spans="7:13" ht="15.75" customHeight="1" x14ac:dyDescent="0.25">
      <c r="G775" s="27"/>
      <c r="J775" s="241"/>
      <c r="K775" s="717"/>
      <c r="M775" s="218"/>
    </row>
    <row r="776" spans="7:13" ht="15.75" customHeight="1" x14ac:dyDescent="0.25">
      <c r="G776" s="27"/>
      <c r="J776" s="241"/>
      <c r="K776" s="717"/>
      <c r="M776" s="218"/>
    </row>
    <row r="777" spans="7:13" ht="15.75" customHeight="1" x14ac:dyDescent="0.25">
      <c r="G777" s="27"/>
      <c r="J777" s="241"/>
      <c r="K777" s="717"/>
      <c r="M777" s="218"/>
    </row>
    <row r="778" spans="7:13" ht="15.75" customHeight="1" x14ac:dyDescent="0.25">
      <c r="G778" s="27"/>
      <c r="J778" s="241"/>
      <c r="K778" s="717"/>
      <c r="M778" s="218"/>
    </row>
    <row r="779" spans="7:13" ht="15.75" customHeight="1" x14ac:dyDescent="0.25">
      <c r="G779" s="27"/>
      <c r="J779" s="241"/>
      <c r="K779" s="717"/>
      <c r="M779" s="218"/>
    </row>
    <row r="780" spans="7:13" ht="15.75" customHeight="1" x14ac:dyDescent="0.25">
      <c r="G780" s="27"/>
      <c r="J780" s="241"/>
      <c r="K780" s="717"/>
      <c r="M780" s="218"/>
    </row>
    <row r="781" spans="7:13" ht="15.75" customHeight="1" x14ac:dyDescent="0.25">
      <c r="G781" s="27"/>
      <c r="J781" s="241"/>
      <c r="K781" s="717"/>
      <c r="M781" s="218"/>
    </row>
    <row r="782" spans="7:13" ht="15.75" customHeight="1" x14ac:dyDescent="0.25">
      <c r="G782" s="27"/>
      <c r="J782" s="241"/>
      <c r="K782" s="717"/>
      <c r="M782" s="218"/>
    </row>
    <row r="783" spans="7:13" ht="15.75" customHeight="1" x14ac:dyDescent="0.25">
      <c r="G783" s="27"/>
      <c r="J783" s="241"/>
      <c r="K783" s="717"/>
      <c r="M783" s="218"/>
    </row>
    <row r="784" spans="7:13" ht="15.75" customHeight="1" x14ac:dyDescent="0.25">
      <c r="G784" s="27"/>
      <c r="J784" s="241"/>
      <c r="K784" s="717"/>
      <c r="M784" s="218"/>
    </row>
    <row r="785" spans="7:13" ht="15.75" customHeight="1" x14ac:dyDescent="0.25">
      <c r="G785" s="27"/>
      <c r="J785" s="241"/>
      <c r="K785" s="717"/>
      <c r="M785" s="218"/>
    </row>
    <row r="786" spans="7:13" ht="15.75" customHeight="1" x14ac:dyDescent="0.25">
      <c r="G786" s="27"/>
      <c r="J786" s="241"/>
      <c r="K786" s="717"/>
      <c r="M786" s="218"/>
    </row>
    <row r="787" spans="7:13" ht="15.75" customHeight="1" x14ac:dyDescent="0.25">
      <c r="G787" s="27"/>
      <c r="J787" s="241"/>
      <c r="K787" s="717"/>
      <c r="M787" s="218"/>
    </row>
    <row r="788" spans="7:13" ht="15.75" customHeight="1" x14ac:dyDescent="0.25">
      <c r="G788" s="27"/>
      <c r="J788" s="241"/>
      <c r="K788" s="717"/>
      <c r="M788" s="218"/>
    </row>
    <row r="789" spans="7:13" ht="15.75" customHeight="1" x14ac:dyDescent="0.25">
      <c r="G789" s="27"/>
      <c r="J789" s="241"/>
      <c r="K789" s="717"/>
      <c r="M789" s="218"/>
    </row>
    <row r="790" spans="7:13" ht="15.75" customHeight="1" x14ac:dyDescent="0.25">
      <c r="G790" s="27"/>
      <c r="J790" s="241"/>
      <c r="K790" s="717"/>
      <c r="M790" s="218"/>
    </row>
    <row r="791" spans="7:13" ht="15.75" customHeight="1" x14ac:dyDescent="0.25">
      <c r="G791" s="27"/>
      <c r="J791" s="241"/>
      <c r="K791" s="717"/>
      <c r="M791" s="218"/>
    </row>
    <row r="792" spans="7:13" ht="15.75" customHeight="1" x14ac:dyDescent="0.25">
      <c r="G792" s="27"/>
      <c r="J792" s="241"/>
      <c r="K792" s="717"/>
      <c r="M792" s="218"/>
    </row>
    <row r="793" spans="7:13" ht="15.75" customHeight="1" x14ac:dyDescent="0.25">
      <c r="G793" s="27"/>
      <c r="J793" s="241"/>
      <c r="K793" s="717"/>
      <c r="M793" s="218"/>
    </row>
    <row r="794" spans="7:13" ht="15.75" customHeight="1" x14ac:dyDescent="0.25">
      <c r="G794" s="27"/>
      <c r="J794" s="241"/>
      <c r="K794" s="717"/>
      <c r="M794" s="218"/>
    </row>
    <row r="795" spans="7:13" ht="15.75" customHeight="1" x14ac:dyDescent="0.25">
      <c r="G795" s="27"/>
      <c r="J795" s="241"/>
      <c r="K795" s="717"/>
      <c r="M795" s="218"/>
    </row>
    <row r="796" spans="7:13" ht="15.75" customHeight="1" x14ac:dyDescent="0.25">
      <c r="G796" s="27"/>
      <c r="J796" s="241"/>
      <c r="K796" s="717"/>
      <c r="M796" s="218"/>
    </row>
    <row r="797" spans="7:13" ht="15.75" customHeight="1" x14ac:dyDescent="0.25">
      <c r="G797" s="27"/>
      <c r="J797" s="241"/>
      <c r="K797" s="717"/>
      <c r="M797" s="218"/>
    </row>
    <row r="798" spans="7:13" ht="15.75" customHeight="1" x14ac:dyDescent="0.25">
      <c r="G798" s="27"/>
      <c r="J798" s="241"/>
      <c r="K798" s="717"/>
      <c r="M798" s="218"/>
    </row>
    <row r="799" spans="7:13" ht="15.75" customHeight="1" x14ac:dyDescent="0.25">
      <c r="G799" s="27"/>
      <c r="J799" s="241"/>
      <c r="K799" s="717"/>
      <c r="M799" s="218"/>
    </row>
    <row r="800" spans="7:13" ht="15.75" customHeight="1" x14ac:dyDescent="0.25">
      <c r="G800" s="27"/>
      <c r="J800" s="241"/>
      <c r="K800" s="717"/>
      <c r="M800" s="218"/>
    </row>
    <row r="801" spans="7:13" ht="15.75" customHeight="1" x14ac:dyDescent="0.25">
      <c r="G801" s="27"/>
      <c r="J801" s="241"/>
      <c r="K801" s="717"/>
      <c r="M801" s="218"/>
    </row>
    <row r="802" spans="7:13" ht="15.75" customHeight="1" x14ac:dyDescent="0.25">
      <c r="G802" s="27"/>
      <c r="J802" s="241"/>
      <c r="K802" s="717"/>
      <c r="M802" s="218"/>
    </row>
    <row r="803" spans="7:13" ht="15.75" customHeight="1" x14ac:dyDescent="0.25">
      <c r="G803" s="27"/>
      <c r="J803" s="241"/>
      <c r="K803" s="717"/>
      <c r="M803" s="218"/>
    </row>
    <row r="804" spans="7:13" ht="15.75" customHeight="1" x14ac:dyDescent="0.25">
      <c r="G804" s="27"/>
      <c r="J804" s="241"/>
      <c r="K804" s="717"/>
      <c r="M804" s="218"/>
    </row>
    <row r="805" spans="7:13" ht="15.75" customHeight="1" x14ac:dyDescent="0.25">
      <c r="G805" s="27"/>
      <c r="J805" s="241"/>
      <c r="K805" s="717"/>
      <c r="M805" s="218"/>
    </row>
    <row r="806" spans="7:13" ht="15.75" customHeight="1" x14ac:dyDescent="0.25">
      <c r="G806" s="27"/>
      <c r="J806" s="241"/>
      <c r="K806" s="717"/>
      <c r="M806" s="218"/>
    </row>
    <row r="807" spans="7:13" ht="15.75" customHeight="1" x14ac:dyDescent="0.25">
      <c r="G807" s="27"/>
      <c r="J807" s="241"/>
      <c r="K807" s="717"/>
      <c r="M807" s="218"/>
    </row>
    <row r="808" spans="7:13" ht="15.75" customHeight="1" x14ac:dyDescent="0.25">
      <c r="G808" s="27"/>
      <c r="J808" s="241"/>
      <c r="K808" s="717"/>
      <c r="M808" s="218"/>
    </row>
    <row r="809" spans="7:13" ht="15.75" customHeight="1" x14ac:dyDescent="0.25">
      <c r="G809" s="27"/>
      <c r="J809" s="241"/>
      <c r="K809" s="717"/>
      <c r="M809" s="218"/>
    </row>
    <row r="810" spans="7:13" ht="15.75" customHeight="1" x14ac:dyDescent="0.25">
      <c r="G810" s="27"/>
      <c r="J810" s="241"/>
      <c r="K810" s="717"/>
      <c r="M810" s="218"/>
    </row>
    <row r="811" spans="7:13" ht="15.75" customHeight="1" x14ac:dyDescent="0.25">
      <c r="G811" s="27"/>
      <c r="J811" s="241"/>
      <c r="K811" s="717"/>
      <c r="M811" s="218"/>
    </row>
    <row r="812" spans="7:13" ht="15.75" customHeight="1" x14ac:dyDescent="0.25">
      <c r="G812" s="27"/>
      <c r="J812" s="241"/>
      <c r="K812" s="717"/>
      <c r="M812" s="218"/>
    </row>
    <row r="813" spans="7:13" ht="15.75" customHeight="1" x14ac:dyDescent="0.25">
      <c r="G813" s="27"/>
      <c r="J813" s="241"/>
      <c r="K813" s="717"/>
      <c r="M813" s="218"/>
    </row>
    <row r="814" spans="7:13" ht="15.75" customHeight="1" x14ac:dyDescent="0.25">
      <c r="G814" s="27"/>
      <c r="J814" s="241"/>
      <c r="K814" s="717"/>
      <c r="M814" s="218"/>
    </row>
    <row r="815" spans="7:13" ht="15.75" customHeight="1" x14ac:dyDescent="0.25">
      <c r="G815" s="27"/>
      <c r="J815" s="241"/>
      <c r="K815" s="717"/>
      <c r="M815" s="218"/>
    </row>
    <row r="816" spans="7:13" ht="15.75" customHeight="1" x14ac:dyDescent="0.25">
      <c r="G816" s="27"/>
      <c r="J816" s="241"/>
      <c r="K816" s="717"/>
      <c r="M816" s="218"/>
    </row>
    <row r="817" spans="7:13" ht="15.75" customHeight="1" x14ac:dyDescent="0.25">
      <c r="G817" s="27"/>
      <c r="J817" s="241"/>
      <c r="K817" s="717"/>
      <c r="M817" s="218"/>
    </row>
    <row r="818" spans="7:13" ht="15.75" customHeight="1" x14ac:dyDescent="0.25">
      <c r="G818" s="27"/>
      <c r="J818" s="241"/>
      <c r="K818" s="717"/>
      <c r="M818" s="218"/>
    </row>
    <row r="819" spans="7:13" ht="15.75" customHeight="1" x14ac:dyDescent="0.25">
      <c r="G819" s="27"/>
      <c r="J819" s="241"/>
      <c r="K819" s="717"/>
      <c r="M819" s="218"/>
    </row>
    <row r="820" spans="7:13" ht="15.75" customHeight="1" x14ac:dyDescent="0.25">
      <c r="G820" s="27"/>
      <c r="J820" s="241"/>
      <c r="K820" s="717"/>
      <c r="M820" s="218"/>
    </row>
    <row r="821" spans="7:13" ht="15.75" customHeight="1" x14ac:dyDescent="0.25">
      <c r="G821" s="27"/>
      <c r="J821" s="241"/>
      <c r="K821" s="717"/>
      <c r="M821" s="218"/>
    </row>
    <row r="822" spans="7:13" ht="15.75" customHeight="1" x14ac:dyDescent="0.25">
      <c r="G822" s="27"/>
      <c r="J822" s="241"/>
      <c r="K822" s="717"/>
      <c r="M822" s="218"/>
    </row>
    <row r="823" spans="7:13" ht="15.75" customHeight="1" x14ac:dyDescent="0.25">
      <c r="G823" s="27"/>
      <c r="J823" s="241"/>
      <c r="K823" s="717"/>
      <c r="M823" s="218"/>
    </row>
    <row r="824" spans="7:13" ht="15.75" customHeight="1" x14ac:dyDescent="0.25">
      <c r="G824" s="27"/>
      <c r="J824" s="241"/>
      <c r="K824" s="717"/>
      <c r="M824" s="218"/>
    </row>
    <row r="825" spans="7:13" ht="15.75" customHeight="1" x14ac:dyDescent="0.25">
      <c r="G825" s="27"/>
      <c r="J825" s="241"/>
      <c r="K825" s="717"/>
      <c r="M825" s="218"/>
    </row>
    <row r="826" spans="7:13" ht="15.75" customHeight="1" x14ac:dyDescent="0.25">
      <c r="G826" s="27"/>
      <c r="J826" s="241"/>
      <c r="K826" s="717"/>
      <c r="M826" s="218"/>
    </row>
    <row r="827" spans="7:13" ht="15.75" customHeight="1" x14ac:dyDescent="0.25">
      <c r="G827" s="27"/>
      <c r="J827" s="241"/>
      <c r="K827" s="717"/>
      <c r="M827" s="218"/>
    </row>
    <row r="828" spans="7:13" ht="15.75" customHeight="1" x14ac:dyDescent="0.25">
      <c r="G828" s="27"/>
      <c r="J828" s="241"/>
      <c r="K828" s="717"/>
      <c r="M828" s="218"/>
    </row>
    <row r="829" spans="7:13" ht="15.75" customHeight="1" x14ac:dyDescent="0.25">
      <c r="G829" s="27"/>
      <c r="J829" s="241"/>
      <c r="K829" s="717"/>
      <c r="M829" s="218"/>
    </row>
    <row r="830" spans="7:13" ht="15.75" customHeight="1" x14ac:dyDescent="0.25">
      <c r="G830" s="27"/>
      <c r="J830" s="241"/>
      <c r="K830" s="717"/>
      <c r="M830" s="218"/>
    </row>
    <row r="831" spans="7:13" ht="15.75" customHeight="1" x14ac:dyDescent="0.25">
      <c r="G831" s="27"/>
      <c r="J831" s="241"/>
      <c r="K831" s="717"/>
      <c r="M831" s="218"/>
    </row>
    <row r="832" spans="7:13" ht="15.75" customHeight="1" x14ac:dyDescent="0.25">
      <c r="G832" s="27"/>
      <c r="J832" s="241"/>
      <c r="K832" s="717"/>
      <c r="M832" s="218"/>
    </row>
    <row r="833" spans="7:13" ht="15.75" customHeight="1" x14ac:dyDescent="0.25">
      <c r="G833" s="27"/>
      <c r="J833" s="241"/>
      <c r="K833" s="717"/>
      <c r="M833" s="218"/>
    </row>
    <row r="834" spans="7:13" ht="15.75" customHeight="1" x14ac:dyDescent="0.25">
      <c r="G834" s="27"/>
      <c r="J834" s="241"/>
      <c r="K834" s="717"/>
      <c r="M834" s="218"/>
    </row>
    <row r="835" spans="7:13" ht="15.75" customHeight="1" x14ac:dyDescent="0.25">
      <c r="G835" s="27"/>
      <c r="J835" s="241"/>
      <c r="K835" s="717"/>
      <c r="M835" s="218"/>
    </row>
    <row r="836" spans="7:13" ht="15.75" customHeight="1" x14ac:dyDescent="0.25">
      <c r="G836" s="27"/>
      <c r="J836" s="241"/>
      <c r="K836" s="717"/>
      <c r="M836" s="218"/>
    </row>
    <row r="837" spans="7:13" ht="15.75" customHeight="1" x14ac:dyDescent="0.25">
      <c r="G837" s="27"/>
      <c r="J837" s="241"/>
      <c r="K837" s="717"/>
      <c r="M837" s="218"/>
    </row>
    <row r="838" spans="7:13" ht="15.75" customHeight="1" x14ac:dyDescent="0.25">
      <c r="G838" s="27"/>
      <c r="J838" s="241"/>
      <c r="K838" s="717"/>
      <c r="M838" s="218"/>
    </row>
    <row r="839" spans="7:13" ht="15.75" customHeight="1" x14ac:dyDescent="0.25">
      <c r="G839" s="27"/>
      <c r="J839" s="241"/>
      <c r="K839" s="717"/>
      <c r="M839" s="218"/>
    </row>
    <row r="840" spans="7:13" ht="15.75" customHeight="1" x14ac:dyDescent="0.25">
      <c r="G840" s="27"/>
      <c r="J840" s="241"/>
      <c r="K840" s="717"/>
      <c r="M840" s="218"/>
    </row>
    <row r="841" spans="7:13" ht="15.75" customHeight="1" x14ac:dyDescent="0.25">
      <c r="G841" s="27"/>
      <c r="J841" s="241"/>
      <c r="K841" s="717"/>
      <c r="M841" s="218"/>
    </row>
    <row r="842" spans="7:13" ht="15.75" customHeight="1" x14ac:dyDescent="0.25">
      <c r="G842" s="27"/>
      <c r="J842" s="241"/>
      <c r="K842" s="717"/>
      <c r="M842" s="218"/>
    </row>
    <row r="843" spans="7:13" ht="15.75" customHeight="1" x14ac:dyDescent="0.25">
      <c r="G843" s="27"/>
      <c r="J843" s="241"/>
      <c r="K843" s="717"/>
      <c r="M843" s="218"/>
    </row>
    <row r="844" spans="7:13" ht="15.75" customHeight="1" x14ac:dyDescent="0.25">
      <c r="G844" s="27"/>
      <c r="J844" s="241"/>
      <c r="K844" s="717"/>
      <c r="M844" s="218"/>
    </row>
    <row r="845" spans="7:13" ht="15.75" customHeight="1" x14ac:dyDescent="0.25">
      <c r="G845" s="27"/>
      <c r="J845" s="241"/>
      <c r="K845" s="717"/>
      <c r="M845" s="218"/>
    </row>
    <row r="846" spans="7:13" ht="15.75" customHeight="1" x14ac:dyDescent="0.25">
      <c r="G846" s="27"/>
      <c r="J846" s="241"/>
      <c r="K846" s="717"/>
      <c r="M846" s="218"/>
    </row>
    <row r="847" spans="7:13" ht="15.75" customHeight="1" x14ac:dyDescent="0.25">
      <c r="G847" s="27"/>
      <c r="J847" s="241"/>
      <c r="K847" s="717"/>
      <c r="M847" s="218"/>
    </row>
    <row r="848" spans="7:13" ht="15.75" customHeight="1" x14ac:dyDescent="0.25">
      <c r="G848" s="27"/>
      <c r="J848" s="241"/>
      <c r="K848" s="717"/>
      <c r="M848" s="218"/>
    </row>
    <row r="849" spans="7:13" ht="15.75" customHeight="1" x14ac:dyDescent="0.25">
      <c r="G849" s="27"/>
      <c r="J849" s="241"/>
      <c r="K849" s="717"/>
      <c r="M849" s="218"/>
    </row>
    <row r="850" spans="7:13" ht="15.75" customHeight="1" x14ac:dyDescent="0.25">
      <c r="G850" s="27"/>
      <c r="J850" s="241"/>
      <c r="K850" s="717"/>
      <c r="M850" s="218"/>
    </row>
    <row r="851" spans="7:13" ht="15.75" customHeight="1" x14ac:dyDescent="0.25">
      <c r="G851" s="27"/>
      <c r="J851" s="241"/>
      <c r="K851" s="717"/>
      <c r="M851" s="218"/>
    </row>
    <row r="852" spans="7:13" ht="15.75" customHeight="1" x14ac:dyDescent="0.25">
      <c r="G852" s="27"/>
      <c r="J852" s="241"/>
      <c r="K852" s="717"/>
      <c r="M852" s="218"/>
    </row>
    <row r="853" spans="7:13" ht="15.75" customHeight="1" x14ac:dyDescent="0.25">
      <c r="G853" s="27"/>
      <c r="J853" s="241"/>
      <c r="K853" s="717"/>
      <c r="M853" s="218"/>
    </row>
    <row r="854" spans="7:13" ht="15.75" customHeight="1" x14ac:dyDescent="0.25">
      <c r="G854" s="27"/>
      <c r="J854" s="241"/>
      <c r="K854" s="717"/>
      <c r="M854" s="218"/>
    </row>
    <row r="855" spans="7:13" ht="15.75" customHeight="1" x14ac:dyDescent="0.25">
      <c r="G855" s="27"/>
      <c r="J855" s="241"/>
      <c r="K855" s="717"/>
      <c r="M855" s="218"/>
    </row>
    <row r="856" spans="7:13" ht="15.75" customHeight="1" x14ac:dyDescent="0.25">
      <c r="G856" s="27"/>
      <c r="J856" s="241"/>
      <c r="K856" s="717"/>
      <c r="M856" s="218"/>
    </row>
    <row r="857" spans="7:13" ht="15.75" customHeight="1" x14ac:dyDescent="0.25">
      <c r="G857" s="27"/>
      <c r="J857" s="241"/>
      <c r="K857" s="717"/>
      <c r="M857" s="218"/>
    </row>
    <row r="858" spans="7:13" ht="15.75" customHeight="1" x14ac:dyDescent="0.25">
      <c r="G858" s="27"/>
      <c r="J858" s="241"/>
      <c r="K858" s="717"/>
      <c r="M858" s="218"/>
    </row>
    <row r="859" spans="7:13" ht="15.75" customHeight="1" x14ac:dyDescent="0.25">
      <c r="G859" s="27"/>
      <c r="J859" s="241"/>
      <c r="K859" s="717"/>
      <c r="M859" s="218"/>
    </row>
    <row r="860" spans="7:13" ht="15.75" customHeight="1" x14ac:dyDescent="0.25">
      <c r="G860" s="27"/>
      <c r="J860" s="241"/>
      <c r="K860" s="717"/>
      <c r="M860" s="218"/>
    </row>
    <row r="861" spans="7:13" ht="15.75" customHeight="1" x14ac:dyDescent="0.25">
      <c r="G861" s="27"/>
      <c r="J861" s="241"/>
      <c r="K861" s="717"/>
      <c r="M861" s="218"/>
    </row>
    <row r="862" spans="7:13" ht="15.75" customHeight="1" x14ac:dyDescent="0.25">
      <c r="G862" s="27"/>
      <c r="J862" s="241"/>
      <c r="K862" s="717"/>
      <c r="M862" s="218"/>
    </row>
    <row r="863" spans="7:13" ht="15.75" customHeight="1" x14ac:dyDescent="0.25">
      <c r="G863" s="27"/>
      <c r="J863" s="241"/>
      <c r="K863" s="717"/>
      <c r="M863" s="218"/>
    </row>
    <row r="864" spans="7:13" ht="15.75" customHeight="1" x14ac:dyDescent="0.25">
      <c r="G864" s="27"/>
      <c r="J864" s="241"/>
      <c r="K864" s="717"/>
      <c r="M864" s="218"/>
    </row>
    <row r="865" spans="7:13" ht="15.75" customHeight="1" x14ac:dyDescent="0.25">
      <c r="G865" s="27"/>
      <c r="J865" s="241"/>
      <c r="K865" s="717"/>
      <c r="M865" s="218"/>
    </row>
    <row r="866" spans="7:13" ht="15.75" customHeight="1" x14ac:dyDescent="0.25">
      <c r="G866" s="27"/>
      <c r="J866" s="241"/>
      <c r="K866" s="717"/>
      <c r="M866" s="218"/>
    </row>
    <row r="867" spans="7:13" ht="15.75" customHeight="1" x14ac:dyDescent="0.25">
      <c r="G867" s="27"/>
      <c r="J867" s="241"/>
      <c r="K867" s="717"/>
      <c r="M867" s="218"/>
    </row>
    <row r="868" spans="7:13" ht="15.75" customHeight="1" x14ac:dyDescent="0.25">
      <c r="G868" s="27"/>
      <c r="J868" s="241"/>
      <c r="K868" s="717"/>
      <c r="M868" s="218"/>
    </row>
    <row r="869" spans="7:13" ht="15.75" customHeight="1" x14ac:dyDescent="0.25">
      <c r="G869" s="27"/>
      <c r="J869" s="241"/>
      <c r="K869" s="717"/>
      <c r="M869" s="218"/>
    </row>
    <row r="870" spans="7:13" ht="15.75" customHeight="1" x14ac:dyDescent="0.25">
      <c r="G870" s="27"/>
      <c r="J870" s="241"/>
      <c r="K870" s="717"/>
      <c r="M870" s="218"/>
    </row>
    <row r="871" spans="7:13" ht="15.75" customHeight="1" x14ac:dyDescent="0.25">
      <c r="G871" s="27"/>
      <c r="J871" s="241"/>
      <c r="K871" s="717"/>
      <c r="M871" s="218"/>
    </row>
    <row r="872" spans="7:13" ht="15.75" customHeight="1" x14ac:dyDescent="0.25">
      <c r="G872" s="27"/>
      <c r="J872" s="241"/>
      <c r="K872" s="717"/>
      <c r="M872" s="218"/>
    </row>
    <row r="873" spans="7:13" ht="15.75" customHeight="1" x14ac:dyDescent="0.25">
      <c r="G873" s="27"/>
      <c r="J873" s="241"/>
      <c r="K873" s="717"/>
      <c r="M873" s="218"/>
    </row>
    <row r="874" spans="7:13" ht="15.75" customHeight="1" x14ac:dyDescent="0.25">
      <c r="G874" s="27"/>
      <c r="J874" s="241"/>
      <c r="K874" s="717"/>
      <c r="M874" s="218"/>
    </row>
    <row r="875" spans="7:13" ht="15.75" customHeight="1" x14ac:dyDescent="0.25">
      <c r="G875" s="27"/>
      <c r="J875" s="241"/>
      <c r="K875" s="717"/>
      <c r="M875" s="218"/>
    </row>
    <row r="876" spans="7:13" ht="15.75" customHeight="1" x14ac:dyDescent="0.25">
      <c r="G876" s="27"/>
      <c r="J876" s="241"/>
      <c r="K876" s="717"/>
      <c r="M876" s="218"/>
    </row>
    <row r="877" spans="7:13" ht="15.75" customHeight="1" x14ac:dyDescent="0.25">
      <c r="G877" s="27"/>
      <c r="J877" s="241"/>
      <c r="K877" s="717"/>
      <c r="M877" s="218"/>
    </row>
    <row r="878" spans="7:13" ht="15.75" customHeight="1" x14ac:dyDescent="0.25">
      <c r="G878" s="27"/>
      <c r="J878" s="241"/>
      <c r="K878" s="717"/>
      <c r="M878" s="218"/>
    </row>
    <row r="879" spans="7:13" ht="15.75" customHeight="1" x14ac:dyDescent="0.25">
      <c r="G879" s="27"/>
      <c r="J879" s="241"/>
      <c r="K879" s="717"/>
      <c r="M879" s="218"/>
    </row>
    <row r="880" spans="7:13" ht="15.75" customHeight="1" x14ac:dyDescent="0.25">
      <c r="G880" s="27"/>
      <c r="J880" s="241"/>
      <c r="K880" s="717"/>
      <c r="M880" s="218"/>
    </row>
    <row r="881" spans="7:13" ht="15.75" customHeight="1" x14ac:dyDescent="0.25">
      <c r="G881" s="27"/>
      <c r="J881" s="241"/>
      <c r="K881" s="717"/>
      <c r="M881" s="218"/>
    </row>
    <row r="882" spans="7:13" ht="15.75" customHeight="1" x14ac:dyDescent="0.25">
      <c r="G882" s="27"/>
      <c r="J882" s="241"/>
      <c r="K882" s="717"/>
      <c r="M882" s="218"/>
    </row>
    <row r="883" spans="7:13" ht="15.75" customHeight="1" x14ac:dyDescent="0.25">
      <c r="G883" s="27"/>
      <c r="J883" s="241"/>
      <c r="K883" s="717"/>
      <c r="M883" s="218"/>
    </row>
    <row r="884" spans="7:13" x14ac:dyDescent="0.25">
      <c r="G884" s="27"/>
    </row>
    <row r="885" spans="7:13" x14ac:dyDescent="0.25">
      <c r="G885" s="27"/>
    </row>
    <row r="886" spans="7:13" x14ac:dyDescent="0.25">
      <c r="G886" s="27"/>
    </row>
    <row r="887" spans="7:13" x14ac:dyDescent="0.25">
      <c r="G887" s="27"/>
    </row>
    <row r="888" spans="7:13" x14ac:dyDescent="0.25">
      <c r="G888" s="27"/>
    </row>
    <row r="889" spans="7:13" x14ac:dyDescent="0.25">
      <c r="G889" s="27"/>
    </row>
    <row r="890" spans="7:13" x14ac:dyDescent="0.25">
      <c r="G890" s="27"/>
    </row>
    <row r="891" spans="7:13" x14ac:dyDescent="0.25">
      <c r="G891" s="27"/>
    </row>
    <row r="892" spans="7:13" x14ac:dyDescent="0.25">
      <c r="G892" s="27"/>
    </row>
    <row r="893" spans="7:13" x14ac:dyDescent="0.25">
      <c r="G893" s="27"/>
    </row>
    <row r="894" spans="7:13" x14ac:dyDescent="0.25">
      <c r="G894" s="27"/>
    </row>
    <row r="895" spans="7:13" x14ac:dyDescent="0.25">
      <c r="G895" s="27"/>
    </row>
    <row r="896" spans="7:13" x14ac:dyDescent="0.25">
      <c r="G896" s="27"/>
    </row>
    <row r="897" spans="7:7" x14ac:dyDescent="0.25">
      <c r="G897" s="27"/>
    </row>
    <row r="898" spans="7:7" x14ac:dyDescent="0.25">
      <c r="G898" s="27"/>
    </row>
    <row r="899" spans="7:7" x14ac:dyDescent="0.25">
      <c r="G899" s="27"/>
    </row>
    <row r="900" spans="7:7" x14ac:dyDescent="0.25">
      <c r="G900" s="27"/>
    </row>
    <row r="901" spans="7:7" x14ac:dyDescent="0.25">
      <c r="G901" s="27"/>
    </row>
    <row r="902" spans="7:7" x14ac:dyDescent="0.25">
      <c r="G902" s="27"/>
    </row>
    <row r="903" spans="7:7" x14ac:dyDescent="0.25">
      <c r="G903" s="27"/>
    </row>
    <row r="904" spans="7:7" x14ac:dyDescent="0.25">
      <c r="G904" s="27"/>
    </row>
    <row r="905" spans="7:7" x14ac:dyDescent="0.25">
      <c r="G905" s="27"/>
    </row>
    <row r="906" spans="7:7" x14ac:dyDescent="0.25">
      <c r="G906" s="27"/>
    </row>
    <row r="907" spans="7:7" x14ac:dyDescent="0.25">
      <c r="G907" s="27"/>
    </row>
    <row r="908" spans="7:7" x14ac:dyDescent="0.25">
      <c r="G908" s="27"/>
    </row>
    <row r="909" spans="7:7" x14ac:dyDescent="0.25">
      <c r="G909" s="27"/>
    </row>
    <row r="910" spans="7:7" x14ac:dyDescent="0.25">
      <c r="G910" s="27"/>
    </row>
    <row r="911" spans="7:7" x14ac:dyDescent="0.25">
      <c r="G911" s="27"/>
    </row>
    <row r="912" spans="7:7" x14ac:dyDescent="0.25">
      <c r="G912" s="27"/>
    </row>
    <row r="913" spans="7:7" x14ac:dyDescent="0.25">
      <c r="G913" s="27"/>
    </row>
    <row r="914" spans="7:7" x14ac:dyDescent="0.25">
      <c r="G914" s="27"/>
    </row>
    <row r="915" spans="7:7" x14ac:dyDescent="0.25">
      <c r="G915" s="27"/>
    </row>
    <row r="916" spans="7:7" x14ac:dyDescent="0.25">
      <c r="G916" s="27"/>
    </row>
    <row r="917" spans="7:7" x14ac:dyDescent="0.25">
      <c r="G917" s="27"/>
    </row>
    <row r="918" spans="7:7" x14ac:dyDescent="0.25">
      <c r="G918" s="27"/>
    </row>
    <row r="919" spans="7:7" x14ac:dyDescent="0.25">
      <c r="G919" s="27"/>
    </row>
    <row r="920" spans="7:7" x14ac:dyDescent="0.25">
      <c r="G920" s="27"/>
    </row>
    <row r="921" spans="7:7" x14ac:dyDescent="0.25">
      <c r="G921" s="27"/>
    </row>
    <row r="922" spans="7:7" x14ac:dyDescent="0.25">
      <c r="G922" s="27"/>
    </row>
    <row r="923" spans="7:7" x14ac:dyDescent="0.25">
      <c r="G923" s="27"/>
    </row>
    <row r="924" spans="7:7" x14ac:dyDescent="0.25">
      <c r="G924" s="27"/>
    </row>
    <row r="925" spans="7:7" x14ac:dyDescent="0.25">
      <c r="G925" s="27"/>
    </row>
    <row r="926" spans="7:7" x14ac:dyDescent="0.25">
      <c r="G926" s="27"/>
    </row>
    <row r="927" spans="7:7" x14ac:dyDescent="0.25">
      <c r="G927" s="27"/>
    </row>
    <row r="928" spans="7:7" x14ac:dyDescent="0.25">
      <c r="G928" s="27"/>
    </row>
    <row r="929" spans="7:7" x14ac:dyDescent="0.25">
      <c r="G929" s="27"/>
    </row>
    <row r="930" spans="7:7" x14ac:dyDescent="0.25">
      <c r="G930" s="27"/>
    </row>
    <row r="931" spans="7:7" x14ac:dyDescent="0.25">
      <c r="G931" s="27"/>
    </row>
    <row r="932" spans="7:7" x14ac:dyDescent="0.25">
      <c r="G932" s="27"/>
    </row>
    <row r="933" spans="7:7" x14ac:dyDescent="0.25">
      <c r="G933" s="27"/>
    </row>
    <row r="934" spans="7:7" x14ac:dyDescent="0.25">
      <c r="G934" s="27"/>
    </row>
    <row r="935" spans="7:7" x14ac:dyDescent="0.25">
      <c r="G935" s="27"/>
    </row>
    <row r="936" spans="7:7" x14ac:dyDescent="0.25">
      <c r="G936" s="27"/>
    </row>
    <row r="937" spans="7:7" x14ac:dyDescent="0.25">
      <c r="G937" s="27"/>
    </row>
    <row r="938" spans="7:7" x14ac:dyDescent="0.25">
      <c r="G938" s="27"/>
    </row>
    <row r="939" spans="7:7" x14ac:dyDescent="0.25">
      <c r="G939" s="27"/>
    </row>
    <row r="940" spans="7:7" x14ac:dyDescent="0.25">
      <c r="G940" s="27"/>
    </row>
    <row r="941" spans="7:7" x14ac:dyDescent="0.25">
      <c r="G941" s="27"/>
    </row>
    <row r="942" spans="7:7" x14ac:dyDescent="0.25">
      <c r="G942" s="27"/>
    </row>
    <row r="943" spans="7:7" x14ac:dyDescent="0.25">
      <c r="G943" s="27"/>
    </row>
    <row r="944" spans="7:7" x14ac:dyDescent="0.25">
      <c r="G944" s="27"/>
    </row>
    <row r="945" spans="7:7" x14ac:dyDescent="0.25">
      <c r="G945" s="27"/>
    </row>
    <row r="946" spans="7:7" x14ac:dyDescent="0.25">
      <c r="G946" s="27"/>
    </row>
    <row r="947" spans="7:7" x14ac:dyDescent="0.25">
      <c r="G947" s="27"/>
    </row>
    <row r="948" spans="7:7" x14ac:dyDescent="0.25">
      <c r="G948" s="27"/>
    </row>
    <row r="949" spans="7:7" x14ac:dyDescent="0.25">
      <c r="G949" s="27"/>
    </row>
    <row r="950" spans="7:7" x14ac:dyDescent="0.25">
      <c r="G950" s="27"/>
    </row>
    <row r="951" spans="7:7" x14ac:dyDescent="0.25">
      <c r="G951" s="27"/>
    </row>
    <row r="952" spans="7:7" x14ac:dyDescent="0.25">
      <c r="G952" s="27"/>
    </row>
    <row r="953" spans="7:7" x14ac:dyDescent="0.25">
      <c r="G953" s="27"/>
    </row>
    <row r="954" spans="7:7" x14ac:dyDescent="0.25">
      <c r="G954" s="27"/>
    </row>
    <row r="955" spans="7:7" x14ac:dyDescent="0.25">
      <c r="G955" s="27"/>
    </row>
    <row r="956" spans="7:7" x14ac:dyDescent="0.25">
      <c r="G956" s="27"/>
    </row>
    <row r="957" spans="7:7" x14ac:dyDescent="0.25">
      <c r="G957" s="27"/>
    </row>
    <row r="958" spans="7:7" x14ac:dyDescent="0.25">
      <c r="G958" s="27"/>
    </row>
    <row r="959" spans="7:7" x14ac:dyDescent="0.25">
      <c r="G959" s="27"/>
    </row>
    <row r="960" spans="7:7" x14ac:dyDescent="0.25">
      <c r="G960" s="27"/>
    </row>
    <row r="961" spans="7:7" x14ac:dyDescent="0.25">
      <c r="G961" s="27"/>
    </row>
    <row r="962" spans="7:7" x14ac:dyDescent="0.25">
      <c r="G962" s="27"/>
    </row>
    <row r="963" spans="7:7" x14ac:dyDescent="0.25">
      <c r="G963" s="27"/>
    </row>
    <row r="964" spans="7:7" x14ac:dyDescent="0.25">
      <c r="G964" s="27"/>
    </row>
    <row r="965" spans="7:7" x14ac:dyDescent="0.25">
      <c r="G965" s="27"/>
    </row>
    <row r="966" spans="7:7" x14ac:dyDescent="0.25">
      <c r="G966" s="27"/>
    </row>
    <row r="967" spans="7:7" x14ac:dyDescent="0.25">
      <c r="G967" s="27"/>
    </row>
    <row r="968" spans="7:7" x14ac:dyDescent="0.25">
      <c r="G968" s="27"/>
    </row>
    <row r="969" spans="7:7" x14ac:dyDescent="0.25">
      <c r="G969" s="27"/>
    </row>
    <row r="970" spans="7:7" x14ac:dyDescent="0.25">
      <c r="G970" s="27"/>
    </row>
    <row r="971" spans="7:7" x14ac:dyDescent="0.25">
      <c r="G971" s="27"/>
    </row>
    <row r="972" spans="7:7" x14ac:dyDescent="0.25">
      <c r="G972" s="27"/>
    </row>
    <row r="973" spans="7:7" x14ac:dyDescent="0.25">
      <c r="G973" s="27"/>
    </row>
    <row r="974" spans="7:7" x14ac:dyDescent="0.25">
      <c r="G974" s="27"/>
    </row>
    <row r="975" spans="7:7" x14ac:dyDescent="0.25">
      <c r="G975" s="27"/>
    </row>
    <row r="976" spans="7:7" x14ac:dyDescent="0.25">
      <c r="G976" s="27"/>
    </row>
    <row r="977" spans="7:7" x14ac:dyDescent="0.25">
      <c r="G977" s="27"/>
    </row>
    <row r="978" spans="7:7" x14ac:dyDescent="0.25">
      <c r="G978" s="27"/>
    </row>
    <row r="979" spans="7:7" x14ac:dyDescent="0.25">
      <c r="G979" s="27"/>
    </row>
    <row r="980" spans="7:7" x14ac:dyDescent="0.25">
      <c r="G980" s="27"/>
    </row>
    <row r="981" spans="7:7" x14ac:dyDescent="0.25">
      <c r="G981" s="27"/>
    </row>
    <row r="982" spans="7:7" x14ac:dyDescent="0.25">
      <c r="G982" s="27"/>
    </row>
    <row r="983" spans="7:7" x14ac:dyDescent="0.25">
      <c r="G983" s="27"/>
    </row>
    <row r="984" spans="7:7" x14ac:dyDescent="0.25">
      <c r="G984" s="27"/>
    </row>
    <row r="985" spans="7:7" x14ac:dyDescent="0.25">
      <c r="G985" s="27"/>
    </row>
    <row r="986" spans="7:7" x14ac:dyDescent="0.25">
      <c r="G986" s="27"/>
    </row>
    <row r="987" spans="7:7" x14ac:dyDescent="0.25">
      <c r="G987" s="27"/>
    </row>
    <row r="988" spans="7:7" x14ac:dyDescent="0.25">
      <c r="G988" s="27"/>
    </row>
    <row r="989" spans="7:7" x14ac:dyDescent="0.25">
      <c r="G989" s="27"/>
    </row>
    <row r="990" spans="7:7" x14ac:dyDescent="0.25">
      <c r="G990" s="27"/>
    </row>
    <row r="991" spans="7:7" x14ac:dyDescent="0.25">
      <c r="G991" s="27"/>
    </row>
    <row r="992" spans="7:7" x14ac:dyDescent="0.25">
      <c r="G992" s="27"/>
    </row>
    <row r="993" spans="7:7" x14ac:dyDescent="0.25">
      <c r="G993" s="27"/>
    </row>
    <row r="994" spans="7:7" x14ac:dyDescent="0.25">
      <c r="G994" s="27"/>
    </row>
    <row r="995" spans="7:7" x14ac:dyDescent="0.25">
      <c r="G995" s="27"/>
    </row>
    <row r="996" spans="7:7" x14ac:dyDescent="0.25">
      <c r="G996" s="27"/>
    </row>
    <row r="997" spans="7:7" x14ac:dyDescent="0.25">
      <c r="G997" s="27"/>
    </row>
    <row r="998" spans="7:7" x14ac:dyDescent="0.25">
      <c r="G998" s="27"/>
    </row>
    <row r="999" spans="7:7" x14ac:dyDescent="0.25">
      <c r="G999" s="27"/>
    </row>
    <row r="1000" spans="7:7" x14ac:dyDescent="0.25">
      <c r="G1000" s="27"/>
    </row>
  </sheetData>
  <conditionalFormatting sqref="J2:K86">
    <cfRule type="colorScale" priority="1">
      <colorScale>
        <cfvo type="percent" val="0"/>
        <cfvo type="percent" val="100"/>
        <color rgb="FFFEF2CB"/>
        <color rgb="FFC00000"/>
      </colorScale>
    </cfRule>
    <cfRule type="colorScale" priority="2">
      <colorScale>
        <cfvo type="percent" val="0"/>
        <cfvo type="percent" val="100"/>
        <color theme="9"/>
        <color rgb="FFC00000"/>
      </colorScale>
    </cfRule>
    <cfRule type="colorScale" priority="3">
      <colorScale>
        <cfvo type="min"/>
        <cfvo type="percentile" val="50"/>
        <cfvo type="max"/>
        <color rgb="FF63BE7B"/>
        <color rgb="FFFFEB84"/>
        <color rgb="FFF8696B"/>
      </colorScale>
    </cfRule>
    <cfRule type="colorScale" priority="4">
      <colorScale>
        <cfvo type="percent" val="0"/>
        <cfvo type="percent" val="100"/>
        <color theme="0"/>
        <color rgb="FFC00000"/>
      </colorScale>
    </cfRule>
    <cfRule type="colorScale" priority="5">
      <colorScale>
        <cfvo type="percent" val="0"/>
        <cfvo type="percent" val="100"/>
        <color rgb="FFC00000"/>
        <color theme="0"/>
      </colorScale>
    </cfRule>
  </conditionalFormatting>
  <hyperlinks>
    <hyperlink ref="C4" location="'62762101'!A1" display="62762101" xr:uid="{00000000-0004-0000-0200-000000000000}"/>
    <hyperlink ref="C5" location="'62762103'!A1" display="62762103" xr:uid="{00000000-0004-0000-0200-000001000000}"/>
    <hyperlink ref="C6" location="'62762104'!A1" display="62762104" xr:uid="{00000000-0004-0000-0200-000002000000}"/>
    <hyperlink ref="C7" location="'62762105'!A1" display="62762105" xr:uid="{00000000-0004-0000-0200-000003000000}"/>
    <hyperlink ref="C8" location="'62762106'!A1" display="62762106" xr:uid="{00000000-0004-0000-0200-000004000000}"/>
    <hyperlink ref="C9" location="'62762107'!A1" display="62762107" xr:uid="{00000000-0004-0000-0200-000005000000}"/>
    <hyperlink ref="C10" location="'62762188'!A1" display="62762188" xr:uid="{00000000-0004-0000-0200-000006000000}"/>
    <hyperlink ref="C11" location="'62762189'!A1" display="62762189" xr:uid="{00000000-0004-0000-0200-000007000000}"/>
    <hyperlink ref="C13" location="'62762201'!A1" display="62762201" xr:uid="{00000000-0004-0000-0200-000008000000}"/>
    <hyperlink ref="C14" location="'62762202'!A1" display="62762202" xr:uid="{00000000-0004-0000-0200-000009000000}"/>
    <hyperlink ref="C15" location="'62762203'!A1" display="62762203" xr:uid="{00000000-0004-0000-0200-00000A000000}"/>
    <hyperlink ref="C16" location="'62762204'!A1" display="62762204" xr:uid="{00000000-0004-0000-0200-00000B000000}"/>
    <hyperlink ref="C17" location="'62762205'!A1" display="62762205" xr:uid="{00000000-0004-0000-0200-00000C000000}"/>
    <hyperlink ref="C18" location="'62762206'!A1" display="62762206" xr:uid="{00000000-0004-0000-0200-00000D000000}"/>
    <hyperlink ref="C19" location="'62762207'!A1" display="62762207" xr:uid="{00000000-0004-0000-0200-00000E000000}"/>
    <hyperlink ref="C20" location="'62762208'!A1" display="62762208" xr:uid="{00000000-0004-0000-0200-00000F000000}"/>
    <hyperlink ref="C21" location="'62762209'!A1" display="62762209" xr:uid="{00000000-0004-0000-0200-000010000000}"/>
    <hyperlink ref="C22" location="'62762210'!A1" display="62762210" xr:uid="{00000000-0004-0000-0200-000011000000}"/>
    <hyperlink ref="C23" location="'62762211'!A1" display="62762211" xr:uid="{00000000-0004-0000-0200-000012000000}"/>
    <hyperlink ref="C24" location="'62762212'!A1" display="62762212" xr:uid="{00000000-0004-0000-0200-000013000000}"/>
    <hyperlink ref="C25" location="'62762213'!A1" display="62762213" xr:uid="{00000000-0004-0000-0200-000014000000}"/>
    <hyperlink ref="C26" location="'62762214'!A1" display="62762214" xr:uid="{00000000-0004-0000-0200-000015000000}"/>
    <hyperlink ref="C27" location="'62762215'!A1" display="62762215" xr:uid="{00000000-0004-0000-0200-000016000000}"/>
    <hyperlink ref="C28" location="'62762216'!A1" display="62762216" xr:uid="{00000000-0004-0000-0200-000017000000}"/>
    <hyperlink ref="C29" location="'62762217'!A1" display="62762217" xr:uid="{00000000-0004-0000-0200-000018000000}"/>
    <hyperlink ref="C30" location="'62762288'!A1" display="62762288" xr:uid="{00000000-0004-0000-0200-000019000000}"/>
    <hyperlink ref="C32" location="'62762301'!A1" display="62762301" xr:uid="{00000000-0004-0000-0200-00001A000000}"/>
    <hyperlink ref="C33" location="'62762302'!A1" display="62762302" xr:uid="{00000000-0004-0000-0200-00001B000000}"/>
    <hyperlink ref="C34" location="'62762303'!A1" display="62762303" xr:uid="{00000000-0004-0000-0200-00001C000000}"/>
    <hyperlink ref="C35" location="'62762304'!A1" display="62762304" xr:uid="{00000000-0004-0000-0200-00001D000000}"/>
    <hyperlink ref="C36" location="'62762388'!A1" display="62762388" xr:uid="{00000000-0004-0000-0200-00001E000000}"/>
    <hyperlink ref="C38" location="'627701'!A1" display="627701" xr:uid="{00000000-0004-0000-0200-00001F000000}"/>
    <hyperlink ref="C39" location="'627702'!A1" display="627702" xr:uid="{00000000-0004-0000-0200-000020000000}"/>
    <hyperlink ref="C40" location="'627703'!A1" display="627703" xr:uid="{00000000-0004-0000-0200-000021000000}"/>
    <hyperlink ref="C41" location="'627704'!A1" display="627704" xr:uid="{00000000-0004-0000-0200-000022000000}"/>
    <hyperlink ref="C42" location="'627706'!A1" display="627706" xr:uid="{00000000-0004-0000-0200-000023000000}"/>
    <hyperlink ref="C43" location="'627708'!A1" display="627708" xr:uid="{00000000-0004-0000-0200-000024000000}"/>
    <hyperlink ref="C44" location="'627709'!A1" display="627709" xr:uid="{00000000-0004-0000-0200-000025000000}"/>
    <hyperlink ref="C45" location="'627710'!A1" display="627710" xr:uid="{00000000-0004-0000-0200-000026000000}"/>
    <hyperlink ref="C46" location="'627712'!A1" display="627712" xr:uid="{00000000-0004-0000-0200-000027000000}"/>
    <hyperlink ref="C47" location="'627715'!A1" display="627715" xr:uid="{00000000-0004-0000-0200-000028000000}"/>
    <hyperlink ref="C48" location="'627716'!A1" display="627716" xr:uid="{00000000-0004-0000-0200-000029000000}"/>
    <hyperlink ref="C49" location="'627717'!A1" display="627717" xr:uid="{00000000-0004-0000-0200-00002A000000}"/>
    <hyperlink ref="C50" location="'627720'!A1" display="627720" xr:uid="{00000000-0004-0000-0200-00002B000000}"/>
    <hyperlink ref="C51" location="'627721'!A1" display="627721" xr:uid="{00000000-0004-0000-0200-00002C000000}"/>
    <hyperlink ref="C52" location="'627788'!A1" display="627788" xr:uid="{00000000-0004-0000-0200-00002D000000}"/>
    <hyperlink ref="C53" location="'627801'!A1" display="627801" xr:uid="{00000000-0004-0000-0200-00002E000000}"/>
    <hyperlink ref="C54" location="'627804'!A1" display="627804" xr:uid="{00000000-0004-0000-0200-00002F000000}"/>
    <hyperlink ref="C55" location="'627806'!A1" display="627806" xr:uid="{00000000-0004-0000-0200-000030000000}"/>
    <hyperlink ref="C56" location="'627807'!A1" display="627807" xr:uid="{00000000-0004-0000-0200-000031000000}"/>
    <hyperlink ref="C57" location="'627808'!A1" display="627808" xr:uid="{00000000-0004-0000-0200-000032000000}"/>
    <hyperlink ref="C58" location="'627809'!A1" display="627809" xr:uid="{00000000-0004-0000-0200-000033000000}"/>
    <hyperlink ref="C59" location="'627810'!A1" display="627810" xr:uid="{00000000-0004-0000-0200-000034000000}"/>
    <hyperlink ref="C60" location="'627812'!A1" display="627812" xr:uid="{00000000-0004-0000-0200-000035000000}"/>
    <hyperlink ref="C61" location="'627813'!A1" display="627813" xr:uid="{00000000-0004-0000-0200-000036000000}"/>
    <hyperlink ref="C62" location="'627816'!A1" display="627816" xr:uid="{00000000-0004-0000-0200-000037000000}"/>
    <hyperlink ref="C63" location="'627817'!A1" display="627817" xr:uid="{00000000-0004-0000-0200-000038000000}"/>
    <hyperlink ref="C64" location="'627818'!A1" display="627818" xr:uid="{00000000-0004-0000-0200-000039000000}"/>
    <hyperlink ref="C65" location="'627826'!A1" display="627826" xr:uid="{00000000-0004-0000-0200-00003A000000}"/>
    <hyperlink ref="C66" location="'62721'!A1" display="62721" xr:uid="{00000000-0004-0000-0200-00003B000000}"/>
    <hyperlink ref="C67" location="'62722'!A1" display="62722" xr:uid="{00000000-0004-0000-0200-00003C000000}"/>
    <hyperlink ref="C68" location="'62723'!A1" display="62723" xr:uid="{00000000-0004-0000-0200-00003D000000}"/>
    <hyperlink ref="C69" location="'62724'!A1" display="62724" xr:uid="{00000000-0004-0000-0200-00003E000000}"/>
    <hyperlink ref="C70" location="'62725'!A1" display="62725" xr:uid="{00000000-0004-0000-0200-00003F000000}"/>
    <hyperlink ref="C71" location="'62726'!A1" display="62726" xr:uid="{00000000-0004-0000-0200-000040000000}"/>
    <hyperlink ref="C72" location="'62727'!A1" display="62727" xr:uid="{00000000-0004-0000-0200-000041000000}"/>
    <hyperlink ref="C75" location="'627311'!A1" display="627311" xr:uid="{00000000-0004-0000-0200-000042000000}"/>
    <hyperlink ref="C76" location="'627312'!A1" display="627312" xr:uid="{00000000-0004-0000-0200-000043000000}"/>
    <hyperlink ref="C77" location="'627313'!A1" display="627313" xr:uid="{00000000-0004-0000-0200-000044000000}"/>
    <hyperlink ref="C78" location="'627314'!A1" display="627314" xr:uid="{00000000-0004-0000-0200-000045000000}"/>
    <hyperlink ref="C79" location="'627321'!A1" display="627321" xr:uid="{00000000-0004-0000-0200-000046000000}"/>
    <hyperlink ref="C80" location="'627322'!A1" display="627322" xr:uid="{00000000-0004-0000-0200-000047000000}"/>
    <hyperlink ref="C82" location="'6412'!A1" display="6412" xr:uid="{00000000-0004-0000-0200-000048000000}"/>
    <hyperlink ref="C83" location="'6413'!A1" display="6413" xr:uid="{00000000-0004-0000-0200-000049000000}"/>
    <hyperlink ref="C84" location="'6416'!A1" display="6416" xr:uid="{00000000-0004-0000-0200-00004A000000}"/>
    <hyperlink ref="C85" location="'641788'!A1" display="641788" xr:uid="{00000000-0004-0000-0200-00004B000000}"/>
  </hyperlinks>
  <printOptions horizontalCentered="1"/>
  <pageMargins left="0.51181102362204722" right="0.23622047244094491" top="0.62992125984251968" bottom="0.23622047244094491" header="0" footer="0"/>
  <pageSetup paperSize="9" scale="13"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G22" sqref="G22"/>
    </sheetView>
  </sheetViews>
  <sheetFormatPr defaultColWidth="14" defaultRowHeight="15" customHeight="1" x14ac:dyDescent="0.25"/>
  <cols>
    <col min="1" max="1" width="5.5703125" customWidth="1"/>
    <col min="2" max="2" width="39.140625" customWidth="1"/>
    <col min="3" max="3" width="14.85546875" customWidth="1"/>
    <col min="4" max="4" width="19.28515625" customWidth="1"/>
    <col min="5" max="5" width="11.85546875" customWidth="1"/>
    <col min="6" max="6" width="17" customWidth="1"/>
    <col min="7" max="7" width="18.7109375" customWidth="1"/>
    <col min="8" max="8" width="26" customWidth="1"/>
    <col min="9" max="9" width="18.140625" customWidth="1"/>
    <col min="10" max="10" width="13.28515625" customWidth="1"/>
    <col min="11" max="26" width="8.7109375" customWidth="1"/>
  </cols>
  <sheetData>
    <row r="1" spans="1:26" x14ac:dyDescent="0.25">
      <c r="A1" s="242"/>
      <c r="B1" s="243"/>
      <c r="C1" s="243"/>
      <c r="D1" s="244"/>
      <c r="E1" s="243"/>
      <c r="F1" s="244"/>
      <c r="G1" s="243"/>
      <c r="H1" s="245"/>
      <c r="I1" s="243"/>
      <c r="J1" s="243"/>
      <c r="K1" s="243"/>
      <c r="L1" s="243"/>
      <c r="M1" s="243"/>
      <c r="N1" s="243"/>
      <c r="O1" s="243"/>
      <c r="P1" s="243"/>
      <c r="Q1" s="243"/>
      <c r="R1" s="243"/>
      <c r="S1" s="243"/>
      <c r="T1" s="243"/>
      <c r="U1" s="243"/>
      <c r="V1" s="243"/>
      <c r="W1" s="243"/>
      <c r="X1" s="243"/>
      <c r="Y1" s="243"/>
      <c r="Z1" s="243"/>
    </row>
    <row r="2" spans="1:26" ht="31.5" x14ac:dyDescent="0.25">
      <c r="A2" s="246" t="s">
        <v>281</v>
      </c>
      <c r="B2" s="246" t="s">
        <v>282</v>
      </c>
      <c r="C2" s="247" t="s">
        <v>283</v>
      </c>
      <c r="D2" s="248" t="s">
        <v>417</v>
      </c>
      <c r="E2" s="249" t="s">
        <v>418</v>
      </c>
      <c r="F2" s="248" t="s">
        <v>419</v>
      </c>
      <c r="G2" s="250" t="s">
        <v>420</v>
      </c>
      <c r="H2" s="251" t="s">
        <v>288</v>
      </c>
      <c r="I2" s="252" t="s">
        <v>289</v>
      </c>
      <c r="J2" s="253" t="s">
        <v>421</v>
      </c>
      <c r="K2" s="242"/>
      <c r="L2" s="242"/>
      <c r="M2" s="242"/>
      <c r="N2" s="242"/>
      <c r="O2" s="242"/>
      <c r="P2" s="242"/>
      <c r="Q2" s="242"/>
      <c r="R2" s="242"/>
      <c r="S2" s="242"/>
      <c r="T2" s="242"/>
      <c r="U2" s="242"/>
      <c r="V2" s="242"/>
      <c r="W2" s="242"/>
      <c r="X2" s="242"/>
      <c r="Y2" s="242"/>
      <c r="Z2" s="242"/>
    </row>
    <row r="3" spans="1:26" ht="24.75" customHeight="1" x14ac:dyDescent="0.25">
      <c r="A3" s="254"/>
      <c r="B3" s="254" t="s">
        <v>23</v>
      </c>
      <c r="C3" s="255" t="s">
        <v>25</v>
      </c>
      <c r="D3" s="256">
        <f>VLOOKUP(C3,'TỔNG HỢP'!$C$4:$P$84,3,0)</f>
        <v>800000000</v>
      </c>
      <c r="E3" s="257"/>
      <c r="F3" s="256">
        <f>SUM(F4:F889)</f>
        <v>0</v>
      </c>
      <c r="G3" s="256">
        <f>D3-F3</f>
        <v>800000000</v>
      </c>
      <c r="H3" s="258"/>
      <c r="I3" s="257"/>
      <c r="J3" s="259"/>
      <c r="K3" s="259"/>
      <c r="L3" s="259"/>
      <c r="M3" s="259"/>
      <c r="N3" s="259"/>
      <c r="O3" s="259"/>
      <c r="P3" s="259"/>
      <c r="Q3" s="259"/>
      <c r="R3" s="259"/>
      <c r="S3" s="259"/>
      <c r="T3" s="259"/>
      <c r="U3" s="259"/>
      <c r="V3" s="259"/>
      <c r="W3" s="259"/>
      <c r="X3" s="259"/>
      <c r="Y3" s="259"/>
      <c r="Z3" s="259"/>
    </row>
    <row r="4" spans="1:26" ht="16.5" x14ac:dyDescent="0.25">
      <c r="A4" s="242"/>
      <c r="B4" s="243"/>
      <c r="C4" s="260"/>
      <c r="D4" s="244"/>
      <c r="E4" s="244"/>
      <c r="F4" s="244"/>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4"/>
      <c r="F5" s="244"/>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4"/>
      <c r="F6" s="244"/>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4"/>
      <c r="F7" s="244"/>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4"/>
      <c r="F8" s="244"/>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4"/>
      <c r="F9" s="244"/>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4"/>
      <c r="F10" s="244"/>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4"/>
      <c r="F11" s="244"/>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4"/>
      <c r="F12" s="244"/>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4"/>
      <c r="F13" s="244"/>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4"/>
      <c r="F14" s="244"/>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4"/>
      <c r="F15" s="244"/>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4"/>
      <c r="F16" s="244"/>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4"/>
      <c r="F17" s="244"/>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4"/>
      <c r="F18" s="244"/>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4"/>
      <c r="F19" s="244"/>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4"/>
      <c r="F20" s="244"/>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4"/>
      <c r="F21" s="244"/>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4"/>
      <c r="F22" s="244"/>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A23" s="242"/>
      <c r="B23" s="243"/>
      <c r="C23" s="243"/>
      <c r="D23" s="244"/>
      <c r="E23" s="244"/>
      <c r="F23" s="244"/>
      <c r="G23" s="243"/>
      <c r="H23" s="245"/>
      <c r="I23" s="243"/>
      <c r="J23" s="243"/>
      <c r="K23" s="243"/>
      <c r="L23" s="243"/>
      <c r="M23" s="243"/>
      <c r="N23" s="243"/>
      <c r="O23" s="243"/>
      <c r="P23" s="243"/>
      <c r="Q23" s="243"/>
      <c r="R23" s="243"/>
      <c r="S23" s="243"/>
      <c r="T23" s="243"/>
      <c r="U23" s="243"/>
      <c r="V23" s="243"/>
      <c r="W23" s="243"/>
      <c r="X23" s="243"/>
      <c r="Y23" s="243"/>
      <c r="Z23" s="243"/>
    </row>
    <row r="24" spans="1:26" ht="15.75" customHeight="1" x14ac:dyDescent="0.25">
      <c r="A24" s="242"/>
      <c r="B24" s="243"/>
      <c r="C24" s="243"/>
      <c r="D24" s="244"/>
      <c r="E24" s="244"/>
      <c r="F24" s="244"/>
      <c r="H24" s="245"/>
      <c r="I24" s="243"/>
      <c r="J24" s="243"/>
      <c r="K24" s="243"/>
      <c r="L24" s="243"/>
      <c r="M24" s="243"/>
      <c r="N24" s="243"/>
      <c r="O24" s="243"/>
      <c r="P24" s="243"/>
      <c r="Q24" s="243"/>
      <c r="R24" s="243"/>
      <c r="S24" s="243"/>
      <c r="T24" s="243"/>
      <c r="U24" s="243"/>
      <c r="V24" s="243"/>
      <c r="W24" s="243"/>
      <c r="X24" s="243"/>
      <c r="Y24" s="243"/>
      <c r="Z24" s="243"/>
    </row>
    <row r="25" spans="1:26" ht="15.75" customHeight="1" x14ac:dyDescent="0.25">
      <c r="A25" s="242"/>
      <c r="B25" s="243"/>
      <c r="C25" s="243"/>
      <c r="D25" s="244"/>
      <c r="E25" s="244"/>
      <c r="F25" s="244"/>
      <c r="G25" s="243"/>
      <c r="H25" s="245"/>
      <c r="I25" s="243"/>
      <c r="J25" s="243"/>
      <c r="K25" s="243"/>
      <c r="L25" s="243"/>
      <c r="M25" s="243"/>
      <c r="N25" s="243"/>
      <c r="O25" s="243"/>
      <c r="P25" s="243"/>
      <c r="Q25" s="243"/>
      <c r="R25" s="243"/>
      <c r="S25" s="243"/>
      <c r="T25" s="243"/>
      <c r="U25" s="243"/>
      <c r="V25" s="243"/>
      <c r="W25" s="243"/>
      <c r="X25" s="243"/>
      <c r="Y25" s="243"/>
      <c r="Z25" s="243"/>
    </row>
    <row r="26" spans="1:26" ht="15.75" customHeight="1" x14ac:dyDescent="0.25">
      <c r="A26" s="242"/>
      <c r="B26" s="243"/>
      <c r="C26" s="243"/>
      <c r="D26" s="244"/>
      <c r="E26" s="244"/>
      <c r="F26" s="244"/>
      <c r="G26" s="243"/>
      <c r="H26" s="245"/>
      <c r="I26" s="243"/>
      <c r="J26" s="243"/>
      <c r="K26" s="243"/>
      <c r="L26" s="243"/>
      <c r="M26" s="243"/>
      <c r="N26" s="243"/>
      <c r="O26" s="243"/>
      <c r="P26" s="243"/>
      <c r="Q26" s="243"/>
      <c r="R26" s="243"/>
      <c r="S26" s="243"/>
      <c r="T26" s="243"/>
      <c r="U26" s="243"/>
      <c r="V26" s="243"/>
      <c r="W26" s="243"/>
      <c r="X26" s="243"/>
      <c r="Y26" s="243"/>
      <c r="Z26" s="243"/>
    </row>
    <row r="27" spans="1:26" ht="15.75" customHeight="1" x14ac:dyDescent="0.25">
      <c r="A27" s="242"/>
      <c r="B27" s="243"/>
      <c r="C27" s="243"/>
      <c r="D27" s="244"/>
      <c r="E27" s="244"/>
      <c r="F27" s="244"/>
      <c r="G27" s="243"/>
      <c r="H27" s="245"/>
      <c r="I27" s="243"/>
      <c r="J27" s="243"/>
      <c r="K27" s="243"/>
      <c r="L27" s="243"/>
      <c r="M27" s="243"/>
      <c r="N27" s="243"/>
      <c r="O27" s="243"/>
      <c r="P27" s="243"/>
      <c r="Q27" s="243"/>
      <c r="R27" s="243"/>
      <c r="S27" s="243"/>
      <c r="T27" s="243"/>
      <c r="U27" s="243"/>
      <c r="V27" s="243"/>
      <c r="W27" s="243"/>
      <c r="X27" s="243"/>
      <c r="Y27" s="243"/>
      <c r="Z27" s="243"/>
    </row>
    <row r="28" spans="1:26" ht="15.75" customHeight="1" x14ac:dyDescent="0.25">
      <c r="A28" s="242"/>
      <c r="B28" s="243"/>
      <c r="C28" s="243"/>
      <c r="D28" s="244"/>
      <c r="E28" s="261"/>
      <c r="F28" s="261"/>
      <c r="G28" s="243"/>
      <c r="H28" s="245"/>
      <c r="I28" s="243"/>
      <c r="J28" s="243"/>
      <c r="K28" s="243"/>
      <c r="L28" s="243"/>
      <c r="M28" s="243"/>
      <c r="N28" s="243"/>
      <c r="O28" s="243"/>
      <c r="P28" s="243"/>
      <c r="Q28" s="243"/>
      <c r="R28" s="243"/>
      <c r="S28" s="243"/>
      <c r="T28" s="243"/>
      <c r="U28" s="243"/>
      <c r="V28" s="243"/>
      <c r="W28" s="243"/>
      <c r="X28" s="243"/>
      <c r="Y28" s="243"/>
      <c r="Z28" s="243"/>
    </row>
    <row r="29" spans="1:26" ht="15.75" customHeight="1" x14ac:dyDescent="0.25">
      <c r="A29" s="242"/>
      <c r="B29" s="243"/>
      <c r="C29" s="243"/>
      <c r="D29" s="244"/>
      <c r="E29" s="244"/>
      <c r="F29" s="244"/>
      <c r="G29" s="243"/>
      <c r="H29" s="245"/>
      <c r="I29" s="243"/>
      <c r="J29" s="243"/>
      <c r="K29" s="243"/>
      <c r="L29" s="243"/>
      <c r="M29" s="243"/>
      <c r="N29" s="243"/>
      <c r="O29" s="243"/>
      <c r="P29" s="243"/>
      <c r="Q29" s="243"/>
      <c r="R29" s="243"/>
      <c r="S29" s="243"/>
      <c r="T29" s="243"/>
      <c r="U29" s="243"/>
      <c r="V29" s="243"/>
      <c r="W29" s="243"/>
      <c r="X29" s="243"/>
      <c r="Y29" s="243"/>
      <c r="Z29" s="243"/>
    </row>
    <row r="30" spans="1:26" ht="15.75" customHeight="1" x14ac:dyDescent="0.25">
      <c r="A30" s="242"/>
      <c r="B30" s="243"/>
      <c r="C30" s="243"/>
      <c r="D30" s="244"/>
      <c r="E30" s="244"/>
      <c r="F30" s="244"/>
      <c r="G30" s="243"/>
      <c r="H30" s="245"/>
      <c r="I30" s="243"/>
      <c r="J30" s="243"/>
      <c r="K30" s="243"/>
      <c r="L30" s="243"/>
      <c r="M30" s="243"/>
      <c r="N30" s="243"/>
      <c r="O30" s="243"/>
      <c r="P30" s="243"/>
      <c r="Q30" s="243"/>
      <c r="R30" s="243"/>
      <c r="S30" s="243"/>
      <c r="T30" s="243"/>
      <c r="U30" s="243"/>
      <c r="V30" s="243"/>
      <c r="W30" s="243"/>
      <c r="X30" s="243"/>
      <c r="Y30" s="243"/>
      <c r="Z30" s="243"/>
    </row>
    <row r="31" spans="1:26" ht="15.75" customHeight="1" x14ac:dyDescent="0.25">
      <c r="A31" s="242"/>
      <c r="B31" s="243"/>
      <c r="C31" s="243"/>
      <c r="D31" s="244"/>
      <c r="E31" s="244"/>
      <c r="F31" s="244"/>
      <c r="G31" s="243"/>
      <c r="H31" s="245"/>
      <c r="I31" s="243"/>
      <c r="J31" s="243"/>
      <c r="K31" s="243"/>
      <c r="L31" s="243"/>
      <c r="M31" s="243"/>
      <c r="N31" s="243"/>
      <c r="O31" s="243"/>
      <c r="P31" s="243"/>
      <c r="Q31" s="243"/>
      <c r="R31" s="243"/>
      <c r="S31" s="243"/>
      <c r="T31" s="243"/>
      <c r="U31" s="243"/>
      <c r="V31" s="243"/>
      <c r="W31" s="243"/>
      <c r="X31" s="243"/>
      <c r="Y31" s="243"/>
      <c r="Z31" s="243"/>
    </row>
    <row r="32" spans="1:26" ht="15.75" customHeight="1" x14ac:dyDescent="0.25">
      <c r="A32" s="242"/>
      <c r="B32" s="243"/>
      <c r="C32" s="243"/>
      <c r="D32" s="244"/>
      <c r="E32" s="244"/>
      <c r="F32" s="244"/>
      <c r="G32" s="243"/>
      <c r="H32" s="245"/>
      <c r="I32" s="243"/>
      <c r="J32" s="243"/>
      <c r="K32" s="243"/>
      <c r="L32" s="243"/>
      <c r="M32" s="243"/>
      <c r="N32" s="243"/>
      <c r="O32" s="243"/>
      <c r="P32" s="243"/>
      <c r="Q32" s="243"/>
      <c r="R32" s="243"/>
      <c r="S32" s="243"/>
      <c r="T32" s="243"/>
      <c r="U32" s="243"/>
      <c r="V32" s="243"/>
      <c r="W32" s="243"/>
      <c r="X32" s="243"/>
      <c r="Y32" s="243"/>
      <c r="Z32" s="243"/>
    </row>
    <row r="33" spans="1:26" ht="15.75" customHeight="1" x14ac:dyDescent="0.25">
      <c r="A33" s="242"/>
      <c r="B33" s="243"/>
      <c r="C33" s="243"/>
      <c r="D33" s="244"/>
      <c r="E33" s="244"/>
      <c r="F33" s="244"/>
      <c r="G33" s="243"/>
      <c r="H33" s="245"/>
      <c r="I33" s="243"/>
      <c r="J33" s="243"/>
      <c r="K33" s="243"/>
      <c r="L33" s="243"/>
      <c r="M33" s="243"/>
      <c r="N33" s="243"/>
      <c r="O33" s="243"/>
      <c r="P33" s="243"/>
      <c r="Q33" s="243"/>
      <c r="R33" s="243"/>
      <c r="S33" s="243"/>
      <c r="T33" s="243"/>
      <c r="U33" s="243"/>
      <c r="V33" s="243"/>
      <c r="W33" s="243"/>
      <c r="X33" s="243"/>
      <c r="Y33" s="243"/>
      <c r="Z33" s="243"/>
    </row>
    <row r="34" spans="1:26" ht="15.75" customHeight="1" x14ac:dyDescent="0.25">
      <c r="A34" s="242"/>
      <c r="B34" s="243"/>
      <c r="C34" s="243"/>
      <c r="D34" s="244"/>
      <c r="E34" s="244"/>
      <c r="F34" s="244"/>
      <c r="G34" s="243"/>
      <c r="H34" s="245"/>
      <c r="I34" s="243"/>
      <c r="J34" s="243"/>
      <c r="K34" s="243"/>
      <c r="L34" s="243"/>
      <c r="M34" s="243"/>
      <c r="N34" s="243"/>
      <c r="O34" s="243"/>
      <c r="P34" s="243"/>
      <c r="Q34" s="243"/>
      <c r="R34" s="243"/>
      <c r="S34" s="243"/>
      <c r="T34" s="243"/>
      <c r="U34" s="243"/>
      <c r="V34" s="243"/>
      <c r="W34" s="243"/>
      <c r="X34" s="243"/>
      <c r="Y34" s="243"/>
      <c r="Z34" s="243"/>
    </row>
    <row r="35" spans="1:26" ht="15.75" customHeight="1" x14ac:dyDescent="0.25">
      <c r="A35" s="242"/>
      <c r="B35" s="243"/>
      <c r="C35" s="243"/>
      <c r="D35" s="244"/>
      <c r="E35" s="244"/>
      <c r="F35" s="244"/>
      <c r="G35" s="243"/>
      <c r="H35" s="245"/>
      <c r="I35" s="243"/>
      <c r="J35" s="243"/>
      <c r="K35" s="243"/>
      <c r="L35" s="243"/>
      <c r="M35" s="243"/>
      <c r="N35" s="243"/>
      <c r="O35" s="243"/>
      <c r="P35" s="243"/>
      <c r="Q35" s="243"/>
      <c r="R35" s="243"/>
      <c r="S35" s="243"/>
      <c r="T35" s="243"/>
      <c r="U35" s="243"/>
      <c r="V35" s="243"/>
      <c r="W35" s="243"/>
      <c r="X35" s="243"/>
      <c r="Y35" s="243"/>
      <c r="Z35" s="243"/>
    </row>
    <row r="36" spans="1:26" ht="15.75" customHeight="1" x14ac:dyDescent="0.25">
      <c r="A36" s="242"/>
      <c r="B36" s="243"/>
      <c r="C36" s="243"/>
      <c r="D36" s="244"/>
      <c r="E36" s="244"/>
      <c r="F36" s="244"/>
      <c r="G36" s="243"/>
      <c r="H36" s="245"/>
      <c r="I36" s="243"/>
      <c r="J36" s="243"/>
      <c r="K36" s="243"/>
      <c r="L36" s="243"/>
      <c r="M36" s="243"/>
      <c r="N36" s="243"/>
      <c r="O36" s="243"/>
      <c r="P36" s="243"/>
      <c r="Q36" s="243"/>
      <c r="R36" s="243"/>
      <c r="S36" s="243"/>
      <c r="T36" s="243"/>
      <c r="U36" s="243"/>
      <c r="V36" s="243"/>
      <c r="W36" s="243"/>
      <c r="X36" s="243"/>
      <c r="Y36" s="243"/>
      <c r="Z36" s="243"/>
    </row>
    <row r="37" spans="1:26" ht="15.75" customHeight="1" x14ac:dyDescent="0.25">
      <c r="A37" s="242"/>
      <c r="B37" s="243"/>
      <c r="C37" s="243"/>
      <c r="D37" s="244"/>
      <c r="E37" s="244"/>
      <c r="F37" s="244"/>
      <c r="G37" s="243"/>
      <c r="H37" s="245"/>
      <c r="I37" s="243"/>
      <c r="J37" s="243"/>
      <c r="K37" s="243"/>
      <c r="L37" s="243"/>
      <c r="M37" s="243"/>
      <c r="N37" s="243"/>
      <c r="O37" s="243"/>
      <c r="P37" s="243"/>
      <c r="Q37" s="243"/>
      <c r="R37" s="243"/>
      <c r="S37" s="243"/>
      <c r="T37" s="243"/>
      <c r="U37" s="243"/>
      <c r="V37" s="243"/>
      <c r="W37" s="243"/>
      <c r="X37" s="243"/>
      <c r="Y37" s="243"/>
      <c r="Z37" s="243"/>
    </row>
    <row r="38" spans="1:26" ht="15.75" customHeight="1" x14ac:dyDescent="0.25">
      <c r="A38" s="242"/>
      <c r="B38" s="243"/>
      <c r="C38" s="243"/>
      <c r="D38" s="244"/>
      <c r="E38" s="244"/>
      <c r="F38" s="244"/>
      <c r="G38" s="243"/>
      <c r="H38" s="245"/>
      <c r="I38" s="243"/>
      <c r="J38" s="243"/>
      <c r="K38" s="243"/>
      <c r="L38" s="243"/>
      <c r="M38" s="243"/>
      <c r="N38" s="243"/>
      <c r="O38" s="243"/>
      <c r="P38" s="243"/>
      <c r="Q38" s="243"/>
      <c r="R38" s="243"/>
      <c r="S38" s="243"/>
      <c r="T38" s="243"/>
      <c r="U38" s="243"/>
      <c r="V38" s="243"/>
      <c r="W38" s="243"/>
      <c r="X38" s="243"/>
      <c r="Y38" s="243"/>
      <c r="Z38" s="243"/>
    </row>
    <row r="39" spans="1:26" ht="15.75" customHeight="1" x14ac:dyDescent="0.25">
      <c r="A39" s="242"/>
      <c r="B39" s="243"/>
      <c r="C39" s="243"/>
      <c r="D39" s="244"/>
      <c r="E39" s="244"/>
      <c r="F39" s="244"/>
      <c r="G39" s="243"/>
      <c r="H39" s="245"/>
      <c r="I39" s="243"/>
      <c r="J39" s="243"/>
      <c r="K39" s="243"/>
      <c r="L39" s="243"/>
      <c r="M39" s="243"/>
      <c r="N39" s="243"/>
      <c r="O39" s="243"/>
      <c r="P39" s="243"/>
      <c r="Q39" s="243"/>
      <c r="R39" s="243"/>
      <c r="S39" s="243"/>
      <c r="T39" s="243"/>
      <c r="U39" s="243"/>
      <c r="V39" s="243"/>
      <c r="W39" s="243"/>
      <c r="X39" s="243"/>
      <c r="Y39" s="243"/>
      <c r="Z39" s="243"/>
    </row>
    <row r="40" spans="1:26" ht="15.75" customHeight="1" x14ac:dyDescent="0.25">
      <c r="A40" s="242"/>
      <c r="B40" s="243"/>
      <c r="C40" s="243"/>
      <c r="D40" s="244"/>
      <c r="E40" s="244"/>
      <c r="F40" s="244"/>
      <c r="G40" s="243"/>
      <c r="H40" s="245"/>
      <c r="I40" s="243"/>
      <c r="J40" s="243"/>
      <c r="K40" s="243"/>
      <c r="L40" s="243"/>
      <c r="M40" s="243"/>
      <c r="N40" s="243"/>
      <c r="O40" s="243"/>
      <c r="P40" s="243"/>
      <c r="Q40" s="243"/>
      <c r="R40" s="243"/>
      <c r="S40" s="243"/>
      <c r="T40" s="243"/>
      <c r="U40" s="243"/>
      <c r="V40" s="243"/>
      <c r="W40" s="243"/>
      <c r="X40" s="243"/>
      <c r="Y40" s="243"/>
      <c r="Z40" s="243"/>
    </row>
    <row r="41" spans="1:26" ht="15.75" customHeight="1" x14ac:dyDescent="0.25">
      <c r="A41" s="242"/>
      <c r="B41" s="243"/>
      <c r="C41" s="243"/>
      <c r="D41" s="244"/>
      <c r="E41" s="244"/>
      <c r="F41" s="244"/>
      <c r="G41" s="243"/>
      <c r="H41" s="245"/>
      <c r="I41" s="243"/>
      <c r="J41" s="243"/>
      <c r="K41" s="243"/>
      <c r="L41" s="243"/>
      <c r="M41" s="243"/>
      <c r="N41" s="243"/>
      <c r="O41" s="243"/>
      <c r="P41" s="243"/>
      <c r="Q41" s="243"/>
      <c r="R41" s="243"/>
      <c r="S41" s="243"/>
      <c r="T41" s="243"/>
      <c r="U41" s="243"/>
      <c r="V41" s="243"/>
      <c r="W41" s="243"/>
      <c r="X41" s="243"/>
      <c r="Y41" s="243"/>
      <c r="Z41" s="243"/>
    </row>
    <row r="42" spans="1:26" ht="15.75" customHeight="1" x14ac:dyDescent="0.25">
      <c r="A42" s="242"/>
      <c r="B42" s="243"/>
      <c r="C42" s="243"/>
      <c r="D42" s="244"/>
      <c r="E42" s="244"/>
      <c r="F42" s="244"/>
      <c r="G42" s="243"/>
      <c r="H42" s="245"/>
      <c r="I42" s="243"/>
      <c r="J42" s="243"/>
      <c r="K42" s="243"/>
      <c r="L42" s="243"/>
      <c r="M42" s="243"/>
      <c r="N42" s="243"/>
      <c r="O42" s="243"/>
      <c r="P42" s="243"/>
      <c r="Q42" s="243"/>
      <c r="R42" s="243"/>
      <c r="S42" s="243"/>
      <c r="T42" s="243"/>
      <c r="U42" s="243"/>
      <c r="V42" s="243"/>
      <c r="W42" s="243"/>
      <c r="X42" s="243"/>
      <c r="Y42" s="243"/>
      <c r="Z42" s="243"/>
    </row>
    <row r="43" spans="1:26" ht="15.75" customHeight="1" x14ac:dyDescent="0.25">
      <c r="A43" s="242"/>
      <c r="B43" s="243"/>
      <c r="C43" s="243"/>
      <c r="D43" s="244"/>
      <c r="E43" s="244"/>
      <c r="F43" s="244"/>
      <c r="G43" s="243"/>
      <c r="H43" s="245"/>
      <c r="I43" s="243"/>
      <c r="J43" s="243"/>
      <c r="K43" s="243"/>
      <c r="L43" s="243"/>
      <c r="M43" s="243"/>
      <c r="N43" s="243"/>
      <c r="O43" s="243"/>
      <c r="P43" s="243"/>
      <c r="Q43" s="243"/>
      <c r="R43" s="243"/>
      <c r="S43" s="243"/>
      <c r="T43" s="243"/>
      <c r="U43" s="243"/>
      <c r="V43" s="243"/>
      <c r="W43" s="243"/>
      <c r="X43" s="243"/>
      <c r="Y43" s="243"/>
      <c r="Z43" s="243"/>
    </row>
    <row r="44" spans="1:26" ht="15.75" customHeight="1" x14ac:dyDescent="0.25">
      <c r="A44" s="242"/>
      <c r="B44" s="243"/>
      <c r="C44" s="243"/>
      <c r="D44" s="244"/>
      <c r="E44" s="244"/>
      <c r="F44" s="244"/>
      <c r="G44" s="243"/>
      <c r="H44" s="245"/>
      <c r="I44" s="243"/>
      <c r="J44" s="243"/>
      <c r="K44" s="243"/>
      <c r="L44" s="243"/>
      <c r="M44" s="243"/>
      <c r="N44" s="243"/>
      <c r="O44" s="243"/>
      <c r="P44" s="243"/>
      <c r="Q44" s="243"/>
      <c r="R44" s="243"/>
      <c r="S44" s="243"/>
      <c r="T44" s="243"/>
      <c r="U44" s="243"/>
      <c r="V44" s="243"/>
      <c r="W44" s="243"/>
      <c r="X44" s="243"/>
      <c r="Y44" s="243"/>
      <c r="Z44" s="243"/>
    </row>
    <row r="45" spans="1:26" ht="15.75" customHeight="1" x14ac:dyDescent="0.25">
      <c r="A45" s="242"/>
      <c r="B45" s="243"/>
      <c r="C45" s="243"/>
      <c r="D45" s="244"/>
      <c r="E45" s="244"/>
      <c r="F45" s="244"/>
      <c r="G45" s="243"/>
      <c r="H45" s="245"/>
      <c r="I45" s="243"/>
      <c r="J45" s="243"/>
      <c r="K45" s="243"/>
      <c r="L45" s="243"/>
      <c r="M45" s="243"/>
      <c r="N45" s="243"/>
      <c r="O45" s="243"/>
      <c r="P45" s="243"/>
      <c r="Q45" s="243"/>
      <c r="R45" s="243"/>
      <c r="S45" s="243"/>
      <c r="T45" s="243"/>
      <c r="U45" s="243"/>
      <c r="V45" s="243"/>
      <c r="W45" s="243"/>
      <c r="X45" s="243"/>
      <c r="Y45" s="243"/>
      <c r="Z45" s="243"/>
    </row>
    <row r="46" spans="1:26" ht="15.75" customHeight="1" x14ac:dyDescent="0.25">
      <c r="A46" s="242"/>
      <c r="B46" s="243"/>
      <c r="C46" s="243"/>
      <c r="D46" s="244"/>
      <c r="E46" s="244"/>
      <c r="F46" s="244"/>
      <c r="G46" s="243"/>
      <c r="H46" s="245"/>
      <c r="I46" s="243"/>
      <c r="J46" s="243"/>
      <c r="K46" s="243"/>
      <c r="L46" s="243"/>
      <c r="M46" s="243"/>
      <c r="N46" s="243"/>
      <c r="O46" s="243"/>
      <c r="P46" s="243"/>
      <c r="Q46" s="243"/>
      <c r="R46" s="243"/>
      <c r="S46" s="243"/>
      <c r="T46" s="243"/>
      <c r="U46" s="243"/>
      <c r="V46" s="243"/>
      <c r="W46" s="243"/>
      <c r="X46" s="243"/>
      <c r="Y46" s="243"/>
      <c r="Z46" s="243"/>
    </row>
    <row r="47" spans="1:26" ht="15.75" customHeight="1" x14ac:dyDescent="0.25">
      <c r="A47" s="242"/>
      <c r="B47" s="243"/>
      <c r="C47" s="243"/>
      <c r="D47" s="244"/>
      <c r="E47" s="244"/>
      <c r="F47" s="244"/>
      <c r="G47" s="243"/>
      <c r="H47" s="245"/>
      <c r="I47" s="243"/>
      <c r="J47" s="243"/>
      <c r="K47" s="243"/>
      <c r="L47" s="243"/>
      <c r="M47" s="243"/>
      <c r="N47" s="243"/>
      <c r="O47" s="243"/>
      <c r="P47" s="243"/>
      <c r="Q47" s="243"/>
      <c r="R47" s="243"/>
      <c r="S47" s="243"/>
      <c r="T47" s="243"/>
      <c r="U47" s="243"/>
      <c r="V47" s="243"/>
      <c r="W47" s="243"/>
      <c r="X47" s="243"/>
      <c r="Y47" s="243"/>
      <c r="Z47" s="243"/>
    </row>
    <row r="48" spans="1:26" ht="15.75" customHeight="1" x14ac:dyDescent="0.25">
      <c r="A48" s="242"/>
      <c r="B48" s="243"/>
      <c r="C48" s="243"/>
      <c r="D48" s="244"/>
      <c r="E48" s="244"/>
      <c r="F48" s="244"/>
      <c r="G48" s="243"/>
      <c r="H48" s="245"/>
      <c r="I48" s="243"/>
      <c r="J48" s="243"/>
      <c r="K48" s="243"/>
      <c r="L48" s="243"/>
      <c r="M48" s="243"/>
      <c r="N48" s="243"/>
      <c r="O48" s="243"/>
      <c r="P48" s="243"/>
      <c r="Q48" s="243"/>
      <c r="R48" s="243"/>
      <c r="S48" s="243"/>
      <c r="T48" s="243"/>
      <c r="U48" s="243"/>
      <c r="V48" s="243"/>
      <c r="W48" s="243"/>
      <c r="X48" s="243"/>
      <c r="Y48" s="243"/>
      <c r="Z48" s="243"/>
    </row>
    <row r="49" spans="1:26" ht="15.75" customHeight="1" x14ac:dyDescent="0.25">
      <c r="A49" s="242"/>
      <c r="B49" s="243"/>
      <c r="C49" s="243"/>
      <c r="D49" s="244"/>
      <c r="E49" s="244"/>
      <c r="F49" s="244"/>
      <c r="G49" s="243"/>
      <c r="H49" s="245"/>
      <c r="I49" s="243"/>
      <c r="J49" s="243"/>
      <c r="K49" s="243"/>
      <c r="L49" s="243"/>
      <c r="M49" s="243"/>
      <c r="N49" s="243"/>
      <c r="O49" s="243"/>
      <c r="P49" s="243"/>
      <c r="Q49" s="243"/>
      <c r="R49" s="243"/>
      <c r="S49" s="243"/>
      <c r="T49" s="243"/>
      <c r="U49" s="243"/>
      <c r="V49" s="243"/>
      <c r="W49" s="243"/>
      <c r="X49" s="243"/>
      <c r="Y49" s="243"/>
      <c r="Z49" s="243"/>
    </row>
    <row r="50" spans="1:26" ht="15.75" customHeight="1" x14ac:dyDescent="0.25">
      <c r="A50" s="242"/>
      <c r="B50" s="243"/>
      <c r="C50" s="243"/>
      <c r="D50" s="244"/>
      <c r="E50" s="244"/>
      <c r="F50" s="244"/>
      <c r="G50" s="243"/>
      <c r="H50" s="245"/>
      <c r="I50" s="243"/>
      <c r="J50" s="243"/>
      <c r="K50" s="243"/>
      <c r="L50" s="243"/>
      <c r="M50" s="243"/>
      <c r="N50" s="243"/>
      <c r="O50" s="243"/>
      <c r="P50" s="243"/>
      <c r="Q50" s="243"/>
      <c r="R50" s="243"/>
      <c r="S50" s="243"/>
      <c r="T50" s="243"/>
      <c r="U50" s="243"/>
      <c r="V50" s="243"/>
      <c r="W50" s="243"/>
      <c r="X50" s="243"/>
      <c r="Y50" s="243"/>
      <c r="Z50" s="243"/>
    </row>
    <row r="51" spans="1:26" ht="15.75" customHeight="1" x14ac:dyDescent="0.25">
      <c r="A51" s="242"/>
      <c r="B51" s="243"/>
      <c r="C51" s="243"/>
      <c r="D51" s="244"/>
      <c r="E51" s="244"/>
      <c r="F51" s="244"/>
      <c r="G51" s="243"/>
      <c r="H51" s="245"/>
      <c r="I51" s="243"/>
      <c r="J51" s="243"/>
      <c r="K51" s="243"/>
      <c r="L51" s="243"/>
      <c r="M51" s="243"/>
      <c r="N51" s="243"/>
      <c r="O51" s="243"/>
      <c r="P51" s="243"/>
      <c r="Q51" s="243"/>
      <c r="R51" s="243"/>
      <c r="S51" s="243"/>
      <c r="T51" s="243"/>
      <c r="U51" s="243"/>
      <c r="V51" s="243"/>
      <c r="W51" s="243"/>
      <c r="X51" s="243"/>
      <c r="Y51" s="243"/>
      <c r="Z51" s="243"/>
    </row>
    <row r="52" spans="1:26" ht="15.75" customHeight="1" x14ac:dyDescent="0.25">
      <c r="A52" s="242"/>
      <c r="B52" s="243"/>
      <c r="C52" s="243"/>
      <c r="D52" s="244"/>
      <c r="E52" s="244"/>
      <c r="F52" s="244"/>
      <c r="G52" s="243"/>
      <c r="H52" s="245"/>
      <c r="I52" s="243"/>
      <c r="J52" s="243"/>
      <c r="K52" s="243"/>
      <c r="L52" s="243"/>
      <c r="M52" s="243"/>
      <c r="N52" s="243"/>
      <c r="O52" s="243"/>
      <c r="P52" s="243"/>
      <c r="Q52" s="243"/>
      <c r="R52" s="243"/>
      <c r="S52" s="243"/>
      <c r="T52" s="243"/>
      <c r="U52" s="243"/>
      <c r="V52" s="243"/>
      <c r="W52" s="243"/>
      <c r="X52" s="243"/>
      <c r="Y52" s="243"/>
      <c r="Z52" s="243"/>
    </row>
    <row r="53" spans="1:26" ht="15.75" customHeight="1" x14ac:dyDescent="0.25">
      <c r="A53" s="242"/>
      <c r="B53" s="243"/>
      <c r="C53" s="243"/>
      <c r="D53" s="244"/>
      <c r="E53" s="244"/>
      <c r="F53" s="244"/>
      <c r="G53" s="243"/>
      <c r="H53" s="245"/>
      <c r="I53" s="243"/>
      <c r="J53" s="243"/>
      <c r="K53" s="243"/>
      <c r="L53" s="243"/>
      <c r="M53" s="243"/>
      <c r="N53" s="243"/>
      <c r="O53" s="243"/>
      <c r="P53" s="243"/>
      <c r="Q53" s="243"/>
      <c r="R53" s="243"/>
      <c r="S53" s="243"/>
      <c r="T53" s="243"/>
      <c r="U53" s="243"/>
      <c r="V53" s="243"/>
      <c r="W53" s="243"/>
      <c r="X53" s="243"/>
      <c r="Y53" s="243"/>
      <c r="Z53" s="243"/>
    </row>
    <row r="54" spans="1:26" ht="15.75" customHeight="1" x14ac:dyDescent="0.25">
      <c r="A54" s="242"/>
      <c r="B54" s="243"/>
      <c r="C54" s="243"/>
      <c r="D54" s="244"/>
      <c r="E54" s="244"/>
      <c r="F54" s="244"/>
      <c r="G54" s="243"/>
      <c r="H54" s="245"/>
      <c r="I54" s="243"/>
      <c r="J54" s="243"/>
      <c r="K54" s="243"/>
      <c r="L54" s="243"/>
      <c r="M54" s="243"/>
      <c r="N54" s="243"/>
      <c r="O54" s="243"/>
      <c r="P54" s="243"/>
      <c r="Q54" s="243"/>
      <c r="R54" s="243"/>
      <c r="S54" s="243"/>
      <c r="T54" s="243"/>
      <c r="U54" s="243"/>
      <c r="V54" s="243"/>
      <c r="W54" s="243"/>
      <c r="X54" s="243"/>
      <c r="Y54" s="243"/>
      <c r="Z54" s="243"/>
    </row>
    <row r="55" spans="1:26" ht="15.75" customHeight="1" x14ac:dyDescent="0.25">
      <c r="A55" s="242"/>
      <c r="B55" s="243"/>
      <c r="C55" s="243"/>
      <c r="D55" s="244"/>
      <c r="E55" s="244"/>
      <c r="F55" s="244"/>
      <c r="G55" s="243"/>
      <c r="H55" s="245"/>
      <c r="I55" s="243"/>
      <c r="J55" s="243"/>
      <c r="K55" s="243"/>
      <c r="L55" s="243"/>
      <c r="M55" s="243"/>
      <c r="N55" s="243"/>
      <c r="O55" s="243"/>
      <c r="P55" s="243"/>
      <c r="Q55" s="243"/>
      <c r="R55" s="243"/>
      <c r="S55" s="243"/>
      <c r="T55" s="243"/>
      <c r="U55" s="243"/>
      <c r="V55" s="243"/>
      <c r="W55" s="243"/>
      <c r="X55" s="243"/>
      <c r="Y55" s="243"/>
      <c r="Z55" s="243"/>
    </row>
    <row r="56" spans="1:26" ht="15.75" customHeight="1" x14ac:dyDescent="0.25">
      <c r="A56" s="242"/>
      <c r="B56" s="243"/>
      <c r="C56" s="243"/>
      <c r="D56" s="244"/>
      <c r="E56" s="244"/>
      <c r="F56" s="244"/>
      <c r="G56" s="243"/>
      <c r="H56" s="245"/>
      <c r="I56" s="243"/>
      <c r="J56" s="243"/>
      <c r="K56" s="243"/>
      <c r="L56" s="243"/>
      <c r="M56" s="243"/>
      <c r="N56" s="243"/>
      <c r="O56" s="243"/>
      <c r="P56" s="243"/>
      <c r="Q56" s="243"/>
      <c r="R56" s="243"/>
      <c r="S56" s="243"/>
      <c r="T56" s="243"/>
      <c r="U56" s="243"/>
      <c r="V56" s="243"/>
      <c r="W56" s="243"/>
      <c r="X56" s="243"/>
      <c r="Y56" s="243"/>
      <c r="Z56" s="243"/>
    </row>
    <row r="57" spans="1:26" ht="15.75" customHeight="1" x14ac:dyDescent="0.25">
      <c r="A57" s="242"/>
      <c r="B57" s="243"/>
      <c r="C57" s="243"/>
      <c r="D57" s="244"/>
      <c r="E57" s="244"/>
      <c r="F57" s="244"/>
      <c r="G57" s="243"/>
      <c r="H57" s="245"/>
      <c r="I57" s="243"/>
      <c r="J57" s="243"/>
      <c r="K57" s="243"/>
      <c r="L57" s="243"/>
      <c r="M57" s="243"/>
      <c r="N57" s="243"/>
      <c r="O57" s="243"/>
      <c r="P57" s="243"/>
      <c r="Q57" s="243"/>
      <c r="R57" s="243"/>
      <c r="S57" s="243"/>
      <c r="T57" s="243"/>
      <c r="U57" s="243"/>
      <c r="V57" s="243"/>
      <c r="W57" s="243"/>
      <c r="X57" s="243"/>
      <c r="Y57" s="243"/>
      <c r="Z57" s="243"/>
    </row>
    <row r="58" spans="1:26" ht="15.75" customHeight="1" x14ac:dyDescent="0.25">
      <c r="A58" s="242"/>
      <c r="B58" s="243"/>
      <c r="C58" s="243"/>
      <c r="D58" s="244"/>
      <c r="E58" s="244"/>
      <c r="F58" s="244"/>
      <c r="G58" s="243"/>
      <c r="H58" s="245"/>
      <c r="I58" s="243"/>
      <c r="J58" s="243"/>
      <c r="K58" s="243"/>
      <c r="L58" s="243"/>
      <c r="M58" s="243"/>
      <c r="N58" s="243"/>
      <c r="O58" s="243"/>
      <c r="P58" s="243"/>
      <c r="Q58" s="243"/>
      <c r="R58" s="243"/>
      <c r="S58" s="243"/>
      <c r="T58" s="243"/>
      <c r="U58" s="243"/>
      <c r="V58" s="243"/>
      <c r="W58" s="243"/>
      <c r="X58" s="243"/>
      <c r="Y58" s="243"/>
      <c r="Z58" s="243"/>
    </row>
    <row r="59" spans="1:26" ht="15.75" customHeight="1" x14ac:dyDescent="0.25">
      <c r="A59" s="242"/>
      <c r="B59" s="243"/>
      <c r="C59" s="243"/>
      <c r="D59" s="244"/>
      <c r="E59" s="244"/>
      <c r="F59" s="244"/>
      <c r="G59" s="243"/>
      <c r="H59" s="245"/>
      <c r="I59" s="243"/>
      <c r="J59" s="243"/>
      <c r="K59" s="243"/>
      <c r="L59" s="243"/>
      <c r="M59" s="243"/>
      <c r="N59" s="243"/>
      <c r="O59" s="243"/>
      <c r="P59" s="243"/>
      <c r="Q59" s="243"/>
      <c r="R59" s="243"/>
      <c r="S59" s="243"/>
      <c r="T59" s="243"/>
      <c r="U59" s="243"/>
      <c r="V59" s="243"/>
      <c r="W59" s="243"/>
      <c r="X59" s="243"/>
      <c r="Y59" s="243"/>
      <c r="Z59" s="243"/>
    </row>
    <row r="60" spans="1:26" ht="15.75" customHeight="1" x14ac:dyDescent="0.25">
      <c r="A60" s="242"/>
      <c r="B60" s="243"/>
      <c r="C60" s="243"/>
      <c r="D60" s="244"/>
      <c r="E60" s="244"/>
      <c r="F60" s="244"/>
      <c r="G60" s="243"/>
      <c r="H60" s="245"/>
      <c r="I60" s="243"/>
      <c r="J60" s="243"/>
      <c r="K60" s="243"/>
      <c r="L60" s="243"/>
      <c r="M60" s="243"/>
      <c r="N60" s="243"/>
      <c r="O60" s="243"/>
      <c r="P60" s="243"/>
      <c r="Q60" s="243"/>
      <c r="R60" s="243"/>
      <c r="S60" s="243"/>
      <c r="T60" s="243"/>
      <c r="U60" s="243"/>
      <c r="V60" s="243"/>
      <c r="W60" s="243"/>
      <c r="X60" s="243"/>
      <c r="Y60" s="243"/>
      <c r="Z60" s="243"/>
    </row>
    <row r="61" spans="1:26" ht="15.75" customHeight="1" x14ac:dyDescent="0.25">
      <c r="A61" s="242"/>
      <c r="B61" s="243"/>
      <c r="C61" s="243"/>
      <c r="D61" s="244"/>
      <c r="E61" s="244"/>
      <c r="F61" s="244"/>
      <c r="G61" s="243"/>
      <c r="H61" s="245"/>
      <c r="I61" s="243"/>
      <c r="J61" s="243"/>
      <c r="K61" s="243"/>
      <c r="L61" s="243"/>
      <c r="M61" s="243"/>
      <c r="N61" s="243"/>
      <c r="O61" s="243"/>
      <c r="P61" s="243"/>
      <c r="Q61" s="243"/>
      <c r="R61" s="243"/>
      <c r="S61" s="243"/>
      <c r="T61" s="243"/>
      <c r="U61" s="243"/>
      <c r="V61" s="243"/>
      <c r="W61" s="243"/>
      <c r="X61" s="243"/>
      <c r="Y61" s="243"/>
      <c r="Z61" s="243"/>
    </row>
    <row r="62" spans="1:26" ht="15.75" customHeight="1" x14ac:dyDescent="0.25">
      <c r="A62" s="242"/>
      <c r="B62" s="243"/>
      <c r="C62" s="243"/>
      <c r="D62" s="244"/>
      <c r="E62" s="244"/>
      <c r="F62" s="244"/>
      <c r="G62" s="243"/>
      <c r="H62" s="245"/>
      <c r="I62" s="243"/>
      <c r="J62" s="243"/>
      <c r="K62" s="243"/>
      <c r="L62" s="243"/>
      <c r="M62" s="243"/>
      <c r="N62" s="243"/>
      <c r="O62" s="243"/>
      <c r="P62" s="243"/>
      <c r="Q62" s="243"/>
      <c r="R62" s="243"/>
      <c r="S62" s="243"/>
      <c r="T62" s="243"/>
      <c r="U62" s="243"/>
      <c r="V62" s="243"/>
      <c r="W62" s="243"/>
      <c r="X62" s="243"/>
      <c r="Y62" s="243"/>
      <c r="Z62" s="243"/>
    </row>
    <row r="63" spans="1:26" ht="15.75" customHeight="1" x14ac:dyDescent="0.25">
      <c r="A63" s="242"/>
      <c r="B63" s="243"/>
      <c r="C63" s="243"/>
      <c r="D63" s="244"/>
      <c r="E63" s="244"/>
      <c r="F63" s="244"/>
      <c r="G63" s="243"/>
      <c r="H63" s="245"/>
      <c r="I63" s="243"/>
      <c r="J63" s="243"/>
      <c r="K63" s="243"/>
      <c r="L63" s="243"/>
      <c r="M63" s="243"/>
      <c r="N63" s="243"/>
      <c r="O63" s="243"/>
      <c r="P63" s="243"/>
      <c r="Q63" s="243"/>
      <c r="R63" s="243"/>
      <c r="S63" s="243"/>
      <c r="T63" s="243"/>
      <c r="U63" s="243"/>
      <c r="V63" s="243"/>
      <c r="W63" s="243"/>
      <c r="X63" s="243"/>
      <c r="Y63" s="243"/>
      <c r="Z63" s="243"/>
    </row>
    <row r="64" spans="1:26" ht="15.75" customHeight="1" x14ac:dyDescent="0.25">
      <c r="A64" s="242"/>
      <c r="B64" s="243"/>
      <c r="C64" s="243"/>
      <c r="D64" s="244"/>
      <c r="E64" s="244"/>
      <c r="F64" s="244"/>
      <c r="G64" s="243"/>
      <c r="H64" s="245"/>
      <c r="I64" s="243"/>
      <c r="J64" s="243"/>
      <c r="K64" s="243"/>
      <c r="L64" s="243"/>
      <c r="M64" s="243"/>
      <c r="N64" s="243"/>
      <c r="O64" s="243"/>
      <c r="P64" s="243"/>
      <c r="Q64" s="243"/>
      <c r="R64" s="243"/>
      <c r="S64" s="243"/>
      <c r="T64" s="243"/>
      <c r="U64" s="243"/>
      <c r="V64" s="243"/>
      <c r="W64" s="243"/>
      <c r="X64" s="243"/>
      <c r="Y64" s="243"/>
      <c r="Z64" s="243"/>
    </row>
    <row r="65" spans="1:26" ht="15.75" customHeight="1" x14ac:dyDescent="0.25">
      <c r="A65" s="242"/>
      <c r="B65" s="243"/>
      <c r="C65" s="243"/>
      <c r="D65" s="244"/>
      <c r="E65" s="244"/>
      <c r="F65" s="244"/>
      <c r="G65" s="243"/>
      <c r="H65" s="245"/>
      <c r="I65" s="243"/>
      <c r="J65" s="243"/>
      <c r="K65" s="243"/>
      <c r="L65" s="243"/>
      <c r="M65" s="243"/>
      <c r="N65" s="243"/>
      <c r="O65" s="243"/>
      <c r="P65" s="243"/>
      <c r="Q65" s="243"/>
      <c r="R65" s="243"/>
      <c r="S65" s="243"/>
      <c r="T65" s="243"/>
      <c r="U65" s="243"/>
      <c r="V65" s="243"/>
      <c r="W65" s="243"/>
      <c r="X65" s="243"/>
      <c r="Y65" s="243"/>
      <c r="Z65" s="243"/>
    </row>
    <row r="66" spans="1:26" ht="15.75" customHeight="1" x14ac:dyDescent="0.25">
      <c r="A66" s="242"/>
      <c r="B66" s="243"/>
      <c r="C66" s="243"/>
      <c r="D66" s="244"/>
      <c r="E66" s="244"/>
      <c r="F66" s="244"/>
      <c r="G66" s="243"/>
      <c r="H66" s="245"/>
      <c r="I66" s="243"/>
      <c r="J66" s="243"/>
      <c r="K66" s="243"/>
      <c r="L66" s="243"/>
      <c r="M66" s="243"/>
      <c r="N66" s="243"/>
      <c r="O66" s="243"/>
      <c r="P66" s="243"/>
      <c r="Q66" s="243"/>
      <c r="R66" s="243"/>
      <c r="S66" s="243"/>
      <c r="T66" s="243"/>
      <c r="U66" s="243"/>
      <c r="V66" s="243"/>
      <c r="W66" s="243"/>
      <c r="X66" s="243"/>
      <c r="Y66" s="243"/>
      <c r="Z66" s="243"/>
    </row>
    <row r="67" spans="1:26" ht="15.75" customHeight="1" x14ac:dyDescent="0.25">
      <c r="A67" s="242"/>
      <c r="B67" s="243"/>
      <c r="C67" s="243"/>
      <c r="D67" s="244"/>
      <c r="E67" s="244"/>
      <c r="F67" s="244"/>
      <c r="G67" s="243"/>
      <c r="H67" s="245"/>
      <c r="I67" s="243"/>
      <c r="J67" s="243"/>
      <c r="K67" s="243"/>
      <c r="L67" s="243"/>
      <c r="M67" s="243"/>
      <c r="N67" s="243"/>
      <c r="O67" s="243"/>
      <c r="P67" s="243"/>
      <c r="Q67" s="243"/>
      <c r="R67" s="243"/>
      <c r="S67" s="243"/>
      <c r="T67" s="243"/>
      <c r="U67" s="243"/>
      <c r="V67" s="243"/>
      <c r="W67" s="243"/>
      <c r="X67" s="243"/>
      <c r="Y67" s="243"/>
      <c r="Z67" s="243"/>
    </row>
    <row r="68" spans="1:26" ht="15.75" customHeight="1" x14ac:dyDescent="0.25">
      <c r="A68" s="242"/>
      <c r="B68" s="243"/>
      <c r="C68" s="243"/>
      <c r="D68" s="244"/>
      <c r="E68" s="244"/>
      <c r="F68" s="244"/>
      <c r="G68" s="243"/>
      <c r="H68" s="245"/>
      <c r="I68" s="243"/>
      <c r="J68" s="243"/>
      <c r="K68" s="243"/>
      <c r="L68" s="243"/>
      <c r="M68" s="243"/>
      <c r="N68" s="243"/>
      <c r="O68" s="243"/>
      <c r="P68" s="243"/>
      <c r="Q68" s="243"/>
      <c r="R68" s="243"/>
      <c r="S68" s="243"/>
      <c r="T68" s="243"/>
      <c r="U68" s="243"/>
      <c r="V68" s="243"/>
      <c r="W68" s="243"/>
      <c r="X68" s="243"/>
      <c r="Y68" s="243"/>
      <c r="Z68" s="243"/>
    </row>
    <row r="69" spans="1:26" ht="15.75" customHeight="1" x14ac:dyDescent="0.25">
      <c r="A69" s="242"/>
      <c r="B69" s="243"/>
      <c r="C69" s="243"/>
      <c r="D69" s="244"/>
      <c r="E69" s="244"/>
      <c r="F69" s="244"/>
      <c r="G69" s="243"/>
      <c r="H69" s="245"/>
      <c r="I69" s="243"/>
      <c r="J69" s="243"/>
      <c r="K69" s="243"/>
      <c r="L69" s="243"/>
      <c r="M69" s="243"/>
      <c r="N69" s="243"/>
      <c r="O69" s="243"/>
      <c r="P69" s="243"/>
      <c r="Q69" s="243"/>
      <c r="R69" s="243"/>
      <c r="S69" s="243"/>
      <c r="T69" s="243"/>
      <c r="U69" s="243"/>
      <c r="V69" s="243"/>
      <c r="W69" s="243"/>
      <c r="X69" s="243"/>
      <c r="Y69" s="243"/>
      <c r="Z69" s="243"/>
    </row>
    <row r="70" spans="1:26" ht="15.75" customHeight="1" x14ac:dyDescent="0.25">
      <c r="A70" s="242"/>
      <c r="B70" s="243"/>
      <c r="C70" s="243"/>
      <c r="D70" s="244"/>
      <c r="E70" s="244"/>
      <c r="F70" s="244"/>
      <c r="G70" s="243"/>
      <c r="H70" s="245"/>
      <c r="I70" s="243"/>
      <c r="J70" s="243"/>
      <c r="K70" s="243"/>
      <c r="L70" s="243"/>
      <c r="M70" s="243"/>
      <c r="N70" s="243"/>
      <c r="O70" s="243"/>
      <c r="P70" s="243"/>
      <c r="Q70" s="243"/>
      <c r="R70" s="243"/>
      <c r="S70" s="243"/>
      <c r="T70" s="243"/>
      <c r="U70" s="243"/>
      <c r="V70" s="243"/>
      <c r="W70" s="243"/>
      <c r="X70" s="243"/>
      <c r="Y70" s="243"/>
      <c r="Z70" s="243"/>
    </row>
    <row r="71" spans="1:26" ht="15.75" customHeight="1" x14ac:dyDescent="0.25">
      <c r="A71" s="242"/>
      <c r="B71" s="243"/>
      <c r="C71" s="243"/>
      <c r="D71" s="244"/>
      <c r="E71" s="244"/>
      <c r="F71" s="244"/>
      <c r="G71" s="243"/>
      <c r="H71" s="245"/>
      <c r="I71" s="243"/>
      <c r="J71" s="243"/>
      <c r="K71" s="243"/>
      <c r="L71" s="243"/>
      <c r="M71" s="243"/>
      <c r="N71" s="243"/>
      <c r="O71" s="243"/>
      <c r="P71" s="243"/>
      <c r="Q71" s="243"/>
      <c r="R71" s="243"/>
      <c r="S71" s="243"/>
      <c r="T71" s="243"/>
      <c r="U71" s="243"/>
      <c r="V71" s="243"/>
      <c r="W71" s="243"/>
      <c r="X71" s="243"/>
      <c r="Y71" s="243"/>
      <c r="Z71" s="243"/>
    </row>
    <row r="72" spans="1:26" ht="15.75" customHeight="1" x14ac:dyDescent="0.25">
      <c r="A72" s="242"/>
      <c r="B72" s="243"/>
      <c r="C72" s="243"/>
      <c r="D72" s="244"/>
      <c r="E72" s="244"/>
      <c r="F72" s="244"/>
      <c r="G72" s="243"/>
      <c r="H72" s="245"/>
      <c r="I72" s="243"/>
      <c r="J72" s="243"/>
      <c r="K72" s="243"/>
      <c r="L72" s="243"/>
      <c r="M72" s="243"/>
      <c r="N72" s="243"/>
      <c r="O72" s="243"/>
      <c r="P72" s="243"/>
      <c r="Q72" s="243"/>
      <c r="R72" s="243"/>
      <c r="S72" s="243"/>
      <c r="T72" s="243"/>
      <c r="U72" s="243"/>
      <c r="V72" s="243"/>
      <c r="W72" s="243"/>
      <c r="X72" s="243"/>
      <c r="Y72" s="243"/>
      <c r="Z72" s="243"/>
    </row>
    <row r="73" spans="1:26" ht="15.75" customHeight="1" x14ac:dyDescent="0.25">
      <c r="A73" s="242"/>
      <c r="B73" s="243"/>
      <c r="C73" s="243"/>
      <c r="D73" s="244"/>
      <c r="E73" s="244"/>
      <c r="F73" s="244"/>
      <c r="G73" s="243"/>
      <c r="H73" s="245"/>
      <c r="I73" s="243"/>
      <c r="J73" s="243"/>
      <c r="K73" s="243"/>
      <c r="L73" s="243"/>
      <c r="M73" s="243"/>
      <c r="N73" s="243"/>
      <c r="O73" s="243"/>
      <c r="P73" s="243"/>
      <c r="Q73" s="243"/>
      <c r="R73" s="243"/>
      <c r="S73" s="243"/>
      <c r="T73" s="243"/>
      <c r="U73" s="243"/>
      <c r="V73" s="243"/>
      <c r="W73" s="243"/>
      <c r="X73" s="243"/>
      <c r="Y73" s="243"/>
      <c r="Z73" s="243"/>
    </row>
    <row r="74" spans="1:26" ht="15.75" customHeight="1" x14ac:dyDescent="0.25">
      <c r="A74" s="242"/>
      <c r="B74" s="243"/>
      <c r="C74" s="243"/>
      <c r="D74" s="244"/>
      <c r="E74" s="244"/>
      <c r="F74" s="244"/>
      <c r="G74" s="243"/>
      <c r="H74" s="245"/>
      <c r="I74" s="243"/>
      <c r="J74" s="243"/>
      <c r="K74" s="243"/>
      <c r="L74" s="243"/>
      <c r="M74" s="243"/>
      <c r="N74" s="243"/>
      <c r="O74" s="243"/>
      <c r="P74" s="243"/>
      <c r="Q74" s="243"/>
      <c r="R74" s="243"/>
      <c r="S74" s="243"/>
      <c r="T74" s="243"/>
      <c r="U74" s="243"/>
      <c r="V74" s="243"/>
      <c r="W74" s="243"/>
      <c r="X74" s="243"/>
      <c r="Y74" s="243"/>
      <c r="Z74" s="243"/>
    </row>
    <row r="75" spans="1:26" ht="15.75" customHeight="1" x14ac:dyDescent="0.25">
      <c r="A75" s="242"/>
      <c r="B75" s="243"/>
      <c r="C75" s="243"/>
      <c r="D75" s="244"/>
      <c r="E75" s="244"/>
      <c r="F75" s="244"/>
      <c r="G75" s="243"/>
      <c r="H75" s="245"/>
      <c r="I75" s="243"/>
      <c r="J75" s="243"/>
      <c r="K75" s="243"/>
      <c r="L75" s="243"/>
      <c r="M75" s="243"/>
      <c r="N75" s="243"/>
      <c r="O75" s="243"/>
      <c r="P75" s="243"/>
      <c r="Q75" s="243"/>
      <c r="R75" s="243"/>
      <c r="S75" s="243"/>
      <c r="T75" s="243"/>
      <c r="U75" s="243"/>
      <c r="V75" s="243"/>
      <c r="W75" s="243"/>
      <c r="X75" s="243"/>
      <c r="Y75" s="243"/>
      <c r="Z75" s="243"/>
    </row>
    <row r="76" spans="1:26" ht="15.75" customHeight="1" x14ac:dyDescent="0.25">
      <c r="A76" s="242"/>
      <c r="B76" s="243"/>
      <c r="C76" s="243"/>
      <c r="D76" s="244"/>
      <c r="E76" s="244"/>
      <c r="F76" s="244"/>
      <c r="G76" s="243"/>
      <c r="H76" s="245"/>
      <c r="I76" s="243"/>
      <c r="J76" s="243"/>
      <c r="K76" s="243"/>
      <c r="L76" s="243"/>
      <c r="M76" s="243"/>
      <c r="N76" s="243"/>
      <c r="O76" s="243"/>
      <c r="P76" s="243"/>
      <c r="Q76" s="243"/>
      <c r="R76" s="243"/>
      <c r="S76" s="243"/>
      <c r="T76" s="243"/>
      <c r="U76" s="243"/>
      <c r="V76" s="243"/>
      <c r="W76" s="243"/>
      <c r="X76" s="243"/>
      <c r="Y76" s="243"/>
      <c r="Z76" s="243"/>
    </row>
    <row r="77" spans="1:26" ht="15.75" customHeight="1" x14ac:dyDescent="0.25">
      <c r="A77" s="242"/>
      <c r="B77" s="243"/>
      <c r="C77" s="243"/>
      <c r="D77" s="244"/>
      <c r="E77" s="244"/>
      <c r="F77" s="244"/>
      <c r="G77" s="243"/>
      <c r="H77" s="245"/>
      <c r="I77" s="243"/>
      <c r="J77" s="243"/>
      <c r="K77" s="243"/>
      <c r="L77" s="243"/>
      <c r="M77" s="243"/>
      <c r="N77" s="243"/>
      <c r="O77" s="243"/>
      <c r="P77" s="243"/>
      <c r="Q77" s="243"/>
      <c r="R77" s="243"/>
      <c r="S77" s="243"/>
      <c r="T77" s="243"/>
      <c r="U77" s="243"/>
      <c r="V77" s="243"/>
      <c r="W77" s="243"/>
      <c r="X77" s="243"/>
      <c r="Y77" s="243"/>
      <c r="Z77" s="243"/>
    </row>
    <row r="78" spans="1:26" ht="15.75" customHeight="1" x14ac:dyDescent="0.25">
      <c r="A78" s="242"/>
      <c r="B78" s="243"/>
      <c r="C78" s="243"/>
      <c r="D78" s="244"/>
      <c r="E78" s="244"/>
      <c r="F78" s="244"/>
      <c r="G78" s="243"/>
      <c r="H78" s="245"/>
      <c r="I78" s="243"/>
      <c r="J78" s="243"/>
      <c r="K78" s="243"/>
      <c r="L78" s="243"/>
      <c r="M78" s="243"/>
      <c r="N78" s="243"/>
      <c r="O78" s="243"/>
      <c r="P78" s="243"/>
      <c r="Q78" s="243"/>
      <c r="R78" s="243"/>
      <c r="S78" s="243"/>
      <c r="T78" s="243"/>
      <c r="U78" s="243"/>
      <c r="V78" s="243"/>
      <c r="W78" s="243"/>
      <c r="X78" s="243"/>
      <c r="Y78" s="243"/>
      <c r="Z78" s="243"/>
    </row>
    <row r="79" spans="1:26" ht="15.75" customHeight="1" x14ac:dyDescent="0.25">
      <c r="A79" s="242"/>
      <c r="B79" s="243"/>
      <c r="C79" s="243"/>
      <c r="D79" s="244"/>
      <c r="E79" s="244"/>
      <c r="F79" s="244"/>
      <c r="G79" s="243"/>
      <c r="H79" s="245"/>
      <c r="I79" s="243"/>
      <c r="J79" s="243"/>
      <c r="K79" s="243"/>
      <c r="L79" s="243"/>
      <c r="M79" s="243"/>
      <c r="N79" s="243"/>
      <c r="O79" s="243"/>
      <c r="P79" s="243"/>
      <c r="Q79" s="243"/>
      <c r="R79" s="243"/>
      <c r="S79" s="243"/>
      <c r="T79" s="243"/>
      <c r="U79" s="243"/>
      <c r="V79" s="243"/>
      <c r="W79" s="243"/>
      <c r="X79" s="243"/>
      <c r="Y79" s="243"/>
      <c r="Z79" s="243"/>
    </row>
    <row r="80" spans="1:26" ht="15.75" customHeight="1" x14ac:dyDescent="0.25">
      <c r="A80" s="242"/>
      <c r="B80" s="243"/>
      <c r="C80" s="243"/>
      <c r="D80" s="244"/>
      <c r="E80" s="244"/>
      <c r="F80" s="244"/>
      <c r="G80" s="243"/>
      <c r="H80" s="245"/>
      <c r="I80" s="243"/>
      <c r="J80" s="243"/>
      <c r="K80" s="243"/>
      <c r="L80" s="243"/>
      <c r="M80" s="243"/>
      <c r="N80" s="243"/>
      <c r="O80" s="243"/>
      <c r="P80" s="243"/>
      <c r="Q80" s="243"/>
      <c r="R80" s="243"/>
      <c r="S80" s="243"/>
      <c r="T80" s="243"/>
      <c r="U80" s="243"/>
      <c r="V80" s="243"/>
      <c r="W80" s="243"/>
      <c r="X80" s="243"/>
      <c r="Y80" s="243"/>
      <c r="Z80" s="243"/>
    </row>
    <row r="81" spans="1:26" ht="15.75" customHeight="1" x14ac:dyDescent="0.25">
      <c r="A81" s="242"/>
      <c r="B81" s="243"/>
      <c r="C81" s="243"/>
      <c r="D81" s="244"/>
      <c r="E81" s="244"/>
      <c r="F81" s="244"/>
      <c r="G81" s="243"/>
      <c r="H81" s="245"/>
      <c r="I81" s="243"/>
      <c r="J81" s="243"/>
      <c r="K81" s="243"/>
      <c r="L81" s="243"/>
      <c r="M81" s="243"/>
      <c r="N81" s="243"/>
      <c r="O81" s="243"/>
      <c r="P81" s="243"/>
      <c r="Q81" s="243"/>
      <c r="R81" s="243"/>
      <c r="S81" s="243"/>
      <c r="T81" s="243"/>
      <c r="U81" s="243"/>
      <c r="V81" s="243"/>
      <c r="W81" s="243"/>
      <c r="X81" s="243"/>
      <c r="Y81" s="243"/>
      <c r="Z81" s="243"/>
    </row>
    <row r="82" spans="1:26" ht="15.75" customHeight="1" x14ac:dyDescent="0.25">
      <c r="A82" s="242"/>
      <c r="B82" s="243"/>
      <c r="C82" s="243"/>
      <c r="D82" s="244"/>
      <c r="E82" s="244"/>
      <c r="F82" s="244"/>
      <c r="G82" s="243"/>
      <c r="H82" s="245"/>
      <c r="I82" s="243"/>
      <c r="J82" s="243"/>
      <c r="K82" s="243"/>
      <c r="L82" s="243"/>
      <c r="M82" s="243"/>
      <c r="N82" s="243"/>
      <c r="O82" s="243"/>
      <c r="P82" s="243"/>
      <c r="Q82" s="243"/>
      <c r="R82" s="243"/>
      <c r="S82" s="243"/>
      <c r="T82" s="243"/>
      <c r="U82" s="243"/>
      <c r="V82" s="243"/>
      <c r="W82" s="243"/>
      <c r="X82" s="243"/>
      <c r="Y82" s="243"/>
      <c r="Z82" s="243"/>
    </row>
    <row r="83" spans="1:26" ht="15.75" customHeight="1" x14ac:dyDescent="0.25">
      <c r="A83" s="242"/>
      <c r="B83" s="243"/>
      <c r="C83" s="243"/>
      <c r="D83" s="244"/>
      <c r="E83" s="244"/>
      <c r="F83" s="244"/>
      <c r="G83" s="243"/>
      <c r="H83" s="245"/>
      <c r="I83" s="243"/>
      <c r="J83" s="243"/>
      <c r="K83" s="243"/>
      <c r="L83" s="243"/>
      <c r="M83" s="243"/>
      <c r="N83" s="243"/>
      <c r="O83" s="243"/>
      <c r="P83" s="243"/>
      <c r="Q83" s="243"/>
      <c r="R83" s="243"/>
      <c r="S83" s="243"/>
      <c r="T83" s="243"/>
      <c r="U83" s="243"/>
      <c r="V83" s="243"/>
      <c r="W83" s="243"/>
      <c r="X83" s="243"/>
      <c r="Y83" s="243"/>
      <c r="Z83" s="243"/>
    </row>
    <row r="84" spans="1:26" ht="15.75" customHeight="1" x14ac:dyDescent="0.25">
      <c r="A84" s="242"/>
      <c r="B84" s="243"/>
      <c r="C84" s="243"/>
      <c r="D84" s="244"/>
      <c r="E84" s="244"/>
      <c r="F84" s="244"/>
      <c r="G84" s="243"/>
      <c r="H84" s="245"/>
      <c r="I84" s="243"/>
      <c r="J84" s="243"/>
      <c r="K84" s="243"/>
      <c r="L84" s="243"/>
      <c r="M84" s="243"/>
      <c r="N84" s="243"/>
      <c r="O84" s="243"/>
      <c r="P84" s="243"/>
      <c r="Q84" s="243"/>
      <c r="R84" s="243"/>
      <c r="S84" s="243"/>
      <c r="T84" s="243"/>
      <c r="U84" s="243"/>
      <c r="V84" s="243"/>
      <c r="W84" s="243"/>
      <c r="X84" s="243"/>
      <c r="Y84" s="243"/>
      <c r="Z84" s="243"/>
    </row>
    <row r="85" spans="1:26" ht="15.75" customHeight="1" x14ac:dyDescent="0.25">
      <c r="A85" s="242"/>
      <c r="B85" s="243"/>
      <c r="C85" s="243"/>
      <c r="D85" s="244"/>
      <c r="E85" s="244"/>
      <c r="F85" s="244"/>
      <c r="G85" s="243"/>
      <c r="H85" s="245"/>
      <c r="I85" s="243"/>
      <c r="J85" s="243"/>
      <c r="K85" s="243"/>
      <c r="L85" s="243"/>
      <c r="M85" s="243"/>
      <c r="N85" s="243"/>
      <c r="O85" s="243"/>
      <c r="P85" s="243"/>
      <c r="Q85" s="243"/>
      <c r="R85" s="243"/>
      <c r="S85" s="243"/>
      <c r="T85" s="243"/>
      <c r="U85" s="243"/>
      <c r="V85" s="243"/>
      <c r="W85" s="243"/>
      <c r="X85" s="243"/>
      <c r="Y85" s="243"/>
      <c r="Z85" s="243"/>
    </row>
    <row r="86" spans="1:26" ht="15.75" customHeight="1" x14ac:dyDescent="0.25">
      <c r="A86" s="242"/>
      <c r="B86" s="243"/>
      <c r="C86" s="243"/>
      <c r="D86" s="244"/>
      <c r="E86" s="244"/>
      <c r="F86" s="244"/>
      <c r="G86" s="243"/>
      <c r="H86" s="245"/>
      <c r="I86" s="243"/>
      <c r="J86" s="243"/>
      <c r="K86" s="243"/>
      <c r="L86" s="243"/>
      <c r="M86" s="243"/>
      <c r="N86" s="243"/>
      <c r="O86" s="243"/>
      <c r="P86" s="243"/>
      <c r="Q86" s="243"/>
      <c r="R86" s="243"/>
      <c r="S86" s="243"/>
      <c r="T86" s="243"/>
      <c r="U86" s="243"/>
      <c r="V86" s="243"/>
      <c r="W86" s="243"/>
      <c r="X86" s="243"/>
      <c r="Y86" s="243"/>
      <c r="Z86" s="243"/>
    </row>
    <row r="87" spans="1:26" ht="15.75" customHeight="1" x14ac:dyDescent="0.25">
      <c r="A87" s="242"/>
      <c r="B87" s="243"/>
      <c r="C87" s="243"/>
      <c r="D87" s="244"/>
      <c r="E87" s="244"/>
      <c r="F87" s="244"/>
      <c r="G87" s="243"/>
      <c r="H87" s="245"/>
      <c r="I87" s="243"/>
      <c r="J87" s="243"/>
      <c r="K87" s="243"/>
      <c r="L87" s="243"/>
      <c r="M87" s="243"/>
      <c r="N87" s="243"/>
      <c r="O87" s="243"/>
      <c r="P87" s="243"/>
      <c r="Q87" s="243"/>
      <c r="R87" s="243"/>
      <c r="S87" s="243"/>
      <c r="T87" s="243"/>
      <c r="U87" s="243"/>
      <c r="V87" s="243"/>
      <c r="W87" s="243"/>
      <c r="X87" s="243"/>
      <c r="Y87" s="243"/>
      <c r="Z87" s="243"/>
    </row>
    <row r="88" spans="1:26" ht="15.75" customHeight="1" x14ac:dyDescent="0.25">
      <c r="A88" s="242"/>
      <c r="B88" s="243"/>
      <c r="C88" s="243"/>
      <c r="D88" s="244"/>
      <c r="E88" s="244"/>
      <c r="F88" s="244"/>
      <c r="G88" s="243"/>
      <c r="H88" s="245"/>
      <c r="I88" s="243"/>
      <c r="J88" s="243"/>
      <c r="K88" s="243"/>
      <c r="L88" s="243"/>
      <c r="M88" s="243"/>
      <c r="N88" s="243"/>
      <c r="O88" s="243"/>
      <c r="P88" s="243"/>
      <c r="Q88" s="243"/>
      <c r="R88" s="243"/>
      <c r="S88" s="243"/>
      <c r="T88" s="243"/>
      <c r="U88" s="243"/>
      <c r="V88" s="243"/>
      <c r="W88" s="243"/>
      <c r="X88" s="243"/>
      <c r="Y88" s="243"/>
      <c r="Z88" s="243"/>
    </row>
    <row r="89" spans="1:26" ht="15.75" customHeight="1" x14ac:dyDescent="0.25">
      <c r="A89" s="242"/>
      <c r="B89" s="243"/>
      <c r="C89" s="243"/>
      <c r="D89" s="244"/>
      <c r="E89" s="244"/>
      <c r="F89" s="244"/>
      <c r="G89" s="243"/>
      <c r="H89" s="245"/>
      <c r="I89" s="243"/>
      <c r="J89" s="243"/>
      <c r="K89" s="243"/>
      <c r="L89" s="243"/>
      <c r="M89" s="243"/>
      <c r="N89" s="243"/>
      <c r="O89" s="243"/>
      <c r="P89" s="243"/>
      <c r="Q89" s="243"/>
      <c r="R89" s="243"/>
      <c r="S89" s="243"/>
      <c r="T89" s="243"/>
      <c r="U89" s="243"/>
      <c r="V89" s="243"/>
      <c r="W89" s="243"/>
      <c r="X89" s="243"/>
      <c r="Y89" s="243"/>
      <c r="Z89" s="243"/>
    </row>
    <row r="90" spans="1:26" ht="15.75" customHeight="1" x14ac:dyDescent="0.25">
      <c r="A90" s="242"/>
      <c r="B90" s="243"/>
      <c r="C90" s="243"/>
      <c r="D90" s="244"/>
      <c r="E90" s="244"/>
      <c r="F90" s="244"/>
      <c r="G90" s="243"/>
      <c r="H90" s="245"/>
      <c r="I90" s="243"/>
      <c r="J90" s="243"/>
      <c r="K90" s="243"/>
      <c r="L90" s="243"/>
      <c r="M90" s="243"/>
      <c r="N90" s="243"/>
      <c r="O90" s="243"/>
      <c r="P90" s="243"/>
      <c r="Q90" s="243"/>
      <c r="R90" s="243"/>
      <c r="S90" s="243"/>
      <c r="T90" s="243"/>
      <c r="U90" s="243"/>
      <c r="V90" s="243"/>
      <c r="W90" s="243"/>
      <c r="X90" s="243"/>
      <c r="Y90" s="243"/>
      <c r="Z90" s="243"/>
    </row>
    <row r="91" spans="1:26" ht="15.75" customHeight="1" x14ac:dyDescent="0.25">
      <c r="A91" s="242"/>
      <c r="B91" s="243"/>
      <c r="C91" s="243"/>
      <c r="D91" s="244"/>
      <c r="E91" s="244"/>
      <c r="F91" s="244"/>
      <c r="G91" s="243"/>
      <c r="H91" s="245"/>
      <c r="I91" s="243"/>
      <c r="J91" s="243"/>
      <c r="K91" s="243"/>
      <c r="L91" s="243"/>
      <c r="M91" s="243"/>
      <c r="N91" s="243"/>
      <c r="O91" s="243"/>
      <c r="P91" s="243"/>
      <c r="Q91" s="243"/>
      <c r="R91" s="243"/>
      <c r="S91" s="243"/>
      <c r="T91" s="243"/>
      <c r="U91" s="243"/>
      <c r="V91" s="243"/>
      <c r="W91" s="243"/>
      <c r="X91" s="243"/>
      <c r="Y91" s="243"/>
      <c r="Z91" s="243"/>
    </row>
    <row r="92" spans="1:26" ht="15.75" customHeight="1" x14ac:dyDescent="0.25">
      <c r="A92" s="242"/>
      <c r="B92" s="243"/>
      <c r="C92" s="243"/>
      <c r="D92" s="244"/>
      <c r="E92" s="244"/>
      <c r="F92" s="244"/>
      <c r="G92" s="243"/>
      <c r="H92" s="245"/>
      <c r="I92" s="243"/>
      <c r="J92" s="243"/>
      <c r="K92" s="243"/>
      <c r="L92" s="243"/>
      <c r="M92" s="243"/>
      <c r="N92" s="243"/>
      <c r="O92" s="243"/>
      <c r="P92" s="243"/>
      <c r="Q92" s="243"/>
      <c r="R92" s="243"/>
      <c r="S92" s="243"/>
      <c r="T92" s="243"/>
      <c r="U92" s="243"/>
      <c r="V92" s="243"/>
      <c r="W92" s="243"/>
      <c r="X92" s="243"/>
      <c r="Y92" s="243"/>
      <c r="Z92" s="243"/>
    </row>
    <row r="93" spans="1:26" ht="15.75" customHeight="1" x14ac:dyDescent="0.25">
      <c r="A93" s="242"/>
      <c r="B93" s="243"/>
      <c r="C93" s="243"/>
      <c r="D93" s="244"/>
      <c r="E93" s="244"/>
      <c r="F93" s="244"/>
      <c r="G93" s="243"/>
      <c r="H93" s="245"/>
      <c r="I93" s="243"/>
      <c r="J93" s="243"/>
      <c r="K93" s="243"/>
      <c r="L93" s="243"/>
      <c r="M93" s="243"/>
      <c r="N93" s="243"/>
      <c r="O93" s="243"/>
      <c r="P93" s="243"/>
      <c r="Q93" s="243"/>
      <c r="R93" s="243"/>
      <c r="S93" s="243"/>
      <c r="T93" s="243"/>
      <c r="U93" s="243"/>
      <c r="V93" s="243"/>
      <c r="W93" s="243"/>
      <c r="X93" s="243"/>
      <c r="Y93" s="243"/>
      <c r="Z93" s="243"/>
    </row>
    <row r="94" spans="1:26" ht="15.75" customHeight="1" x14ac:dyDescent="0.25">
      <c r="A94" s="242"/>
      <c r="B94" s="243"/>
      <c r="C94" s="243"/>
      <c r="D94" s="244"/>
      <c r="E94" s="244"/>
      <c r="F94" s="244"/>
      <c r="G94" s="243"/>
      <c r="H94" s="245"/>
      <c r="I94" s="243"/>
      <c r="J94" s="243"/>
      <c r="K94" s="243"/>
      <c r="L94" s="243"/>
      <c r="M94" s="243"/>
      <c r="N94" s="243"/>
      <c r="O94" s="243"/>
      <c r="P94" s="243"/>
      <c r="Q94" s="243"/>
      <c r="R94" s="243"/>
      <c r="S94" s="243"/>
      <c r="T94" s="243"/>
      <c r="U94" s="243"/>
      <c r="V94" s="243"/>
      <c r="W94" s="243"/>
      <c r="X94" s="243"/>
      <c r="Y94" s="243"/>
      <c r="Z94" s="243"/>
    </row>
    <row r="95" spans="1:26" ht="15.75" customHeight="1" x14ac:dyDescent="0.25">
      <c r="A95" s="242"/>
      <c r="B95" s="243"/>
      <c r="C95" s="243"/>
      <c r="D95" s="244"/>
      <c r="E95" s="244"/>
      <c r="F95" s="244"/>
      <c r="G95" s="243"/>
      <c r="H95" s="245"/>
      <c r="I95" s="243"/>
      <c r="J95" s="243"/>
      <c r="K95" s="243"/>
      <c r="L95" s="243"/>
      <c r="M95" s="243"/>
      <c r="N95" s="243"/>
      <c r="O95" s="243"/>
      <c r="P95" s="243"/>
      <c r="Q95" s="243"/>
      <c r="R95" s="243"/>
      <c r="S95" s="243"/>
      <c r="T95" s="243"/>
      <c r="U95" s="243"/>
      <c r="V95" s="243"/>
      <c r="W95" s="243"/>
      <c r="X95" s="243"/>
      <c r="Y95" s="243"/>
      <c r="Z95" s="243"/>
    </row>
    <row r="96" spans="1:26" ht="15.75" customHeight="1" x14ac:dyDescent="0.25">
      <c r="A96" s="242"/>
      <c r="B96" s="243"/>
      <c r="C96" s="243"/>
      <c r="D96" s="244"/>
      <c r="E96" s="244"/>
      <c r="F96" s="244"/>
      <c r="G96" s="243"/>
      <c r="H96" s="245"/>
      <c r="I96" s="243"/>
      <c r="J96" s="243"/>
      <c r="K96" s="243"/>
      <c r="L96" s="243"/>
      <c r="M96" s="243"/>
      <c r="N96" s="243"/>
      <c r="O96" s="243"/>
      <c r="P96" s="243"/>
      <c r="Q96" s="243"/>
      <c r="R96" s="243"/>
      <c r="S96" s="243"/>
      <c r="T96" s="243"/>
      <c r="U96" s="243"/>
      <c r="V96" s="243"/>
      <c r="W96" s="243"/>
      <c r="X96" s="243"/>
      <c r="Y96" s="243"/>
      <c r="Z96" s="243"/>
    </row>
    <row r="97" spans="1:26" ht="15.75" customHeight="1" x14ac:dyDescent="0.25">
      <c r="A97" s="242"/>
      <c r="B97" s="243"/>
      <c r="C97" s="243"/>
      <c r="D97" s="244"/>
      <c r="E97" s="244"/>
      <c r="F97" s="244"/>
      <c r="G97" s="243"/>
      <c r="H97" s="245"/>
      <c r="I97" s="243"/>
      <c r="J97" s="243"/>
      <c r="K97" s="243"/>
      <c r="L97" s="243"/>
      <c r="M97" s="243"/>
      <c r="N97" s="243"/>
      <c r="O97" s="243"/>
      <c r="P97" s="243"/>
      <c r="Q97" s="243"/>
      <c r="R97" s="243"/>
      <c r="S97" s="243"/>
      <c r="T97" s="243"/>
      <c r="U97" s="243"/>
      <c r="V97" s="243"/>
      <c r="W97" s="243"/>
      <c r="X97" s="243"/>
      <c r="Y97" s="243"/>
      <c r="Z97" s="243"/>
    </row>
    <row r="98" spans="1:26" ht="15.75" customHeight="1" x14ac:dyDescent="0.25">
      <c r="A98" s="242"/>
      <c r="B98" s="243"/>
      <c r="C98" s="243"/>
      <c r="D98" s="244"/>
      <c r="E98" s="244"/>
      <c r="F98" s="244"/>
      <c r="G98" s="243"/>
      <c r="H98" s="245"/>
      <c r="I98" s="243"/>
      <c r="J98" s="243"/>
      <c r="K98" s="243"/>
      <c r="L98" s="243"/>
      <c r="M98" s="243"/>
      <c r="N98" s="243"/>
      <c r="O98" s="243"/>
      <c r="P98" s="243"/>
      <c r="Q98" s="243"/>
      <c r="R98" s="243"/>
      <c r="S98" s="243"/>
      <c r="T98" s="243"/>
      <c r="U98" s="243"/>
      <c r="V98" s="243"/>
      <c r="W98" s="243"/>
      <c r="X98" s="243"/>
      <c r="Y98" s="243"/>
      <c r="Z98" s="243"/>
    </row>
    <row r="99" spans="1:26" ht="15.75" customHeight="1" x14ac:dyDescent="0.25">
      <c r="A99" s="242"/>
      <c r="B99" s="243"/>
      <c r="C99" s="243"/>
      <c r="D99" s="244"/>
      <c r="E99" s="244"/>
      <c r="F99" s="244"/>
      <c r="G99" s="243"/>
      <c r="H99" s="245"/>
      <c r="I99" s="243"/>
      <c r="J99" s="243"/>
      <c r="K99" s="243"/>
      <c r="L99" s="243"/>
      <c r="M99" s="243"/>
      <c r="N99" s="243"/>
      <c r="O99" s="243"/>
      <c r="P99" s="243"/>
      <c r="Q99" s="243"/>
      <c r="R99" s="243"/>
      <c r="S99" s="243"/>
      <c r="T99" s="243"/>
      <c r="U99" s="243"/>
      <c r="V99" s="243"/>
      <c r="W99" s="243"/>
      <c r="X99" s="243"/>
      <c r="Y99" s="243"/>
      <c r="Z99" s="243"/>
    </row>
    <row r="100" spans="1:26" ht="15.75" customHeight="1" x14ac:dyDescent="0.25">
      <c r="A100" s="242"/>
      <c r="B100" s="243"/>
      <c r="C100" s="243"/>
      <c r="D100" s="244"/>
      <c r="E100" s="244"/>
      <c r="F100" s="244"/>
      <c r="G100" s="243"/>
      <c r="H100" s="245"/>
      <c r="I100" s="243"/>
      <c r="J100" s="243"/>
      <c r="K100" s="243"/>
      <c r="L100" s="243"/>
      <c r="M100" s="243"/>
      <c r="N100" s="243"/>
      <c r="O100" s="243"/>
      <c r="P100" s="243"/>
      <c r="Q100" s="243"/>
      <c r="R100" s="243"/>
      <c r="S100" s="243"/>
      <c r="T100" s="243"/>
      <c r="U100" s="243"/>
      <c r="V100" s="243"/>
      <c r="W100" s="243"/>
      <c r="X100" s="243"/>
      <c r="Y100" s="243"/>
      <c r="Z100" s="243"/>
    </row>
    <row r="101" spans="1:26" ht="15.75" customHeight="1" x14ac:dyDescent="0.25">
      <c r="A101" s="242"/>
      <c r="B101" s="243"/>
      <c r="C101" s="243"/>
      <c r="D101" s="244"/>
      <c r="E101" s="244"/>
      <c r="F101" s="244"/>
      <c r="G101" s="243"/>
      <c r="H101" s="245"/>
      <c r="I101" s="243"/>
      <c r="J101" s="243"/>
      <c r="K101" s="243"/>
      <c r="L101" s="243"/>
      <c r="M101" s="243"/>
      <c r="N101" s="243"/>
      <c r="O101" s="243"/>
      <c r="P101" s="243"/>
      <c r="Q101" s="243"/>
      <c r="R101" s="243"/>
      <c r="S101" s="243"/>
      <c r="T101" s="243"/>
      <c r="U101" s="243"/>
      <c r="V101" s="243"/>
      <c r="W101" s="243"/>
      <c r="X101" s="243"/>
      <c r="Y101" s="243"/>
      <c r="Z101" s="243"/>
    </row>
    <row r="102" spans="1:26" ht="15.75" customHeight="1" x14ac:dyDescent="0.25">
      <c r="A102" s="242"/>
      <c r="B102" s="243"/>
      <c r="C102" s="243"/>
      <c r="D102" s="244"/>
      <c r="E102" s="244"/>
      <c r="F102" s="244"/>
      <c r="G102" s="243"/>
      <c r="H102" s="245"/>
      <c r="I102" s="243"/>
      <c r="J102" s="243"/>
      <c r="K102" s="243"/>
      <c r="L102" s="243"/>
      <c r="M102" s="243"/>
      <c r="N102" s="243"/>
      <c r="O102" s="243"/>
      <c r="P102" s="243"/>
      <c r="Q102" s="243"/>
      <c r="R102" s="243"/>
      <c r="S102" s="243"/>
      <c r="T102" s="243"/>
      <c r="U102" s="243"/>
      <c r="V102" s="243"/>
      <c r="W102" s="243"/>
      <c r="X102" s="243"/>
      <c r="Y102" s="243"/>
      <c r="Z102" s="243"/>
    </row>
    <row r="103" spans="1:26" ht="15.75" customHeight="1" x14ac:dyDescent="0.25">
      <c r="A103" s="242"/>
      <c r="B103" s="243"/>
      <c r="C103" s="243"/>
      <c r="D103" s="244"/>
      <c r="E103" s="244"/>
      <c r="F103" s="244"/>
      <c r="G103" s="243"/>
      <c r="H103" s="245"/>
      <c r="I103" s="243"/>
      <c r="J103" s="243"/>
      <c r="K103" s="243"/>
      <c r="L103" s="243"/>
      <c r="M103" s="243"/>
      <c r="N103" s="243"/>
      <c r="O103" s="243"/>
      <c r="P103" s="243"/>
      <c r="Q103" s="243"/>
      <c r="R103" s="243"/>
      <c r="S103" s="243"/>
      <c r="T103" s="243"/>
      <c r="U103" s="243"/>
      <c r="V103" s="243"/>
      <c r="W103" s="243"/>
      <c r="X103" s="243"/>
      <c r="Y103" s="243"/>
      <c r="Z103" s="243"/>
    </row>
    <row r="104" spans="1:26" ht="15.75" customHeight="1" x14ac:dyDescent="0.25">
      <c r="A104" s="242"/>
      <c r="B104" s="243"/>
      <c r="C104" s="243"/>
      <c r="D104" s="244"/>
      <c r="E104" s="244"/>
      <c r="F104" s="244"/>
      <c r="G104" s="243"/>
      <c r="H104" s="245"/>
      <c r="I104" s="243"/>
      <c r="J104" s="243"/>
      <c r="K104" s="243"/>
      <c r="L104" s="243"/>
      <c r="M104" s="243"/>
      <c r="N104" s="243"/>
      <c r="O104" s="243"/>
      <c r="P104" s="243"/>
      <c r="Q104" s="243"/>
      <c r="R104" s="243"/>
      <c r="S104" s="243"/>
      <c r="T104" s="243"/>
      <c r="U104" s="243"/>
      <c r="V104" s="243"/>
      <c r="W104" s="243"/>
      <c r="X104" s="243"/>
      <c r="Y104" s="243"/>
      <c r="Z104" s="243"/>
    </row>
    <row r="105" spans="1:26" ht="15.75" customHeight="1" x14ac:dyDescent="0.25">
      <c r="A105" s="242"/>
      <c r="B105" s="243"/>
      <c r="C105" s="243"/>
      <c r="D105" s="244"/>
      <c r="E105" s="244"/>
      <c r="F105" s="244"/>
      <c r="G105" s="243"/>
      <c r="H105" s="245"/>
      <c r="I105" s="243"/>
      <c r="J105" s="243"/>
      <c r="K105" s="243"/>
      <c r="L105" s="243"/>
      <c r="M105" s="243"/>
      <c r="N105" s="243"/>
      <c r="O105" s="243"/>
      <c r="P105" s="243"/>
      <c r="Q105" s="243"/>
      <c r="R105" s="243"/>
      <c r="S105" s="243"/>
      <c r="T105" s="243"/>
      <c r="U105" s="243"/>
      <c r="V105" s="243"/>
      <c r="W105" s="243"/>
      <c r="X105" s="243"/>
      <c r="Y105" s="243"/>
      <c r="Z105" s="243"/>
    </row>
    <row r="106" spans="1:26" ht="15.75" customHeight="1" x14ac:dyDescent="0.25">
      <c r="A106" s="242"/>
      <c r="B106" s="243"/>
      <c r="C106" s="243"/>
      <c r="D106" s="244"/>
      <c r="E106" s="244"/>
      <c r="F106" s="244"/>
      <c r="G106" s="243"/>
      <c r="H106" s="245"/>
      <c r="I106" s="243"/>
      <c r="J106" s="243"/>
      <c r="K106" s="243"/>
      <c r="L106" s="243"/>
      <c r="M106" s="243"/>
      <c r="N106" s="243"/>
      <c r="O106" s="243"/>
      <c r="P106" s="243"/>
      <c r="Q106" s="243"/>
      <c r="R106" s="243"/>
      <c r="S106" s="243"/>
      <c r="T106" s="243"/>
      <c r="U106" s="243"/>
      <c r="V106" s="243"/>
      <c r="W106" s="243"/>
      <c r="X106" s="243"/>
      <c r="Y106" s="243"/>
      <c r="Z106" s="243"/>
    </row>
    <row r="107" spans="1:26" ht="15.75" customHeight="1" x14ac:dyDescent="0.25">
      <c r="A107" s="242"/>
      <c r="B107" s="243"/>
      <c r="C107" s="243"/>
      <c r="D107" s="244"/>
      <c r="E107" s="244"/>
      <c r="F107" s="244"/>
      <c r="G107" s="243"/>
      <c r="H107" s="245"/>
      <c r="I107" s="243"/>
      <c r="J107" s="243"/>
      <c r="K107" s="243"/>
      <c r="L107" s="243"/>
      <c r="M107" s="243"/>
      <c r="N107" s="243"/>
      <c r="O107" s="243"/>
      <c r="P107" s="243"/>
      <c r="Q107" s="243"/>
      <c r="R107" s="243"/>
      <c r="S107" s="243"/>
      <c r="T107" s="243"/>
      <c r="U107" s="243"/>
      <c r="V107" s="243"/>
      <c r="W107" s="243"/>
      <c r="X107" s="243"/>
      <c r="Y107" s="243"/>
      <c r="Z107" s="243"/>
    </row>
    <row r="108" spans="1:26" ht="15.75" customHeight="1" x14ac:dyDescent="0.25">
      <c r="A108" s="242"/>
      <c r="B108" s="243"/>
      <c r="C108" s="243"/>
      <c r="D108" s="244"/>
      <c r="E108" s="244"/>
      <c r="F108" s="244"/>
      <c r="G108" s="243"/>
      <c r="H108" s="245"/>
      <c r="I108" s="243"/>
      <c r="J108" s="243"/>
      <c r="K108" s="243"/>
      <c r="L108" s="243"/>
      <c r="M108" s="243"/>
      <c r="N108" s="243"/>
      <c r="O108" s="243"/>
      <c r="P108" s="243"/>
      <c r="Q108" s="243"/>
      <c r="R108" s="243"/>
      <c r="S108" s="243"/>
      <c r="T108" s="243"/>
      <c r="U108" s="243"/>
      <c r="V108" s="243"/>
      <c r="W108" s="243"/>
      <c r="X108" s="243"/>
      <c r="Y108" s="243"/>
      <c r="Z108" s="243"/>
    </row>
    <row r="109" spans="1:26" ht="15.75" customHeight="1" x14ac:dyDescent="0.25">
      <c r="A109" s="242"/>
      <c r="B109" s="243"/>
      <c r="C109" s="243"/>
      <c r="D109" s="244"/>
      <c r="E109" s="244"/>
      <c r="F109" s="244"/>
      <c r="G109" s="243"/>
      <c r="H109" s="245"/>
      <c r="I109" s="243"/>
      <c r="J109" s="243"/>
      <c r="K109" s="243"/>
      <c r="L109" s="243"/>
      <c r="M109" s="243"/>
      <c r="N109" s="243"/>
      <c r="O109" s="243"/>
      <c r="P109" s="243"/>
      <c r="Q109" s="243"/>
      <c r="R109" s="243"/>
      <c r="S109" s="243"/>
      <c r="T109" s="243"/>
      <c r="U109" s="243"/>
      <c r="V109" s="243"/>
      <c r="W109" s="243"/>
      <c r="X109" s="243"/>
      <c r="Y109" s="243"/>
      <c r="Z109" s="243"/>
    </row>
    <row r="110" spans="1:26" ht="15.75" customHeight="1" x14ac:dyDescent="0.25">
      <c r="A110" s="242"/>
      <c r="B110" s="243"/>
      <c r="C110" s="243"/>
      <c r="D110" s="244"/>
      <c r="E110" s="244"/>
      <c r="F110" s="244"/>
      <c r="G110" s="243"/>
      <c r="H110" s="245"/>
      <c r="I110" s="243"/>
      <c r="J110" s="243"/>
      <c r="K110" s="243"/>
      <c r="L110" s="243"/>
      <c r="M110" s="243"/>
      <c r="N110" s="243"/>
      <c r="O110" s="243"/>
      <c r="P110" s="243"/>
      <c r="Q110" s="243"/>
      <c r="R110" s="243"/>
      <c r="S110" s="243"/>
      <c r="T110" s="243"/>
      <c r="U110" s="243"/>
      <c r="V110" s="243"/>
      <c r="W110" s="243"/>
      <c r="X110" s="243"/>
      <c r="Y110" s="243"/>
      <c r="Z110" s="243"/>
    </row>
    <row r="111" spans="1:26" ht="15.75" customHeight="1" x14ac:dyDescent="0.25">
      <c r="A111" s="242"/>
      <c r="B111" s="243"/>
      <c r="C111" s="243"/>
      <c r="D111" s="244"/>
      <c r="E111" s="244"/>
      <c r="F111" s="244"/>
      <c r="G111" s="243"/>
      <c r="H111" s="245"/>
      <c r="I111" s="243"/>
      <c r="J111" s="243"/>
      <c r="K111" s="243"/>
      <c r="L111" s="243"/>
      <c r="M111" s="243"/>
      <c r="N111" s="243"/>
      <c r="O111" s="243"/>
      <c r="P111" s="243"/>
      <c r="Q111" s="243"/>
      <c r="R111" s="243"/>
      <c r="S111" s="243"/>
      <c r="T111" s="243"/>
      <c r="U111" s="243"/>
      <c r="V111" s="243"/>
      <c r="W111" s="243"/>
      <c r="X111" s="243"/>
      <c r="Y111" s="243"/>
      <c r="Z111" s="243"/>
    </row>
    <row r="112" spans="1:26" ht="15.75" customHeight="1" x14ac:dyDescent="0.25">
      <c r="A112" s="242"/>
      <c r="B112" s="243"/>
      <c r="C112" s="243"/>
      <c r="D112" s="244"/>
      <c r="E112" s="244"/>
      <c r="F112" s="244"/>
      <c r="G112" s="243"/>
      <c r="H112" s="245"/>
      <c r="I112" s="243"/>
      <c r="J112" s="243"/>
      <c r="K112" s="243"/>
      <c r="L112" s="243"/>
      <c r="M112" s="243"/>
      <c r="N112" s="243"/>
      <c r="O112" s="243"/>
      <c r="P112" s="243"/>
      <c r="Q112" s="243"/>
      <c r="R112" s="243"/>
      <c r="S112" s="243"/>
      <c r="T112" s="243"/>
      <c r="U112" s="243"/>
      <c r="V112" s="243"/>
      <c r="W112" s="243"/>
      <c r="X112" s="243"/>
      <c r="Y112" s="243"/>
      <c r="Z112" s="243"/>
    </row>
    <row r="113" spans="1:26" ht="15.75" customHeight="1" x14ac:dyDescent="0.25">
      <c r="A113" s="242"/>
      <c r="B113" s="243"/>
      <c r="C113" s="243"/>
      <c r="D113" s="244"/>
      <c r="E113" s="244"/>
      <c r="F113" s="244"/>
      <c r="G113" s="243"/>
      <c r="H113" s="245"/>
      <c r="I113" s="243"/>
      <c r="J113" s="243"/>
      <c r="K113" s="243"/>
      <c r="L113" s="243"/>
      <c r="M113" s="243"/>
      <c r="N113" s="243"/>
      <c r="O113" s="243"/>
      <c r="P113" s="243"/>
      <c r="Q113" s="243"/>
      <c r="R113" s="243"/>
      <c r="S113" s="243"/>
      <c r="T113" s="243"/>
      <c r="U113" s="243"/>
      <c r="V113" s="243"/>
      <c r="W113" s="243"/>
      <c r="X113" s="243"/>
      <c r="Y113" s="243"/>
      <c r="Z113" s="243"/>
    </row>
    <row r="114" spans="1:26" ht="15.75" customHeight="1" x14ac:dyDescent="0.25">
      <c r="A114" s="242"/>
      <c r="B114" s="243"/>
      <c r="C114" s="243"/>
      <c r="D114" s="244"/>
      <c r="E114" s="244"/>
      <c r="F114" s="244"/>
      <c r="G114" s="243"/>
      <c r="H114" s="245"/>
      <c r="I114" s="243"/>
      <c r="J114" s="243"/>
      <c r="K114" s="243"/>
      <c r="L114" s="243"/>
      <c r="M114" s="243"/>
      <c r="N114" s="243"/>
      <c r="O114" s="243"/>
      <c r="P114" s="243"/>
      <c r="Q114" s="243"/>
      <c r="R114" s="243"/>
      <c r="S114" s="243"/>
      <c r="T114" s="243"/>
      <c r="U114" s="243"/>
      <c r="V114" s="243"/>
      <c r="W114" s="243"/>
      <c r="X114" s="243"/>
      <c r="Y114" s="243"/>
      <c r="Z114" s="243"/>
    </row>
    <row r="115" spans="1:26" ht="15.75" customHeight="1" x14ac:dyDescent="0.25">
      <c r="A115" s="242"/>
      <c r="B115" s="243"/>
      <c r="C115" s="243"/>
      <c r="D115" s="244"/>
      <c r="E115" s="244"/>
      <c r="F115" s="244"/>
      <c r="G115" s="243"/>
      <c r="H115" s="245"/>
      <c r="I115" s="243"/>
      <c r="J115" s="243"/>
      <c r="K115" s="243"/>
      <c r="L115" s="243"/>
      <c r="M115" s="243"/>
      <c r="N115" s="243"/>
      <c r="O115" s="243"/>
      <c r="P115" s="243"/>
      <c r="Q115" s="243"/>
      <c r="R115" s="243"/>
      <c r="S115" s="243"/>
      <c r="T115" s="243"/>
      <c r="U115" s="243"/>
      <c r="V115" s="243"/>
      <c r="W115" s="243"/>
      <c r="X115" s="243"/>
      <c r="Y115" s="243"/>
      <c r="Z115" s="243"/>
    </row>
    <row r="116" spans="1:26" ht="15.75" customHeight="1" x14ac:dyDescent="0.25">
      <c r="A116" s="242"/>
      <c r="B116" s="243"/>
      <c r="C116" s="243"/>
      <c r="D116" s="244"/>
      <c r="E116" s="244"/>
      <c r="F116" s="244"/>
      <c r="G116" s="243"/>
      <c r="H116" s="245"/>
      <c r="I116" s="243"/>
      <c r="J116" s="243"/>
      <c r="K116" s="243"/>
      <c r="L116" s="243"/>
      <c r="M116" s="243"/>
      <c r="N116" s="243"/>
      <c r="O116" s="243"/>
      <c r="P116" s="243"/>
      <c r="Q116" s="243"/>
      <c r="R116" s="243"/>
      <c r="S116" s="243"/>
      <c r="T116" s="243"/>
      <c r="U116" s="243"/>
      <c r="V116" s="243"/>
      <c r="W116" s="243"/>
      <c r="X116" s="243"/>
      <c r="Y116" s="243"/>
      <c r="Z116" s="243"/>
    </row>
    <row r="117" spans="1:26" ht="15.75" customHeight="1" x14ac:dyDescent="0.25">
      <c r="A117" s="242"/>
      <c r="B117" s="243"/>
      <c r="C117" s="243"/>
      <c r="D117" s="244"/>
      <c r="E117" s="244"/>
      <c r="F117" s="244"/>
      <c r="G117" s="243"/>
      <c r="H117" s="245"/>
      <c r="I117" s="243"/>
      <c r="J117" s="243"/>
      <c r="K117" s="243"/>
      <c r="L117" s="243"/>
      <c r="M117" s="243"/>
      <c r="N117" s="243"/>
      <c r="O117" s="243"/>
      <c r="P117" s="243"/>
      <c r="Q117" s="243"/>
      <c r="R117" s="243"/>
      <c r="S117" s="243"/>
      <c r="T117" s="243"/>
      <c r="U117" s="243"/>
      <c r="V117" s="243"/>
      <c r="W117" s="243"/>
      <c r="X117" s="243"/>
      <c r="Y117" s="243"/>
      <c r="Z117" s="243"/>
    </row>
    <row r="118" spans="1:26" ht="15.75" customHeight="1" x14ac:dyDescent="0.25">
      <c r="A118" s="242"/>
      <c r="B118" s="243"/>
      <c r="C118" s="243"/>
      <c r="D118" s="244"/>
      <c r="E118" s="244"/>
      <c r="F118" s="244"/>
      <c r="G118" s="243"/>
      <c r="H118" s="245"/>
      <c r="I118" s="243"/>
      <c r="J118" s="243"/>
      <c r="K118" s="243"/>
      <c r="L118" s="243"/>
      <c r="M118" s="243"/>
      <c r="N118" s="243"/>
      <c r="O118" s="243"/>
      <c r="P118" s="243"/>
      <c r="Q118" s="243"/>
      <c r="R118" s="243"/>
      <c r="S118" s="243"/>
      <c r="T118" s="243"/>
      <c r="U118" s="243"/>
      <c r="V118" s="243"/>
      <c r="W118" s="243"/>
      <c r="X118" s="243"/>
      <c r="Y118" s="243"/>
      <c r="Z118" s="243"/>
    </row>
    <row r="119" spans="1:26" ht="15.75" customHeight="1" x14ac:dyDescent="0.25">
      <c r="A119" s="242"/>
      <c r="B119" s="243"/>
      <c r="C119" s="243"/>
      <c r="D119" s="244"/>
      <c r="E119" s="244"/>
      <c r="F119" s="244"/>
      <c r="G119" s="243"/>
      <c r="H119" s="245"/>
      <c r="I119" s="243"/>
      <c r="J119" s="243"/>
      <c r="K119" s="243"/>
      <c r="L119" s="243"/>
      <c r="M119" s="243"/>
      <c r="N119" s="243"/>
      <c r="O119" s="243"/>
      <c r="P119" s="243"/>
      <c r="Q119" s="243"/>
      <c r="R119" s="243"/>
      <c r="S119" s="243"/>
      <c r="T119" s="243"/>
      <c r="U119" s="243"/>
      <c r="V119" s="243"/>
      <c r="W119" s="243"/>
      <c r="X119" s="243"/>
      <c r="Y119" s="243"/>
      <c r="Z119" s="243"/>
    </row>
    <row r="120" spans="1:26" ht="15.75" customHeight="1" x14ac:dyDescent="0.25">
      <c r="A120" s="242"/>
      <c r="B120" s="243"/>
      <c r="C120" s="243"/>
      <c r="D120" s="244"/>
      <c r="E120" s="244"/>
      <c r="F120" s="244"/>
      <c r="G120" s="243"/>
      <c r="H120" s="245"/>
      <c r="I120" s="243"/>
      <c r="J120" s="243"/>
      <c r="K120" s="243"/>
      <c r="L120" s="243"/>
      <c r="M120" s="243"/>
      <c r="N120" s="243"/>
      <c r="O120" s="243"/>
      <c r="P120" s="243"/>
      <c r="Q120" s="243"/>
      <c r="R120" s="243"/>
      <c r="S120" s="243"/>
      <c r="T120" s="243"/>
      <c r="U120" s="243"/>
      <c r="V120" s="243"/>
      <c r="W120" s="243"/>
      <c r="X120" s="243"/>
      <c r="Y120" s="243"/>
      <c r="Z120" s="243"/>
    </row>
    <row r="121" spans="1:26" ht="15.75" customHeight="1" x14ac:dyDescent="0.25">
      <c r="A121" s="242"/>
      <c r="B121" s="243"/>
      <c r="C121" s="243"/>
      <c r="D121" s="244"/>
      <c r="E121" s="244"/>
      <c r="F121" s="244"/>
      <c r="G121" s="243"/>
      <c r="H121" s="245"/>
      <c r="I121" s="243"/>
      <c r="J121" s="243"/>
      <c r="K121" s="243"/>
      <c r="L121" s="243"/>
      <c r="M121" s="243"/>
      <c r="N121" s="243"/>
      <c r="O121" s="243"/>
      <c r="P121" s="243"/>
      <c r="Q121" s="243"/>
      <c r="R121" s="243"/>
      <c r="S121" s="243"/>
      <c r="T121" s="243"/>
      <c r="U121" s="243"/>
      <c r="V121" s="243"/>
      <c r="W121" s="243"/>
      <c r="X121" s="243"/>
      <c r="Y121" s="243"/>
      <c r="Z121" s="243"/>
    </row>
    <row r="122" spans="1:26" ht="15.75" customHeight="1" x14ac:dyDescent="0.25">
      <c r="A122" s="242"/>
      <c r="B122" s="243"/>
      <c r="C122" s="243"/>
      <c r="D122" s="244"/>
      <c r="E122" s="244"/>
      <c r="F122" s="244"/>
      <c r="G122" s="243"/>
      <c r="H122" s="245"/>
      <c r="I122" s="243"/>
      <c r="J122" s="243"/>
      <c r="K122" s="243"/>
      <c r="L122" s="243"/>
      <c r="M122" s="243"/>
      <c r="N122" s="243"/>
      <c r="O122" s="243"/>
      <c r="P122" s="243"/>
      <c r="Q122" s="243"/>
      <c r="R122" s="243"/>
      <c r="S122" s="243"/>
      <c r="T122" s="243"/>
      <c r="U122" s="243"/>
      <c r="V122" s="243"/>
      <c r="W122" s="243"/>
      <c r="X122" s="243"/>
      <c r="Y122" s="243"/>
      <c r="Z122" s="243"/>
    </row>
    <row r="123" spans="1:26" ht="15.75" customHeight="1" x14ac:dyDescent="0.25">
      <c r="A123" s="242"/>
      <c r="B123" s="243"/>
      <c r="C123" s="243"/>
      <c r="D123" s="244"/>
      <c r="E123" s="244"/>
      <c r="F123" s="244"/>
      <c r="G123" s="243"/>
      <c r="H123" s="245"/>
      <c r="I123" s="243"/>
      <c r="J123" s="243"/>
      <c r="K123" s="243"/>
      <c r="L123" s="243"/>
      <c r="M123" s="243"/>
      <c r="N123" s="243"/>
      <c r="O123" s="243"/>
      <c r="P123" s="243"/>
      <c r="Q123" s="243"/>
      <c r="R123" s="243"/>
      <c r="S123" s="243"/>
      <c r="T123" s="243"/>
      <c r="U123" s="243"/>
      <c r="V123" s="243"/>
      <c r="W123" s="243"/>
      <c r="X123" s="243"/>
      <c r="Y123" s="243"/>
      <c r="Z123" s="243"/>
    </row>
    <row r="124" spans="1:26" ht="15.75" customHeight="1" x14ac:dyDescent="0.25">
      <c r="A124" s="242"/>
      <c r="B124" s="243"/>
      <c r="C124" s="243"/>
      <c r="D124" s="244"/>
      <c r="E124" s="244"/>
      <c r="F124" s="244"/>
      <c r="G124" s="243"/>
      <c r="H124" s="245"/>
      <c r="I124" s="243"/>
      <c r="J124" s="243"/>
      <c r="K124" s="243"/>
      <c r="L124" s="243"/>
      <c r="M124" s="243"/>
      <c r="N124" s="243"/>
      <c r="O124" s="243"/>
      <c r="P124" s="243"/>
      <c r="Q124" s="243"/>
      <c r="R124" s="243"/>
      <c r="S124" s="243"/>
      <c r="T124" s="243"/>
      <c r="U124" s="243"/>
      <c r="V124" s="243"/>
      <c r="W124" s="243"/>
      <c r="X124" s="243"/>
      <c r="Y124" s="243"/>
      <c r="Z124" s="243"/>
    </row>
    <row r="125" spans="1:26" ht="15.75" customHeight="1" x14ac:dyDescent="0.25">
      <c r="A125" s="242"/>
      <c r="B125" s="243"/>
      <c r="C125" s="243"/>
      <c r="D125" s="244"/>
      <c r="E125" s="244"/>
      <c r="F125" s="244"/>
      <c r="G125" s="243"/>
      <c r="H125" s="245"/>
      <c r="I125" s="243"/>
      <c r="J125" s="243"/>
      <c r="K125" s="243"/>
      <c r="L125" s="243"/>
      <c r="M125" s="243"/>
      <c r="N125" s="243"/>
      <c r="O125" s="243"/>
      <c r="P125" s="243"/>
      <c r="Q125" s="243"/>
      <c r="R125" s="243"/>
      <c r="S125" s="243"/>
      <c r="T125" s="243"/>
      <c r="U125" s="243"/>
      <c r="V125" s="243"/>
      <c r="W125" s="243"/>
      <c r="X125" s="243"/>
      <c r="Y125" s="243"/>
      <c r="Z125" s="243"/>
    </row>
    <row r="126" spans="1:26" ht="15.75" customHeight="1" x14ac:dyDescent="0.25">
      <c r="A126" s="242"/>
      <c r="B126" s="243"/>
      <c r="C126" s="243"/>
      <c r="D126" s="244"/>
      <c r="E126" s="244"/>
      <c r="F126" s="244"/>
      <c r="G126" s="243"/>
      <c r="H126" s="245"/>
      <c r="I126" s="243"/>
      <c r="J126" s="243"/>
      <c r="K126" s="243"/>
      <c r="L126" s="243"/>
      <c r="M126" s="243"/>
      <c r="N126" s="243"/>
      <c r="O126" s="243"/>
      <c r="P126" s="243"/>
      <c r="Q126" s="243"/>
      <c r="R126" s="243"/>
      <c r="S126" s="243"/>
      <c r="T126" s="243"/>
      <c r="U126" s="243"/>
      <c r="V126" s="243"/>
      <c r="W126" s="243"/>
      <c r="X126" s="243"/>
      <c r="Y126" s="243"/>
      <c r="Z126" s="243"/>
    </row>
    <row r="127" spans="1:26" ht="15.75" customHeight="1" x14ac:dyDescent="0.25">
      <c r="A127" s="242"/>
      <c r="B127" s="243"/>
      <c r="C127" s="243"/>
      <c r="D127" s="244"/>
      <c r="E127" s="244"/>
      <c r="F127" s="244"/>
      <c r="G127" s="243"/>
      <c r="H127" s="245"/>
      <c r="I127" s="243"/>
      <c r="J127" s="243"/>
      <c r="K127" s="243"/>
      <c r="L127" s="243"/>
      <c r="M127" s="243"/>
      <c r="N127" s="243"/>
      <c r="O127" s="243"/>
      <c r="P127" s="243"/>
      <c r="Q127" s="243"/>
      <c r="R127" s="243"/>
      <c r="S127" s="243"/>
      <c r="T127" s="243"/>
      <c r="U127" s="243"/>
      <c r="V127" s="243"/>
      <c r="W127" s="243"/>
      <c r="X127" s="243"/>
      <c r="Y127" s="243"/>
      <c r="Z127" s="243"/>
    </row>
    <row r="128" spans="1:26" ht="15.75" customHeight="1" x14ac:dyDescent="0.25">
      <c r="A128" s="242"/>
      <c r="B128" s="243"/>
      <c r="C128" s="243"/>
      <c r="D128" s="244"/>
      <c r="E128" s="244"/>
      <c r="F128" s="244"/>
      <c r="G128" s="243"/>
      <c r="H128" s="245"/>
      <c r="I128" s="243"/>
      <c r="J128" s="243"/>
      <c r="K128" s="243"/>
      <c r="L128" s="243"/>
      <c r="M128" s="243"/>
      <c r="N128" s="243"/>
      <c r="O128" s="243"/>
      <c r="P128" s="243"/>
      <c r="Q128" s="243"/>
      <c r="R128" s="243"/>
      <c r="S128" s="243"/>
      <c r="T128" s="243"/>
      <c r="U128" s="243"/>
      <c r="V128" s="243"/>
      <c r="W128" s="243"/>
      <c r="X128" s="243"/>
      <c r="Y128" s="243"/>
      <c r="Z128" s="243"/>
    </row>
    <row r="129" spans="1:26" ht="15.75" customHeight="1" x14ac:dyDescent="0.25">
      <c r="A129" s="242"/>
      <c r="B129" s="243"/>
      <c r="C129" s="243"/>
      <c r="D129" s="244"/>
      <c r="E129" s="244"/>
      <c r="F129" s="244"/>
      <c r="G129" s="243"/>
      <c r="H129" s="245"/>
      <c r="I129" s="243"/>
      <c r="J129" s="243"/>
      <c r="K129" s="243"/>
      <c r="L129" s="243"/>
      <c r="M129" s="243"/>
      <c r="N129" s="243"/>
      <c r="O129" s="243"/>
      <c r="P129" s="243"/>
      <c r="Q129" s="243"/>
      <c r="R129" s="243"/>
      <c r="S129" s="243"/>
      <c r="T129" s="243"/>
      <c r="U129" s="243"/>
      <c r="V129" s="243"/>
      <c r="W129" s="243"/>
      <c r="X129" s="243"/>
      <c r="Y129" s="243"/>
      <c r="Z129" s="243"/>
    </row>
    <row r="130" spans="1:26" ht="15.75" customHeight="1" x14ac:dyDescent="0.25">
      <c r="A130" s="242"/>
      <c r="B130" s="243"/>
      <c r="C130" s="243"/>
      <c r="D130" s="244"/>
      <c r="E130" s="244"/>
      <c r="F130" s="244"/>
      <c r="G130" s="243"/>
      <c r="H130" s="245"/>
      <c r="I130" s="243"/>
      <c r="J130" s="243"/>
      <c r="K130" s="243"/>
      <c r="L130" s="243"/>
      <c r="M130" s="243"/>
      <c r="N130" s="243"/>
      <c r="O130" s="243"/>
      <c r="P130" s="243"/>
      <c r="Q130" s="243"/>
      <c r="R130" s="243"/>
      <c r="S130" s="243"/>
      <c r="T130" s="243"/>
      <c r="U130" s="243"/>
      <c r="V130" s="243"/>
      <c r="W130" s="243"/>
      <c r="X130" s="243"/>
      <c r="Y130" s="243"/>
      <c r="Z130" s="243"/>
    </row>
    <row r="131" spans="1:26" ht="15.75" customHeight="1" x14ac:dyDescent="0.25">
      <c r="A131" s="242"/>
      <c r="B131" s="243"/>
      <c r="C131" s="243"/>
      <c r="D131" s="244"/>
      <c r="E131" s="244"/>
      <c r="F131" s="244"/>
      <c r="G131" s="243"/>
      <c r="H131" s="245"/>
      <c r="I131" s="243"/>
      <c r="J131" s="243"/>
      <c r="K131" s="243"/>
      <c r="L131" s="243"/>
      <c r="M131" s="243"/>
      <c r="N131" s="243"/>
      <c r="O131" s="243"/>
      <c r="P131" s="243"/>
      <c r="Q131" s="243"/>
      <c r="R131" s="243"/>
      <c r="S131" s="243"/>
      <c r="T131" s="243"/>
      <c r="U131" s="243"/>
      <c r="V131" s="243"/>
      <c r="W131" s="243"/>
      <c r="X131" s="243"/>
      <c r="Y131" s="243"/>
      <c r="Z131" s="243"/>
    </row>
    <row r="132" spans="1:26" ht="15.75" customHeight="1" x14ac:dyDescent="0.25">
      <c r="A132" s="242"/>
      <c r="B132" s="243"/>
      <c r="C132" s="243"/>
      <c r="D132" s="244"/>
      <c r="E132" s="244"/>
      <c r="F132" s="244"/>
      <c r="G132" s="243"/>
      <c r="H132" s="245"/>
      <c r="I132" s="243"/>
      <c r="J132" s="243"/>
      <c r="K132" s="243"/>
      <c r="L132" s="243"/>
      <c r="M132" s="243"/>
      <c r="N132" s="243"/>
      <c r="O132" s="243"/>
      <c r="P132" s="243"/>
      <c r="Q132" s="243"/>
      <c r="R132" s="243"/>
      <c r="S132" s="243"/>
      <c r="T132" s="243"/>
      <c r="U132" s="243"/>
      <c r="V132" s="243"/>
      <c r="W132" s="243"/>
      <c r="X132" s="243"/>
      <c r="Y132" s="243"/>
      <c r="Z132" s="243"/>
    </row>
    <row r="133" spans="1:26" ht="15.75" customHeight="1" x14ac:dyDescent="0.25">
      <c r="A133" s="242"/>
      <c r="B133" s="243"/>
      <c r="C133" s="243"/>
      <c r="D133" s="244"/>
      <c r="E133" s="244"/>
      <c r="F133" s="244"/>
      <c r="G133" s="243"/>
      <c r="H133" s="245"/>
      <c r="I133" s="243"/>
      <c r="J133" s="243"/>
      <c r="K133" s="243"/>
      <c r="L133" s="243"/>
      <c r="M133" s="243"/>
      <c r="N133" s="243"/>
      <c r="O133" s="243"/>
      <c r="P133" s="243"/>
      <c r="Q133" s="243"/>
      <c r="R133" s="243"/>
      <c r="S133" s="243"/>
      <c r="T133" s="243"/>
      <c r="U133" s="243"/>
      <c r="V133" s="243"/>
      <c r="W133" s="243"/>
      <c r="X133" s="243"/>
      <c r="Y133" s="243"/>
      <c r="Z133" s="243"/>
    </row>
    <row r="134" spans="1:26" ht="15.75" customHeight="1" x14ac:dyDescent="0.25">
      <c r="A134" s="242"/>
      <c r="B134" s="243"/>
      <c r="C134" s="243"/>
      <c r="D134" s="244"/>
      <c r="E134" s="244"/>
      <c r="F134" s="244"/>
      <c r="G134" s="243"/>
      <c r="H134" s="245"/>
      <c r="I134" s="243"/>
      <c r="J134" s="243"/>
      <c r="K134" s="243"/>
      <c r="L134" s="243"/>
      <c r="M134" s="243"/>
      <c r="N134" s="243"/>
      <c r="O134" s="243"/>
      <c r="P134" s="243"/>
      <c r="Q134" s="243"/>
      <c r="R134" s="243"/>
      <c r="S134" s="243"/>
      <c r="T134" s="243"/>
      <c r="U134" s="243"/>
      <c r="V134" s="243"/>
      <c r="W134" s="243"/>
      <c r="X134" s="243"/>
      <c r="Y134" s="243"/>
      <c r="Z134" s="243"/>
    </row>
    <row r="135" spans="1:26" ht="15.75" customHeight="1" x14ac:dyDescent="0.25">
      <c r="A135" s="242"/>
      <c r="B135" s="243"/>
      <c r="C135" s="243"/>
      <c r="D135" s="244"/>
      <c r="E135" s="244"/>
      <c r="F135" s="244"/>
      <c r="G135" s="243"/>
      <c r="H135" s="245"/>
      <c r="I135" s="243"/>
      <c r="J135" s="243"/>
      <c r="K135" s="243"/>
      <c r="L135" s="243"/>
      <c r="M135" s="243"/>
      <c r="N135" s="243"/>
      <c r="O135" s="243"/>
      <c r="P135" s="243"/>
      <c r="Q135" s="243"/>
      <c r="R135" s="243"/>
      <c r="S135" s="243"/>
      <c r="T135" s="243"/>
      <c r="U135" s="243"/>
      <c r="V135" s="243"/>
      <c r="W135" s="243"/>
      <c r="X135" s="243"/>
      <c r="Y135" s="243"/>
      <c r="Z135" s="243"/>
    </row>
    <row r="136" spans="1:26" ht="15.75" customHeight="1" x14ac:dyDescent="0.25">
      <c r="A136" s="242"/>
      <c r="B136" s="243"/>
      <c r="C136" s="243"/>
      <c r="D136" s="244"/>
      <c r="E136" s="244"/>
      <c r="F136" s="244"/>
      <c r="G136" s="243"/>
      <c r="H136" s="245"/>
      <c r="I136" s="243"/>
      <c r="J136" s="243"/>
      <c r="K136" s="243"/>
      <c r="L136" s="243"/>
      <c r="M136" s="243"/>
      <c r="N136" s="243"/>
      <c r="O136" s="243"/>
      <c r="P136" s="243"/>
      <c r="Q136" s="243"/>
      <c r="R136" s="243"/>
      <c r="S136" s="243"/>
      <c r="T136" s="243"/>
      <c r="U136" s="243"/>
      <c r="V136" s="243"/>
      <c r="W136" s="243"/>
      <c r="X136" s="243"/>
      <c r="Y136" s="243"/>
      <c r="Z136" s="243"/>
    </row>
    <row r="137" spans="1:26" ht="15.75" customHeight="1" x14ac:dyDescent="0.25">
      <c r="A137" s="242"/>
      <c r="B137" s="243"/>
      <c r="C137" s="243"/>
      <c r="D137" s="244"/>
      <c r="E137" s="244"/>
      <c r="F137" s="244"/>
      <c r="G137" s="243"/>
      <c r="H137" s="245"/>
      <c r="I137" s="243"/>
      <c r="J137" s="243"/>
      <c r="K137" s="243"/>
      <c r="L137" s="243"/>
      <c r="M137" s="243"/>
      <c r="N137" s="243"/>
      <c r="O137" s="243"/>
      <c r="P137" s="243"/>
      <c r="Q137" s="243"/>
      <c r="R137" s="243"/>
      <c r="S137" s="243"/>
      <c r="T137" s="243"/>
      <c r="U137" s="243"/>
      <c r="V137" s="243"/>
      <c r="W137" s="243"/>
      <c r="X137" s="243"/>
      <c r="Y137" s="243"/>
      <c r="Z137" s="243"/>
    </row>
    <row r="138" spans="1:26" ht="15.75" customHeight="1" x14ac:dyDescent="0.25">
      <c r="A138" s="242"/>
      <c r="B138" s="243"/>
      <c r="C138" s="243"/>
      <c r="D138" s="244"/>
      <c r="E138" s="244"/>
      <c r="F138" s="244"/>
      <c r="G138" s="243"/>
      <c r="H138" s="245"/>
      <c r="I138" s="243"/>
      <c r="J138" s="243"/>
      <c r="K138" s="243"/>
      <c r="L138" s="243"/>
      <c r="M138" s="243"/>
      <c r="N138" s="243"/>
      <c r="O138" s="243"/>
      <c r="P138" s="243"/>
      <c r="Q138" s="243"/>
      <c r="R138" s="243"/>
      <c r="S138" s="243"/>
      <c r="T138" s="243"/>
      <c r="U138" s="243"/>
      <c r="V138" s="243"/>
      <c r="W138" s="243"/>
      <c r="X138" s="243"/>
      <c r="Y138" s="243"/>
      <c r="Z138" s="243"/>
    </row>
    <row r="139" spans="1:26" ht="15.75" customHeight="1" x14ac:dyDescent="0.25">
      <c r="A139" s="242"/>
      <c r="B139" s="243"/>
      <c r="C139" s="243"/>
      <c r="D139" s="244"/>
      <c r="E139" s="244"/>
      <c r="F139" s="244"/>
      <c r="G139" s="243"/>
      <c r="H139" s="245"/>
      <c r="I139" s="243"/>
      <c r="J139" s="243"/>
      <c r="K139" s="243"/>
      <c r="L139" s="243"/>
      <c r="M139" s="243"/>
      <c r="N139" s="243"/>
      <c r="O139" s="243"/>
      <c r="P139" s="243"/>
      <c r="Q139" s="243"/>
      <c r="R139" s="243"/>
      <c r="S139" s="243"/>
      <c r="T139" s="243"/>
      <c r="U139" s="243"/>
      <c r="V139" s="243"/>
      <c r="W139" s="243"/>
      <c r="X139" s="243"/>
      <c r="Y139" s="243"/>
      <c r="Z139" s="243"/>
    </row>
    <row r="140" spans="1:26" ht="15.75" customHeight="1" x14ac:dyDescent="0.25">
      <c r="A140" s="242"/>
      <c r="B140" s="243"/>
      <c r="C140" s="243"/>
      <c r="D140" s="244"/>
      <c r="E140" s="244"/>
      <c r="F140" s="244"/>
      <c r="G140" s="243"/>
      <c r="H140" s="245"/>
      <c r="I140" s="243"/>
      <c r="J140" s="243"/>
      <c r="K140" s="243"/>
      <c r="L140" s="243"/>
      <c r="M140" s="243"/>
      <c r="N140" s="243"/>
      <c r="O140" s="243"/>
      <c r="P140" s="243"/>
      <c r="Q140" s="243"/>
      <c r="R140" s="243"/>
      <c r="S140" s="243"/>
      <c r="T140" s="243"/>
      <c r="U140" s="243"/>
      <c r="V140" s="243"/>
      <c r="W140" s="243"/>
      <c r="X140" s="243"/>
      <c r="Y140" s="243"/>
      <c r="Z140" s="243"/>
    </row>
    <row r="141" spans="1:26" ht="15.75" customHeight="1" x14ac:dyDescent="0.25">
      <c r="A141" s="242"/>
      <c r="B141" s="243"/>
      <c r="C141" s="243"/>
      <c r="D141" s="244"/>
      <c r="E141" s="244"/>
      <c r="F141" s="244"/>
      <c r="G141" s="243"/>
      <c r="H141" s="245"/>
      <c r="I141" s="243"/>
      <c r="J141" s="243"/>
      <c r="K141" s="243"/>
      <c r="L141" s="243"/>
      <c r="M141" s="243"/>
      <c r="N141" s="243"/>
      <c r="O141" s="243"/>
      <c r="P141" s="243"/>
      <c r="Q141" s="243"/>
      <c r="R141" s="243"/>
      <c r="S141" s="243"/>
      <c r="T141" s="243"/>
      <c r="U141" s="243"/>
      <c r="V141" s="243"/>
      <c r="W141" s="243"/>
      <c r="X141" s="243"/>
      <c r="Y141" s="243"/>
      <c r="Z141" s="243"/>
    </row>
    <row r="142" spans="1:26" ht="15.75" customHeight="1" x14ac:dyDescent="0.25">
      <c r="A142" s="242"/>
      <c r="B142" s="243"/>
      <c r="C142" s="243"/>
      <c r="D142" s="244"/>
      <c r="E142" s="244"/>
      <c r="F142" s="244"/>
      <c r="G142" s="243"/>
      <c r="H142" s="245"/>
      <c r="I142" s="243"/>
      <c r="J142" s="243"/>
      <c r="K142" s="243"/>
      <c r="L142" s="243"/>
      <c r="M142" s="243"/>
      <c r="N142" s="243"/>
      <c r="O142" s="243"/>
      <c r="P142" s="243"/>
      <c r="Q142" s="243"/>
      <c r="R142" s="243"/>
      <c r="S142" s="243"/>
      <c r="T142" s="243"/>
      <c r="U142" s="243"/>
      <c r="V142" s="243"/>
      <c r="W142" s="243"/>
      <c r="X142" s="243"/>
      <c r="Y142" s="243"/>
      <c r="Z142" s="243"/>
    </row>
    <row r="143" spans="1:26" ht="15.75" customHeight="1" x14ac:dyDescent="0.25">
      <c r="A143" s="242"/>
      <c r="B143" s="243"/>
      <c r="C143" s="243"/>
      <c r="D143" s="244"/>
      <c r="E143" s="244"/>
      <c r="F143" s="244"/>
      <c r="G143" s="243"/>
      <c r="H143" s="245"/>
      <c r="I143" s="243"/>
      <c r="J143" s="243"/>
      <c r="K143" s="243"/>
      <c r="L143" s="243"/>
      <c r="M143" s="243"/>
      <c r="N143" s="243"/>
      <c r="O143" s="243"/>
      <c r="P143" s="243"/>
      <c r="Q143" s="243"/>
      <c r="R143" s="243"/>
      <c r="S143" s="243"/>
      <c r="T143" s="243"/>
      <c r="U143" s="243"/>
      <c r="V143" s="243"/>
      <c r="W143" s="243"/>
      <c r="X143" s="243"/>
      <c r="Y143" s="243"/>
      <c r="Z143" s="243"/>
    </row>
    <row r="144" spans="1:26" ht="15.75" customHeight="1" x14ac:dyDescent="0.25">
      <c r="A144" s="242"/>
      <c r="B144" s="243"/>
      <c r="C144" s="243"/>
      <c r="D144" s="244"/>
      <c r="E144" s="244"/>
      <c r="F144" s="244"/>
      <c r="G144" s="243"/>
      <c r="H144" s="245"/>
      <c r="I144" s="243"/>
      <c r="J144" s="243"/>
      <c r="K144" s="243"/>
      <c r="L144" s="243"/>
      <c r="M144" s="243"/>
      <c r="N144" s="243"/>
      <c r="O144" s="243"/>
      <c r="P144" s="243"/>
      <c r="Q144" s="243"/>
      <c r="R144" s="243"/>
      <c r="S144" s="243"/>
      <c r="T144" s="243"/>
      <c r="U144" s="243"/>
      <c r="V144" s="243"/>
      <c r="W144" s="243"/>
      <c r="X144" s="243"/>
      <c r="Y144" s="243"/>
      <c r="Z144" s="243"/>
    </row>
    <row r="145" spans="1:26" ht="15.75" customHeight="1" x14ac:dyDescent="0.25">
      <c r="A145" s="242"/>
      <c r="B145" s="243"/>
      <c r="C145" s="243"/>
      <c r="D145" s="244"/>
      <c r="E145" s="244"/>
      <c r="F145" s="244"/>
      <c r="G145" s="243"/>
      <c r="H145" s="245"/>
      <c r="I145" s="243"/>
      <c r="J145" s="243"/>
      <c r="K145" s="243"/>
      <c r="L145" s="243"/>
      <c r="M145" s="243"/>
      <c r="N145" s="243"/>
      <c r="O145" s="243"/>
      <c r="P145" s="243"/>
      <c r="Q145" s="243"/>
      <c r="R145" s="243"/>
      <c r="S145" s="243"/>
      <c r="T145" s="243"/>
      <c r="U145" s="243"/>
      <c r="V145" s="243"/>
      <c r="W145" s="243"/>
      <c r="X145" s="243"/>
      <c r="Y145" s="243"/>
      <c r="Z145" s="243"/>
    </row>
    <row r="146" spans="1:26" ht="15.75" customHeight="1" x14ac:dyDescent="0.25">
      <c r="A146" s="242"/>
      <c r="B146" s="243"/>
      <c r="C146" s="243"/>
      <c r="D146" s="244"/>
      <c r="E146" s="244"/>
      <c r="F146" s="244"/>
      <c r="G146" s="243"/>
      <c r="H146" s="245"/>
      <c r="I146" s="243"/>
      <c r="J146" s="243"/>
      <c r="K146" s="243"/>
      <c r="L146" s="243"/>
      <c r="M146" s="243"/>
      <c r="N146" s="243"/>
      <c r="O146" s="243"/>
      <c r="P146" s="243"/>
      <c r="Q146" s="243"/>
      <c r="R146" s="243"/>
      <c r="S146" s="243"/>
      <c r="T146" s="243"/>
      <c r="U146" s="243"/>
      <c r="V146" s="243"/>
      <c r="W146" s="243"/>
      <c r="X146" s="243"/>
      <c r="Y146" s="243"/>
      <c r="Z146" s="243"/>
    </row>
    <row r="147" spans="1:26" ht="15.75" customHeight="1" x14ac:dyDescent="0.25">
      <c r="A147" s="242"/>
      <c r="B147" s="243"/>
      <c r="C147" s="243"/>
      <c r="D147" s="244"/>
      <c r="E147" s="244"/>
      <c r="F147" s="244"/>
      <c r="G147" s="243"/>
      <c r="H147" s="245"/>
      <c r="I147" s="243"/>
      <c r="J147" s="243"/>
      <c r="K147" s="243"/>
      <c r="L147" s="243"/>
      <c r="M147" s="243"/>
      <c r="N147" s="243"/>
      <c r="O147" s="243"/>
      <c r="P147" s="243"/>
      <c r="Q147" s="243"/>
      <c r="R147" s="243"/>
      <c r="S147" s="243"/>
      <c r="T147" s="243"/>
      <c r="U147" s="243"/>
      <c r="V147" s="243"/>
      <c r="W147" s="243"/>
      <c r="X147" s="243"/>
      <c r="Y147" s="243"/>
      <c r="Z147" s="243"/>
    </row>
    <row r="148" spans="1:26" ht="15.75" customHeight="1" x14ac:dyDescent="0.25">
      <c r="A148" s="242"/>
      <c r="B148" s="243"/>
      <c r="C148" s="243"/>
      <c r="D148" s="244"/>
      <c r="E148" s="244"/>
      <c r="F148" s="244"/>
      <c r="G148" s="243"/>
      <c r="H148" s="245"/>
      <c r="I148" s="243"/>
      <c r="J148" s="243"/>
      <c r="K148" s="243"/>
      <c r="L148" s="243"/>
      <c r="M148" s="243"/>
      <c r="N148" s="243"/>
      <c r="O148" s="243"/>
      <c r="P148" s="243"/>
      <c r="Q148" s="243"/>
      <c r="R148" s="243"/>
      <c r="S148" s="243"/>
      <c r="T148" s="243"/>
      <c r="U148" s="243"/>
      <c r="V148" s="243"/>
      <c r="W148" s="243"/>
      <c r="X148" s="243"/>
      <c r="Y148" s="243"/>
      <c r="Z148" s="243"/>
    </row>
    <row r="149" spans="1:26" ht="15.75" customHeight="1" x14ac:dyDescent="0.25">
      <c r="A149" s="242"/>
      <c r="B149" s="243"/>
      <c r="C149" s="243"/>
      <c r="D149" s="244"/>
      <c r="E149" s="244"/>
      <c r="F149" s="244"/>
      <c r="G149" s="243"/>
      <c r="H149" s="245"/>
      <c r="I149" s="243"/>
      <c r="J149" s="243"/>
      <c r="K149" s="243"/>
      <c r="L149" s="243"/>
      <c r="M149" s="243"/>
      <c r="N149" s="243"/>
      <c r="O149" s="243"/>
      <c r="P149" s="243"/>
      <c r="Q149" s="243"/>
      <c r="R149" s="243"/>
      <c r="S149" s="243"/>
      <c r="T149" s="243"/>
      <c r="U149" s="243"/>
      <c r="V149" s="243"/>
      <c r="W149" s="243"/>
      <c r="X149" s="243"/>
      <c r="Y149" s="243"/>
      <c r="Z149" s="243"/>
    </row>
    <row r="150" spans="1:26" ht="15.75" customHeight="1" x14ac:dyDescent="0.25">
      <c r="A150" s="242"/>
      <c r="B150" s="243"/>
      <c r="C150" s="243"/>
      <c r="D150" s="244"/>
      <c r="E150" s="244"/>
      <c r="F150" s="244"/>
      <c r="G150" s="243"/>
      <c r="H150" s="245"/>
      <c r="I150" s="243"/>
      <c r="J150" s="243"/>
      <c r="K150" s="243"/>
      <c r="L150" s="243"/>
      <c r="M150" s="243"/>
      <c r="N150" s="243"/>
      <c r="O150" s="243"/>
      <c r="P150" s="243"/>
      <c r="Q150" s="243"/>
      <c r="R150" s="243"/>
      <c r="S150" s="243"/>
      <c r="T150" s="243"/>
      <c r="U150" s="243"/>
      <c r="V150" s="243"/>
      <c r="W150" s="243"/>
      <c r="X150" s="243"/>
      <c r="Y150" s="243"/>
      <c r="Z150" s="243"/>
    </row>
    <row r="151" spans="1:26" ht="15.75" customHeight="1" x14ac:dyDescent="0.25">
      <c r="A151" s="242"/>
      <c r="B151" s="243"/>
      <c r="C151" s="243"/>
      <c r="D151" s="244"/>
      <c r="E151" s="244"/>
      <c r="F151" s="244"/>
      <c r="G151" s="243"/>
      <c r="H151" s="245"/>
      <c r="I151" s="243"/>
      <c r="J151" s="243"/>
      <c r="K151" s="243"/>
      <c r="L151" s="243"/>
      <c r="M151" s="243"/>
      <c r="N151" s="243"/>
      <c r="O151" s="243"/>
      <c r="P151" s="243"/>
      <c r="Q151" s="243"/>
      <c r="R151" s="243"/>
      <c r="S151" s="243"/>
      <c r="T151" s="243"/>
      <c r="U151" s="243"/>
      <c r="V151" s="243"/>
      <c r="W151" s="243"/>
      <c r="X151" s="243"/>
      <c r="Y151" s="243"/>
      <c r="Z151" s="243"/>
    </row>
    <row r="152" spans="1:26" ht="15.75" customHeight="1" x14ac:dyDescent="0.25">
      <c r="A152" s="242"/>
      <c r="B152" s="243"/>
      <c r="C152" s="243"/>
      <c r="D152" s="244"/>
      <c r="E152" s="244"/>
      <c r="F152" s="244"/>
      <c r="G152" s="243"/>
      <c r="H152" s="245"/>
      <c r="I152" s="243"/>
      <c r="J152" s="243"/>
      <c r="K152" s="243"/>
      <c r="L152" s="243"/>
      <c r="M152" s="243"/>
      <c r="N152" s="243"/>
      <c r="O152" s="243"/>
      <c r="P152" s="243"/>
      <c r="Q152" s="243"/>
      <c r="R152" s="243"/>
      <c r="S152" s="243"/>
      <c r="T152" s="243"/>
      <c r="U152" s="243"/>
      <c r="V152" s="243"/>
      <c r="W152" s="243"/>
      <c r="X152" s="243"/>
      <c r="Y152" s="243"/>
      <c r="Z152" s="243"/>
    </row>
    <row r="153" spans="1:26" ht="15.75" customHeight="1" x14ac:dyDescent="0.25">
      <c r="A153" s="242"/>
      <c r="B153" s="243"/>
      <c r="C153" s="243"/>
      <c r="D153" s="244"/>
      <c r="E153" s="244"/>
      <c r="F153" s="244"/>
      <c r="G153" s="243"/>
      <c r="H153" s="245"/>
      <c r="I153" s="243"/>
      <c r="J153" s="243"/>
      <c r="K153" s="243"/>
      <c r="L153" s="243"/>
      <c r="M153" s="243"/>
      <c r="N153" s="243"/>
      <c r="O153" s="243"/>
      <c r="P153" s="243"/>
      <c r="Q153" s="243"/>
      <c r="R153" s="243"/>
      <c r="S153" s="243"/>
      <c r="T153" s="243"/>
      <c r="U153" s="243"/>
      <c r="V153" s="243"/>
      <c r="W153" s="243"/>
      <c r="X153" s="243"/>
      <c r="Y153" s="243"/>
      <c r="Z153" s="243"/>
    </row>
    <row r="154" spans="1:26" ht="15.75" customHeight="1" x14ac:dyDescent="0.25">
      <c r="A154" s="242"/>
      <c r="B154" s="243"/>
      <c r="C154" s="243"/>
      <c r="D154" s="244"/>
      <c r="E154" s="244"/>
      <c r="F154" s="244"/>
      <c r="G154" s="243"/>
      <c r="H154" s="245"/>
      <c r="I154" s="243"/>
      <c r="J154" s="243"/>
      <c r="K154" s="243"/>
      <c r="L154" s="243"/>
      <c r="M154" s="243"/>
      <c r="N154" s="243"/>
      <c r="O154" s="243"/>
      <c r="P154" s="243"/>
      <c r="Q154" s="243"/>
      <c r="R154" s="243"/>
      <c r="S154" s="243"/>
      <c r="T154" s="243"/>
      <c r="U154" s="243"/>
      <c r="V154" s="243"/>
      <c r="W154" s="243"/>
      <c r="X154" s="243"/>
      <c r="Y154" s="243"/>
      <c r="Z154" s="243"/>
    </row>
    <row r="155" spans="1:26" ht="15.75" customHeight="1" x14ac:dyDescent="0.25">
      <c r="A155" s="242"/>
      <c r="B155" s="243"/>
      <c r="C155" s="243"/>
      <c r="D155" s="244"/>
      <c r="E155" s="244"/>
      <c r="F155" s="244"/>
      <c r="G155" s="243"/>
      <c r="H155" s="245"/>
      <c r="I155" s="243"/>
      <c r="J155" s="243"/>
      <c r="K155" s="243"/>
      <c r="L155" s="243"/>
      <c r="M155" s="243"/>
      <c r="N155" s="243"/>
      <c r="O155" s="243"/>
      <c r="P155" s="243"/>
      <c r="Q155" s="243"/>
      <c r="R155" s="243"/>
      <c r="S155" s="243"/>
      <c r="T155" s="243"/>
      <c r="U155" s="243"/>
      <c r="V155" s="243"/>
      <c r="W155" s="243"/>
      <c r="X155" s="243"/>
      <c r="Y155" s="243"/>
      <c r="Z155" s="243"/>
    </row>
    <row r="156" spans="1:26" ht="15.75" customHeight="1" x14ac:dyDescent="0.25">
      <c r="A156" s="242"/>
      <c r="B156" s="243"/>
      <c r="C156" s="243"/>
      <c r="D156" s="244"/>
      <c r="E156" s="244"/>
      <c r="F156" s="244"/>
      <c r="G156" s="243"/>
      <c r="H156" s="245"/>
      <c r="I156" s="243"/>
      <c r="J156" s="243"/>
      <c r="K156" s="243"/>
      <c r="L156" s="243"/>
      <c r="M156" s="243"/>
      <c r="N156" s="243"/>
      <c r="O156" s="243"/>
      <c r="P156" s="243"/>
      <c r="Q156" s="243"/>
      <c r="R156" s="243"/>
      <c r="S156" s="243"/>
      <c r="T156" s="243"/>
      <c r="U156" s="243"/>
      <c r="V156" s="243"/>
      <c r="W156" s="243"/>
      <c r="X156" s="243"/>
      <c r="Y156" s="243"/>
      <c r="Z156" s="243"/>
    </row>
    <row r="157" spans="1:26" ht="15.75" customHeight="1" x14ac:dyDescent="0.25">
      <c r="A157" s="242"/>
      <c r="B157" s="243"/>
      <c r="C157" s="243"/>
      <c r="D157" s="244"/>
      <c r="E157" s="244"/>
      <c r="F157" s="244"/>
      <c r="G157" s="243"/>
      <c r="H157" s="245"/>
      <c r="I157" s="243"/>
      <c r="J157" s="243"/>
      <c r="K157" s="243"/>
      <c r="L157" s="243"/>
      <c r="M157" s="243"/>
      <c r="N157" s="243"/>
      <c r="O157" s="243"/>
      <c r="P157" s="243"/>
      <c r="Q157" s="243"/>
      <c r="R157" s="243"/>
      <c r="S157" s="243"/>
      <c r="T157" s="243"/>
      <c r="U157" s="243"/>
      <c r="V157" s="243"/>
      <c r="W157" s="243"/>
      <c r="X157" s="243"/>
      <c r="Y157" s="243"/>
      <c r="Z157" s="243"/>
    </row>
    <row r="158" spans="1:26" ht="15.75" customHeight="1" x14ac:dyDescent="0.25">
      <c r="A158" s="242"/>
      <c r="B158" s="243"/>
      <c r="C158" s="243"/>
      <c r="D158" s="244"/>
      <c r="E158" s="244"/>
      <c r="F158" s="244"/>
      <c r="G158" s="243"/>
      <c r="H158" s="245"/>
      <c r="I158" s="243"/>
      <c r="J158" s="243"/>
      <c r="K158" s="243"/>
      <c r="L158" s="243"/>
      <c r="M158" s="243"/>
      <c r="N158" s="243"/>
      <c r="O158" s="243"/>
      <c r="P158" s="243"/>
      <c r="Q158" s="243"/>
      <c r="R158" s="243"/>
      <c r="S158" s="243"/>
      <c r="T158" s="243"/>
      <c r="U158" s="243"/>
      <c r="V158" s="243"/>
      <c r="W158" s="243"/>
      <c r="X158" s="243"/>
      <c r="Y158" s="243"/>
      <c r="Z158" s="243"/>
    </row>
    <row r="159" spans="1:26" ht="15.75" customHeight="1" x14ac:dyDescent="0.25">
      <c r="A159" s="242"/>
      <c r="B159" s="243"/>
      <c r="C159" s="243"/>
      <c r="D159" s="244"/>
      <c r="E159" s="244"/>
      <c r="F159" s="244"/>
      <c r="G159" s="243"/>
      <c r="H159" s="245"/>
      <c r="I159" s="243"/>
      <c r="J159" s="243"/>
      <c r="K159" s="243"/>
      <c r="L159" s="243"/>
      <c r="M159" s="243"/>
      <c r="N159" s="243"/>
      <c r="O159" s="243"/>
      <c r="P159" s="243"/>
      <c r="Q159" s="243"/>
      <c r="R159" s="243"/>
      <c r="S159" s="243"/>
      <c r="T159" s="243"/>
      <c r="U159" s="243"/>
      <c r="V159" s="243"/>
      <c r="W159" s="243"/>
      <c r="X159" s="243"/>
      <c r="Y159" s="243"/>
      <c r="Z159" s="243"/>
    </row>
    <row r="160" spans="1:26" ht="15.75" customHeight="1" x14ac:dyDescent="0.25">
      <c r="A160" s="242"/>
      <c r="B160" s="243"/>
      <c r="C160" s="243"/>
      <c r="D160" s="244"/>
      <c r="E160" s="244"/>
      <c r="F160" s="244"/>
      <c r="G160" s="243"/>
      <c r="H160" s="245"/>
      <c r="I160" s="243"/>
      <c r="J160" s="243"/>
      <c r="K160" s="243"/>
      <c r="L160" s="243"/>
      <c r="M160" s="243"/>
      <c r="N160" s="243"/>
      <c r="O160" s="243"/>
      <c r="P160" s="243"/>
      <c r="Q160" s="243"/>
      <c r="R160" s="243"/>
      <c r="S160" s="243"/>
      <c r="T160" s="243"/>
      <c r="U160" s="243"/>
      <c r="V160" s="243"/>
      <c r="W160" s="243"/>
      <c r="X160" s="243"/>
      <c r="Y160" s="243"/>
      <c r="Z160" s="243"/>
    </row>
    <row r="161" spans="1:26" ht="15.75" customHeight="1" x14ac:dyDescent="0.25">
      <c r="A161" s="242"/>
      <c r="B161" s="243"/>
      <c r="C161" s="243"/>
      <c r="D161" s="244"/>
      <c r="E161" s="244"/>
      <c r="F161" s="244"/>
      <c r="G161" s="243"/>
      <c r="H161" s="245"/>
      <c r="I161" s="243"/>
      <c r="J161" s="243"/>
      <c r="K161" s="243"/>
      <c r="L161" s="243"/>
      <c r="M161" s="243"/>
      <c r="N161" s="243"/>
      <c r="O161" s="243"/>
      <c r="P161" s="243"/>
      <c r="Q161" s="243"/>
      <c r="R161" s="243"/>
      <c r="S161" s="243"/>
      <c r="T161" s="243"/>
      <c r="U161" s="243"/>
      <c r="V161" s="243"/>
      <c r="W161" s="243"/>
      <c r="X161" s="243"/>
      <c r="Y161" s="243"/>
      <c r="Z161" s="243"/>
    </row>
    <row r="162" spans="1:26" ht="15.75" customHeight="1" x14ac:dyDescent="0.25">
      <c r="A162" s="242"/>
      <c r="B162" s="243"/>
      <c r="C162" s="243"/>
      <c r="D162" s="244"/>
      <c r="E162" s="244"/>
      <c r="F162" s="244"/>
      <c r="G162" s="243"/>
      <c r="H162" s="245"/>
      <c r="I162" s="243"/>
      <c r="J162" s="243"/>
      <c r="K162" s="243"/>
      <c r="L162" s="243"/>
      <c r="M162" s="243"/>
      <c r="N162" s="243"/>
      <c r="O162" s="243"/>
      <c r="P162" s="243"/>
      <c r="Q162" s="243"/>
      <c r="R162" s="243"/>
      <c r="S162" s="243"/>
      <c r="T162" s="243"/>
      <c r="U162" s="243"/>
      <c r="V162" s="243"/>
      <c r="W162" s="243"/>
      <c r="X162" s="243"/>
      <c r="Y162" s="243"/>
      <c r="Z162" s="243"/>
    </row>
    <row r="163" spans="1:26" ht="15.75" customHeight="1" x14ac:dyDescent="0.25">
      <c r="A163" s="242"/>
      <c r="B163" s="243"/>
      <c r="C163" s="243"/>
      <c r="D163" s="244"/>
      <c r="E163" s="244"/>
      <c r="F163" s="244"/>
      <c r="G163" s="243"/>
      <c r="H163" s="245"/>
      <c r="I163" s="243"/>
      <c r="J163" s="243"/>
      <c r="K163" s="243"/>
      <c r="L163" s="243"/>
      <c r="M163" s="243"/>
      <c r="N163" s="243"/>
      <c r="O163" s="243"/>
      <c r="P163" s="243"/>
      <c r="Q163" s="243"/>
      <c r="R163" s="243"/>
      <c r="S163" s="243"/>
      <c r="T163" s="243"/>
      <c r="U163" s="243"/>
      <c r="V163" s="243"/>
      <c r="W163" s="243"/>
      <c r="X163" s="243"/>
      <c r="Y163" s="243"/>
      <c r="Z163" s="243"/>
    </row>
    <row r="164" spans="1:26" ht="15.75" customHeight="1" x14ac:dyDescent="0.25">
      <c r="A164" s="242"/>
      <c r="B164" s="243"/>
      <c r="C164" s="243"/>
      <c r="D164" s="244"/>
      <c r="E164" s="244"/>
      <c r="F164" s="244"/>
      <c r="G164" s="243"/>
      <c r="H164" s="245"/>
      <c r="I164" s="243"/>
      <c r="J164" s="243"/>
      <c r="K164" s="243"/>
      <c r="L164" s="243"/>
      <c r="M164" s="243"/>
      <c r="N164" s="243"/>
      <c r="O164" s="243"/>
      <c r="P164" s="243"/>
      <c r="Q164" s="243"/>
      <c r="R164" s="243"/>
      <c r="S164" s="243"/>
      <c r="T164" s="243"/>
      <c r="U164" s="243"/>
      <c r="V164" s="243"/>
      <c r="W164" s="243"/>
      <c r="X164" s="243"/>
      <c r="Y164" s="243"/>
      <c r="Z164" s="243"/>
    </row>
    <row r="165" spans="1:26" ht="15.75" customHeight="1" x14ac:dyDescent="0.25">
      <c r="A165" s="242"/>
      <c r="B165" s="243"/>
      <c r="C165" s="243"/>
      <c r="D165" s="244"/>
      <c r="E165" s="244"/>
      <c r="F165" s="244"/>
      <c r="G165" s="243"/>
      <c r="H165" s="245"/>
      <c r="I165" s="243"/>
      <c r="J165" s="243"/>
      <c r="K165" s="243"/>
      <c r="L165" s="243"/>
      <c r="M165" s="243"/>
      <c r="N165" s="243"/>
      <c r="O165" s="243"/>
      <c r="P165" s="243"/>
      <c r="Q165" s="243"/>
      <c r="R165" s="243"/>
      <c r="S165" s="243"/>
      <c r="T165" s="243"/>
      <c r="U165" s="243"/>
      <c r="V165" s="243"/>
      <c r="W165" s="243"/>
      <c r="X165" s="243"/>
      <c r="Y165" s="243"/>
      <c r="Z165" s="243"/>
    </row>
    <row r="166" spans="1:26" ht="15.75" customHeight="1" x14ac:dyDescent="0.25">
      <c r="A166" s="242"/>
      <c r="B166" s="243"/>
      <c r="C166" s="243"/>
      <c r="D166" s="244"/>
      <c r="E166" s="244"/>
      <c r="F166" s="244"/>
      <c r="G166" s="243"/>
      <c r="H166" s="245"/>
      <c r="I166" s="243"/>
      <c r="J166" s="243"/>
      <c r="K166" s="243"/>
      <c r="L166" s="243"/>
      <c r="M166" s="243"/>
      <c r="N166" s="243"/>
      <c r="O166" s="243"/>
      <c r="P166" s="243"/>
      <c r="Q166" s="243"/>
      <c r="R166" s="243"/>
      <c r="S166" s="243"/>
      <c r="T166" s="243"/>
      <c r="U166" s="243"/>
      <c r="V166" s="243"/>
      <c r="W166" s="243"/>
      <c r="X166" s="243"/>
      <c r="Y166" s="243"/>
      <c r="Z166" s="243"/>
    </row>
    <row r="167" spans="1:26" ht="15.75" customHeight="1" x14ac:dyDescent="0.25">
      <c r="A167" s="242"/>
      <c r="B167" s="243"/>
      <c r="C167" s="243"/>
      <c r="D167" s="244"/>
      <c r="E167" s="244"/>
      <c r="F167" s="244"/>
      <c r="G167" s="243"/>
      <c r="H167" s="245"/>
      <c r="I167" s="243"/>
      <c r="J167" s="243"/>
      <c r="K167" s="243"/>
      <c r="L167" s="243"/>
      <c r="M167" s="243"/>
      <c r="N167" s="243"/>
      <c r="O167" s="243"/>
      <c r="P167" s="243"/>
      <c r="Q167" s="243"/>
      <c r="R167" s="243"/>
      <c r="S167" s="243"/>
      <c r="T167" s="243"/>
      <c r="U167" s="243"/>
      <c r="V167" s="243"/>
      <c r="W167" s="243"/>
      <c r="X167" s="243"/>
      <c r="Y167" s="243"/>
      <c r="Z167" s="243"/>
    </row>
    <row r="168" spans="1:26" ht="15.75" customHeight="1" x14ac:dyDescent="0.25">
      <c r="A168" s="242"/>
      <c r="B168" s="243"/>
      <c r="C168" s="243"/>
      <c r="D168" s="244"/>
      <c r="E168" s="244"/>
      <c r="F168" s="244"/>
      <c r="G168" s="243"/>
      <c r="H168" s="245"/>
      <c r="I168" s="243"/>
      <c r="J168" s="243"/>
      <c r="K168" s="243"/>
      <c r="L168" s="243"/>
      <c r="M168" s="243"/>
      <c r="N168" s="243"/>
      <c r="O168" s="243"/>
      <c r="P168" s="243"/>
      <c r="Q168" s="243"/>
      <c r="R168" s="243"/>
      <c r="S168" s="243"/>
      <c r="T168" s="243"/>
      <c r="U168" s="243"/>
      <c r="V168" s="243"/>
      <c r="W168" s="243"/>
      <c r="X168" s="243"/>
      <c r="Y168" s="243"/>
      <c r="Z168" s="243"/>
    </row>
    <row r="169" spans="1:26" ht="15.75" customHeight="1" x14ac:dyDescent="0.25">
      <c r="A169" s="242"/>
      <c r="B169" s="243"/>
      <c r="C169" s="243"/>
      <c r="D169" s="244"/>
      <c r="E169" s="244"/>
      <c r="F169" s="244"/>
      <c r="G169" s="243"/>
      <c r="H169" s="245"/>
      <c r="I169" s="243"/>
      <c r="J169" s="243"/>
      <c r="K169" s="243"/>
      <c r="L169" s="243"/>
      <c r="M169" s="243"/>
      <c r="N169" s="243"/>
      <c r="O169" s="243"/>
      <c r="P169" s="243"/>
      <c r="Q169" s="243"/>
      <c r="R169" s="243"/>
      <c r="S169" s="243"/>
      <c r="T169" s="243"/>
      <c r="U169" s="243"/>
      <c r="V169" s="243"/>
      <c r="W169" s="243"/>
      <c r="X169" s="243"/>
      <c r="Y169" s="243"/>
      <c r="Z169" s="243"/>
    </row>
    <row r="170" spans="1:26" ht="15.75" customHeight="1" x14ac:dyDescent="0.25">
      <c r="A170" s="242"/>
      <c r="B170" s="243"/>
      <c r="C170" s="243"/>
      <c r="D170" s="244"/>
      <c r="E170" s="244"/>
      <c r="F170" s="244"/>
      <c r="G170" s="243"/>
      <c r="H170" s="245"/>
      <c r="I170" s="243"/>
      <c r="J170" s="243"/>
      <c r="K170" s="243"/>
      <c r="L170" s="243"/>
      <c r="M170" s="243"/>
      <c r="N170" s="243"/>
      <c r="O170" s="243"/>
      <c r="P170" s="243"/>
      <c r="Q170" s="243"/>
      <c r="R170" s="243"/>
      <c r="S170" s="243"/>
      <c r="T170" s="243"/>
      <c r="U170" s="243"/>
      <c r="V170" s="243"/>
      <c r="W170" s="243"/>
      <c r="X170" s="243"/>
      <c r="Y170" s="243"/>
      <c r="Z170" s="243"/>
    </row>
    <row r="171" spans="1:26" ht="15.75" customHeight="1" x14ac:dyDescent="0.25">
      <c r="A171" s="242"/>
      <c r="B171" s="243"/>
      <c r="C171" s="243"/>
      <c r="D171" s="244"/>
      <c r="E171" s="244"/>
      <c r="F171" s="244"/>
      <c r="G171" s="243"/>
      <c r="H171" s="245"/>
      <c r="I171" s="243"/>
      <c r="J171" s="243"/>
      <c r="K171" s="243"/>
      <c r="L171" s="243"/>
      <c r="M171" s="243"/>
      <c r="N171" s="243"/>
      <c r="O171" s="243"/>
      <c r="P171" s="243"/>
      <c r="Q171" s="243"/>
      <c r="R171" s="243"/>
      <c r="S171" s="243"/>
      <c r="T171" s="243"/>
      <c r="U171" s="243"/>
      <c r="V171" s="243"/>
      <c r="W171" s="243"/>
      <c r="X171" s="243"/>
      <c r="Y171" s="243"/>
      <c r="Z171" s="243"/>
    </row>
    <row r="172" spans="1:26" ht="15.75" customHeight="1" x14ac:dyDescent="0.25">
      <c r="A172" s="242"/>
      <c r="B172" s="243"/>
      <c r="C172" s="243"/>
      <c r="D172" s="244"/>
      <c r="E172" s="244"/>
      <c r="F172" s="244"/>
      <c r="G172" s="243"/>
      <c r="H172" s="245"/>
      <c r="I172" s="243"/>
      <c r="J172" s="243"/>
      <c r="K172" s="243"/>
      <c r="L172" s="243"/>
      <c r="M172" s="243"/>
      <c r="N172" s="243"/>
      <c r="O172" s="243"/>
      <c r="P172" s="243"/>
      <c r="Q172" s="243"/>
      <c r="R172" s="243"/>
      <c r="S172" s="243"/>
      <c r="T172" s="243"/>
      <c r="U172" s="243"/>
      <c r="V172" s="243"/>
      <c r="W172" s="243"/>
      <c r="X172" s="243"/>
      <c r="Y172" s="243"/>
      <c r="Z172" s="243"/>
    </row>
    <row r="173" spans="1:26" ht="15.75" customHeight="1" x14ac:dyDescent="0.25">
      <c r="A173" s="242"/>
      <c r="B173" s="243"/>
      <c r="C173" s="243"/>
      <c r="D173" s="244"/>
      <c r="E173" s="244"/>
      <c r="F173" s="244"/>
      <c r="G173" s="243"/>
      <c r="H173" s="245"/>
      <c r="I173" s="243"/>
      <c r="J173" s="243"/>
      <c r="K173" s="243"/>
      <c r="L173" s="243"/>
      <c r="M173" s="243"/>
      <c r="N173" s="243"/>
      <c r="O173" s="243"/>
      <c r="P173" s="243"/>
      <c r="Q173" s="243"/>
      <c r="R173" s="243"/>
      <c r="S173" s="243"/>
      <c r="T173" s="243"/>
      <c r="U173" s="243"/>
      <c r="V173" s="243"/>
      <c r="W173" s="243"/>
      <c r="X173" s="243"/>
      <c r="Y173" s="243"/>
      <c r="Z173" s="243"/>
    </row>
    <row r="174" spans="1:26" ht="15.75" customHeight="1" x14ac:dyDescent="0.25">
      <c r="A174" s="242"/>
      <c r="B174" s="243"/>
      <c r="C174" s="243"/>
      <c r="D174" s="244"/>
      <c r="E174" s="244"/>
      <c r="F174" s="244"/>
      <c r="G174" s="243"/>
      <c r="H174" s="245"/>
      <c r="I174" s="243"/>
      <c r="J174" s="243"/>
      <c r="K174" s="243"/>
      <c r="L174" s="243"/>
      <c r="M174" s="243"/>
      <c r="N174" s="243"/>
      <c r="O174" s="243"/>
      <c r="P174" s="243"/>
      <c r="Q174" s="243"/>
      <c r="R174" s="243"/>
      <c r="S174" s="243"/>
      <c r="T174" s="243"/>
      <c r="U174" s="243"/>
      <c r="V174" s="243"/>
      <c r="W174" s="243"/>
      <c r="X174" s="243"/>
      <c r="Y174" s="243"/>
      <c r="Z174" s="243"/>
    </row>
    <row r="175" spans="1:26" ht="15.75" customHeight="1" x14ac:dyDescent="0.25">
      <c r="A175" s="242"/>
      <c r="B175" s="243"/>
      <c r="C175" s="243"/>
      <c r="D175" s="244"/>
      <c r="E175" s="244"/>
      <c r="F175" s="244"/>
      <c r="G175" s="243"/>
      <c r="H175" s="245"/>
      <c r="I175" s="243"/>
      <c r="J175" s="243"/>
      <c r="K175" s="243"/>
      <c r="L175" s="243"/>
      <c r="M175" s="243"/>
      <c r="N175" s="243"/>
      <c r="O175" s="243"/>
      <c r="P175" s="243"/>
      <c r="Q175" s="243"/>
      <c r="R175" s="243"/>
      <c r="S175" s="243"/>
      <c r="T175" s="243"/>
      <c r="U175" s="243"/>
      <c r="V175" s="243"/>
      <c r="W175" s="243"/>
      <c r="X175" s="243"/>
      <c r="Y175" s="243"/>
      <c r="Z175" s="243"/>
    </row>
    <row r="176" spans="1:26" ht="15.75" customHeight="1" x14ac:dyDescent="0.25">
      <c r="A176" s="242"/>
      <c r="B176" s="243"/>
      <c r="C176" s="243"/>
      <c r="D176" s="244"/>
      <c r="E176" s="244"/>
      <c r="F176" s="244"/>
      <c r="G176" s="243"/>
      <c r="H176" s="245"/>
      <c r="I176" s="243"/>
      <c r="J176" s="243"/>
      <c r="K176" s="243"/>
      <c r="L176" s="243"/>
      <c r="M176" s="243"/>
      <c r="N176" s="243"/>
      <c r="O176" s="243"/>
      <c r="P176" s="243"/>
      <c r="Q176" s="243"/>
      <c r="R176" s="243"/>
      <c r="S176" s="243"/>
      <c r="T176" s="243"/>
      <c r="U176" s="243"/>
      <c r="V176" s="243"/>
      <c r="W176" s="243"/>
      <c r="X176" s="243"/>
      <c r="Y176" s="243"/>
      <c r="Z176" s="243"/>
    </row>
    <row r="177" spans="1:26" ht="15.75" customHeight="1" x14ac:dyDescent="0.25">
      <c r="A177" s="242"/>
      <c r="B177" s="243"/>
      <c r="C177" s="243"/>
      <c r="D177" s="244"/>
      <c r="E177" s="244"/>
      <c r="F177" s="244"/>
      <c r="G177" s="243"/>
      <c r="H177" s="245"/>
      <c r="I177" s="243"/>
      <c r="J177" s="243"/>
      <c r="K177" s="243"/>
      <c r="L177" s="243"/>
      <c r="M177" s="243"/>
      <c r="N177" s="243"/>
      <c r="O177" s="243"/>
      <c r="P177" s="243"/>
      <c r="Q177" s="243"/>
      <c r="R177" s="243"/>
      <c r="S177" s="243"/>
      <c r="T177" s="243"/>
      <c r="U177" s="243"/>
      <c r="V177" s="243"/>
      <c r="W177" s="243"/>
      <c r="X177" s="243"/>
      <c r="Y177" s="243"/>
      <c r="Z177" s="243"/>
    </row>
    <row r="178" spans="1:26" ht="15.75" customHeight="1" x14ac:dyDescent="0.25">
      <c r="A178" s="242"/>
      <c r="B178" s="243"/>
      <c r="C178" s="243"/>
      <c r="D178" s="244"/>
      <c r="E178" s="244"/>
      <c r="F178" s="244"/>
      <c r="G178" s="243"/>
      <c r="H178" s="245"/>
      <c r="I178" s="243"/>
      <c r="J178" s="243"/>
      <c r="K178" s="243"/>
      <c r="L178" s="243"/>
      <c r="M178" s="243"/>
      <c r="N178" s="243"/>
      <c r="O178" s="243"/>
      <c r="P178" s="243"/>
      <c r="Q178" s="243"/>
      <c r="R178" s="243"/>
      <c r="S178" s="243"/>
      <c r="T178" s="243"/>
      <c r="U178" s="243"/>
      <c r="V178" s="243"/>
      <c r="W178" s="243"/>
      <c r="X178" s="243"/>
      <c r="Y178" s="243"/>
      <c r="Z178" s="243"/>
    </row>
    <row r="179" spans="1:26" ht="15.75" customHeight="1" x14ac:dyDescent="0.25">
      <c r="A179" s="242"/>
      <c r="B179" s="243"/>
      <c r="C179" s="243"/>
      <c r="D179" s="244"/>
      <c r="E179" s="244"/>
      <c r="F179" s="244"/>
      <c r="G179" s="243"/>
      <c r="H179" s="245"/>
      <c r="I179" s="243"/>
      <c r="J179" s="243"/>
      <c r="K179" s="243"/>
      <c r="L179" s="243"/>
      <c r="M179" s="243"/>
      <c r="N179" s="243"/>
      <c r="O179" s="243"/>
      <c r="P179" s="243"/>
      <c r="Q179" s="243"/>
      <c r="R179" s="243"/>
      <c r="S179" s="243"/>
      <c r="T179" s="243"/>
      <c r="U179" s="243"/>
      <c r="V179" s="243"/>
      <c r="W179" s="243"/>
      <c r="X179" s="243"/>
      <c r="Y179" s="243"/>
      <c r="Z179" s="243"/>
    </row>
    <row r="180" spans="1:26" ht="15.75" customHeight="1" x14ac:dyDescent="0.25">
      <c r="A180" s="242"/>
      <c r="B180" s="243"/>
      <c r="C180" s="243"/>
      <c r="D180" s="244"/>
      <c r="E180" s="244"/>
      <c r="F180" s="244"/>
      <c r="G180" s="243"/>
      <c r="H180" s="245"/>
      <c r="I180" s="243"/>
      <c r="J180" s="243"/>
      <c r="K180" s="243"/>
      <c r="L180" s="243"/>
      <c r="M180" s="243"/>
      <c r="N180" s="243"/>
      <c r="O180" s="243"/>
      <c r="P180" s="243"/>
      <c r="Q180" s="243"/>
      <c r="R180" s="243"/>
      <c r="S180" s="243"/>
      <c r="T180" s="243"/>
      <c r="U180" s="243"/>
      <c r="V180" s="243"/>
      <c r="W180" s="243"/>
      <c r="X180" s="243"/>
      <c r="Y180" s="243"/>
      <c r="Z180" s="243"/>
    </row>
    <row r="181" spans="1:26" ht="15.75" customHeight="1" x14ac:dyDescent="0.25">
      <c r="A181" s="242"/>
      <c r="B181" s="243"/>
      <c r="C181" s="243"/>
      <c r="D181" s="244"/>
      <c r="E181" s="244"/>
      <c r="F181" s="244"/>
      <c r="G181" s="243"/>
      <c r="H181" s="245"/>
      <c r="I181" s="243"/>
      <c r="J181" s="243"/>
      <c r="K181" s="243"/>
      <c r="L181" s="243"/>
      <c r="M181" s="243"/>
      <c r="N181" s="243"/>
      <c r="O181" s="243"/>
      <c r="P181" s="243"/>
      <c r="Q181" s="243"/>
      <c r="R181" s="243"/>
      <c r="S181" s="243"/>
      <c r="T181" s="243"/>
      <c r="U181" s="243"/>
      <c r="V181" s="243"/>
      <c r="W181" s="243"/>
      <c r="X181" s="243"/>
      <c r="Y181" s="243"/>
      <c r="Z181" s="243"/>
    </row>
    <row r="182" spans="1:26" ht="15.75" customHeight="1" x14ac:dyDescent="0.25">
      <c r="A182" s="242"/>
      <c r="B182" s="243"/>
      <c r="C182" s="243"/>
      <c r="D182" s="244"/>
      <c r="E182" s="244"/>
      <c r="F182" s="244"/>
      <c r="G182" s="243"/>
      <c r="H182" s="245"/>
      <c r="I182" s="243"/>
      <c r="J182" s="243"/>
      <c r="K182" s="243"/>
      <c r="L182" s="243"/>
      <c r="M182" s="243"/>
      <c r="N182" s="243"/>
      <c r="O182" s="243"/>
      <c r="P182" s="243"/>
      <c r="Q182" s="243"/>
      <c r="R182" s="243"/>
      <c r="S182" s="243"/>
      <c r="T182" s="243"/>
      <c r="U182" s="243"/>
      <c r="V182" s="243"/>
      <c r="W182" s="243"/>
      <c r="X182" s="243"/>
      <c r="Y182" s="243"/>
      <c r="Z182" s="243"/>
    </row>
    <row r="183" spans="1:26" ht="15.75" customHeight="1" x14ac:dyDescent="0.25">
      <c r="A183" s="242"/>
      <c r="B183" s="243"/>
      <c r="C183" s="243"/>
      <c r="D183" s="244"/>
      <c r="E183" s="244"/>
      <c r="F183" s="244"/>
      <c r="G183" s="243"/>
      <c r="H183" s="245"/>
      <c r="I183" s="243"/>
      <c r="J183" s="243"/>
      <c r="K183" s="243"/>
      <c r="L183" s="243"/>
      <c r="M183" s="243"/>
      <c r="N183" s="243"/>
      <c r="O183" s="243"/>
      <c r="P183" s="243"/>
      <c r="Q183" s="243"/>
      <c r="R183" s="243"/>
      <c r="S183" s="243"/>
      <c r="T183" s="243"/>
      <c r="U183" s="243"/>
      <c r="V183" s="243"/>
      <c r="W183" s="243"/>
      <c r="X183" s="243"/>
      <c r="Y183" s="243"/>
      <c r="Z183" s="243"/>
    </row>
    <row r="184" spans="1:26" ht="15.75" customHeight="1" x14ac:dyDescent="0.25">
      <c r="A184" s="242"/>
      <c r="B184" s="243"/>
      <c r="C184" s="243"/>
      <c r="D184" s="244"/>
      <c r="E184" s="244"/>
      <c r="F184" s="244"/>
      <c r="G184" s="243"/>
      <c r="H184" s="245"/>
      <c r="I184" s="243"/>
      <c r="J184" s="243"/>
      <c r="K184" s="243"/>
      <c r="L184" s="243"/>
      <c r="M184" s="243"/>
      <c r="N184" s="243"/>
      <c r="O184" s="243"/>
      <c r="P184" s="243"/>
      <c r="Q184" s="243"/>
      <c r="R184" s="243"/>
      <c r="S184" s="243"/>
      <c r="T184" s="243"/>
      <c r="U184" s="243"/>
      <c r="V184" s="243"/>
      <c r="W184" s="243"/>
      <c r="X184" s="243"/>
      <c r="Y184" s="243"/>
      <c r="Z184" s="243"/>
    </row>
    <row r="185" spans="1:26" ht="15.75" customHeight="1" x14ac:dyDescent="0.25">
      <c r="A185" s="242"/>
      <c r="B185" s="243"/>
      <c r="C185" s="243"/>
      <c r="D185" s="244"/>
      <c r="E185" s="244"/>
      <c r="F185" s="244"/>
      <c r="G185" s="243"/>
      <c r="H185" s="245"/>
      <c r="I185" s="243"/>
      <c r="J185" s="243"/>
      <c r="K185" s="243"/>
      <c r="L185" s="243"/>
      <c r="M185" s="243"/>
      <c r="N185" s="243"/>
      <c r="O185" s="243"/>
      <c r="P185" s="243"/>
      <c r="Q185" s="243"/>
      <c r="R185" s="243"/>
      <c r="S185" s="243"/>
      <c r="T185" s="243"/>
      <c r="U185" s="243"/>
      <c r="V185" s="243"/>
      <c r="W185" s="243"/>
      <c r="X185" s="243"/>
      <c r="Y185" s="243"/>
      <c r="Z185" s="243"/>
    </row>
    <row r="186" spans="1:26" ht="15.75" customHeight="1" x14ac:dyDescent="0.25">
      <c r="A186" s="242"/>
      <c r="B186" s="243"/>
      <c r="C186" s="243"/>
      <c r="D186" s="244"/>
      <c r="E186" s="244"/>
      <c r="F186" s="244"/>
      <c r="G186" s="243"/>
      <c r="H186" s="245"/>
      <c r="I186" s="243"/>
      <c r="J186" s="243"/>
      <c r="K186" s="243"/>
      <c r="L186" s="243"/>
      <c r="M186" s="243"/>
      <c r="N186" s="243"/>
      <c r="O186" s="243"/>
      <c r="P186" s="243"/>
      <c r="Q186" s="243"/>
      <c r="R186" s="243"/>
      <c r="S186" s="243"/>
      <c r="T186" s="243"/>
      <c r="U186" s="243"/>
      <c r="V186" s="243"/>
      <c r="W186" s="243"/>
      <c r="X186" s="243"/>
      <c r="Y186" s="243"/>
      <c r="Z186" s="243"/>
    </row>
    <row r="187" spans="1:26" ht="15.75" customHeight="1" x14ac:dyDescent="0.25">
      <c r="A187" s="242"/>
      <c r="B187" s="243"/>
      <c r="C187" s="243"/>
      <c r="D187" s="244"/>
      <c r="E187" s="244"/>
      <c r="F187" s="244"/>
      <c r="G187" s="243"/>
      <c r="H187" s="245"/>
      <c r="I187" s="243"/>
      <c r="J187" s="243"/>
      <c r="K187" s="243"/>
      <c r="L187" s="243"/>
      <c r="M187" s="243"/>
      <c r="N187" s="243"/>
      <c r="O187" s="243"/>
      <c r="P187" s="243"/>
      <c r="Q187" s="243"/>
      <c r="R187" s="243"/>
      <c r="S187" s="243"/>
      <c r="T187" s="243"/>
      <c r="U187" s="243"/>
      <c r="V187" s="243"/>
      <c r="W187" s="243"/>
      <c r="X187" s="243"/>
      <c r="Y187" s="243"/>
      <c r="Z187" s="243"/>
    </row>
    <row r="188" spans="1:26" ht="15.75" customHeight="1" x14ac:dyDescent="0.25">
      <c r="A188" s="242"/>
      <c r="B188" s="243"/>
      <c r="C188" s="243"/>
      <c r="D188" s="244"/>
      <c r="E188" s="244"/>
      <c r="F188" s="244"/>
      <c r="G188" s="243"/>
      <c r="H188" s="245"/>
      <c r="I188" s="243"/>
      <c r="J188" s="243"/>
      <c r="K188" s="243"/>
      <c r="L188" s="243"/>
      <c r="M188" s="243"/>
      <c r="N188" s="243"/>
      <c r="O188" s="243"/>
      <c r="P188" s="243"/>
      <c r="Q188" s="243"/>
      <c r="R188" s="243"/>
      <c r="S188" s="243"/>
      <c r="T188" s="243"/>
      <c r="U188" s="243"/>
      <c r="V188" s="243"/>
      <c r="W188" s="243"/>
      <c r="X188" s="243"/>
      <c r="Y188" s="243"/>
      <c r="Z188" s="243"/>
    </row>
    <row r="189" spans="1:26" ht="15.75" customHeight="1" x14ac:dyDescent="0.25">
      <c r="A189" s="242"/>
      <c r="B189" s="243"/>
      <c r="C189" s="243"/>
      <c r="D189" s="244"/>
      <c r="E189" s="244"/>
      <c r="F189" s="244"/>
      <c r="G189" s="243"/>
      <c r="H189" s="245"/>
      <c r="I189" s="243"/>
      <c r="J189" s="243"/>
      <c r="K189" s="243"/>
      <c r="L189" s="243"/>
      <c r="M189" s="243"/>
      <c r="N189" s="243"/>
      <c r="O189" s="243"/>
      <c r="P189" s="243"/>
      <c r="Q189" s="243"/>
      <c r="R189" s="243"/>
      <c r="S189" s="243"/>
      <c r="T189" s="243"/>
      <c r="U189" s="243"/>
      <c r="V189" s="243"/>
      <c r="W189" s="243"/>
      <c r="X189" s="243"/>
      <c r="Y189" s="243"/>
      <c r="Z189" s="243"/>
    </row>
    <row r="190" spans="1:26" ht="15.75" customHeight="1" x14ac:dyDescent="0.25">
      <c r="A190" s="242"/>
      <c r="B190" s="243"/>
      <c r="C190" s="243"/>
      <c r="D190" s="244"/>
      <c r="E190" s="244"/>
      <c r="F190" s="244"/>
      <c r="G190" s="243"/>
      <c r="H190" s="245"/>
      <c r="I190" s="243"/>
      <c r="J190" s="243"/>
      <c r="K190" s="243"/>
      <c r="L190" s="243"/>
      <c r="M190" s="243"/>
      <c r="N190" s="243"/>
      <c r="O190" s="243"/>
      <c r="P190" s="243"/>
      <c r="Q190" s="243"/>
      <c r="R190" s="243"/>
      <c r="S190" s="243"/>
      <c r="T190" s="243"/>
      <c r="U190" s="243"/>
      <c r="V190" s="243"/>
      <c r="W190" s="243"/>
      <c r="X190" s="243"/>
      <c r="Y190" s="243"/>
      <c r="Z190" s="243"/>
    </row>
    <row r="191" spans="1:26" ht="15.75" customHeight="1" x14ac:dyDescent="0.25">
      <c r="A191" s="242"/>
      <c r="B191" s="243"/>
      <c r="C191" s="243"/>
      <c r="D191" s="244"/>
      <c r="E191" s="244"/>
      <c r="F191" s="244"/>
      <c r="G191" s="243"/>
      <c r="H191" s="245"/>
      <c r="I191" s="243"/>
      <c r="J191" s="243"/>
      <c r="K191" s="243"/>
      <c r="L191" s="243"/>
      <c r="M191" s="243"/>
      <c r="N191" s="243"/>
      <c r="O191" s="243"/>
      <c r="P191" s="243"/>
      <c r="Q191" s="243"/>
      <c r="R191" s="243"/>
      <c r="S191" s="243"/>
      <c r="T191" s="243"/>
      <c r="U191" s="243"/>
      <c r="V191" s="243"/>
      <c r="W191" s="243"/>
      <c r="X191" s="243"/>
      <c r="Y191" s="243"/>
      <c r="Z191" s="243"/>
    </row>
    <row r="192" spans="1:26" ht="15.75" customHeight="1" x14ac:dyDescent="0.25">
      <c r="A192" s="242"/>
      <c r="B192" s="243"/>
      <c r="C192" s="243"/>
      <c r="D192" s="244"/>
      <c r="E192" s="244"/>
      <c r="F192" s="244"/>
      <c r="G192" s="243"/>
      <c r="H192" s="245"/>
      <c r="I192" s="243"/>
      <c r="J192" s="243"/>
      <c r="K192" s="243"/>
      <c r="L192" s="243"/>
      <c r="M192" s="243"/>
      <c r="N192" s="243"/>
      <c r="O192" s="243"/>
      <c r="P192" s="243"/>
      <c r="Q192" s="243"/>
      <c r="R192" s="243"/>
      <c r="S192" s="243"/>
      <c r="T192" s="243"/>
      <c r="U192" s="243"/>
      <c r="V192" s="243"/>
      <c r="W192" s="243"/>
      <c r="X192" s="243"/>
      <c r="Y192" s="243"/>
      <c r="Z192" s="243"/>
    </row>
    <row r="193" spans="1:26" ht="15.75" customHeight="1" x14ac:dyDescent="0.25">
      <c r="A193" s="242"/>
      <c r="B193" s="243"/>
      <c r="C193" s="243"/>
      <c r="D193" s="244"/>
      <c r="E193" s="244"/>
      <c r="F193" s="244"/>
      <c r="G193" s="243"/>
      <c r="H193" s="245"/>
      <c r="I193" s="243"/>
      <c r="J193" s="243"/>
      <c r="K193" s="243"/>
      <c r="L193" s="243"/>
      <c r="M193" s="243"/>
      <c r="N193" s="243"/>
      <c r="O193" s="243"/>
      <c r="P193" s="243"/>
      <c r="Q193" s="243"/>
      <c r="R193" s="243"/>
      <c r="S193" s="243"/>
      <c r="T193" s="243"/>
      <c r="U193" s="243"/>
      <c r="V193" s="243"/>
      <c r="W193" s="243"/>
      <c r="X193" s="243"/>
      <c r="Y193" s="243"/>
      <c r="Z193" s="243"/>
    </row>
    <row r="194" spans="1:26" ht="15.75" customHeight="1" x14ac:dyDescent="0.25">
      <c r="A194" s="242"/>
      <c r="B194" s="243"/>
      <c r="C194" s="243"/>
      <c r="D194" s="244"/>
      <c r="E194" s="244"/>
      <c r="F194" s="244"/>
      <c r="G194" s="243"/>
      <c r="H194" s="245"/>
      <c r="I194" s="243"/>
      <c r="J194" s="243"/>
      <c r="K194" s="243"/>
      <c r="L194" s="243"/>
      <c r="M194" s="243"/>
      <c r="N194" s="243"/>
      <c r="O194" s="243"/>
      <c r="P194" s="243"/>
      <c r="Q194" s="243"/>
      <c r="R194" s="243"/>
      <c r="S194" s="243"/>
      <c r="T194" s="243"/>
      <c r="U194" s="243"/>
      <c r="V194" s="243"/>
      <c r="W194" s="243"/>
      <c r="X194" s="243"/>
      <c r="Y194" s="243"/>
      <c r="Z194" s="243"/>
    </row>
    <row r="195" spans="1:26" ht="15.75" customHeight="1" x14ac:dyDescent="0.25">
      <c r="A195" s="242"/>
      <c r="B195" s="243"/>
      <c r="C195" s="243"/>
      <c r="D195" s="244"/>
      <c r="E195" s="244"/>
      <c r="F195" s="244"/>
      <c r="G195" s="243"/>
      <c r="H195" s="245"/>
      <c r="I195" s="243"/>
      <c r="J195" s="243"/>
      <c r="K195" s="243"/>
      <c r="L195" s="243"/>
      <c r="M195" s="243"/>
      <c r="N195" s="243"/>
      <c r="O195" s="243"/>
      <c r="P195" s="243"/>
      <c r="Q195" s="243"/>
      <c r="R195" s="243"/>
      <c r="S195" s="243"/>
      <c r="T195" s="243"/>
      <c r="U195" s="243"/>
      <c r="V195" s="243"/>
      <c r="W195" s="243"/>
      <c r="X195" s="243"/>
      <c r="Y195" s="243"/>
      <c r="Z195" s="243"/>
    </row>
    <row r="196" spans="1:26" ht="15.75" customHeight="1" x14ac:dyDescent="0.25">
      <c r="A196" s="242"/>
      <c r="B196" s="243"/>
      <c r="C196" s="243"/>
      <c r="D196" s="244"/>
      <c r="E196" s="244"/>
      <c r="F196" s="244"/>
      <c r="G196" s="243"/>
      <c r="H196" s="245"/>
      <c r="I196" s="243"/>
      <c r="J196" s="243"/>
      <c r="K196" s="243"/>
      <c r="L196" s="243"/>
      <c r="M196" s="243"/>
      <c r="N196" s="243"/>
      <c r="O196" s="243"/>
      <c r="P196" s="243"/>
      <c r="Q196" s="243"/>
      <c r="R196" s="243"/>
      <c r="S196" s="243"/>
      <c r="T196" s="243"/>
      <c r="U196" s="243"/>
      <c r="V196" s="243"/>
      <c r="W196" s="243"/>
      <c r="X196" s="243"/>
      <c r="Y196" s="243"/>
      <c r="Z196" s="243"/>
    </row>
    <row r="197" spans="1:26" ht="15.75" customHeight="1" x14ac:dyDescent="0.25">
      <c r="A197" s="242"/>
      <c r="B197" s="243"/>
      <c r="C197" s="243"/>
      <c r="D197" s="244"/>
      <c r="E197" s="244"/>
      <c r="F197" s="244"/>
      <c r="G197" s="243"/>
      <c r="H197" s="245"/>
      <c r="I197" s="243"/>
      <c r="J197" s="243"/>
      <c r="K197" s="243"/>
      <c r="L197" s="243"/>
      <c r="M197" s="243"/>
      <c r="N197" s="243"/>
      <c r="O197" s="243"/>
      <c r="P197" s="243"/>
      <c r="Q197" s="243"/>
      <c r="R197" s="243"/>
      <c r="S197" s="243"/>
      <c r="T197" s="243"/>
      <c r="U197" s="243"/>
      <c r="V197" s="243"/>
      <c r="W197" s="243"/>
      <c r="X197" s="243"/>
      <c r="Y197" s="243"/>
      <c r="Z197" s="243"/>
    </row>
    <row r="198" spans="1:26" ht="15.75" customHeight="1" x14ac:dyDescent="0.25">
      <c r="A198" s="242"/>
      <c r="B198" s="243"/>
      <c r="C198" s="243"/>
      <c r="D198" s="244"/>
      <c r="E198" s="244"/>
      <c r="F198" s="244"/>
      <c r="G198" s="243"/>
      <c r="H198" s="245"/>
      <c r="I198" s="243"/>
      <c r="J198" s="243"/>
      <c r="K198" s="243"/>
      <c r="L198" s="243"/>
      <c r="M198" s="243"/>
      <c r="N198" s="243"/>
      <c r="O198" s="243"/>
      <c r="P198" s="243"/>
      <c r="Q198" s="243"/>
      <c r="R198" s="243"/>
      <c r="S198" s="243"/>
      <c r="T198" s="243"/>
      <c r="U198" s="243"/>
      <c r="V198" s="243"/>
      <c r="W198" s="243"/>
      <c r="X198" s="243"/>
      <c r="Y198" s="243"/>
      <c r="Z198" s="243"/>
    </row>
    <row r="199" spans="1:26" ht="15.75" customHeight="1" x14ac:dyDescent="0.25">
      <c r="A199" s="242"/>
      <c r="B199" s="243"/>
      <c r="C199" s="243"/>
      <c r="D199" s="244"/>
      <c r="E199" s="244"/>
      <c r="F199" s="244"/>
      <c r="G199" s="243"/>
      <c r="H199" s="245"/>
      <c r="I199" s="243"/>
      <c r="J199" s="243"/>
      <c r="K199" s="243"/>
      <c r="L199" s="243"/>
      <c r="M199" s="243"/>
      <c r="N199" s="243"/>
      <c r="O199" s="243"/>
      <c r="P199" s="243"/>
      <c r="Q199" s="243"/>
      <c r="R199" s="243"/>
      <c r="S199" s="243"/>
      <c r="T199" s="243"/>
      <c r="U199" s="243"/>
      <c r="V199" s="243"/>
      <c r="W199" s="243"/>
      <c r="X199" s="243"/>
      <c r="Y199" s="243"/>
      <c r="Z199" s="243"/>
    </row>
    <row r="200" spans="1:26" ht="15.75" customHeight="1" x14ac:dyDescent="0.25">
      <c r="A200" s="242"/>
      <c r="B200" s="243"/>
      <c r="C200" s="243"/>
      <c r="D200" s="244"/>
      <c r="E200" s="244"/>
      <c r="F200" s="244"/>
      <c r="G200" s="243"/>
      <c r="H200" s="245"/>
      <c r="I200" s="243"/>
      <c r="J200" s="243"/>
      <c r="K200" s="243"/>
      <c r="L200" s="243"/>
      <c r="M200" s="243"/>
      <c r="N200" s="243"/>
      <c r="O200" s="243"/>
      <c r="P200" s="243"/>
      <c r="Q200" s="243"/>
      <c r="R200" s="243"/>
      <c r="S200" s="243"/>
      <c r="T200" s="243"/>
      <c r="U200" s="243"/>
      <c r="V200" s="243"/>
      <c r="W200" s="243"/>
      <c r="X200" s="243"/>
      <c r="Y200" s="243"/>
      <c r="Z200" s="243"/>
    </row>
    <row r="201" spans="1:26" ht="15.75" customHeight="1" x14ac:dyDescent="0.25">
      <c r="A201" s="242"/>
      <c r="B201" s="243"/>
      <c r="C201" s="243"/>
      <c r="D201" s="244"/>
      <c r="E201" s="244"/>
      <c r="F201" s="244"/>
      <c r="G201" s="243"/>
      <c r="H201" s="245"/>
      <c r="I201" s="243"/>
      <c r="J201" s="243"/>
      <c r="K201" s="243"/>
      <c r="L201" s="243"/>
      <c r="M201" s="243"/>
      <c r="N201" s="243"/>
      <c r="O201" s="243"/>
      <c r="P201" s="243"/>
      <c r="Q201" s="243"/>
      <c r="R201" s="243"/>
      <c r="S201" s="243"/>
      <c r="T201" s="243"/>
      <c r="U201" s="243"/>
      <c r="V201" s="243"/>
      <c r="W201" s="243"/>
      <c r="X201" s="243"/>
      <c r="Y201" s="243"/>
      <c r="Z201" s="243"/>
    </row>
    <row r="202" spans="1:26" ht="15.75" customHeight="1" x14ac:dyDescent="0.25">
      <c r="A202" s="242"/>
      <c r="B202" s="243"/>
      <c r="C202" s="243"/>
      <c r="D202" s="244"/>
      <c r="E202" s="244"/>
      <c r="F202" s="244"/>
      <c r="G202" s="243"/>
      <c r="H202" s="245"/>
      <c r="I202" s="243"/>
      <c r="J202" s="243"/>
      <c r="K202" s="243"/>
      <c r="L202" s="243"/>
      <c r="M202" s="243"/>
      <c r="N202" s="243"/>
      <c r="O202" s="243"/>
      <c r="P202" s="243"/>
      <c r="Q202" s="243"/>
      <c r="R202" s="243"/>
      <c r="S202" s="243"/>
      <c r="T202" s="243"/>
      <c r="U202" s="243"/>
      <c r="V202" s="243"/>
      <c r="W202" s="243"/>
      <c r="X202" s="243"/>
      <c r="Y202" s="243"/>
      <c r="Z202" s="243"/>
    </row>
    <row r="203" spans="1:26" ht="15.75" customHeight="1" x14ac:dyDescent="0.25">
      <c r="A203" s="242"/>
      <c r="B203" s="243"/>
      <c r="C203" s="243"/>
      <c r="D203" s="244"/>
      <c r="E203" s="244"/>
      <c r="F203" s="244"/>
      <c r="G203" s="243"/>
      <c r="H203" s="245"/>
      <c r="I203" s="243"/>
      <c r="J203" s="243"/>
      <c r="K203" s="243"/>
      <c r="L203" s="243"/>
      <c r="M203" s="243"/>
      <c r="N203" s="243"/>
      <c r="O203" s="243"/>
      <c r="P203" s="243"/>
      <c r="Q203" s="243"/>
      <c r="R203" s="243"/>
      <c r="S203" s="243"/>
      <c r="T203" s="243"/>
      <c r="U203" s="243"/>
      <c r="V203" s="243"/>
      <c r="W203" s="243"/>
      <c r="X203" s="243"/>
      <c r="Y203" s="243"/>
      <c r="Z203" s="243"/>
    </row>
    <row r="204" spans="1:26" ht="15.75" customHeight="1" x14ac:dyDescent="0.25">
      <c r="A204" s="242"/>
      <c r="B204" s="243"/>
      <c r="C204" s="243"/>
      <c r="D204" s="244"/>
      <c r="E204" s="244"/>
      <c r="F204" s="244"/>
      <c r="G204" s="243"/>
      <c r="H204" s="245"/>
      <c r="I204" s="243"/>
      <c r="J204" s="243"/>
      <c r="K204" s="243"/>
      <c r="L204" s="243"/>
      <c r="M204" s="243"/>
      <c r="N204" s="243"/>
      <c r="O204" s="243"/>
      <c r="P204" s="243"/>
      <c r="Q204" s="243"/>
      <c r="R204" s="243"/>
      <c r="S204" s="243"/>
      <c r="T204" s="243"/>
      <c r="U204" s="243"/>
      <c r="V204" s="243"/>
      <c r="W204" s="243"/>
      <c r="X204" s="243"/>
      <c r="Y204" s="243"/>
      <c r="Z204" s="243"/>
    </row>
    <row r="205" spans="1:26" ht="15.75" customHeight="1" x14ac:dyDescent="0.25">
      <c r="A205" s="242"/>
      <c r="B205" s="243"/>
      <c r="C205" s="243"/>
      <c r="D205" s="244"/>
      <c r="E205" s="244"/>
      <c r="F205" s="244"/>
      <c r="G205" s="243"/>
      <c r="H205" s="245"/>
      <c r="I205" s="243"/>
      <c r="J205" s="243"/>
      <c r="K205" s="243"/>
      <c r="L205" s="243"/>
      <c r="M205" s="243"/>
      <c r="N205" s="243"/>
      <c r="O205" s="243"/>
      <c r="P205" s="243"/>
      <c r="Q205" s="243"/>
      <c r="R205" s="243"/>
      <c r="S205" s="243"/>
      <c r="T205" s="243"/>
      <c r="U205" s="243"/>
      <c r="V205" s="243"/>
      <c r="W205" s="243"/>
      <c r="X205" s="243"/>
      <c r="Y205" s="243"/>
      <c r="Z205" s="243"/>
    </row>
    <row r="206" spans="1:26" ht="15.75" customHeight="1" x14ac:dyDescent="0.25">
      <c r="A206" s="242"/>
      <c r="B206" s="243"/>
      <c r="C206" s="243"/>
      <c r="D206" s="244"/>
      <c r="E206" s="244"/>
      <c r="F206" s="244"/>
      <c r="G206" s="243"/>
      <c r="H206" s="245"/>
      <c r="I206" s="243"/>
      <c r="J206" s="243"/>
      <c r="K206" s="243"/>
      <c r="L206" s="243"/>
      <c r="M206" s="243"/>
      <c r="N206" s="243"/>
      <c r="O206" s="243"/>
      <c r="P206" s="243"/>
      <c r="Q206" s="243"/>
      <c r="R206" s="243"/>
      <c r="S206" s="243"/>
      <c r="T206" s="243"/>
      <c r="U206" s="243"/>
      <c r="V206" s="243"/>
      <c r="W206" s="243"/>
      <c r="X206" s="243"/>
      <c r="Y206" s="243"/>
      <c r="Z206" s="243"/>
    </row>
    <row r="207" spans="1:26" ht="15.75" customHeight="1" x14ac:dyDescent="0.25">
      <c r="A207" s="242"/>
      <c r="B207" s="243"/>
      <c r="C207" s="243"/>
      <c r="D207" s="244"/>
      <c r="E207" s="244"/>
      <c r="F207" s="244"/>
      <c r="G207" s="243"/>
      <c r="H207" s="245"/>
      <c r="I207" s="243"/>
      <c r="J207" s="243"/>
      <c r="K207" s="243"/>
      <c r="L207" s="243"/>
      <c r="M207" s="243"/>
      <c r="N207" s="243"/>
      <c r="O207" s="243"/>
      <c r="P207" s="243"/>
      <c r="Q207" s="243"/>
      <c r="R207" s="243"/>
      <c r="S207" s="243"/>
      <c r="T207" s="243"/>
      <c r="U207" s="243"/>
      <c r="V207" s="243"/>
      <c r="W207" s="243"/>
      <c r="X207" s="243"/>
      <c r="Y207" s="243"/>
      <c r="Z207" s="243"/>
    </row>
    <row r="208" spans="1:26" ht="15.75" customHeight="1" x14ac:dyDescent="0.25">
      <c r="A208" s="242"/>
      <c r="B208" s="243"/>
      <c r="C208" s="243"/>
      <c r="D208" s="244"/>
      <c r="E208" s="244"/>
      <c r="F208" s="244"/>
      <c r="G208" s="243"/>
      <c r="H208" s="245"/>
      <c r="I208" s="243"/>
      <c r="J208" s="243"/>
      <c r="K208" s="243"/>
      <c r="L208" s="243"/>
      <c r="M208" s="243"/>
      <c r="N208" s="243"/>
      <c r="O208" s="243"/>
      <c r="P208" s="243"/>
      <c r="Q208" s="243"/>
      <c r="R208" s="243"/>
      <c r="S208" s="243"/>
      <c r="T208" s="243"/>
      <c r="U208" s="243"/>
      <c r="V208" s="243"/>
      <c r="W208" s="243"/>
      <c r="X208" s="243"/>
      <c r="Y208" s="243"/>
      <c r="Z208" s="243"/>
    </row>
    <row r="209" spans="1:26" ht="15.75" customHeight="1" x14ac:dyDescent="0.25">
      <c r="A209" s="242"/>
      <c r="B209" s="243"/>
      <c r="C209" s="243"/>
      <c r="D209" s="244"/>
      <c r="E209" s="244"/>
      <c r="F209" s="244"/>
      <c r="G209" s="243"/>
      <c r="H209" s="245"/>
      <c r="I209" s="243"/>
      <c r="J209" s="243"/>
      <c r="K209" s="243"/>
      <c r="L209" s="243"/>
      <c r="M209" s="243"/>
      <c r="N209" s="243"/>
      <c r="O209" s="243"/>
      <c r="P209" s="243"/>
      <c r="Q209" s="243"/>
      <c r="R209" s="243"/>
      <c r="S209" s="243"/>
      <c r="T209" s="243"/>
      <c r="U209" s="243"/>
      <c r="V209" s="243"/>
      <c r="W209" s="243"/>
      <c r="X209" s="243"/>
      <c r="Y209" s="243"/>
      <c r="Z209" s="243"/>
    </row>
    <row r="210" spans="1:26" ht="15.75" customHeight="1" x14ac:dyDescent="0.25">
      <c r="A210" s="242"/>
      <c r="B210" s="243"/>
      <c r="C210" s="243"/>
      <c r="D210" s="244"/>
      <c r="E210" s="244"/>
      <c r="F210" s="244"/>
      <c r="G210" s="243"/>
      <c r="H210" s="245"/>
      <c r="I210" s="243"/>
      <c r="J210" s="243"/>
      <c r="K210" s="243"/>
      <c r="L210" s="243"/>
      <c r="M210" s="243"/>
      <c r="N210" s="243"/>
      <c r="O210" s="243"/>
      <c r="P210" s="243"/>
      <c r="Q210" s="243"/>
      <c r="R210" s="243"/>
      <c r="S210" s="243"/>
      <c r="T210" s="243"/>
      <c r="U210" s="243"/>
      <c r="V210" s="243"/>
      <c r="W210" s="243"/>
      <c r="X210" s="243"/>
      <c r="Y210" s="243"/>
      <c r="Z210" s="243"/>
    </row>
    <row r="211" spans="1:26" ht="15.75" customHeight="1" x14ac:dyDescent="0.25">
      <c r="A211" s="242"/>
      <c r="B211" s="243"/>
      <c r="C211" s="243"/>
      <c r="D211" s="244"/>
      <c r="E211" s="244"/>
      <c r="F211" s="244"/>
      <c r="G211" s="243"/>
      <c r="H211" s="245"/>
      <c r="I211" s="243"/>
      <c r="J211" s="243"/>
      <c r="K211" s="243"/>
      <c r="L211" s="243"/>
      <c r="M211" s="243"/>
      <c r="N211" s="243"/>
      <c r="O211" s="243"/>
      <c r="P211" s="243"/>
      <c r="Q211" s="243"/>
      <c r="R211" s="243"/>
      <c r="S211" s="243"/>
      <c r="T211" s="243"/>
      <c r="U211" s="243"/>
      <c r="V211" s="243"/>
      <c r="W211" s="243"/>
      <c r="X211" s="243"/>
      <c r="Y211" s="243"/>
      <c r="Z211" s="243"/>
    </row>
    <row r="212" spans="1:26" ht="15.75" customHeight="1" x14ac:dyDescent="0.25">
      <c r="A212" s="242"/>
      <c r="B212" s="243"/>
      <c r="C212" s="243"/>
      <c r="D212" s="244"/>
      <c r="E212" s="244"/>
      <c r="F212" s="244"/>
      <c r="G212" s="243"/>
      <c r="H212" s="245"/>
      <c r="I212" s="243"/>
      <c r="J212" s="243"/>
      <c r="K212" s="243"/>
      <c r="L212" s="243"/>
      <c r="M212" s="243"/>
      <c r="N212" s="243"/>
      <c r="O212" s="243"/>
      <c r="P212" s="243"/>
      <c r="Q212" s="243"/>
      <c r="R212" s="243"/>
      <c r="S212" s="243"/>
      <c r="T212" s="243"/>
      <c r="U212" s="243"/>
      <c r="V212" s="243"/>
      <c r="W212" s="243"/>
      <c r="X212" s="243"/>
      <c r="Y212" s="243"/>
      <c r="Z212" s="243"/>
    </row>
    <row r="213" spans="1:26" ht="15.75" customHeight="1" x14ac:dyDescent="0.25">
      <c r="A213" s="242"/>
      <c r="B213" s="243"/>
      <c r="C213" s="243"/>
      <c r="D213" s="244"/>
      <c r="E213" s="244"/>
      <c r="F213" s="244"/>
      <c r="G213" s="243"/>
      <c r="H213" s="245"/>
      <c r="I213" s="243"/>
      <c r="J213" s="243"/>
      <c r="K213" s="243"/>
      <c r="L213" s="243"/>
      <c r="M213" s="243"/>
      <c r="N213" s="243"/>
      <c r="O213" s="243"/>
      <c r="P213" s="243"/>
      <c r="Q213" s="243"/>
      <c r="R213" s="243"/>
      <c r="S213" s="243"/>
      <c r="T213" s="243"/>
      <c r="U213" s="243"/>
      <c r="V213" s="243"/>
      <c r="W213" s="243"/>
      <c r="X213" s="243"/>
      <c r="Y213" s="243"/>
      <c r="Z213" s="243"/>
    </row>
    <row r="214" spans="1:26" ht="15.75" customHeight="1" x14ac:dyDescent="0.25">
      <c r="A214" s="242"/>
      <c r="B214" s="243"/>
      <c r="C214" s="243"/>
      <c r="D214" s="244"/>
      <c r="E214" s="244"/>
      <c r="F214" s="244"/>
      <c r="G214" s="243"/>
      <c r="H214" s="245"/>
      <c r="I214" s="243"/>
      <c r="J214" s="243"/>
      <c r="K214" s="243"/>
      <c r="L214" s="243"/>
      <c r="M214" s="243"/>
      <c r="N214" s="243"/>
      <c r="O214" s="243"/>
      <c r="P214" s="243"/>
      <c r="Q214" s="243"/>
      <c r="R214" s="243"/>
      <c r="S214" s="243"/>
      <c r="T214" s="243"/>
      <c r="U214" s="243"/>
      <c r="V214" s="243"/>
      <c r="W214" s="243"/>
      <c r="X214" s="243"/>
      <c r="Y214" s="243"/>
      <c r="Z214" s="243"/>
    </row>
    <row r="215" spans="1:26" ht="15.75" customHeight="1" x14ac:dyDescent="0.25">
      <c r="A215" s="242"/>
      <c r="B215" s="243"/>
      <c r="C215" s="243"/>
      <c r="D215" s="244"/>
      <c r="E215" s="244"/>
      <c r="F215" s="244"/>
      <c r="G215" s="243"/>
      <c r="H215" s="245"/>
      <c r="I215" s="243"/>
      <c r="J215" s="243"/>
      <c r="K215" s="243"/>
      <c r="L215" s="243"/>
      <c r="M215" s="243"/>
      <c r="N215" s="243"/>
      <c r="O215" s="243"/>
      <c r="P215" s="243"/>
      <c r="Q215" s="243"/>
      <c r="R215" s="243"/>
      <c r="S215" s="243"/>
      <c r="T215" s="243"/>
      <c r="U215" s="243"/>
      <c r="V215" s="243"/>
      <c r="W215" s="243"/>
      <c r="X215" s="243"/>
      <c r="Y215" s="243"/>
      <c r="Z215" s="243"/>
    </row>
    <row r="216" spans="1:26" ht="15.75" customHeight="1" x14ac:dyDescent="0.25">
      <c r="A216" s="242"/>
      <c r="B216" s="243"/>
      <c r="C216" s="243"/>
      <c r="D216" s="244"/>
      <c r="E216" s="244"/>
      <c r="F216" s="244"/>
      <c r="G216" s="243"/>
      <c r="H216" s="245"/>
      <c r="I216" s="243"/>
      <c r="J216" s="243"/>
      <c r="K216" s="243"/>
      <c r="L216" s="243"/>
      <c r="M216" s="243"/>
      <c r="N216" s="243"/>
      <c r="O216" s="243"/>
      <c r="P216" s="243"/>
      <c r="Q216" s="243"/>
      <c r="R216" s="243"/>
      <c r="S216" s="243"/>
      <c r="T216" s="243"/>
      <c r="U216" s="243"/>
      <c r="V216" s="243"/>
      <c r="W216" s="243"/>
      <c r="X216" s="243"/>
      <c r="Y216" s="243"/>
      <c r="Z216" s="243"/>
    </row>
    <row r="217" spans="1:26" ht="15.75" customHeight="1" x14ac:dyDescent="0.25">
      <c r="A217" s="242"/>
      <c r="B217" s="243"/>
      <c r="C217" s="243"/>
      <c r="D217" s="244"/>
      <c r="E217" s="244"/>
      <c r="F217" s="244"/>
      <c r="G217" s="243"/>
      <c r="H217" s="245"/>
      <c r="I217" s="243"/>
      <c r="J217" s="243"/>
      <c r="K217" s="243"/>
      <c r="L217" s="243"/>
      <c r="M217" s="243"/>
      <c r="N217" s="243"/>
      <c r="O217" s="243"/>
      <c r="P217" s="243"/>
      <c r="Q217" s="243"/>
      <c r="R217" s="243"/>
      <c r="S217" s="243"/>
      <c r="T217" s="243"/>
      <c r="U217" s="243"/>
      <c r="V217" s="243"/>
      <c r="W217" s="243"/>
      <c r="X217" s="243"/>
      <c r="Y217" s="243"/>
      <c r="Z217" s="243"/>
    </row>
    <row r="218" spans="1:26" ht="15.75" customHeight="1" x14ac:dyDescent="0.25">
      <c r="A218" s="242"/>
      <c r="B218" s="243"/>
      <c r="C218" s="243"/>
      <c r="D218" s="244"/>
      <c r="E218" s="244"/>
      <c r="F218" s="244"/>
      <c r="G218" s="243"/>
      <c r="H218" s="245"/>
      <c r="I218" s="243"/>
      <c r="J218" s="243"/>
      <c r="K218" s="243"/>
      <c r="L218" s="243"/>
      <c r="M218" s="243"/>
      <c r="N218" s="243"/>
      <c r="O218" s="243"/>
      <c r="P218" s="243"/>
      <c r="Q218" s="243"/>
      <c r="R218" s="243"/>
      <c r="S218" s="243"/>
      <c r="T218" s="243"/>
      <c r="U218" s="243"/>
      <c r="V218" s="243"/>
      <c r="W218" s="243"/>
      <c r="X218" s="243"/>
      <c r="Y218" s="243"/>
      <c r="Z218" s="243"/>
    </row>
    <row r="219" spans="1:26" ht="15.75" customHeight="1" x14ac:dyDescent="0.25">
      <c r="A219" s="242"/>
      <c r="B219" s="243"/>
      <c r="C219" s="243"/>
      <c r="D219" s="244"/>
      <c r="E219" s="244"/>
      <c r="F219" s="244"/>
      <c r="G219" s="243"/>
      <c r="H219" s="245"/>
      <c r="I219" s="243"/>
      <c r="J219" s="243"/>
      <c r="K219" s="243"/>
      <c r="L219" s="243"/>
      <c r="M219" s="243"/>
      <c r="N219" s="243"/>
      <c r="O219" s="243"/>
      <c r="P219" s="243"/>
      <c r="Q219" s="243"/>
      <c r="R219" s="243"/>
      <c r="S219" s="243"/>
      <c r="T219" s="243"/>
      <c r="U219" s="243"/>
      <c r="V219" s="243"/>
      <c r="W219" s="243"/>
      <c r="X219" s="243"/>
      <c r="Y219" s="243"/>
      <c r="Z219" s="243"/>
    </row>
    <row r="220" spans="1:26" ht="15.75" customHeight="1" x14ac:dyDescent="0.25">
      <c r="A220" s="242"/>
      <c r="B220" s="243"/>
      <c r="C220" s="243"/>
      <c r="D220" s="244"/>
      <c r="E220" s="244"/>
      <c r="F220" s="244"/>
      <c r="G220" s="243"/>
      <c r="H220" s="245"/>
      <c r="I220" s="243"/>
      <c r="J220" s="243"/>
      <c r="K220" s="243"/>
      <c r="L220" s="243"/>
      <c r="M220" s="243"/>
      <c r="N220" s="243"/>
      <c r="O220" s="243"/>
      <c r="P220" s="243"/>
      <c r="Q220" s="243"/>
      <c r="R220" s="243"/>
      <c r="S220" s="243"/>
      <c r="T220" s="243"/>
      <c r="U220" s="243"/>
      <c r="V220" s="243"/>
      <c r="W220" s="243"/>
      <c r="X220" s="243"/>
      <c r="Y220" s="243"/>
      <c r="Z220" s="243"/>
    </row>
    <row r="221" spans="1:26" ht="15.75" customHeight="1" x14ac:dyDescent="0.25">
      <c r="A221" s="242"/>
      <c r="B221" s="243"/>
      <c r="C221" s="243"/>
      <c r="D221" s="244"/>
      <c r="E221" s="244"/>
      <c r="F221" s="244"/>
      <c r="G221" s="243"/>
      <c r="H221" s="245"/>
      <c r="I221" s="243"/>
      <c r="J221" s="243"/>
      <c r="K221" s="243"/>
      <c r="L221" s="243"/>
      <c r="M221" s="243"/>
      <c r="N221" s="243"/>
      <c r="O221" s="243"/>
      <c r="P221" s="243"/>
      <c r="Q221" s="243"/>
      <c r="R221" s="243"/>
      <c r="S221" s="243"/>
      <c r="T221" s="243"/>
      <c r="U221" s="243"/>
      <c r="V221" s="243"/>
      <c r="W221" s="243"/>
      <c r="X221" s="243"/>
      <c r="Y221" s="243"/>
      <c r="Z221" s="243"/>
    </row>
    <row r="222" spans="1:26" ht="15.75" customHeight="1" x14ac:dyDescent="0.25">
      <c r="A222" s="242"/>
      <c r="B222" s="243"/>
      <c r="C222" s="243"/>
      <c r="D222" s="244"/>
      <c r="E222" s="244"/>
      <c r="F222" s="244"/>
      <c r="G222" s="243"/>
      <c r="H222" s="245"/>
      <c r="I222" s="243"/>
      <c r="J222" s="243"/>
      <c r="K222" s="243"/>
      <c r="L222" s="243"/>
      <c r="M222" s="243"/>
      <c r="N222" s="243"/>
      <c r="O222" s="243"/>
      <c r="P222" s="243"/>
      <c r="Q222" s="243"/>
      <c r="R222" s="243"/>
      <c r="S222" s="243"/>
      <c r="T222" s="243"/>
      <c r="U222" s="243"/>
      <c r="V222" s="243"/>
      <c r="W222" s="243"/>
      <c r="X222" s="243"/>
      <c r="Y222" s="243"/>
      <c r="Z222" s="243"/>
    </row>
    <row r="223" spans="1:26" ht="15.75" customHeight="1" x14ac:dyDescent="0.25">
      <c r="H223" s="262"/>
    </row>
    <row r="224" spans="1:26"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0300-000000000000}"/>
  </hyperlinks>
  <pageMargins left="0.7" right="0.7" top="0.75" bottom="0.75" header="0" footer="0"/>
  <pageSetup paperSize="9"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J2" sqref="J2"/>
    </sheetView>
  </sheetViews>
  <sheetFormatPr defaultColWidth="14" defaultRowHeight="15" customHeight="1" x14ac:dyDescent="0.25"/>
  <cols>
    <col min="1" max="1" width="5.140625" customWidth="1"/>
    <col min="2" max="2" width="33.7109375" customWidth="1"/>
    <col min="3" max="3" width="15.28515625" customWidth="1"/>
    <col min="4" max="4" width="21.7109375" customWidth="1"/>
    <col min="5" max="5" width="11.85546875" customWidth="1"/>
    <col min="6" max="6" width="16.85546875" customWidth="1"/>
    <col min="7" max="7" width="18.7109375" style="263" customWidth="1"/>
    <col min="8" max="8" width="13" style="684" customWidth="1"/>
    <col min="9" max="9" width="16.140625" customWidth="1"/>
    <col min="10" max="10" width="14.140625" customWidth="1"/>
    <col min="11" max="26" width="8.7109375" customWidth="1"/>
  </cols>
  <sheetData>
    <row r="1" spans="1:26" x14ac:dyDescent="0.25">
      <c r="F1" s="55"/>
      <c r="H1" s="683"/>
      <c r="I1" s="265"/>
    </row>
    <row r="2" spans="1:26" ht="31.5" x14ac:dyDescent="0.25">
      <c r="A2" s="246" t="s">
        <v>281</v>
      </c>
      <c r="B2" s="246" t="s">
        <v>282</v>
      </c>
      <c r="C2" s="247" t="s">
        <v>283</v>
      </c>
      <c r="D2" s="248" t="s">
        <v>417</v>
      </c>
      <c r="E2" s="249" t="s">
        <v>418</v>
      </c>
      <c r="F2" s="266" t="s">
        <v>419</v>
      </c>
      <c r="G2" s="250" t="s">
        <v>422</v>
      </c>
      <c r="H2" s="680" t="s">
        <v>288</v>
      </c>
      <c r="I2" s="252" t="s">
        <v>289</v>
      </c>
      <c r="J2" s="253" t="s">
        <v>421</v>
      </c>
      <c r="K2" s="242"/>
      <c r="L2" s="242"/>
      <c r="M2" s="242"/>
      <c r="N2" s="242"/>
      <c r="O2" s="242"/>
      <c r="P2" s="242"/>
      <c r="Q2" s="242"/>
      <c r="R2" s="242"/>
      <c r="S2" s="242"/>
      <c r="T2" s="242"/>
      <c r="U2" s="242"/>
      <c r="V2" s="242"/>
      <c r="W2" s="242"/>
      <c r="X2" s="242"/>
      <c r="Y2" s="242"/>
      <c r="Z2" s="242"/>
    </row>
    <row r="3" spans="1:26" ht="16.5" x14ac:dyDescent="0.25">
      <c r="A3" s="267"/>
      <c r="B3" s="268" t="s">
        <v>24</v>
      </c>
      <c r="C3" s="269" t="s">
        <v>27</v>
      </c>
      <c r="D3" s="270">
        <f>VLOOKUP(C3,'TỔNG HỢP'!$C$4:$P$84,3,0)</f>
        <v>150000000</v>
      </c>
      <c r="E3" s="271"/>
      <c r="F3" s="272">
        <f>SUM(F4:F889)</f>
        <v>149813883.14814815</v>
      </c>
      <c r="G3" s="268">
        <f>D3-F3</f>
        <v>186116.85185185075</v>
      </c>
      <c r="H3" s="685"/>
      <c r="I3" s="267"/>
      <c r="J3" s="274"/>
      <c r="K3" s="274"/>
      <c r="L3" s="274"/>
      <c r="M3" s="274"/>
      <c r="N3" s="274"/>
      <c r="O3" s="274"/>
      <c r="P3" s="274"/>
      <c r="Q3" s="274"/>
      <c r="R3" s="274"/>
      <c r="S3" s="274"/>
      <c r="T3" s="274"/>
      <c r="U3" s="274"/>
      <c r="V3" s="274"/>
      <c r="W3" s="274"/>
      <c r="X3" s="274"/>
      <c r="Y3" s="274"/>
      <c r="Z3" s="274"/>
    </row>
    <row r="4" spans="1:26" ht="16.5" x14ac:dyDescent="0.25">
      <c r="A4" s="242"/>
      <c r="B4" s="243" t="s">
        <v>423</v>
      </c>
      <c r="C4" s="260"/>
      <c r="D4" s="244"/>
      <c r="E4" s="275"/>
      <c r="F4" s="275">
        <v>59035735</v>
      </c>
      <c r="G4" s="242"/>
      <c r="H4" s="686">
        <v>46071</v>
      </c>
      <c r="I4" s="242" t="s">
        <v>425</v>
      </c>
      <c r="J4" s="243"/>
      <c r="K4" s="243"/>
      <c r="L4" s="243"/>
      <c r="M4" s="243"/>
      <c r="N4" s="243"/>
      <c r="O4" s="243"/>
      <c r="P4" s="243"/>
      <c r="Q4" s="243"/>
      <c r="R4" s="243"/>
      <c r="S4" s="243"/>
      <c r="T4" s="243"/>
      <c r="U4" s="243"/>
      <c r="V4" s="243"/>
      <c r="W4" s="243"/>
      <c r="X4" s="243"/>
      <c r="Y4" s="243"/>
      <c r="Z4" s="243"/>
    </row>
    <row r="5" spans="1:26" ht="16.5" x14ac:dyDescent="0.25">
      <c r="A5" s="242"/>
      <c r="B5" s="243" t="s">
        <v>423</v>
      </c>
      <c r="C5" s="260"/>
      <c r="D5" s="244"/>
      <c r="E5" s="275"/>
      <c r="F5" s="275">
        <f>49150000/1.08</f>
        <v>45509259.259259254</v>
      </c>
      <c r="G5" s="242"/>
      <c r="H5" s="686">
        <v>46162</v>
      </c>
      <c r="I5" s="242" t="s">
        <v>425</v>
      </c>
      <c r="J5" s="243"/>
      <c r="K5" s="243"/>
      <c r="L5" s="243"/>
      <c r="M5" s="243"/>
      <c r="N5" s="243"/>
      <c r="O5" s="243"/>
      <c r="P5" s="243"/>
      <c r="Q5" s="243"/>
      <c r="R5" s="243"/>
      <c r="S5" s="243"/>
      <c r="T5" s="243"/>
      <c r="U5" s="243"/>
      <c r="V5" s="243"/>
      <c r="W5" s="243"/>
      <c r="X5" s="243"/>
      <c r="Y5" s="243"/>
      <c r="Z5" s="243"/>
    </row>
    <row r="6" spans="1:26" ht="16.5" x14ac:dyDescent="0.25">
      <c r="A6" s="242"/>
      <c r="B6" s="243" t="s">
        <v>423</v>
      </c>
      <c r="C6" s="260"/>
      <c r="D6" s="244"/>
      <c r="E6" s="275"/>
      <c r="F6" s="275">
        <f>48890400/1.08</f>
        <v>45268888.888888888</v>
      </c>
      <c r="G6" s="242"/>
      <c r="H6" s="686">
        <v>46307</v>
      </c>
      <c r="I6" s="242" t="s">
        <v>425</v>
      </c>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2"/>
      <c r="H7" s="68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2"/>
      <c r="H8" s="68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2"/>
      <c r="H9" s="68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2"/>
      <c r="H10" s="68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2"/>
      <c r="H11" s="68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2"/>
      <c r="H12" s="68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2"/>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2"/>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2"/>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t="s">
        <v>424</v>
      </c>
      <c r="C16" s="260"/>
      <c r="D16" s="244"/>
      <c r="E16" s="275">
        <v>24520000</v>
      </c>
      <c r="F16" s="275"/>
      <c r="G16" s="242"/>
      <c r="H16" s="686">
        <v>45677</v>
      </c>
      <c r="I16" s="242" t="s">
        <v>425</v>
      </c>
      <c r="J16" s="243"/>
      <c r="K16" s="243"/>
      <c r="L16" s="243"/>
      <c r="M16" s="243"/>
      <c r="N16" s="243"/>
      <c r="O16" s="243"/>
      <c r="P16" s="243"/>
      <c r="Q16" s="243"/>
      <c r="R16" s="243"/>
      <c r="S16" s="243"/>
      <c r="T16" s="243"/>
      <c r="U16" s="243"/>
      <c r="V16" s="243"/>
      <c r="W16" s="243"/>
      <c r="X16" s="243"/>
      <c r="Y16" s="243"/>
      <c r="Z16" s="243"/>
    </row>
    <row r="17" spans="1:26" ht="16.5" x14ac:dyDescent="0.25">
      <c r="A17" s="242"/>
      <c r="B17" s="243" t="s">
        <v>426</v>
      </c>
      <c r="C17" s="260"/>
      <c r="D17" s="244"/>
      <c r="E17" s="275">
        <f>80*38194</f>
        <v>3055520</v>
      </c>
      <c r="F17" s="275"/>
      <c r="G17" s="242"/>
      <c r="H17" s="686">
        <v>45701</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427</v>
      </c>
      <c r="C18" s="260"/>
      <c r="D18" s="244"/>
      <c r="E18" s="275">
        <v>216000000</v>
      </c>
      <c r="F18" s="275"/>
      <c r="G18" s="242"/>
      <c r="H18" s="686">
        <v>45733</v>
      </c>
      <c r="I18" s="242" t="s">
        <v>425</v>
      </c>
      <c r="J18" s="243"/>
      <c r="K18" s="243"/>
      <c r="L18" s="243"/>
      <c r="M18" s="243"/>
      <c r="N18" s="243"/>
      <c r="O18" s="243"/>
      <c r="P18" s="243"/>
      <c r="Q18" s="243"/>
      <c r="R18" s="243"/>
      <c r="S18" s="243"/>
      <c r="T18" s="243"/>
      <c r="U18" s="243"/>
      <c r="V18" s="243"/>
      <c r="W18" s="243"/>
      <c r="X18" s="243"/>
      <c r="Y18" s="243"/>
      <c r="Z18" s="243"/>
    </row>
    <row r="19" spans="1:26" ht="16.5" x14ac:dyDescent="0.25">
      <c r="A19" s="242"/>
      <c r="B19" s="243" t="s">
        <v>428</v>
      </c>
      <c r="C19" s="260"/>
      <c r="D19" s="244"/>
      <c r="E19" s="275">
        <v>9807723</v>
      </c>
      <c r="F19" s="275"/>
      <c r="G19" s="242"/>
      <c r="H19" s="686">
        <v>45733</v>
      </c>
      <c r="I19" s="242" t="s">
        <v>425</v>
      </c>
      <c r="J19" s="243"/>
      <c r="K19" s="243"/>
      <c r="L19" s="243"/>
      <c r="M19" s="243"/>
      <c r="N19" s="243"/>
      <c r="O19" s="243"/>
      <c r="P19" s="243"/>
      <c r="Q19" s="243"/>
      <c r="R19" s="243"/>
      <c r="S19" s="243"/>
      <c r="T19" s="243"/>
      <c r="U19" s="243"/>
      <c r="V19" s="243"/>
      <c r="W19" s="243"/>
      <c r="X19" s="243"/>
      <c r="Y19" s="243"/>
      <c r="Z19" s="243"/>
    </row>
    <row r="20" spans="1:26" ht="16.5" x14ac:dyDescent="0.25">
      <c r="A20" s="242"/>
      <c r="B20" s="243" t="s">
        <v>429</v>
      </c>
      <c r="C20" s="260"/>
      <c r="D20" s="244"/>
      <c r="E20" s="275">
        <v>1475000</v>
      </c>
      <c r="F20" s="275"/>
      <c r="G20" s="242"/>
      <c r="H20" s="686">
        <v>45923</v>
      </c>
      <c r="I20" s="242" t="s">
        <v>425</v>
      </c>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430</v>
      </c>
      <c r="C21" s="260"/>
      <c r="D21" s="244"/>
      <c r="E21" s="275">
        <v>687000</v>
      </c>
      <c r="F21" s="275"/>
      <c r="G21" s="242"/>
      <c r="H21" s="686">
        <v>45926</v>
      </c>
      <c r="I21" s="242" t="s">
        <v>425</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431</v>
      </c>
      <c r="C22" s="260"/>
      <c r="D22" s="244"/>
      <c r="E22" s="275">
        <v>1600000</v>
      </c>
      <c r="F22" s="275"/>
      <c r="G22" s="242"/>
      <c r="H22" s="686">
        <v>45985</v>
      </c>
      <c r="I22" s="242" t="s">
        <v>425</v>
      </c>
      <c r="J22" s="243"/>
      <c r="K22" s="243"/>
      <c r="L22" s="243"/>
      <c r="M22" s="243"/>
      <c r="N22" s="243"/>
      <c r="O22" s="243"/>
      <c r="P22" s="243"/>
      <c r="Q22" s="243"/>
      <c r="R22" s="243"/>
      <c r="S22" s="243"/>
      <c r="T22" s="243"/>
      <c r="U22" s="243"/>
      <c r="V22" s="243"/>
      <c r="W22" s="243"/>
      <c r="X22" s="243"/>
      <c r="Y22" s="243"/>
      <c r="Z22" s="243"/>
    </row>
    <row r="23" spans="1:26" ht="15.75" customHeight="1" x14ac:dyDescent="0.25">
      <c r="E23" s="55"/>
      <c r="F23" s="55"/>
      <c r="H23" s="683"/>
      <c r="I23" s="265"/>
    </row>
    <row r="24" spans="1:26" ht="15.75" customHeight="1" x14ac:dyDescent="0.25">
      <c r="E24" s="55"/>
      <c r="F24" s="55"/>
      <c r="H24" s="683"/>
      <c r="I24" s="265"/>
    </row>
    <row r="25" spans="1:26" ht="15.75" customHeight="1" x14ac:dyDescent="0.25">
      <c r="E25" s="55"/>
      <c r="F25" s="55"/>
      <c r="H25" s="683"/>
      <c r="I25" s="265"/>
    </row>
    <row r="26" spans="1:26" ht="15.75" customHeight="1" x14ac:dyDescent="0.25">
      <c r="E26" s="55"/>
      <c r="F26" s="55"/>
      <c r="H26" s="683"/>
      <c r="I26" s="265"/>
    </row>
    <row r="27" spans="1:26" ht="15.75" customHeight="1" x14ac:dyDescent="0.25">
      <c r="E27" s="55"/>
      <c r="F27" s="55"/>
      <c r="H27" s="683"/>
      <c r="I27" s="265"/>
    </row>
    <row r="28" spans="1:26" ht="15.75" customHeight="1" x14ac:dyDescent="0.25">
      <c r="E28" s="55"/>
      <c r="F28" s="55"/>
      <c r="H28" s="683"/>
      <c r="I28" s="265"/>
    </row>
    <row r="29" spans="1:26" ht="15.75" customHeight="1" x14ac:dyDescent="0.25">
      <c r="E29" s="55"/>
      <c r="F29" s="55"/>
      <c r="H29" s="683"/>
      <c r="I29" s="265"/>
    </row>
    <row r="30" spans="1:26" ht="15.75" customHeight="1" x14ac:dyDescent="0.25">
      <c r="E30" s="55"/>
      <c r="F30" s="55"/>
      <c r="H30" s="683"/>
      <c r="I30" s="265"/>
    </row>
    <row r="31" spans="1:26" ht="15.75" customHeight="1" x14ac:dyDescent="0.25">
      <c r="E31" s="55"/>
      <c r="F31" s="55"/>
      <c r="H31" s="683"/>
      <c r="I31" s="265"/>
    </row>
    <row r="32" spans="1:26" ht="15.75" customHeight="1" x14ac:dyDescent="0.25">
      <c r="E32" s="55"/>
      <c r="F32" s="55"/>
      <c r="H32" s="683"/>
      <c r="I32" s="265"/>
    </row>
    <row r="33" spans="5:9" ht="15.75" customHeight="1" x14ac:dyDescent="0.25">
      <c r="E33" s="55"/>
      <c r="F33" s="55"/>
      <c r="H33" s="683"/>
      <c r="I33" s="265"/>
    </row>
    <row r="34" spans="5:9" ht="15.75" customHeight="1" x14ac:dyDescent="0.25">
      <c r="E34" s="55"/>
      <c r="F34" s="55"/>
      <c r="H34" s="683"/>
      <c r="I34" s="265"/>
    </row>
    <row r="35" spans="5:9" ht="15.75" customHeight="1" x14ac:dyDescent="0.25">
      <c r="E35" s="55"/>
      <c r="F35" s="55"/>
      <c r="H35" s="683"/>
      <c r="I35" s="265"/>
    </row>
    <row r="36" spans="5:9" ht="15.75" customHeight="1" x14ac:dyDescent="0.25">
      <c r="E36" s="55"/>
      <c r="F36" s="55"/>
      <c r="H36" s="683"/>
      <c r="I36" s="265"/>
    </row>
    <row r="37" spans="5:9" ht="15.75" customHeight="1" x14ac:dyDescent="0.25">
      <c r="E37" s="55"/>
      <c r="F37" s="55"/>
      <c r="H37" s="683"/>
      <c r="I37" s="265"/>
    </row>
    <row r="38" spans="5:9" ht="15.75" customHeight="1" x14ac:dyDescent="0.25">
      <c r="E38" s="55"/>
      <c r="F38" s="55"/>
      <c r="H38" s="683"/>
      <c r="I38" s="265"/>
    </row>
    <row r="39" spans="5:9" ht="15.75" customHeight="1" x14ac:dyDescent="0.25">
      <c r="E39" s="55"/>
      <c r="F39" s="55"/>
      <c r="H39" s="683"/>
      <c r="I39" s="265"/>
    </row>
    <row r="40" spans="5:9" ht="15.75" customHeight="1" x14ac:dyDescent="0.25">
      <c r="E40" s="55"/>
      <c r="F40" s="55"/>
      <c r="H40" s="683"/>
      <c r="I40" s="265"/>
    </row>
    <row r="41" spans="5:9" ht="15.75" customHeight="1" x14ac:dyDescent="0.25">
      <c r="E41" s="55"/>
      <c r="F41" s="55"/>
      <c r="H41" s="683"/>
      <c r="I41" s="265"/>
    </row>
    <row r="42" spans="5:9" ht="15.75" customHeight="1" x14ac:dyDescent="0.25">
      <c r="E42" s="55"/>
      <c r="F42" s="55"/>
      <c r="H42" s="683"/>
      <c r="I42" s="265"/>
    </row>
    <row r="43" spans="5:9" ht="15.75" customHeight="1" x14ac:dyDescent="0.25">
      <c r="E43" s="55"/>
      <c r="F43" s="55"/>
      <c r="H43" s="683"/>
      <c r="I43" s="265"/>
    </row>
    <row r="44" spans="5:9" ht="15.75" customHeight="1" x14ac:dyDescent="0.25">
      <c r="E44" s="55"/>
      <c r="F44" s="55"/>
      <c r="H44" s="683"/>
      <c r="I44" s="265"/>
    </row>
    <row r="45" spans="5:9" ht="15.75" customHeight="1" x14ac:dyDescent="0.25">
      <c r="E45" s="55"/>
      <c r="F45" s="55"/>
      <c r="H45" s="683"/>
      <c r="I45" s="265"/>
    </row>
    <row r="46" spans="5:9" ht="15.75" customHeight="1" x14ac:dyDescent="0.25">
      <c r="E46" s="55"/>
      <c r="F46" s="55"/>
      <c r="H46" s="683"/>
      <c r="I46" s="265"/>
    </row>
    <row r="47" spans="5:9" ht="15.75" customHeight="1" x14ac:dyDescent="0.25">
      <c r="E47" s="55"/>
      <c r="F47" s="55"/>
      <c r="H47" s="683"/>
      <c r="I47" s="265"/>
    </row>
    <row r="48" spans="5:9" ht="15.75" customHeight="1" x14ac:dyDescent="0.25">
      <c r="E48" s="55"/>
      <c r="F48" s="55"/>
      <c r="H48" s="683"/>
      <c r="I48" s="265"/>
    </row>
    <row r="49" spans="5:9" ht="15.75" customHeight="1" x14ac:dyDescent="0.25">
      <c r="E49" s="55"/>
      <c r="F49" s="55"/>
      <c r="H49" s="683"/>
      <c r="I49" s="265"/>
    </row>
    <row r="50" spans="5:9" ht="15.75" customHeight="1" x14ac:dyDescent="0.25">
      <c r="E50" s="55"/>
      <c r="F50" s="55"/>
      <c r="H50" s="683"/>
      <c r="I50" s="265"/>
    </row>
    <row r="51" spans="5:9" ht="15.75" customHeight="1" x14ac:dyDescent="0.25">
      <c r="E51" s="55"/>
      <c r="F51" s="55"/>
      <c r="H51" s="683"/>
      <c r="I51" s="265"/>
    </row>
    <row r="52" spans="5:9" ht="15.75" customHeight="1" x14ac:dyDescent="0.25">
      <c r="E52" s="55"/>
      <c r="F52" s="55"/>
      <c r="H52" s="683"/>
      <c r="I52" s="265"/>
    </row>
    <row r="53" spans="5:9" ht="15.75" customHeight="1" x14ac:dyDescent="0.25">
      <c r="E53" s="55"/>
      <c r="F53" s="55"/>
      <c r="H53" s="683"/>
      <c r="I53" s="265"/>
    </row>
    <row r="54" spans="5:9" ht="15.75" customHeight="1" x14ac:dyDescent="0.25">
      <c r="E54" s="55"/>
      <c r="F54" s="55"/>
      <c r="H54" s="683"/>
      <c r="I54" s="265"/>
    </row>
    <row r="55" spans="5:9" ht="15.75" customHeight="1" x14ac:dyDescent="0.25">
      <c r="E55" s="55"/>
      <c r="F55" s="55"/>
      <c r="H55" s="683"/>
      <c r="I55" s="265"/>
    </row>
    <row r="56" spans="5:9" ht="15.75" customHeight="1" x14ac:dyDescent="0.25">
      <c r="E56" s="55"/>
      <c r="F56" s="55"/>
      <c r="H56" s="683"/>
      <c r="I56" s="265"/>
    </row>
    <row r="57" spans="5:9" ht="15.75" customHeight="1" x14ac:dyDescent="0.25">
      <c r="E57" s="55"/>
      <c r="F57" s="55"/>
      <c r="H57" s="683"/>
      <c r="I57" s="265"/>
    </row>
    <row r="58" spans="5:9" ht="15.75" customHeight="1" x14ac:dyDescent="0.25">
      <c r="E58" s="55"/>
      <c r="F58" s="55"/>
      <c r="H58" s="683"/>
      <c r="I58" s="265"/>
    </row>
    <row r="59" spans="5:9" ht="15.75" customHeight="1" x14ac:dyDescent="0.25">
      <c r="E59" s="55"/>
      <c r="F59" s="55"/>
      <c r="H59" s="683"/>
      <c r="I59" s="265"/>
    </row>
    <row r="60" spans="5:9" ht="15.75" customHeight="1" x14ac:dyDescent="0.25">
      <c r="E60" s="55"/>
      <c r="F60" s="55"/>
      <c r="H60" s="683"/>
      <c r="I60" s="265"/>
    </row>
    <row r="61" spans="5:9" ht="15.75" customHeight="1" x14ac:dyDescent="0.25">
      <c r="E61" s="55"/>
      <c r="F61" s="55"/>
      <c r="H61" s="683"/>
      <c r="I61" s="265"/>
    </row>
    <row r="62" spans="5:9" ht="15.75" customHeight="1" x14ac:dyDescent="0.25">
      <c r="E62" s="55"/>
      <c r="F62" s="55"/>
      <c r="H62" s="683"/>
      <c r="I62" s="265"/>
    </row>
    <row r="63" spans="5:9" ht="15.75" customHeight="1" x14ac:dyDescent="0.25">
      <c r="E63" s="55"/>
      <c r="F63" s="55"/>
      <c r="H63" s="683"/>
      <c r="I63" s="265"/>
    </row>
    <row r="64" spans="5:9" ht="15.75" customHeight="1" x14ac:dyDescent="0.25">
      <c r="E64" s="55"/>
      <c r="F64" s="55"/>
      <c r="H64" s="683"/>
      <c r="I64" s="265"/>
    </row>
    <row r="65" spans="5:9" ht="15.75" customHeight="1" x14ac:dyDescent="0.25">
      <c r="E65" s="55"/>
      <c r="F65" s="55"/>
      <c r="H65" s="683"/>
      <c r="I65" s="265"/>
    </row>
    <row r="66" spans="5:9" ht="15.75" customHeight="1" x14ac:dyDescent="0.25">
      <c r="E66" s="55"/>
      <c r="F66" s="55"/>
      <c r="H66" s="683"/>
      <c r="I66" s="265"/>
    </row>
    <row r="67" spans="5:9" ht="15.75" customHeight="1" x14ac:dyDescent="0.25">
      <c r="E67" s="55"/>
      <c r="F67" s="55"/>
      <c r="H67" s="683"/>
      <c r="I67" s="265"/>
    </row>
    <row r="68" spans="5:9" ht="15.75" customHeight="1" x14ac:dyDescent="0.25">
      <c r="E68" s="55"/>
      <c r="F68" s="55"/>
      <c r="H68" s="683"/>
      <c r="I68" s="265"/>
    </row>
    <row r="69" spans="5:9" ht="15.75" customHeight="1" x14ac:dyDescent="0.25">
      <c r="E69" s="55"/>
      <c r="F69" s="55"/>
      <c r="H69" s="683"/>
      <c r="I69" s="265"/>
    </row>
    <row r="70" spans="5:9" ht="15.75" customHeight="1" x14ac:dyDescent="0.25">
      <c r="E70" s="55"/>
      <c r="F70" s="55"/>
      <c r="H70" s="683"/>
      <c r="I70" s="265"/>
    </row>
    <row r="71" spans="5:9" ht="15.75" customHeight="1" x14ac:dyDescent="0.25">
      <c r="E71" s="55"/>
      <c r="F71" s="55"/>
      <c r="H71" s="683"/>
      <c r="I71" s="265"/>
    </row>
    <row r="72" spans="5:9" ht="15.75" customHeight="1" x14ac:dyDescent="0.25">
      <c r="E72" s="55"/>
      <c r="F72" s="55"/>
      <c r="H72" s="683"/>
      <c r="I72" s="265"/>
    </row>
    <row r="73" spans="5:9" ht="15.75" customHeight="1" x14ac:dyDescent="0.25">
      <c r="E73" s="55"/>
      <c r="F73" s="55"/>
      <c r="H73" s="683"/>
      <c r="I73" s="265"/>
    </row>
    <row r="74" spans="5:9" ht="15.75" customHeight="1" x14ac:dyDescent="0.25">
      <c r="E74" s="55"/>
      <c r="F74" s="55"/>
      <c r="H74" s="683"/>
      <c r="I74" s="265"/>
    </row>
    <row r="75" spans="5:9" ht="15.75" customHeight="1" x14ac:dyDescent="0.25">
      <c r="E75" s="55"/>
      <c r="F75" s="55"/>
      <c r="H75" s="683"/>
      <c r="I75" s="265"/>
    </row>
    <row r="76" spans="5:9" ht="15.75" customHeight="1" x14ac:dyDescent="0.25">
      <c r="E76" s="55"/>
      <c r="F76" s="55"/>
      <c r="H76" s="683"/>
      <c r="I76" s="265"/>
    </row>
    <row r="77" spans="5:9" ht="15.75" customHeight="1" x14ac:dyDescent="0.25">
      <c r="E77" s="55"/>
      <c r="F77" s="55"/>
      <c r="H77" s="683"/>
      <c r="I77" s="265"/>
    </row>
    <row r="78" spans="5:9" ht="15.75" customHeight="1" x14ac:dyDescent="0.25">
      <c r="E78" s="55"/>
      <c r="F78" s="55"/>
      <c r="H78" s="683"/>
      <c r="I78" s="265"/>
    </row>
    <row r="79" spans="5:9" ht="15.75" customHeight="1" x14ac:dyDescent="0.25">
      <c r="E79" s="55"/>
      <c r="F79" s="55"/>
      <c r="H79" s="683"/>
      <c r="I79" s="265"/>
    </row>
    <row r="80" spans="5:9" ht="15.75" customHeight="1" x14ac:dyDescent="0.25">
      <c r="E80" s="55"/>
      <c r="F80" s="55"/>
      <c r="H80" s="683"/>
      <c r="I80" s="265"/>
    </row>
    <row r="81" spans="5:9" ht="15.75" customHeight="1" x14ac:dyDescent="0.25">
      <c r="E81" s="55"/>
      <c r="F81" s="55"/>
      <c r="H81" s="683"/>
      <c r="I81" s="265"/>
    </row>
    <row r="82" spans="5:9" ht="15.75" customHeight="1" x14ac:dyDescent="0.25">
      <c r="E82" s="55"/>
      <c r="F82" s="55"/>
      <c r="H82" s="683"/>
      <c r="I82" s="265"/>
    </row>
    <row r="83" spans="5:9" ht="15.75" customHeight="1" x14ac:dyDescent="0.25">
      <c r="E83" s="55"/>
      <c r="F83" s="55"/>
      <c r="H83" s="683"/>
      <c r="I83" s="265"/>
    </row>
    <row r="84" spans="5:9" ht="15.75" customHeight="1" x14ac:dyDescent="0.25">
      <c r="E84" s="55"/>
      <c r="F84" s="55"/>
      <c r="H84" s="683"/>
      <c r="I84" s="265"/>
    </row>
    <row r="85" spans="5:9" ht="15.75" customHeight="1" x14ac:dyDescent="0.25">
      <c r="E85" s="55"/>
      <c r="F85" s="55"/>
      <c r="H85" s="683"/>
      <c r="I85" s="265"/>
    </row>
    <row r="86" spans="5:9" ht="15.75" customHeight="1" x14ac:dyDescent="0.25">
      <c r="E86" s="55"/>
      <c r="F86" s="55"/>
      <c r="H86" s="683"/>
      <c r="I86" s="265"/>
    </row>
    <row r="87" spans="5:9" ht="15.75" customHeight="1" x14ac:dyDescent="0.25">
      <c r="E87" s="55"/>
      <c r="F87" s="55"/>
      <c r="H87" s="683"/>
      <c r="I87" s="265"/>
    </row>
    <row r="88" spans="5:9" ht="15.75" customHeight="1" x14ac:dyDescent="0.25">
      <c r="E88" s="55"/>
      <c r="F88" s="55"/>
      <c r="H88" s="683"/>
      <c r="I88" s="265"/>
    </row>
    <row r="89" spans="5:9" ht="15.75" customHeight="1" x14ac:dyDescent="0.25">
      <c r="E89" s="55"/>
      <c r="F89" s="55"/>
      <c r="H89" s="683"/>
      <c r="I89" s="265"/>
    </row>
    <row r="90" spans="5:9" ht="15.75" customHeight="1" x14ac:dyDescent="0.25">
      <c r="E90" s="55"/>
      <c r="F90" s="55"/>
      <c r="H90" s="683"/>
      <c r="I90" s="265"/>
    </row>
    <row r="91" spans="5:9" ht="15.75" customHeight="1" x14ac:dyDescent="0.25">
      <c r="E91" s="55"/>
      <c r="F91" s="55"/>
      <c r="H91" s="683"/>
      <c r="I91" s="265"/>
    </row>
    <row r="92" spans="5:9" ht="15.75" customHeight="1" x14ac:dyDescent="0.25">
      <c r="E92" s="55"/>
      <c r="F92" s="55"/>
      <c r="H92" s="683"/>
      <c r="I92" s="265"/>
    </row>
    <row r="93" spans="5:9" ht="15.75" customHeight="1" x14ac:dyDescent="0.25">
      <c r="E93" s="55"/>
      <c r="F93" s="55"/>
      <c r="H93" s="683"/>
      <c r="I93" s="265"/>
    </row>
    <row r="94" spans="5:9" ht="15.75" customHeight="1" x14ac:dyDescent="0.25">
      <c r="E94" s="55"/>
      <c r="F94" s="55"/>
      <c r="H94" s="683"/>
      <c r="I94" s="265"/>
    </row>
    <row r="95" spans="5:9" ht="15.75" customHeight="1" x14ac:dyDescent="0.25">
      <c r="E95" s="55"/>
      <c r="F95" s="55"/>
      <c r="H95" s="683"/>
      <c r="I95" s="265"/>
    </row>
    <row r="96" spans="5:9" ht="15.75" customHeight="1" x14ac:dyDescent="0.25">
      <c r="E96" s="55"/>
      <c r="F96" s="55"/>
      <c r="H96" s="683"/>
      <c r="I96" s="265"/>
    </row>
    <row r="97" spans="5:9" ht="15.75" customHeight="1" x14ac:dyDescent="0.25">
      <c r="E97" s="55"/>
      <c r="F97" s="55"/>
      <c r="H97" s="683"/>
      <c r="I97" s="265"/>
    </row>
    <row r="98" spans="5:9" ht="15.75" customHeight="1" x14ac:dyDescent="0.25">
      <c r="E98" s="55"/>
      <c r="F98" s="55"/>
      <c r="H98" s="683"/>
      <c r="I98" s="265"/>
    </row>
    <row r="99" spans="5:9" ht="15.75" customHeight="1" x14ac:dyDescent="0.25">
      <c r="E99" s="55"/>
      <c r="F99" s="55"/>
      <c r="H99" s="683"/>
      <c r="I99" s="265"/>
    </row>
    <row r="100" spans="5:9" ht="15.75" customHeight="1" x14ac:dyDescent="0.25">
      <c r="E100" s="55"/>
      <c r="F100" s="55"/>
      <c r="H100" s="683"/>
      <c r="I100" s="265"/>
    </row>
    <row r="101" spans="5:9" ht="15.75" customHeight="1" x14ac:dyDescent="0.25">
      <c r="E101" s="55"/>
      <c r="F101" s="55"/>
      <c r="H101" s="683"/>
      <c r="I101" s="265"/>
    </row>
    <row r="102" spans="5:9" ht="15.75" customHeight="1" x14ac:dyDescent="0.25">
      <c r="E102" s="55"/>
      <c r="F102" s="55"/>
      <c r="H102" s="683"/>
      <c r="I102" s="265"/>
    </row>
    <row r="103" spans="5:9" ht="15.75" customHeight="1" x14ac:dyDescent="0.25">
      <c r="E103" s="55"/>
      <c r="F103" s="55"/>
      <c r="H103" s="683"/>
      <c r="I103" s="265"/>
    </row>
    <row r="104" spans="5:9" ht="15.75" customHeight="1" x14ac:dyDescent="0.25">
      <c r="E104" s="55"/>
      <c r="F104" s="55"/>
      <c r="H104" s="683"/>
      <c r="I104" s="265"/>
    </row>
    <row r="105" spans="5:9" ht="15.75" customHeight="1" x14ac:dyDescent="0.25">
      <c r="E105" s="55"/>
      <c r="F105" s="55"/>
      <c r="H105" s="683"/>
      <c r="I105" s="265"/>
    </row>
    <row r="106" spans="5:9" ht="15.75" customHeight="1" x14ac:dyDescent="0.25">
      <c r="E106" s="55"/>
      <c r="F106" s="55"/>
      <c r="H106" s="683"/>
      <c r="I106" s="265"/>
    </row>
    <row r="107" spans="5:9" ht="15.75" customHeight="1" x14ac:dyDescent="0.25">
      <c r="E107" s="55"/>
      <c r="F107" s="55"/>
      <c r="H107" s="683"/>
      <c r="I107" s="265"/>
    </row>
    <row r="108" spans="5:9" ht="15.75" customHeight="1" x14ac:dyDescent="0.25">
      <c r="E108" s="55"/>
      <c r="F108" s="55"/>
      <c r="H108" s="683"/>
      <c r="I108" s="265"/>
    </row>
    <row r="109" spans="5:9" ht="15.75" customHeight="1" x14ac:dyDescent="0.25">
      <c r="E109" s="55"/>
      <c r="F109" s="55"/>
      <c r="H109" s="683"/>
      <c r="I109" s="265"/>
    </row>
    <row r="110" spans="5:9" ht="15.75" customHeight="1" x14ac:dyDescent="0.25">
      <c r="E110" s="55"/>
      <c r="F110" s="55"/>
      <c r="H110" s="683"/>
      <c r="I110" s="265"/>
    </row>
    <row r="111" spans="5:9" ht="15.75" customHeight="1" x14ac:dyDescent="0.25">
      <c r="E111" s="55"/>
      <c r="F111" s="55"/>
      <c r="H111" s="683"/>
      <c r="I111" s="265"/>
    </row>
    <row r="112" spans="5:9" ht="15.75" customHeight="1" x14ac:dyDescent="0.25">
      <c r="E112" s="55"/>
      <c r="F112" s="55"/>
      <c r="H112" s="683"/>
      <c r="I112" s="265"/>
    </row>
    <row r="113" spans="5:9" ht="15.75" customHeight="1" x14ac:dyDescent="0.25">
      <c r="E113" s="55"/>
      <c r="F113" s="55"/>
      <c r="H113" s="683"/>
      <c r="I113" s="265"/>
    </row>
    <row r="114" spans="5:9" ht="15.75" customHeight="1" x14ac:dyDescent="0.25">
      <c r="E114" s="55"/>
      <c r="F114" s="55"/>
      <c r="H114" s="683"/>
      <c r="I114" s="265"/>
    </row>
    <row r="115" spans="5:9" ht="15.75" customHeight="1" x14ac:dyDescent="0.25">
      <c r="E115" s="55"/>
      <c r="F115" s="55"/>
      <c r="H115" s="683"/>
      <c r="I115" s="265"/>
    </row>
    <row r="116" spans="5:9" ht="15.75" customHeight="1" x14ac:dyDescent="0.25">
      <c r="E116" s="55"/>
      <c r="F116" s="55"/>
      <c r="H116" s="683"/>
      <c r="I116" s="265"/>
    </row>
    <row r="117" spans="5:9" ht="15.75" customHeight="1" x14ac:dyDescent="0.25">
      <c r="E117" s="55"/>
      <c r="F117" s="55"/>
      <c r="H117" s="683"/>
      <c r="I117" s="265"/>
    </row>
    <row r="118" spans="5:9" ht="15.75" customHeight="1" x14ac:dyDescent="0.25">
      <c r="E118" s="55"/>
      <c r="F118" s="55"/>
      <c r="H118" s="683"/>
      <c r="I118" s="265"/>
    </row>
    <row r="119" spans="5:9" ht="15.75" customHeight="1" x14ac:dyDescent="0.25">
      <c r="E119" s="55"/>
      <c r="F119" s="55"/>
      <c r="H119" s="683"/>
      <c r="I119" s="265"/>
    </row>
    <row r="120" spans="5:9" ht="15.75" customHeight="1" x14ac:dyDescent="0.25">
      <c r="E120" s="55"/>
      <c r="F120" s="55"/>
      <c r="H120" s="683"/>
      <c r="I120" s="265"/>
    </row>
    <row r="121" spans="5:9" ht="15.75" customHeight="1" x14ac:dyDescent="0.25">
      <c r="E121" s="55"/>
      <c r="F121" s="55"/>
      <c r="H121" s="683"/>
      <c r="I121" s="265"/>
    </row>
    <row r="122" spans="5:9" ht="15.75" customHeight="1" x14ac:dyDescent="0.25">
      <c r="E122" s="55"/>
      <c r="F122" s="55"/>
      <c r="H122" s="683"/>
      <c r="I122" s="265"/>
    </row>
    <row r="123" spans="5:9" ht="15.75" customHeight="1" x14ac:dyDescent="0.25">
      <c r="E123" s="55"/>
      <c r="F123" s="55"/>
      <c r="H123" s="683"/>
      <c r="I123" s="265"/>
    </row>
    <row r="124" spans="5:9" ht="15.75" customHeight="1" x14ac:dyDescent="0.25">
      <c r="E124" s="55"/>
      <c r="F124" s="55"/>
      <c r="H124" s="683"/>
      <c r="I124" s="265"/>
    </row>
    <row r="125" spans="5:9" ht="15.75" customHeight="1" x14ac:dyDescent="0.25">
      <c r="E125" s="55"/>
      <c r="F125" s="55"/>
      <c r="H125" s="683"/>
      <c r="I125" s="265"/>
    </row>
    <row r="126" spans="5:9" ht="15.75" customHeight="1" x14ac:dyDescent="0.25">
      <c r="E126" s="55"/>
      <c r="F126" s="55"/>
      <c r="H126" s="683"/>
      <c r="I126" s="265"/>
    </row>
    <row r="127" spans="5:9" ht="15.75" customHeight="1" x14ac:dyDescent="0.25">
      <c r="E127" s="55"/>
      <c r="F127" s="55"/>
      <c r="H127" s="683"/>
      <c r="I127" s="265"/>
    </row>
    <row r="128" spans="5:9" ht="15.75" customHeight="1" x14ac:dyDescent="0.25">
      <c r="E128" s="55"/>
      <c r="F128" s="55"/>
      <c r="H128" s="683"/>
      <c r="I128" s="265"/>
    </row>
    <row r="129" spans="5:9" ht="15.75" customHeight="1" x14ac:dyDescent="0.25">
      <c r="E129" s="55"/>
      <c r="F129" s="55"/>
      <c r="H129" s="683"/>
      <c r="I129" s="265"/>
    </row>
    <row r="130" spans="5:9" ht="15.75" customHeight="1" x14ac:dyDescent="0.25">
      <c r="E130" s="55"/>
      <c r="F130" s="55"/>
      <c r="H130" s="683"/>
      <c r="I130" s="265"/>
    </row>
    <row r="131" spans="5:9" ht="15.75" customHeight="1" x14ac:dyDescent="0.25">
      <c r="E131" s="55"/>
      <c r="F131" s="55"/>
      <c r="H131" s="683"/>
      <c r="I131" s="265"/>
    </row>
    <row r="132" spans="5:9" ht="15.75" customHeight="1" x14ac:dyDescent="0.25">
      <c r="E132" s="55"/>
      <c r="F132" s="55"/>
      <c r="H132" s="683"/>
      <c r="I132" s="265"/>
    </row>
    <row r="133" spans="5:9" ht="15.75" customHeight="1" x14ac:dyDescent="0.25">
      <c r="E133" s="55"/>
      <c r="F133" s="55"/>
      <c r="H133" s="683"/>
      <c r="I133" s="265"/>
    </row>
    <row r="134" spans="5:9" ht="15.75" customHeight="1" x14ac:dyDescent="0.25">
      <c r="E134" s="55"/>
      <c r="F134" s="55"/>
      <c r="H134" s="683"/>
      <c r="I134" s="265"/>
    </row>
    <row r="135" spans="5:9" ht="15.75" customHeight="1" x14ac:dyDescent="0.25">
      <c r="E135" s="55"/>
      <c r="F135" s="55"/>
      <c r="H135" s="683"/>
      <c r="I135" s="265"/>
    </row>
    <row r="136" spans="5:9" ht="15.75" customHeight="1" x14ac:dyDescent="0.25">
      <c r="E136" s="55"/>
      <c r="F136" s="55"/>
      <c r="H136" s="683"/>
      <c r="I136" s="265"/>
    </row>
    <row r="137" spans="5:9" ht="15.75" customHeight="1" x14ac:dyDescent="0.25">
      <c r="E137" s="55"/>
      <c r="F137" s="55"/>
      <c r="H137" s="683"/>
      <c r="I137" s="265"/>
    </row>
    <row r="138" spans="5:9" ht="15.75" customHeight="1" x14ac:dyDescent="0.25">
      <c r="E138" s="55"/>
      <c r="F138" s="55"/>
      <c r="H138" s="683"/>
      <c r="I138" s="265"/>
    </row>
    <row r="139" spans="5:9" ht="15.75" customHeight="1" x14ac:dyDescent="0.25">
      <c r="E139" s="55"/>
      <c r="F139" s="55"/>
      <c r="H139" s="683"/>
      <c r="I139" s="265"/>
    </row>
    <row r="140" spans="5:9" ht="15.75" customHeight="1" x14ac:dyDescent="0.25">
      <c r="E140" s="55"/>
      <c r="F140" s="55"/>
      <c r="H140" s="683"/>
      <c r="I140" s="265"/>
    </row>
    <row r="141" spans="5:9" ht="15.75" customHeight="1" x14ac:dyDescent="0.25">
      <c r="E141" s="55"/>
      <c r="F141" s="55"/>
      <c r="H141" s="683"/>
      <c r="I141" s="265"/>
    </row>
    <row r="142" spans="5:9" ht="15.75" customHeight="1" x14ac:dyDescent="0.25">
      <c r="E142" s="55"/>
      <c r="F142" s="55"/>
      <c r="H142" s="683"/>
      <c r="I142" s="265"/>
    </row>
    <row r="143" spans="5:9" ht="15.75" customHeight="1" x14ac:dyDescent="0.25">
      <c r="E143" s="55"/>
      <c r="F143" s="55"/>
      <c r="H143" s="683"/>
      <c r="I143" s="265"/>
    </row>
    <row r="144" spans="5:9" ht="15.75" customHeight="1" x14ac:dyDescent="0.25">
      <c r="E144" s="55"/>
      <c r="F144" s="55"/>
      <c r="H144" s="683"/>
      <c r="I144" s="265"/>
    </row>
    <row r="145" spans="5:9" ht="15.75" customHeight="1" x14ac:dyDescent="0.25">
      <c r="E145" s="55"/>
      <c r="F145" s="55"/>
      <c r="H145" s="683"/>
      <c r="I145" s="265"/>
    </row>
    <row r="146" spans="5:9" ht="15.75" customHeight="1" x14ac:dyDescent="0.25">
      <c r="E146" s="55"/>
      <c r="F146" s="55"/>
      <c r="H146" s="683"/>
      <c r="I146" s="265"/>
    </row>
    <row r="147" spans="5:9" ht="15.75" customHeight="1" x14ac:dyDescent="0.25">
      <c r="E147" s="55"/>
      <c r="F147" s="55"/>
      <c r="H147" s="683"/>
      <c r="I147" s="265"/>
    </row>
    <row r="148" spans="5:9" ht="15.75" customHeight="1" x14ac:dyDescent="0.25">
      <c r="E148" s="55"/>
      <c r="F148" s="55"/>
      <c r="H148" s="683"/>
      <c r="I148" s="265"/>
    </row>
    <row r="149" spans="5:9" ht="15.75" customHeight="1" x14ac:dyDescent="0.25">
      <c r="E149" s="55"/>
      <c r="F149" s="55"/>
      <c r="H149" s="683"/>
      <c r="I149" s="265"/>
    </row>
    <row r="150" spans="5:9" ht="15.75" customHeight="1" x14ac:dyDescent="0.25">
      <c r="E150" s="55"/>
      <c r="F150" s="55"/>
      <c r="H150" s="683"/>
      <c r="I150" s="265"/>
    </row>
    <row r="151" spans="5:9" ht="15.75" customHeight="1" x14ac:dyDescent="0.25">
      <c r="E151" s="55"/>
      <c r="F151" s="55"/>
      <c r="H151" s="683"/>
      <c r="I151" s="265"/>
    </row>
    <row r="152" spans="5:9" ht="15.75" customHeight="1" x14ac:dyDescent="0.25">
      <c r="E152" s="55"/>
      <c r="F152" s="55"/>
      <c r="H152" s="683"/>
      <c r="I152" s="265"/>
    </row>
    <row r="153" spans="5:9" ht="15.75" customHeight="1" x14ac:dyDescent="0.25">
      <c r="E153" s="55"/>
      <c r="F153" s="55"/>
      <c r="H153" s="683"/>
      <c r="I153" s="265"/>
    </row>
    <row r="154" spans="5:9" ht="15.75" customHeight="1" x14ac:dyDescent="0.25">
      <c r="E154" s="55"/>
      <c r="F154" s="55"/>
      <c r="H154" s="683"/>
      <c r="I154" s="265"/>
    </row>
    <row r="155" spans="5:9" ht="15.75" customHeight="1" x14ac:dyDescent="0.25">
      <c r="E155" s="55"/>
      <c r="F155" s="55"/>
      <c r="H155" s="683"/>
      <c r="I155" s="265"/>
    </row>
    <row r="156" spans="5:9" ht="15.75" customHeight="1" x14ac:dyDescent="0.25">
      <c r="E156" s="55"/>
      <c r="F156" s="55"/>
      <c r="H156" s="683"/>
      <c r="I156" s="265"/>
    </row>
    <row r="157" spans="5:9" ht="15.75" customHeight="1" x14ac:dyDescent="0.25">
      <c r="E157" s="55"/>
      <c r="F157" s="55"/>
      <c r="H157" s="683"/>
      <c r="I157" s="265"/>
    </row>
    <row r="158" spans="5:9" ht="15.75" customHeight="1" x14ac:dyDescent="0.25">
      <c r="E158" s="55"/>
      <c r="F158" s="55"/>
      <c r="H158" s="683"/>
      <c r="I158" s="265"/>
    </row>
    <row r="159" spans="5:9" ht="15.75" customHeight="1" x14ac:dyDescent="0.25">
      <c r="E159" s="55"/>
      <c r="F159" s="55"/>
      <c r="H159" s="683"/>
      <c r="I159" s="265"/>
    </row>
    <row r="160" spans="5:9" ht="15.75" customHeight="1" x14ac:dyDescent="0.25">
      <c r="E160" s="55"/>
      <c r="F160" s="55"/>
      <c r="H160" s="683"/>
      <c r="I160" s="265"/>
    </row>
    <row r="161" spans="5:9" ht="15.75" customHeight="1" x14ac:dyDescent="0.25">
      <c r="E161" s="55"/>
      <c r="F161" s="55"/>
      <c r="H161" s="683"/>
      <c r="I161" s="265"/>
    </row>
    <row r="162" spans="5:9" ht="15.75" customHeight="1" x14ac:dyDescent="0.25">
      <c r="E162" s="55"/>
      <c r="F162" s="55"/>
      <c r="H162" s="683"/>
      <c r="I162" s="265"/>
    </row>
    <row r="163" spans="5:9" ht="15.75" customHeight="1" x14ac:dyDescent="0.25">
      <c r="E163" s="55"/>
      <c r="F163" s="55"/>
      <c r="H163" s="683"/>
      <c r="I163" s="265"/>
    </row>
    <row r="164" spans="5:9" ht="15.75" customHeight="1" x14ac:dyDescent="0.25">
      <c r="E164" s="55"/>
      <c r="F164" s="55"/>
      <c r="H164" s="683"/>
      <c r="I164" s="265"/>
    </row>
    <row r="165" spans="5:9" ht="15.75" customHeight="1" x14ac:dyDescent="0.25">
      <c r="E165" s="55"/>
      <c r="F165" s="55"/>
      <c r="H165" s="683"/>
      <c r="I165" s="265"/>
    </row>
    <row r="166" spans="5:9" ht="15.75" customHeight="1" x14ac:dyDescent="0.25">
      <c r="E166" s="55"/>
      <c r="F166" s="55"/>
      <c r="H166" s="683"/>
      <c r="I166" s="265"/>
    </row>
    <row r="167" spans="5:9" ht="15.75" customHeight="1" x14ac:dyDescent="0.25">
      <c r="E167" s="55"/>
      <c r="F167" s="55"/>
      <c r="H167" s="683"/>
      <c r="I167" s="265"/>
    </row>
    <row r="168" spans="5:9" ht="15.75" customHeight="1" x14ac:dyDescent="0.25">
      <c r="E168" s="55"/>
      <c r="F168" s="55"/>
      <c r="H168" s="683"/>
      <c r="I168" s="265"/>
    </row>
    <row r="169" spans="5:9" ht="15.75" customHeight="1" x14ac:dyDescent="0.25">
      <c r="E169" s="55"/>
      <c r="F169" s="55"/>
      <c r="H169" s="683"/>
      <c r="I169" s="265"/>
    </row>
    <row r="170" spans="5:9" ht="15.75" customHeight="1" x14ac:dyDescent="0.25">
      <c r="E170" s="55"/>
      <c r="F170" s="55"/>
      <c r="H170" s="683"/>
      <c r="I170" s="265"/>
    </row>
    <row r="171" spans="5:9" ht="15.75" customHeight="1" x14ac:dyDescent="0.25">
      <c r="E171" s="55"/>
      <c r="F171" s="55"/>
      <c r="H171" s="683"/>
      <c r="I171" s="265"/>
    </row>
    <row r="172" spans="5:9" ht="15.75" customHeight="1" x14ac:dyDescent="0.25">
      <c r="E172" s="55"/>
      <c r="F172" s="55"/>
      <c r="H172" s="683"/>
      <c r="I172" s="265"/>
    </row>
    <row r="173" spans="5:9" ht="15.75" customHeight="1" x14ac:dyDescent="0.25">
      <c r="E173" s="55"/>
      <c r="F173" s="55"/>
      <c r="H173" s="683"/>
      <c r="I173" s="265"/>
    </row>
    <row r="174" spans="5:9" ht="15.75" customHeight="1" x14ac:dyDescent="0.25">
      <c r="E174" s="55"/>
      <c r="F174" s="55"/>
      <c r="H174" s="683"/>
      <c r="I174" s="265"/>
    </row>
    <row r="175" spans="5:9" ht="15.75" customHeight="1" x14ac:dyDescent="0.25">
      <c r="E175" s="55"/>
      <c r="F175" s="55"/>
      <c r="H175" s="683"/>
      <c r="I175" s="265"/>
    </row>
    <row r="176" spans="5:9" ht="15.75" customHeight="1" x14ac:dyDescent="0.25">
      <c r="E176" s="55"/>
      <c r="F176" s="55"/>
      <c r="H176" s="683"/>
      <c r="I176" s="265"/>
    </row>
    <row r="177" spans="5:9" ht="15.75" customHeight="1" x14ac:dyDescent="0.25">
      <c r="E177" s="55"/>
      <c r="F177" s="55"/>
      <c r="H177" s="683"/>
      <c r="I177" s="265"/>
    </row>
    <row r="178" spans="5:9" ht="15.75" customHeight="1" x14ac:dyDescent="0.25">
      <c r="E178" s="55"/>
      <c r="F178" s="55"/>
      <c r="H178" s="683"/>
      <c r="I178" s="265"/>
    </row>
    <row r="179" spans="5:9" ht="15.75" customHeight="1" x14ac:dyDescent="0.25">
      <c r="E179" s="55"/>
      <c r="F179" s="55"/>
      <c r="H179" s="683"/>
      <c r="I179" s="265"/>
    </row>
    <row r="180" spans="5:9" ht="15.75" customHeight="1" x14ac:dyDescent="0.25">
      <c r="E180" s="55"/>
      <c r="F180" s="55"/>
      <c r="H180" s="683"/>
      <c r="I180" s="265"/>
    </row>
    <row r="181" spans="5:9" ht="15.75" customHeight="1" x14ac:dyDescent="0.25">
      <c r="E181" s="55"/>
      <c r="F181" s="55"/>
      <c r="H181" s="683"/>
      <c r="I181" s="265"/>
    </row>
    <row r="182" spans="5:9" ht="15.75" customHeight="1" x14ac:dyDescent="0.25">
      <c r="E182" s="55"/>
      <c r="F182" s="55"/>
      <c r="H182" s="683"/>
      <c r="I182" s="265"/>
    </row>
    <row r="183" spans="5:9" ht="15.75" customHeight="1" x14ac:dyDescent="0.25">
      <c r="E183" s="55"/>
      <c r="F183" s="55"/>
      <c r="H183" s="683"/>
      <c r="I183" s="265"/>
    </row>
    <row r="184" spans="5:9" ht="15.75" customHeight="1" x14ac:dyDescent="0.25">
      <c r="E184" s="55"/>
      <c r="F184" s="55"/>
      <c r="H184" s="683"/>
      <c r="I184" s="265"/>
    </row>
    <row r="185" spans="5:9" ht="15.75" customHeight="1" x14ac:dyDescent="0.25">
      <c r="E185" s="55"/>
      <c r="F185" s="55"/>
      <c r="H185" s="683"/>
      <c r="I185" s="265"/>
    </row>
    <row r="186" spans="5:9" ht="15.75" customHeight="1" x14ac:dyDescent="0.25">
      <c r="E186" s="55"/>
      <c r="F186" s="55"/>
      <c r="H186" s="683"/>
      <c r="I186" s="265"/>
    </row>
    <row r="187" spans="5:9" ht="15.75" customHeight="1" x14ac:dyDescent="0.25">
      <c r="E187" s="55"/>
      <c r="F187" s="55"/>
      <c r="H187" s="683"/>
      <c r="I187" s="265"/>
    </row>
    <row r="188" spans="5:9" ht="15.75" customHeight="1" x14ac:dyDescent="0.25">
      <c r="E188" s="55"/>
      <c r="F188" s="55"/>
      <c r="H188" s="683"/>
      <c r="I188" s="265"/>
    </row>
    <row r="189" spans="5:9" ht="15.75" customHeight="1" x14ac:dyDescent="0.25">
      <c r="E189" s="55"/>
      <c r="F189" s="55"/>
      <c r="H189" s="683"/>
      <c r="I189" s="265"/>
    </row>
    <row r="190" spans="5:9" ht="15.75" customHeight="1" x14ac:dyDescent="0.25">
      <c r="E190" s="55"/>
      <c r="F190" s="55"/>
      <c r="H190" s="683"/>
      <c r="I190" s="265"/>
    </row>
    <row r="191" spans="5:9" ht="15.75" customHeight="1" x14ac:dyDescent="0.25">
      <c r="E191" s="55"/>
      <c r="F191" s="55"/>
      <c r="H191" s="683"/>
      <c r="I191" s="265"/>
    </row>
    <row r="192" spans="5:9" ht="15.75" customHeight="1" x14ac:dyDescent="0.25">
      <c r="E192" s="55"/>
      <c r="F192" s="55"/>
      <c r="H192" s="683"/>
      <c r="I192" s="265"/>
    </row>
    <row r="193" spans="5:9" ht="15.75" customHeight="1" x14ac:dyDescent="0.25">
      <c r="E193" s="55"/>
      <c r="F193" s="55"/>
      <c r="H193" s="683"/>
      <c r="I193" s="265"/>
    </row>
    <row r="194" spans="5:9" ht="15.75" customHeight="1" x14ac:dyDescent="0.25">
      <c r="E194" s="55"/>
      <c r="F194" s="55"/>
      <c r="H194" s="683"/>
      <c r="I194" s="265"/>
    </row>
    <row r="195" spans="5:9" ht="15.75" customHeight="1" x14ac:dyDescent="0.25">
      <c r="E195" s="55"/>
      <c r="F195" s="55"/>
      <c r="H195" s="683"/>
      <c r="I195" s="265"/>
    </row>
    <row r="196" spans="5:9" ht="15.75" customHeight="1" x14ac:dyDescent="0.25">
      <c r="E196" s="55"/>
      <c r="F196" s="55"/>
      <c r="H196" s="683"/>
      <c r="I196" s="265"/>
    </row>
    <row r="197" spans="5:9" ht="15.75" customHeight="1" x14ac:dyDescent="0.25">
      <c r="E197" s="55"/>
      <c r="F197" s="55"/>
      <c r="H197" s="683"/>
      <c r="I197" s="265"/>
    </row>
    <row r="198" spans="5:9" ht="15.75" customHeight="1" x14ac:dyDescent="0.25">
      <c r="E198" s="55"/>
      <c r="F198" s="55"/>
      <c r="H198" s="683"/>
      <c r="I198" s="265"/>
    </row>
    <row r="199" spans="5:9" ht="15.75" customHeight="1" x14ac:dyDescent="0.25">
      <c r="E199" s="55"/>
      <c r="F199" s="55"/>
      <c r="H199" s="683"/>
      <c r="I199" s="265"/>
    </row>
    <row r="200" spans="5:9" ht="15.75" customHeight="1" x14ac:dyDescent="0.25">
      <c r="E200" s="55"/>
      <c r="F200" s="55"/>
      <c r="H200" s="683"/>
      <c r="I200" s="265"/>
    </row>
    <row r="201" spans="5:9" ht="15.75" customHeight="1" x14ac:dyDescent="0.25">
      <c r="E201" s="55"/>
      <c r="F201" s="55"/>
      <c r="H201" s="683"/>
      <c r="I201" s="265"/>
    </row>
    <row r="202" spans="5:9" ht="15.75" customHeight="1" x14ac:dyDescent="0.25">
      <c r="E202" s="55"/>
      <c r="F202" s="55"/>
      <c r="H202" s="683"/>
      <c r="I202" s="265"/>
    </row>
    <row r="203" spans="5:9" ht="15.75" customHeight="1" x14ac:dyDescent="0.25">
      <c r="E203" s="55"/>
      <c r="F203" s="55"/>
      <c r="H203" s="683"/>
      <c r="I203" s="265"/>
    </row>
    <row r="204" spans="5:9" ht="15.75" customHeight="1" x14ac:dyDescent="0.25">
      <c r="E204" s="55"/>
      <c r="F204" s="55"/>
      <c r="H204" s="683"/>
      <c r="I204" s="265"/>
    </row>
    <row r="205" spans="5:9" ht="15.75" customHeight="1" x14ac:dyDescent="0.25">
      <c r="E205" s="55"/>
      <c r="F205" s="55"/>
      <c r="H205" s="683"/>
      <c r="I205" s="265"/>
    </row>
    <row r="206" spans="5:9" ht="15.75" customHeight="1" x14ac:dyDescent="0.25">
      <c r="E206" s="55"/>
      <c r="F206" s="55"/>
      <c r="H206" s="683"/>
      <c r="I206" s="265"/>
    </row>
    <row r="207" spans="5:9" ht="15.75" customHeight="1" x14ac:dyDescent="0.25">
      <c r="E207" s="55"/>
      <c r="F207" s="55"/>
      <c r="H207" s="683"/>
      <c r="I207" s="265"/>
    </row>
    <row r="208" spans="5:9" ht="15.75" customHeight="1" x14ac:dyDescent="0.25">
      <c r="E208" s="55"/>
      <c r="F208" s="55"/>
      <c r="H208" s="683"/>
      <c r="I208" s="265"/>
    </row>
    <row r="209" spans="5:9" ht="15.75" customHeight="1" x14ac:dyDescent="0.25">
      <c r="E209" s="55"/>
      <c r="F209" s="55"/>
      <c r="H209" s="683"/>
      <c r="I209" s="265"/>
    </row>
    <row r="210" spans="5:9" ht="15.75" customHeight="1" x14ac:dyDescent="0.25">
      <c r="E210" s="55"/>
      <c r="F210" s="55"/>
      <c r="H210" s="683"/>
      <c r="I210" s="265"/>
    </row>
    <row r="211" spans="5:9" ht="15.75" customHeight="1" x14ac:dyDescent="0.25">
      <c r="E211" s="55"/>
      <c r="F211" s="55"/>
      <c r="H211" s="683"/>
      <c r="I211" s="265"/>
    </row>
    <row r="212" spans="5:9" ht="15.75" customHeight="1" x14ac:dyDescent="0.25">
      <c r="E212" s="55"/>
      <c r="F212" s="55"/>
      <c r="H212" s="683"/>
      <c r="I212" s="265"/>
    </row>
    <row r="213" spans="5:9" ht="15.75" customHeight="1" x14ac:dyDescent="0.25">
      <c r="E213" s="55"/>
      <c r="F213" s="55"/>
      <c r="H213" s="683"/>
      <c r="I213" s="265"/>
    </row>
    <row r="214" spans="5:9" ht="15.75" customHeight="1" x14ac:dyDescent="0.25">
      <c r="E214" s="55"/>
      <c r="F214" s="55"/>
      <c r="H214" s="683"/>
      <c r="I214" s="265"/>
    </row>
    <row r="215" spans="5:9" ht="15.75" customHeight="1" x14ac:dyDescent="0.25">
      <c r="E215" s="55"/>
      <c r="F215" s="55"/>
      <c r="H215" s="683"/>
      <c r="I215" s="265"/>
    </row>
    <row r="216" spans="5:9" ht="15.75" customHeight="1" x14ac:dyDescent="0.25">
      <c r="E216" s="55"/>
      <c r="F216" s="55"/>
      <c r="H216" s="683"/>
      <c r="I216" s="265"/>
    </row>
    <row r="217" spans="5:9" ht="15.75" customHeight="1" x14ac:dyDescent="0.25">
      <c r="E217" s="55"/>
      <c r="F217" s="55"/>
      <c r="H217" s="683"/>
      <c r="I217" s="265"/>
    </row>
    <row r="218" spans="5:9" ht="15.75" customHeight="1" x14ac:dyDescent="0.25">
      <c r="E218" s="55"/>
      <c r="F218" s="55"/>
      <c r="H218" s="683"/>
      <c r="I218" s="265"/>
    </row>
    <row r="219" spans="5:9" ht="15.75" customHeight="1" x14ac:dyDescent="0.25">
      <c r="E219" s="55"/>
      <c r="F219" s="55"/>
      <c r="H219" s="683"/>
      <c r="I219" s="265"/>
    </row>
    <row r="220" spans="5:9" ht="15.75" customHeight="1" x14ac:dyDescent="0.25">
      <c r="E220" s="55"/>
      <c r="F220" s="55"/>
      <c r="H220" s="683"/>
      <c r="I220" s="265"/>
    </row>
    <row r="221" spans="5:9" ht="15.75" customHeight="1" x14ac:dyDescent="0.25">
      <c r="E221" s="55"/>
      <c r="F221" s="55"/>
      <c r="H221" s="683"/>
      <c r="I221" s="265"/>
    </row>
    <row r="222" spans="5:9" ht="15.75" customHeight="1" x14ac:dyDescent="0.25">
      <c r="E222" s="55"/>
      <c r="F222" s="55"/>
      <c r="H222" s="683"/>
      <c r="I222" s="265"/>
    </row>
    <row r="223" spans="5:9" ht="15.75" customHeight="1" x14ac:dyDescent="0.25">
      <c r="H223" s="679"/>
    </row>
    <row r="224" spans="5:9" ht="15.75" customHeight="1" x14ac:dyDescent="0.25">
      <c r="H224" s="679"/>
    </row>
    <row r="225" spans="8:8" ht="15.75" customHeight="1" x14ac:dyDescent="0.25">
      <c r="H225" s="679"/>
    </row>
    <row r="226" spans="8:8" ht="15.75" customHeight="1" x14ac:dyDescent="0.25">
      <c r="H226" s="679"/>
    </row>
    <row r="227" spans="8:8" ht="15.75" customHeight="1" x14ac:dyDescent="0.25">
      <c r="H227" s="679"/>
    </row>
    <row r="228" spans="8:8" ht="15.75" customHeight="1" x14ac:dyDescent="0.25">
      <c r="H228" s="679"/>
    </row>
    <row r="229" spans="8:8" ht="15.75" customHeight="1" x14ac:dyDescent="0.25">
      <c r="H229" s="679"/>
    </row>
    <row r="230" spans="8:8" ht="15.75" customHeight="1" x14ac:dyDescent="0.25">
      <c r="H230" s="679"/>
    </row>
    <row r="231" spans="8:8" ht="15.75" customHeight="1" x14ac:dyDescent="0.25">
      <c r="H231" s="679"/>
    </row>
    <row r="232" spans="8:8" ht="15.75" customHeight="1" x14ac:dyDescent="0.25">
      <c r="H232" s="679"/>
    </row>
    <row r="233" spans="8:8" ht="15.75" customHeight="1" x14ac:dyDescent="0.25">
      <c r="H233" s="679"/>
    </row>
    <row r="234" spans="8:8" ht="15.75" customHeight="1" x14ac:dyDescent="0.25">
      <c r="H234" s="679"/>
    </row>
    <row r="235" spans="8:8" ht="15.75" customHeight="1" x14ac:dyDescent="0.25">
      <c r="H235" s="679"/>
    </row>
    <row r="236" spans="8:8" ht="15.75" customHeight="1" x14ac:dyDescent="0.25">
      <c r="H236" s="679"/>
    </row>
    <row r="237" spans="8:8" ht="15.75" customHeight="1" x14ac:dyDescent="0.25">
      <c r="H237" s="679"/>
    </row>
    <row r="238" spans="8:8" ht="15.75" customHeight="1" x14ac:dyDescent="0.25">
      <c r="H238" s="679"/>
    </row>
    <row r="239" spans="8:8" ht="15.75" customHeight="1" x14ac:dyDescent="0.25">
      <c r="H239" s="679"/>
    </row>
    <row r="240" spans="8:8" ht="15.75" customHeight="1" x14ac:dyDescent="0.25">
      <c r="H240" s="679"/>
    </row>
    <row r="241" spans="8:8" ht="15.75" customHeight="1" x14ac:dyDescent="0.25">
      <c r="H241" s="679"/>
    </row>
    <row r="242" spans="8:8" ht="15.75" customHeight="1" x14ac:dyDescent="0.25">
      <c r="H242" s="679"/>
    </row>
    <row r="243" spans="8:8" ht="15.75" customHeight="1" x14ac:dyDescent="0.25">
      <c r="H243" s="679"/>
    </row>
    <row r="244" spans="8:8" ht="15.75" customHeight="1" x14ac:dyDescent="0.25">
      <c r="H244" s="679"/>
    </row>
    <row r="245" spans="8:8" ht="15.75" customHeight="1" x14ac:dyDescent="0.25">
      <c r="H245" s="679"/>
    </row>
    <row r="246" spans="8:8" ht="15.75" customHeight="1" x14ac:dyDescent="0.25">
      <c r="H246" s="679"/>
    </row>
    <row r="247" spans="8:8" ht="15.75" customHeight="1" x14ac:dyDescent="0.25">
      <c r="H247" s="679"/>
    </row>
    <row r="248" spans="8:8" ht="15.75" customHeight="1" x14ac:dyDescent="0.25">
      <c r="H248" s="679"/>
    </row>
    <row r="249" spans="8:8" ht="15.75" customHeight="1" x14ac:dyDescent="0.25">
      <c r="H249" s="679"/>
    </row>
    <row r="250" spans="8:8" ht="15.75" customHeight="1" x14ac:dyDescent="0.25">
      <c r="H250" s="679"/>
    </row>
    <row r="251" spans="8:8" ht="15.75" customHeight="1" x14ac:dyDescent="0.25">
      <c r="H251" s="679"/>
    </row>
    <row r="252" spans="8:8" ht="15.75" customHeight="1" x14ac:dyDescent="0.25">
      <c r="H252" s="679"/>
    </row>
    <row r="253" spans="8:8" ht="15.75" customHeight="1" x14ac:dyDescent="0.25">
      <c r="H253" s="679"/>
    </row>
    <row r="254" spans="8:8" ht="15.75" customHeight="1" x14ac:dyDescent="0.25">
      <c r="H254" s="679"/>
    </row>
    <row r="255" spans="8:8" ht="15.75" customHeight="1" x14ac:dyDescent="0.25">
      <c r="H255" s="679"/>
    </row>
    <row r="256" spans="8:8" ht="15.75" customHeight="1" x14ac:dyDescent="0.25">
      <c r="H256" s="679"/>
    </row>
    <row r="257" spans="8:8" ht="15.75" customHeight="1" x14ac:dyDescent="0.25">
      <c r="H257" s="679"/>
    </row>
    <row r="258" spans="8:8" ht="15.75" customHeight="1" x14ac:dyDescent="0.25">
      <c r="H258" s="679"/>
    </row>
    <row r="259" spans="8:8" ht="15.75" customHeight="1" x14ac:dyDescent="0.25">
      <c r="H259" s="679"/>
    </row>
    <row r="260" spans="8:8" ht="15.75" customHeight="1" x14ac:dyDescent="0.25">
      <c r="H260" s="679"/>
    </row>
    <row r="261" spans="8:8" ht="15.75" customHeight="1" x14ac:dyDescent="0.25">
      <c r="H261" s="679"/>
    </row>
    <row r="262" spans="8:8" ht="15.75" customHeight="1" x14ac:dyDescent="0.25">
      <c r="H262" s="679"/>
    </row>
    <row r="263" spans="8:8" ht="15.75" customHeight="1" x14ac:dyDescent="0.25">
      <c r="H263" s="679"/>
    </row>
    <row r="264" spans="8:8" ht="15.75" customHeight="1" x14ac:dyDescent="0.25">
      <c r="H264" s="679"/>
    </row>
    <row r="265" spans="8:8" ht="15.75" customHeight="1" x14ac:dyDescent="0.25">
      <c r="H265" s="679"/>
    </row>
    <row r="266" spans="8:8" ht="15.75" customHeight="1" x14ac:dyDescent="0.25">
      <c r="H266" s="679"/>
    </row>
    <row r="267" spans="8:8" ht="15.75" customHeight="1" x14ac:dyDescent="0.25">
      <c r="H267" s="679"/>
    </row>
    <row r="268" spans="8:8" ht="15.75" customHeight="1" x14ac:dyDescent="0.25">
      <c r="H268" s="679"/>
    </row>
    <row r="269" spans="8:8" ht="15.75" customHeight="1" x14ac:dyDescent="0.25">
      <c r="H269" s="679"/>
    </row>
    <row r="270" spans="8:8" ht="15.75" customHeight="1" x14ac:dyDescent="0.25">
      <c r="H270" s="679"/>
    </row>
    <row r="271" spans="8:8" ht="15.75" customHeight="1" x14ac:dyDescent="0.25">
      <c r="H271" s="679"/>
    </row>
    <row r="272" spans="8:8" ht="15.75" customHeight="1" x14ac:dyDescent="0.25">
      <c r="H272" s="679"/>
    </row>
    <row r="273" spans="8:8" ht="15.75" customHeight="1" x14ac:dyDescent="0.25">
      <c r="H273" s="679"/>
    </row>
    <row r="274" spans="8:8" ht="15.75" customHeight="1" x14ac:dyDescent="0.25">
      <c r="H274" s="679"/>
    </row>
    <row r="275" spans="8:8" ht="15.75" customHeight="1" x14ac:dyDescent="0.25">
      <c r="H275" s="679"/>
    </row>
    <row r="276" spans="8:8" ht="15.75" customHeight="1" x14ac:dyDescent="0.25">
      <c r="H276" s="679"/>
    </row>
    <row r="277" spans="8:8" ht="15.75" customHeight="1" x14ac:dyDescent="0.25">
      <c r="H277" s="679"/>
    </row>
    <row r="278" spans="8:8" ht="15.75" customHeight="1" x14ac:dyDescent="0.25">
      <c r="H278" s="679"/>
    </row>
    <row r="279" spans="8:8" ht="15.75" customHeight="1" x14ac:dyDescent="0.25">
      <c r="H279" s="679"/>
    </row>
    <row r="280" spans="8:8" ht="15.75" customHeight="1" x14ac:dyDescent="0.25">
      <c r="H280" s="679"/>
    </row>
    <row r="281" spans="8:8" ht="15.75" customHeight="1" x14ac:dyDescent="0.25">
      <c r="H281" s="679"/>
    </row>
    <row r="282" spans="8:8" ht="15.75" customHeight="1" x14ac:dyDescent="0.25">
      <c r="H282" s="679"/>
    </row>
    <row r="283" spans="8:8" ht="15.75" customHeight="1" x14ac:dyDescent="0.25">
      <c r="H283" s="679"/>
    </row>
    <row r="284" spans="8:8" ht="15.75" customHeight="1" x14ac:dyDescent="0.25">
      <c r="H284" s="679"/>
    </row>
    <row r="285" spans="8:8" ht="15.75" customHeight="1" x14ac:dyDescent="0.25">
      <c r="H285" s="679"/>
    </row>
    <row r="286" spans="8:8" ht="15.75" customHeight="1" x14ac:dyDescent="0.25">
      <c r="H286" s="679"/>
    </row>
    <row r="287" spans="8:8" ht="15.75" customHeight="1" x14ac:dyDescent="0.25">
      <c r="H287" s="679"/>
    </row>
    <row r="288" spans="8:8" ht="15.75" customHeight="1" x14ac:dyDescent="0.25">
      <c r="H288" s="679"/>
    </row>
    <row r="289" spans="8:8" ht="15.75" customHeight="1" x14ac:dyDescent="0.25">
      <c r="H289" s="679"/>
    </row>
    <row r="290" spans="8:8" ht="15.75" customHeight="1" x14ac:dyDescent="0.25">
      <c r="H290" s="679"/>
    </row>
    <row r="291" spans="8:8" ht="15.75" customHeight="1" x14ac:dyDescent="0.25">
      <c r="H291" s="679"/>
    </row>
    <row r="292" spans="8:8" ht="15.75" customHeight="1" x14ac:dyDescent="0.25">
      <c r="H292" s="679"/>
    </row>
    <row r="293" spans="8:8" ht="15.75" customHeight="1" x14ac:dyDescent="0.25">
      <c r="H293" s="679"/>
    </row>
    <row r="294" spans="8:8" ht="15.75" customHeight="1" x14ac:dyDescent="0.25">
      <c r="H294" s="679"/>
    </row>
    <row r="295" spans="8:8" ht="15.75" customHeight="1" x14ac:dyDescent="0.25">
      <c r="H295" s="679"/>
    </row>
    <row r="296" spans="8:8" ht="15.75" customHeight="1" x14ac:dyDescent="0.25">
      <c r="H296" s="679"/>
    </row>
    <row r="297" spans="8:8" ht="15.75" customHeight="1" x14ac:dyDescent="0.25">
      <c r="H297" s="679"/>
    </row>
    <row r="298" spans="8:8" ht="15.75" customHeight="1" x14ac:dyDescent="0.25">
      <c r="H298" s="679"/>
    </row>
    <row r="299" spans="8:8" ht="15.75" customHeight="1" x14ac:dyDescent="0.25">
      <c r="H299" s="679"/>
    </row>
    <row r="300" spans="8:8" ht="15.75" customHeight="1" x14ac:dyDescent="0.25">
      <c r="H300" s="679"/>
    </row>
    <row r="301" spans="8:8" ht="15.75" customHeight="1" x14ac:dyDescent="0.25">
      <c r="H301" s="679"/>
    </row>
    <row r="302" spans="8:8" ht="15.75" customHeight="1" x14ac:dyDescent="0.25">
      <c r="H302" s="679"/>
    </row>
    <row r="303" spans="8:8" ht="15.75" customHeight="1" x14ac:dyDescent="0.25">
      <c r="H303" s="679"/>
    </row>
    <row r="304" spans="8:8" ht="15.75" customHeight="1" x14ac:dyDescent="0.25">
      <c r="H304" s="679"/>
    </row>
    <row r="305" spans="8:8" ht="15.75" customHeight="1" x14ac:dyDescent="0.25">
      <c r="H305" s="679"/>
    </row>
    <row r="306" spans="8:8" ht="15.75" customHeight="1" x14ac:dyDescent="0.25">
      <c r="H306" s="679"/>
    </row>
    <row r="307" spans="8:8" ht="15.75" customHeight="1" x14ac:dyDescent="0.25">
      <c r="H307" s="679"/>
    </row>
    <row r="308" spans="8:8" ht="15.75" customHeight="1" x14ac:dyDescent="0.25">
      <c r="H308" s="679"/>
    </row>
    <row r="309" spans="8:8" ht="15.75" customHeight="1" x14ac:dyDescent="0.25">
      <c r="H309" s="679"/>
    </row>
    <row r="310" spans="8:8" ht="15.75" customHeight="1" x14ac:dyDescent="0.25">
      <c r="H310" s="679"/>
    </row>
    <row r="311" spans="8:8" ht="15.75" customHeight="1" x14ac:dyDescent="0.25">
      <c r="H311" s="679"/>
    </row>
    <row r="312" spans="8:8" ht="15.75" customHeight="1" x14ac:dyDescent="0.25">
      <c r="H312" s="679"/>
    </row>
    <row r="313" spans="8:8" ht="15.75" customHeight="1" x14ac:dyDescent="0.25">
      <c r="H313" s="679"/>
    </row>
    <row r="314" spans="8:8" ht="15.75" customHeight="1" x14ac:dyDescent="0.25">
      <c r="H314" s="679"/>
    </row>
    <row r="315" spans="8:8" ht="15.75" customHeight="1" x14ac:dyDescent="0.25">
      <c r="H315" s="679"/>
    </row>
    <row r="316" spans="8:8" ht="15.75" customHeight="1" x14ac:dyDescent="0.25">
      <c r="H316" s="679"/>
    </row>
    <row r="317" spans="8:8" ht="15.75" customHeight="1" x14ac:dyDescent="0.25">
      <c r="H317" s="679"/>
    </row>
    <row r="318" spans="8:8" ht="15.75" customHeight="1" x14ac:dyDescent="0.25">
      <c r="H318" s="679"/>
    </row>
    <row r="319" spans="8:8" ht="15.75" customHeight="1" x14ac:dyDescent="0.25">
      <c r="H319" s="679"/>
    </row>
    <row r="320" spans="8:8" ht="15.75" customHeight="1" x14ac:dyDescent="0.25">
      <c r="H320" s="679"/>
    </row>
    <row r="321" spans="8:8" ht="15.75" customHeight="1" x14ac:dyDescent="0.25">
      <c r="H321" s="679"/>
    </row>
    <row r="322" spans="8:8" ht="15.75" customHeight="1" x14ac:dyDescent="0.25">
      <c r="H322" s="679"/>
    </row>
    <row r="323" spans="8:8" ht="15.75" customHeight="1" x14ac:dyDescent="0.25">
      <c r="H323" s="679"/>
    </row>
    <row r="324" spans="8:8" ht="15.75" customHeight="1" x14ac:dyDescent="0.25">
      <c r="H324" s="679"/>
    </row>
    <row r="325" spans="8:8" ht="15.75" customHeight="1" x14ac:dyDescent="0.25">
      <c r="H325" s="679"/>
    </row>
    <row r="326" spans="8:8" ht="15.75" customHeight="1" x14ac:dyDescent="0.25">
      <c r="H326" s="679"/>
    </row>
    <row r="327" spans="8:8" ht="15.75" customHeight="1" x14ac:dyDescent="0.25">
      <c r="H327" s="679"/>
    </row>
    <row r="328" spans="8:8" ht="15.75" customHeight="1" x14ac:dyDescent="0.25">
      <c r="H328" s="679"/>
    </row>
    <row r="329" spans="8:8" ht="15.75" customHeight="1" x14ac:dyDescent="0.25">
      <c r="H329" s="679"/>
    </row>
    <row r="330" spans="8:8" ht="15.75" customHeight="1" x14ac:dyDescent="0.25">
      <c r="H330" s="679"/>
    </row>
    <row r="331" spans="8:8" ht="15.75" customHeight="1" x14ac:dyDescent="0.25">
      <c r="H331" s="679"/>
    </row>
    <row r="332" spans="8:8" ht="15.75" customHeight="1" x14ac:dyDescent="0.25">
      <c r="H332" s="679"/>
    </row>
    <row r="333" spans="8:8" ht="15.75" customHeight="1" x14ac:dyDescent="0.25">
      <c r="H333" s="679"/>
    </row>
    <row r="334" spans="8:8" ht="15.75" customHeight="1" x14ac:dyDescent="0.25">
      <c r="H334" s="679"/>
    </row>
    <row r="335" spans="8:8" ht="15.75" customHeight="1" x14ac:dyDescent="0.25">
      <c r="H335" s="679"/>
    </row>
    <row r="336" spans="8:8" ht="15.75" customHeight="1" x14ac:dyDescent="0.25">
      <c r="H336" s="679"/>
    </row>
    <row r="337" spans="8:8" ht="15.75" customHeight="1" x14ac:dyDescent="0.25">
      <c r="H337" s="679"/>
    </row>
    <row r="338" spans="8:8" ht="15.75" customHeight="1" x14ac:dyDescent="0.25">
      <c r="H338" s="679"/>
    </row>
    <row r="339" spans="8:8" ht="15.75" customHeight="1" x14ac:dyDescent="0.25">
      <c r="H339" s="679"/>
    </row>
    <row r="340" spans="8:8" ht="15.75" customHeight="1" x14ac:dyDescent="0.25">
      <c r="H340" s="679"/>
    </row>
    <row r="341" spans="8:8" ht="15.75" customHeight="1" x14ac:dyDescent="0.25">
      <c r="H341" s="679"/>
    </row>
    <row r="342" spans="8:8" ht="15.75" customHeight="1" x14ac:dyDescent="0.25">
      <c r="H342" s="679"/>
    </row>
    <row r="343" spans="8:8" ht="15.75" customHeight="1" x14ac:dyDescent="0.25">
      <c r="H343" s="679"/>
    </row>
    <row r="344" spans="8:8" ht="15.75" customHeight="1" x14ac:dyDescent="0.25">
      <c r="H344" s="679"/>
    </row>
    <row r="345" spans="8:8" ht="15.75" customHeight="1" x14ac:dyDescent="0.25">
      <c r="H345" s="679"/>
    </row>
    <row r="346" spans="8:8" ht="15.75" customHeight="1" x14ac:dyDescent="0.25">
      <c r="H346" s="679"/>
    </row>
    <row r="347" spans="8:8" ht="15.75" customHeight="1" x14ac:dyDescent="0.25">
      <c r="H347" s="679"/>
    </row>
    <row r="348" spans="8:8" ht="15.75" customHeight="1" x14ac:dyDescent="0.25">
      <c r="H348" s="679"/>
    </row>
    <row r="349" spans="8:8" ht="15.75" customHeight="1" x14ac:dyDescent="0.25">
      <c r="H349" s="679"/>
    </row>
    <row r="350" spans="8:8" ht="15.75" customHeight="1" x14ac:dyDescent="0.25">
      <c r="H350" s="679"/>
    </row>
    <row r="351" spans="8:8" ht="15.75" customHeight="1" x14ac:dyDescent="0.25">
      <c r="H351" s="679"/>
    </row>
    <row r="352" spans="8:8" ht="15.75" customHeight="1" x14ac:dyDescent="0.25">
      <c r="H352" s="679"/>
    </row>
    <row r="353" spans="8:8" ht="15.75" customHeight="1" x14ac:dyDescent="0.25">
      <c r="H353" s="679"/>
    </row>
    <row r="354" spans="8:8" ht="15.75" customHeight="1" x14ac:dyDescent="0.25">
      <c r="H354" s="679"/>
    </row>
    <row r="355" spans="8:8" ht="15.75" customHeight="1" x14ac:dyDescent="0.25">
      <c r="H355" s="679"/>
    </row>
    <row r="356" spans="8:8" ht="15.75" customHeight="1" x14ac:dyDescent="0.25">
      <c r="H356" s="679"/>
    </row>
    <row r="357" spans="8:8" ht="15.75" customHeight="1" x14ac:dyDescent="0.25">
      <c r="H357" s="679"/>
    </row>
    <row r="358" spans="8:8" ht="15.75" customHeight="1" x14ac:dyDescent="0.25">
      <c r="H358" s="679"/>
    </row>
    <row r="359" spans="8:8" ht="15.75" customHeight="1" x14ac:dyDescent="0.25">
      <c r="H359" s="679"/>
    </row>
    <row r="360" spans="8:8" ht="15.75" customHeight="1" x14ac:dyDescent="0.25">
      <c r="H360" s="679"/>
    </row>
    <row r="361" spans="8:8" ht="15.75" customHeight="1" x14ac:dyDescent="0.25">
      <c r="H361" s="679"/>
    </row>
    <row r="362" spans="8:8" ht="15.75" customHeight="1" x14ac:dyDescent="0.25">
      <c r="H362" s="679"/>
    </row>
    <row r="363" spans="8:8" ht="15.75" customHeight="1" x14ac:dyDescent="0.25">
      <c r="H363" s="679"/>
    </row>
    <row r="364" spans="8:8" ht="15.75" customHeight="1" x14ac:dyDescent="0.25">
      <c r="H364" s="679"/>
    </row>
    <row r="365" spans="8:8" ht="15.75" customHeight="1" x14ac:dyDescent="0.25">
      <c r="H365" s="679"/>
    </row>
    <row r="366" spans="8:8" ht="15.75" customHeight="1" x14ac:dyDescent="0.25">
      <c r="H366" s="679"/>
    </row>
    <row r="367" spans="8:8" ht="15.75" customHeight="1" x14ac:dyDescent="0.25">
      <c r="H367" s="679"/>
    </row>
    <row r="368" spans="8:8" ht="15.75" customHeight="1" x14ac:dyDescent="0.25">
      <c r="H368" s="679"/>
    </row>
    <row r="369" spans="8:8" ht="15.75" customHeight="1" x14ac:dyDescent="0.25">
      <c r="H369" s="679"/>
    </row>
    <row r="370" spans="8:8" ht="15.75" customHeight="1" x14ac:dyDescent="0.25">
      <c r="H370" s="679"/>
    </row>
    <row r="371" spans="8:8" ht="15.75" customHeight="1" x14ac:dyDescent="0.25">
      <c r="H371" s="679"/>
    </row>
    <row r="372" spans="8:8" ht="15.75" customHeight="1" x14ac:dyDescent="0.25">
      <c r="H372" s="679"/>
    </row>
    <row r="373" spans="8:8" ht="15.75" customHeight="1" x14ac:dyDescent="0.25">
      <c r="H373" s="679"/>
    </row>
    <row r="374" spans="8:8" ht="15.75" customHeight="1" x14ac:dyDescent="0.25">
      <c r="H374" s="679"/>
    </row>
    <row r="375" spans="8:8" ht="15.75" customHeight="1" x14ac:dyDescent="0.25">
      <c r="H375" s="679"/>
    </row>
    <row r="376" spans="8:8" ht="15.75" customHeight="1" x14ac:dyDescent="0.25">
      <c r="H376" s="679"/>
    </row>
    <row r="377" spans="8:8" ht="15.75" customHeight="1" x14ac:dyDescent="0.25">
      <c r="H377" s="679"/>
    </row>
    <row r="378" spans="8:8" ht="15.75" customHeight="1" x14ac:dyDescent="0.25">
      <c r="H378" s="679"/>
    </row>
    <row r="379" spans="8:8" ht="15.75" customHeight="1" x14ac:dyDescent="0.25">
      <c r="H379" s="679"/>
    </row>
    <row r="380" spans="8:8" ht="15.75" customHeight="1" x14ac:dyDescent="0.25">
      <c r="H380" s="679"/>
    </row>
    <row r="381" spans="8:8" ht="15.75" customHeight="1" x14ac:dyDescent="0.25">
      <c r="H381" s="679"/>
    </row>
    <row r="382" spans="8:8" ht="15.75" customHeight="1" x14ac:dyDescent="0.25">
      <c r="H382" s="679"/>
    </row>
    <row r="383" spans="8:8" ht="15.75" customHeight="1" x14ac:dyDescent="0.25">
      <c r="H383" s="679"/>
    </row>
    <row r="384" spans="8:8" ht="15.75" customHeight="1" x14ac:dyDescent="0.25">
      <c r="H384" s="679"/>
    </row>
    <row r="385" spans="8:8" ht="15.75" customHeight="1" x14ac:dyDescent="0.25">
      <c r="H385" s="679"/>
    </row>
    <row r="386" spans="8:8" ht="15.75" customHeight="1" x14ac:dyDescent="0.25">
      <c r="H386" s="679"/>
    </row>
    <row r="387" spans="8:8" ht="15.75" customHeight="1" x14ac:dyDescent="0.25">
      <c r="H387" s="679"/>
    </row>
    <row r="388" spans="8:8" ht="15.75" customHeight="1" x14ac:dyDescent="0.25">
      <c r="H388" s="679"/>
    </row>
    <row r="389" spans="8:8" ht="15.75" customHeight="1" x14ac:dyDescent="0.25">
      <c r="H389" s="679"/>
    </row>
    <row r="390" spans="8:8" ht="15.75" customHeight="1" x14ac:dyDescent="0.25">
      <c r="H390" s="679"/>
    </row>
    <row r="391" spans="8:8" ht="15.75" customHeight="1" x14ac:dyDescent="0.25">
      <c r="H391" s="679"/>
    </row>
    <row r="392" spans="8:8" ht="15.75" customHeight="1" x14ac:dyDescent="0.25">
      <c r="H392" s="679"/>
    </row>
    <row r="393" spans="8:8" ht="15.75" customHeight="1" x14ac:dyDescent="0.25">
      <c r="H393" s="679"/>
    </row>
    <row r="394" spans="8:8" ht="15.75" customHeight="1" x14ac:dyDescent="0.25">
      <c r="H394" s="679"/>
    </row>
    <row r="395" spans="8:8" ht="15.75" customHeight="1" x14ac:dyDescent="0.25">
      <c r="H395" s="679"/>
    </row>
    <row r="396" spans="8:8" ht="15.75" customHeight="1" x14ac:dyDescent="0.25">
      <c r="H396" s="679"/>
    </row>
    <row r="397" spans="8:8" ht="15.75" customHeight="1" x14ac:dyDescent="0.25">
      <c r="H397" s="679"/>
    </row>
    <row r="398" spans="8:8" ht="15.75" customHeight="1" x14ac:dyDescent="0.25">
      <c r="H398" s="679"/>
    </row>
    <row r="399" spans="8:8" ht="15.75" customHeight="1" x14ac:dyDescent="0.25">
      <c r="H399" s="679"/>
    </row>
    <row r="400" spans="8:8" ht="15.75" customHeight="1" x14ac:dyDescent="0.25">
      <c r="H400" s="679"/>
    </row>
    <row r="401" spans="8:8" ht="15.75" customHeight="1" x14ac:dyDescent="0.25">
      <c r="H401" s="679"/>
    </row>
    <row r="402" spans="8:8" ht="15.75" customHeight="1" x14ac:dyDescent="0.25">
      <c r="H402" s="679"/>
    </row>
    <row r="403" spans="8:8" ht="15.75" customHeight="1" x14ac:dyDescent="0.25">
      <c r="H403" s="679"/>
    </row>
    <row r="404" spans="8:8" ht="15.75" customHeight="1" x14ac:dyDescent="0.25">
      <c r="H404" s="679"/>
    </row>
    <row r="405" spans="8:8" ht="15.75" customHeight="1" x14ac:dyDescent="0.25">
      <c r="H405" s="679"/>
    </row>
    <row r="406" spans="8:8" ht="15.75" customHeight="1" x14ac:dyDescent="0.25">
      <c r="H406" s="679"/>
    </row>
    <row r="407" spans="8:8" ht="15.75" customHeight="1" x14ac:dyDescent="0.25">
      <c r="H407" s="679"/>
    </row>
    <row r="408" spans="8:8" ht="15.75" customHeight="1" x14ac:dyDescent="0.25">
      <c r="H408" s="679"/>
    </row>
    <row r="409" spans="8:8" ht="15.75" customHeight="1" x14ac:dyDescent="0.25">
      <c r="H409" s="679"/>
    </row>
    <row r="410" spans="8:8" ht="15.75" customHeight="1" x14ac:dyDescent="0.25">
      <c r="H410" s="679"/>
    </row>
    <row r="411" spans="8:8" ht="15.75" customHeight="1" x14ac:dyDescent="0.25">
      <c r="H411" s="679"/>
    </row>
    <row r="412" spans="8:8" ht="15.75" customHeight="1" x14ac:dyDescent="0.25">
      <c r="H412" s="679"/>
    </row>
    <row r="413" spans="8:8" ht="15.75" customHeight="1" x14ac:dyDescent="0.25">
      <c r="H413" s="679"/>
    </row>
    <row r="414" spans="8:8" ht="15.75" customHeight="1" x14ac:dyDescent="0.25">
      <c r="H414" s="679"/>
    </row>
    <row r="415" spans="8:8" ht="15.75" customHeight="1" x14ac:dyDescent="0.25">
      <c r="H415" s="679"/>
    </row>
    <row r="416" spans="8:8" ht="15.75" customHeight="1" x14ac:dyDescent="0.25">
      <c r="H416" s="679"/>
    </row>
    <row r="417" spans="8:8" ht="15.75" customHeight="1" x14ac:dyDescent="0.25">
      <c r="H417" s="679"/>
    </row>
    <row r="418" spans="8:8" ht="15.75" customHeight="1" x14ac:dyDescent="0.25">
      <c r="H418" s="679"/>
    </row>
    <row r="419" spans="8:8" ht="15.75" customHeight="1" x14ac:dyDescent="0.25">
      <c r="H419" s="679"/>
    </row>
    <row r="420" spans="8:8" ht="15.75" customHeight="1" x14ac:dyDescent="0.25">
      <c r="H420" s="679"/>
    </row>
    <row r="421" spans="8:8" ht="15.75" customHeight="1" x14ac:dyDescent="0.25">
      <c r="H421" s="679"/>
    </row>
    <row r="422" spans="8:8" ht="15.75" customHeight="1" x14ac:dyDescent="0.25">
      <c r="H422" s="679"/>
    </row>
    <row r="423" spans="8:8" ht="15.75" customHeight="1" x14ac:dyDescent="0.25">
      <c r="H423" s="679"/>
    </row>
    <row r="424" spans="8:8" ht="15.75" customHeight="1" x14ac:dyDescent="0.25">
      <c r="H424" s="679"/>
    </row>
    <row r="425" spans="8:8" ht="15.75" customHeight="1" x14ac:dyDescent="0.25">
      <c r="H425" s="679"/>
    </row>
    <row r="426" spans="8:8" ht="15.75" customHeight="1" x14ac:dyDescent="0.25">
      <c r="H426" s="679"/>
    </row>
    <row r="427" spans="8:8" ht="15.75" customHeight="1" x14ac:dyDescent="0.25">
      <c r="H427" s="679"/>
    </row>
    <row r="428" spans="8:8" ht="15.75" customHeight="1" x14ac:dyDescent="0.25">
      <c r="H428" s="679"/>
    </row>
    <row r="429" spans="8:8" ht="15.75" customHeight="1" x14ac:dyDescent="0.25">
      <c r="H429" s="679"/>
    </row>
    <row r="430" spans="8:8" ht="15.75" customHeight="1" x14ac:dyDescent="0.25">
      <c r="H430" s="679"/>
    </row>
    <row r="431" spans="8:8" ht="15.75" customHeight="1" x14ac:dyDescent="0.25">
      <c r="H431" s="679"/>
    </row>
    <row r="432" spans="8:8" ht="15.75" customHeight="1" x14ac:dyDescent="0.25">
      <c r="H432" s="679"/>
    </row>
    <row r="433" spans="8:8" ht="15.75" customHeight="1" x14ac:dyDescent="0.25">
      <c r="H433" s="679"/>
    </row>
    <row r="434" spans="8:8" ht="15.75" customHeight="1" x14ac:dyDescent="0.25">
      <c r="H434" s="679"/>
    </row>
    <row r="435" spans="8:8" ht="15.75" customHeight="1" x14ac:dyDescent="0.25">
      <c r="H435" s="679"/>
    </row>
    <row r="436" spans="8:8" ht="15.75" customHeight="1" x14ac:dyDescent="0.25">
      <c r="H436" s="679"/>
    </row>
    <row r="437" spans="8:8" ht="15.75" customHeight="1" x14ac:dyDescent="0.25">
      <c r="H437" s="679"/>
    </row>
    <row r="438" spans="8:8" ht="15.75" customHeight="1" x14ac:dyDescent="0.25">
      <c r="H438" s="679"/>
    </row>
    <row r="439" spans="8:8" ht="15.75" customHeight="1" x14ac:dyDescent="0.25">
      <c r="H439" s="679"/>
    </row>
    <row r="440" spans="8:8" ht="15.75" customHeight="1" x14ac:dyDescent="0.25">
      <c r="H440" s="679"/>
    </row>
    <row r="441" spans="8:8" ht="15.75" customHeight="1" x14ac:dyDescent="0.25">
      <c r="H441" s="679"/>
    </row>
    <row r="442" spans="8:8" ht="15.75" customHeight="1" x14ac:dyDescent="0.25">
      <c r="H442" s="679"/>
    </row>
    <row r="443" spans="8:8" ht="15.75" customHeight="1" x14ac:dyDescent="0.25">
      <c r="H443" s="679"/>
    </row>
    <row r="444" spans="8:8" ht="15.75" customHeight="1" x14ac:dyDescent="0.25">
      <c r="H444" s="679"/>
    </row>
    <row r="445" spans="8:8" ht="15.75" customHeight="1" x14ac:dyDescent="0.25">
      <c r="H445" s="679"/>
    </row>
    <row r="446" spans="8:8" ht="15.75" customHeight="1" x14ac:dyDescent="0.25">
      <c r="H446" s="679"/>
    </row>
    <row r="447" spans="8:8" ht="15.75" customHeight="1" x14ac:dyDescent="0.25">
      <c r="H447" s="679"/>
    </row>
    <row r="448" spans="8:8" ht="15.75" customHeight="1" x14ac:dyDescent="0.25">
      <c r="H448" s="679"/>
    </row>
    <row r="449" spans="8:8" ht="15.75" customHeight="1" x14ac:dyDescent="0.25">
      <c r="H449" s="679"/>
    </row>
    <row r="450" spans="8:8" ht="15.75" customHeight="1" x14ac:dyDescent="0.25">
      <c r="H450" s="679"/>
    </row>
    <row r="451" spans="8:8" ht="15.75" customHeight="1" x14ac:dyDescent="0.25">
      <c r="H451" s="679"/>
    </row>
    <row r="452" spans="8:8" ht="15.75" customHeight="1" x14ac:dyDescent="0.25">
      <c r="H452" s="679"/>
    </row>
    <row r="453" spans="8:8" ht="15.75" customHeight="1" x14ac:dyDescent="0.25">
      <c r="H453" s="679"/>
    </row>
    <row r="454" spans="8:8" ht="15.75" customHeight="1" x14ac:dyDescent="0.25">
      <c r="H454" s="679"/>
    </row>
    <row r="455" spans="8:8" ht="15.75" customHeight="1" x14ac:dyDescent="0.25">
      <c r="H455" s="679"/>
    </row>
    <row r="456" spans="8:8" ht="15.75" customHeight="1" x14ac:dyDescent="0.25">
      <c r="H456" s="679"/>
    </row>
    <row r="457" spans="8:8" ht="15.75" customHeight="1" x14ac:dyDescent="0.25">
      <c r="H457" s="679"/>
    </row>
    <row r="458" spans="8:8" ht="15.75" customHeight="1" x14ac:dyDescent="0.25">
      <c r="H458" s="679"/>
    </row>
    <row r="459" spans="8:8" ht="15.75" customHeight="1" x14ac:dyDescent="0.25">
      <c r="H459" s="679"/>
    </row>
    <row r="460" spans="8:8" ht="15.75" customHeight="1" x14ac:dyDescent="0.25">
      <c r="H460" s="679"/>
    </row>
    <row r="461" spans="8:8" ht="15.75" customHeight="1" x14ac:dyDescent="0.25">
      <c r="H461" s="679"/>
    </row>
    <row r="462" spans="8:8" ht="15.75" customHeight="1" x14ac:dyDescent="0.25">
      <c r="H462" s="679"/>
    </row>
    <row r="463" spans="8:8" ht="15.75" customHeight="1" x14ac:dyDescent="0.25">
      <c r="H463" s="679"/>
    </row>
    <row r="464" spans="8:8" ht="15.75" customHeight="1" x14ac:dyDescent="0.25">
      <c r="H464" s="679"/>
    </row>
    <row r="465" spans="8:8" ht="15.75" customHeight="1" x14ac:dyDescent="0.25">
      <c r="H465" s="679"/>
    </row>
    <row r="466" spans="8:8" ht="15.75" customHeight="1" x14ac:dyDescent="0.25">
      <c r="H466" s="679"/>
    </row>
    <row r="467" spans="8:8" ht="15.75" customHeight="1" x14ac:dyDescent="0.25">
      <c r="H467" s="679"/>
    </row>
    <row r="468" spans="8:8" ht="15.75" customHeight="1" x14ac:dyDescent="0.25">
      <c r="H468" s="679"/>
    </row>
    <row r="469" spans="8:8" ht="15.75" customHeight="1" x14ac:dyDescent="0.25">
      <c r="H469" s="679"/>
    </row>
    <row r="470" spans="8:8" ht="15.75" customHeight="1" x14ac:dyDescent="0.25">
      <c r="H470" s="679"/>
    </row>
    <row r="471" spans="8:8" ht="15.75" customHeight="1" x14ac:dyDescent="0.25">
      <c r="H471" s="679"/>
    </row>
    <row r="472" spans="8:8" ht="15.75" customHeight="1" x14ac:dyDescent="0.25">
      <c r="H472" s="679"/>
    </row>
    <row r="473" spans="8:8" ht="15.75" customHeight="1" x14ac:dyDescent="0.25">
      <c r="H473" s="679"/>
    </row>
    <row r="474" spans="8:8" ht="15.75" customHeight="1" x14ac:dyDescent="0.25">
      <c r="H474" s="679"/>
    </row>
    <row r="475" spans="8:8" ht="15.75" customHeight="1" x14ac:dyDescent="0.25">
      <c r="H475" s="679"/>
    </row>
    <row r="476" spans="8:8" ht="15.75" customHeight="1" x14ac:dyDescent="0.25">
      <c r="H476" s="679"/>
    </row>
    <row r="477" spans="8:8" ht="15.75" customHeight="1" x14ac:dyDescent="0.25">
      <c r="H477" s="679"/>
    </row>
    <row r="478" spans="8:8" ht="15.75" customHeight="1" x14ac:dyDescent="0.25">
      <c r="H478" s="679"/>
    </row>
    <row r="479" spans="8:8" ht="15.75" customHeight="1" x14ac:dyDescent="0.25">
      <c r="H479" s="679"/>
    </row>
    <row r="480" spans="8:8" ht="15.75" customHeight="1" x14ac:dyDescent="0.25">
      <c r="H480" s="679"/>
    </row>
    <row r="481" spans="8:8" ht="15.75" customHeight="1" x14ac:dyDescent="0.25">
      <c r="H481" s="679"/>
    </row>
    <row r="482" spans="8:8" ht="15.75" customHeight="1" x14ac:dyDescent="0.25">
      <c r="H482" s="679"/>
    </row>
    <row r="483" spans="8:8" ht="15.75" customHeight="1" x14ac:dyDescent="0.25">
      <c r="H483" s="679"/>
    </row>
    <row r="484" spans="8:8" ht="15.75" customHeight="1" x14ac:dyDescent="0.25">
      <c r="H484" s="679"/>
    </row>
    <row r="485" spans="8:8" ht="15.75" customHeight="1" x14ac:dyDescent="0.25">
      <c r="H485" s="679"/>
    </row>
    <row r="486" spans="8:8" ht="15.75" customHeight="1" x14ac:dyDescent="0.25">
      <c r="H486" s="679"/>
    </row>
    <row r="487" spans="8:8" ht="15.75" customHeight="1" x14ac:dyDescent="0.25">
      <c r="H487" s="679"/>
    </row>
    <row r="488" spans="8:8" ht="15.75" customHeight="1" x14ac:dyDescent="0.25">
      <c r="H488" s="679"/>
    </row>
    <row r="489" spans="8:8" ht="15.75" customHeight="1" x14ac:dyDescent="0.25">
      <c r="H489" s="679"/>
    </row>
    <row r="490" spans="8:8" ht="15.75" customHeight="1" x14ac:dyDescent="0.25">
      <c r="H490" s="679"/>
    </row>
    <row r="491" spans="8:8" ht="15.75" customHeight="1" x14ac:dyDescent="0.25">
      <c r="H491" s="679"/>
    </row>
    <row r="492" spans="8:8" ht="15.75" customHeight="1" x14ac:dyDescent="0.25">
      <c r="H492" s="679"/>
    </row>
    <row r="493" spans="8:8" ht="15.75" customHeight="1" x14ac:dyDescent="0.25">
      <c r="H493" s="679"/>
    </row>
    <row r="494" spans="8:8" ht="15.75" customHeight="1" x14ac:dyDescent="0.25">
      <c r="H494" s="679"/>
    </row>
    <row r="495" spans="8:8" ht="15.75" customHeight="1" x14ac:dyDescent="0.25">
      <c r="H495" s="679"/>
    </row>
    <row r="496" spans="8:8" ht="15.75" customHeight="1" x14ac:dyDescent="0.25">
      <c r="H496" s="679"/>
    </row>
    <row r="497" spans="8:8" ht="15.75" customHeight="1" x14ac:dyDescent="0.25">
      <c r="H497" s="679"/>
    </row>
    <row r="498" spans="8:8" ht="15.75" customHeight="1" x14ac:dyDescent="0.25">
      <c r="H498" s="679"/>
    </row>
    <row r="499" spans="8:8" ht="15.75" customHeight="1" x14ac:dyDescent="0.25">
      <c r="H499" s="679"/>
    </row>
    <row r="500" spans="8:8" ht="15.75" customHeight="1" x14ac:dyDescent="0.25">
      <c r="H500" s="679"/>
    </row>
    <row r="501" spans="8:8" ht="15.75" customHeight="1" x14ac:dyDescent="0.25">
      <c r="H501" s="679"/>
    </row>
    <row r="502" spans="8:8" ht="15.75" customHeight="1" x14ac:dyDescent="0.25">
      <c r="H502" s="679"/>
    </row>
    <row r="503" spans="8:8" ht="15.75" customHeight="1" x14ac:dyDescent="0.25">
      <c r="H503" s="679"/>
    </row>
    <row r="504" spans="8:8" ht="15.75" customHeight="1" x14ac:dyDescent="0.25">
      <c r="H504" s="679"/>
    </row>
    <row r="505" spans="8:8" ht="15.75" customHeight="1" x14ac:dyDescent="0.25">
      <c r="H505" s="679"/>
    </row>
    <row r="506" spans="8:8" ht="15.75" customHeight="1" x14ac:dyDescent="0.25">
      <c r="H506" s="679"/>
    </row>
    <row r="507" spans="8:8" ht="15.75" customHeight="1" x14ac:dyDescent="0.25">
      <c r="H507" s="679"/>
    </row>
    <row r="508" spans="8:8" ht="15.75" customHeight="1" x14ac:dyDescent="0.25">
      <c r="H508" s="679"/>
    </row>
    <row r="509" spans="8:8" ht="15.75" customHeight="1" x14ac:dyDescent="0.25">
      <c r="H509" s="679"/>
    </row>
    <row r="510" spans="8:8" ht="15.75" customHeight="1" x14ac:dyDescent="0.25">
      <c r="H510" s="679"/>
    </row>
    <row r="511" spans="8:8" ht="15.75" customHeight="1" x14ac:dyDescent="0.25">
      <c r="H511" s="679"/>
    </row>
    <row r="512" spans="8:8" ht="15.75" customHeight="1" x14ac:dyDescent="0.25">
      <c r="H512" s="679"/>
    </row>
    <row r="513" spans="8:8" ht="15.75" customHeight="1" x14ac:dyDescent="0.25">
      <c r="H513" s="679"/>
    </row>
    <row r="514" spans="8:8" ht="15.75" customHeight="1" x14ac:dyDescent="0.25">
      <c r="H514" s="679"/>
    </row>
    <row r="515" spans="8:8" ht="15.75" customHeight="1" x14ac:dyDescent="0.25">
      <c r="H515" s="679"/>
    </row>
    <row r="516" spans="8:8" ht="15.75" customHeight="1" x14ac:dyDescent="0.25">
      <c r="H516" s="679"/>
    </row>
    <row r="517" spans="8:8" ht="15.75" customHeight="1" x14ac:dyDescent="0.25">
      <c r="H517" s="679"/>
    </row>
    <row r="518" spans="8:8" ht="15.75" customHeight="1" x14ac:dyDescent="0.25">
      <c r="H518" s="679"/>
    </row>
    <row r="519" spans="8:8" ht="15.75" customHeight="1" x14ac:dyDescent="0.25">
      <c r="H519" s="679"/>
    </row>
    <row r="520" spans="8:8" ht="15.75" customHeight="1" x14ac:dyDescent="0.25">
      <c r="H520" s="679"/>
    </row>
    <row r="521" spans="8:8" ht="15.75" customHeight="1" x14ac:dyDescent="0.25">
      <c r="H521" s="679"/>
    </row>
    <row r="522" spans="8:8" ht="15.75" customHeight="1" x14ac:dyDescent="0.25">
      <c r="H522" s="679"/>
    </row>
    <row r="523" spans="8:8" ht="15.75" customHeight="1" x14ac:dyDescent="0.25">
      <c r="H523" s="679"/>
    </row>
    <row r="524" spans="8:8" ht="15.75" customHeight="1" x14ac:dyDescent="0.25">
      <c r="H524" s="679"/>
    </row>
    <row r="525" spans="8:8" ht="15.75" customHeight="1" x14ac:dyDescent="0.25">
      <c r="H525" s="679"/>
    </row>
    <row r="526" spans="8:8" ht="15.75" customHeight="1" x14ac:dyDescent="0.25">
      <c r="H526" s="679"/>
    </row>
    <row r="527" spans="8:8" ht="15.75" customHeight="1" x14ac:dyDescent="0.25">
      <c r="H527" s="679"/>
    </row>
    <row r="528" spans="8:8" ht="15.75" customHeight="1" x14ac:dyDescent="0.25">
      <c r="H528" s="679"/>
    </row>
    <row r="529" spans="8:8" ht="15.75" customHeight="1" x14ac:dyDescent="0.25">
      <c r="H529" s="679"/>
    </row>
    <row r="530" spans="8:8" ht="15.75" customHeight="1" x14ac:dyDescent="0.25">
      <c r="H530" s="679"/>
    </row>
    <row r="531" spans="8:8" ht="15.75" customHeight="1" x14ac:dyDescent="0.25">
      <c r="H531" s="679"/>
    </row>
    <row r="532" spans="8:8" ht="15.75" customHeight="1" x14ac:dyDescent="0.25">
      <c r="H532" s="679"/>
    </row>
    <row r="533" spans="8:8" ht="15.75" customHeight="1" x14ac:dyDescent="0.25">
      <c r="H533" s="679"/>
    </row>
    <row r="534" spans="8:8" ht="15.75" customHeight="1" x14ac:dyDescent="0.25">
      <c r="H534" s="679"/>
    </row>
    <row r="535" spans="8:8" ht="15.75" customHeight="1" x14ac:dyDescent="0.25">
      <c r="H535" s="679"/>
    </row>
    <row r="536" spans="8:8" ht="15.75" customHeight="1" x14ac:dyDescent="0.25">
      <c r="H536" s="679"/>
    </row>
    <row r="537" spans="8:8" ht="15.75" customHeight="1" x14ac:dyDescent="0.25">
      <c r="H537" s="679"/>
    </row>
    <row r="538" spans="8:8" ht="15.75" customHeight="1" x14ac:dyDescent="0.25">
      <c r="H538" s="679"/>
    </row>
    <row r="539" spans="8:8" ht="15.75" customHeight="1" x14ac:dyDescent="0.25">
      <c r="H539" s="679"/>
    </row>
    <row r="540" spans="8:8" ht="15.75" customHeight="1" x14ac:dyDescent="0.25">
      <c r="H540" s="679"/>
    </row>
    <row r="541" spans="8:8" ht="15.75" customHeight="1" x14ac:dyDescent="0.25">
      <c r="H541" s="679"/>
    </row>
    <row r="542" spans="8:8" ht="15.75" customHeight="1" x14ac:dyDescent="0.25">
      <c r="H542" s="679"/>
    </row>
    <row r="543" spans="8:8" ht="15.75" customHeight="1" x14ac:dyDescent="0.25">
      <c r="H543" s="679"/>
    </row>
    <row r="544" spans="8:8" ht="15.75" customHeight="1" x14ac:dyDescent="0.25">
      <c r="H544" s="679"/>
    </row>
    <row r="545" spans="8:8" ht="15.75" customHeight="1" x14ac:dyDescent="0.25">
      <c r="H545" s="679"/>
    </row>
    <row r="546" spans="8:8" ht="15.75" customHeight="1" x14ac:dyDescent="0.25">
      <c r="H546" s="679"/>
    </row>
    <row r="547" spans="8:8" ht="15.75" customHeight="1" x14ac:dyDescent="0.25">
      <c r="H547" s="679"/>
    </row>
    <row r="548" spans="8:8" ht="15.75" customHeight="1" x14ac:dyDescent="0.25">
      <c r="H548" s="679"/>
    </row>
    <row r="549" spans="8:8" ht="15.75" customHeight="1" x14ac:dyDescent="0.25">
      <c r="H549" s="679"/>
    </row>
    <row r="550" spans="8:8" ht="15.75" customHeight="1" x14ac:dyDescent="0.25">
      <c r="H550" s="679"/>
    </row>
    <row r="551" spans="8:8" ht="15.75" customHeight="1" x14ac:dyDescent="0.25">
      <c r="H551" s="679"/>
    </row>
    <row r="552" spans="8:8" ht="15.75" customHeight="1" x14ac:dyDescent="0.25">
      <c r="H552" s="679"/>
    </row>
    <row r="553" spans="8:8" ht="15.75" customHeight="1" x14ac:dyDescent="0.25">
      <c r="H553" s="679"/>
    </row>
    <row r="554" spans="8:8" ht="15.75" customHeight="1" x14ac:dyDescent="0.25">
      <c r="H554" s="679"/>
    </row>
    <row r="555" spans="8:8" ht="15.75" customHeight="1" x14ac:dyDescent="0.25">
      <c r="H555" s="679"/>
    </row>
    <row r="556" spans="8:8" ht="15.75" customHeight="1" x14ac:dyDescent="0.25">
      <c r="H556" s="679"/>
    </row>
    <row r="557" spans="8:8" ht="15.75" customHeight="1" x14ac:dyDescent="0.25">
      <c r="H557" s="679"/>
    </row>
    <row r="558" spans="8:8" ht="15.75" customHeight="1" x14ac:dyDescent="0.25">
      <c r="H558" s="679"/>
    </row>
    <row r="559" spans="8:8" ht="15.75" customHeight="1" x14ac:dyDescent="0.25">
      <c r="H559" s="679"/>
    </row>
    <row r="560" spans="8:8" ht="15.75" customHeight="1" x14ac:dyDescent="0.25">
      <c r="H560" s="679"/>
    </row>
    <row r="561" spans="8:8" ht="15.75" customHeight="1" x14ac:dyDescent="0.25">
      <c r="H561" s="679"/>
    </row>
    <row r="562" spans="8:8" ht="15.75" customHeight="1" x14ac:dyDescent="0.25">
      <c r="H562" s="679"/>
    </row>
    <row r="563" spans="8:8" ht="15.75" customHeight="1" x14ac:dyDescent="0.25">
      <c r="H563" s="679"/>
    </row>
    <row r="564" spans="8:8" ht="15.75" customHeight="1" x14ac:dyDescent="0.25">
      <c r="H564" s="679"/>
    </row>
    <row r="565" spans="8:8" ht="15.75" customHeight="1" x14ac:dyDescent="0.25">
      <c r="H565" s="679"/>
    </row>
    <row r="566" spans="8:8" ht="15.75" customHeight="1" x14ac:dyDescent="0.25">
      <c r="H566" s="679"/>
    </row>
    <row r="567" spans="8:8" ht="15.75" customHeight="1" x14ac:dyDescent="0.25">
      <c r="H567" s="679"/>
    </row>
    <row r="568" spans="8:8" ht="15.75" customHeight="1" x14ac:dyDescent="0.25">
      <c r="H568" s="679"/>
    </row>
    <row r="569" spans="8:8" ht="15.75" customHeight="1" x14ac:dyDescent="0.25">
      <c r="H569" s="679"/>
    </row>
    <row r="570" spans="8:8" ht="15.75" customHeight="1" x14ac:dyDescent="0.25">
      <c r="H570" s="679"/>
    </row>
    <row r="571" spans="8:8" ht="15.75" customHeight="1" x14ac:dyDescent="0.25">
      <c r="H571" s="679"/>
    </row>
    <row r="572" spans="8:8" ht="15.75" customHeight="1" x14ac:dyDescent="0.25">
      <c r="H572" s="679"/>
    </row>
    <row r="573" spans="8:8" ht="15.75" customHeight="1" x14ac:dyDescent="0.25">
      <c r="H573" s="679"/>
    </row>
    <row r="574" spans="8:8" ht="15.75" customHeight="1" x14ac:dyDescent="0.25">
      <c r="H574" s="679"/>
    </row>
    <row r="575" spans="8:8" ht="15.75" customHeight="1" x14ac:dyDescent="0.25">
      <c r="H575" s="679"/>
    </row>
    <row r="576" spans="8:8" ht="15.75" customHeight="1" x14ac:dyDescent="0.25">
      <c r="H576" s="679"/>
    </row>
    <row r="577" spans="8:8" ht="15.75" customHeight="1" x14ac:dyDescent="0.25">
      <c r="H577" s="679"/>
    </row>
    <row r="578" spans="8:8" ht="15.75" customHeight="1" x14ac:dyDescent="0.25">
      <c r="H578" s="679"/>
    </row>
    <row r="579" spans="8:8" ht="15.75" customHeight="1" x14ac:dyDescent="0.25">
      <c r="H579" s="679"/>
    </row>
    <row r="580" spans="8:8" ht="15.75" customHeight="1" x14ac:dyDescent="0.25">
      <c r="H580" s="679"/>
    </row>
    <row r="581" spans="8:8" ht="15.75" customHeight="1" x14ac:dyDescent="0.25">
      <c r="H581" s="679"/>
    </row>
    <row r="582" spans="8:8" ht="15.75" customHeight="1" x14ac:dyDescent="0.25">
      <c r="H582" s="679"/>
    </row>
    <row r="583" spans="8:8" ht="15.75" customHeight="1" x14ac:dyDescent="0.25">
      <c r="H583" s="679"/>
    </row>
    <row r="584" spans="8:8" ht="15.75" customHeight="1" x14ac:dyDescent="0.25">
      <c r="H584" s="679"/>
    </row>
    <row r="585" spans="8:8" ht="15.75" customHeight="1" x14ac:dyDescent="0.25">
      <c r="H585" s="679"/>
    </row>
    <row r="586" spans="8:8" ht="15.75" customHeight="1" x14ac:dyDescent="0.25">
      <c r="H586" s="679"/>
    </row>
    <row r="587" spans="8:8" ht="15.75" customHeight="1" x14ac:dyDescent="0.25">
      <c r="H587" s="679"/>
    </row>
    <row r="588" spans="8:8" ht="15.75" customHeight="1" x14ac:dyDescent="0.25">
      <c r="H588" s="679"/>
    </row>
    <row r="589" spans="8:8" ht="15.75" customHeight="1" x14ac:dyDescent="0.25">
      <c r="H589" s="679"/>
    </row>
    <row r="590" spans="8:8" ht="15.75" customHeight="1" x14ac:dyDescent="0.25">
      <c r="H590" s="679"/>
    </row>
    <row r="591" spans="8:8" ht="15.75" customHeight="1" x14ac:dyDescent="0.25">
      <c r="H591" s="679"/>
    </row>
    <row r="592" spans="8:8" ht="15.75" customHeight="1" x14ac:dyDescent="0.25">
      <c r="H592" s="679"/>
    </row>
    <row r="593" spans="8:8" ht="15.75" customHeight="1" x14ac:dyDescent="0.25">
      <c r="H593" s="679"/>
    </row>
    <row r="594" spans="8:8" ht="15.75" customHeight="1" x14ac:dyDescent="0.25">
      <c r="H594" s="679"/>
    </row>
    <row r="595" spans="8:8" ht="15.75" customHeight="1" x14ac:dyDescent="0.25">
      <c r="H595" s="679"/>
    </row>
    <row r="596" spans="8:8" ht="15.75" customHeight="1" x14ac:dyDescent="0.25">
      <c r="H596" s="679"/>
    </row>
    <row r="597" spans="8:8" ht="15.75" customHeight="1" x14ac:dyDescent="0.25">
      <c r="H597" s="679"/>
    </row>
    <row r="598" spans="8:8" ht="15.75" customHeight="1" x14ac:dyDescent="0.25">
      <c r="H598" s="679"/>
    </row>
    <row r="599" spans="8:8" ht="15.75" customHeight="1" x14ac:dyDescent="0.25">
      <c r="H599" s="679"/>
    </row>
    <row r="600" spans="8:8" ht="15.75" customHeight="1" x14ac:dyDescent="0.25">
      <c r="H600" s="679"/>
    </row>
    <row r="601" spans="8:8" ht="15.75" customHeight="1" x14ac:dyDescent="0.25">
      <c r="H601" s="679"/>
    </row>
    <row r="602" spans="8:8" ht="15.75" customHeight="1" x14ac:dyDescent="0.25">
      <c r="H602" s="679"/>
    </row>
    <row r="603" spans="8:8" ht="15.75" customHeight="1" x14ac:dyDescent="0.25">
      <c r="H603" s="679"/>
    </row>
    <row r="604" spans="8:8" ht="15.75" customHeight="1" x14ac:dyDescent="0.25">
      <c r="H604" s="679"/>
    </row>
    <row r="605" spans="8:8" ht="15.75" customHeight="1" x14ac:dyDescent="0.25">
      <c r="H605" s="679"/>
    </row>
    <row r="606" spans="8:8" ht="15.75" customHeight="1" x14ac:dyDescent="0.25">
      <c r="H606" s="679"/>
    </row>
    <row r="607" spans="8:8" ht="15.75" customHeight="1" x14ac:dyDescent="0.25">
      <c r="H607" s="679"/>
    </row>
    <row r="608" spans="8:8" ht="15.75" customHeight="1" x14ac:dyDescent="0.25">
      <c r="H608" s="679"/>
    </row>
    <row r="609" spans="8:8" ht="15.75" customHeight="1" x14ac:dyDescent="0.25">
      <c r="H609" s="679"/>
    </row>
    <row r="610" spans="8:8" ht="15.75" customHeight="1" x14ac:dyDescent="0.25">
      <c r="H610" s="679"/>
    </row>
    <row r="611" spans="8:8" ht="15.75" customHeight="1" x14ac:dyDescent="0.25">
      <c r="H611" s="679"/>
    </row>
    <row r="612" spans="8:8" ht="15.75" customHeight="1" x14ac:dyDescent="0.25">
      <c r="H612" s="679"/>
    </row>
    <row r="613" spans="8:8" ht="15.75" customHeight="1" x14ac:dyDescent="0.25">
      <c r="H613" s="679"/>
    </row>
    <row r="614" spans="8:8" ht="15.75" customHeight="1" x14ac:dyDescent="0.25">
      <c r="H614" s="679"/>
    </row>
    <row r="615" spans="8:8" ht="15.75" customHeight="1" x14ac:dyDescent="0.25">
      <c r="H615" s="679"/>
    </row>
    <row r="616" spans="8:8" ht="15.75" customHeight="1" x14ac:dyDescent="0.25">
      <c r="H616" s="679"/>
    </row>
    <row r="617" spans="8:8" ht="15.75" customHeight="1" x14ac:dyDescent="0.25">
      <c r="H617" s="679"/>
    </row>
    <row r="618" spans="8:8" ht="15.75" customHeight="1" x14ac:dyDescent="0.25">
      <c r="H618" s="679"/>
    </row>
    <row r="619" spans="8:8" ht="15.75" customHeight="1" x14ac:dyDescent="0.25">
      <c r="H619" s="679"/>
    </row>
    <row r="620" spans="8:8" ht="15.75" customHeight="1" x14ac:dyDescent="0.25">
      <c r="H620" s="679"/>
    </row>
    <row r="621" spans="8:8" ht="15.75" customHeight="1" x14ac:dyDescent="0.25">
      <c r="H621" s="679"/>
    </row>
    <row r="622" spans="8:8" ht="15.75" customHeight="1" x14ac:dyDescent="0.25">
      <c r="H622" s="679"/>
    </row>
    <row r="623" spans="8:8" ht="15.75" customHeight="1" x14ac:dyDescent="0.25">
      <c r="H623" s="679"/>
    </row>
    <row r="624" spans="8:8" ht="15.75" customHeight="1" x14ac:dyDescent="0.25">
      <c r="H624" s="679"/>
    </row>
    <row r="625" spans="8:8" ht="15.75" customHeight="1" x14ac:dyDescent="0.25">
      <c r="H625" s="679"/>
    </row>
    <row r="626" spans="8:8" ht="15.75" customHeight="1" x14ac:dyDescent="0.25">
      <c r="H626" s="679"/>
    </row>
    <row r="627" spans="8:8" ht="15.75" customHeight="1" x14ac:dyDescent="0.25">
      <c r="H627" s="679"/>
    </row>
    <row r="628" spans="8:8" ht="15.75" customHeight="1" x14ac:dyDescent="0.25">
      <c r="H628" s="679"/>
    </row>
    <row r="629" spans="8:8" ht="15.75" customHeight="1" x14ac:dyDescent="0.25">
      <c r="H629" s="679"/>
    </row>
    <row r="630" spans="8:8" ht="15.75" customHeight="1" x14ac:dyDescent="0.25">
      <c r="H630" s="679"/>
    </row>
    <row r="631" spans="8:8" ht="15.75" customHeight="1" x14ac:dyDescent="0.25">
      <c r="H631" s="679"/>
    </row>
    <row r="632" spans="8:8" ht="15.75" customHeight="1" x14ac:dyDescent="0.25">
      <c r="H632" s="679"/>
    </row>
    <row r="633" spans="8:8" ht="15.75" customHeight="1" x14ac:dyDescent="0.25">
      <c r="H633" s="679"/>
    </row>
    <row r="634" spans="8:8" ht="15.75" customHeight="1" x14ac:dyDescent="0.25">
      <c r="H634" s="679"/>
    </row>
    <row r="635" spans="8:8" ht="15.75" customHeight="1" x14ac:dyDescent="0.25">
      <c r="H635" s="679"/>
    </row>
    <row r="636" spans="8:8" ht="15.75" customHeight="1" x14ac:dyDescent="0.25">
      <c r="H636" s="679"/>
    </row>
    <row r="637" spans="8:8" ht="15.75" customHeight="1" x14ac:dyDescent="0.25">
      <c r="H637" s="679"/>
    </row>
    <row r="638" spans="8:8" ht="15.75" customHeight="1" x14ac:dyDescent="0.25">
      <c r="H638" s="679"/>
    </row>
    <row r="639" spans="8:8" ht="15.75" customHeight="1" x14ac:dyDescent="0.25">
      <c r="H639" s="679"/>
    </row>
    <row r="640" spans="8:8" ht="15.75" customHeight="1" x14ac:dyDescent="0.25">
      <c r="H640" s="679"/>
    </row>
    <row r="641" spans="8:8" ht="15.75" customHeight="1" x14ac:dyDescent="0.25">
      <c r="H641" s="679"/>
    </row>
    <row r="642" spans="8:8" ht="15.75" customHeight="1" x14ac:dyDescent="0.25">
      <c r="H642" s="679"/>
    </row>
    <row r="643" spans="8:8" ht="15.75" customHeight="1" x14ac:dyDescent="0.25">
      <c r="H643" s="679"/>
    </row>
    <row r="644" spans="8:8" ht="15.75" customHeight="1" x14ac:dyDescent="0.25">
      <c r="H644" s="679"/>
    </row>
    <row r="645" spans="8:8" ht="15.75" customHeight="1" x14ac:dyDescent="0.25">
      <c r="H645" s="679"/>
    </row>
    <row r="646" spans="8:8" ht="15.75" customHeight="1" x14ac:dyDescent="0.25">
      <c r="H646" s="679"/>
    </row>
    <row r="647" spans="8:8" ht="15.75" customHeight="1" x14ac:dyDescent="0.25">
      <c r="H647" s="679"/>
    </row>
    <row r="648" spans="8:8" ht="15.75" customHeight="1" x14ac:dyDescent="0.25">
      <c r="H648" s="679"/>
    </row>
    <row r="649" spans="8:8" ht="15.75" customHeight="1" x14ac:dyDescent="0.25">
      <c r="H649" s="679"/>
    </row>
    <row r="650" spans="8:8" ht="15.75" customHeight="1" x14ac:dyDescent="0.25">
      <c r="H650" s="679"/>
    </row>
    <row r="651" spans="8:8" ht="15.75" customHeight="1" x14ac:dyDescent="0.25">
      <c r="H651" s="679"/>
    </row>
    <row r="652" spans="8:8" ht="15.75" customHeight="1" x14ac:dyDescent="0.25">
      <c r="H652" s="679"/>
    </row>
    <row r="653" spans="8:8" ht="15.75" customHeight="1" x14ac:dyDescent="0.25">
      <c r="H653" s="679"/>
    </row>
    <row r="654" spans="8:8" ht="15.75" customHeight="1" x14ac:dyDescent="0.25">
      <c r="H654" s="679"/>
    </row>
    <row r="655" spans="8:8" ht="15.75" customHeight="1" x14ac:dyDescent="0.25">
      <c r="H655" s="679"/>
    </row>
    <row r="656" spans="8:8" ht="15.75" customHeight="1" x14ac:dyDescent="0.25">
      <c r="H656" s="679"/>
    </row>
    <row r="657" spans="8:8" ht="15.75" customHeight="1" x14ac:dyDescent="0.25">
      <c r="H657" s="679"/>
    </row>
    <row r="658" spans="8:8" ht="15.75" customHeight="1" x14ac:dyDescent="0.25">
      <c r="H658" s="679"/>
    </row>
    <row r="659" spans="8:8" ht="15.75" customHeight="1" x14ac:dyDescent="0.25">
      <c r="H659" s="679"/>
    </row>
    <row r="660" spans="8:8" ht="15.75" customHeight="1" x14ac:dyDescent="0.25">
      <c r="H660" s="679"/>
    </row>
    <row r="661" spans="8:8" ht="15.75" customHeight="1" x14ac:dyDescent="0.25">
      <c r="H661" s="679"/>
    </row>
    <row r="662" spans="8:8" ht="15.75" customHeight="1" x14ac:dyDescent="0.25">
      <c r="H662" s="679"/>
    </row>
    <row r="663" spans="8:8" ht="15.75" customHeight="1" x14ac:dyDescent="0.25">
      <c r="H663" s="679"/>
    </row>
    <row r="664" spans="8:8" ht="15.75" customHeight="1" x14ac:dyDescent="0.25">
      <c r="H664" s="679"/>
    </row>
    <row r="665" spans="8:8" ht="15.75" customHeight="1" x14ac:dyDescent="0.25">
      <c r="H665" s="679"/>
    </row>
    <row r="666" spans="8:8" ht="15.75" customHeight="1" x14ac:dyDescent="0.25">
      <c r="H666" s="679"/>
    </row>
    <row r="667" spans="8:8" ht="15.75" customHeight="1" x14ac:dyDescent="0.25">
      <c r="H667" s="679"/>
    </row>
    <row r="668" spans="8:8" ht="15.75" customHeight="1" x14ac:dyDescent="0.25">
      <c r="H668" s="679"/>
    </row>
    <row r="669" spans="8:8" ht="15.75" customHeight="1" x14ac:dyDescent="0.25">
      <c r="H669" s="679"/>
    </row>
    <row r="670" spans="8:8" ht="15.75" customHeight="1" x14ac:dyDescent="0.25">
      <c r="H670" s="679"/>
    </row>
    <row r="671" spans="8:8" ht="15.75" customHeight="1" x14ac:dyDescent="0.25">
      <c r="H671" s="679"/>
    </row>
    <row r="672" spans="8:8" ht="15.75" customHeight="1" x14ac:dyDescent="0.25">
      <c r="H672" s="679"/>
    </row>
    <row r="673" spans="8:8" ht="15.75" customHeight="1" x14ac:dyDescent="0.25">
      <c r="H673" s="679"/>
    </row>
    <row r="674" spans="8:8" ht="15.75" customHeight="1" x14ac:dyDescent="0.25">
      <c r="H674" s="679"/>
    </row>
    <row r="675" spans="8:8" ht="15.75" customHeight="1" x14ac:dyDescent="0.25">
      <c r="H675" s="679"/>
    </row>
    <row r="676" spans="8:8" ht="15.75" customHeight="1" x14ac:dyDescent="0.25">
      <c r="H676" s="679"/>
    </row>
    <row r="677" spans="8:8" ht="15.75" customHeight="1" x14ac:dyDescent="0.25">
      <c r="H677" s="679"/>
    </row>
    <row r="678" spans="8:8" ht="15.75" customHeight="1" x14ac:dyDescent="0.25">
      <c r="H678" s="679"/>
    </row>
    <row r="679" spans="8:8" ht="15.75" customHeight="1" x14ac:dyDescent="0.25">
      <c r="H679" s="679"/>
    </row>
    <row r="680" spans="8:8" ht="15.75" customHeight="1" x14ac:dyDescent="0.25">
      <c r="H680" s="679"/>
    </row>
    <row r="681" spans="8:8" ht="15.75" customHeight="1" x14ac:dyDescent="0.25">
      <c r="H681" s="679"/>
    </row>
    <row r="682" spans="8:8" ht="15.75" customHeight="1" x14ac:dyDescent="0.25">
      <c r="H682" s="679"/>
    </row>
    <row r="683" spans="8:8" ht="15.75" customHeight="1" x14ac:dyDescent="0.25">
      <c r="H683" s="679"/>
    </row>
    <row r="684" spans="8:8" ht="15.75" customHeight="1" x14ac:dyDescent="0.25">
      <c r="H684" s="679"/>
    </row>
    <row r="685" spans="8:8" ht="15.75" customHeight="1" x14ac:dyDescent="0.25">
      <c r="H685" s="679"/>
    </row>
    <row r="686" spans="8:8" ht="15.75" customHeight="1" x14ac:dyDescent="0.25">
      <c r="H686" s="679"/>
    </row>
    <row r="687" spans="8:8" ht="15.75" customHeight="1" x14ac:dyDescent="0.25">
      <c r="H687" s="679"/>
    </row>
    <row r="688" spans="8:8" ht="15.75" customHeight="1" x14ac:dyDescent="0.25">
      <c r="H688" s="679"/>
    </row>
    <row r="689" spans="8:8" ht="15.75" customHeight="1" x14ac:dyDescent="0.25">
      <c r="H689" s="679"/>
    </row>
    <row r="690" spans="8:8" ht="15.75" customHeight="1" x14ac:dyDescent="0.25">
      <c r="H690" s="679"/>
    </row>
    <row r="691" spans="8:8" ht="15.75" customHeight="1" x14ac:dyDescent="0.25">
      <c r="H691" s="679"/>
    </row>
    <row r="692" spans="8:8" ht="15.75" customHeight="1" x14ac:dyDescent="0.25">
      <c r="H692" s="679"/>
    </row>
    <row r="693" spans="8:8" ht="15.75" customHeight="1" x14ac:dyDescent="0.25">
      <c r="H693" s="679"/>
    </row>
    <row r="694" spans="8:8" ht="15.75" customHeight="1" x14ac:dyDescent="0.25">
      <c r="H694" s="679"/>
    </row>
    <row r="695" spans="8:8" ht="15.75" customHeight="1" x14ac:dyDescent="0.25">
      <c r="H695" s="679"/>
    </row>
    <row r="696" spans="8:8" ht="15.75" customHeight="1" x14ac:dyDescent="0.25">
      <c r="H696" s="679"/>
    </row>
    <row r="697" spans="8:8" ht="15.75" customHeight="1" x14ac:dyDescent="0.25">
      <c r="H697" s="679"/>
    </row>
    <row r="698" spans="8:8" ht="15.75" customHeight="1" x14ac:dyDescent="0.25">
      <c r="H698" s="679"/>
    </row>
    <row r="699" spans="8:8" ht="15.75" customHeight="1" x14ac:dyDescent="0.25">
      <c r="H699" s="679"/>
    </row>
    <row r="700" spans="8:8" ht="15.75" customHeight="1" x14ac:dyDescent="0.25">
      <c r="H700" s="679"/>
    </row>
    <row r="701" spans="8:8" ht="15.75" customHeight="1" x14ac:dyDescent="0.25">
      <c r="H701" s="679"/>
    </row>
    <row r="702" spans="8:8" ht="15.75" customHeight="1" x14ac:dyDescent="0.25">
      <c r="H702" s="679"/>
    </row>
    <row r="703" spans="8:8" ht="15.75" customHeight="1" x14ac:dyDescent="0.25">
      <c r="H703" s="679"/>
    </row>
    <row r="704" spans="8:8" ht="15.75" customHeight="1" x14ac:dyDescent="0.25">
      <c r="H704" s="679"/>
    </row>
    <row r="705" spans="8:8" ht="15.75" customHeight="1" x14ac:dyDescent="0.25">
      <c r="H705" s="679"/>
    </row>
    <row r="706" spans="8:8" ht="15.75" customHeight="1" x14ac:dyDescent="0.25">
      <c r="H706" s="679"/>
    </row>
    <row r="707" spans="8:8" ht="15.75" customHeight="1" x14ac:dyDescent="0.25">
      <c r="H707" s="679"/>
    </row>
    <row r="708" spans="8:8" ht="15.75" customHeight="1" x14ac:dyDescent="0.25">
      <c r="H708" s="679"/>
    </row>
    <row r="709" spans="8:8" ht="15.75" customHeight="1" x14ac:dyDescent="0.25">
      <c r="H709" s="679"/>
    </row>
    <row r="710" spans="8:8" ht="15.75" customHeight="1" x14ac:dyDescent="0.25">
      <c r="H710" s="679"/>
    </row>
    <row r="711" spans="8:8" ht="15.75" customHeight="1" x14ac:dyDescent="0.25">
      <c r="H711" s="679"/>
    </row>
    <row r="712" spans="8:8" ht="15.75" customHeight="1" x14ac:dyDescent="0.25">
      <c r="H712" s="679"/>
    </row>
    <row r="713" spans="8:8" ht="15.75" customHeight="1" x14ac:dyDescent="0.25">
      <c r="H713" s="679"/>
    </row>
    <row r="714" spans="8:8" ht="15.75" customHeight="1" x14ac:dyDescent="0.25">
      <c r="H714" s="679"/>
    </row>
    <row r="715" spans="8:8" ht="15.75" customHeight="1" x14ac:dyDescent="0.25">
      <c r="H715" s="679"/>
    </row>
    <row r="716" spans="8:8" ht="15.75" customHeight="1" x14ac:dyDescent="0.25">
      <c r="H716" s="679"/>
    </row>
    <row r="717" spans="8:8" ht="15.75" customHeight="1" x14ac:dyDescent="0.25">
      <c r="H717" s="679"/>
    </row>
    <row r="718" spans="8:8" ht="15.75" customHeight="1" x14ac:dyDescent="0.25">
      <c r="H718" s="679"/>
    </row>
    <row r="719" spans="8:8" ht="15.75" customHeight="1" x14ac:dyDescent="0.25">
      <c r="H719" s="679"/>
    </row>
    <row r="720" spans="8:8" ht="15.75" customHeight="1" x14ac:dyDescent="0.25">
      <c r="H720" s="679"/>
    </row>
    <row r="721" spans="8:8" ht="15.75" customHeight="1" x14ac:dyDescent="0.25">
      <c r="H721" s="679"/>
    </row>
    <row r="722" spans="8:8" ht="15.75" customHeight="1" x14ac:dyDescent="0.25">
      <c r="H722" s="679"/>
    </row>
    <row r="723" spans="8:8" ht="15.75" customHeight="1" x14ac:dyDescent="0.25">
      <c r="H723" s="679"/>
    </row>
    <row r="724" spans="8:8" ht="15.75" customHeight="1" x14ac:dyDescent="0.25">
      <c r="H724" s="679"/>
    </row>
    <row r="725" spans="8:8" ht="15.75" customHeight="1" x14ac:dyDescent="0.25">
      <c r="H725" s="679"/>
    </row>
    <row r="726" spans="8:8" ht="15.75" customHeight="1" x14ac:dyDescent="0.25">
      <c r="H726" s="679"/>
    </row>
    <row r="727" spans="8:8" ht="15.75" customHeight="1" x14ac:dyDescent="0.25">
      <c r="H727" s="679"/>
    </row>
    <row r="728" spans="8:8" ht="15.75" customHeight="1" x14ac:dyDescent="0.25">
      <c r="H728" s="679"/>
    </row>
    <row r="729" spans="8:8" ht="15.75" customHeight="1" x14ac:dyDescent="0.25">
      <c r="H729" s="679"/>
    </row>
    <row r="730" spans="8:8" ht="15.75" customHeight="1" x14ac:dyDescent="0.25">
      <c r="H730" s="679"/>
    </row>
    <row r="731" spans="8:8" ht="15.75" customHeight="1" x14ac:dyDescent="0.25">
      <c r="H731" s="679"/>
    </row>
    <row r="732" spans="8:8" ht="15.75" customHeight="1" x14ac:dyDescent="0.25">
      <c r="H732" s="679"/>
    </row>
    <row r="733" spans="8:8" ht="15.75" customHeight="1" x14ac:dyDescent="0.25">
      <c r="H733" s="679"/>
    </row>
    <row r="734" spans="8:8" ht="15.75" customHeight="1" x14ac:dyDescent="0.25">
      <c r="H734" s="679"/>
    </row>
    <row r="735" spans="8:8" ht="15.75" customHeight="1" x14ac:dyDescent="0.25">
      <c r="H735" s="679"/>
    </row>
    <row r="736" spans="8:8" ht="15.75" customHeight="1" x14ac:dyDescent="0.25">
      <c r="H736" s="679"/>
    </row>
    <row r="737" spans="8:8" ht="15.75" customHeight="1" x14ac:dyDescent="0.25">
      <c r="H737" s="679"/>
    </row>
    <row r="738" spans="8:8" ht="15.75" customHeight="1" x14ac:dyDescent="0.25">
      <c r="H738" s="679"/>
    </row>
    <row r="739" spans="8:8" ht="15.75" customHeight="1" x14ac:dyDescent="0.25">
      <c r="H739" s="679"/>
    </row>
    <row r="740" spans="8:8" ht="15.75" customHeight="1" x14ac:dyDescent="0.25">
      <c r="H740" s="679"/>
    </row>
    <row r="741" spans="8:8" ht="15.75" customHeight="1" x14ac:dyDescent="0.25">
      <c r="H741" s="679"/>
    </row>
    <row r="742" spans="8:8" ht="15.75" customHeight="1" x14ac:dyDescent="0.25">
      <c r="H742" s="679"/>
    </row>
    <row r="743" spans="8:8" ht="15.75" customHeight="1" x14ac:dyDescent="0.25">
      <c r="H743" s="679"/>
    </row>
    <row r="744" spans="8:8" ht="15.75" customHeight="1" x14ac:dyDescent="0.25">
      <c r="H744" s="679"/>
    </row>
    <row r="745" spans="8:8" ht="15.75" customHeight="1" x14ac:dyDescent="0.25">
      <c r="H745" s="679"/>
    </row>
    <row r="746" spans="8:8" ht="15.75" customHeight="1" x14ac:dyDescent="0.25">
      <c r="H746" s="679"/>
    </row>
    <row r="747" spans="8:8" ht="15.75" customHeight="1" x14ac:dyDescent="0.25">
      <c r="H747" s="679"/>
    </row>
    <row r="748" spans="8:8" ht="15.75" customHeight="1" x14ac:dyDescent="0.25">
      <c r="H748" s="679"/>
    </row>
    <row r="749" spans="8:8" ht="15.75" customHeight="1" x14ac:dyDescent="0.25">
      <c r="H749" s="679"/>
    </row>
    <row r="750" spans="8:8" ht="15.75" customHeight="1" x14ac:dyDescent="0.25">
      <c r="H750" s="679"/>
    </row>
    <row r="751" spans="8:8" ht="15.75" customHeight="1" x14ac:dyDescent="0.25">
      <c r="H751" s="679"/>
    </row>
    <row r="752" spans="8:8" ht="15.75" customHeight="1" x14ac:dyDescent="0.25">
      <c r="H752" s="679"/>
    </row>
    <row r="753" spans="8:8" ht="15.75" customHeight="1" x14ac:dyDescent="0.25">
      <c r="H753" s="679"/>
    </row>
    <row r="754" spans="8:8" ht="15.75" customHeight="1" x14ac:dyDescent="0.25">
      <c r="H754" s="679"/>
    </row>
    <row r="755" spans="8:8" ht="15.75" customHeight="1" x14ac:dyDescent="0.25">
      <c r="H755" s="679"/>
    </row>
    <row r="756" spans="8:8" ht="15.75" customHeight="1" x14ac:dyDescent="0.25">
      <c r="H756" s="679"/>
    </row>
    <row r="757" spans="8:8" ht="15.75" customHeight="1" x14ac:dyDescent="0.25">
      <c r="H757" s="679"/>
    </row>
    <row r="758" spans="8:8" ht="15.75" customHeight="1" x14ac:dyDescent="0.25">
      <c r="H758" s="679"/>
    </row>
    <row r="759" spans="8:8" ht="15.75" customHeight="1" x14ac:dyDescent="0.25">
      <c r="H759" s="679"/>
    </row>
    <row r="760" spans="8:8" ht="15.75" customHeight="1" x14ac:dyDescent="0.25">
      <c r="H760" s="679"/>
    </row>
    <row r="761" spans="8:8" ht="15.75" customHeight="1" x14ac:dyDescent="0.25">
      <c r="H761" s="679"/>
    </row>
    <row r="762" spans="8:8" ht="15.75" customHeight="1" x14ac:dyDescent="0.25">
      <c r="H762" s="679"/>
    </row>
    <row r="763" spans="8:8" ht="15.75" customHeight="1" x14ac:dyDescent="0.25">
      <c r="H763" s="679"/>
    </row>
    <row r="764" spans="8:8" ht="15.75" customHeight="1" x14ac:dyDescent="0.25">
      <c r="H764" s="679"/>
    </row>
    <row r="765" spans="8:8" ht="15.75" customHeight="1" x14ac:dyDescent="0.25">
      <c r="H765" s="679"/>
    </row>
    <row r="766" spans="8:8" ht="15.75" customHeight="1" x14ac:dyDescent="0.25">
      <c r="H766" s="679"/>
    </row>
    <row r="767" spans="8:8" ht="15.75" customHeight="1" x14ac:dyDescent="0.25">
      <c r="H767" s="679"/>
    </row>
    <row r="768" spans="8:8" ht="15.75" customHeight="1" x14ac:dyDescent="0.25">
      <c r="H768" s="679"/>
    </row>
    <row r="769" spans="8:8" ht="15.75" customHeight="1" x14ac:dyDescent="0.25">
      <c r="H769" s="679"/>
    </row>
    <row r="770" spans="8:8" ht="15.75" customHeight="1" x14ac:dyDescent="0.25">
      <c r="H770" s="679"/>
    </row>
    <row r="771" spans="8:8" ht="15.75" customHeight="1" x14ac:dyDescent="0.25">
      <c r="H771" s="679"/>
    </row>
    <row r="772" spans="8:8" ht="15.75" customHeight="1" x14ac:dyDescent="0.25">
      <c r="H772" s="679"/>
    </row>
    <row r="773" spans="8:8" ht="15.75" customHeight="1" x14ac:dyDescent="0.25">
      <c r="H773" s="679"/>
    </row>
    <row r="774" spans="8:8" ht="15.75" customHeight="1" x14ac:dyDescent="0.25">
      <c r="H774" s="679"/>
    </row>
    <row r="775" spans="8:8" ht="15.75" customHeight="1" x14ac:dyDescent="0.25">
      <c r="H775" s="679"/>
    </row>
    <row r="776" spans="8:8" ht="15.75" customHeight="1" x14ac:dyDescent="0.25">
      <c r="H776" s="679"/>
    </row>
    <row r="777" spans="8:8" ht="15.75" customHeight="1" x14ac:dyDescent="0.25">
      <c r="H777" s="679"/>
    </row>
    <row r="778" spans="8:8" ht="15.75" customHeight="1" x14ac:dyDescent="0.25">
      <c r="H778" s="679"/>
    </row>
    <row r="779" spans="8:8" ht="15.75" customHeight="1" x14ac:dyDescent="0.25">
      <c r="H779" s="679"/>
    </row>
    <row r="780" spans="8:8" ht="15.75" customHeight="1" x14ac:dyDescent="0.25">
      <c r="H780" s="679"/>
    </row>
    <row r="781" spans="8:8" ht="15.75" customHeight="1" x14ac:dyDescent="0.25">
      <c r="H781" s="679"/>
    </row>
    <row r="782" spans="8:8" ht="15.75" customHeight="1" x14ac:dyDescent="0.25">
      <c r="H782" s="679"/>
    </row>
    <row r="783" spans="8:8" ht="15.75" customHeight="1" x14ac:dyDescent="0.25">
      <c r="H783" s="679"/>
    </row>
    <row r="784" spans="8:8" ht="15.75" customHeight="1" x14ac:dyDescent="0.25">
      <c r="H784" s="679"/>
    </row>
    <row r="785" spans="8:8" ht="15.75" customHeight="1" x14ac:dyDescent="0.25">
      <c r="H785" s="679"/>
    </row>
    <row r="786" spans="8:8" ht="15.75" customHeight="1" x14ac:dyDescent="0.25">
      <c r="H786" s="679"/>
    </row>
    <row r="787" spans="8:8" ht="15.75" customHeight="1" x14ac:dyDescent="0.25">
      <c r="H787" s="679"/>
    </row>
    <row r="788" spans="8:8" ht="15.75" customHeight="1" x14ac:dyDescent="0.25">
      <c r="H788" s="679"/>
    </row>
    <row r="789" spans="8:8" ht="15.75" customHeight="1" x14ac:dyDescent="0.25">
      <c r="H789" s="679"/>
    </row>
    <row r="790" spans="8:8" ht="15.75" customHeight="1" x14ac:dyDescent="0.25">
      <c r="H790" s="679"/>
    </row>
    <row r="791" spans="8:8" ht="15.75" customHeight="1" x14ac:dyDescent="0.25">
      <c r="H791" s="679"/>
    </row>
    <row r="792" spans="8:8" ht="15.75" customHeight="1" x14ac:dyDescent="0.25">
      <c r="H792" s="679"/>
    </row>
    <row r="793" spans="8:8" ht="15.75" customHeight="1" x14ac:dyDescent="0.25">
      <c r="H793" s="679"/>
    </row>
    <row r="794" spans="8:8" ht="15.75" customHeight="1" x14ac:dyDescent="0.25">
      <c r="H794" s="679"/>
    </row>
    <row r="795" spans="8:8" ht="15.75" customHeight="1" x14ac:dyDescent="0.25">
      <c r="H795" s="679"/>
    </row>
    <row r="796" spans="8:8" ht="15.75" customHeight="1" x14ac:dyDescent="0.25">
      <c r="H796" s="679"/>
    </row>
    <row r="797" spans="8:8" ht="15.75" customHeight="1" x14ac:dyDescent="0.25">
      <c r="H797" s="679"/>
    </row>
    <row r="798" spans="8:8" ht="15.75" customHeight="1" x14ac:dyDescent="0.25">
      <c r="H798" s="679"/>
    </row>
    <row r="799" spans="8:8" ht="15.75" customHeight="1" x14ac:dyDescent="0.25">
      <c r="H799" s="679"/>
    </row>
    <row r="800" spans="8:8" ht="15.75" customHeight="1" x14ac:dyDescent="0.25">
      <c r="H800" s="679"/>
    </row>
    <row r="801" spans="8:8" ht="15.75" customHeight="1" x14ac:dyDescent="0.25">
      <c r="H801" s="679"/>
    </row>
    <row r="802" spans="8:8" ht="15.75" customHeight="1" x14ac:dyDescent="0.25">
      <c r="H802" s="679"/>
    </row>
    <row r="803" spans="8:8" ht="15.75" customHeight="1" x14ac:dyDescent="0.25">
      <c r="H803" s="679"/>
    </row>
    <row r="804" spans="8:8" ht="15.75" customHeight="1" x14ac:dyDescent="0.25">
      <c r="H804" s="679"/>
    </row>
    <row r="805" spans="8:8" ht="15.75" customHeight="1" x14ac:dyDescent="0.25">
      <c r="H805" s="679"/>
    </row>
    <row r="806" spans="8:8" ht="15.75" customHeight="1" x14ac:dyDescent="0.25">
      <c r="H806" s="679"/>
    </row>
    <row r="807" spans="8:8" ht="15.75" customHeight="1" x14ac:dyDescent="0.25">
      <c r="H807" s="679"/>
    </row>
    <row r="808" spans="8:8" ht="15.75" customHeight="1" x14ac:dyDescent="0.25">
      <c r="H808" s="679"/>
    </row>
    <row r="809" spans="8:8" ht="15.75" customHeight="1" x14ac:dyDescent="0.25">
      <c r="H809" s="679"/>
    </row>
    <row r="810" spans="8:8" ht="15.75" customHeight="1" x14ac:dyDescent="0.25">
      <c r="H810" s="679"/>
    </row>
    <row r="811" spans="8:8" ht="15.75" customHeight="1" x14ac:dyDescent="0.25">
      <c r="H811" s="679"/>
    </row>
    <row r="812" spans="8:8" ht="15.75" customHeight="1" x14ac:dyDescent="0.25">
      <c r="H812" s="679"/>
    </row>
    <row r="813" spans="8:8" ht="15.75" customHeight="1" x14ac:dyDescent="0.25">
      <c r="H813" s="679"/>
    </row>
    <row r="814" spans="8:8" ht="15.75" customHeight="1" x14ac:dyDescent="0.25">
      <c r="H814" s="679"/>
    </row>
    <row r="815" spans="8:8" ht="15.75" customHeight="1" x14ac:dyDescent="0.25">
      <c r="H815" s="679"/>
    </row>
    <row r="816" spans="8:8" ht="15.75" customHeight="1" x14ac:dyDescent="0.25">
      <c r="H816" s="679"/>
    </row>
    <row r="817" spans="8:8" ht="15.75" customHeight="1" x14ac:dyDescent="0.25">
      <c r="H817" s="679"/>
    </row>
    <row r="818" spans="8:8" ht="15.75" customHeight="1" x14ac:dyDescent="0.25">
      <c r="H818" s="679"/>
    </row>
    <row r="819" spans="8:8" ht="15.75" customHeight="1" x14ac:dyDescent="0.25">
      <c r="H819" s="679"/>
    </row>
    <row r="820" spans="8:8" ht="15.75" customHeight="1" x14ac:dyDescent="0.25">
      <c r="H820" s="679"/>
    </row>
    <row r="821" spans="8:8" ht="15.75" customHeight="1" x14ac:dyDescent="0.25">
      <c r="H821" s="679"/>
    </row>
    <row r="822" spans="8:8" ht="15.75" customHeight="1" x14ac:dyDescent="0.25">
      <c r="H822" s="679"/>
    </row>
    <row r="823" spans="8:8" ht="15.75" customHeight="1" x14ac:dyDescent="0.25">
      <c r="H823" s="679"/>
    </row>
    <row r="824" spans="8:8" ht="15.75" customHeight="1" x14ac:dyDescent="0.25">
      <c r="H824" s="679"/>
    </row>
    <row r="825" spans="8:8" ht="15.75" customHeight="1" x14ac:dyDescent="0.25">
      <c r="H825" s="679"/>
    </row>
    <row r="826" spans="8:8" ht="15.75" customHeight="1" x14ac:dyDescent="0.25">
      <c r="H826" s="679"/>
    </row>
    <row r="827" spans="8:8" ht="15.75" customHeight="1" x14ac:dyDescent="0.25">
      <c r="H827" s="679"/>
    </row>
    <row r="828" spans="8:8" ht="15.75" customHeight="1" x14ac:dyDescent="0.25">
      <c r="H828" s="679"/>
    </row>
    <row r="829" spans="8:8" ht="15.75" customHeight="1" x14ac:dyDescent="0.25">
      <c r="H829" s="679"/>
    </row>
    <row r="830" spans="8:8" ht="15.75" customHeight="1" x14ac:dyDescent="0.25">
      <c r="H830" s="679"/>
    </row>
    <row r="831" spans="8:8" ht="15.75" customHeight="1" x14ac:dyDescent="0.25">
      <c r="H831" s="679"/>
    </row>
    <row r="832" spans="8:8" ht="15.75" customHeight="1" x14ac:dyDescent="0.25">
      <c r="H832" s="679"/>
    </row>
    <row r="833" spans="8:8" ht="15.75" customHeight="1" x14ac:dyDescent="0.25">
      <c r="H833" s="679"/>
    </row>
    <row r="834" spans="8:8" ht="15.75" customHeight="1" x14ac:dyDescent="0.25">
      <c r="H834" s="679"/>
    </row>
    <row r="835" spans="8:8" ht="15.75" customHeight="1" x14ac:dyDescent="0.25">
      <c r="H835" s="679"/>
    </row>
    <row r="836" spans="8:8" ht="15.75" customHeight="1" x14ac:dyDescent="0.25">
      <c r="H836" s="679"/>
    </row>
    <row r="837" spans="8:8" ht="15.75" customHeight="1" x14ac:dyDescent="0.25">
      <c r="H837" s="679"/>
    </row>
    <row r="838" spans="8:8" ht="15.75" customHeight="1" x14ac:dyDescent="0.25">
      <c r="H838" s="679"/>
    </row>
    <row r="839" spans="8:8" ht="15.75" customHeight="1" x14ac:dyDescent="0.25">
      <c r="H839" s="679"/>
    </row>
    <row r="840" spans="8:8" ht="15.75" customHeight="1" x14ac:dyDescent="0.25">
      <c r="H840" s="679"/>
    </row>
    <row r="841" spans="8:8" ht="15.75" customHeight="1" x14ac:dyDescent="0.25">
      <c r="H841" s="679"/>
    </row>
    <row r="842" spans="8:8" ht="15.75" customHeight="1" x14ac:dyDescent="0.25">
      <c r="H842" s="679"/>
    </row>
    <row r="843" spans="8:8" ht="15.75" customHeight="1" x14ac:dyDescent="0.25">
      <c r="H843" s="679"/>
    </row>
    <row r="844" spans="8:8" ht="15.75" customHeight="1" x14ac:dyDescent="0.25">
      <c r="H844" s="679"/>
    </row>
    <row r="845" spans="8:8" ht="15.75" customHeight="1" x14ac:dyDescent="0.25">
      <c r="H845" s="679"/>
    </row>
    <row r="846" spans="8:8" ht="15.75" customHeight="1" x14ac:dyDescent="0.25">
      <c r="H846" s="679"/>
    </row>
    <row r="847" spans="8:8" ht="15.75" customHeight="1" x14ac:dyDescent="0.25">
      <c r="H847" s="679"/>
    </row>
    <row r="848" spans="8:8" ht="15.75" customHeight="1" x14ac:dyDescent="0.25">
      <c r="H848" s="679"/>
    </row>
    <row r="849" spans="8:8" ht="15.75" customHeight="1" x14ac:dyDescent="0.25">
      <c r="H849" s="679"/>
    </row>
    <row r="850" spans="8:8" ht="15.75" customHeight="1" x14ac:dyDescent="0.25">
      <c r="H850" s="679"/>
    </row>
    <row r="851" spans="8:8" ht="15.75" customHeight="1" x14ac:dyDescent="0.25">
      <c r="H851" s="679"/>
    </row>
    <row r="852" spans="8:8" ht="15.75" customHeight="1" x14ac:dyDescent="0.25">
      <c r="H852" s="679"/>
    </row>
    <row r="853" spans="8:8" ht="15.75" customHeight="1" x14ac:dyDescent="0.25">
      <c r="H853" s="679"/>
    </row>
    <row r="854" spans="8:8" ht="15.75" customHeight="1" x14ac:dyDescent="0.25">
      <c r="H854" s="679"/>
    </row>
    <row r="855" spans="8:8" ht="15.75" customHeight="1" x14ac:dyDescent="0.25">
      <c r="H855" s="679"/>
    </row>
    <row r="856" spans="8:8" ht="15.75" customHeight="1" x14ac:dyDescent="0.25">
      <c r="H856" s="679"/>
    </row>
    <row r="857" spans="8:8" ht="15.75" customHeight="1" x14ac:dyDescent="0.25">
      <c r="H857" s="679"/>
    </row>
    <row r="858" spans="8:8" ht="15.75" customHeight="1" x14ac:dyDescent="0.25">
      <c r="H858" s="679"/>
    </row>
    <row r="859" spans="8:8" ht="15.75" customHeight="1" x14ac:dyDescent="0.25">
      <c r="H859" s="679"/>
    </row>
    <row r="860" spans="8:8" ht="15.75" customHeight="1" x14ac:dyDescent="0.25">
      <c r="H860" s="679"/>
    </row>
    <row r="861" spans="8:8" ht="15.75" customHeight="1" x14ac:dyDescent="0.25">
      <c r="H861" s="679"/>
    </row>
    <row r="862" spans="8:8" ht="15.75" customHeight="1" x14ac:dyDescent="0.25">
      <c r="H862" s="679"/>
    </row>
    <row r="863" spans="8:8" ht="15.75" customHeight="1" x14ac:dyDescent="0.25">
      <c r="H863" s="679"/>
    </row>
    <row r="864" spans="8:8" ht="15.75" customHeight="1" x14ac:dyDescent="0.25">
      <c r="H864" s="679"/>
    </row>
    <row r="865" spans="8:8" ht="15.75" customHeight="1" x14ac:dyDescent="0.25">
      <c r="H865" s="679"/>
    </row>
    <row r="866" spans="8:8" ht="15.75" customHeight="1" x14ac:dyDescent="0.25">
      <c r="H866" s="679"/>
    </row>
    <row r="867" spans="8:8" ht="15.75" customHeight="1" x14ac:dyDescent="0.25">
      <c r="H867" s="679"/>
    </row>
    <row r="868" spans="8:8" ht="15.75" customHeight="1" x14ac:dyDescent="0.25">
      <c r="H868" s="679"/>
    </row>
    <row r="869" spans="8:8" ht="15.75" customHeight="1" x14ac:dyDescent="0.25">
      <c r="H869" s="679"/>
    </row>
    <row r="870" spans="8:8" ht="15.75" customHeight="1" x14ac:dyDescent="0.25">
      <c r="H870" s="679"/>
    </row>
    <row r="871" spans="8:8" ht="15.75" customHeight="1" x14ac:dyDescent="0.25">
      <c r="H871" s="679"/>
    </row>
    <row r="872" spans="8:8" ht="15.75" customHeight="1" x14ac:dyDescent="0.25">
      <c r="H872" s="679"/>
    </row>
    <row r="873" spans="8:8" ht="15.75" customHeight="1" x14ac:dyDescent="0.25">
      <c r="H873" s="679"/>
    </row>
    <row r="874" spans="8:8" ht="15.75" customHeight="1" x14ac:dyDescent="0.25">
      <c r="H874" s="679"/>
    </row>
    <row r="875" spans="8:8" ht="15.75" customHeight="1" x14ac:dyDescent="0.25">
      <c r="H875" s="679"/>
    </row>
    <row r="876" spans="8:8" ht="15.75" customHeight="1" x14ac:dyDescent="0.25">
      <c r="H876" s="679"/>
    </row>
    <row r="877" spans="8:8" ht="15.75" customHeight="1" x14ac:dyDescent="0.25">
      <c r="H877" s="679"/>
    </row>
    <row r="878" spans="8:8" ht="15.75" customHeight="1" x14ac:dyDescent="0.25">
      <c r="H878" s="679"/>
    </row>
    <row r="879" spans="8:8" ht="15.75" customHeight="1" x14ac:dyDescent="0.25">
      <c r="H879" s="679"/>
    </row>
    <row r="880" spans="8:8" ht="15.75" customHeight="1" x14ac:dyDescent="0.25">
      <c r="H880" s="679"/>
    </row>
    <row r="881" spans="8:8" ht="15.75" customHeight="1" x14ac:dyDescent="0.25">
      <c r="H881" s="679"/>
    </row>
    <row r="882" spans="8:8" ht="15.75" customHeight="1" x14ac:dyDescent="0.25">
      <c r="H882" s="679"/>
    </row>
    <row r="883" spans="8:8" ht="15.75" customHeight="1" x14ac:dyDescent="0.25">
      <c r="H883" s="679"/>
    </row>
    <row r="884" spans="8:8" ht="15.75" customHeight="1" x14ac:dyDescent="0.25">
      <c r="H884" s="679"/>
    </row>
    <row r="885" spans="8:8" ht="15.75" customHeight="1" x14ac:dyDescent="0.25">
      <c r="H885" s="679"/>
    </row>
    <row r="886" spans="8:8" ht="15.75" customHeight="1" x14ac:dyDescent="0.25">
      <c r="H886" s="679"/>
    </row>
    <row r="887" spans="8:8" ht="15.75" customHeight="1" x14ac:dyDescent="0.25">
      <c r="H887" s="679"/>
    </row>
    <row r="888" spans="8:8" ht="15.75" customHeight="1" x14ac:dyDescent="0.25">
      <c r="H888" s="679"/>
    </row>
    <row r="889" spans="8:8" ht="15.75" customHeight="1" x14ac:dyDescent="0.25">
      <c r="H889" s="679"/>
    </row>
    <row r="890" spans="8:8" ht="15.75" customHeight="1" x14ac:dyDescent="0.25">
      <c r="H890" s="679"/>
    </row>
    <row r="891" spans="8:8" ht="15.75" customHeight="1" x14ac:dyDescent="0.25">
      <c r="H891" s="679"/>
    </row>
    <row r="892" spans="8:8" ht="15.75" customHeight="1" x14ac:dyDescent="0.25">
      <c r="H892" s="679"/>
    </row>
    <row r="893" spans="8:8" ht="15.75" customHeight="1" x14ac:dyDescent="0.25">
      <c r="H893" s="679"/>
    </row>
    <row r="894" spans="8:8" ht="15.75" customHeight="1" x14ac:dyDescent="0.25">
      <c r="H894" s="679"/>
    </row>
    <row r="895" spans="8:8" ht="15.75" customHeight="1" x14ac:dyDescent="0.25">
      <c r="H895" s="679"/>
    </row>
    <row r="896" spans="8:8" ht="15.75" customHeight="1" x14ac:dyDescent="0.25">
      <c r="H896" s="679"/>
    </row>
    <row r="897" spans="8:8" ht="15.75" customHeight="1" x14ac:dyDescent="0.25">
      <c r="H897" s="679"/>
    </row>
    <row r="898" spans="8:8" ht="15.75" customHeight="1" x14ac:dyDescent="0.25">
      <c r="H898" s="679"/>
    </row>
    <row r="899" spans="8:8" ht="15.75" customHeight="1" x14ac:dyDescent="0.25">
      <c r="H899" s="679"/>
    </row>
    <row r="900" spans="8:8" ht="15.75" customHeight="1" x14ac:dyDescent="0.25">
      <c r="H900" s="679"/>
    </row>
    <row r="901" spans="8:8" ht="15.75" customHeight="1" x14ac:dyDescent="0.25">
      <c r="H901" s="679"/>
    </row>
    <row r="902" spans="8:8" ht="15.75" customHeight="1" x14ac:dyDescent="0.25">
      <c r="H902" s="679"/>
    </row>
    <row r="903" spans="8:8" ht="15.75" customHeight="1" x14ac:dyDescent="0.25">
      <c r="H903" s="679"/>
    </row>
    <row r="904" spans="8:8" ht="15.75" customHeight="1" x14ac:dyDescent="0.25">
      <c r="H904" s="679"/>
    </row>
    <row r="905" spans="8:8" ht="15.75" customHeight="1" x14ac:dyDescent="0.25">
      <c r="H905" s="679"/>
    </row>
    <row r="906" spans="8:8" ht="15.75" customHeight="1" x14ac:dyDescent="0.25">
      <c r="H906" s="679"/>
    </row>
    <row r="907" spans="8:8" ht="15.75" customHeight="1" x14ac:dyDescent="0.25">
      <c r="H907" s="679"/>
    </row>
    <row r="908" spans="8:8" ht="15.75" customHeight="1" x14ac:dyDescent="0.25">
      <c r="H908" s="679"/>
    </row>
    <row r="909" spans="8:8" ht="15.75" customHeight="1" x14ac:dyDescent="0.25">
      <c r="H909" s="679"/>
    </row>
    <row r="910" spans="8:8" ht="15.75" customHeight="1" x14ac:dyDescent="0.25">
      <c r="H910" s="679"/>
    </row>
    <row r="911" spans="8:8" ht="15.75" customHeight="1" x14ac:dyDescent="0.25">
      <c r="H911" s="679"/>
    </row>
    <row r="912" spans="8:8" ht="15.75" customHeight="1" x14ac:dyDescent="0.25">
      <c r="H912" s="679"/>
    </row>
    <row r="913" spans="8:8" ht="15.75" customHeight="1" x14ac:dyDescent="0.25">
      <c r="H913" s="679"/>
    </row>
    <row r="914" spans="8:8" ht="15.75" customHeight="1" x14ac:dyDescent="0.25">
      <c r="H914" s="679"/>
    </row>
    <row r="915" spans="8:8" ht="15.75" customHeight="1" x14ac:dyDescent="0.25">
      <c r="H915" s="679"/>
    </row>
    <row r="916" spans="8:8" ht="15.75" customHeight="1" x14ac:dyDescent="0.25">
      <c r="H916" s="679"/>
    </row>
    <row r="917" spans="8:8" ht="15.75" customHeight="1" x14ac:dyDescent="0.25">
      <c r="H917" s="679"/>
    </row>
    <row r="918" spans="8:8" ht="15.75" customHeight="1" x14ac:dyDescent="0.25">
      <c r="H918" s="679"/>
    </row>
    <row r="919" spans="8:8" ht="15.75" customHeight="1" x14ac:dyDescent="0.25">
      <c r="H919" s="679"/>
    </row>
    <row r="920" spans="8:8" ht="15.75" customHeight="1" x14ac:dyDescent="0.25">
      <c r="H920" s="679"/>
    </row>
    <row r="921" spans="8:8" ht="15.75" customHeight="1" x14ac:dyDescent="0.25">
      <c r="H921" s="679"/>
    </row>
    <row r="922" spans="8:8" ht="15.75" customHeight="1" x14ac:dyDescent="0.25">
      <c r="H922" s="679"/>
    </row>
    <row r="923" spans="8:8" ht="15.75" customHeight="1" x14ac:dyDescent="0.25">
      <c r="H923" s="679"/>
    </row>
    <row r="924" spans="8:8" ht="15.75" customHeight="1" x14ac:dyDescent="0.25">
      <c r="H924" s="679"/>
    </row>
    <row r="925" spans="8:8" ht="15.75" customHeight="1" x14ac:dyDescent="0.25">
      <c r="H925" s="679"/>
    </row>
    <row r="926" spans="8:8" ht="15.75" customHeight="1" x14ac:dyDescent="0.25">
      <c r="H926" s="679"/>
    </row>
    <row r="927" spans="8:8" ht="15.75" customHeight="1" x14ac:dyDescent="0.25">
      <c r="H927" s="679"/>
    </row>
    <row r="928" spans="8:8" ht="15.75" customHeight="1" x14ac:dyDescent="0.25">
      <c r="H928" s="679"/>
    </row>
    <row r="929" spans="8:8" ht="15.75" customHeight="1" x14ac:dyDescent="0.25">
      <c r="H929" s="679"/>
    </row>
    <row r="930" spans="8:8" ht="15.75" customHeight="1" x14ac:dyDescent="0.25">
      <c r="H930" s="679"/>
    </row>
    <row r="931" spans="8:8" ht="15.75" customHeight="1" x14ac:dyDescent="0.25">
      <c r="H931" s="679"/>
    </row>
    <row r="932" spans="8:8" ht="15.75" customHeight="1" x14ac:dyDescent="0.25">
      <c r="H932" s="679"/>
    </row>
    <row r="933" spans="8:8" ht="15.75" customHeight="1" x14ac:dyDescent="0.25">
      <c r="H933" s="679"/>
    </row>
    <row r="934" spans="8:8" ht="15.75" customHeight="1" x14ac:dyDescent="0.25">
      <c r="H934" s="679"/>
    </row>
    <row r="935" spans="8:8" ht="15.75" customHeight="1" x14ac:dyDescent="0.25">
      <c r="H935" s="679"/>
    </row>
    <row r="936" spans="8:8" ht="15.75" customHeight="1" x14ac:dyDescent="0.25">
      <c r="H936" s="679"/>
    </row>
    <row r="937" spans="8:8" ht="15.75" customHeight="1" x14ac:dyDescent="0.25">
      <c r="H937" s="679"/>
    </row>
    <row r="938" spans="8:8" ht="15.75" customHeight="1" x14ac:dyDescent="0.25">
      <c r="H938" s="679"/>
    </row>
    <row r="939" spans="8:8" ht="15.75" customHeight="1" x14ac:dyDescent="0.25">
      <c r="H939" s="679"/>
    </row>
    <row r="940" spans="8:8" ht="15.75" customHeight="1" x14ac:dyDescent="0.25">
      <c r="H940" s="679"/>
    </row>
    <row r="941" spans="8:8" ht="15.75" customHeight="1" x14ac:dyDescent="0.25">
      <c r="H941" s="679"/>
    </row>
    <row r="942" spans="8:8" ht="15.75" customHeight="1" x14ac:dyDescent="0.25">
      <c r="H942" s="679"/>
    </row>
    <row r="943" spans="8:8" ht="15.75" customHeight="1" x14ac:dyDescent="0.25">
      <c r="H943" s="679"/>
    </row>
    <row r="944" spans="8:8" ht="15.75" customHeight="1" x14ac:dyDescent="0.25">
      <c r="H944" s="679"/>
    </row>
    <row r="945" spans="8:8" ht="15.75" customHeight="1" x14ac:dyDescent="0.25">
      <c r="H945" s="679"/>
    </row>
    <row r="946" spans="8:8" ht="15.75" customHeight="1" x14ac:dyDescent="0.25">
      <c r="H946" s="679"/>
    </row>
    <row r="947" spans="8:8" ht="15.75" customHeight="1" x14ac:dyDescent="0.25">
      <c r="H947" s="679"/>
    </row>
    <row r="948" spans="8:8" ht="15.75" customHeight="1" x14ac:dyDescent="0.25">
      <c r="H948" s="679"/>
    </row>
    <row r="949" spans="8:8" ht="15.75" customHeight="1" x14ac:dyDescent="0.25">
      <c r="H949" s="679"/>
    </row>
    <row r="950" spans="8:8" ht="15.75" customHeight="1" x14ac:dyDescent="0.25">
      <c r="H950" s="679"/>
    </row>
    <row r="951" spans="8:8" ht="15.75" customHeight="1" x14ac:dyDescent="0.25">
      <c r="H951" s="679"/>
    </row>
    <row r="952" spans="8:8" ht="15.75" customHeight="1" x14ac:dyDescent="0.25">
      <c r="H952" s="679"/>
    </row>
    <row r="953" spans="8:8" ht="15.75" customHeight="1" x14ac:dyDescent="0.25">
      <c r="H953" s="679"/>
    </row>
    <row r="954" spans="8:8" ht="15.75" customHeight="1" x14ac:dyDescent="0.25">
      <c r="H954" s="679"/>
    </row>
    <row r="955" spans="8:8" ht="15.75" customHeight="1" x14ac:dyDescent="0.25">
      <c r="H955" s="679"/>
    </row>
    <row r="956" spans="8:8" ht="15.75" customHeight="1" x14ac:dyDescent="0.25">
      <c r="H956" s="679"/>
    </row>
    <row r="957" spans="8:8" ht="15.75" customHeight="1" x14ac:dyDescent="0.25">
      <c r="H957" s="679"/>
    </row>
    <row r="958" spans="8:8" ht="15.75" customHeight="1" x14ac:dyDescent="0.25">
      <c r="H958" s="679"/>
    </row>
    <row r="959" spans="8:8" ht="15.75" customHeight="1" x14ac:dyDescent="0.25">
      <c r="H959" s="679"/>
    </row>
    <row r="960" spans="8:8" ht="15.75" customHeight="1" x14ac:dyDescent="0.25">
      <c r="H960" s="679"/>
    </row>
    <row r="961" spans="8:8" ht="15.75" customHeight="1" x14ac:dyDescent="0.25">
      <c r="H961" s="679"/>
    </row>
    <row r="962" spans="8:8" ht="15.75" customHeight="1" x14ac:dyDescent="0.25">
      <c r="H962" s="679"/>
    </row>
    <row r="963" spans="8:8" ht="15.75" customHeight="1" x14ac:dyDescent="0.25">
      <c r="H963" s="679"/>
    </row>
    <row r="964" spans="8:8" ht="15.75" customHeight="1" x14ac:dyDescent="0.25">
      <c r="H964" s="679"/>
    </row>
    <row r="965" spans="8:8" ht="15.75" customHeight="1" x14ac:dyDescent="0.25">
      <c r="H965" s="679"/>
    </row>
    <row r="966" spans="8:8" ht="15.75" customHeight="1" x14ac:dyDescent="0.25">
      <c r="H966" s="679"/>
    </row>
    <row r="967" spans="8:8" ht="15.75" customHeight="1" x14ac:dyDescent="0.25">
      <c r="H967" s="679"/>
    </row>
    <row r="968" spans="8:8" ht="15.75" customHeight="1" x14ac:dyDescent="0.25">
      <c r="H968" s="679"/>
    </row>
    <row r="969" spans="8:8" ht="15.75" customHeight="1" x14ac:dyDescent="0.25">
      <c r="H969" s="679"/>
    </row>
    <row r="970" spans="8:8" ht="15.75" customHeight="1" x14ac:dyDescent="0.25">
      <c r="H970" s="679"/>
    </row>
    <row r="971" spans="8:8" ht="15.75" customHeight="1" x14ac:dyDescent="0.25">
      <c r="H971" s="679"/>
    </row>
    <row r="972" spans="8:8" ht="15.75" customHeight="1" x14ac:dyDescent="0.25">
      <c r="H972" s="679"/>
    </row>
    <row r="973" spans="8:8" ht="15.75" customHeight="1" x14ac:dyDescent="0.25">
      <c r="H973" s="679"/>
    </row>
    <row r="974" spans="8:8" ht="15.75" customHeight="1" x14ac:dyDescent="0.25">
      <c r="H974" s="679"/>
    </row>
    <row r="975" spans="8:8" ht="15.75" customHeight="1" x14ac:dyDescent="0.25">
      <c r="H975" s="679"/>
    </row>
    <row r="976" spans="8:8" ht="15.75" customHeight="1" x14ac:dyDescent="0.25">
      <c r="H976" s="679"/>
    </row>
    <row r="977" spans="8:8" ht="15.75" customHeight="1" x14ac:dyDescent="0.25">
      <c r="H977" s="679"/>
    </row>
    <row r="978" spans="8:8" ht="15.75" customHeight="1" x14ac:dyDescent="0.25">
      <c r="H978" s="679"/>
    </row>
    <row r="979" spans="8:8" ht="15.75" customHeight="1" x14ac:dyDescent="0.25">
      <c r="H979" s="679"/>
    </row>
    <row r="980" spans="8:8" ht="15.75" customHeight="1" x14ac:dyDescent="0.25">
      <c r="H980" s="679"/>
    </row>
    <row r="981" spans="8:8" ht="15.75" customHeight="1" x14ac:dyDescent="0.25">
      <c r="H981" s="679"/>
    </row>
    <row r="982" spans="8:8" ht="15.75" customHeight="1" x14ac:dyDescent="0.25">
      <c r="H982" s="679"/>
    </row>
    <row r="983" spans="8:8" ht="15.75" customHeight="1" x14ac:dyDescent="0.25">
      <c r="H983" s="679"/>
    </row>
    <row r="984" spans="8:8" ht="15.75" customHeight="1" x14ac:dyDescent="0.25">
      <c r="H984" s="679"/>
    </row>
    <row r="985" spans="8:8" ht="15.75" customHeight="1" x14ac:dyDescent="0.25">
      <c r="H985" s="679"/>
    </row>
    <row r="986" spans="8:8" ht="15.75" customHeight="1" x14ac:dyDescent="0.25">
      <c r="H986" s="679"/>
    </row>
    <row r="987" spans="8:8" ht="15.75" customHeight="1" x14ac:dyDescent="0.25">
      <c r="H987" s="679"/>
    </row>
    <row r="988" spans="8:8" ht="15.75" customHeight="1" x14ac:dyDescent="0.25">
      <c r="H988" s="679"/>
    </row>
    <row r="989" spans="8:8" ht="15.75" customHeight="1" x14ac:dyDescent="0.25">
      <c r="H989" s="679"/>
    </row>
    <row r="990" spans="8:8" ht="15.75" customHeight="1" x14ac:dyDescent="0.25">
      <c r="H990" s="679"/>
    </row>
    <row r="991" spans="8:8" ht="15.75" customHeight="1" x14ac:dyDescent="0.25">
      <c r="H991" s="679"/>
    </row>
    <row r="992" spans="8:8" ht="15.75" customHeight="1" x14ac:dyDescent="0.25">
      <c r="H992" s="679"/>
    </row>
    <row r="993" spans="8:8" ht="15.75" customHeight="1" x14ac:dyDescent="0.25">
      <c r="H993" s="679"/>
    </row>
    <row r="994" spans="8:8" ht="15.75" customHeight="1" x14ac:dyDescent="0.25">
      <c r="H994" s="679"/>
    </row>
    <row r="995" spans="8:8" ht="15.75" customHeight="1" x14ac:dyDescent="0.25">
      <c r="H995" s="679"/>
    </row>
    <row r="996" spans="8:8" ht="15.75" customHeight="1" x14ac:dyDescent="0.25">
      <c r="H996" s="679"/>
    </row>
    <row r="997" spans="8:8" ht="15.75" customHeight="1" x14ac:dyDescent="0.25">
      <c r="H997" s="679"/>
    </row>
    <row r="998" spans="8:8" ht="15.75" customHeight="1" x14ac:dyDescent="0.25">
      <c r="H998" s="679"/>
    </row>
    <row r="999" spans="8:8" ht="15.75" customHeight="1" x14ac:dyDescent="0.25">
      <c r="H999" s="679"/>
    </row>
    <row r="1000" spans="8:8" ht="15.75" customHeight="1" x14ac:dyDescent="0.25">
      <c r="H1000" s="679"/>
    </row>
  </sheetData>
  <hyperlinks>
    <hyperlink ref="J2" location="'TỔNG HỢP'!A1" display="MỤC LỤC" xr:uid="{00000000-0004-0000-0400-000000000000}"/>
  </hyperlinks>
  <pageMargins left="0.7" right="0.7" top="0.75" bottom="0.75" header="0" footer="0"/>
  <pageSetup paperSize="9" fitToWidth="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J2" sqref="J2"/>
    </sheetView>
  </sheetViews>
  <sheetFormatPr defaultColWidth="14" defaultRowHeight="15" customHeight="1" x14ac:dyDescent="0.25"/>
  <cols>
    <col min="1" max="1" width="5.140625" customWidth="1"/>
    <col min="2" max="2" width="50.85546875" customWidth="1"/>
    <col min="3" max="3" width="15.28515625" customWidth="1"/>
    <col min="4" max="4" width="21.28515625" customWidth="1"/>
    <col min="5" max="5" width="11.85546875" customWidth="1"/>
    <col min="6" max="6" width="26" customWidth="1"/>
    <col min="7" max="7" width="18.7109375" customWidth="1"/>
    <col min="8" max="8" width="8.7109375" customWidth="1"/>
    <col min="9" max="9" width="16.140625" customWidth="1"/>
    <col min="10" max="10" width="17.2851562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253"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Vật tư, tem, nhãn kiểm tra an ninh hàng không</v>
      </c>
      <c r="C3" s="255" t="s">
        <v>29</v>
      </c>
      <c r="D3" s="280">
        <f>VLOOKUP(C3,'TỔNG HỢP'!$C$4:$P$84,3,0)</f>
        <v>20000000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0500-000000000000}"/>
  </hyperlinks>
  <pageMargins left="0.7" right="0.7" top="0.75" bottom="0.75" header="0" footer="0"/>
  <pageSetup paperSize="9" fitToWidth="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11"/>
  <sheetViews>
    <sheetView workbookViewId="0">
      <selection activeCell="J2" sqref="J2"/>
    </sheetView>
  </sheetViews>
  <sheetFormatPr defaultColWidth="14" defaultRowHeight="15" customHeight="1" x14ac:dyDescent="0.25"/>
  <cols>
    <col min="1" max="1" width="5.140625" customWidth="1"/>
    <col min="2" max="2" width="31.5703125" customWidth="1"/>
    <col min="3" max="3" width="15.28515625" customWidth="1"/>
    <col min="4" max="4" width="15.85546875" customWidth="1"/>
    <col min="5" max="5" width="11.85546875" customWidth="1"/>
    <col min="6" max="6" width="15.7109375" customWidth="1"/>
    <col min="7" max="7" width="16.28515625" customWidth="1"/>
    <col min="8" max="8" width="15.28515625" customWidth="1"/>
    <col min="9" max="9" width="16.140625" customWidth="1"/>
    <col min="10" max="10" width="13.85546875" customWidth="1"/>
    <col min="11" max="26" width="8.7109375" customWidth="1"/>
  </cols>
  <sheetData>
    <row r="1" spans="1:26" x14ac:dyDescent="0.25">
      <c r="F1" s="55"/>
      <c r="H1" s="262"/>
    </row>
    <row r="2" spans="1:26" ht="47.25" x14ac:dyDescent="0.25">
      <c r="A2" s="246" t="s">
        <v>281</v>
      </c>
      <c r="B2" s="246" t="s">
        <v>282</v>
      </c>
      <c r="C2" s="247" t="s">
        <v>283</v>
      </c>
      <c r="D2" s="248" t="s">
        <v>417</v>
      </c>
      <c r="E2" s="249" t="s">
        <v>418</v>
      </c>
      <c r="F2" s="266" t="s">
        <v>286</v>
      </c>
      <c r="G2" s="250" t="s">
        <v>420</v>
      </c>
      <c r="H2" s="251" t="s">
        <v>288</v>
      </c>
      <c r="I2" s="252" t="s">
        <v>289</v>
      </c>
      <c r="J2" s="253" t="s">
        <v>421</v>
      </c>
      <c r="K2" s="242"/>
      <c r="L2" s="242"/>
      <c r="M2" s="242"/>
      <c r="N2" s="242"/>
      <c r="O2" s="242"/>
      <c r="P2" s="242"/>
      <c r="Q2" s="242"/>
      <c r="R2" s="242"/>
      <c r="S2" s="242"/>
      <c r="T2" s="242"/>
      <c r="U2" s="242"/>
      <c r="V2" s="242"/>
      <c r="W2" s="242"/>
      <c r="X2" s="242"/>
      <c r="Y2" s="242"/>
      <c r="Z2" s="242"/>
    </row>
    <row r="3" spans="1:26" ht="24.75" customHeight="1" x14ac:dyDescent="0.25">
      <c r="A3" s="278"/>
      <c r="B3" s="279" t="s">
        <v>28</v>
      </c>
      <c r="C3" s="284" t="s">
        <v>31</v>
      </c>
      <c r="D3" s="280">
        <f>VLOOKUP(C3,'TỔNG HỢP'!$C$4:$P$84,3,0)</f>
        <v>28000000</v>
      </c>
      <c r="E3" s="281"/>
      <c r="F3" s="285">
        <f>SUM(F4:F900)</f>
        <v>19394320</v>
      </c>
      <c r="G3" s="286">
        <f>D3-F3</f>
        <v>8605680</v>
      </c>
      <c r="H3" s="282"/>
      <c r="I3" s="281"/>
      <c r="J3" s="283"/>
      <c r="K3" s="283"/>
      <c r="L3" s="283"/>
      <c r="M3" s="283"/>
      <c r="N3" s="283"/>
      <c r="O3" s="283"/>
      <c r="P3" s="283"/>
      <c r="Q3" s="283"/>
      <c r="R3" s="283"/>
      <c r="S3" s="283"/>
      <c r="T3" s="283"/>
      <c r="U3" s="283"/>
      <c r="V3" s="283"/>
      <c r="W3" s="283"/>
      <c r="X3" s="283"/>
      <c r="Y3" s="283"/>
      <c r="Z3" s="283"/>
    </row>
    <row r="4" spans="1:26" s="287" customFormat="1" x14ac:dyDescent="0.25">
      <c r="A4" s="288"/>
      <c r="B4" s="289" t="s">
        <v>432</v>
      </c>
      <c r="C4" s="290"/>
      <c r="D4" s="291"/>
      <c r="E4" s="292"/>
      <c r="F4" s="293">
        <v>5420000</v>
      </c>
      <c r="G4" s="288"/>
      <c r="H4" s="294">
        <v>46112</v>
      </c>
      <c r="I4" s="295" t="s">
        <v>433</v>
      </c>
      <c r="J4" s="288"/>
      <c r="K4" s="288"/>
      <c r="L4" s="288"/>
      <c r="M4" s="288"/>
      <c r="N4" s="288"/>
      <c r="O4" s="288"/>
      <c r="P4" s="288"/>
      <c r="Q4" s="288"/>
      <c r="R4" s="288"/>
      <c r="S4" s="288"/>
      <c r="T4" s="288"/>
      <c r="U4" s="288"/>
      <c r="V4" s="288"/>
      <c r="W4" s="288"/>
      <c r="X4" s="288"/>
      <c r="Y4" s="288"/>
      <c r="Z4" s="288"/>
    </row>
    <row r="5" spans="1:26" x14ac:dyDescent="0.25">
      <c r="A5" s="19"/>
      <c r="B5" s="296" t="s">
        <v>434</v>
      </c>
      <c r="C5" s="297"/>
      <c r="D5" s="298"/>
      <c r="E5" s="55"/>
      <c r="F5" s="299">
        <v>4000000</v>
      </c>
      <c r="G5" s="19"/>
      <c r="H5" s="300">
        <v>46112</v>
      </c>
      <c r="I5" s="301" t="s">
        <v>433</v>
      </c>
      <c r="J5" s="19"/>
      <c r="K5" s="19"/>
      <c r="L5" s="19"/>
      <c r="M5" s="19"/>
      <c r="N5" s="19"/>
      <c r="O5" s="19"/>
      <c r="P5" s="19"/>
      <c r="Q5" s="19"/>
      <c r="R5" s="19"/>
      <c r="S5" s="19"/>
      <c r="T5" s="19"/>
      <c r="U5" s="19"/>
      <c r="V5" s="19"/>
      <c r="W5" s="19"/>
      <c r="X5" s="19"/>
      <c r="Y5" s="19"/>
      <c r="Z5" s="19"/>
    </row>
    <row r="6" spans="1:26" s="287" customFormat="1" x14ac:dyDescent="0.25">
      <c r="A6" s="288"/>
      <c r="B6" s="289" t="s">
        <v>435</v>
      </c>
      <c r="C6" s="290"/>
      <c r="D6" s="291"/>
      <c r="E6" s="293"/>
      <c r="F6" s="293">
        <v>908000</v>
      </c>
      <c r="G6" s="288"/>
      <c r="H6" s="294">
        <v>46146</v>
      </c>
      <c r="I6" s="295" t="s">
        <v>437</v>
      </c>
      <c r="J6" s="288"/>
      <c r="K6" s="288"/>
      <c r="L6" s="288"/>
      <c r="M6" s="288"/>
      <c r="N6" s="288"/>
      <c r="O6" s="288"/>
      <c r="P6" s="288"/>
      <c r="Q6" s="288"/>
      <c r="R6" s="288"/>
      <c r="S6" s="288"/>
      <c r="T6" s="288"/>
      <c r="U6" s="288"/>
      <c r="V6" s="288"/>
      <c r="W6" s="288"/>
      <c r="X6" s="288"/>
      <c r="Y6" s="288"/>
      <c r="Z6" s="288"/>
    </row>
    <row r="7" spans="1:26" x14ac:dyDescent="0.25">
      <c r="A7" s="19"/>
      <c r="B7" s="296" t="s">
        <v>435</v>
      </c>
      <c r="C7" s="297"/>
      <c r="D7" s="298"/>
      <c r="E7" s="299"/>
      <c r="F7" s="299">
        <v>442800</v>
      </c>
      <c r="G7" s="19"/>
      <c r="H7" s="300">
        <v>46153</v>
      </c>
      <c r="I7" s="301" t="s">
        <v>1628</v>
      </c>
      <c r="J7" s="19"/>
      <c r="K7" s="19"/>
      <c r="L7" s="19"/>
      <c r="M7" s="19"/>
      <c r="N7" s="19"/>
      <c r="O7" s="19"/>
      <c r="P7" s="19"/>
      <c r="Q7" s="19"/>
      <c r="R7" s="19"/>
      <c r="S7" s="19"/>
      <c r="T7" s="19"/>
      <c r="U7" s="19"/>
      <c r="V7" s="19"/>
      <c r="W7" s="19"/>
      <c r="X7" s="19"/>
      <c r="Y7" s="19"/>
      <c r="Z7" s="19"/>
    </row>
    <row r="8" spans="1:26" s="287" customFormat="1" x14ac:dyDescent="0.25">
      <c r="A8" s="288"/>
      <c r="B8" s="289" t="s">
        <v>435</v>
      </c>
      <c r="C8" s="290"/>
      <c r="D8" s="291"/>
      <c r="E8" s="293"/>
      <c r="F8" s="293">
        <v>1260000</v>
      </c>
      <c r="G8" s="288"/>
      <c r="H8" s="294">
        <v>46191</v>
      </c>
      <c r="I8" s="295" t="s">
        <v>437</v>
      </c>
      <c r="J8" s="288"/>
      <c r="K8" s="288"/>
      <c r="L8" s="288"/>
      <c r="M8" s="288"/>
      <c r="N8" s="288"/>
      <c r="O8" s="288"/>
      <c r="P8" s="288"/>
      <c r="Q8" s="288"/>
      <c r="R8" s="288"/>
      <c r="S8" s="288"/>
      <c r="T8" s="288"/>
      <c r="U8" s="288"/>
      <c r="V8" s="288"/>
      <c r="W8" s="288"/>
      <c r="X8" s="288"/>
      <c r="Y8" s="288"/>
      <c r="Z8" s="288"/>
    </row>
    <row r="9" spans="1:26" x14ac:dyDescent="0.25">
      <c r="A9" s="19"/>
      <c r="B9" s="296" t="s">
        <v>435</v>
      </c>
      <c r="C9" s="297"/>
      <c r="D9" s="298"/>
      <c r="E9" s="299"/>
      <c r="F9" s="299">
        <f>535680/1.08</f>
        <v>495999.99999999994</v>
      </c>
      <c r="G9" s="19"/>
      <c r="H9" s="300">
        <v>46202</v>
      </c>
      <c r="I9" s="301" t="s">
        <v>1628</v>
      </c>
      <c r="J9" s="19"/>
      <c r="K9" s="19"/>
      <c r="L9" s="19"/>
      <c r="M9" s="19"/>
      <c r="N9" s="19"/>
      <c r="O9" s="19"/>
      <c r="P9" s="19"/>
      <c r="Q9" s="19"/>
      <c r="R9" s="19"/>
      <c r="S9" s="19"/>
      <c r="T9" s="19"/>
      <c r="U9" s="19"/>
      <c r="V9" s="19"/>
      <c r="W9" s="19"/>
      <c r="X9" s="19"/>
      <c r="Y9" s="19"/>
      <c r="Z9" s="19"/>
    </row>
    <row r="10" spans="1:26" s="287" customFormat="1" x14ac:dyDescent="0.25">
      <c r="A10" s="288"/>
      <c r="B10" s="289" t="s">
        <v>435</v>
      </c>
      <c r="C10" s="290"/>
      <c r="D10" s="291"/>
      <c r="E10" s="293"/>
      <c r="F10" s="293">
        <v>1260000</v>
      </c>
      <c r="G10" s="288"/>
      <c r="H10" s="294">
        <v>46217</v>
      </c>
      <c r="I10" s="295" t="s">
        <v>437</v>
      </c>
      <c r="J10" s="288"/>
      <c r="K10" s="288"/>
      <c r="L10" s="288"/>
      <c r="M10" s="288"/>
      <c r="N10" s="288"/>
      <c r="O10" s="288"/>
      <c r="P10" s="288"/>
      <c r="Q10" s="288"/>
      <c r="R10" s="288"/>
      <c r="S10" s="288"/>
      <c r="T10" s="288"/>
      <c r="U10" s="288"/>
      <c r="V10" s="288"/>
      <c r="W10" s="288"/>
      <c r="X10" s="288"/>
      <c r="Y10" s="288"/>
      <c r="Z10" s="288"/>
    </row>
    <row r="11" spans="1:26" x14ac:dyDescent="0.25">
      <c r="A11" s="19"/>
      <c r="B11" s="296" t="s">
        <v>435</v>
      </c>
      <c r="C11" s="297"/>
      <c r="D11" s="298"/>
      <c r="E11" s="299"/>
      <c r="F11" s="299">
        <v>626400</v>
      </c>
      <c r="G11" s="19"/>
      <c r="H11" s="300">
        <v>46237</v>
      </c>
      <c r="I11" s="301" t="s">
        <v>1628</v>
      </c>
      <c r="J11" s="19"/>
      <c r="K11" s="19"/>
      <c r="L11" s="19"/>
      <c r="M11" s="19"/>
      <c r="N11" s="19"/>
      <c r="O11" s="19"/>
      <c r="P11" s="19"/>
      <c r="Q11" s="19"/>
      <c r="R11" s="19"/>
      <c r="S11" s="19"/>
      <c r="T11" s="19"/>
      <c r="U11" s="19"/>
      <c r="V11" s="19"/>
      <c r="W11" s="19"/>
      <c r="X11" s="19"/>
      <c r="Y11" s="19"/>
      <c r="Z11" s="19"/>
    </row>
    <row r="12" spans="1:26" s="287" customFormat="1" x14ac:dyDescent="0.25">
      <c r="A12" s="288"/>
      <c r="B12" s="289" t="s">
        <v>435</v>
      </c>
      <c r="C12" s="290"/>
      <c r="D12" s="291"/>
      <c r="E12" s="293"/>
      <c r="F12" s="293">
        <v>1260000</v>
      </c>
      <c r="G12" s="288"/>
      <c r="H12" s="294">
        <v>46245</v>
      </c>
      <c r="I12" s="295" t="s">
        <v>437</v>
      </c>
      <c r="J12" s="288"/>
      <c r="K12" s="288"/>
      <c r="L12" s="288"/>
      <c r="M12" s="288"/>
      <c r="N12" s="288"/>
      <c r="O12" s="288"/>
      <c r="P12" s="288"/>
      <c r="Q12" s="288"/>
      <c r="R12" s="288"/>
      <c r="S12" s="288"/>
      <c r="T12" s="288"/>
      <c r="U12" s="288"/>
      <c r="V12" s="288"/>
      <c r="W12" s="288"/>
      <c r="X12" s="288"/>
      <c r="Y12" s="288"/>
      <c r="Z12" s="288"/>
    </row>
    <row r="13" spans="1:26" x14ac:dyDescent="0.25">
      <c r="A13" s="19"/>
      <c r="B13" s="296" t="s">
        <v>435</v>
      </c>
      <c r="C13" s="297"/>
      <c r="D13" s="298"/>
      <c r="E13" s="299"/>
      <c r="F13" s="299">
        <v>484000</v>
      </c>
      <c r="G13" s="19"/>
      <c r="H13" s="300">
        <v>46272</v>
      </c>
      <c r="I13" s="301" t="s">
        <v>1628</v>
      </c>
      <c r="J13" s="19"/>
      <c r="K13" s="19"/>
      <c r="L13" s="19"/>
      <c r="M13" s="19"/>
      <c r="N13" s="19"/>
      <c r="O13" s="19"/>
      <c r="P13" s="19"/>
      <c r="Q13" s="19"/>
      <c r="R13" s="19"/>
      <c r="S13" s="19"/>
      <c r="T13" s="19"/>
      <c r="U13" s="19"/>
      <c r="V13" s="19"/>
      <c r="W13" s="19"/>
      <c r="X13" s="19"/>
      <c r="Y13" s="19"/>
      <c r="Z13" s="19"/>
    </row>
    <row r="14" spans="1:26" s="287" customFormat="1" x14ac:dyDescent="0.25">
      <c r="A14" s="288"/>
      <c r="B14" s="289" t="s">
        <v>435</v>
      </c>
      <c r="C14" s="290"/>
      <c r="D14" s="291"/>
      <c r="E14" s="293"/>
      <c r="F14" s="293">
        <v>1260000</v>
      </c>
      <c r="G14" s="288"/>
      <c r="H14" s="294">
        <v>46274</v>
      </c>
      <c r="I14" s="295" t="s">
        <v>437</v>
      </c>
      <c r="J14" s="288"/>
      <c r="K14" s="288"/>
      <c r="L14" s="288"/>
      <c r="M14" s="288"/>
      <c r="N14" s="288"/>
      <c r="O14" s="288"/>
      <c r="P14" s="288"/>
      <c r="Q14" s="288"/>
      <c r="R14" s="288"/>
      <c r="S14" s="288"/>
      <c r="T14" s="288"/>
      <c r="U14" s="288"/>
      <c r="V14" s="288"/>
      <c r="W14" s="288"/>
      <c r="X14" s="288"/>
      <c r="Y14" s="288"/>
      <c r="Z14" s="288"/>
    </row>
    <row r="15" spans="1:26" s="287" customFormat="1" x14ac:dyDescent="0.25">
      <c r="A15" s="288"/>
      <c r="B15" s="289" t="s">
        <v>435</v>
      </c>
      <c r="C15" s="290"/>
      <c r="D15" s="291"/>
      <c r="E15" s="293"/>
      <c r="F15" s="293">
        <v>1260000</v>
      </c>
      <c r="G15" s="288"/>
      <c r="H15" s="294">
        <v>46304</v>
      </c>
      <c r="I15" s="295" t="s">
        <v>437</v>
      </c>
      <c r="J15" s="288"/>
      <c r="K15" s="288"/>
      <c r="L15" s="288"/>
      <c r="M15" s="288"/>
      <c r="N15" s="288"/>
      <c r="O15" s="288"/>
      <c r="P15" s="288"/>
      <c r="Q15" s="288"/>
      <c r="R15" s="288"/>
      <c r="S15" s="288"/>
      <c r="T15" s="288"/>
      <c r="U15" s="288"/>
      <c r="V15" s="288"/>
      <c r="W15" s="288"/>
      <c r="X15" s="288"/>
      <c r="Y15" s="288"/>
      <c r="Z15" s="288"/>
    </row>
    <row r="16" spans="1:26" x14ac:dyDescent="0.25">
      <c r="A16" s="19"/>
      <c r="B16" s="296" t="s">
        <v>435</v>
      </c>
      <c r="C16" s="297"/>
      <c r="D16" s="298"/>
      <c r="E16" s="299"/>
      <c r="F16" s="299">
        <v>717120</v>
      </c>
      <c r="G16" s="19"/>
      <c r="H16" s="300">
        <v>46308</v>
      </c>
      <c r="I16" s="301" t="s">
        <v>1628</v>
      </c>
      <c r="J16" s="19"/>
      <c r="K16" s="19"/>
      <c r="L16" s="19"/>
      <c r="M16" s="19"/>
      <c r="N16" s="19"/>
      <c r="O16" s="19"/>
      <c r="P16" s="19"/>
      <c r="Q16" s="19"/>
      <c r="R16" s="19"/>
      <c r="S16" s="19"/>
      <c r="T16" s="19"/>
      <c r="U16" s="19"/>
      <c r="V16" s="19"/>
      <c r="W16" s="19"/>
      <c r="X16" s="19"/>
      <c r="Y16" s="19"/>
      <c r="Z16" s="19"/>
    </row>
    <row r="17" spans="1:26" ht="16.5" x14ac:dyDescent="0.25">
      <c r="A17" s="242"/>
      <c r="B17" s="243"/>
      <c r="C17" s="260"/>
      <c r="D17" s="244"/>
      <c r="E17" s="275"/>
      <c r="F17" s="275"/>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45"/>
      <c r="I20" s="243"/>
      <c r="J20" s="243"/>
      <c r="K20" s="243"/>
      <c r="L20" s="243"/>
      <c r="M20" s="243"/>
      <c r="N20" s="243"/>
      <c r="O20" s="243"/>
      <c r="P20" s="243"/>
      <c r="Q20" s="243"/>
      <c r="R20" s="243"/>
      <c r="S20" s="243"/>
      <c r="T20" s="243"/>
      <c r="U20" s="243"/>
      <c r="V20" s="243"/>
      <c r="W20" s="243"/>
      <c r="X20" s="243"/>
      <c r="Y20" s="243"/>
      <c r="Z20" s="243"/>
    </row>
    <row r="21" spans="1:26" ht="16.5" x14ac:dyDescent="0.25">
      <c r="A21" s="242"/>
      <c r="B21" s="243"/>
      <c r="C21" s="260"/>
      <c r="D21" s="244"/>
      <c r="E21" s="275"/>
      <c r="F21" s="275"/>
      <c r="G21" s="243"/>
      <c r="H21" s="245"/>
      <c r="I21" s="243"/>
      <c r="J21" s="243"/>
      <c r="K21" s="243"/>
      <c r="L21" s="243"/>
      <c r="M21" s="243"/>
      <c r="N21" s="243"/>
      <c r="O21" s="243"/>
      <c r="P21" s="243"/>
      <c r="Q21" s="243"/>
      <c r="R21" s="243"/>
      <c r="S21" s="243"/>
      <c r="T21" s="243"/>
      <c r="U21" s="243"/>
      <c r="V21" s="243"/>
      <c r="W21" s="243"/>
      <c r="X21" s="243"/>
      <c r="Y21" s="243"/>
      <c r="Z21" s="243"/>
    </row>
    <row r="22" spans="1:26" ht="16.5" x14ac:dyDescent="0.25">
      <c r="A22" s="242"/>
      <c r="B22" s="243"/>
      <c r="C22" s="260"/>
      <c r="D22" s="244"/>
      <c r="E22" s="275"/>
      <c r="F22" s="275"/>
      <c r="G22" s="243"/>
      <c r="H22" s="245"/>
      <c r="I22" s="243"/>
      <c r="J22" s="243"/>
      <c r="K22" s="243"/>
      <c r="L22" s="243"/>
      <c r="M22" s="243"/>
      <c r="N22" s="243"/>
      <c r="O22" s="243"/>
      <c r="P22" s="243"/>
      <c r="Q22" s="243"/>
      <c r="R22" s="243"/>
      <c r="S22" s="243"/>
      <c r="T22" s="243"/>
      <c r="U22" s="243"/>
      <c r="V22" s="243"/>
      <c r="W22" s="243"/>
      <c r="X22" s="243"/>
      <c r="Y22" s="243"/>
      <c r="Z22" s="243"/>
    </row>
    <row r="23" spans="1:26" ht="16.5" x14ac:dyDescent="0.25">
      <c r="A23" s="242"/>
      <c r="B23" s="243"/>
      <c r="C23" s="260"/>
      <c r="D23" s="244"/>
      <c r="E23" s="275"/>
      <c r="F23" s="275"/>
      <c r="G23" s="243"/>
      <c r="H23" s="245"/>
      <c r="I23" s="243"/>
      <c r="J23" s="243"/>
      <c r="K23" s="243"/>
      <c r="L23" s="243"/>
      <c r="M23" s="243"/>
      <c r="N23" s="243"/>
      <c r="O23" s="243"/>
      <c r="P23" s="243"/>
      <c r="Q23" s="243"/>
      <c r="R23" s="243"/>
      <c r="S23" s="243"/>
      <c r="T23" s="243"/>
      <c r="U23" s="243"/>
      <c r="V23" s="243"/>
      <c r="W23" s="243"/>
      <c r="X23" s="243"/>
      <c r="Y23" s="243"/>
      <c r="Z23" s="243"/>
    </row>
    <row r="24" spans="1:26" ht="16.5" x14ac:dyDescent="0.25">
      <c r="A24" s="242"/>
      <c r="B24" s="243"/>
      <c r="C24" s="260"/>
      <c r="D24" s="244"/>
      <c r="E24" s="275"/>
      <c r="F24" s="275"/>
      <c r="G24" s="243"/>
      <c r="H24" s="245"/>
      <c r="I24" s="243"/>
      <c r="J24" s="243"/>
      <c r="K24" s="243"/>
      <c r="L24" s="243"/>
      <c r="M24" s="243"/>
      <c r="N24" s="243"/>
      <c r="O24" s="243"/>
      <c r="P24" s="243"/>
      <c r="Q24" s="243"/>
      <c r="R24" s="243"/>
      <c r="S24" s="243"/>
      <c r="T24" s="243"/>
      <c r="U24" s="243"/>
      <c r="V24" s="243"/>
      <c r="W24" s="243"/>
      <c r="X24" s="243"/>
      <c r="Y24" s="243"/>
      <c r="Z24" s="243"/>
    </row>
    <row r="25" spans="1:26" ht="16.5" x14ac:dyDescent="0.25">
      <c r="A25" s="242"/>
      <c r="B25" s="243"/>
      <c r="C25" s="260"/>
      <c r="D25" s="244"/>
      <c r="E25" s="275"/>
      <c r="F25" s="275"/>
      <c r="G25" s="243"/>
      <c r="H25" s="245"/>
      <c r="I25" s="243"/>
      <c r="J25" s="243"/>
      <c r="K25" s="243"/>
      <c r="L25" s="243"/>
      <c r="M25" s="243"/>
      <c r="N25" s="243"/>
      <c r="O25" s="243"/>
      <c r="P25" s="243"/>
      <c r="Q25" s="243"/>
      <c r="R25" s="243"/>
      <c r="S25" s="243"/>
      <c r="T25" s="243"/>
      <c r="U25" s="243"/>
      <c r="V25" s="243"/>
      <c r="W25" s="243"/>
      <c r="X25" s="243"/>
      <c r="Y25" s="243"/>
      <c r="Z25" s="243"/>
    </row>
    <row r="26" spans="1:26" ht="16.5" x14ac:dyDescent="0.25">
      <c r="A26" s="242"/>
      <c r="B26" s="243"/>
      <c r="C26" s="260"/>
      <c r="D26" s="244"/>
      <c r="E26" s="275"/>
      <c r="F26" s="275"/>
      <c r="G26" s="243"/>
      <c r="H26" s="245"/>
      <c r="I26" s="243"/>
      <c r="J26" s="243"/>
      <c r="K26" s="243"/>
      <c r="L26" s="243"/>
      <c r="M26" s="243"/>
      <c r="N26" s="243"/>
      <c r="O26" s="243"/>
      <c r="P26" s="243"/>
      <c r="Q26" s="243"/>
      <c r="R26" s="243"/>
      <c r="S26" s="243"/>
      <c r="T26" s="243"/>
      <c r="U26" s="243"/>
      <c r="V26" s="243"/>
      <c r="W26" s="243"/>
      <c r="X26" s="243"/>
      <c r="Y26" s="243"/>
      <c r="Z26" s="243"/>
    </row>
    <row r="27" spans="1:26" ht="16.5" x14ac:dyDescent="0.25">
      <c r="A27" s="242"/>
      <c r="B27" s="243"/>
      <c r="C27" s="260"/>
      <c r="D27" s="244"/>
      <c r="E27" s="275"/>
      <c r="F27" s="275"/>
      <c r="G27" s="243"/>
      <c r="H27" s="245"/>
      <c r="I27" s="243"/>
      <c r="J27" s="243"/>
      <c r="K27" s="243"/>
      <c r="L27" s="243"/>
      <c r="M27" s="243"/>
      <c r="N27" s="243"/>
      <c r="O27" s="243"/>
      <c r="P27" s="243"/>
      <c r="Q27" s="243"/>
      <c r="R27" s="243"/>
      <c r="S27" s="243"/>
      <c r="T27" s="243"/>
      <c r="U27" s="243"/>
      <c r="V27" s="243"/>
      <c r="W27" s="243"/>
      <c r="X27" s="243"/>
      <c r="Y27" s="243"/>
      <c r="Z27" s="243"/>
    </row>
    <row r="28" spans="1:26" ht="16.5" x14ac:dyDescent="0.25">
      <c r="A28" s="242"/>
      <c r="B28" s="243"/>
      <c r="C28" s="260"/>
      <c r="D28" s="244"/>
      <c r="E28" s="275"/>
      <c r="F28" s="275"/>
      <c r="G28" s="243"/>
      <c r="H28" s="245"/>
      <c r="I28" s="243"/>
      <c r="J28" s="243"/>
      <c r="K28" s="243"/>
      <c r="L28" s="243"/>
      <c r="M28" s="243"/>
      <c r="N28" s="243"/>
      <c r="O28" s="243"/>
      <c r="P28" s="243"/>
      <c r="Q28" s="243"/>
      <c r="R28" s="243"/>
      <c r="S28" s="243"/>
      <c r="T28" s="243"/>
      <c r="U28" s="243"/>
      <c r="V28" s="243"/>
      <c r="W28" s="243"/>
      <c r="X28" s="243"/>
      <c r="Y28" s="243"/>
      <c r="Z28" s="243"/>
    </row>
    <row r="29" spans="1:26" x14ac:dyDescent="0.25">
      <c r="A29" s="242"/>
      <c r="B29" s="296" t="s">
        <v>435</v>
      </c>
      <c r="C29" s="297"/>
      <c r="D29" s="298" t="s">
        <v>436</v>
      </c>
      <c r="E29" s="299">
        <v>4944000</v>
      </c>
      <c r="F29" s="299"/>
      <c r="G29" s="19"/>
      <c r="H29" s="300">
        <v>45712</v>
      </c>
      <c r="I29" s="301" t="s">
        <v>437</v>
      </c>
      <c r="J29" s="243"/>
      <c r="K29" s="243"/>
      <c r="L29" s="243"/>
      <c r="M29" s="243"/>
      <c r="N29" s="243"/>
      <c r="O29" s="243"/>
      <c r="P29" s="243"/>
      <c r="Q29" s="243"/>
      <c r="R29" s="243"/>
      <c r="S29" s="243"/>
      <c r="T29" s="243"/>
      <c r="U29" s="243"/>
      <c r="V29" s="243"/>
      <c r="W29" s="243"/>
      <c r="X29" s="243"/>
      <c r="Y29" s="243"/>
      <c r="Z29" s="243"/>
    </row>
    <row r="30" spans="1:26" x14ac:dyDescent="0.25">
      <c r="A30" s="242"/>
      <c r="B30" s="296" t="s">
        <v>438</v>
      </c>
      <c r="C30" s="297"/>
      <c r="D30" s="298" t="s">
        <v>436</v>
      </c>
      <c r="E30" s="299">
        <v>9300000</v>
      </c>
      <c r="F30" s="299"/>
      <c r="G30" s="19"/>
      <c r="H30" s="300">
        <v>45749</v>
      </c>
      <c r="I30" s="301" t="s">
        <v>439</v>
      </c>
      <c r="J30" s="243"/>
      <c r="K30" s="243"/>
      <c r="L30" s="243"/>
      <c r="M30" s="243"/>
      <c r="N30" s="243"/>
      <c r="O30" s="243"/>
      <c r="P30" s="243"/>
      <c r="Q30" s="243"/>
      <c r="R30" s="243"/>
      <c r="S30" s="243"/>
      <c r="T30" s="243"/>
      <c r="U30" s="243"/>
      <c r="V30" s="243"/>
      <c r="W30" s="243"/>
      <c r="X30" s="243"/>
      <c r="Y30" s="243"/>
      <c r="Z30" s="243"/>
    </row>
    <row r="31" spans="1:26" x14ac:dyDescent="0.25">
      <c r="A31" s="242"/>
      <c r="B31" s="296" t="s">
        <v>435</v>
      </c>
      <c r="C31" s="297"/>
      <c r="D31" s="298" t="s">
        <v>436</v>
      </c>
      <c r="E31" s="299">
        <v>3500000</v>
      </c>
      <c r="F31" s="299"/>
      <c r="G31" s="19"/>
      <c r="H31" s="300">
        <v>45800</v>
      </c>
      <c r="I31" s="301" t="s">
        <v>437</v>
      </c>
      <c r="J31" s="243"/>
      <c r="K31" s="243"/>
      <c r="L31" s="243"/>
      <c r="M31" s="243"/>
      <c r="N31" s="243"/>
      <c r="O31" s="243"/>
      <c r="P31" s="243"/>
      <c r="Q31" s="243"/>
      <c r="R31" s="243"/>
      <c r="S31" s="243"/>
      <c r="T31" s="243"/>
      <c r="U31" s="243"/>
      <c r="V31" s="243"/>
      <c r="W31" s="243"/>
      <c r="X31" s="243"/>
      <c r="Y31" s="243"/>
      <c r="Z31" s="243"/>
    </row>
    <row r="32" spans="1:26" ht="15.75" customHeight="1" x14ac:dyDescent="0.25">
      <c r="A32" s="242"/>
      <c r="B32" s="296" t="s">
        <v>432</v>
      </c>
      <c r="C32" s="297"/>
      <c r="D32" s="298" t="s">
        <v>436</v>
      </c>
      <c r="E32" s="299">
        <v>3200000</v>
      </c>
      <c r="F32" s="299"/>
      <c r="G32" s="19"/>
      <c r="H32" s="300">
        <v>45915</v>
      </c>
      <c r="I32" s="301" t="s">
        <v>437</v>
      </c>
      <c r="J32" s="243"/>
      <c r="K32" s="243"/>
      <c r="L32" s="243"/>
      <c r="M32" s="243"/>
      <c r="N32" s="243"/>
      <c r="O32" s="243"/>
      <c r="P32" s="243"/>
      <c r="Q32" s="243"/>
      <c r="R32" s="243"/>
      <c r="S32" s="243"/>
      <c r="T32" s="243"/>
      <c r="U32" s="243"/>
      <c r="V32" s="243"/>
      <c r="W32" s="243"/>
      <c r="X32" s="243"/>
      <c r="Y32" s="243"/>
      <c r="Z32" s="243"/>
    </row>
    <row r="33" spans="1:26" ht="15.75" customHeight="1" x14ac:dyDescent="0.25">
      <c r="A33" s="242"/>
      <c r="B33" s="243"/>
      <c r="C33" s="260"/>
      <c r="D33" s="244"/>
      <c r="E33" s="275"/>
      <c r="F33" s="275"/>
      <c r="G33" s="243"/>
      <c r="H33" s="245"/>
      <c r="I33" s="243"/>
      <c r="J33" s="243"/>
      <c r="K33" s="243"/>
      <c r="L33" s="243"/>
      <c r="M33" s="243"/>
      <c r="N33" s="243"/>
      <c r="O33" s="243"/>
      <c r="P33" s="243"/>
      <c r="Q33" s="243"/>
      <c r="R33" s="243"/>
      <c r="S33" s="243"/>
      <c r="T33" s="243"/>
      <c r="U33" s="243"/>
      <c r="V33" s="243"/>
      <c r="W33" s="243"/>
      <c r="X33" s="243"/>
      <c r="Y33" s="243"/>
      <c r="Z33" s="243"/>
    </row>
    <row r="34" spans="1:26" ht="15.75" customHeight="1" x14ac:dyDescent="0.25">
      <c r="E34" s="55"/>
      <c r="F34" s="55"/>
      <c r="H34" s="262"/>
    </row>
    <row r="35" spans="1:26" ht="15.75" customHeight="1" x14ac:dyDescent="0.25">
      <c r="E35" s="55"/>
      <c r="F35" s="55"/>
      <c r="H35" s="262"/>
    </row>
    <row r="36" spans="1:26" ht="15.75" customHeight="1" x14ac:dyDescent="0.25">
      <c r="E36" s="55"/>
      <c r="F36" s="55"/>
      <c r="H36" s="262"/>
    </row>
    <row r="37" spans="1:26" ht="15.75" customHeight="1" x14ac:dyDescent="0.25">
      <c r="E37" s="55"/>
      <c r="F37" s="55"/>
      <c r="H37" s="262"/>
    </row>
    <row r="38" spans="1:26" ht="15.75" customHeight="1" x14ac:dyDescent="0.25">
      <c r="E38" s="55"/>
      <c r="F38" s="55"/>
      <c r="H38" s="262"/>
    </row>
    <row r="39" spans="1:26" ht="15.75" customHeight="1" x14ac:dyDescent="0.25">
      <c r="E39" s="55"/>
      <c r="F39" s="55"/>
      <c r="H39" s="262"/>
    </row>
    <row r="40" spans="1:26" ht="15.75" customHeight="1" x14ac:dyDescent="0.25">
      <c r="E40" s="55"/>
      <c r="F40" s="55"/>
      <c r="H40" s="262"/>
    </row>
    <row r="41" spans="1:26" ht="15.75" customHeight="1" x14ac:dyDescent="0.25">
      <c r="E41" s="55"/>
      <c r="F41" s="55"/>
      <c r="H41" s="262"/>
    </row>
    <row r="42" spans="1:26" ht="15.75" customHeight="1" x14ac:dyDescent="0.25">
      <c r="E42" s="55"/>
      <c r="F42" s="55"/>
      <c r="H42" s="262"/>
    </row>
    <row r="43" spans="1:26" ht="15.75" customHeight="1" x14ac:dyDescent="0.25">
      <c r="E43" s="55"/>
      <c r="F43" s="55"/>
      <c r="H43" s="262"/>
    </row>
    <row r="44" spans="1:26" ht="15.75" customHeight="1" x14ac:dyDescent="0.25">
      <c r="E44" s="55"/>
      <c r="F44" s="55"/>
      <c r="H44" s="262"/>
    </row>
    <row r="45" spans="1:26" ht="15.75" customHeight="1" x14ac:dyDescent="0.25">
      <c r="E45" s="55"/>
      <c r="F45" s="55"/>
      <c r="H45" s="262"/>
    </row>
    <row r="46" spans="1:26" ht="15.75" customHeight="1" x14ac:dyDescent="0.25">
      <c r="E46" s="55"/>
      <c r="F46" s="55"/>
      <c r="H46" s="262"/>
    </row>
    <row r="47" spans="1:26" ht="15.75" customHeight="1" x14ac:dyDescent="0.25">
      <c r="E47" s="55"/>
      <c r="F47" s="55"/>
      <c r="H47" s="262"/>
    </row>
    <row r="48" spans="1:26" ht="15.75" customHeight="1" x14ac:dyDescent="0.25">
      <c r="E48" s="55"/>
      <c r="F48" s="55"/>
      <c r="H48" s="262"/>
    </row>
    <row r="49" spans="5:8" ht="15.75" customHeight="1" x14ac:dyDescent="0.25">
      <c r="E49" s="55"/>
      <c r="F49" s="55"/>
      <c r="H49" s="262"/>
    </row>
    <row r="50" spans="5:8" ht="15.75" customHeight="1" x14ac:dyDescent="0.25">
      <c r="E50" s="55"/>
      <c r="F50" s="55"/>
      <c r="H50" s="262"/>
    </row>
    <row r="51" spans="5:8" ht="15.75" customHeight="1" x14ac:dyDescent="0.25">
      <c r="E51" s="55"/>
      <c r="F51" s="55"/>
      <c r="H51" s="262"/>
    </row>
    <row r="52" spans="5:8" ht="15.75" customHeight="1" x14ac:dyDescent="0.25">
      <c r="E52" s="55"/>
      <c r="F52" s="55"/>
      <c r="H52" s="262"/>
    </row>
    <row r="53" spans="5:8" ht="15.75" customHeight="1" x14ac:dyDescent="0.25">
      <c r="E53" s="55"/>
      <c r="F53" s="55"/>
      <c r="H53" s="262"/>
    </row>
    <row r="54" spans="5:8" ht="15.75" customHeight="1" x14ac:dyDescent="0.25">
      <c r="E54" s="55"/>
      <c r="F54" s="55"/>
      <c r="H54" s="262"/>
    </row>
    <row r="55" spans="5:8" ht="15.75" customHeight="1" x14ac:dyDescent="0.25">
      <c r="E55" s="55"/>
      <c r="F55" s="55"/>
      <c r="H55" s="262"/>
    </row>
    <row r="56" spans="5:8" ht="15.75" customHeight="1" x14ac:dyDescent="0.25">
      <c r="E56" s="55"/>
      <c r="F56" s="55"/>
      <c r="H56" s="262"/>
    </row>
    <row r="57" spans="5:8" ht="15.75" customHeight="1" x14ac:dyDescent="0.25">
      <c r="E57" s="55"/>
      <c r="F57" s="55"/>
      <c r="H57" s="262"/>
    </row>
    <row r="58" spans="5:8" ht="15.75" customHeight="1" x14ac:dyDescent="0.25">
      <c r="E58" s="55"/>
      <c r="F58" s="55"/>
      <c r="H58" s="262"/>
    </row>
    <row r="59" spans="5:8" ht="15.75" customHeight="1" x14ac:dyDescent="0.25">
      <c r="E59" s="55"/>
      <c r="F59" s="55"/>
      <c r="H59" s="262"/>
    </row>
    <row r="60" spans="5:8" ht="15.75" customHeight="1" x14ac:dyDescent="0.25">
      <c r="E60" s="55"/>
      <c r="F60" s="55"/>
      <c r="H60" s="262"/>
    </row>
    <row r="61" spans="5:8" ht="15.75" customHeight="1" x14ac:dyDescent="0.25">
      <c r="E61" s="55"/>
      <c r="F61" s="55"/>
      <c r="H61" s="262"/>
    </row>
    <row r="62" spans="5:8" ht="15.75" customHeight="1" x14ac:dyDescent="0.25">
      <c r="E62" s="55"/>
      <c r="F62" s="55"/>
      <c r="H62" s="262"/>
    </row>
    <row r="63" spans="5:8" ht="15.75" customHeight="1" x14ac:dyDescent="0.25">
      <c r="E63" s="55"/>
      <c r="F63" s="55"/>
      <c r="H63" s="262"/>
    </row>
    <row r="64" spans="5:8" ht="15.75" customHeight="1" x14ac:dyDescent="0.25">
      <c r="E64" s="55"/>
      <c r="F64" s="55"/>
      <c r="H64" s="262"/>
    </row>
    <row r="65" spans="5:8" ht="15.75" customHeight="1" x14ac:dyDescent="0.25">
      <c r="E65" s="55"/>
      <c r="F65" s="55"/>
      <c r="H65" s="262"/>
    </row>
    <row r="66" spans="5:8" ht="15.75" customHeight="1" x14ac:dyDescent="0.25">
      <c r="E66" s="55"/>
      <c r="F66" s="55"/>
      <c r="H66" s="262"/>
    </row>
    <row r="67" spans="5:8" ht="15.75" customHeight="1" x14ac:dyDescent="0.25">
      <c r="E67" s="55"/>
      <c r="F67" s="55"/>
      <c r="H67" s="262"/>
    </row>
    <row r="68" spans="5:8" ht="15.75" customHeight="1" x14ac:dyDescent="0.25">
      <c r="E68" s="55"/>
      <c r="F68" s="55"/>
      <c r="H68" s="262"/>
    </row>
    <row r="69" spans="5:8" ht="15.75" customHeight="1" x14ac:dyDescent="0.25">
      <c r="E69" s="55"/>
      <c r="F69" s="55"/>
      <c r="H69" s="262"/>
    </row>
    <row r="70" spans="5:8" ht="15.75" customHeight="1" x14ac:dyDescent="0.25">
      <c r="E70" s="55"/>
      <c r="F70" s="55"/>
      <c r="H70" s="262"/>
    </row>
    <row r="71" spans="5:8" ht="15.75" customHeight="1" x14ac:dyDescent="0.25">
      <c r="E71" s="55"/>
      <c r="F71" s="55"/>
      <c r="H71" s="262"/>
    </row>
    <row r="72" spans="5:8" ht="15.75" customHeight="1" x14ac:dyDescent="0.25">
      <c r="E72" s="55"/>
      <c r="F72" s="55"/>
      <c r="H72" s="262"/>
    </row>
    <row r="73" spans="5:8" ht="15.75" customHeight="1" x14ac:dyDescent="0.25">
      <c r="E73" s="55"/>
      <c r="F73" s="55"/>
      <c r="H73" s="262"/>
    </row>
    <row r="74" spans="5:8" ht="15.75" customHeight="1" x14ac:dyDescent="0.25">
      <c r="E74" s="55"/>
      <c r="F74" s="55"/>
      <c r="H74" s="262"/>
    </row>
    <row r="75" spans="5:8" ht="15.75" customHeight="1" x14ac:dyDescent="0.25">
      <c r="E75" s="55"/>
      <c r="F75" s="55"/>
      <c r="H75" s="262"/>
    </row>
    <row r="76" spans="5:8" ht="15.75" customHeight="1" x14ac:dyDescent="0.25">
      <c r="E76" s="55"/>
      <c r="F76" s="55"/>
      <c r="H76" s="262"/>
    </row>
    <row r="77" spans="5:8" ht="15.75" customHeight="1" x14ac:dyDescent="0.25">
      <c r="E77" s="55"/>
      <c r="F77" s="55"/>
      <c r="H77" s="262"/>
    </row>
    <row r="78" spans="5:8" ht="15.75" customHeight="1" x14ac:dyDescent="0.25">
      <c r="E78" s="55"/>
      <c r="F78" s="55"/>
      <c r="H78" s="262"/>
    </row>
    <row r="79" spans="5:8" ht="15.75" customHeight="1" x14ac:dyDescent="0.25">
      <c r="E79" s="55"/>
      <c r="F79" s="55"/>
      <c r="H79" s="262"/>
    </row>
    <row r="80" spans="5:8" ht="15.75" customHeight="1" x14ac:dyDescent="0.25">
      <c r="E80" s="55"/>
      <c r="F80" s="55"/>
      <c r="H80" s="262"/>
    </row>
    <row r="81" spans="5:8" ht="15.75" customHeight="1" x14ac:dyDescent="0.25">
      <c r="E81" s="55"/>
      <c r="F81" s="55"/>
      <c r="H81" s="262"/>
    </row>
    <row r="82" spans="5:8" ht="15.75" customHeight="1" x14ac:dyDescent="0.25">
      <c r="E82" s="55"/>
      <c r="F82" s="55"/>
      <c r="H82" s="262"/>
    </row>
    <row r="83" spans="5:8" ht="15.75" customHeight="1" x14ac:dyDescent="0.25">
      <c r="E83" s="55"/>
      <c r="F83" s="55"/>
      <c r="H83" s="262"/>
    </row>
    <row r="84" spans="5:8" ht="15.75" customHeight="1" x14ac:dyDescent="0.25">
      <c r="E84" s="55"/>
      <c r="F84" s="55"/>
      <c r="H84" s="262"/>
    </row>
    <row r="85" spans="5:8" ht="15.75" customHeight="1" x14ac:dyDescent="0.25">
      <c r="E85" s="55"/>
      <c r="F85" s="55"/>
      <c r="H85" s="262"/>
    </row>
    <row r="86" spans="5:8" ht="15.75" customHeight="1" x14ac:dyDescent="0.25">
      <c r="E86" s="55"/>
      <c r="F86" s="55"/>
      <c r="H86" s="262"/>
    </row>
    <row r="87" spans="5:8" ht="15.75" customHeight="1" x14ac:dyDescent="0.25">
      <c r="E87" s="55"/>
      <c r="F87" s="55"/>
      <c r="H87" s="262"/>
    </row>
    <row r="88" spans="5:8" ht="15.75" customHeight="1" x14ac:dyDescent="0.25">
      <c r="E88" s="55"/>
      <c r="F88" s="55"/>
      <c r="H88" s="262"/>
    </row>
    <row r="89" spans="5:8" ht="15.75" customHeight="1" x14ac:dyDescent="0.25">
      <c r="E89" s="55"/>
      <c r="F89" s="55"/>
      <c r="H89" s="262"/>
    </row>
    <row r="90" spans="5:8" ht="15.75" customHeight="1" x14ac:dyDescent="0.25">
      <c r="E90" s="55"/>
      <c r="F90" s="55"/>
      <c r="H90" s="262"/>
    </row>
    <row r="91" spans="5:8" ht="15.75" customHeight="1" x14ac:dyDescent="0.25">
      <c r="E91" s="55"/>
      <c r="F91" s="55"/>
      <c r="H91" s="262"/>
    </row>
    <row r="92" spans="5:8" ht="15.75" customHeight="1" x14ac:dyDescent="0.25">
      <c r="E92" s="55"/>
      <c r="F92" s="55"/>
      <c r="H92" s="262"/>
    </row>
    <row r="93" spans="5:8" ht="15.75" customHeight="1" x14ac:dyDescent="0.25">
      <c r="E93" s="55"/>
      <c r="F93" s="55"/>
      <c r="H93" s="262"/>
    </row>
    <row r="94" spans="5:8" ht="15.75" customHeight="1" x14ac:dyDescent="0.25">
      <c r="E94" s="55"/>
      <c r="F94" s="55"/>
      <c r="H94" s="262"/>
    </row>
    <row r="95" spans="5:8" ht="15.75" customHeight="1" x14ac:dyDescent="0.25">
      <c r="E95" s="55"/>
      <c r="F95" s="55"/>
      <c r="H95" s="262"/>
    </row>
    <row r="96" spans="5:8" ht="15.75" customHeight="1" x14ac:dyDescent="0.25">
      <c r="E96" s="55"/>
      <c r="F96" s="55"/>
      <c r="H96" s="262"/>
    </row>
    <row r="97" spans="5:8" ht="15.75" customHeight="1" x14ac:dyDescent="0.25">
      <c r="E97" s="55"/>
      <c r="F97" s="55"/>
      <c r="H97" s="262"/>
    </row>
    <row r="98" spans="5:8" ht="15.75" customHeight="1" x14ac:dyDescent="0.25">
      <c r="E98" s="55"/>
      <c r="F98" s="55"/>
      <c r="H98" s="262"/>
    </row>
    <row r="99" spans="5:8" ht="15.75" customHeight="1" x14ac:dyDescent="0.25">
      <c r="E99" s="55"/>
      <c r="F99" s="55"/>
      <c r="H99" s="262"/>
    </row>
    <row r="100" spans="5:8" ht="15.75" customHeight="1" x14ac:dyDescent="0.25">
      <c r="E100" s="55"/>
      <c r="F100" s="55"/>
      <c r="H100" s="262"/>
    </row>
    <row r="101" spans="5:8" ht="15.75" customHeight="1" x14ac:dyDescent="0.25">
      <c r="E101" s="55"/>
      <c r="F101" s="55"/>
      <c r="H101" s="262"/>
    </row>
    <row r="102" spans="5:8" ht="15.75" customHeight="1" x14ac:dyDescent="0.25">
      <c r="E102" s="55"/>
      <c r="F102" s="55"/>
      <c r="H102" s="262"/>
    </row>
    <row r="103" spans="5:8" ht="15.75" customHeight="1" x14ac:dyDescent="0.25">
      <c r="E103" s="55"/>
      <c r="F103" s="55"/>
      <c r="H103" s="262"/>
    </row>
    <row r="104" spans="5:8" ht="15.75" customHeight="1" x14ac:dyDescent="0.25">
      <c r="E104" s="55"/>
      <c r="F104" s="55"/>
      <c r="H104" s="262"/>
    </row>
    <row r="105" spans="5:8" ht="15.75" customHeight="1" x14ac:dyDescent="0.25">
      <c r="E105" s="55"/>
      <c r="F105" s="55"/>
      <c r="H105" s="262"/>
    </row>
    <row r="106" spans="5:8" ht="15.75" customHeight="1" x14ac:dyDescent="0.25">
      <c r="E106" s="55"/>
      <c r="F106" s="55"/>
      <c r="H106" s="262"/>
    </row>
    <row r="107" spans="5:8" ht="15.75" customHeight="1" x14ac:dyDescent="0.25">
      <c r="E107" s="55"/>
      <c r="F107" s="55"/>
      <c r="H107" s="262"/>
    </row>
    <row r="108" spans="5:8" ht="15.75" customHeight="1" x14ac:dyDescent="0.25">
      <c r="E108" s="55"/>
      <c r="F108" s="55"/>
      <c r="H108" s="262"/>
    </row>
    <row r="109" spans="5:8" ht="15.75" customHeight="1" x14ac:dyDescent="0.25">
      <c r="E109" s="55"/>
      <c r="F109" s="55"/>
      <c r="H109" s="262"/>
    </row>
    <row r="110" spans="5:8" ht="15.75" customHeight="1" x14ac:dyDescent="0.25">
      <c r="E110" s="55"/>
      <c r="F110" s="55"/>
      <c r="H110" s="262"/>
    </row>
    <row r="111" spans="5:8" ht="15.75" customHeight="1" x14ac:dyDescent="0.25">
      <c r="E111" s="55"/>
      <c r="F111" s="55"/>
      <c r="H111" s="262"/>
    </row>
    <row r="112" spans="5:8" ht="15.75" customHeight="1" x14ac:dyDescent="0.25">
      <c r="E112" s="55"/>
      <c r="F112" s="55"/>
      <c r="H112" s="262"/>
    </row>
    <row r="113" spans="5:8" ht="15.75" customHeight="1" x14ac:dyDescent="0.25">
      <c r="E113" s="55"/>
      <c r="F113" s="55"/>
      <c r="H113" s="262"/>
    </row>
    <row r="114" spans="5:8" ht="15.75" customHeight="1" x14ac:dyDescent="0.25">
      <c r="E114" s="55"/>
      <c r="F114" s="55"/>
      <c r="H114" s="262"/>
    </row>
    <row r="115" spans="5:8" ht="15.75" customHeight="1" x14ac:dyDescent="0.25">
      <c r="E115" s="55"/>
      <c r="F115" s="55"/>
      <c r="H115" s="262"/>
    </row>
    <row r="116" spans="5:8" ht="15.75" customHeight="1" x14ac:dyDescent="0.25">
      <c r="E116" s="55"/>
      <c r="F116" s="55"/>
      <c r="H116" s="262"/>
    </row>
    <row r="117" spans="5:8" ht="15.75" customHeight="1" x14ac:dyDescent="0.25">
      <c r="E117" s="55"/>
      <c r="F117" s="55"/>
      <c r="H117" s="262"/>
    </row>
    <row r="118" spans="5:8" ht="15.75" customHeight="1" x14ac:dyDescent="0.25">
      <c r="E118" s="55"/>
      <c r="F118" s="55"/>
      <c r="H118" s="262"/>
    </row>
    <row r="119" spans="5:8" ht="15.75" customHeight="1" x14ac:dyDescent="0.25">
      <c r="E119" s="55"/>
      <c r="F119" s="55"/>
      <c r="H119" s="262"/>
    </row>
    <row r="120" spans="5:8" ht="15.75" customHeight="1" x14ac:dyDescent="0.25">
      <c r="E120" s="55"/>
      <c r="F120" s="55"/>
      <c r="H120" s="262"/>
    </row>
    <row r="121" spans="5:8" ht="15.75" customHeight="1" x14ac:dyDescent="0.25">
      <c r="E121" s="55"/>
      <c r="F121" s="55"/>
      <c r="H121" s="262"/>
    </row>
    <row r="122" spans="5:8" ht="15.75" customHeight="1" x14ac:dyDescent="0.25">
      <c r="E122" s="55"/>
      <c r="F122" s="55"/>
      <c r="H122" s="262"/>
    </row>
    <row r="123" spans="5:8" ht="15.75" customHeight="1" x14ac:dyDescent="0.25">
      <c r="E123" s="55"/>
      <c r="F123" s="55"/>
      <c r="H123" s="262"/>
    </row>
    <row r="124" spans="5:8" ht="15.75" customHeight="1" x14ac:dyDescent="0.25">
      <c r="E124" s="55"/>
      <c r="F124" s="55"/>
      <c r="H124" s="262"/>
    </row>
    <row r="125" spans="5:8" ht="15.75" customHeight="1" x14ac:dyDescent="0.25">
      <c r="E125" s="55"/>
      <c r="F125" s="55"/>
      <c r="H125" s="262"/>
    </row>
    <row r="126" spans="5:8" ht="15.75" customHeight="1" x14ac:dyDescent="0.25">
      <c r="E126" s="55"/>
      <c r="F126" s="55"/>
      <c r="H126" s="262"/>
    </row>
    <row r="127" spans="5:8" ht="15.75" customHeight="1" x14ac:dyDescent="0.25">
      <c r="E127" s="55"/>
      <c r="F127" s="55"/>
      <c r="H127" s="262"/>
    </row>
    <row r="128" spans="5:8" ht="15.75" customHeight="1" x14ac:dyDescent="0.25">
      <c r="E128" s="55"/>
      <c r="F128" s="55"/>
      <c r="H128" s="262"/>
    </row>
    <row r="129" spans="5:8" ht="15.75" customHeight="1" x14ac:dyDescent="0.25">
      <c r="E129" s="55"/>
      <c r="F129" s="55"/>
      <c r="H129" s="262"/>
    </row>
    <row r="130" spans="5:8" ht="15.75" customHeight="1" x14ac:dyDescent="0.25">
      <c r="E130" s="55"/>
      <c r="F130" s="55"/>
      <c r="H130" s="262"/>
    </row>
    <row r="131" spans="5:8" ht="15.75" customHeight="1" x14ac:dyDescent="0.25">
      <c r="E131" s="55"/>
      <c r="F131" s="55"/>
      <c r="H131" s="262"/>
    </row>
    <row r="132" spans="5:8" ht="15.75" customHeight="1" x14ac:dyDescent="0.25">
      <c r="E132" s="55"/>
      <c r="F132" s="55"/>
      <c r="H132" s="262"/>
    </row>
    <row r="133" spans="5:8" ht="15.75" customHeight="1" x14ac:dyDescent="0.25">
      <c r="E133" s="55"/>
      <c r="F133" s="55"/>
      <c r="H133" s="262"/>
    </row>
    <row r="134" spans="5:8" ht="15.75" customHeight="1" x14ac:dyDescent="0.25">
      <c r="E134" s="55"/>
      <c r="F134" s="55"/>
      <c r="H134" s="262"/>
    </row>
    <row r="135" spans="5:8" ht="15.75" customHeight="1" x14ac:dyDescent="0.25">
      <c r="E135" s="55"/>
      <c r="F135" s="55"/>
      <c r="H135" s="262"/>
    </row>
    <row r="136" spans="5:8" ht="15.75" customHeight="1" x14ac:dyDescent="0.25">
      <c r="E136" s="55"/>
      <c r="F136" s="55"/>
      <c r="H136" s="262"/>
    </row>
    <row r="137" spans="5:8" ht="15.75" customHeight="1" x14ac:dyDescent="0.25">
      <c r="E137" s="55"/>
      <c r="F137" s="55"/>
      <c r="H137" s="262"/>
    </row>
    <row r="138" spans="5:8" ht="15.75" customHeight="1" x14ac:dyDescent="0.25">
      <c r="E138" s="55"/>
      <c r="F138" s="55"/>
      <c r="H138" s="262"/>
    </row>
    <row r="139" spans="5:8" ht="15.75" customHeight="1" x14ac:dyDescent="0.25">
      <c r="E139" s="55"/>
      <c r="F139" s="55"/>
      <c r="H139" s="262"/>
    </row>
    <row r="140" spans="5:8" ht="15.75" customHeight="1" x14ac:dyDescent="0.25">
      <c r="E140" s="55"/>
      <c r="F140" s="55"/>
      <c r="H140" s="262"/>
    </row>
    <row r="141" spans="5:8" ht="15.75" customHeight="1" x14ac:dyDescent="0.25">
      <c r="E141" s="55"/>
      <c r="F141" s="55"/>
      <c r="H141" s="262"/>
    </row>
    <row r="142" spans="5:8" ht="15.75" customHeight="1" x14ac:dyDescent="0.25">
      <c r="E142" s="55"/>
      <c r="F142" s="55"/>
      <c r="H142" s="262"/>
    </row>
    <row r="143" spans="5:8" ht="15.75" customHeight="1" x14ac:dyDescent="0.25">
      <c r="E143" s="55"/>
      <c r="F143" s="55"/>
      <c r="H143" s="262"/>
    </row>
    <row r="144" spans="5:8" ht="15.75" customHeight="1" x14ac:dyDescent="0.25">
      <c r="E144" s="55"/>
      <c r="F144" s="55"/>
      <c r="H144" s="262"/>
    </row>
    <row r="145" spans="5:8" ht="15.75" customHeight="1" x14ac:dyDescent="0.25">
      <c r="E145" s="55"/>
      <c r="F145" s="55"/>
      <c r="H145" s="262"/>
    </row>
    <row r="146" spans="5:8" ht="15.75" customHeight="1" x14ac:dyDescent="0.25">
      <c r="E146" s="55"/>
      <c r="F146" s="55"/>
      <c r="H146" s="262"/>
    </row>
    <row r="147" spans="5:8" ht="15.75" customHeight="1" x14ac:dyDescent="0.25">
      <c r="E147" s="55"/>
      <c r="F147" s="55"/>
      <c r="H147" s="262"/>
    </row>
    <row r="148" spans="5:8" ht="15.75" customHeight="1" x14ac:dyDescent="0.25">
      <c r="E148" s="55"/>
      <c r="F148" s="55"/>
      <c r="H148" s="262"/>
    </row>
    <row r="149" spans="5:8" ht="15.75" customHeight="1" x14ac:dyDescent="0.25">
      <c r="E149" s="55"/>
      <c r="F149" s="55"/>
      <c r="H149" s="262"/>
    </row>
    <row r="150" spans="5:8" ht="15.75" customHeight="1" x14ac:dyDescent="0.25">
      <c r="E150" s="55"/>
      <c r="F150" s="55"/>
      <c r="H150" s="262"/>
    </row>
    <row r="151" spans="5:8" ht="15.75" customHeight="1" x14ac:dyDescent="0.25">
      <c r="E151" s="55"/>
      <c r="F151" s="55"/>
      <c r="H151" s="262"/>
    </row>
    <row r="152" spans="5:8" ht="15.75" customHeight="1" x14ac:dyDescent="0.25">
      <c r="E152" s="55"/>
      <c r="F152" s="55"/>
      <c r="H152" s="262"/>
    </row>
    <row r="153" spans="5:8" ht="15.75" customHeight="1" x14ac:dyDescent="0.25">
      <c r="E153" s="55"/>
      <c r="F153" s="55"/>
      <c r="H153" s="262"/>
    </row>
    <row r="154" spans="5:8" ht="15.75" customHeight="1" x14ac:dyDescent="0.25">
      <c r="E154" s="55"/>
      <c r="F154" s="55"/>
      <c r="H154" s="262"/>
    </row>
    <row r="155" spans="5:8" ht="15.75" customHeight="1" x14ac:dyDescent="0.25">
      <c r="E155" s="55"/>
      <c r="F155" s="55"/>
      <c r="H155" s="262"/>
    </row>
    <row r="156" spans="5:8" ht="15.75" customHeight="1" x14ac:dyDescent="0.25">
      <c r="E156" s="55"/>
      <c r="F156" s="55"/>
      <c r="H156" s="262"/>
    </row>
    <row r="157" spans="5:8" ht="15.75" customHeight="1" x14ac:dyDescent="0.25">
      <c r="E157" s="55"/>
      <c r="F157" s="55"/>
      <c r="H157" s="262"/>
    </row>
    <row r="158" spans="5:8" ht="15.75" customHeight="1" x14ac:dyDescent="0.25">
      <c r="E158" s="55"/>
      <c r="F158" s="55"/>
      <c r="H158" s="262"/>
    </row>
    <row r="159" spans="5:8" ht="15.75" customHeight="1" x14ac:dyDescent="0.25">
      <c r="E159" s="55"/>
      <c r="F159" s="55"/>
      <c r="H159" s="262"/>
    </row>
    <row r="160" spans="5:8" ht="15.75" customHeight="1" x14ac:dyDescent="0.25">
      <c r="E160" s="55"/>
      <c r="F160" s="55"/>
      <c r="H160" s="262"/>
    </row>
    <row r="161" spans="5:8" ht="15.75" customHeight="1" x14ac:dyDescent="0.25">
      <c r="E161" s="55"/>
      <c r="F161" s="55"/>
      <c r="H161" s="262"/>
    </row>
    <row r="162" spans="5:8" ht="15.75" customHeight="1" x14ac:dyDescent="0.25">
      <c r="E162" s="55"/>
      <c r="F162" s="55"/>
      <c r="H162" s="262"/>
    </row>
    <row r="163" spans="5:8" ht="15.75" customHeight="1" x14ac:dyDescent="0.25">
      <c r="E163" s="55"/>
      <c r="F163" s="55"/>
      <c r="H163" s="262"/>
    </row>
    <row r="164" spans="5:8" ht="15.75" customHeight="1" x14ac:dyDescent="0.25">
      <c r="E164" s="55"/>
      <c r="F164" s="55"/>
      <c r="H164" s="262"/>
    </row>
    <row r="165" spans="5:8" ht="15.75" customHeight="1" x14ac:dyDescent="0.25">
      <c r="E165" s="55"/>
      <c r="F165" s="55"/>
      <c r="H165" s="262"/>
    </row>
    <row r="166" spans="5:8" ht="15.75" customHeight="1" x14ac:dyDescent="0.25">
      <c r="E166" s="55"/>
      <c r="F166" s="55"/>
      <c r="H166" s="262"/>
    </row>
    <row r="167" spans="5:8" ht="15.75" customHeight="1" x14ac:dyDescent="0.25">
      <c r="E167" s="55"/>
      <c r="F167" s="55"/>
      <c r="H167" s="262"/>
    </row>
    <row r="168" spans="5:8" ht="15.75" customHeight="1" x14ac:dyDescent="0.25">
      <c r="E168" s="55"/>
      <c r="F168" s="55"/>
      <c r="H168" s="262"/>
    </row>
    <row r="169" spans="5:8" ht="15.75" customHeight="1" x14ac:dyDescent="0.25">
      <c r="E169" s="55"/>
      <c r="F169" s="55"/>
      <c r="H169" s="262"/>
    </row>
    <row r="170" spans="5:8" ht="15.75" customHeight="1" x14ac:dyDescent="0.25">
      <c r="E170" s="55"/>
      <c r="F170" s="55"/>
      <c r="H170" s="262"/>
    </row>
    <row r="171" spans="5:8" ht="15.75" customHeight="1" x14ac:dyDescent="0.25">
      <c r="E171" s="55"/>
      <c r="F171" s="55"/>
      <c r="H171" s="262"/>
    </row>
    <row r="172" spans="5:8" ht="15.75" customHeight="1" x14ac:dyDescent="0.25">
      <c r="E172" s="55"/>
      <c r="F172" s="55"/>
      <c r="H172" s="262"/>
    </row>
    <row r="173" spans="5:8" ht="15.75" customHeight="1" x14ac:dyDescent="0.25">
      <c r="E173" s="55"/>
      <c r="F173" s="55"/>
      <c r="H173" s="262"/>
    </row>
    <row r="174" spans="5:8" ht="15.75" customHeight="1" x14ac:dyDescent="0.25">
      <c r="E174" s="55"/>
      <c r="F174" s="55"/>
      <c r="H174" s="262"/>
    </row>
    <row r="175" spans="5:8" ht="15.75" customHeight="1" x14ac:dyDescent="0.25">
      <c r="E175" s="55"/>
      <c r="F175" s="55"/>
      <c r="H175" s="262"/>
    </row>
    <row r="176" spans="5:8" ht="15.75" customHeight="1" x14ac:dyDescent="0.25">
      <c r="E176" s="55"/>
      <c r="F176" s="55"/>
      <c r="H176" s="262"/>
    </row>
    <row r="177" spans="5:8" ht="15.75" customHeight="1" x14ac:dyDescent="0.25">
      <c r="E177" s="55"/>
      <c r="F177" s="55"/>
      <c r="H177" s="262"/>
    </row>
    <row r="178" spans="5:8" ht="15.75" customHeight="1" x14ac:dyDescent="0.25">
      <c r="E178" s="55"/>
      <c r="F178" s="55"/>
      <c r="H178" s="262"/>
    </row>
    <row r="179" spans="5:8" ht="15.75" customHeight="1" x14ac:dyDescent="0.25">
      <c r="E179" s="55"/>
      <c r="F179" s="55"/>
      <c r="H179" s="262"/>
    </row>
    <row r="180" spans="5:8" ht="15.75" customHeight="1" x14ac:dyDescent="0.25">
      <c r="E180" s="55"/>
      <c r="F180" s="55"/>
      <c r="H180" s="262"/>
    </row>
    <row r="181" spans="5:8" ht="15.75" customHeight="1" x14ac:dyDescent="0.25">
      <c r="E181" s="55"/>
      <c r="F181" s="55"/>
      <c r="H181" s="262"/>
    </row>
    <row r="182" spans="5:8" ht="15.75" customHeight="1" x14ac:dyDescent="0.25">
      <c r="E182" s="55"/>
      <c r="F182" s="55"/>
      <c r="H182" s="262"/>
    </row>
    <row r="183" spans="5:8" ht="15.75" customHeight="1" x14ac:dyDescent="0.25">
      <c r="E183" s="55"/>
      <c r="F183" s="55"/>
      <c r="H183" s="262"/>
    </row>
    <row r="184" spans="5:8" ht="15.75" customHeight="1" x14ac:dyDescent="0.25">
      <c r="E184" s="55"/>
      <c r="F184" s="55"/>
      <c r="H184" s="262"/>
    </row>
    <row r="185" spans="5:8" ht="15.75" customHeight="1" x14ac:dyDescent="0.25">
      <c r="E185" s="55"/>
      <c r="F185" s="55"/>
      <c r="H185" s="262"/>
    </row>
    <row r="186" spans="5:8" ht="15.75" customHeight="1" x14ac:dyDescent="0.25">
      <c r="E186" s="55"/>
      <c r="F186" s="55"/>
      <c r="H186" s="262"/>
    </row>
    <row r="187" spans="5:8" ht="15.75" customHeight="1" x14ac:dyDescent="0.25">
      <c r="E187" s="55"/>
      <c r="F187" s="55"/>
      <c r="H187" s="262"/>
    </row>
    <row r="188" spans="5:8" ht="15.75" customHeight="1" x14ac:dyDescent="0.25">
      <c r="E188" s="55"/>
      <c r="F188" s="55"/>
      <c r="H188" s="262"/>
    </row>
    <row r="189" spans="5:8" ht="15.75" customHeight="1" x14ac:dyDescent="0.25">
      <c r="E189" s="55"/>
      <c r="F189" s="55"/>
      <c r="H189" s="262"/>
    </row>
    <row r="190" spans="5:8" ht="15.75" customHeight="1" x14ac:dyDescent="0.25">
      <c r="E190" s="55"/>
      <c r="F190" s="55"/>
      <c r="H190" s="262"/>
    </row>
    <row r="191" spans="5:8" ht="15.75" customHeight="1" x14ac:dyDescent="0.25">
      <c r="E191" s="55"/>
      <c r="F191" s="55"/>
      <c r="H191" s="262"/>
    </row>
    <row r="192" spans="5:8" ht="15.75" customHeight="1" x14ac:dyDescent="0.25">
      <c r="E192" s="55"/>
      <c r="F192" s="55"/>
      <c r="H192" s="262"/>
    </row>
    <row r="193" spans="5:8" ht="15.75" customHeight="1" x14ac:dyDescent="0.25">
      <c r="E193" s="55"/>
      <c r="F193" s="55"/>
      <c r="H193" s="262"/>
    </row>
    <row r="194" spans="5:8" ht="15.75" customHeight="1" x14ac:dyDescent="0.25">
      <c r="E194" s="55"/>
      <c r="F194" s="55"/>
      <c r="H194" s="262"/>
    </row>
    <row r="195" spans="5:8" ht="15.75" customHeight="1" x14ac:dyDescent="0.25">
      <c r="E195" s="55"/>
      <c r="F195" s="55"/>
      <c r="H195" s="262"/>
    </row>
    <row r="196" spans="5:8" ht="15.75" customHeight="1" x14ac:dyDescent="0.25">
      <c r="E196" s="55"/>
      <c r="F196" s="55"/>
      <c r="H196" s="262"/>
    </row>
    <row r="197" spans="5:8" ht="15.75" customHeight="1" x14ac:dyDescent="0.25">
      <c r="E197" s="55"/>
      <c r="F197" s="55"/>
      <c r="H197" s="262"/>
    </row>
    <row r="198" spans="5:8" ht="15.75" customHeight="1" x14ac:dyDescent="0.25">
      <c r="E198" s="55"/>
      <c r="F198" s="55"/>
      <c r="H198" s="262"/>
    </row>
    <row r="199" spans="5:8" ht="15.75" customHeight="1" x14ac:dyDescent="0.25">
      <c r="E199" s="55"/>
      <c r="F199" s="55"/>
      <c r="H199" s="262"/>
    </row>
    <row r="200" spans="5:8" ht="15.75" customHeight="1" x14ac:dyDescent="0.25">
      <c r="E200" s="55"/>
      <c r="F200" s="55"/>
      <c r="H200" s="262"/>
    </row>
    <row r="201" spans="5:8" ht="15.75" customHeight="1" x14ac:dyDescent="0.25">
      <c r="E201" s="55"/>
      <c r="F201" s="55"/>
      <c r="H201" s="262"/>
    </row>
    <row r="202" spans="5:8" ht="15.75" customHeight="1" x14ac:dyDescent="0.25">
      <c r="E202" s="55"/>
      <c r="F202" s="55"/>
      <c r="H202" s="262"/>
    </row>
    <row r="203" spans="5:8" ht="15.75" customHeight="1" x14ac:dyDescent="0.25">
      <c r="E203" s="55"/>
      <c r="F203" s="55"/>
      <c r="H203" s="262"/>
    </row>
    <row r="204" spans="5:8" ht="15.75" customHeight="1" x14ac:dyDescent="0.25">
      <c r="E204" s="55"/>
      <c r="F204" s="55"/>
      <c r="H204" s="262"/>
    </row>
    <row r="205" spans="5:8" ht="15.75" customHeight="1" x14ac:dyDescent="0.25">
      <c r="E205" s="55"/>
      <c r="F205" s="55"/>
      <c r="H205" s="262"/>
    </row>
    <row r="206" spans="5:8" ht="15.75" customHeight="1" x14ac:dyDescent="0.25">
      <c r="E206" s="55"/>
      <c r="F206" s="55"/>
      <c r="H206" s="262"/>
    </row>
    <row r="207" spans="5:8" ht="15.75" customHeight="1" x14ac:dyDescent="0.25">
      <c r="E207" s="55"/>
      <c r="F207" s="55"/>
      <c r="H207" s="262"/>
    </row>
    <row r="208" spans="5:8" ht="15.75" customHeight="1" x14ac:dyDescent="0.25">
      <c r="E208" s="55"/>
      <c r="F208" s="55"/>
      <c r="H208" s="262"/>
    </row>
    <row r="209" spans="5:8" ht="15.75" customHeight="1" x14ac:dyDescent="0.25">
      <c r="E209" s="55"/>
      <c r="F209" s="55"/>
      <c r="H209" s="262"/>
    </row>
    <row r="210" spans="5:8" ht="15.75" customHeight="1" x14ac:dyDescent="0.25">
      <c r="E210" s="55"/>
      <c r="F210" s="55"/>
      <c r="H210" s="262"/>
    </row>
    <row r="211" spans="5:8" ht="15.75" customHeight="1" x14ac:dyDescent="0.25">
      <c r="E211" s="55"/>
      <c r="F211" s="55"/>
      <c r="H211" s="262"/>
    </row>
    <row r="212" spans="5:8" ht="15.75" customHeight="1" x14ac:dyDescent="0.25">
      <c r="E212" s="55"/>
      <c r="F212" s="55"/>
      <c r="H212" s="262"/>
    </row>
    <row r="213" spans="5:8" ht="15.75" customHeight="1" x14ac:dyDescent="0.25">
      <c r="E213" s="55"/>
      <c r="F213" s="55"/>
      <c r="H213" s="262"/>
    </row>
    <row r="214" spans="5:8" ht="15.75" customHeight="1" x14ac:dyDescent="0.25">
      <c r="E214" s="55"/>
      <c r="F214" s="55"/>
      <c r="H214" s="262"/>
    </row>
    <row r="215" spans="5:8" ht="15.75" customHeight="1" x14ac:dyDescent="0.25">
      <c r="E215" s="55"/>
      <c r="F215" s="55"/>
      <c r="H215" s="262"/>
    </row>
    <row r="216" spans="5:8" ht="15.75" customHeight="1" x14ac:dyDescent="0.25">
      <c r="E216" s="55"/>
      <c r="F216" s="55"/>
      <c r="H216" s="262"/>
    </row>
    <row r="217" spans="5:8" ht="15.75" customHeight="1" x14ac:dyDescent="0.25">
      <c r="E217" s="55"/>
      <c r="F217" s="55"/>
      <c r="H217" s="262"/>
    </row>
    <row r="218" spans="5:8" ht="15.75" customHeight="1" x14ac:dyDescent="0.25">
      <c r="E218" s="55"/>
      <c r="F218" s="55"/>
      <c r="H218" s="262"/>
    </row>
    <row r="219" spans="5:8" ht="15.75" customHeight="1" x14ac:dyDescent="0.25">
      <c r="E219" s="55"/>
      <c r="F219" s="55"/>
      <c r="H219" s="262"/>
    </row>
    <row r="220" spans="5:8" ht="15.75" customHeight="1" x14ac:dyDescent="0.25">
      <c r="E220" s="55"/>
      <c r="F220" s="55"/>
      <c r="H220" s="262"/>
    </row>
    <row r="221" spans="5:8" ht="15.75" customHeight="1" x14ac:dyDescent="0.25">
      <c r="E221" s="55"/>
      <c r="F221" s="55"/>
      <c r="H221" s="262"/>
    </row>
    <row r="222" spans="5:8" ht="15.75" customHeight="1" x14ac:dyDescent="0.25">
      <c r="E222" s="55"/>
      <c r="F222" s="55"/>
      <c r="H222" s="262"/>
    </row>
    <row r="223" spans="5:8" ht="15.75" customHeight="1" x14ac:dyDescent="0.25">
      <c r="E223" s="55"/>
      <c r="F223" s="55"/>
      <c r="H223" s="262"/>
    </row>
    <row r="224" spans="5:8" ht="15.75" customHeight="1" x14ac:dyDescent="0.25">
      <c r="E224" s="55"/>
      <c r="F224" s="55"/>
      <c r="H224" s="262"/>
    </row>
    <row r="225" spans="5:8" ht="15.75" customHeight="1" x14ac:dyDescent="0.25">
      <c r="E225" s="55"/>
      <c r="F225" s="55"/>
      <c r="H225" s="262"/>
    </row>
    <row r="226" spans="5:8" ht="15.75" customHeight="1" x14ac:dyDescent="0.25">
      <c r="E226" s="55"/>
      <c r="F226" s="55"/>
      <c r="H226" s="262"/>
    </row>
    <row r="227" spans="5:8" ht="15.75" customHeight="1" x14ac:dyDescent="0.25">
      <c r="E227" s="55"/>
      <c r="F227" s="55"/>
      <c r="H227" s="262"/>
    </row>
    <row r="228" spans="5:8" ht="15.75" customHeight="1" x14ac:dyDescent="0.25">
      <c r="E228" s="55"/>
      <c r="F228" s="55"/>
      <c r="H228" s="262"/>
    </row>
    <row r="229" spans="5:8" ht="15.75" customHeight="1" x14ac:dyDescent="0.25">
      <c r="E229" s="55"/>
      <c r="F229" s="55"/>
      <c r="H229" s="262"/>
    </row>
    <row r="230" spans="5:8" ht="15.75" customHeight="1" x14ac:dyDescent="0.25">
      <c r="E230" s="55"/>
      <c r="F230" s="55"/>
      <c r="H230" s="262"/>
    </row>
    <row r="231" spans="5:8" ht="15.75" customHeight="1" x14ac:dyDescent="0.25">
      <c r="E231" s="55"/>
      <c r="F231" s="55"/>
      <c r="H231" s="262"/>
    </row>
    <row r="232" spans="5:8" ht="15.75" customHeight="1" x14ac:dyDescent="0.25">
      <c r="E232" s="55"/>
      <c r="F232" s="55"/>
      <c r="H232" s="262"/>
    </row>
    <row r="233" spans="5:8" ht="15.75" customHeight="1" x14ac:dyDescent="0.25">
      <c r="E233" s="55"/>
      <c r="F233" s="55"/>
      <c r="H233" s="262"/>
    </row>
    <row r="234" spans="5:8" ht="15.75" customHeight="1" x14ac:dyDescent="0.25">
      <c r="H234" s="262"/>
    </row>
    <row r="235" spans="5:8" ht="15.75" customHeight="1" x14ac:dyDescent="0.25">
      <c r="H235" s="262"/>
    </row>
    <row r="236" spans="5:8" ht="15.75" customHeight="1" x14ac:dyDescent="0.25">
      <c r="H236" s="262"/>
    </row>
    <row r="237" spans="5:8" ht="15.75" customHeight="1" x14ac:dyDescent="0.25">
      <c r="H237" s="262"/>
    </row>
    <row r="238" spans="5:8" ht="15.75" customHeight="1" x14ac:dyDescent="0.25">
      <c r="H238" s="262"/>
    </row>
    <row r="239" spans="5:8" ht="15.75" customHeight="1" x14ac:dyDescent="0.25">
      <c r="H239" s="262"/>
    </row>
    <row r="240" spans="5: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row r="1001" spans="8:8" ht="15.75" customHeight="1" x14ac:dyDescent="0.25">
      <c r="H1001" s="262"/>
    </row>
    <row r="1002" spans="8:8" ht="15.75" customHeight="1" x14ac:dyDescent="0.25">
      <c r="H1002" s="262"/>
    </row>
    <row r="1003" spans="8:8" ht="15.75" customHeight="1" x14ac:dyDescent="0.25">
      <c r="H1003" s="262"/>
    </row>
    <row r="1004" spans="8:8" ht="15.75" customHeight="1" x14ac:dyDescent="0.25">
      <c r="H1004" s="262"/>
    </row>
    <row r="1005" spans="8:8" ht="15.75" customHeight="1" x14ac:dyDescent="0.25">
      <c r="H1005" s="262"/>
    </row>
    <row r="1006" spans="8:8" ht="15.75" customHeight="1" x14ac:dyDescent="0.25">
      <c r="H1006" s="262"/>
    </row>
    <row r="1007" spans="8:8" ht="15.75" customHeight="1" x14ac:dyDescent="0.25">
      <c r="H1007" s="262"/>
    </row>
    <row r="1008" spans="8:8" ht="15.75" customHeight="1" x14ac:dyDescent="0.25">
      <c r="H1008" s="262"/>
    </row>
    <row r="1009" spans="8:8" ht="15.75" customHeight="1" x14ac:dyDescent="0.25">
      <c r="H1009" s="262"/>
    </row>
    <row r="1010" spans="8:8" ht="15.75" customHeight="1" x14ac:dyDescent="0.25">
      <c r="H1010" s="262"/>
    </row>
    <row r="1011" spans="8:8" ht="15.75" customHeight="1" x14ac:dyDescent="0.25">
      <c r="H1011" s="262"/>
    </row>
  </sheetData>
  <hyperlinks>
    <hyperlink ref="J2" location="'TỔNG HỢP'!A1" display="MỤC LỤC" xr:uid="{00000000-0004-0000-0600-000000000000}"/>
  </hyperlinks>
  <pageMargins left="0.7" right="0.7" top="0.75" bottom="0.75" header="0" footer="0"/>
  <pageSetup paperSize="9" fitToWidth="0"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J2" sqref="J2"/>
    </sheetView>
  </sheetViews>
  <sheetFormatPr defaultColWidth="14" defaultRowHeight="15" customHeight="1" x14ac:dyDescent="0.25"/>
  <cols>
    <col min="1" max="1" width="8.28515625" customWidth="1"/>
    <col min="2" max="2" width="35.7109375" customWidth="1"/>
    <col min="3" max="3" width="14" customWidth="1"/>
    <col min="4" max="4" width="15.5703125" customWidth="1"/>
    <col min="5" max="5" width="15.140625" customWidth="1"/>
    <col min="6" max="6" width="17.28515625" customWidth="1"/>
    <col min="7" max="7" width="15.7109375" customWidth="1"/>
    <col min="8" max="8" width="11" customWidth="1"/>
    <col min="9" max="9" width="15.5703125" customWidth="1"/>
    <col min="10" max="10" width="11.85546875" customWidth="1"/>
    <col min="11" max="26" width="8.7109375" customWidth="1"/>
  </cols>
  <sheetData>
    <row r="1" spans="1:26" x14ac:dyDescent="0.25">
      <c r="F1" s="55"/>
      <c r="H1" s="262"/>
      <c r="I1" s="265"/>
    </row>
    <row r="2" spans="1:26" ht="31.5" x14ac:dyDescent="0.25">
      <c r="A2" s="246" t="s">
        <v>281</v>
      </c>
      <c r="B2" s="246" t="s">
        <v>282</v>
      </c>
      <c r="C2" s="247" t="s">
        <v>283</v>
      </c>
      <c r="D2" s="248" t="s">
        <v>417</v>
      </c>
      <c r="E2" s="249" t="s">
        <v>418</v>
      </c>
      <c r="F2" s="266" t="s">
        <v>419</v>
      </c>
      <c r="G2" s="250" t="s">
        <v>420</v>
      </c>
      <c r="H2" s="251" t="s">
        <v>440</v>
      </c>
      <c r="I2" s="252" t="s">
        <v>289</v>
      </c>
      <c r="J2" s="253" t="s">
        <v>421</v>
      </c>
      <c r="K2" s="242"/>
      <c r="L2" s="242"/>
      <c r="M2" s="242"/>
      <c r="N2" s="242"/>
      <c r="O2" s="242"/>
      <c r="P2" s="242"/>
      <c r="Q2" s="242"/>
      <c r="R2" s="242"/>
      <c r="S2" s="242"/>
      <c r="T2" s="242"/>
      <c r="U2" s="242"/>
      <c r="V2" s="242"/>
      <c r="W2" s="242"/>
      <c r="X2" s="242"/>
      <c r="Y2" s="242"/>
      <c r="Z2" s="242"/>
    </row>
    <row r="3" spans="1:26" ht="24.75" customHeight="1" x14ac:dyDescent="0.25">
      <c r="A3" s="267"/>
      <c r="B3" s="268" t="s">
        <v>30</v>
      </c>
      <c r="C3" s="269" t="s">
        <v>33</v>
      </c>
      <c r="D3" s="270">
        <f>VLOOKUP(C3,'TỔNG HỢP'!$C$4:$P$84,3,0)</f>
        <v>126000000</v>
      </c>
      <c r="E3" s="271"/>
      <c r="F3" s="272">
        <f>SUM(F4:F889)</f>
        <v>87955140</v>
      </c>
      <c r="G3" s="270">
        <f>D3-F3</f>
        <v>38044860</v>
      </c>
      <c r="H3" s="302"/>
      <c r="I3" s="267"/>
      <c r="J3" s="274"/>
      <c r="K3" s="274"/>
      <c r="L3" s="274"/>
      <c r="M3" s="274"/>
      <c r="N3" s="274"/>
      <c r="O3" s="274"/>
      <c r="P3" s="274"/>
      <c r="Q3" s="274"/>
      <c r="R3" s="274"/>
      <c r="S3" s="274"/>
      <c r="T3" s="274"/>
      <c r="U3" s="274"/>
      <c r="V3" s="274"/>
      <c r="W3" s="274"/>
      <c r="X3" s="274"/>
      <c r="Y3" s="274"/>
      <c r="Z3" s="274"/>
    </row>
    <row r="4" spans="1:26" ht="16.5" x14ac:dyDescent="0.25">
      <c r="A4" s="242"/>
      <c r="B4" s="243" t="s">
        <v>441</v>
      </c>
      <c r="C4" s="260"/>
      <c r="D4" s="244"/>
      <c r="E4" s="275"/>
      <c r="F4" s="275">
        <v>87955140</v>
      </c>
      <c r="G4" s="303"/>
      <c r="H4" s="245">
        <v>46150</v>
      </c>
      <c r="I4" s="242" t="s">
        <v>442</v>
      </c>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75"/>
      <c r="H5" s="245"/>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45"/>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45"/>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45"/>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45"/>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45"/>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45"/>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45"/>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45"/>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45"/>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45"/>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45"/>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45"/>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441</v>
      </c>
      <c r="C18" s="260"/>
      <c r="D18" s="244"/>
      <c r="E18" s="275">
        <v>87955140</v>
      </c>
      <c r="F18" s="275"/>
      <c r="G18" s="243"/>
      <c r="H18" s="245">
        <v>45698</v>
      </c>
      <c r="I18" s="242" t="s">
        <v>442</v>
      </c>
      <c r="J18" s="243"/>
      <c r="K18" s="243"/>
      <c r="L18" s="243"/>
      <c r="M18" s="243"/>
      <c r="N18" s="243"/>
      <c r="O18" s="243"/>
      <c r="P18" s="243"/>
      <c r="Q18" s="243"/>
      <c r="R18" s="243"/>
      <c r="S18" s="243"/>
      <c r="T18" s="243"/>
      <c r="U18" s="243"/>
      <c r="V18" s="243"/>
      <c r="W18" s="243"/>
      <c r="X18" s="243"/>
      <c r="Y18" s="243"/>
      <c r="Z18" s="243"/>
    </row>
    <row r="19" spans="1:26" ht="16.5" x14ac:dyDescent="0.25">
      <c r="A19" s="242"/>
      <c r="B19" s="243" t="s">
        <v>441</v>
      </c>
      <c r="C19" s="260"/>
      <c r="D19" s="244"/>
      <c r="E19" s="275">
        <v>87955140</v>
      </c>
      <c r="F19" s="275"/>
      <c r="G19" s="275">
        <v>87955140</v>
      </c>
      <c r="H19" s="245">
        <v>45839</v>
      </c>
      <c r="I19" s="242" t="s">
        <v>442</v>
      </c>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45"/>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75"/>
      <c r="F21" s="275"/>
      <c r="G21" s="243"/>
      <c r="H21" s="245"/>
      <c r="I21" s="242"/>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443</v>
      </c>
      <c r="C22" s="260"/>
      <c r="D22" s="244"/>
      <c r="E22" s="275"/>
      <c r="F22" s="275"/>
      <c r="G22" s="243"/>
      <c r="H22" s="245">
        <v>45454</v>
      </c>
      <c r="I22" s="242" t="s">
        <v>442</v>
      </c>
      <c r="J22" s="243"/>
      <c r="K22" s="243"/>
      <c r="L22" s="243"/>
      <c r="M22" s="243"/>
      <c r="N22" s="243"/>
      <c r="O22" s="243"/>
      <c r="P22" s="243"/>
      <c r="Q22" s="243"/>
      <c r="R22" s="243"/>
      <c r="S22" s="243"/>
      <c r="T22" s="243"/>
      <c r="U22" s="243"/>
      <c r="V22" s="243"/>
      <c r="W22" s="243"/>
      <c r="X22" s="243"/>
      <c r="Y22" s="243"/>
      <c r="Z22" s="243"/>
    </row>
    <row r="23" spans="1:26" ht="30" customHeight="1" x14ac:dyDescent="0.25">
      <c r="B23" s="304" t="s">
        <v>444</v>
      </c>
      <c r="E23" s="55"/>
      <c r="F23" s="55"/>
      <c r="G23" s="55"/>
      <c r="H23" s="262">
        <v>45579</v>
      </c>
      <c r="I23" s="265" t="s">
        <v>445</v>
      </c>
    </row>
    <row r="24" spans="1:26" ht="15.75" customHeight="1" x14ac:dyDescent="0.25">
      <c r="E24" s="55"/>
      <c r="F24" s="55"/>
      <c r="H24" s="262"/>
      <c r="I24" s="265"/>
    </row>
    <row r="25" spans="1:26" ht="15.75" customHeight="1" x14ac:dyDescent="0.25">
      <c r="E25" s="55"/>
      <c r="F25" s="55"/>
      <c r="H25" s="262"/>
      <c r="I25" s="265"/>
    </row>
    <row r="26" spans="1:26" ht="15.75" customHeight="1" x14ac:dyDescent="0.25">
      <c r="E26" s="55"/>
      <c r="F26" s="55"/>
      <c r="H26" s="262"/>
      <c r="I26" s="265"/>
    </row>
    <row r="27" spans="1:26" ht="15.75" customHeight="1" x14ac:dyDescent="0.25">
      <c r="E27" s="55"/>
      <c r="F27" s="55"/>
      <c r="H27" s="262"/>
      <c r="I27" s="265"/>
    </row>
    <row r="28" spans="1:26" ht="15.75" customHeight="1" x14ac:dyDescent="0.25">
      <c r="E28" s="55"/>
      <c r="F28" s="55"/>
      <c r="H28" s="262"/>
      <c r="I28" s="265"/>
    </row>
    <row r="29" spans="1:26" ht="15.75" customHeight="1" x14ac:dyDescent="0.25">
      <c r="E29" s="55"/>
      <c r="F29" s="55"/>
      <c r="H29" s="262"/>
      <c r="I29" s="265"/>
    </row>
    <row r="30" spans="1:26" ht="15.75" customHeight="1" x14ac:dyDescent="0.25">
      <c r="E30" s="55"/>
      <c r="F30" s="55"/>
      <c r="H30" s="262"/>
      <c r="I30" s="265"/>
    </row>
    <row r="31" spans="1:26" ht="15.75" customHeight="1" x14ac:dyDescent="0.25">
      <c r="E31" s="55"/>
      <c r="F31" s="55"/>
      <c r="H31" s="262"/>
      <c r="I31" s="265"/>
    </row>
    <row r="32" spans="1:26" ht="15.75" customHeight="1" x14ac:dyDescent="0.25">
      <c r="E32" s="55"/>
      <c r="F32" s="55"/>
      <c r="H32" s="262"/>
      <c r="I32" s="265"/>
    </row>
    <row r="33" spans="5:9" ht="15.75" customHeight="1" x14ac:dyDescent="0.25">
      <c r="E33" s="55"/>
      <c r="F33" s="55"/>
      <c r="H33" s="262"/>
      <c r="I33" s="265"/>
    </row>
    <row r="34" spans="5:9" ht="15.75" customHeight="1" x14ac:dyDescent="0.25">
      <c r="E34" s="55"/>
      <c r="F34" s="55"/>
      <c r="H34" s="262"/>
      <c r="I34" s="265"/>
    </row>
    <row r="35" spans="5:9" ht="15.75" customHeight="1" x14ac:dyDescent="0.25">
      <c r="E35" s="55"/>
      <c r="F35" s="55"/>
      <c r="H35" s="262"/>
      <c r="I35" s="265"/>
    </row>
    <row r="36" spans="5:9" ht="15.75" customHeight="1" x14ac:dyDescent="0.25">
      <c r="E36" s="55"/>
      <c r="F36" s="55"/>
      <c r="H36" s="262"/>
      <c r="I36" s="265"/>
    </row>
    <row r="37" spans="5:9" ht="15.75" customHeight="1" x14ac:dyDescent="0.25">
      <c r="E37" s="55"/>
      <c r="F37" s="55"/>
      <c r="H37" s="262"/>
      <c r="I37" s="265"/>
    </row>
    <row r="38" spans="5:9" ht="15.75" customHeight="1" x14ac:dyDescent="0.25">
      <c r="E38" s="55"/>
      <c r="F38" s="55"/>
      <c r="H38" s="262"/>
      <c r="I38" s="265"/>
    </row>
    <row r="39" spans="5:9" ht="15.75" customHeight="1" x14ac:dyDescent="0.25">
      <c r="E39" s="55"/>
      <c r="F39" s="55"/>
      <c r="H39" s="262"/>
      <c r="I39" s="265"/>
    </row>
    <row r="40" spans="5:9" ht="15.75" customHeight="1" x14ac:dyDescent="0.25">
      <c r="E40" s="55"/>
      <c r="F40" s="55"/>
      <c r="H40" s="262"/>
      <c r="I40" s="265"/>
    </row>
    <row r="41" spans="5:9" ht="15.75" customHeight="1" x14ac:dyDescent="0.25">
      <c r="E41" s="55"/>
      <c r="F41" s="55"/>
      <c r="H41" s="262"/>
      <c r="I41" s="265"/>
    </row>
    <row r="42" spans="5:9" ht="15.75" customHeight="1" x14ac:dyDescent="0.25">
      <c r="E42" s="55"/>
      <c r="F42" s="55"/>
      <c r="H42" s="262"/>
      <c r="I42" s="265"/>
    </row>
    <row r="43" spans="5:9" ht="15.75" customHeight="1" x14ac:dyDescent="0.25">
      <c r="E43" s="55"/>
      <c r="F43" s="55"/>
      <c r="H43" s="262"/>
      <c r="I43" s="265"/>
    </row>
    <row r="44" spans="5:9" ht="15.75" customHeight="1" x14ac:dyDescent="0.25">
      <c r="E44" s="55"/>
      <c r="F44" s="55"/>
      <c r="H44" s="262"/>
      <c r="I44" s="265"/>
    </row>
    <row r="45" spans="5:9" ht="15.75" customHeight="1" x14ac:dyDescent="0.25">
      <c r="E45" s="55"/>
      <c r="F45" s="55"/>
      <c r="H45" s="262"/>
      <c r="I45" s="265"/>
    </row>
    <row r="46" spans="5:9" ht="15.75" customHeight="1" x14ac:dyDescent="0.25">
      <c r="E46" s="55"/>
      <c r="F46" s="55"/>
      <c r="H46" s="262"/>
      <c r="I46" s="265"/>
    </row>
    <row r="47" spans="5:9" ht="15.75" customHeight="1" x14ac:dyDescent="0.25">
      <c r="E47" s="55"/>
      <c r="F47" s="55"/>
      <c r="H47" s="262"/>
      <c r="I47" s="265"/>
    </row>
    <row r="48" spans="5:9" ht="15.75" customHeight="1" x14ac:dyDescent="0.25">
      <c r="E48" s="55"/>
      <c r="F48" s="55"/>
      <c r="H48" s="262"/>
      <c r="I48" s="265"/>
    </row>
    <row r="49" spans="5:9" ht="15.75" customHeight="1" x14ac:dyDescent="0.25">
      <c r="E49" s="55"/>
      <c r="F49" s="55"/>
      <c r="H49" s="262"/>
      <c r="I49" s="265"/>
    </row>
    <row r="50" spans="5:9" ht="15.75" customHeight="1" x14ac:dyDescent="0.25">
      <c r="E50" s="55"/>
      <c r="F50" s="55"/>
      <c r="H50" s="262"/>
      <c r="I50" s="265"/>
    </row>
    <row r="51" spans="5:9" ht="15.75" customHeight="1" x14ac:dyDescent="0.25">
      <c r="E51" s="55"/>
      <c r="F51" s="55"/>
      <c r="H51" s="262"/>
      <c r="I51" s="265"/>
    </row>
    <row r="52" spans="5:9" ht="15.75" customHeight="1" x14ac:dyDescent="0.25">
      <c r="E52" s="55"/>
      <c r="F52" s="55"/>
      <c r="H52" s="262"/>
      <c r="I52" s="265"/>
    </row>
    <row r="53" spans="5:9" ht="15.75" customHeight="1" x14ac:dyDescent="0.25">
      <c r="E53" s="55"/>
      <c r="F53" s="55"/>
      <c r="H53" s="262"/>
      <c r="I53" s="265"/>
    </row>
    <row r="54" spans="5:9" ht="15.75" customHeight="1" x14ac:dyDescent="0.25">
      <c r="E54" s="55"/>
      <c r="F54" s="55"/>
      <c r="H54" s="262"/>
      <c r="I54" s="265"/>
    </row>
    <row r="55" spans="5:9" ht="15.75" customHeight="1" x14ac:dyDescent="0.25">
      <c r="E55" s="55"/>
      <c r="F55" s="55"/>
      <c r="H55" s="262"/>
      <c r="I55" s="265"/>
    </row>
    <row r="56" spans="5:9" ht="15.75" customHeight="1" x14ac:dyDescent="0.25">
      <c r="E56" s="55"/>
      <c r="F56" s="55"/>
      <c r="H56" s="262"/>
      <c r="I56" s="265"/>
    </row>
    <row r="57" spans="5:9" ht="15.75" customHeight="1" x14ac:dyDescent="0.25">
      <c r="E57" s="55"/>
      <c r="F57" s="55"/>
      <c r="H57" s="262"/>
      <c r="I57" s="265"/>
    </row>
    <row r="58" spans="5:9" ht="15.75" customHeight="1" x14ac:dyDescent="0.25">
      <c r="E58" s="55"/>
      <c r="F58" s="55"/>
      <c r="H58" s="262"/>
      <c r="I58" s="265"/>
    </row>
    <row r="59" spans="5:9" ht="15.75" customHeight="1" x14ac:dyDescent="0.25">
      <c r="E59" s="55"/>
      <c r="F59" s="55"/>
      <c r="H59" s="262"/>
      <c r="I59" s="265"/>
    </row>
    <row r="60" spans="5:9" ht="15.75" customHeight="1" x14ac:dyDescent="0.25">
      <c r="E60" s="55"/>
      <c r="F60" s="55"/>
      <c r="H60" s="262"/>
      <c r="I60" s="265"/>
    </row>
    <row r="61" spans="5:9" ht="15.75" customHeight="1" x14ac:dyDescent="0.25">
      <c r="E61" s="55"/>
      <c r="F61" s="55"/>
      <c r="H61" s="262"/>
      <c r="I61" s="265"/>
    </row>
    <row r="62" spans="5:9" ht="15.75" customHeight="1" x14ac:dyDescent="0.25">
      <c r="E62" s="55"/>
      <c r="F62" s="55"/>
      <c r="H62" s="262"/>
      <c r="I62" s="265"/>
    </row>
    <row r="63" spans="5:9" ht="15.75" customHeight="1" x14ac:dyDescent="0.25">
      <c r="E63" s="55"/>
      <c r="F63" s="55"/>
      <c r="H63" s="262"/>
      <c r="I63" s="265"/>
    </row>
    <row r="64" spans="5:9" ht="15.75" customHeight="1" x14ac:dyDescent="0.25">
      <c r="E64" s="55"/>
      <c r="F64" s="55"/>
      <c r="H64" s="262"/>
      <c r="I64" s="265"/>
    </row>
    <row r="65" spans="5:9" ht="15.75" customHeight="1" x14ac:dyDescent="0.25">
      <c r="E65" s="55"/>
      <c r="F65" s="55"/>
      <c r="H65" s="262"/>
      <c r="I65" s="265"/>
    </row>
    <row r="66" spans="5:9" ht="15.75" customHeight="1" x14ac:dyDescent="0.25">
      <c r="E66" s="55"/>
      <c r="F66" s="55"/>
      <c r="H66" s="262"/>
      <c r="I66" s="265"/>
    </row>
    <row r="67" spans="5:9" ht="15.75" customHeight="1" x14ac:dyDescent="0.25">
      <c r="E67" s="55"/>
      <c r="F67" s="55"/>
      <c r="H67" s="262"/>
      <c r="I67" s="265"/>
    </row>
    <row r="68" spans="5:9" ht="15.75" customHeight="1" x14ac:dyDescent="0.25">
      <c r="E68" s="55"/>
      <c r="F68" s="55"/>
      <c r="H68" s="262"/>
      <c r="I68" s="265"/>
    </row>
    <row r="69" spans="5:9" ht="15.75" customHeight="1" x14ac:dyDescent="0.25">
      <c r="E69" s="55"/>
      <c r="F69" s="55"/>
      <c r="H69" s="262"/>
      <c r="I69" s="265"/>
    </row>
    <row r="70" spans="5:9" ht="15.75" customHeight="1" x14ac:dyDescent="0.25">
      <c r="E70" s="55"/>
      <c r="F70" s="55"/>
      <c r="H70" s="262"/>
      <c r="I70" s="265"/>
    </row>
    <row r="71" spans="5:9" ht="15.75" customHeight="1" x14ac:dyDescent="0.25">
      <c r="E71" s="55"/>
      <c r="F71" s="55"/>
      <c r="H71" s="262"/>
      <c r="I71" s="265"/>
    </row>
    <row r="72" spans="5:9" ht="15.75" customHeight="1" x14ac:dyDescent="0.25">
      <c r="E72" s="55"/>
      <c r="F72" s="55"/>
      <c r="H72" s="262"/>
      <c r="I72" s="265"/>
    </row>
    <row r="73" spans="5:9" ht="15.75" customHeight="1" x14ac:dyDescent="0.25">
      <c r="E73" s="55"/>
      <c r="F73" s="55"/>
      <c r="H73" s="262"/>
      <c r="I73" s="265"/>
    </row>
    <row r="74" spans="5:9" ht="15.75" customHeight="1" x14ac:dyDescent="0.25">
      <c r="E74" s="55"/>
      <c r="F74" s="55"/>
      <c r="H74" s="262"/>
      <c r="I74" s="265"/>
    </row>
    <row r="75" spans="5:9" ht="15.75" customHeight="1" x14ac:dyDescent="0.25">
      <c r="E75" s="55"/>
      <c r="F75" s="55"/>
      <c r="H75" s="262"/>
      <c r="I75" s="265"/>
    </row>
    <row r="76" spans="5:9" ht="15.75" customHeight="1" x14ac:dyDescent="0.25">
      <c r="E76" s="55"/>
      <c r="F76" s="55"/>
      <c r="H76" s="262"/>
      <c r="I76" s="265"/>
    </row>
    <row r="77" spans="5:9" ht="15.75" customHeight="1" x14ac:dyDescent="0.25">
      <c r="E77" s="55"/>
      <c r="F77" s="55"/>
      <c r="H77" s="262"/>
      <c r="I77" s="265"/>
    </row>
    <row r="78" spans="5:9" ht="15.75" customHeight="1" x14ac:dyDescent="0.25">
      <c r="E78" s="55"/>
      <c r="F78" s="55"/>
      <c r="H78" s="262"/>
      <c r="I78" s="265"/>
    </row>
    <row r="79" spans="5:9" ht="15.75" customHeight="1" x14ac:dyDescent="0.25">
      <c r="E79" s="55"/>
      <c r="F79" s="55"/>
      <c r="H79" s="262"/>
      <c r="I79" s="265"/>
    </row>
    <row r="80" spans="5:9" ht="15.75" customHeight="1" x14ac:dyDescent="0.25">
      <c r="E80" s="55"/>
      <c r="F80" s="55"/>
      <c r="H80" s="262"/>
      <c r="I80" s="265"/>
    </row>
    <row r="81" spans="5:9" ht="15.75" customHeight="1" x14ac:dyDescent="0.25">
      <c r="E81" s="55"/>
      <c r="F81" s="55"/>
      <c r="H81" s="262"/>
      <c r="I81" s="265"/>
    </row>
    <row r="82" spans="5:9" ht="15.75" customHeight="1" x14ac:dyDescent="0.25">
      <c r="E82" s="55"/>
      <c r="F82" s="55"/>
      <c r="H82" s="262"/>
      <c r="I82" s="265"/>
    </row>
    <row r="83" spans="5:9" ht="15.75" customHeight="1" x14ac:dyDescent="0.25">
      <c r="E83" s="55"/>
      <c r="F83" s="55"/>
      <c r="H83" s="262"/>
      <c r="I83" s="265"/>
    </row>
    <row r="84" spans="5:9" ht="15.75" customHeight="1" x14ac:dyDescent="0.25">
      <c r="E84" s="55"/>
      <c r="F84" s="55"/>
      <c r="H84" s="262"/>
      <c r="I84" s="265"/>
    </row>
    <row r="85" spans="5:9" ht="15.75" customHeight="1" x14ac:dyDescent="0.25">
      <c r="E85" s="55"/>
      <c r="F85" s="55"/>
      <c r="H85" s="262"/>
      <c r="I85" s="265"/>
    </row>
    <row r="86" spans="5:9" ht="15.75" customHeight="1" x14ac:dyDescent="0.25">
      <c r="E86" s="55"/>
      <c r="F86" s="55"/>
      <c r="H86" s="262"/>
      <c r="I86" s="265"/>
    </row>
    <row r="87" spans="5:9" ht="15.75" customHeight="1" x14ac:dyDescent="0.25">
      <c r="E87" s="55"/>
      <c r="F87" s="55"/>
      <c r="H87" s="262"/>
      <c r="I87" s="265"/>
    </row>
    <row r="88" spans="5:9" ht="15.75" customHeight="1" x14ac:dyDescent="0.25">
      <c r="E88" s="55"/>
      <c r="F88" s="55"/>
      <c r="H88" s="262"/>
      <c r="I88" s="265"/>
    </row>
    <row r="89" spans="5:9" ht="15.75" customHeight="1" x14ac:dyDescent="0.25">
      <c r="E89" s="55"/>
      <c r="F89" s="55"/>
      <c r="H89" s="262"/>
      <c r="I89" s="265"/>
    </row>
    <row r="90" spans="5:9" ht="15.75" customHeight="1" x14ac:dyDescent="0.25">
      <c r="E90" s="55"/>
      <c r="F90" s="55"/>
      <c r="H90" s="262"/>
      <c r="I90" s="265"/>
    </row>
    <row r="91" spans="5:9" ht="15.75" customHeight="1" x14ac:dyDescent="0.25">
      <c r="E91" s="55"/>
      <c r="F91" s="55"/>
      <c r="H91" s="262"/>
      <c r="I91" s="265"/>
    </row>
    <row r="92" spans="5:9" ht="15.75" customHeight="1" x14ac:dyDescent="0.25">
      <c r="E92" s="55"/>
      <c r="F92" s="55"/>
      <c r="H92" s="262"/>
      <c r="I92" s="265"/>
    </row>
    <row r="93" spans="5:9" ht="15.75" customHeight="1" x14ac:dyDescent="0.25">
      <c r="E93" s="55"/>
      <c r="F93" s="55"/>
      <c r="H93" s="262"/>
      <c r="I93" s="265"/>
    </row>
    <row r="94" spans="5:9" ht="15.75" customHeight="1" x14ac:dyDescent="0.25">
      <c r="E94" s="55"/>
      <c r="F94" s="55"/>
      <c r="H94" s="262"/>
      <c r="I94" s="265"/>
    </row>
    <row r="95" spans="5:9" ht="15.75" customHeight="1" x14ac:dyDescent="0.25">
      <c r="E95" s="55"/>
      <c r="F95" s="55"/>
      <c r="H95" s="262"/>
      <c r="I95" s="265"/>
    </row>
    <row r="96" spans="5:9" ht="15.75" customHeight="1" x14ac:dyDescent="0.25">
      <c r="E96" s="55"/>
      <c r="F96" s="55"/>
      <c r="H96" s="262"/>
      <c r="I96" s="265"/>
    </row>
    <row r="97" spans="5:9" ht="15.75" customHeight="1" x14ac:dyDescent="0.25">
      <c r="E97" s="55"/>
      <c r="F97" s="55"/>
      <c r="H97" s="262"/>
      <c r="I97" s="265"/>
    </row>
    <row r="98" spans="5:9" ht="15.75" customHeight="1" x14ac:dyDescent="0.25">
      <c r="E98" s="55"/>
      <c r="F98" s="55"/>
      <c r="H98" s="262"/>
      <c r="I98" s="265"/>
    </row>
    <row r="99" spans="5:9" ht="15.75" customHeight="1" x14ac:dyDescent="0.25">
      <c r="E99" s="55"/>
      <c r="F99" s="55"/>
      <c r="H99" s="262"/>
      <c r="I99" s="265"/>
    </row>
    <row r="100" spans="5:9" ht="15.75" customHeight="1" x14ac:dyDescent="0.25">
      <c r="E100" s="55"/>
      <c r="F100" s="55"/>
      <c r="H100" s="262"/>
      <c r="I100" s="265"/>
    </row>
    <row r="101" spans="5:9" ht="15.75" customHeight="1" x14ac:dyDescent="0.25">
      <c r="E101" s="55"/>
      <c r="F101" s="55"/>
      <c r="H101" s="262"/>
      <c r="I101" s="265"/>
    </row>
    <row r="102" spans="5:9" ht="15.75" customHeight="1" x14ac:dyDescent="0.25">
      <c r="E102" s="55"/>
      <c r="F102" s="55"/>
      <c r="H102" s="262"/>
      <c r="I102" s="265"/>
    </row>
    <row r="103" spans="5:9" ht="15.75" customHeight="1" x14ac:dyDescent="0.25">
      <c r="E103" s="55"/>
      <c r="F103" s="55"/>
      <c r="H103" s="262"/>
      <c r="I103" s="265"/>
    </row>
    <row r="104" spans="5:9" ht="15.75" customHeight="1" x14ac:dyDescent="0.25">
      <c r="E104" s="55"/>
      <c r="F104" s="55"/>
      <c r="H104" s="262"/>
      <c r="I104" s="265"/>
    </row>
    <row r="105" spans="5:9" ht="15.75" customHeight="1" x14ac:dyDescent="0.25">
      <c r="E105" s="55"/>
      <c r="F105" s="55"/>
      <c r="H105" s="262"/>
      <c r="I105" s="265"/>
    </row>
    <row r="106" spans="5:9" ht="15.75" customHeight="1" x14ac:dyDescent="0.25">
      <c r="E106" s="55"/>
      <c r="F106" s="55"/>
      <c r="H106" s="262"/>
      <c r="I106" s="265"/>
    </row>
    <row r="107" spans="5:9" ht="15.75" customHeight="1" x14ac:dyDescent="0.25">
      <c r="E107" s="55"/>
      <c r="F107" s="55"/>
      <c r="H107" s="262"/>
      <c r="I107" s="265"/>
    </row>
    <row r="108" spans="5:9" ht="15.75" customHeight="1" x14ac:dyDescent="0.25">
      <c r="E108" s="55"/>
      <c r="F108" s="55"/>
      <c r="H108" s="262"/>
      <c r="I108" s="265"/>
    </row>
    <row r="109" spans="5:9" ht="15.75" customHeight="1" x14ac:dyDescent="0.25">
      <c r="E109" s="55"/>
      <c r="F109" s="55"/>
      <c r="H109" s="262"/>
      <c r="I109" s="265"/>
    </row>
    <row r="110" spans="5:9" ht="15.75" customHeight="1" x14ac:dyDescent="0.25">
      <c r="E110" s="55"/>
      <c r="F110" s="55"/>
      <c r="H110" s="262"/>
      <c r="I110" s="265"/>
    </row>
    <row r="111" spans="5:9" ht="15.75" customHeight="1" x14ac:dyDescent="0.25">
      <c r="E111" s="55"/>
      <c r="F111" s="55"/>
      <c r="H111" s="262"/>
      <c r="I111" s="265"/>
    </row>
    <row r="112" spans="5:9" ht="15.75" customHeight="1" x14ac:dyDescent="0.25">
      <c r="E112" s="55"/>
      <c r="F112" s="55"/>
      <c r="H112" s="262"/>
      <c r="I112" s="265"/>
    </row>
    <row r="113" spans="5:9" ht="15.75" customHeight="1" x14ac:dyDescent="0.25">
      <c r="E113" s="55"/>
      <c r="F113" s="55"/>
      <c r="H113" s="262"/>
      <c r="I113" s="265"/>
    </row>
    <row r="114" spans="5:9" ht="15.75" customHeight="1" x14ac:dyDescent="0.25">
      <c r="E114" s="55"/>
      <c r="F114" s="55"/>
      <c r="H114" s="262"/>
      <c r="I114" s="265"/>
    </row>
    <row r="115" spans="5:9" ht="15.75" customHeight="1" x14ac:dyDescent="0.25">
      <c r="E115" s="55"/>
      <c r="F115" s="55"/>
      <c r="H115" s="262"/>
      <c r="I115" s="265"/>
    </row>
    <row r="116" spans="5:9" ht="15.75" customHeight="1" x14ac:dyDescent="0.25">
      <c r="E116" s="55"/>
      <c r="F116" s="55"/>
      <c r="H116" s="262"/>
      <c r="I116" s="265"/>
    </row>
    <row r="117" spans="5:9" ht="15.75" customHeight="1" x14ac:dyDescent="0.25">
      <c r="E117" s="55"/>
      <c r="F117" s="55"/>
      <c r="H117" s="262"/>
      <c r="I117" s="265"/>
    </row>
    <row r="118" spans="5:9" ht="15.75" customHeight="1" x14ac:dyDescent="0.25">
      <c r="E118" s="55"/>
      <c r="F118" s="55"/>
      <c r="H118" s="262"/>
      <c r="I118" s="265"/>
    </row>
    <row r="119" spans="5:9" ht="15.75" customHeight="1" x14ac:dyDescent="0.25">
      <c r="E119" s="55"/>
      <c r="F119" s="55"/>
      <c r="H119" s="262"/>
      <c r="I119" s="265"/>
    </row>
    <row r="120" spans="5:9" ht="15.75" customHeight="1" x14ac:dyDescent="0.25">
      <c r="E120" s="55"/>
      <c r="F120" s="55"/>
      <c r="H120" s="262"/>
      <c r="I120" s="265"/>
    </row>
    <row r="121" spans="5:9" ht="15.75" customHeight="1" x14ac:dyDescent="0.25">
      <c r="E121" s="55"/>
      <c r="F121" s="55"/>
      <c r="H121" s="262"/>
      <c r="I121" s="265"/>
    </row>
    <row r="122" spans="5:9" ht="15.75" customHeight="1" x14ac:dyDescent="0.25">
      <c r="E122" s="55"/>
      <c r="F122" s="55"/>
      <c r="H122" s="262"/>
      <c r="I122" s="265"/>
    </row>
    <row r="123" spans="5:9" ht="15.75" customHeight="1" x14ac:dyDescent="0.25">
      <c r="E123" s="55"/>
      <c r="F123" s="55"/>
      <c r="H123" s="262"/>
      <c r="I123" s="265"/>
    </row>
    <row r="124" spans="5:9" ht="15.75" customHeight="1" x14ac:dyDescent="0.25">
      <c r="E124" s="55"/>
      <c r="F124" s="55"/>
      <c r="H124" s="262"/>
      <c r="I124" s="265"/>
    </row>
    <row r="125" spans="5:9" ht="15.75" customHeight="1" x14ac:dyDescent="0.25">
      <c r="E125" s="55"/>
      <c r="F125" s="55"/>
      <c r="H125" s="262"/>
      <c r="I125" s="265"/>
    </row>
    <row r="126" spans="5:9" ht="15.75" customHeight="1" x14ac:dyDescent="0.25">
      <c r="E126" s="55"/>
      <c r="F126" s="55"/>
      <c r="H126" s="262"/>
      <c r="I126" s="265"/>
    </row>
    <row r="127" spans="5:9" ht="15.75" customHeight="1" x14ac:dyDescent="0.25">
      <c r="E127" s="55"/>
      <c r="F127" s="55"/>
      <c r="H127" s="262"/>
      <c r="I127" s="265"/>
    </row>
    <row r="128" spans="5:9" ht="15.75" customHeight="1" x14ac:dyDescent="0.25">
      <c r="E128" s="55"/>
      <c r="F128" s="55"/>
      <c r="H128" s="262"/>
      <c r="I128" s="265"/>
    </row>
    <row r="129" spans="5:9" ht="15.75" customHeight="1" x14ac:dyDescent="0.25">
      <c r="E129" s="55"/>
      <c r="F129" s="55"/>
      <c r="H129" s="262"/>
      <c r="I129" s="265"/>
    </row>
    <row r="130" spans="5:9" ht="15.75" customHeight="1" x14ac:dyDescent="0.25">
      <c r="E130" s="55"/>
      <c r="F130" s="55"/>
      <c r="H130" s="262"/>
      <c r="I130" s="265"/>
    </row>
    <row r="131" spans="5:9" ht="15.75" customHeight="1" x14ac:dyDescent="0.25">
      <c r="E131" s="55"/>
      <c r="F131" s="55"/>
      <c r="H131" s="262"/>
      <c r="I131" s="265"/>
    </row>
    <row r="132" spans="5:9" ht="15.75" customHeight="1" x14ac:dyDescent="0.25">
      <c r="E132" s="55"/>
      <c r="F132" s="55"/>
      <c r="H132" s="262"/>
      <c r="I132" s="265"/>
    </row>
    <row r="133" spans="5:9" ht="15.75" customHeight="1" x14ac:dyDescent="0.25">
      <c r="E133" s="55"/>
      <c r="F133" s="55"/>
      <c r="H133" s="262"/>
      <c r="I133" s="265"/>
    </row>
    <row r="134" spans="5:9" ht="15.75" customHeight="1" x14ac:dyDescent="0.25">
      <c r="E134" s="55"/>
      <c r="F134" s="55"/>
      <c r="H134" s="262"/>
      <c r="I134" s="265"/>
    </row>
    <row r="135" spans="5:9" ht="15.75" customHeight="1" x14ac:dyDescent="0.25">
      <c r="E135" s="55"/>
      <c r="F135" s="55"/>
      <c r="H135" s="262"/>
      <c r="I135" s="265"/>
    </row>
    <row r="136" spans="5:9" ht="15.75" customHeight="1" x14ac:dyDescent="0.25">
      <c r="E136" s="55"/>
      <c r="F136" s="55"/>
      <c r="H136" s="262"/>
      <c r="I136" s="265"/>
    </row>
    <row r="137" spans="5:9" ht="15.75" customHeight="1" x14ac:dyDescent="0.25">
      <c r="E137" s="55"/>
      <c r="F137" s="55"/>
      <c r="H137" s="262"/>
      <c r="I137" s="265"/>
    </row>
    <row r="138" spans="5:9" ht="15.75" customHeight="1" x14ac:dyDescent="0.25">
      <c r="E138" s="55"/>
      <c r="F138" s="55"/>
      <c r="H138" s="262"/>
      <c r="I138" s="265"/>
    </row>
    <row r="139" spans="5:9" ht="15.75" customHeight="1" x14ac:dyDescent="0.25">
      <c r="E139" s="55"/>
      <c r="F139" s="55"/>
      <c r="H139" s="262"/>
      <c r="I139" s="265"/>
    </row>
    <row r="140" spans="5:9" ht="15.75" customHeight="1" x14ac:dyDescent="0.25">
      <c r="E140" s="55"/>
      <c r="F140" s="55"/>
      <c r="H140" s="262"/>
      <c r="I140" s="265"/>
    </row>
    <row r="141" spans="5:9" ht="15.75" customHeight="1" x14ac:dyDescent="0.25">
      <c r="E141" s="55"/>
      <c r="F141" s="55"/>
      <c r="H141" s="262"/>
      <c r="I141" s="265"/>
    </row>
    <row r="142" spans="5:9" ht="15.75" customHeight="1" x14ac:dyDescent="0.25">
      <c r="E142" s="55"/>
      <c r="F142" s="55"/>
      <c r="H142" s="262"/>
      <c r="I142" s="265"/>
    </row>
    <row r="143" spans="5:9" ht="15.75" customHeight="1" x14ac:dyDescent="0.25">
      <c r="E143" s="55"/>
      <c r="F143" s="55"/>
      <c r="H143" s="262"/>
      <c r="I143" s="265"/>
    </row>
    <row r="144" spans="5:9" ht="15.75" customHeight="1" x14ac:dyDescent="0.25">
      <c r="E144" s="55"/>
      <c r="F144" s="55"/>
      <c r="H144" s="262"/>
      <c r="I144" s="265"/>
    </row>
    <row r="145" spans="5:9" ht="15.75" customHeight="1" x14ac:dyDescent="0.25">
      <c r="E145" s="55"/>
      <c r="F145" s="55"/>
      <c r="H145" s="262"/>
      <c r="I145" s="265"/>
    </row>
    <row r="146" spans="5:9" ht="15.75" customHeight="1" x14ac:dyDescent="0.25">
      <c r="E146" s="55"/>
      <c r="F146" s="55"/>
      <c r="H146" s="262"/>
      <c r="I146" s="265"/>
    </row>
    <row r="147" spans="5:9" ht="15.75" customHeight="1" x14ac:dyDescent="0.25">
      <c r="E147" s="55"/>
      <c r="F147" s="55"/>
      <c r="H147" s="262"/>
      <c r="I147" s="265"/>
    </row>
    <row r="148" spans="5:9" ht="15.75" customHeight="1" x14ac:dyDescent="0.25">
      <c r="E148" s="55"/>
      <c r="F148" s="55"/>
      <c r="H148" s="262"/>
      <c r="I148" s="265"/>
    </row>
    <row r="149" spans="5:9" ht="15.75" customHeight="1" x14ac:dyDescent="0.25">
      <c r="E149" s="55"/>
      <c r="F149" s="55"/>
      <c r="H149" s="262"/>
      <c r="I149" s="265"/>
    </row>
    <row r="150" spans="5:9" ht="15.75" customHeight="1" x14ac:dyDescent="0.25">
      <c r="E150" s="55"/>
      <c r="F150" s="55"/>
      <c r="H150" s="262"/>
      <c r="I150" s="265"/>
    </row>
    <row r="151" spans="5:9" ht="15.75" customHeight="1" x14ac:dyDescent="0.25">
      <c r="E151" s="55"/>
      <c r="F151" s="55"/>
      <c r="H151" s="262"/>
      <c r="I151" s="265"/>
    </row>
    <row r="152" spans="5:9" ht="15.75" customHeight="1" x14ac:dyDescent="0.25">
      <c r="E152" s="55"/>
      <c r="F152" s="55"/>
      <c r="H152" s="262"/>
      <c r="I152" s="265"/>
    </row>
    <row r="153" spans="5:9" ht="15.75" customHeight="1" x14ac:dyDescent="0.25">
      <c r="E153" s="55"/>
      <c r="F153" s="55"/>
      <c r="H153" s="262"/>
      <c r="I153" s="265"/>
    </row>
    <row r="154" spans="5:9" ht="15.75" customHeight="1" x14ac:dyDescent="0.25">
      <c r="E154" s="55"/>
      <c r="F154" s="55"/>
      <c r="H154" s="262"/>
      <c r="I154" s="265"/>
    </row>
    <row r="155" spans="5:9" ht="15.75" customHeight="1" x14ac:dyDescent="0.25">
      <c r="E155" s="55"/>
      <c r="F155" s="55"/>
      <c r="H155" s="262"/>
      <c r="I155" s="265"/>
    </row>
    <row r="156" spans="5:9" ht="15.75" customHeight="1" x14ac:dyDescent="0.25">
      <c r="E156" s="55"/>
      <c r="F156" s="55"/>
      <c r="H156" s="262"/>
      <c r="I156" s="265"/>
    </row>
    <row r="157" spans="5:9" ht="15.75" customHeight="1" x14ac:dyDescent="0.25">
      <c r="E157" s="55"/>
      <c r="F157" s="55"/>
      <c r="H157" s="262"/>
      <c r="I157" s="265"/>
    </row>
    <row r="158" spans="5:9" ht="15.75" customHeight="1" x14ac:dyDescent="0.25">
      <c r="E158" s="55"/>
      <c r="F158" s="55"/>
      <c r="H158" s="262"/>
      <c r="I158" s="265"/>
    </row>
    <row r="159" spans="5:9" ht="15.75" customHeight="1" x14ac:dyDescent="0.25">
      <c r="E159" s="55"/>
      <c r="F159" s="55"/>
      <c r="H159" s="262"/>
      <c r="I159" s="265"/>
    </row>
    <row r="160" spans="5:9" ht="15.75" customHeight="1" x14ac:dyDescent="0.25">
      <c r="E160" s="55"/>
      <c r="F160" s="55"/>
      <c r="H160" s="262"/>
      <c r="I160" s="265"/>
    </row>
    <row r="161" spans="5:9" ht="15.75" customHeight="1" x14ac:dyDescent="0.25">
      <c r="E161" s="55"/>
      <c r="F161" s="55"/>
      <c r="H161" s="262"/>
      <c r="I161" s="265"/>
    </row>
    <row r="162" spans="5:9" ht="15.75" customHeight="1" x14ac:dyDescent="0.25">
      <c r="E162" s="55"/>
      <c r="F162" s="55"/>
      <c r="H162" s="262"/>
      <c r="I162" s="265"/>
    </row>
    <row r="163" spans="5:9" ht="15.75" customHeight="1" x14ac:dyDescent="0.25">
      <c r="E163" s="55"/>
      <c r="F163" s="55"/>
      <c r="H163" s="262"/>
      <c r="I163" s="265"/>
    </row>
    <row r="164" spans="5:9" ht="15.75" customHeight="1" x14ac:dyDescent="0.25">
      <c r="E164" s="55"/>
      <c r="F164" s="55"/>
      <c r="H164" s="262"/>
      <c r="I164" s="265"/>
    </row>
    <row r="165" spans="5:9" ht="15.75" customHeight="1" x14ac:dyDescent="0.25">
      <c r="E165" s="55"/>
      <c r="F165" s="55"/>
      <c r="H165" s="262"/>
      <c r="I165" s="265"/>
    </row>
    <row r="166" spans="5:9" ht="15.75" customHeight="1" x14ac:dyDescent="0.25">
      <c r="E166" s="55"/>
      <c r="F166" s="55"/>
      <c r="H166" s="262"/>
      <c r="I166" s="265"/>
    </row>
    <row r="167" spans="5:9" ht="15.75" customHeight="1" x14ac:dyDescent="0.25">
      <c r="E167" s="55"/>
      <c r="F167" s="55"/>
      <c r="H167" s="262"/>
      <c r="I167" s="265"/>
    </row>
    <row r="168" spans="5:9" ht="15.75" customHeight="1" x14ac:dyDescent="0.25">
      <c r="E168" s="55"/>
      <c r="F168" s="55"/>
      <c r="H168" s="262"/>
      <c r="I168" s="265"/>
    </row>
    <row r="169" spans="5:9" ht="15.75" customHeight="1" x14ac:dyDescent="0.25">
      <c r="E169" s="55"/>
      <c r="F169" s="55"/>
      <c r="H169" s="262"/>
      <c r="I169" s="265"/>
    </row>
    <row r="170" spans="5:9" ht="15.75" customHeight="1" x14ac:dyDescent="0.25">
      <c r="E170" s="55"/>
      <c r="F170" s="55"/>
      <c r="H170" s="262"/>
      <c r="I170" s="265"/>
    </row>
    <row r="171" spans="5:9" ht="15.75" customHeight="1" x14ac:dyDescent="0.25">
      <c r="E171" s="55"/>
      <c r="F171" s="55"/>
      <c r="H171" s="262"/>
      <c r="I171" s="265"/>
    </row>
    <row r="172" spans="5:9" ht="15.75" customHeight="1" x14ac:dyDescent="0.25">
      <c r="E172" s="55"/>
      <c r="F172" s="55"/>
      <c r="H172" s="262"/>
      <c r="I172" s="265"/>
    </row>
    <row r="173" spans="5:9" ht="15.75" customHeight="1" x14ac:dyDescent="0.25">
      <c r="E173" s="55"/>
      <c r="F173" s="55"/>
      <c r="H173" s="262"/>
      <c r="I173" s="265"/>
    </row>
    <row r="174" spans="5:9" ht="15.75" customHeight="1" x14ac:dyDescent="0.25">
      <c r="E174" s="55"/>
      <c r="F174" s="55"/>
      <c r="H174" s="262"/>
      <c r="I174" s="265"/>
    </row>
    <row r="175" spans="5:9" ht="15.75" customHeight="1" x14ac:dyDescent="0.25">
      <c r="E175" s="55"/>
      <c r="F175" s="55"/>
      <c r="H175" s="262"/>
      <c r="I175" s="265"/>
    </row>
    <row r="176" spans="5:9" ht="15.75" customHeight="1" x14ac:dyDescent="0.25">
      <c r="E176" s="55"/>
      <c r="F176" s="55"/>
      <c r="H176" s="262"/>
      <c r="I176" s="265"/>
    </row>
    <row r="177" spans="5:9" ht="15.75" customHeight="1" x14ac:dyDescent="0.25">
      <c r="E177" s="55"/>
      <c r="F177" s="55"/>
      <c r="H177" s="262"/>
      <c r="I177" s="265"/>
    </row>
    <row r="178" spans="5:9" ht="15.75" customHeight="1" x14ac:dyDescent="0.25">
      <c r="E178" s="55"/>
      <c r="F178" s="55"/>
      <c r="H178" s="262"/>
      <c r="I178" s="265"/>
    </row>
    <row r="179" spans="5:9" ht="15.75" customHeight="1" x14ac:dyDescent="0.25">
      <c r="E179" s="55"/>
      <c r="F179" s="55"/>
      <c r="H179" s="262"/>
      <c r="I179" s="265"/>
    </row>
    <row r="180" spans="5:9" ht="15.75" customHeight="1" x14ac:dyDescent="0.25">
      <c r="E180" s="55"/>
      <c r="F180" s="55"/>
      <c r="H180" s="262"/>
      <c r="I180" s="265"/>
    </row>
    <row r="181" spans="5:9" ht="15.75" customHeight="1" x14ac:dyDescent="0.25">
      <c r="E181" s="55"/>
      <c r="F181" s="55"/>
      <c r="H181" s="262"/>
      <c r="I181" s="265"/>
    </row>
    <row r="182" spans="5:9" ht="15.75" customHeight="1" x14ac:dyDescent="0.25">
      <c r="E182" s="55"/>
      <c r="F182" s="55"/>
      <c r="H182" s="262"/>
      <c r="I182" s="265"/>
    </row>
    <row r="183" spans="5:9" ht="15.75" customHeight="1" x14ac:dyDescent="0.25">
      <c r="E183" s="55"/>
      <c r="F183" s="55"/>
      <c r="H183" s="262"/>
      <c r="I183" s="265"/>
    </row>
    <row r="184" spans="5:9" ht="15.75" customHeight="1" x14ac:dyDescent="0.25">
      <c r="E184" s="55"/>
      <c r="F184" s="55"/>
      <c r="H184" s="262"/>
      <c r="I184" s="265"/>
    </row>
    <row r="185" spans="5:9" ht="15.75" customHeight="1" x14ac:dyDescent="0.25">
      <c r="E185" s="55"/>
      <c r="F185" s="55"/>
      <c r="H185" s="262"/>
      <c r="I185" s="265"/>
    </row>
    <row r="186" spans="5:9" ht="15.75" customHeight="1" x14ac:dyDescent="0.25">
      <c r="E186" s="55"/>
      <c r="F186" s="55"/>
      <c r="H186" s="262"/>
      <c r="I186" s="265"/>
    </row>
    <row r="187" spans="5:9" ht="15.75" customHeight="1" x14ac:dyDescent="0.25">
      <c r="E187" s="55"/>
      <c r="F187" s="55"/>
      <c r="H187" s="262"/>
      <c r="I187" s="265"/>
    </row>
    <row r="188" spans="5:9" ht="15.75" customHeight="1" x14ac:dyDescent="0.25">
      <c r="E188" s="55"/>
      <c r="F188" s="55"/>
      <c r="H188" s="262"/>
      <c r="I188" s="265"/>
    </row>
    <row r="189" spans="5:9" ht="15.75" customHeight="1" x14ac:dyDescent="0.25">
      <c r="E189" s="55"/>
      <c r="F189" s="55"/>
      <c r="H189" s="262"/>
      <c r="I189" s="265"/>
    </row>
    <row r="190" spans="5:9" ht="15.75" customHeight="1" x14ac:dyDescent="0.25">
      <c r="E190" s="55"/>
      <c r="F190" s="55"/>
      <c r="H190" s="262"/>
      <c r="I190" s="265"/>
    </row>
    <row r="191" spans="5:9" ht="15.75" customHeight="1" x14ac:dyDescent="0.25">
      <c r="E191" s="55"/>
      <c r="F191" s="55"/>
      <c r="H191" s="262"/>
      <c r="I191" s="265"/>
    </row>
    <row r="192" spans="5:9" ht="15.75" customHeight="1" x14ac:dyDescent="0.25">
      <c r="E192" s="55"/>
      <c r="F192" s="55"/>
      <c r="H192" s="262"/>
      <c r="I192" s="265"/>
    </row>
    <row r="193" spans="5:9" ht="15.75" customHeight="1" x14ac:dyDescent="0.25">
      <c r="E193" s="55"/>
      <c r="F193" s="55"/>
      <c r="H193" s="262"/>
      <c r="I193" s="265"/>
    </row>
    <row r="194" spans="5:9" ht="15.75" customHeight="1" x14ac:dyDescent="0.25">
      <c r="E194" s="55"/>
      <c r="F194" s="55"/>
      <c r="H194" s="262"/>
      <c r="I194" s="265"/>
    </row>
    <row r="195" spans="5:9" ht="15.75" customHeight="1" x14ac:dyDescent="0.25">
      <c r="E195" s="55"/>
      <c r="F195" s="55"/>
      <c r="H195" s="262"/>
      <c r="I195" s="265"/>
    </row>
    <row r="196" spans="5:9" ht="15.75" customHeight="1" x14ac:dyDescent="0.25">
      <c r="E196" s="55"/>
      <c r="F196" s="55"/>
      <c r="H196" s="262"/>
      <c r="I196" s="265"/>
    </row>
    <row r="197" spans="5:9" ht="15.75" customHeight="1" x14ac:dyDescent="0.25">
      <c r="E197" s="55"/>
      <c r="F197" s="55"/>
      <c r="H197" s="262"/>
      <c r="I197" s="265"/>
    </row>
    <row r="198" spans="5:9" ht="15.75" customHeight="1" x14ac:dyDescent="0.25">
      <c r="E198" s="55"/>
      <c r="F198" s="55"/>
      <c r="H198" s="262"/>
      <c r="I198" s="265"/>
    </row>
    <row r="199" spans="5:9" ht="15.75" customHeight="1" x14ac:dyDescent="0.25">
      <c r="E199" s="55"/>
      <c r="F199" s="55"/>
      <c r="H199" s="262"/>
      <c r="I199" s="265"/>
    </row>
    <row r="200" spans="5:9" ht="15.75" customHeight="1" x14ac:dyDescent="0.25">
      <c r="E200" s="55"/>
      <c r="F200" s="55"/>
      <c r="H200" s="262"/>
      <c r="I200" s="265"/>
    </row>
    <row r="201" spans="5:9" ht="15.75" customHeight="1" x14ac:dyDescent="0.25">
      <c r="E201" s="55"/>
      <c r="F201" s="55"/>
      <c r="H201" s="262"/>
      <c r="I201" s="265"/>
    </row>
    <row r="202" spans="5:9" ht="15.75" customHeight="1" x14ac:dyDescent="0.25">
      <c r="E202" s="55"/>
      <c r="F202" s="55"/>
      <c r="H202" s="262"/>
      <c r="I202" s="265"/>
    </row>
    <row r="203" spans="5:9" ht="15.75" customHeight="1" x14ac:dyDescent="0.25">
      <c r="E203" s="55"/>
      <c r="F203" s="55"/>
      <c r="H203" s="262"/>
      <c r="I203" s="265"/>
    </row>
    <row r="204" spans="5:9" ht="15.75" customHeight="1" x14ac:dyDescent="0.25">
      <c r="E204" s="55"/>
      <c r="F204" s="55"/>
      <c r="H204" s="262"/>
      <c r="I204" s="265"/>
    </row>
    <row r="205" spans="5:9" ht="15.75" customHeight="1" x14ac:dyDescent="0.25">
      <c r="E205" s="55"/>
      <c r="F205" s="55"/>
      <c r="H205" s="262"/>
      <c r="I205" s="265"/>
    </row>
    <row r="206" spans="5:9" ht="15.75" customHeight="1" x14ac:dyDescent="0.25">
      <c r="E206" s="55"/>
      <c r="F206" s="55"/>
      <c r="H206" s="262"/>
      <c r="I206" s="265"/>
    </row>
    <row r="207" spans="5:9" ht="15.75" customHeight="1" x14ac:dyDescent="0.25">
      <c r="E207" s="55"/>
      <c r="F207" s="55"/>
      <c r="H207" s="262"/>
      <c r="I207" s="265"/>
    </row>
    <row r="208" spans="5:9" ht="15.75" customHeight="1" x14ac:dyDescent="0.25">
      <c r="E208" s="55"/>
      <c r="F208" s="55"/>
      <c r="H208" s="262"/>
      <c r="I208" s="265"/>
    </row>
    <row r="209" spans="5:9" ht="15.75" customHeight="1" x14ac:dyDescent="0.25">
      <c r="E209" s="55"/>
      <c r="F209" s="55"/>
      <c r="H209" s="262"/>
      <c r="I209" s="265"/>
    </row>
    <row r="210" spans="5:9" ht="15.75" customHeight="1" x14ac:dyDescent="0.25">
      <c r="E210" s="55"/>
      <c r="F210" s="55"/>
      <c r="H210" s="262"/>
      <c r="I210" s="265"/>
    </row>
    <row r="211" spans="5:9" ht="15.75" customHeight="1" x14ac:dyDescent="0.25">
      <c r="E211" s="55"/>
      <c r="F211" s="55"/>
      <c r="H211" s="262"/>
      <c r="I211" s="265"/>
    </row>
    <row r="212" spans="5:9" ht="15.75" customHeight="1" x14ac:dyDescent="0.25">
      <c r="E212" s="55"/>
      <c r="F212" s="55"/>
      <c r="H212" s="262"/>
      <c r="I212" s="265"/>
    </row>
    <row r="213" spans="5:9" ht="15.75" customHeight="1" x14ac:dyDescent="0.25">
      <c r="E213" s="55"/>
      <c r="F213" s="55"/>
      <c r="H213" s="262"/>
      <c r="I213" s="265"/>
    </row>
    <row r="214" spans="5:9" ht="15.75" customHeight="1" x14ac:dyDescent="0.25">
      <c r="E214" s="55"/>
      <c r="F214" s="55"/>
      <c r="H214" s="262"/>
      <c r="I214" s="265"/>
    </row>
    <row r="215" spans="5:9" ht="15.75" customHeight="1" x14ac:dyDescent="0.25">
      <c r="E215" s="55"/>
      <c r="F215" s="55"/>
      <c r="H215" s="262"/>
      <c r="I215" s="265"/>
    </row>
    <row r="216" spans="5:9" ht="15.75" customHeight="1" x14ac:dyDescent="0.25">
      <c r="E216" s="55"/>
      <c r="F216" s="55"/>
      <c r="H216" s="262"/>
      <c r="I216" s="265"/>
    </row>
    <row r="217" spans="5:9" ht="15.75" customHeight="1" x14ac:dyDescent="0.25">
      <c r="E217" s="55"/>
      <c r="F217" s="55"/>
      <c r="H217" s="262"/>
      <c r="I217" s="265"/>
    </row>
    <row r="218" spans="5:9" ht="15.75" customHeight="1" x14ac:dyDescent="0.25">
      <c r="E218" s="55"/>
      <c r="F218" s="55"/>
      <c r="H218" s="262"/>
      <c r="I218" s="265"/>
    </row>
    <row r="219" spans="5:9" ht="15.75" customHeight="1" x14ac:dyDescent="0.25">
      <c r="E219" s="55"/>
      <c r="F219" s="55"/>
      <c r="H219" s="262"/>
      <c r="I219" s="265"/>
    </row>
    <row r="220" spans="5:9" ht="15.75" customHeight="1" x14ac:dyDescent="0.25">
      <c r="E220" s="55"/>
      <c r="F220" s="55"/>
      <c r="H220" s="262"/>
      <c r="I220" s="265"/>
    </row>
    <row r="221" spans="5:9" ht="15.75" customHeight="1" x14ac:dyDescent="0.25">
      <c r="E221" s="55"/>
      <c r="F221" s="55"/>
      <c r="H221" s="262"/>
      <c r="I221" s="265"/>
    </row>
    <row r="222" spans="5:9" ht="15.75" customHeight="1" x14ac:dyDescent="0.25">
      <c r="E222" s="55"/>
      <c r="F222" s="55"/>
      <c r="H222" s="262"/>
      <c r="I222" s="265"/>
    </row>
    <row r="223" spans="5:9" ht="15.75" customHeight="1" x14ac:dyDescent="0.25">
      <c r="E223" s="55"/>
      <c r="F223" s="55"/>
      <c r="H223" s="262"/>
      <c r="I223" s="265"/>
    </row>
    <row r="224" spans="5:9" ht="15.75" customHeight="1" x14ac:dyDescent="0.25">
      <c r="H224" s="262"/>
      <c r="I224" s="265"/>
    </row>
    <row r="225" spans="8:9" ht="15.75" customHeight="1" x14ac:dyDescent="0.25">
      <c r="H225" s="262"/>
      <c r="I225" s="265"/>
    </row>
    <row r="226" spans="8:9" ht="15.75" customHeight="1" x14ac:dyDescent="0.25">
      <c r="H226" s="262"/>
      <c r="I226" s="265"/>
    </row>
    <row r="227" spans="8:9" ht="15.75" customHeight="1" x14ac:dyDescent="0.25">
      <c r="H227" s="262"/>
      <c r="I227" s="265"/>
    </row>
    <row r="228" spans="8:9" ht="15.75" customHeight="1" x14ac:dyDescent="0.25">
      <c r="H228" s="262"/>
      <c r="I228" s="265"/>
    </row>
    <row r="229" spans="8:9" ht="15.75" customHeight="1" x14ac:dyDescent="0.25">
      <c r="H229" s="262"/>
      <c r="I229" s="265"/>
    </row>
    <row r="230" spans="8:9" ht="15.75" customHeight="1" x14ac:dyDescent="0.25">
      <c r="H230" s="262"/>
      <c r="I230" s="265"/>
    </row>
    <row r="231" spans="8:9" ht="15.75" customHeight="1" x14ac:dyDescent="0.25">
      <c r="H231" s="262"/>
      <c r="I231" s="265"/>
    </row>
    <row r="232" spans="8:9" ht="15.75" customHeight="1" x14ac:dyDescent="0.25">
      <c r="H232" s="262"/>
      <c r="I232" s="265"/>
    </row>
    <row r="233" spans="8:9" ht="15.75" customHeight="1" x14ac:dyDescent="0.25">
      <c r="H233" s="262"/>
      <c r="I233" s="265"/>
    </row>
    <row r="234" spans="8:9" ht="15.75" customHeight="1" x14ac:dyDescent="0.25">
      <c r="H234" s="262"/>
      <c r="I234" s="265"/>
    </row>
    <row r="235" spans="8:9" ht="15.75" customHeight="1" x14ac:dyDescent="0.25">
      <c r="H235" s="262"/>
      <c r="I235" s="265"/>
    </row>
    <row r="236" spans="8:9" ht="15.75" customHeight="1" x14ac:dyDescent="0.25">
      <c r="H236" s="262"/>
      <c r="I236" s="265"/>
    </row>
    <row r="237" spans="8:9" ht="15.75" customHeight="1" x14ac:dyDescent="0.25">
      <c r="H237" s="262"/>
      <c r="I237" s="265"/>
    </row>
    <row r="238" spans="8:9" ht="15.75" customHeight="1" x14ac:dyDescent="0.25">
      <c r="H238" s="262"/>
      <c r="I238" s="265"/>
    </row>
    <row r="239" spans="8:9" ht="15.75" customHeight="1" x14ac:dyDescent="0.25">
      <c r="H239" s="262"/>
      <c r="I239" s="265"/>
    </row>
    <row r="240" spans="8:9" ht="15.75" customHeight="1" x14ac:dyDescent="0.25">
      <c r="H240" s="262"/>
      <c r="I240" s="265"/>
    </row>
    <row r="241" spans="8:9" ht="15.75" customHeight="1" x14ac:dyDescent="0.25">
      <c r="H241" s="262"/>
      <c r="I241" s="265"/>
    </row>
    <row r="242" spans="8:9" ht="15.75" customHeight="1" x14ac:dyDescent="0.25">
      <c r="H242" s="262"/>
      <c r="I242" s="265"/>
    </row>
    <row r="243" spans="8:9" ht="15.75" customHeight="1" x14ac:dyDescent="0.25">
      <c r="H243" s="262"/>
      <c r="I243" s="265"/>
    </row>
    <row r="244" spans="8:9" ht="15.75" customHeight="1" x14ac:dyDescent="0.25">
      <c r="H244" s="262"/>
      <c r="I244" s="265"/>
    </row>
    <row r="245" spans="8:9" ht="15.75" customHeight="1" x14ac:dyDescent="0.25">
      <c r="H245" s="262"/>
      <c r="I245" s="265"/>
    </row>
    <row r="246" spans="8:9" ht="15.75" customHeight="1" x14ac:dyDescent="0.25">
      <c r="H246" s="262"/>
      <c r="I246" s="265"/>
    </row>
    <row r="247" spans="8:9" ht="15.75" customHeight="1" x14ac:dyDescent="0.25">
      <c r="H247" s="262"/>
      <c r="I247" s="265"/>
    </row>
    <row r="248" spans="8:9" ht="15.75" customHeight="1" x14ac:dyDescent="0.25">
      <c r="H248" s="262"/>
      <c r="I248" s="265"/>
    </row>
    <row r="249" spans="8:9" ht="15.75" customHeight="1" x14ac:dyDescent="0.25">
      <c r="H249" s="262"/>
      <c r="I249" s="265"/>
    </row>
    <row r="250" spans="8:9" ht="15.75" customHeight="1" x14ac:dyDescent="0.25">
      <c r="H250" s="262"/>
      <c r="I250" s="265"/>
    </row>
    <row r="251" spans="8:9" ht="15.75" customHeight="1" x14ac:dyDescent="0.25">
      <c r="H251" s="262"/>
      <c r="I251" s="265"/>
    </row>
    <row r="252" spans="8:9" ht="15.75" customHeight="1" x14ac:dyDescent="0.25">
      <c r="H252" s="262"/>
      <c r="I252" s="265"/>
    </row>
    <row r="253" spans="8:9" ht="15.75" customHeight="1" x14ac:dyDescent="0.25">
      <c r="H253" s="262"/>
      <c r="I253" s="265"/>
    </row>
    <row r="254" spans="8:9" ht="15.75" customHeight="1" x14ac:dyDescent="0.25">
      <c r="H254" s="262"/>
      <c r="I254" s="265"/>
    </row>
    <row r="255" spans="8:9" ht="15.75" customHeight="1" x14ac:dyDescent="0.25">
      <c r="H255" s="262"/>
      <c r="I255" s="265"/>
    </row>
    <row r="256" spans="8:9" ht="15.75" customHeight="1" x14ac:dyDescent="0.25">
      <c r="H256" s="262"/>
      <c r="I256" s="265"/>
    </row>
    <row r="257" spans="8:9" ht="15.75" customHeight="1" x14ac:dyDescent="0.25">
      <c r="H257" s="262"/>
      <c r="I257" s="265"/>
    </row>
    <row r="258" spans="8:9" ht="15.75" customHeight="1" x14ac:dyDescent="0.25">
      <c r="H258" s="262"/>
      <c r="I258" s="265"/>
    </row>
    <row r="259" spans="8:9" ht="15.75" customHeight="1" x14ac:dyDescent="0.25">
      <c r="H259" s="262"/>
      <c r="I259" s="265"/>
    </row>
    <row r="260" spans="8:9" ht="15.75" customHeight="1" x14ac:dyDescent="0.25">
      <c r="H260" s="262"/>
      <c r="I260" s="265"/>
    </row>
    <row r="261" spans="8:9" ht="15.75" customHeight="1" x14ac:dyDescent="0.25">
      <c r="H261" s="262"/>
      <c r="I261" s="265"/>
    </row>
    <row r="262" spans="8:9" ht="15.75" customHeight="1" x14ac:dyDescent="0.25">
      <c r="H262" s="262"/>
      <c r="I262" s="265"/>
    </row>
    <row r="263" spans="8:9" ht="15.75" customHeight="1" x14ac:dyDescent="0.25">
      <c r="H263" s="262"/>
      <c r="I263" s="265"/>
    </row>
    <row r="264" spans="8:9" ht="15.75" customHeight="1" x14ac:dyDescent="0.25">
      <c r="H264" s="262"/>
      <c r="I264" s="265"/>
    </row>
    <row r="265" spans="8:9" ht="15.75" customHeight="1" x14ac:dyDescent="0.25">
      <c r="H265" s="262"/>
      <c r="I265" s="265"/>
    </row>
    <row r="266" spans="8:9" ht="15.75" customHeight="1" x14ac:dyDescent="0.25">
      <c r="H266" s="262"/>
      <c r="I266" s="265"/>
    </row>
    <row r="267" spans="8:9" ht="15.75" customHeight="1" x14ac:dyDescent="0.25">
      <c r="H267" s="262"/>
      <c r="I267" s="265"/>
    </row>
    <row r="268" spans="8:9" ht="15.75" customHeight="1" x14ac:dyDescent="0.25">
      <c r="H268" s="262"/>
      <c r="I268" s="265"/>
    </row>
    <row r="269" spans="8:9" ht="15.75" customHeight="1" x14ac:dyDescent="0.25">
      <c r="H269" s="262"/>
      <c r="I269" s="265"/>
    </row>
    <row r="270" spans="8:9" ht="15.75" customHeight="1" x14ac:dyDescent="0.25">
      <c r="H270" s="262"/>
      <c r="I270" s="265"/>
    </row>
    <row r="271" spans="8:9" ht="15.75" customHeight="1" x14ac:dyDescent="0.25">
      <c r="H271" s="262"/>
      <c r="I271" s="265"/>
    </row>
    <row r="272" spans="8:9" ht="15.75" customHeight="1" x14ac:dyDescent="0.25">
      <c r="H272" s="262"/>
      <c r="I272" s="265"/>
    </row>
    <row r="273" spans="8:9" ht="15.75" customHeight="1" x14ac:dyDescent="0.25">
      <c r="H273" s="262"/>
      <c r="I273" s="265"/>
    </row>
    <row r="274" spans="8:9" ht="15.75" customHeight="1" x14ac:dyDescent="0.25">
      <c r="H274" s="262"/>
      <c r="I274" s="265"/>
    </row>
    <row r="275" spans="8:9" ht="15.75" customHeight="1" x14ac:dyDescent="0.25">
      <c r="H275" s="262"/>
      <c r="I275" s="265"/>
    </row>
    <row r="276" spans="8:9" ht="15.75" customHeight="1" x14ac:dyDescent="0.25">
      <c r="H276" s="262"/>
      <c r="I276" s="265"/>
    </row>
    <row r="277" spans="8:9" ht="15.75" customHeight="1" x14ac:dyDescent="0.25">
      <c r="H277" s="262"/>
      <c r="I277" s="265"/>
    </row>
    <row r="278" spans="8:9" ht="15.75" customHeight="1" x14ac:dyDescent="0.25">
      <c r="H278" s="262"/>
      <c r="I278" s="265"/>
    </row>
    <row r="279" spans="8:9" ht="15.75" customHeight="1" x14ac:dyDescent="0.25">
      <c r="H279" s="262"/>
      <c r="I279" s="265"/>
    </row>
    <row r="280" spans="8:9" ht="15.75" customHeight="1" x14ac:dyDescent="0.25">
      <c r="H280" s="262"/>
      <c r="I280" s="265"/>
    </row>
    <row r="281" spans="8:9" ht="15.75" customHeight="1" x14ac:dyDescent="0.25">
      <c r="H281" s="262"/>
      <c r="I281" s="265"/>
    </row>
    <row r="282" spans="8:9" ht="15.75" customHeight="1" x14ac:dyDescent="0.25">
      <c r="H282" s="262"/>
      <c r="I282" s="265"/>
    </row>
    <row r="283" spans="8:9" ht="15.75" customHeight="1" x14ac:dyDescent="0.25">
      <c r="H283" s="262"/>
      <c r="I283" s="265"/>
    </row>
    <row r="284" spans="8:9" ht="15.75" customHeight="1" x14ac:dyDescent="0.25">
      <c r="H284" s="262"/>
      <c r="I284" s="265"/>
    </row>
    <row r="285" spans="8:9" ht="15.75" customHeight="1" x14ac:dyDescent="0.25">
      <c r="H285" s="262"/>
      <c r="I285" s="265"/>
    </row>
    <row r="286" spans="8:9" ht="15.75" customHeight="1" x14ac:dyDescent="0.25">
      <c r="H286" s="262"/>
      <c r="I286" s="265"/>
    </row>
    <row r="287" spans="8:9" ht="15.75" customHeight="1" x14ac:dyDescent="0.25">
      <c r="H287" s="262"/>
      <c r="I287" s="265"/>
    </row>
    <row r="288" spans="8:9" ht="15.75" customHeight="1" x14ac:dyDescent="0.25">
      <c r="H288" s="262"/>
      <c r="I288" s="265"/>
    </row>
    <row r="289" spans="8:9" ht="15.75" customHeight="1" x14ac:dyDescent="0.25">
      <c r="H289" s="262"/>
      <c r="I289" s="265"/>
    </row>
    <row r="290" spans="8:9" ht="15.75" customHeight="1" x14ac:dyDescent="0.25">
      <c r="H290" s="262"/>
      <c r="I290" s="265"/>
    </row>
    <row r="291" spans="8:9" ht="15.75" customHeight="1" x14ac:dyDescent="0.25">
      <c r="H291" s="262"/>
      <c r="I291" s="265"/>
    </row>
    <row r="292" spans="8:9" ht="15.75" customHeight="1" x14ac:dyDescent="0.25">
      <c r="H292" s="262"/>
      <c r="I292" s="265"/>
    </row>
    <row r="293" spans="8:9" ht="15.75" customHeight="1" x14ac:dyDescent="0.25">
      <c r="H293" s="262"/>
      <c r="I293" s="265"/>
    </row>
    <row r="294" spans="8:9" ht="15.75" customHeight="1" x14ac:dyDescent="0.25">
      <c r="H294" s="262"/>
      <c r="I294" s="265"/>
    </row>
    <row r="295" spans="8:9" ht="15.75" customHeight="1" x14ac:dyDescent="0.25">
      <c r="H295" s="262"/>
      <c r="I295" s="265"/>
    </row>
    <row r="296" spans="8:9" ht="15.75" customHeight="1" x14ac:dyDescent="0.25">
      <c r="H296" s="262"/>
      <c r="I296" s="265"/>
    </row>
    <row r="297" spans="8:9" ht="15.75" customHeight="1" x14ac:dyDescent="0.25">
      <c r="H297" s="262"/>
      <c r="I297" s="265"/>
    </row>
    <row r="298" spans="8:9" ht="15.75" customHeight="1" x14ac:dyDescent="0.25">
      <c r="H298" s="262"/>
      <c r="I298" s="265"/>
    </row>
    <row r="299" spans="8:9" ht="15.75" customHeight="1" x14ac:dyDescent="0.25">
      <c r="H299" s="262"/>
      <c r="I299" s="265"/>
    </row>
    <row r="300" spans="8:9" ht="15.75" customHeight="1" x14ac:dyDescent="0.25">
      <c r="H300" s="262"/>
      <c r="I300" s="265"/>
    </row>
    <row r="301" spans="8:9" ht="15.75" customHeight="1" x14ac:dyDescent="0.25">
      <c r="H301" s="262"/>
      <c r="I301" s="265"/>
    </row>
    <row r="302" spans="8:9" ht="15.75" customHeight="1" x14ac:dyDescent="0.25">
      <c r="H302" s="262"/>
      <c r="I302" s="265"/>
    </row>
    <row r="303" spans="8:9" ht="15.75" customHeight="1" x14ac:dyDescent="0.25">
      <c r="H303" s="262"/>
      <c r="I303" s="265"/>
    </row>
    <row r="304" spans="8:9" ht="15.75" customHeight="1" x14ac:dyDescent="0.25">
      <c r="H304" s="262"/>
      <c r="I304" s="265"/>
    </row>
    <row r="305" spans="8:9" ht="15.75" customHeight="1" x14ac:dyDescent="0.25">
      <c r="H305" s="262"/>
      <c r="I305" s="265"/>
    </row>
    <row r="306" spans="8:9" ht="15.75" customHeight="1" x14ac:dyDescent="0.25">
      <c r="H306" s="262"/>
      <c r="I306" s="265"/>
    </row>
    <row r="307" spans="8:9" ht="15.75" customHeight="1" x14ac:dyDescent="0.25">
      <c r="H307" s="262"/>
      <c r="I307" s="265"/>
    </row>
    <row r="308" spans="8:9" ht="15.75" customHeight="1" x14ac:dyDescent="0.25">
      <c r="H308" s="262"/>
      <c r="I308" s="265"/>
    </row>
    <row r="309" spans="8:9" ht="15.75" customHeight="1" x14ac:dyDescent="0.25">
      <c r="H309" s="262"/>
      <c r="I309" s="265"/>
    </row>
    <row r="310" spans="8:9" ht="15.75" customHeight="1" x14ac:dyDescent="0.25">
      <c r="H310" s="262"/>
      <c r="I310" s="265"/>
    </row>
    <row r="311" spans="8:9" ht="15.75" customHeight="1" x14ac:dyDescent="0.25">
      <c r="H311" s="262"/>
      <c r="I311" s="265"/>
    </row>
    <row r="312" spans="8:9" ht="15.75" customHeight="1" x14ac:dyDescent="0.25">
      <c r="H312" s="262"/>
      <c r="I312" s="265"/>
    </row>
    <row r="313" spans="8:9" ht="15.75" customHeight="1" x14ac:dyDescent="0.25">
      <c r="H313" s="262"/>
      <c r="I313" s="265"/>
    </row>
    <row r="314" spans="8:9" ht="15.75" customHeight="1" x14ac:dyDescent="0.25">
      <c r="H314" s="262"/>
      <c r="I314" s="265"/>
    </row>
    <row r="315" spans="8:9" ht="15.75" customHeight="1" x14ac:dyDescent="0.25">
      <c r="H315" s="262"/>
      <c r="I315" s="265"/>
    </row>
    <row r="316" spans="8:9" ht="15.75" customHeight="1" x14ac:dyDescent="0.25">
      <c r="H316" s="262"/>
      <c r="I316" s="265"/>
    </row>
    <row r="317" spans="8:9" ht="15.75" customHeight="1" x14ac:dyDescent="0.25">
      <c r="H317" s="262"/>
      <c r="I317" s="265"/>
    </row>
    <row r="318" spans="8:9" ht="15.75" customHeight="1" x14ac:dyDescent="0.25">
      <c r="H318" s="262"/>
      <c r="I318" s="265"/>
    </row>
    <row r="319" spans="8:9" ht="15.75" customHeight="1" x14ac:dyDescent="0.25">
      <c r="H319" s="262"/>
      <c r="I319" s="265"/>
    </row>
    <row r="320" spans="8:9" ht="15.75" customHeight="1" x14ac:dyDescent="0.25">
      <c r="H320" s="262"/>
      <c r="I320" s="265"/>
    </row>
    <row r="321" spans="8:9" ht="15.75" customHeight="1" x14ac:dyDescent="0.25">
      <c r="H321" s="262"/>
      <c r="I321" s="265"/>
    </row>
    <row r="322" spans="8:9" ht="15.75" customHeight="1" x14ac:dyDescent="0.25">
      <c r="H322" s="262"/>
      <c r="I322" s="265"/>
    </row>
    <row r="323" spans="8:9" ht="15.75" customHeight="1" x14ac:dyDescent="0.25">
      <c r="H323" s="262"/>
      <c r="I323" s="265"/>
    </row>
    <row r="324" spans="8:9" ht="15.75" customHeight="1" x14ac:dyDescent="0.25">
      <c r="H324" s="262"/>
      <c r="I324" s="265"/>
    </row>
    <row r="325" spans="8:9" ht="15.75" customHeight="1" x14ac:dyDescent="0.25">
      <c r="H325" s="262"/>
      <c r="I325" s="265"/>
    </row>
    <row r="326" spans="8:9" ht="15.75" customHeight="1" x14ac:dyDescent="0.25">
      <c r="H326" s="262"/>
      <c r="I326" s="265"/>
    </row>
    <row r="327" spans="8:9" ht="15.75" customHeight="1" x14ac:dyDescent="0.25">
      <c r="H327" s="262"/>
      <c r="I327" s="265"/>
    </row>
    <row r="328" spans="8:9" ht="15.75" customHeight="1" x14ac:dyDescent="0.25">
      <c r="H328" s="262"/>
      <c r="I328" s="265"/>
    </row>
    <row r="329" spans="8:9" ht="15.75" customHeight="1" x14ac:dyDescent="0.25">
      <c r="H329" s="262"/>
      <c r="I329" s="265"/>
    </row>
    <row r="330" spans="8:9" ht="15.75" customHeight="1" x14ac:dyDescent="0.25">
      <c r="H330" s="262"/>
      <c r="I330" s="265"/>
    </row>
    <row r="331" spans="8:9" ht="15.75" customHeight="1" x14ac:dyDescent="0.25">
      <c r="H331" s="262"/>
      <c r="I331" s="265"/>
    </row>
    <row r="332" spans="8:9" ht="15.75" customHeight="1" x14ac:dyDescent="0.25">
      <c r="H332" s="262"/>
      <c r="I332" s="265"/>
    </row>
    <row r="333" spans="8:9" ht="15.75" customHeight="1" x14ac:dyDescent="0.25">
      <c r="H333" s="262"/>
      <c r="I333" s="265"/>
    </row>
    <row r="334" spans="8:9" ht="15.75" customHeight="1" x14ac:dyDescent="0.25">
      <c r="H334" s="262"/>
      <c r="I334" s="265"/>
    </row>
    <row r="335" spans="8:9" ht="15.75" customHeight="1" x14ac:dyDescent="0.25">
      <c r="H335" s="262"/>
      <c r="I335" s="265"/>
    </row>
    <row r="336" spans="8:9" ht="15.75" customHeight="1" x14ac:dyDescent="0.25">
      <c r="H336" s="262"/>
      <c r="I336" s="265"/>
    </row>
    <row r="337" spans="8:9" ht="15.75" customHeight="1" x14ac:dyDescent="0.25">
      <c r="H337" s="262"/>
      <c r="I337" s="265"/>
    </row>
    <row r="338" spans="8:9" ht="15.75" customHeight="1" x14ac:dyDescent="0.25">
      <c r="H338" s="262"/>
      <c r="I338" s="265"/>
    </row>
    <row r="339" spans="8:9" ht="15.75" customHeight="1" x14ac:dyDescent="0.25">
      <c r="H339" s="262"/>
      <c r="I339" s="265"/>
    </row>
    <row r="340" spans="8:9" ht="15.75" customHeight="1" x14ac:dyDescent="0.25">
      <c r="H340" s="262"/>
      <c r="I340" s="265"/>
    </row>
    <row r="341" spans="8:9" ht="15.75" customHeight="1" x14ac:dyDescent="0.25">
      <c r="H341" s="262"/>
      <c r="I341" s="265"/>
    </row>
    <row r="342" spans="8:9" ht="15.75" customHeight="1" x14ac:dyDescent="0.25">
      <c r="H342" s="262"/>
      <c r="I342" s="265"/>
    </row>
    <row r="343" spans="8:9" ht="15.75" customHeight="1" x14ac:dyDescent="0.25">
      <c r="H343" s="262"/>
      <c r="I343" s="265"/>
    </row>
    <row r="344" spans="8:9" ht="15.75" customHeight="1" x14ac:dyDescent="0.25">
      <c r="H344" s="262"/>
      <c r="I344" s="265"/>
    </row>
    <row r="345" spans="8:9" ht="15.75" customHeight="1" x14ac:dyDescent="0.25">
      <c r="H345" s="262"/>
      <c r="I345" s="265"/>
    </row>
    <row r="346" spans="8:9" ht="15.75" customHeight="1" x14ac:dyDescent="0.25">
      <c r="H346" s="262"/>
      <c r="I346" s="265"/>
    </row>
    <row r="347" spans="8:9" ht="15.75" customHeight="1" x14ac:dyDescent="0.25">
      <c r="H347" s="262"/>
      <c r="I347" s="265"/>
    </row>
    <row r="348" spans="8:9" ht="15.75" customHeight="1" x14ac:dyDescent="0.25">
      <c r="H348" s="262"/>
      <c r="I348" s="265"/>
    </row>
    <row r="349" spans="8:9" ht="15.75" customHeight="1" x14ac:dyDescent="0.25">
      <c r="H349" s="262"/>
      <c r="I349" s="265"/>
    </row>
    <row r="350" spans="8:9" ht="15.75" customHeight="1" x14ac:dyDescent="0.25">
      <c r="H350" s="262"/>
      <c r="I350" s="265"/>
    </row>
    <row r="351" spans="8:9" ht="15.75" customHeight="1" x14ac:dyDescent="0.25">
      <c r="H351" s="262"/>
      <c r="I351" s="265"/>
    </row>
    <row r="352" spans="8:9" ht="15.75" customHeight="1" x14ac:dyDescent="0.25">
      <c r="H352" s="262"/>
      <c r="I352" s="265"/>
    </row>
    <row r="353" spans="8:9" ht="15.75" customHeight="1" x14ac:dyDescent="0.25">
      <c r="H353" s="262"/>
      <c r="I353" s="265"/>
    </row>
    <row r="354" spans="8:9" ht="15.75" customHeight="1" x14ac:dyDescent="0.25">
      <c r="H354" s="262"/>
      <c r="I354" s="265"/>
    </row>
    <row r="355" spans="8:9" ht="15.75" customHeight="1" x14ac:dyDescent="0.25">
      <c r="H355" s="262"/>
      <c r="I355" s="265"/>
    </row>
    <row r="356" spans="8:9" ht="15.75" customHeight="1" x14ac:dyDescent="0.25">
      <c r="H356" s="262"/>
      <c r="I356" s="265"/>
    </row>
    <row r="357" spans="8:9" ht="15.75" customHeight="1" x14ac:dyDescent="0.25">
      <c r="H357" s="262"/>
      <c r="I357" s="265"/>
    </row>
    <row r="358" spans="8:9" ht="15.75" customHeight="1" x14ac:dyDescent="0.25">
      <c r="H358" s="262"/>
      <c r="I358" s="265"/>
    </row>
    <row r="359" spans="8:9" ht="15.75" customHeight="1" x14ac:dyDescent="0.25">
      <c r="H359" s="262"/>
      <c r="I359" s="265"/>
    </row>
    <row r="360" spans="8:9" ht="15.75" customHeight="1" x14ac:dyDescent="0.25">
      <c r="H360" s="262"/>
      <c r="I360" s="265"/>
    </row>
    <row r="361" spans="8:9" ht="15.75" customHeight="1" x14ac:dyDescent="0.25">
      <c r="H361" s="262"/>
      <c r="I361" s="265"/>
    </row>
    <row r="362" spans="8:9" ht="15.75" customHeight="1" x14ac:dyDescent="0.25">
      <c r="H362" s="262"/>
      <c r="I362" s="265"/>
    </row>
    <row r="363" spans="8:9" ht="15.75" customHeight="1" x14ac:dyDescent="0.25">
      <c r="H363" s="262"/>
      <c r="I363" s="265"/>
    </row>
    <row r="364" spans="8:9" ht="15.75" customHeight="1" x14ac:dyDescent="0.25">
      <c r="H364" s="262"/>
      <c r="I364" s="265"/>
    </row>
    <row r="365" spans="8:9" ht="15.75" customHeight="1" x14ac:dyDescent="0.25">
      <c r="H365" s="262"/>
      <c r="I365" s="265"/>
    </row>
    <row r="366" spans="8:9" ht="15.75" customHeight="1" x14ac:dyDescent="0.25">
      <c r="H366" s="262"/>
      <c r="I366" s="265"/>
    </row>
    <row r="367" spans="8:9" ht="15.75" customHeight="1" x14ac:dyDescent="0.25">
      <c r="H367" s="262"/>
      <c r="I367" s="265"/>
    </row>
    <row r="368" spans="8:9" ht="15.75" customHeight="1" x14ac:dyDescent="0.25">
      <c r="H368" s="262"/>
      <c r="I368" s="265"/>
    </row>
    <row r="369" spans="8:9" ht="15.75" customHeight="1" x14ac:dyDescent="0.25">
      <c r="H369" s="262"/>
      <c r="I369" s="265"/>
    </row>
    <row r="370" spans="8:9" ht="15.75" customHeight="1" x14ac:dyDescent="0.25">
      <c r="H370" s="262"/>
      <c r="I370" s="265"/>
    </row>
    <row r="371" spans="8:9" ht="15.75" customHeight="1" x14ac:dyDescent="0.25">
      <c r="H371" s="262"/>
      <c r="I371" s="265"/>
    </row>
    <row r="372" spans="8:9" ht="15.75" customHeight="1" x14ac:dyDescent="0.25">
      <c r="H372" s="262"/>
      <c r="I372" s="265"/>
    </row>
    <row r="373" spans="8:9" ht="15.75" customHeight="1" x14ac:dyDescent="0.25">
      <c r="H373" s="262"/>
      <c r="I373" s="265"/>
    </row>
    <row r="374" spans="8:9" ht="15.75" customHeight="1" x14ac:dyDescent="0.25">
      <c r="H374" s="262"/>
      <c r="I374" s="265"/>
    </row>
    <row r="375" spans="8:9" ht="15.75" customHeight="1" x14ac:dyDescent="0.25">
      <c r="H375" s="262"/>
      <c r="I375" s="265"/>
    </row>
    <row r="376" spans="8:9" ht="15.75" customHeight="1" x14ac:dyDescent="0.25">
      <c r="H376" s="262"/>
      <c r="I376" s="265"/>
    </row>
    <row r="377" spans="8:9" ht="15.75" customHeight="1" x14ac:dyDescent="0.25">
      <c r="H377" s="262"/>
      <c r="I377" s="265"/>
    </row>
    <row r="378" spans="8:9" ht="15.75" customHeight="1" x14ac:dyDescent="0.25">
      <c r="H378" s="262"/>
      <c r="I378" s="265"/>
    </row>
    <row r="379" spans="8:9" ht="15.75" customHeight="1" x14ac:dyDescent="0.25">
      <c r="H379" s="262"/>
      <c r="I379" s="265"/>
    </row>
    <row r="380" spans="8:9" ht="15.75" customHeight="1" x14ac:dyDescent="0.25">
      <c r="H380" s="262"/>
      <c r="I380" s="265"/>
    </row>
    <row r="381" spans="8:9" ht="15.75" customHeight="1" x14ac:dyDescent="0.25">
      <c r="H381" s="262"/>
      <c r="I381" s="265"/>
    </row>
    <row r="382" spans="8:9" ht="15.75" customHeight="1" x14ac:dyDescent="0.25">
      <c r="H382" s="262"/>
      <c r="I382" s="265"/>
    </row>
    <row r="383" spans="8:9" ht="15.75" customHeight="1" x14ac:dyDescent="0.25">
      <c r="H383" s="262"/>
      <c r="I383" s="265"/>
    </row>
    <row r="384" spans="8:9" ht="15.75" customHeight="1" x14ac:dyDescent="0.25">
      <c r="H384" s="262"/>
      <c r="I384" s="265"/>
    </row>
    <row r="385" spans="8:9" ht="15.75" customHeight="1" x14ac:dyDescent="0.25">
      <c r="H385" s="262"/>
      <c r="I385" s="265"/>
    </row>
    <row r="386" spans="8:9" ht="15.75" customHeight="1" x14ac:dyDescent="0.25">
      <c r="H386" s="262"/>
      <c r="I386" s="265"/>
    </row>
    <row r="387" spans="8:9" ht="15.75" customHeight="1" x14ac:dyDescent="0.25">
      <c r="H387" s="262"/>
      <c r="I387" s="265"/>
    </row>
    <row r="388" spans="8:9" ht="15.75" customHeight="1" x14ac:dyDescent="0.25">
      <c r="H388" s="262"/>
      <c r="I388" s="265"/>
    </row>
    <row r="389" spans="8:9" ht="15.75" customHeight="1" x14ac:dyDescent="0.25">
      <c r="H389" s="262"/>
      <c r="I389" s="265"/>
    </row>
    <row r="390" spans="8:9" ht="15.75" customHeight="1" x14ac:dyDescent="0.25">
      <c r="H390" s="262"/>
      <c r="I390" s="265"/>
    </row>
    <row r="391" spans="8:9" ht="15.75" customHeight="1" x14ac:dyDescent="0.25">
      <c r="H391" s="262"/>
      <c r="I391" s="265"/>
    </row>
    <row r="392" spans="8:9" ht="15.75" customHeight="1" x14ac:dyDescent="0.25">
      <c r="H392" s="262"/>
      <c r="I392" s="265"/>
    </row>
    <row r="393" spans="8:9" ht="15.75" customHeight="1" x14ac:dyDescent="0.25">
      <c r="H393" s="262"/>
      <c r="I393" s="265"/>
    </row>
    <row r="394" spans="8:9" ht="15.75" customHeight="1" x14ac:dyDescent="0.25">
      <c r="H394" s="262"/>
      <c r="I394" s="265"/>
    </row>
    <row r="395" spans="8:9" ht="15.75" customHeight="1" x14ac:dyDescent="0.25">
      <c r="H395" s="262"/>
      <c r="I395" s="265"/>
    </row>
    <row r="396" spans="8:9" ht="15.75" customHeight="1" x14ac:dyDescent="0.25">
      <c r="H396" s="262"/>
      <c r="I396" s="265"/>
    </row>
    <row r="397" spans="8:9" ht="15.75" customHeight="1" x14ac:dyDescent="0.25">
      <c r="H397" s="262"/>
      <c r="I397" s="265"/>
    </row>
    <row r="398" spans="8:9" ht="15.75" customHeight="1" x14ac:dyDescent="0.25">
      <c r="H398" s="262"/>
      <c r="I398" s="265"/>
    </row>
    <row r="399" spans="8:9" ht="15.75" customHeight="1" x14ac:dyDescent="0.25">
      <c r="H399" s="262"/>
      <c r="I399" s="265"/>
    </row>
    <row r="400" spans="8:9" ht="15.75" customHeight="1" x14ac:dyDescent="0.25">
      <c r="H400" s="262"/>
      <c r="I400" s="265"/>
    </row>
    <row r="401" spans="8:9" ht="15.75" customHeight="1" x14ac:dyDescent="0.25">
      <c r="H401" s="262"/>
      <c r="I401" s="265"/>
    </row>
    <row r="402" spans="8:9" ht="15.75" customHeight="1" x14ac:dyDescent="0.25">
      <c r="H402" s="262"/>
      <c r="I402" s="265"/>
    </row>
    <row r="403" spans="8:9" ht="15.75" customHeight="1" x14ac:dyDescent="0.25">
      <c r="H403" s="262"/>
      <c r="I403" s="265"/>
    </row>
    <row r="404" spans="8:9" ht="15.75" customHeight="1" x14ac:dyDescent="0.25">
      <c r="H404" s="262"/>
      <c r="I404" s="265"/>
    </row>
    <row r="405" spans="8:9" ht="15.75" customHeight="1" x14ac:dyDescent="0.25">
      <c r="H405" s="262"/>
      <c r="I405" s="265"/>
    </row>
    <row r="406" spans="8:9" ht="15.75" customHeight="1" x14ac:dyDescent="0.25">
      <c r="H406" s="262"/>
      <c r="I406" s="265"/>
    </row>
    <row r="407" spans="8:9" ht="15.75" customHeight="1" x14ac:dyDescent="0.25">
      <c r="H407" s="262"/>
      <c r="I407" s="265"/>
    </row>
    <row r="408" spans="8:9" ht="15.75" customHeight="1" x14ac:dyDescent="0.25">
      <c r="H408" s="262"/>
      <c r="I408" s="265"/>
    </row>
    <row r="409" spans="8:9" ht="15.75" customHeight="1" x14ac:dyDescent="0.25">
      <c r="H409" s="262"/>
      <c r="I409" s="265"/>
    </row>
    <row r="410" spans="8:9" ht="15.75" customHeight="1" x14ac:dyDescent="0.25">
      <c r="H410" s="262"/>
      <c r="I410" s="265"/>
    </row>
    <row r="411" spans="8:9" ht="15.75" customHeight="1" x14ac:dyDescent="0.25">
      <c r="H411" s="262"/>
      <c r="I411" s="265"/>
    </row>
    <row r="412" spans="8:9" ht="15.75" customHeight="1" x14ac:dyDescent="0.25">
      <c r="H412" s="262"/>
      <c r="I412" s="265"/>
    </row>
    <row r="413" spans="8:9" ht="15.75" customHeight="1" x14ac:dyDescent="0.25">
      <c r="H413" s="262"/>
      <c r="I413" s="265"/>
    </row>
    <row r="414" spans="8:9" ht="15.75" customHeight="1" x14ac:dyDescent="0.25">
      <c r="H414" s="262"/>
      <c r="I414" s="265"/>
    </row>
    <row r="415" spans="8:9" ht="15.75" customHeight="1" x14ac:dyDescent="0.25">
      <c r="H415" s="262"/>
      <c r="I415" s="265"/>
    </row>
    <row r="416" spans="8:9" ht="15.75" customHeight="1" x14ac:dyDescent="0.25">
      <c r="H416" s="262"/>
      <c r="I416" s="265"/>
    </row>
    <row r="417" spans="8:9" ht="15.75" customHeight="1" x14ac:dyDescent="0.25">
      <c r="H417" s="262"/>
      <c r="I417" s="265"/>
    </row>
    <row r="418" spans="8:9" ht="15.75" customHeight="1" x14ac:dyDescent="0.25">
      <c r="H418" s="262"/>
      <c r="I418" s="265"/>
    </row>
    <row r="419" spans="8:9" ht="15.75" customHeight="1" x14ac:dyDescent="0.25">
      <c r="H419" s="262"/>
      <c r="I419" s="265"/>
    </row>
    <row r="420" spans="8:9" ht="15.75" customHeight="1" x14ac:dyDescent="0.25">
      <c r="H420" s="262"/>
      <c r="I420" s="265"/>
    </row>
    <row r="421" spans="8:9" ht="15.75" customHeight="1" x14ac:dyDescent="0.25">
      <c r="H421" s="262"/>
      <c r="I421" s="265"/>
    </row>
    <row r="422" spans="8:9" ht="15.75" customHeight="1" x14ac:dyDescent="0.25">
      <c r="H422" s="262"/>
      <c r="I422" s="265"/>
    </row>
    <row r="423" spans="8:9" ht="15.75" customHeight="1" x14ac:dyDescent="0.25">
      <c r="H423" s="262"/>
      <c r="I423" s="265"/>
    </row>
    <row r="424" spans="8:9" ht="15.75" customHeight="1" x14ac:dyDescent="0.25">
      <c r="H424" s="262"/>
      <c r="I424" s="265"/>
    </row>
    <row r="425" spans="8:9" ht="15.75" customHeight="1" x14ac:dyDescent="0.25">
      <c r="H425" s="262"/>
      <c r="I425" s="265"/>
    </row>
    <row r="426" spans="8:9" ht="15.75" customHeight="1" x14ac:dyDescent="0.25">
      <c r="H426" s="262"/>
      <c r="I426" s="265"/>
    </row>
    <row r="427" spans="8:9" ht="15.75" customHeight="1" x14ac:dyDescent="0.25">
      <c r="H427" s="262"/>
      <c r="I427" s="265"/>
    </row>
    <row r="428" spans="8:9" ht="15.75" customHeight="1" x14ac:dyDescent="0.25">
      <c r="H428" s="262"/>
      <c r="I428" s="265"/>
    </row>
    <row r="429" spans="8:9" ht="15.75" customHeight="1" x14ac:dyDescent="0.25">
      <c r="H429" s="262"/>
      <c r="I429" s="265"/>
    </row>
    <row r="430" spans="8:9" ht="15.75" customHeight="1" x14ac:dyDescent="0.25">
      <c r="H430" s="262"/>
      <c r="I430" s="265"/>
    </row>
    <row r="431" spans="8:9" ht="15.75" customHeight="1" x14ac:dyDescent="0.25">
      <c r="H431" s="262"/>
      <c r="I431" s="265"/>
    </row>
    <row r="432" spans="8:9" ht="15.75" customHeight="1" x14ac:dyDescent="0.25">
      <c r="H432" s="262"/>
      <c r="I432" s="265"/>
    </row>
    <row r="433" spans="8:9" ht="15.75" customHeight="1" x14ac:dyDescent="0.25">
      <c r="H433" s="262"/>
      <c r="I433" s="265"/>
    </row>
    <row r="434" spans="8:9" ht="15.75" customHeight="1" x14ac:dyDescent="0.25">
      <c r="H434" s="262"/>
      <c r="I434" s="265"/>
    </row>
    <row r="435" spans="8:9" ht="15.75" customHeight="1" x14ac:dyDescent="0.25">
      <c r="H435" s="262"/>
      <c r="I435" s="265"/>
    </row>
    <row r="436" spans="8:9" ht="15.75" customHeight="1" x14ac:dyDescent="0.25">
      <c r="H436" s="262"/>
      <c r="I436" s="265"/>
    </row>
    <row r="437" spans="8:9" ht="15.75" customHeight="1" x14ac:dyDescent="0.25">
      <c r="H437" s="262"/>
      <c r="I437" s="265"/>
    </row>
    <row r="438" spans="8:9" ht="15.75" customHeight="1" x14ac:dyDescent="0.25">
      <c r="H438" s="262"/>
      <c r="I438" s="265"/>
    </row>
    <row r="439" spans="8:9" ht="15.75" customHeight="1" x14ac:dyDescent="0.25">
      <c r="H439" s="262"/>
      <c r="I439" s="265"/>
    </row>
    <row r="440" spans="8:9" ht="15.75" customHeight="1" x14ac:dyDescent="0.25">
      <c r="H440" s="262"/>
      <c r="I440" s="265"/>
    </row>
    <row r="441" spans="8:9" ht="15.75" customHeight="1" x14ac:dyDescent="0.25">
      <c r="H441" s="262"/>
      <c r="I441" s="265"/>
    </row>
    <row r="442" spans="8:9" ht="15.75" customHeight="1" x14ac:dyDescent="0.25">
      <c r="H442" s="262"/>
      <c r="I442" s="265"/>
    </row>
    <row r="443" spans="8:9" ht="15.75" customHeight="1" x14ac:dyDescent="0.25">
      <c r="H443" s="262"/>
      <c r="I443" s="265"/>
    </row>
    <row r="444" spans="8:9" ht="15.75" customHeight="1" x14ac:dyDescent="0.25">
      <c r="H444" s="262"/>
      <c r="I444" s="265"/>
    </row>
    <row r="445" spans="8:9" ht="15.75" customHeight="1" x14ac:dyDescent="0.25">
      <c r="H445" s="262"/>
      <c r="I445" s="265"/>
    </row>
    <row r="446" spans="8:9" ht="15.75" customHeight="1" x14ac:dyDescent="0.25">
      <c r="H446" s="262"/>
      <c r="I446" s="265"/>
    </row>
    <row r="447" spans="8:9" ht="15.75" customHeight="1" x14ac:dyDescent="0.25">
      <c r="H447" s="262"/>
      <c r="I447" s="265"/>
    </row>
    <row r="448" spans="8:9" ht="15.75" customHeight="1" x14ac:dyDescent="0.25">
      <c r="H448" s="262"/>
      <c r="I448" s="265"/>
    </row>
    <row r="449" spans="8:9" ht="15.75" customHeight="1" x14ac:dyDescent="0.25">
      <c r="H449" s="262"/>
      <c r="I449" s="265"/>
    </row>
    <row r="450" spans="8:9" ht="15.75" customHeight="1" x14ac:dyDescent="0.25">
      <c r="H450" s="262"/>
      <c r="I450" s="265"/>
    </row>
    <row r="451" spans="8:9" ht="15.75" customHeight="1" x14ac:dyDescent="0.25">
      <c r="H451" s="262"/>
      <c r="I451" s="265"/>
    </row>
    <row r="452" spans="8:9" ht="15.75" customHeight="1" x14ac:dyDescent="0.25">
      <c r="H452" s="262"/>
      <c r="I452" s="265"/>
    </row>
    <row r="453" spans="8:9" ht="15.75" customHeight="1" x14ac:dyDescent="0.25">
      <c r="H453" s="262"/>
      <c r="I453" s="265"/>
    </row>
    <row r="454" spans="8:9" ht="15.75" customHeight="1" x14ac:dyDescent="0.25">
      <c r="H454" s="262"/>
      <c r="I454" s="265"/>
    </row>
    <row r="455" spans="8:9" ht="15.75" customHeight="1" x14ac:dyDescent="0.25">
      <c r="H455" s="262"/>
      <c r="I455" s="265"/>
    </row>
    <row r="456" spans="8:9" ht="15.75" customHeight="1" x14ac:dyDescent="0.25">
      <c r="H456" s="262"/>
      <c r="I456" s="265"/>
    </row>
    <row r="457" spans="8:9" ht="15.75" customHeight="1" x14ac:dyDescent="0.25">
      <c r="H457" s="262"/>
      <c r="I457" s="265"/>
    </row>
    <row r="458" spans="8:9" ht="15.75" customHeight="1" x14ac:dyDescent="0.25">
      <c r="H458" s="262"/>
      <c r="I458" s="265"/>
    </row>
    <row r="459" spans="8:9" ht="15.75" customHeight="1" x14ac:dyDescent="0.25">
      <c r="H459" s="262"/>
      <c r="I459" s="265"/>
    </row>
    <row r="460" spans="8:9" ht="15.75" customHeight="1" x14ac:dyDescent="0.25">
      <c r="H460" s="262"/>
      <c r="I460" s="265"/>
    </row>
    <row r="461" spans="8:9" ht="15.75" customHeight="1" x14ac:dyDescent="0.25">
      <c r="H461" s="262"/>
      <c r="I461" s="265"/>
    </row>
    <row r="462" spans="8:9" ht="15.75" customHeight="1" x14ac:dyDescent="0.25">
      <c r="H462" s="262"/>
      <c r="I462" s="265"/>
    </row>
    <row r="463" spans="8:9" ht="15.75" customHeight="1" x14ac:dyDescent="0.25">
      <c r="H463" s="262"/>
      <c r="I463" s="265"/>
    </row>
    <row r="464" spans="8:9" ht="15.75" customHeight="1" x14ac:dyDescent="0.25">
      <c r="H464" s="262"/>
      <c r="I464" s="265"/>
    </row>
    <row r="465" spans="8:9" ht="15.75" customHeight="1" x14ac:dyDescent="0.25">
      <c r="H465" s="262"/>
      <c r="I465" s="265"/>
    </row>
    <row r="466" spans="8:9" ht="15.75" customHeight="1" x14ac:dyDescent="0.25">
      <c r="H466" s="262"/>
      <c r="I466" s="265"/>
    </row>
    <row r="467" spans="8:9" ht="15.75" customHeight="1" x14ac:dyDescent="0.25">
      <c r="H467" s="262"/>
      <c r="I467" s="265"/>
    </row>
    <row r="468" spans="8:9" ht="15.75" customHeight="1" x14ac:dyDescent="0.25">
      <c r="H468" s="262"/>
      <c r="I468" s="265"/>
    </row>
    <row r="469" spans="8:9" ht="15.75" customHeight="1" x14ac:dyDescent="0.25">
      <c r="H469" s="262"/>
      <c r="I469" s="265"/>
    </row>
    <row r="470" spans="8:9" ht="15.75" customHeight="1" x14ac:dyDescent="0.25">
      <c r="H470" s="262"/>
      <c r="I470" s="265"/>
    </row>
    <row r="471" spans="8:9" ht="15.75" customHeight="1" x14ac:dyDescent="0.25">
      <c r="H471" s="262"/>
      <c r="I471" s="265"/>
    </row>
    <row r="472" spans="8:9" ht="15.75" customHeight="1" x14ac:dyDescent="0.25">
      <c r="H472" s="262"/>
      <c r="I472" s="265"/>
    </row>
    <row r="473" spans="8:9" ht="15.75" customHeight="1" x14ac:dyDescent="0.25">
      <c r="H473" s="262"/>
      <c r="I473" s="265"/>
    </row>
    <row r="474" spans="8:9" ht="15.75" customHeight="1" x14ac:dyDescent="0.25">
      <c r="H474" s="262"/>
      <c r="I474" s="265"/>
    </row>
    <row r="475" spans="8:9" ht="15.75" customHeight="1" x14ac:dyDescent="0.25">
      <c r="H475" s="262"/>
      <c r="I475" s="265"/>
    </row>
    <row r="476" spans="8:9" ht="15.75" customHeight="1" x14ac:dyDescent="0.25">
      <c r="H476" s="262"/>
      <c r="I476" s="265"/>
    </row>
    <row r="477" spans="8:9" ht="15.75" customHeight="1" x14ac:dyDescent="0.25">
      <c r="H477" s="262"/>
      <c r="I477" s="265"/>
    </row>
    <row r="478" spans="8:9" ht="15.75" customHeight="1" x14ac:dyDescent="0.25">
      <c r="H478" s="262"/>
      <c r="I478" s="265"/>
    </row>
    <row r="479" spans="8:9" ht="15.75" customHeight="1" x14ac:dyDescent="0.25">
      <c r="H479" s="262"/>
      <c r="I479" s="265"/>
    </row>
    <row r="480" spans="8:9" ht="15.75" customHeight="1" x14ac:dyDescent="0.25">
      <c r="H480" s="262"/>
      <c r="I480" s="265"/>
    </row>
    <row r="481" spans="8:9" ht="15.75" customHeight="1" x14ac:dyDescent="0.25">
      <c r="H481" s="262"/>
      <c r="I481" s="265"/>
    </row>
    <row r="482" spans="8:9" ht="15.75" customHeight="1" x14ac:dyDescent="0.25">
      <c r="H482" s="262"/>
      <c r="I482" s="265"/>
    </row>
    <row r="483" spans="8:9" ht="15.75" customHeight="1" x14ac:dyDescent="0.25">
      <c r="H483" s="262"/>
      <c r="I483" s="265"/>
    </row>
    <row r="484" spans="8:9" ht="15.75" customHeight="1" x14ac:dyDescent="0.25">
      <c r="H484" s="262"/>
      <c r="I484" s="265"/>
    </row>
    <row r="485" spans="8:9" ht="15.75" customHeight="1" x14ac:dyDescent="0.25">
      <c r="H485" s="262"/>
      <c r="I485" s="265"/>
    </row>
    <row r="486" spans="8:9" ht="15.75" customHeight="1" x14ac:dyDescent="0.25">
      <c r="H486" s="262"/>
      <c r="I486" s="265"/>
    </row>
    <row r="487" spans="8:9" ht="15.75" customHeight="1" x14ac:dyDescent="0.25">
      <c r="H487" s="262"/>
      <c r="I487" s="265"/>
    </row>
    <row r="488" spans="8:9" ht="15.75" customHeight="1" x14ac:dyDescent="0.25">
      <c r="H488" s="262"/>
      <c r="I488" s="265"/>
    </row>
    <row r="489" spans="8:9" ht="15.75" customHeight="1" x14ac:dyDescent="0.25">
      <c r="H489" s="262"/>
      <c r="I489" s="265"/>
    </row>
    <row r="490" spans="8:9" ht="15.75" customHeight="1" x14ac:dyDescent="0.25">
      <c r="H490" s="262"/>
      <c r="I490" s="265"/>
    </row>
    <row r="491" spans="8:9" ht="15.75" customHeight="1" x14ac:dyDescent="0.25">
      <c r="H491" s="262"/>
      <c r="I491" s="265"/>
    </row>
    <row r="492" spans="8:9" ht="15.75" customHeight="1" x14ac:dyDescent="0.25">
      <c r="H492" s="262"/>
      <c r="I492" s="265"/>
    </row>
    <row r="493" spans="8:9" ht="15.75" customHeight="1" x14ac:dyDescent="0.25">
      <c r="H493" s="262"/>
      <c r="I493" s="265"/>
    </row>
    <row r="494" spans="8:9" ht="15.75" customHeight="1" x14ac:dyDescent="0.25">
      <c r="H494" s="262"/>
      <c r="I494" s="265"/>
    </row>
    <row r="495" spans="8:9" ht="15.75" customHeight="1" x14ac:dyDescent="0.25">
      <c r="H495" s="262"/>
      <c r="I495" s="265"/>
    </row>
    <row r="496" spans="8:9" ht="15.75" customHeight="1" x14ac:dyDescent="0.25">
      <c r="H496" s="262"/>
      <c r="I496" s="265"/>
    </row>
    <row r="497" spans="8:9" ht="15.75" customHeight="1" x14ac:dyDescent="0.25">
      <c r="H497" s="262"/>
      <c r="I497" s="265"/>
    </row>
    <row r="498" spans="8:9" ht="15.75" customHeight="1" x14ac:dyDescent="0.25">
      <c r="H498" s="262"/>
      <c r="I498" s="265"/>
    </row>
    <row r="499" spans="8:9" ht="15.75" customHeight="1" x14ac:dyDescent="0.25">
      <c r="H499" s="262"/>
      <c r="I499" s="265"/>
    </row>
    <row r="500" spans="8:9" ht="15.75" customHeight="1" x14ac:dyDescent="0.25">
      <c r="H500" s="262"/>
      <c r="I500" s="265"/>
    </row>
    <row r="501" spans="8:9" ht="15.75" customHeight="1" x14ac:dyDescent="0.25">
      <c r="H501" s="262"/>
      <c r="I501" s="265"/>
    </row>
    <row r="502" spans="8:9" ht="15.75" customHeight="1" x14ac:dyDescent="0.25">
      <c r="H502" s="262"/>
      <c r="I502" s="265"/>
    </row>
    <row r="503" spans="8:9" ht="15.75" customHeight="1" x14ac:dyDescent="0.25">
      <c r="H503" s="262"/>
      <c r="I503" s="265"/>
    </row>
    <row r="504" spans="8:9" ht="15.75" customHeight="1" x14ac:dyDescent="0.25">
      <c r="H504" s="262"/>
      <c r="I504" s="265"/>
    </row>
    <row r="505" spans="8:9" ht="15.75" customHeight="1" x14ac:dyDescent="0.25">
      <c r="H505" s="262"/>
      <c r="I505" s="265"/>
    </row>
    <row r="506" spans="8:9" ht="15.75" customHeight="1" x14ac:dyDescent="0.25">
      <c r="H506" s="262"/>
      <c r="I506" s="265"/>
    </row>
    <row r="507" spans="8:9" ht="15.75" customHeight="1" x14ac:dyDescent="0.25">
      <c r="H507" s="262"/>
      <c r="I507" s="265"/>
    </row>
    <row r="508" spans="8:9" ht="15.75" customHeight="1" x14ac:dyDescent="0.25">
      <c r="H508" s="262"/>
      <c r="I508" s="265"/>
    </row>
    <row r="509" spans="8:9" ht="15.75" customHeight="1" x14ac:dyDescent="0.25">
      <c r="H509" s="262"/>
      <c r="I509" s="265"/>
    </row>
    <row r="510" spans="8:9" ht="15.75" customHeight="1" x14ac:dyDescent="0.25">
      <c r="H510" s="262"/>
      <c r="I510" s="265"/>
    </row>
    <row r="511" spans="8:9" ht="15.75" customHeight="1" x14ac:dyDescent="0.25">
      <c r="H511" s="262"/>
      <c r="I511" s="265"/>
    </row>
    <row r="512" spans="8:9" ht="15.75" customHeight="1" x14ac:dyDescent="0.25">
      <c r="H512" s="262"/>
      <c r="I512" s="265"/>
    </row>
    <row r="513" spans="8:9" ht="15.75" customHeight="1" x14ac:dyDescent="0.25">
      <c r="H513" s="262"/>
      <c r="I513" s="265"/>
    </row>
    <row r="514" spans="8:9" ht="15.75" customHeight="1" x14ac:dyDescent="0.25">
      <c r="H514" s="262"/>
      <c r="I514" s="265"/>
    </row>
    <row r="515" spans="8:9" ht="15.75" customHeight="1" x14ac:dyDescent="0.25">
      <c r="H515" s="262"/>
      <c r="I515" s="265"/>
    </row>
    <row r="516" spans="8:9" ht="15.75" customHeight="1" x14ac:dyDescent="0.25">
      <c r="H516" s="262"/>
      <c r="I516" s="265"/>
    </row>
    <row r="517" spans="8:9" ht="15.75" customHeight="1" x14ac:dyDescent="0.25">
      <c r="H517" s="262"/>
      <c r="I517" s="265"/>
    </row>
    <row r="518" spans="8:9" ht="15.75" customHeight="1" x14ac:dyDescent="0.25">
      <c r="H518" s="262"/>
      <c r="I518" s="265"/>
    </row>
    <row r="519" spans="8:9" ht="15.75" customHeight="1" x14ac:dyDescent="0.25">
      <c r="H519" s="262"/>
      <c r="I519" s="265"/>
    </row>
    <row r="520" spans="8:9" ht="15.75" customHeight="1" x14ac:dyDescent="0.25">
      <c r="H520" s="262"/>
      <c r="I520" s="265"/>
    </row>
    <row r="521" spans="8:9" ht="15.75" customHeight="1" x14ac:dyDescent="0.25">
      <c r="H521" s="262"/>
      <c r="I521" s="265"/>
    </row>
    <row r="522" spans="8:9" ht="15.75" customHeight="1" x14ac:dyDescent="0.25">
      <c r="H522" s="262"/>
      <c r="I522" s="265"/>
    </row>
    <row r="523" spans="8:9" ht="15.75" customHeight="1" x14ac:dyDescent="0.25">
      <c r="H523" s="262"/>
      <c r="I523" s="265"/>
    </row>
    <row r="524" spans="8:9" ht="15.75" customHeight="1" x14ac:dyDescent="0.25">
      <c r="H524" s="262"/>
      <c r="I524" s="265"/>
    </row>
    <row r="525" spans="8:9" ht="15.75" customHeight="1" x14ac:dyDescent="0.25">
      <c r="H525" s="262"/>
      <c r="I525" s="265"/>
    </row>
    <row r="526" spans="8:9" ht="15.75" customHeight="1" x14ac:dyDescent="0.25">
      <c r="H526" s="262"/>
      <c r="I526" s="265"/>
    </row>
    <row r="527" spans="8:9" ht="15.75" customHeight="1" x14ac:dyDescent="0.25">
      <c r="H527" s="262"/>
      <c r="I527" s="265"/>
    </row>
    <row r="528" spans="8:9" ht="15.75" customHeight="1" x14ac:dyDescent="0.25">
      <c r="H528" s="262"/>
      <c r="I528" s="265"/>
    </row>
    <row r="529" spans="8:9" ht="15.75" customHeight="1" x14ac:dyDescent="0.25">
      <c r="H529" s="262"/>
      <c r="I529" s="265"/>
    </row>
    <row r="530" spans="8:9" ht="15.75" customHeight="1" x14ac:dyDescent="0.25">
      <c r="H530" s="262"/>
      <c r="I530" s="265"/>
    </row>
    <row r="531" spans="8:9" ht="15.75" customHeight="1" x14ac:dyDescent="0.25">
      <c r="H531" s="262"/>
      <c r="I531" s="265"/>
    </row>
    <row r="532" spans="8:9" ht="15.75" customHeight="1" x14ac:dyDescent="0.25">
      <c r="H532" s="262"/>
      <c r="I532" s="265"/>
    </row>
    <row r="533" spans="8:9" ht="15.75" customHeight="1" x14ac:dyDescent="0.25">
      <c r="H533" s="262"/>
      <c r="I533" s="265"/>
    </row>
    <row r="534" spans="8:9" ht="15.75" customHeight="1" x14ac:dyDescent="0.25">
      <c r="H534" s="262"/>
      <c r="I534" s="265"/>
    </row>
    <row r="535" spans="8:9" ht="15.75" customHeight="1" x14ac:dyDescent="0.25">
      <c r="H535" s="262"/>
      <c r="I535" s="265"/>
    </row>
    <row r="536" spans="8:9" ht="15.75" customHeight="1" x14ac:dyDescent="0.25">
      <c r="H536" s="262"/>
      <c r="I536" s="265"/>
    </row>
    <row r="537" spans="8:9" ht="15.75" customHeight="1" x14ac:dyDescent="0.25">
      <c r="H537" s="262"/>
      <c r="I537" s="265"/>
    </row>
    <row r="538" spans="8:9" ht="15.75" customHeight="1" x14ac:dyDescent="0.25">
      <c r="H538" s="262"/>
      <c r="I538" s="265"/>
    </row>
    <row r="539" spans="8:9" ht="15.75" customHeight="1" x14ac:dyDescent="0.25">
      <c r="H539" s="262"/>
      <c r="I539" s="265"/>
    </row>
    <row r="540" spans="8:9" ht="15.75" customHeight="1" x14ac:dyDescent="0.25">
      <c r="H540" s="262"/>
      <c r="I540" s="265"/>
    </row>
    <row r="541" spans="8:9" ht="15.75" customHeight="1" x14ac:dyDescent="0.25">
      <c r="H541" s="262"/>
      <c r="I541" s="265"/>
    </row>
    <row r="542" spans="8:9" ht="15.75" customHeight="1" x14ac:dyDescent="0.25">
      <c r="H542" s="262"/>
      <c r="I542" s="265"/>
    </row>
    <row r="543" spans="8:9" ht="15.75" customHeight="1" x14ac:dyDescent="0.25">
      <c r="H543" s="262"/>
      <c r="I543" s="265"/>
    </row>
    <row r="544" spans="8:9" ht="15.75" customHeight="1" x14ac:dyDescent="0.25">
      <c r="H544" s="262"/>
      <c r="I544" s="265"/>
    </row>
    <row r="545" spans="8:9" ht="15.75" customHeight="1" x14ac:dyDescent="0.25">
      <c r="H545" s="262"/>
      <c r="I545" s="265"/>
    </row>
    <row r="546" spans="8:9" ht="15.75" customHeight="1" x14ac:dyDescent="0.25">
      <c r="H546" s="262"/>
      <c r="I546" s="265"/>
    </row>
    <row r="547" spans="8:9" ht="15.75" customHeight="1" x14ac:dyDescent="0.25">
      <c r="H547" s="262"/>
      <c r="I547" s="265"/>
    </row>
    <row r="548" spans="8:9" ht="15.75" customHeight="1" x14ac:dyDescent="0.25">
      <c r="H548" s="262"/>
      <c r="I548" s="265"/>
    </row>
    <row r="549" spans="8:9" ht="15.75" customHeight="1" x14ac:dyDescent="0.25">
      <c r="H549" s="262"/>
      <c r="I549" s="265"/>
    </row>
    <row r="550" spans="8:9" ht="15.75" customHeight="1" x14ac:dyDescent="0.25">
      <c r="H550" s="262"/>
      <c r="I550" s="265"/>
    </row>
    <row r="551" spans="8:9" ht="15.75" customHeight="1" x14ac:dyDescent="0.25">
      <c r="H551" s="262"/>
      <c r="I551" s="265"/>
    </row>
    <row r="552" spans="8:9" ht="15.75" customHeight="1" x14ac:dyDescent="0.25">
      <c r="H552" s="262"/>
      <c r="I552" s="265"/>
    </row>
    <row r="553" spans="8:9" ht="15.75" customHeight="1" x14ac:dyDescent="0.25">
      <c r="H553" s="262"/>
      <c r="I553" s="265"/>
    </row>
    <row r="554" spans="8:9" ht="15.75" customHeight="1" x14ac:dyDescent="0.25">
      <c r="H554" s="262"/>
      <c r="I554" s="265"/>
    </row>
    <row r="555" spans="8:9" ht="15.75" customHeight="1" x14ac:dyDescent="0.25">
      <c r="H555" s="262"/>
      <c r="I555" s="265"/>
    </row>
    <row r="556" spans="8:9" ht="15.75" customHeight="1" x14ac:dyDescent="0.25">
      <c r="H556" s="262"/>
      <c r="I556" s="265"/>
    </row>
    <row r="557" spans="8:9" ht="15.75" customHeight="1" x14ac:dyDescent="0.25">
      <c r="H557" s="262"/>
      <c r="I557" s="265"/>
    </row>
    <row r="558" spans="8:9" ht="15.75" customHeight="1" x14ac:dyDescent="0.25">
      <c r="H558" s="262"/>
      <c r="I558" s="265"/>
    </row>
    <row r="559" spans="8:9" ht="15.75" customHeight="1" x14ac:dyDescent="0.25">
      <c r="H559" s="262"/>
      <c r="I559" s="265"/>
    </row>
    <row r="560" spans="8:9" ht="15.75" customHeight="1" x14ac:dyDescent="0.25">
      <c r="H560" s="262"/>
      <c r="I560" s="265"/>
    </row>
    <row r="561" spans="8:9" ht="15.75" customHeight="1" x14ac:dyDescent="0.25">
      <c r="H561" s="262"/>
      <c r="I561" s="265"/>
    </row>
    <row r="562" spans="8:9" ht="15.75" customHeight="1" x14ac:dyDescent="0.25">
      <c r="H562" s="262"/>
      <c r="I562" s="265"/>
    </row>
    <row r="563" spans="8:9" ht="15.75" customHeight="1" x14ac:dyDescent="0.25">
      <c r="H563" s="262"/>
      <c r="I563" s="265"/>
    </row>
    <row r="564" spans="8:9" ht="15.75" customHeight="1" x14ac:dyDescent="0.25">
      <c r="H564" s="262"/>
      <c r="I564" s="265"/>
    </row>
    <row r="565" spans="8:9" ht="15.75" customHeight="1" x14ac:dyDescent="0.25">
      <c r="H565" s="262"/>
      <c r="I565" s="265"/>
    </row>
    <row r="566" spans="8:9" ht="15.75" customHeight="1" x14ac:dyDescent="0.25">
      <c r="H566" s="262"/>
      <c r="I566" s="265"/>
    </row>
    <row r="567" spans="8:9" ht="15.75" customHeight="1" x14ac:dyDescent="0.25">
      <c r="H567" s="262"/>
      <c r="I567" s="265"/>
    </row>
    <row r="568" spans="8:9" ht="15.75" customHeight="1" x14ac:dyDescent="0.25">
      <c r="H568" s="262"/>
      <c r="I568" s="265"/>
    </row>
    <row r="569" spans="8:9" ht="15.75" customHeight="1" x14ac:dyDescent="0.25">
      <c r="H569" s="262"/>
      <c r="I569" s="265"/>
    </row>
    <row r="570" spans="8:9" ht="15.75" customHeight="1" x14ac:dyDescent="0.25">
      <c r="H570" s="262"/>
      <c r="I570" s="265"/>
    </row>
    <row r="571" spans="8:9" ht="15.75" customHeight="1" x14ac:dyDescent="0.25">
      <c r="H571" s="262"/>
      <c r="I571" s="265"/>
    </row>
    <row r="572" spans="8:9" ht="15.75" customHeight="1" x14ac:dyDescent="0.25">
      <c r="H572" s="262"/>
      <c r="I572" s="265"/>
    </row>
    <row r="573" spans="8:9" ht="15.75" customHeight="1" x14ac:dyDescent="0.25">
      <c r="H573" s="262"/>
      <c r="I573" s="265"/>
    </row>
    <row r="574" spans="8:9" ht="15.75" customHeight="1" x14ac:dyDescent="0.25">
      <c r="H574" s="262"/>
      <c r="I574" s="265"/>
    </row>
    <row r="575" spans="8:9" ht="15.75" customHeight="1" x14ac:dyDescent="0.25">
      <c r="H575" s="262"/>
      <c r="I575" s="265"/>
    </row>
    <row r="576" spans="8:9" ht="15.75" customHeight="1" x14ac:dyDescent="0.25">
      <c r="H576" s="262"/>
      <c r="I576" s="265"/>
    </row>
    <row r="577" spans="8:9" ht="15.75" customHeight="1" x14ac:dyDescent="0.25">
      <c r="H577" s="262"/>
      <c r="I577" s="265"/>
    </row>
    <row r="578" spans="8:9" ht="15.75" customHeight="1" x14ac:dyDescent="0.25">
      <c r="H578" s="262"/>
      <c r="I578" s="265"/>
    </row>
    <row r="579" spans="8:9" ht="15.75" customHeight="1" x14ac:dyDescent="0.25">
      <c r="H579" s="262"/>
      <c r="I579" s="265"/>
    </row>
    <row r="580" spans="8:9" ht="15.75" customHeight="1" x14ac:dyDescent="0.25">
      <c r="H580" s="262"/>
      <c r="I580" s="265"/>
    </row>
    <row r="581" spans="8:9" ht="15.75" customHeight="1" x14ac:dyDescent="0.25">
      <c r="H581" s="262"/>
      <c r="I581" s="265"/>
    </row>
    <row r="582" spans="8:9" ht="15.75" customHeight="1" x14ac:dyDescent="0.25">
      <c r="H582" s="262"/>
      <c r="I582" s="265"/>
    </row>
    <row r="583" spans="8:9" ht="15.75" customHeight="1" x14ac:dyDescent="0.25">
      <c r="H583" s="262"/>
      <c r="I583" s="265"/>
    </row>
    <row r="584" spans="8:9" ht="15.75" customHeight="1" x14ac:dyDescent="0.25">
      <c r="H584" s="262"/>
      <c r="I584" s="265"/>
    </row>
    <row r="585" spans="8:9" ht="15.75" customHeight="1" x14ac:dyDescent="0.25">
      <c r="H585" s="262"/>
      <c r="I585" s="265"/>
    </row>
    <row r="586" spans="8:9" ht="15.75" customHeight="1" x14ac:dyDescent="0.25">
      <c r="H586" s="262"/>
      <c r="I586" s="265"/>
    </row>
    <row r="587" spans="8:9" ht="15.75" customHeight="1" x14ac:dyDescent="0.25">
      <c r="H587" s="262"/>
      <c r="I587" s="265"/>
    </row>
    <row r="588" spans="8:9" ht="15.75" customHeight="1" x14ac:dyDescent="0.25">
      <c r="H588" s="262"/>
      <c r="I588" s="265"/>
    </row>
    <row r="589" spans="8:9" ht="15.75" customHeight="1" x14ac:dyDescent="0.25">
      <c r="H589" s="262"/>
      <c r="I589" s="265"/>
    </row>
    <row r="590" spans="8:9" ht="15.75" customHeight="1" x14ac:dyDescent="0.25">
      <c r="H590" s="262"/>
      <c r="I590" s="265"/>
    </row>
    <row r="591" spans="8:9" ht="15.75" customHeight="1" x14ac:dyDescent="0.25">
      <c r="H591" s="262"/>
      <c r="I591" s="265"/>
    </row>
    <row r="592" spans="8:9" ht="15.75" customHeight="1" x14ac:dyDescent="0.25">
      <c r="H592" s="262"/>
      <c r="I592" s="265"/>
    </row>
    <row r="593" spans="8:9" ht="15.75" customHeight="1" x14ac:dyDescent="0.25">
      <c r="H593" s="262"/>
      <c r="I593" s="265"/>
    </row>
    <row r="594" spans="8:9" ht="15.75" customHeight="1" x14ac:dyDescent="0.25">
      <c r="H594" s="262"/>
      <c r="I594" s="265"/>
    </row>
    <row r="595" spans="8:9" ht="15.75" customHeight="1" x14ac:dyDescent="0.25">
      <c r="H595" s="262"/>
      <c r="I595" s="265"/>
    </row>
    <row r="596" spans="8:9" ht="15.75" customHeight="1" x14ac:dyDescent="0.25">
      <c r="H596" s="262"/>
      <c r="I596" s="265"/>
    </row>
    <row r="597" spans="8:9" ht="15.75" customHeight="1" x14ac:dyDescent="0.25">
      <c r="H597" s="262"/>
      <c r="I597" s="265"/>
    </row>
    <row r="598" spans="8:9" ht="15.75" customHeight="1" x14ac:dyDescent="0.25">
      <c r="H598" s="262"/>
      <c r="I598" s="265"/>
    </row>
    <row r="599" spans="8:9" ht="15.75" customHeight="1" x14ac:dyDescent="0.25">
      <c r="H599" s="262"/>
      <c r="I599" s="265"/>
    </row>
    <row r="600" spans="8:9" ht="15.75" customHeight="1" x14ac:dyDescent="0.25">
      <c r="H600" s="262"/>
      <c r="I600" s="265"/>
    </row>
    <row r="601" spans="8:9" ht="15.75" customHeight="1" x14ac:dyDescent="0.25">
      <c r="H601" s="262"/>
      <c r="I601" s="265"/>
    </row>
    <row r="602" spans="8:9" ht="15.75" customHeight="1" x14ac:dyDescent="0.25">
      <c r="H602" s="262"/>
      <c r="I602" s="265"/>
    </row>
    <row r="603" spans="8:9" ht="15.75" customHeight="1" x14ac:dyDescent="0.25">
      <c r="H603" s="262"/>
      <c r="I603" s="265"/>
    </row>
    <row r="604" spans="8:9" ht="15.75" customHeight="1" x14ac:dyDescent="0.25">
      <c r="H604" s="262"/>
      <c r="I604" s="265"/>
    </row>
    <row r="605" spans="8:9" ht="15.75" customHeight="1" x14ac:dyDescent="0.25">
      <c r="H605" s="262"/>
      <c r="I605" s="265"/>
    </row>
    <row r="606" spans="8:9" ht="15.75" customHeight="1" x14ac:dyDescent="0.25">
      <c r="H606" s="262"/>
      <c r="I606" s="265"/>
    </row>
    <row r="607" spans="8:9" ht="15.75" customHeight="1" x14ac:dyDescent="0.25">
      <c r="H607" s="262"/>
      <c r="I607" s="265"/>
    </row>
    <row r="608" spans="8:9" ht="15.75" customHeight="1" x14ac:dyDescent="0.25">
      <c r="H608" s="262"/>
      <c r="I608" s="265"/>
    </row>
    <row r="609" spans="8:9" ht="15.75" customHeight="1" x14ac:dyDescent="0.25">
      <c r="H609" s="262"/>
      <c r="I609" s="265"/>
    </row>
    <row r="610" spans="8:9" ht="15.75" customHeight="1" x14ac:dyDescent="0.25">
      <c r="H610" s="262"/>
      <c r="I610" s="265"/>
    </row>
    <row r="611" spans="8:9" ht="15.75" customHeight="1" x14ac:dyDescent="0.25">
      <c r="H611" s="262"/>
      <c r="I611" s="265"/>
    </row>
    <row r="612" spans="8:9" ht="15.75" customHeight="1" x14ac:dyDescent="0.25">
      <c r="H612" s="262"/>
      <c r="I612" s="265"/>
    </row>
    <row r="613" spans="8:9" ht="15.75" customHeight="1" x14ac:dyDescent="0.25">
      <c r="H613" s="262"/>
      <c r="I613" s="265"/>
    </row>
    <row r="614" spans="8:9" ht="15.75" customHeight="1" x14ac:dyDescent="0.25">
      <c r="H614" s="262"/>
      <c r="I614" s="265"/>
    </row>
    <row r="615" spans="8:9" ht="15.75" customHeight="1" x14ac:dyDescent="0.25">
      <c r="H615" s="262"/>
      <c r="I615" s="265"/>
    </row>
    <row r="616" spans="8:9" ht="15.75" customHeight="1" x14ac:dyDescent="0.25">
      <c r="H616" s="262"/>
      <c r="I616" s="265"/>
    </row>
    <row r="617" spans="8:9" ht="15.75" customHeight="1" x14ac:dyDescent="0.25">
      <c r="H617" s="262"/>
      <c r="I617" s="265"/>
    </row>
    <row r="618" spans="8:9" ht="15.75" customHeight="1" x14ac:dyDescent="0.25">
      <c r="H618" s="262"/>
      <c r="I618" s="265"/>
    </row>
    <row r="619" spans="8:9" ht="15.75" customHeight="1" x14ac:dyDescent="0.25">
      <c r="H619" s="262"/>
      <c r="I619" s="265"/>
    </row>
    <row r="620" spans="8:9" ht="15.75" customHeight="1" x14ac:dyDescent="0.25">
      <c r="H620" s="262"/>
      <c r="I620" s="265"/>
    </row>
    <row r="621" spans="8:9" ht="15.75" customHeight="1" x14ac:dyDescent="0.25">
      <c r="H621" s="262"/>
      <c r="I621" s="265"/>
    </row>
    <row r="622" spans="8:9" ht="15.75" customHeight="1" x14ac:dyDescent="0.25">
      <c r="H622" s="262"/>
      <c r="I622" s="265"/>
    </row>
    <row r="623" spans="8:9" ht="15.75" customHeight="1" x14ac:dyDescent="0.25">
      <c r="H623" s="262"/>
      <c r="I623" s="265"/>
    </row>
    <row r="624" spans="8:9" ht="15.75" customHeight="1" x14ac:dyDescent="0.25">
      <c r="H624" s="262"/>
      <c r="I624" s="265"/>
    </row>
    <row r="625" spans="8:9" ht="15.75" customHeight="1" x14ac:dyDescent="0.25">
      <c r="H625" s="262"/>
      <c r="I625" s="265"/>
    </row>
    <row r="626" spans="8:9" ht="15.75" customHeight="1" x14ac:dyDescent="0.25">
      <c r="H626" s="262"/>
      <c r="I626" s="265"/>
    </row>
    <row r="627" spans="8:9" ht="15.75" customHeight="1" x14ac:dyDescent="0.25">
      <c r="H627" s="262"/>
      <c r="I627" s="265"/>
    </row>
    <row r="628" spans="8:9" ht="15.75" customHeight="1" x14ac:dyDescent="0.25">
      <c r="H628" s="262"/>
      <c r="I628" s="265"/>
    </row>
    <row r="629" spans="8:9" ht="15.75" customHeight="1" x14ac:dyDescent="0.25">
      <c r="H629" s="262"/>
      <c r="I629" s="265"/>
    </row>
    <row r="630" spans="8:9" ht="15.75" customHeight="1" x14ac:dyDescent="0.25">
      <c r="H630" s="262"/>
      <c r="I630" s="265"/>
    </row>
    <row r="631" spans="8:9" ht="15.75" customHeight="1" x14ac:dyDescent="0.25">
      <c r="H631" s="262"/>
      <c r="I631" s="265"/>
    </row>
    <row r="632" spans="8:9" ht="15.75" customHeight="1" x14ac:dyDescent="0.25">
      <c r="H632" s="262"/>
      <c r="I632" s="265"/>
    </row>
    <row r="633" spans="8:9" ht="15.75" customHeight="1" x14ac:dyDescent="0.25">
      <c r="H633" s="262"/>
      <c r="I633" s="265"/>
    </row>
    <row r="634" spans="8:9" ht="15.75" customHeight="1" x14ac:dyDescent="0.25">
      <c r="H634" s="262"/>
      <c r="I634" s="265"/>
    </row>
    <row r="635" spans="8:9" ht="15.75" customHeight="1" x14ac:dyDescent="0.25">
      <c r="H635" s="262"/>
      <c r="I635" s="265"/>
    </row>
    <row r="636" spans="8:9" ht="15.75" customHeight="1" x14ac:dyDescent="0.25">
      <c r="H636" s="262"/>
      <c r="I636" s="265"/>
    </row>
    <row r="637" spans="8:9" ht="15.75" customHeight="1" x14ac:dyDescent="0.25">
      <c r="H637" s="262"/>
      <c r="I637" s="265"/>
    </row>
    <row r="638" spans="8:9" ht="15.75" customHeight="1" x14ac:dyDescent="0.25">
      <c r="H638" s="262"/>
      <c r="I638" s="265"/>
    </row>
    <row r="639" spans="8:9" ht="15.75" customHeight="1" x14ac:dyDescent="0.25">
      <c r="H639" s="262"/>
      <c r="I639" s="265"/>
    </row>
    <row r="640" spans="8:9" ht="15.75" customHeight="1" x14ac:dyDescent="0.25">
      <c r="H640" s="262"/>
      <c r="I640" s="265"/>
    </row>
    <row r="641" spans="8:9" ht="15.75" customHeight="1" x14ac:dyDescent="0.25">
      <c r="H641" s="262"/>
      <c r="I641" s="265"/>
    </row>
    <row r="642" spans="8:9" ht="15.75" customHeight="1" x14ac:dyDescent="0.25">
      <c r="H642" s="262"/>
      <c r="I642" s="265"/>
    </row>
    <row r="643" spans="8:9" ht="15.75" customHeight="1" x14ac:dyDescent="0.25">
      <c r="H643" s="262"/>
      <c r="I643" s="265"/>
    </row>
    <row r="644" spans="8:9" ht="15.75" customHeight="1" x14ac:dyDescent="0.25">
      <c r="H644" s="262"/>
      <c r="I644" s="265"/>
    </row>
    <row r="645" spans="8:9" ht="15.75" customHeight="1" x14ac:dyDescent="0.25">
      <c r="H645" s="262"/>
      <c r="I645" s="265"/>
    </row>
    <row r="646" spans="8:9" ht="15.75" customHeight="1" x14ac:dyDescent="0.25">
      <c r="H646" s="262"/>
      <c r="I646" s="265"/>
    </row>
    <row r="647" spans="8:9" ht="15.75" customHeight="1" x14ac:dyDescent="0.25">
      <c r="H647" s="262"/>
      <c r="I647" s="265"/>
    </row>
    <row r="648" spans="8:9" ht="15.75" customHeight="1" x14ac:dyDescent="0.25">
      <c r="H648" s="262"/>
      <c r="I648" s="265"/>
    </row>
    <row r="649" spans="8:9" ht="15.75" customHeight="1" x14ac:dyDescent="0.25">
      <c r="H649" s="262"/>
      <c r="I649" s="265"/>
    </row>
    <row r="650" spans="8:9" ht="15.75" customHeight="1" x14ac:dyDescent="0.25">
      <c r="H650" s="262"/>
      <c r="I650" s="265"/>
    </row>
    <row r="651" spans="8:9" ht="15.75" customHeight="1" x14ac:dyDescent="0.25">
      <c r="H651" s="262"/>
      <c r="I651" s="265"/>
    </row>
    <row r="652" spans="8:9" ht="15.75" customHeight="1" x14ac:dyDescent="0.25">
      <c r="H652" s="262"/>
      <c r="I652" s="265"/>
    </row>
    <row r="653" spans="8:9" ht="15.75" customHeight="1" x14ac:dyDescent="0.25">
      <c r="H653" s="262"/>
      <c r="I653" s="265"/>
    </row>
    <row r="654" spans="8:9" ht="15.75" customHeight="1" x14ac:dyDescent="0.25">
      <c r="H654" s="262"/>
      <c r="I654" s="265"/>
    </row>
    <row r="655" spans="8:9" ht="15.75" customHeight="1" x14ac:dyDescent="0.25">
      <c r="H655" s="262"/>
      <c r="I655" s="265"/>
    </row>
    <row r="656" spans="8:9" ht="15.75" customHeight="1" x14ac:dyDescent="0.25">
      <c r="H656" s="262"/>
      <c r="I656" s="265"/>
    </row>
    <row r="657" spans="8:9" ht="15.75" customHeight="1" x14ac:dyDescent="0.25">
      <c r="H657" s="262"/>
      <c r="I657" s="265"/>
    </row>
    <row r="658" spans="8:9" ht="15.75" customHeight="1" x14ac:dyDescent="0.25">
      <c r="H658" s="262"/>
      <c r="I658" s="265"/>
    </row>
    <row r="659" spans="8:9" ht="15.75" customHeight="1" x14ac:dyDescent="0.25">
      <c r="H659" s="262"/>
      <c r="I659" s="265"/>
    </row>
    <row r="660" spans="8:9" ht="15.75" customHeight="1" x14ac:dyDescent="0.25">
      <c r="H660" s="262"/>
      <c r="I660" s="265"/>
    </row>
    <row r="661" spans="8:9" ht="15.75" customHeight="1" x14ac:dyDescent="0.25">
      <c r="H661" s="262"/>
      <c r="I661" s="265"/>
    </row>
    <row r="662" spans="8:9" ht="15.75" customHeight="1" x14ac:dyDescent="0.25">
      <c r="H662" s="262"/>
      <c r="I662" s="265"/>
    </row>
    <row r="663" spans="8:9" ht="15.75" customHeight="1" x14ac:dyDescent="0.25">
      <c r="H663" s="262"/>
      <c r="I663" s="265"/>
    </row>
    <row r="664" spans="8:9" ht="15.75" customHeight="1" x14ac:dyDescent="0.25">
      <c r="H664" s="262"/>
      <c r="I664" s="265"/>
    </row>
    <row r="665" spans="8:9" ht="15.75" customHeight="1" x14ac:dyDescent="0.25">
      <c r="H665" s="262"/>
      <c r="I665" s="265"/>
    </row>
    <row r="666" spans="8:9" ht="15.75" customHeight="1" x14ac:dyDescent="0.25">
      <c r="H666" s="262"/>
      <c r="I666" s="265"/>
    </row>
    <row r="667" spans="8:9" ht="15.75" customHeight="1" x14ac:dyDescent="0.25">
      <c r="H667" s="262"/>
      <c r="I667" s="265"/>
    </row>
    <row r="668" spans="8:9" ht="15.75" customHeight="1" x14ac:dyDescent="0.25">
      <c r="H668" s="262"/>
      <c r="I668" s="265"/>
    </row>
    <row r="669" spans="8:9" ht="15.75" customHeight="1" x14ac:dyDescent="0.25">
      <c r="H669" s="262"/>
      <c r="I669" s="265"/>
    </row>
    <row r="670" spans="8:9" ht="15.75" customHeight="1" x14ac:dyDescent="0.25">
      <c r="H670" s="262"/>
      <c r="I670" s="265"/>
    </row>
    <row r="671" spans="8:9" ht="15.75" customHeight="1" x14ac:dyDescent="0.25">
      <c r="H671" s="262"/>
      <c r="I671" s="265"/>
    </row>
    <row r="672" spans="8:9" ht="15.75" customHeight="1" x14ac:dyDescent="0.25">
      <c r="H672" s="262"/>
      <c r="I672" s="265"/>
    </row>
    <row r="673" spans="8:9" ht="15.75" customHeight="1" x14ac:dyDescent="0.25">
      <c r="H673" s="262"/>
      <c r="I673" s="265"/>
    </row>
    <row r="674" spans="8:9" ht="15.75" customHeight="1" x14ac:dyDescent="0.25">
      <c r="H674" s="262"/>
      <c r="I674" s="265"/>
    </row>
    <row r="675" spans="8:9" ht="15.75" customHeight="1" x14ac:dyDescent="0.25">
      <c r="H675" s="262"/>
      <c r="I675" s="265"/>
    </row>
    <row r="676" spans="8:9" ht="15.75" customHeight="1" x14ac:dyDescent="0.25">
      <c r="H676" s="262"/>
      <c r="I676" s="265"/>
    </row>
    <row r="677" spans="8:9" ht="15.75" customHeight="1" x14ac:dyDescent="0.25">
      <c r="H677" s="262"/>
      <c r="I677" s="265"/>
    </row>
    <row r="678" spans="8:9" ht="15.75" customHeight="1" x14ac:dyDescent="0.25">
      <c r="H678" s="262"/>
      <c r="I678" s="265"/>
    </row>
    <row r="679" spans="8:9" ht="15.75" customHeight="1" x14ac:dyDescent="0.25">
      <c r="H679" s="262"/>
      <c r="I679" s="265"/>
    </row>
    <row r="680" spans="8:9" ht="15.75" customHeight="1" x14ac:dyDescent="0.25">
      <c r="H680" s="262"/>
      <c r="I680" s="265"/>
    </row>
    <row r="681" spans="8:9" ht="15.75" customHeight="1" x14ac:dyDescent="0.25">
      <c r="H681" s="262"/>
      <c r="I681" s="265"/>
    </row>
    <row r="682" spans="8:9" ht="15.75" customHeight="1" x14ac:dyDescent="0.25">
      <c r="H682" s="262"/>
      <c r="I682" s="265"/>
    </row>
    <row r="683" spans="8:9" ht="15.75" customHeight="1" x14ac:dyDescent="0.25">
      <c r="H683" s="262"/>
      <c r="I683" s="265"/>
    </row>
    <row r="684" spans="8:9" ht="15.75" customHeight="1" x14ac:dyDescent="0.25">
      <c r="H684" s="262"/>
      <c r="I684" s="265"/>
    </row>
    <row r="685" spans="8:9" ht="15.75" customHeight="1" x14ac:dyDescent="0.25">
      <c r="H685" s="262"/>
      <c r="I685" s="265"/>
    </row>
    <row r="686" spans="8:9" ht="15.75" customHeight="1" x14ac:dyDescent="0.25">
      <c r="H686" s="262"/>
      <c r="I686" s="265"/>
    </row>
    <row r="687" spans="8:9" ht="15.75" customHeight="1" x14ac:dyDescent="0.25">
      <c r="H687" s="262"/>
      <c r="I687" s="265"/>
    </row>
    <row r="688" spans="8:9" ht="15.75" customHeight="1" x14ac:dyDescent="0.25">
      <c r="H688" s="262"/>
      <c r="I688" s="265"/>
    </row>
    <row r="689" spans="8:9" ht="15.75" customHeight="1" x14ac:dyDescent="0.25">
      <c r="H689" s="262"/>
      <c r="I689" s="265"/>
    </row>
    <row r="690" spans="8:9" ht="15.75" customHeight="1" x14ac:dyDescent="0.25">
      <c r="H690" s="262"/>
      <c r="I690" s="265"/>
    </row>
    <row r="691" spans="8:9" ht="15.75" customHeight="1" x14ac:dyDescent="0.25">
      <c r="H691" s="262"/>
      <c r="I691" s="265"/>
    </row>
    <row r="692" spans="8:9" ht="15.75" customHeight="1" x14ac:dyDescent="0.25">
      <c r="H692" s="262"/>
      <c r="I692" s="265"/>
    </row>
    <row r="693" spans="8:9" ht="15.75" customHeight="1" x14ac:dyDescent="0.25">
      <c r="H693" s="262"/>
      <c r="I693" s="265"/>
    </row>
    <row r="694" spans="8:9" ht="15.75" customHeight="1" x14ac:dyDescent="0.25">
      <c r="H694" s="262"/>
      <c r="I694" s="265"/>
    </row>
    <row r="695" spans="8:9" ht="15.75" customHeight="1" x14ac:dyDescent="0.25">
      <c r="H695" s="262"/>
      <c r="I695" s="265"/>
    </row>
    <row r="696" spans="8:9" ht="15.75" customHeight="1" x14ac:dyDescent="0.25">
      <c r="H696" s="262"/>
      <c r="I696" s="265"/>
    </row>
    <row r="697" spans="8:9" ht="15.75" customHeight="1" x14ac:dyDescent="0.25">
      <c r="H697" s="262"/>
      <c r="I697" s="265"/>
    </row>
    <row r="698" spans="8:9" ht="15.75" customHeight="1" x14ac:dyDescent="0.25">
      <c r="H698" s="262"/>
      <c r="I698" s="265"/>
    </row>
    <row r="699" spans="8:9" ht="15.75" customHeight="1" x14ac:dyDescent="0.25">
      <c r="H699" s="262"/>
      <c r="I699" s="265"/>
    </row>
    <row r="700" spans="8:9" ht="15.75" customHeight="1" x14ac:dyDescent="0.25">
      <c r="H700" s="262"/>
      <c r="I700" s="265"/>
    </row>
    <row r="701" spans="8:9" ht="15.75" customHeight="1" x14ac:dyDescent="0.25">
      <c r="H701" s="262"/>
      <c r="I701" s="265"/>
    </row>
    <row r="702" spans="8:9" ht="15.75" customHeight="1" x14ac:dyDescent="0.25">
      <c r="H702" s="262"/>
      <c r="I702" s="265"/>
    </row>
    <row r="703" spans="8:9" ht="15.75" customHeight="1" x14ac:dyDescent="0.25">
      <c r="H703" s="262"/>
      <c r="I703" s="265"/>
    </row>
    <row r="704" spans="8:9" ht="15.75" customHeight="1" x14ac:dyDescent="0.25">
      <c r="H704" s="262"/>
      <c r="I704" s="265"/>
    </row>
    <row r="705" spans="8:9" ht="15.75" customHeight="1" x14ac:dyDescent="0.25">
      <c r="H705" s="262"/>
      <c r="I705" s="265"/>
    </row>
    <row r="706" spans="8:9" ht="15.75" customHeight="1" x14ac:dyDescent="0.25">
      <c r="H706" s="262"/>
      <c r="I706" s="265"/>
    </row>
    <row r="707" spans="8:9" ht="15.75" customHeight="1" x14ac:dyDescent="0.25">
      <c r="H707" s="262"/>
      <c r="I707" s="265"/>
    </row>
    <row r="708" spans="8:9" ht="15.75" customHeight="1" x14ac:dyDescent="0.25">
      <c r="H708" s="262"/>
      <c r="I708" s="265"/>
    </row>
    <row r="709" spans="8:9" ht="15.75" customHeight="1" x14ac:dyDescent="0.25">
      <c r="H709" s="262"/>
      <c r="I709" s="265"/>
    </row>
    <row r="710" spans="8:9" ht="15.75" customHeight="1" x14ac:dyDescent="0.25">
      <c r="H710" s="262"/>
      <c r="I710" s="265"/>
    </row>
    <row r="711" spans="8:9" ht="15.75" customHeight="1" x14ac:dyDescent="0.25">
      <c r="H711" s="262"/>
      <c r="I711" s="265"/>
    </row>
    <row r="712" spans="8:9" ht="15.75" customHeight="1" x14ac:dyDescent="0.25">
      <c r="H712" s="262"/>
      <c r="I712" s="265"/>
    </row>
    <row r="713" spans="8:9" ht="15.75" customHeight="1" x14ac:dyDescent="0.25">
      <c r="H713" s="262"/>
      <c r="I713" s="265"/>
    </row>
    <row r="714" spans="8:9" ht="15.75" customHeight="1" x14ac:dyDescent="0.25">
      <c r="H714" s="262"/>
      <c r="I714" s="265"/>
    </row>
    <row r="715" spans="8:9" ht="15.75" customHeight="1" x14ac:dyDescent="0.25">
      <c r="H715" s="262"/>
      <c r="I715" s="265"/>
    </row>
    <row r="716" spans="8:9" ht="15.75" customHeight="1" x14ac:dyDescent="0.25">
      <c r="H716" s="262"/>
      <c r="I716" s="265"/>
    </row>
    <row r="717" spans="8:9" ht="15.75" customHeight="1" x14ac:dyDescent="0.25">
      <c r="H717" s="262"/>
      <c r="I717" s="265"/>
    </row>
    <row r="718" spans="8:9" ht="15.75" customHeight="1" x14ac:dyDescent="0.25">
      <c r="H718" s="262"/>
      <c r="I718" s="265"/>
    </row>
    <row r="719" spans="8:9" ht="15.75" customHeight="1" x14ac:dyDescent="0.25">
      <c r="H719" s="262"/>
      <c r="I719" s="265"/>
    </row>
    <row r="720" spans="8:9" ht="15.75" customHeight="1" x14ac:dyDescent="0.25">
      <c r="H720" s="262"/>
      <c r="I720" s="265"/>
    </row>
    <row r="721" spans="8:9" ht="15.75" customHeight="1" x14ac:dyDescent="0.25">
      <c r="H721" s="262"/>
      <c r="I721" s="265"/>
    </row>
    <row r="722" spans="8:9" ht="15.75" customHeight="1" x14ac:dyDescent="0.25">
      <c r="H722" s="262"/>
      <c r="I722" s="265"/>
    </row>
    <row r="723" spans="8:9" ht="15.75" customHeight="1" x14ac:dyDescent="0.25">
      <c r="H723" s="262"/>
      <c r="I723" s="265"/>
    </row>
    <row r="724" spans="8:9" ht="15.75" customHeight="1" x14ac:dyDescent="0.25">
      <c r="H724" s="262"/>
      <c r="I724" s="265"/>
    </row>
    <row r="725" spans="8:9" ht="15.75" customHeight="1" x14ac:dyDescent="0.25">
      <c r="H725" s="262"/>
      <c r="I725" s="265"/>
    </row>
    <row r="726" spans="8:9" ht="15.75" customHeight="1" x14ac:dyDescent="0.25">
      <c r="H726" s="262"/>
      <c r="I726" s="265"/>
    </row>
    <row r="727" spans="8:9" ht="15.75" customHeight="1" x14ac:dyDescent="0.25">
      <c r="H727" s="262"/>
      <c r="I727" s="265"/>
    </row>
    <row r="728" spans="8:9" ht="15.75" customHeight="1" x14ac:dyDescent="0.25">
      <c r="H728" s="262"/>
      <c r="I728" s="265"/>
    </row>
    <row r="729" spans="8:9" ht="15.75" customHeight="1" x14ac:dyDescent="0.25">
      <c r="H729" s="262"/>
      <c r="I729" s="265"/>
    </row>
    <row r="730" spans="8:9" ht="15.75" customHeight="1" x14ac:dyDescent="0.25">
      <c r="H730" s="262"/>
      <c r="I730" s="265"/>
    </row>
    <row r="731" spans="8:9" ht="15.75" customHeight="1" x14ac:dyDescent="0.25">
      <c r="H731" s="262"/>
      <c r="I731" s="265"/>
    </row>
    <row r="732" spans="8:9" ht="15.75" customHeight="1" x14ac:dyDescent="0.25">
      <c r="H732" s="262"/>
      <c r="I732" s="265"/>
    </row>
    <row r="733" spans="8:9" ht="15.75" customHeight="1" x14ac:dyDescent="0.25">
      <c r="H733" s="262"/>
      <c r="I733" s="265"/>
    </row>
    <row r="734" spans="8:9" ht="15.75" customHeight="1" x14ac:dyDescent="0.25">
      <c r="H734" s="262"/>
      <c r="I734" s="265"/>
    </row>
    <row r="735" spans="8:9" ht="15.75" customHeight="1" x14ac:dyDescent="0.25">
      <c r="H735" s="262"/>
      <c r="I735" s="265"/>
    </row>
    <row r="736" spans="8:9" ht="15.75" customHeight="1" x14ac:dyDescent="0.25">
      <c r="H736" s="262"/>
      <c r="I736" s="265"/>
    </row>
    <row r="737" spans="8:9" ht="15.75" customHeight="1" x14ac:dyDescent="0.25">
      <c r="H737" s="262"/>
      <c r="I737" s="265"/>
    </row>
    <row r="738" spans="8:9" ht="15.75" customHeight="1" x14ac:dyDescent="0.25">
      <c r="H738" s="262"/>
      <c r="I738" s="265"/>
    </row>
    <row r="739" spans="8:9" ht="15.75" customHeight="1" x14ac:dyDescent="0.25">
      <c r="H739" s="262"/>
      <c r="I739" s="265"/>
    </row>
    <row r="740" spans="8:9" ht="15.75" customHeight="1" x14ac:dyDescent="0.25">
      <c r="H740" s="262"/>
      <c r="I740" s="265"/>
    </row>
    <row r="741" spans="8:9" ht="15.75" customHeight="1" x14ac:dyDescent="0.25">
      <c r="H741" s="262"/>
      <c r="I741" s="265"/>
    </row>
    <row r="742" spans="8:9" ht="15.75" customHeight="1" x14ac:dyDescent="0.25">
      <c r="H742" s="262"/>
      <c r="I742" s="265"/>
    </row>
    <row r="743" spans="8:9" ht="15.75" customHeight="1" x14ac:dyDescent="0.25">
      <c r="H743" s="262"/>
      <c r="I743" s="265"/>
    </row>
    <row r="744" spans="8:9" ht="15.75" customHeight="1" x14ac:dyDescent="0.25">
      <c r="H744" s="262"/>
      <c r="I744" s="265"/>
    </row>
    <row r="745" spans="8:9" ht="15.75" customHeight="1" x14ac:dyDescent="0.25">
      <c r="H745" s="262"/>
      <c r="I745" s="265"/>
    </row>
    <row r="746" spans="8:9" ht="15.75" customHeight="1" x14ac:dyDescent="0.25">
      <c r="H746" s="262"/>
      <c r="I746" s="265"/>
    </row>
    <row r="747" spans="8:9" ht="15.75" customHeight="1" x14ac:dyDescent="0.25">
      <c r="H747" s="262"/>
      <c r="I747" s="265"/>
    </row>
    <row r="748" spans="8:9" ht="15.75" customHeight="1" x14ac:dyDescent="0.25">
      <c r="H748" s="262"/>
      <c r="I748" s="265"/>
    </row>
    <row r="749" spans="8:9" ht="15.75" customHeight="1" x14ac:dyDescent="0.25">
      <c r="H749" s="262"/>
      <c r="I749" s="265"/>
    </row>
    <row r="750" spans="8:9" ht="15.75" customHeight="1" x14ac:dyDescent="0.25">
      <c r="H750" s="262"/>
      <c r="I750" s="265"/>
    </row>
    <row r="751" spans="8:9" ht="15.75" customHeight="1" x14ac:dyDescent="0.25">
      <c r="H751" s="262"/>
      <c r="I751" s="265"/>
    </row>
    <row r="752" spans="8:9" ht="15.75" customHeight="1" x14ac:dyDescent="0.25">
      <c r="H752" s="262"/>
      <c r="I752" s="265"/>
    </row>
    <row r="753" spans="8:9" ht="15.75" customHeight="1" x14ac:dyDescent="0.25">
      <c r="H753" s="262"/>
      <c r="I753" s="265"/>
    </row>
    <row r="754" spans="8:9" ht="15.75" customHeight="1" x14ac:dyDescent="0.25">
      <c r="H754" s="262"/>
      <c r="I754" s="265"/>
    </row>
    <row r="755" spans="8:9" ht="15.75" customHeight="1" x14ac:dyDescent="0.25">
      <c r="H755" s="262"/>
      <c r="I755" s="265"/>
    </row>
    <row r="756" spans="8:9" ht="15.75" customHeight="1" x14ac:dyDescent="0.25">
      <c r="H756" s="262"/>
      <c r="I756" s="265"/>
    </row>
    <row r="757" spans="8:9" ht="15.75" customHeight="1" x14ac:dyDescent="0.25">
      <c r="H757" s="262"/>
      <c r="I757" s="265"/>
    </row>
    <row r="758" spans="8:9" ht="15.75" customHeight="1" x14ac:dyDescent="0.25">
      <c r="H758" s="262"/>
      <c r="I758" s="265"/>
    </row>
    <row r="759" spans="8:9" ht="15.75" customHeight="1" x14ac:dyDescent="0.25">
      <c r="H759" s="262"/>
      <c r="I759" s="265"/>
    </row>
    <row r="760" spans="8:9" ht="15.75" customHeight="1" x14ac:dyDescent="0.25">
      <c r="H760" s="262"/>
      <c r="I760" s="265"/>
    </row>
    <row r="761" spans="8:9" ht="15.75" customHeight="1" x14ac:dyDescent="0.25">
      <c r="H761" s="262"/>
      <c r="I761" s="265"/>
    </row>
    <row r="762" spans="8:9" ht="15.75" customHeight="1" x14ac:dyDescent="0.25">
      <c r="H762" s="262"/>
      <c r="I762" s="265"/>
    </row>
    <row r="763" spans="8:9" ht="15.75" customHeight="1" x14ac:dyDescent="0.25">
      <c r="H763" s="262"/>
      <c r="I763" s="265"/>
    </row>
    <row r="764" spans="8:9" ht="15.75" customHeight="1" x14ac:dyDescent="0.25">
      <c r="H764" s="262"/>
      <c r="I764" s="265"/>
    </row>
    <row r="765" spans="8:9" ht="15.75" customHeight="1" x14ac:dyDescent="0.25">
      <c r="H765" s="262"/>
      <c r="I765" s="265"/>
    </row>
    <row r="766" spans="8:9" ht="15.75" customHeight="1" x14ac:dyDescent="0.25">
      <c r="H766" s="262"/>
      <c r="I766" s="265"/>
    </row>
    <row r="767" spans="8:9" ht="15.75" customHeight="1" x14ac:dyDescent="0.25">
      <c r="H767" s="262"/>
      <c r="I767" s="265"/>
    </row>
    <row r="768" spans="8:9" ht="15.75" customHeight="1" x14ac:dyDescent="0.25">
      <c r="H768" s="262"/>
      <c r="I768" s="265"/>
    </row>
    <row r="769" spans="8:9" ht="15.75" customHeight="1" x14ac:dyDescent="0.25">
      <c r="H769" s="262"/>
      <c r="I769" s="265"/>
    </row>
    <row r="770" spans="8:9" ht="15.75" customHeight="1" x14ac:dyDescent="0.25">
      <c r="H770" s="262"/>
      <c r="I770" s="265"/>
    </row>
    <row r="771" spans="8:9" ht="15.75" customHeight="1" x14ac:dyDescent="0.25">
      <c r="H771" s="262"/>
      <c r="I771" s="265"/>
    </row>
    <row r="772" spans="8:9" ht="15.75" customHeight="1" x14ac:dyDescent="0.25">
      <c r="H772" s="262"/>
      <c r="I772" s="265"/>
    </row>
    <row r="773" spans="8:9" ht="15.75" customHeight="1" x14ac:dyDescent="0.25">
      <c r="H773" s="262"/>
      <c r="I773" s="265"/>
    </row>
    <row r="774" spans="8:9" ht="15.75" customHeight="1" x14ac:dyDescent="0.25">
      <c r="H774" s="262"/>
      <c r="I774" s="265"/>
    </row>
    <row r="775" spans="8:9" ht="15.75" customHeight="1" x14ac:dyDescent="0.25">
      <c r="H775" s="262"/>
      <c r="I775" s="265"/>
    </row>
    <row r="776" spans="8:9" ht="15.75" customHeight="1" x14ac:dyDescent="0.25">
      <c r="H776" s="262"/>
      <c r="I776" s="265"/>
    </row>
    <row r="777" spans="8:9" ht="15.75" customHeight="1" x14ac:dyDescent="0.25">
      <c r="H777" s="262"/>
      <c r="I777" s="265"/>
    </row>
    <row r="778" spans="8:9" ht="15.75" customHeight="1" x14ac:dyDescent="0.25">
      <c r="H778" s="262"/>
      <c r="I778" s="265"/>
    </row>
    <row r="779" spans="8:9" ht="15.75" customHeight="1" x14ac:dyDescent="0.25">
      <c r="H779" s="262"/>
      <c r="I779" s="265"/>
    </row>
    <row r="780" spans="8:9" ht="15.75" customHeight="1" x14ac:dyDescent="0.25">
      <c r="H780" s="262"/>
      <c r="I780" s="265"/>
    </row>
    <row r="781" spans="8:9" ht="15.75" customHeight="1" x14ac:dyDescent="0.25">
      <c r="H781" s="262"/>
      <c r="I781" s="265"/>
    </row>
    <row r="782" spans="8:9" ht="15.75" customHeight="1" x14ac:dyDescent="0.25">
      <c r="H782" s="262"/>
      <c r="I782" s="265"/>
    </row>
    <row r="783" spans="8:9" ht="15.75" customHeight="1" x14ac:dyDescent="0.25">
      <c r="H783" s="262"/>
      <c r="I783" s="265"/>
    </row>
    <row r="784" spans="8:9" ht="15.75" customHeight="1" x14ac:dyDescent="0.25">
      <c r="H784" s="262"/>
      <c r="I784" s="265"/>
    </row>
    <row r="785" spans="8:9" ht="15.75" customHeight="1" x14ac:dyDescent="0.25">
      <c r="H785" s="262"/>
      <c r="I785" s="265"/>
    </row>
    <row r="786" spans="8:9" ht="15.75" customHeight="1" x14ac:dyDescent="0.25">
      <c r="H786" s="262"/>
      <c r="I786" s="265"/>
    </row>
    <row r="787" spans="8:9" ht="15.75" customHeight="1" x14ac:dyDescent="0.25">
      <c r="H787" s="262"/>
      <c r="I787" s="265"/>
    </row>
    <row r="788" spans="8:9" ht="15.75" customHeight="1" x14ac:dyDescent="0.25">
      <c r="H788" s="262"/>
      <c r="I788" s="265"/>
    </row>
    <row r="789" spans="8:9" ht="15.75" customHeight="1" x14ac:dyDescent="0.25">
      <c r="H789" s="262"/>
      <c r="I789" s="265"/>
    </row>
    <row r="790" spans="8:9" ht="15.75" customHeight="1" x14ac:dyDescent="0.25">
      <c r="H790" s="262"/>
      <c r="I790" s="265"/>
    </row>
    <row r="791" spans="8:9" ht="15.75" customHeight="1" x14ac:dyDescent="0.25">
      <c r="H791" s="262"/>
      <c r="I791" s="265"/>
    </row>
    <row r="792" spans="8:9" ht="15.75" customHeight="1" x14ac:dyDescent="0.25">
      <c r="H792" s="262"/>
      <c r="I792" s="265"/>
    </row>
    <row r="793" spans="8:9" ht="15.75" customHeight="1" x14ac:dyDescent="0.25">
      <c r="H793" s="262"/>
      <c r="I793" s="265"/>
    </row>
    <row r="794" spans="8:9" ht="15.75" customHeight="1" x14ac:dyDescent="0.25">
      <c r="H794" s="262"/>
      <c r="I794" s="265"/>
    </row>
    <row r="795" spans="8:9" ht="15.75" customHeight="1" x14ac:dyDescent="0.25">
      <c r="H795" s="262"/>
      <c r="I795" s="265"/>
    </row>
    <row r="796" spans="8:9" ht="15.75" customHeight="1" x14ac:dyDescent="0.25">
      <c r="H796" s="262"/>
      <c r="I796" s="265"/>
    </row>
    <row r="797" spans="8:9" ht="15.75" customHeight="1" x14ac:dyDescent="0.25">
      <c r="H797" s="262"/>
      <c r="I797" s="265"/>
    </row>
    <row r="798" spans="8:9" ht="15.75" customHeight="1" x14ac:dyDescent="0.25">
      <c r="H798" s="262"/>
      <c r="I798" s="265"/>
    </row>
    <row r="799" spans="8:9" ht="15.75" customHeight="1" x14ac:dyDescent="0.25">
      <c r="H799" s="262"/>
      <c r="I799" s="265"/>
    </row>
    <row r="800" spans="8:9" ht="15.75" customHeight="1" x14ac:dyDescent="0.25">
      <c r="H800" s="262"/>
      <c r="I800" s="265"/>
    </row>
    <row r="801" spans="8:9" ht="15.75" customHeight="1" x14ac:dyDescent="0.25">
      <c r="H801" s="262"/>
      <c r="I801" s="265"/>
    </row>
    <row r="802" spans="8:9" ht="15.75" customHeight="1" x14ac:dyDescent="0.25">
      <c r="H802" s="262"/>
      <c r="I802" s="265"/>
    </row>
    <row r="803" spans="8:9" ht="15.75" customHeight="1" x14ac:dyDescent="0.25">
      <c r="H803" s="262"/>
      <c r="I803" s="265"/>
    </row>
    <row r="804" spans="8:9" ht="15.75" customHeight="1" x14ac:dyDescent="0.25">
      <c r="H804" s="262"/>
      <c r="I804" s="265"/>
    </row>
    <row r="805" spans="8:9" ht="15.75" customHeight="1" x14ac:dyDescent="0.25">
      <c r="H805" s="262"/>
      <c r="I805" s="265"/>
    </row>
    <row r="806" spans="8:9" ht="15.75" customHeight="1" x14ac:dyDescent="0.25">
      <c r="H806" s="262"/>
      <c r="I806" s="265"/>
    </row>
    <row r="807" spans="8:9" ht="15.75" customHeight="1" x14ac:dyDescent="0.25">
      <c r="H807" s="262"/>
      <c r="I807" s="265"/>
    </row>
    <row r="808" spans="8:9" ht="15.75" customHeight="1" x14ac:dyDescent="0.25">
      <c r="H808" s="262"/>
      <c r="I808" s="265"/>
    </row>
    <row r="809" spans="8:9" ht="15.75" customHeight="1" x14ac:dyDescent="0.25">
      <c r="H809" s="262"/>
      <c r="I809" s="265"/>
    </row>
    <row r="810" spans="8:9" ht="15.75" customHeight="1" x14ac:dyDescent="0.25">
      <c r="H810" s="262"/>
      <c r="I810" s="265"/>
    </row>
    <row r="811" spans="8:9" ht="15.75" customHeight="1" x14ac:dyDescent="0.25">
      <c r="H811" s="262"/>
      <c r="I811" s="265"/>
    </row>
    <row r="812" spans="8:9" ht="15.75" customHeight="1" x14ac:dyDescent="0.25">
      <c r="H812" s="262"/>
      <c r="I812" s="265"/>
    </row>
    <row r="813" spans="8:9" ht="15.75" customHeight="1" x14ac:dyDescent="0.25">
      <c r="H813" s="262"/>
      <c r="I813" s="265"/>
    </row>
    <row r="814" spans="8:9" ht="15.75" customHeight="1" x14ac:dyDescent="0.25">
      <c r="H814" s="262"/>
      <c r="I814" s="265"/>
    </row>
    <row r="815" spans="8:9" ht="15.75" customHeight="1" x14ac:dyDescent="0.25">
      <c r="H815" s="262"/>
      <c r="I815" s="265"/>
    </row>
    <row r="816" spans="8:9" ht="15.75" customHeight="1" x14ac:dyDescent="0.25">
      <c r="H816" s="262"/>
      <c r="I816" s="265"/>
    </row>
    <row r="817" spans="8:9" ht="15.75" customHeight="1" x14ac:dyDescent="0.25">
      <c r="H817" s="262"/>
      <c r="I817" s="265"/>
    </row>
    <row r="818" spans="8:9" ht="15.75" customHeight="1" x14ac:dyDescent="0.25">
      <c r="H818" s="262"/>
      <c r="I818" s="265"/>
    </row>
    <row r="819" spans="8:9" ht="15.75" customHeight="1" x14ac:dyDescent="0.25">
      <c r="H819" s="262"/>
      <c r="I819" s="265"/>
    </row>
    <row r="820" spans="8:9" ht="15.75" customHeight="1" x14ac:dyDescent="0.25">
      <c r="H820" s="262"/>
      <c r="I820" s="265"/>
    </row>
    <row r="821" spans="8:9" ht="15.75" customHeight="1" x14ac:dyDescent="0.25">
      <c r="H821" s="262"/>
      <c r="I821" s="265"/>
    </row>
    <row r="822" spans="8:9" ht="15.75" customHeight="1" x14ac:dyDescent="0.25">
      <c r="H822" s="262"/>
      <c r="I822" s="265"/>
    </row>
    <row r="823" spans="8:9" ht="15.75" customHeight="1" x14ac:dyDescent="0.25">
      <c r="H823" s="262"/>
      <c r="I823" s="265"/>
    </row>
    <row r="824" spans="8:9" ht="15.75" customHeight="1" x14ac:dyDescent="0.25">
      <c r="H824" s="262"/>
      <c r="I824" s="265"/>
    </row>
    <row r="825" spans="8:9" ht="15.75" customHeight="1" x14ac:dyDescent="0.25">
      <c r="H825" s="262"/>
      <c r="I825" s="265"/>
    </row>
    <row r="826" spans="8:9" ht="15.75" customHeight="1" x14ac:dyDescent="0.25">
      <c r="H826" s="262"/>
      <c r="I826" s="265"/>
    </row>
    <row r="827" spans="8:9" ht="15.75" customHeight="1" x14ac:dyDescent="0.25">
      <c r="H827" s="262"/>
      <c r="I827" s="265"/>
    </row>
    <row r="828" spans="8:9" ht="15.75" customHeight="1" x14ac:dyDescent="0.25">
      <c r="H828" s="262"/>
      <c r="I828" s="265"/>
    </row>
    <row r="829" spans="8:9" ht="15.75" customHeight="1" x14ac:dyDescent="0.25">
      <c r="H829" s="262"/>
      <c r="I829" s="265"/>
    </row>
    <row r="830" spans="8:9" ht="15.75" customHeight="1" x14ac:dyDescent="0.25">
      <c r="H830" s="262"/>
      <c r="I830" s="265"/>
    </row>
    <row r="831" spans="8:9" ht="15.75" customHeight="1" x14ac:dyDescent="0.25">
      <c r="H831" s="262"/>
      <c r="I831" s="265"/>
    </row>
    <row r="832" spans="8:9" ht="15.75" customHeight="1" x14ac:dyDescent="0.25">
      <c r="H832" s="262"/>
      <c r="I832" s="265"/>
    </row>
    <row r="833" spans="8:9" ht="15.75" customHeight="1" x14ac:dyDescent="0.25">
      <c r="H833" s="262"/>
      <c r="I833" s="265"/>
    </row>
    <row r="834" spans="8:9" ht="15.75" customHeight="1" x14ac:dyDescent="0.25">
      <c r="H834" s="262"/>
      <c r="I834" s="265"/>
    </row>
    <row r="835" spans="8:9" ht="15.75" customHeight="1" x14ac:dyDescent="0.25">
      <c r="H835" s="262"/>
      <c r="I835" s="265"/>
    </row>
    <row r="836" spans="8:9" ht="15.75" customHeight="1" x14ac:dyDescent="0.25">
      <c r="H836" s="262"/>
      <c r="I836" s="265"/>
    </row>
    <row r="837" spans="8:9" ht="15.75" customHeight="1" x14ac:dyDescent="0.25">
      <c r="H837" s="262"/>
      <c r="I837" s="265"/>
    </row>
    <row r="838" spans="8:9" ht="15.75" customHeight="1" x14ac:dyDescent="0.25">
      <c r="H838" s="262"/>
      <c r="I838" s="265"/>
    </row>
    <row r="839" spans="8:9" ht="15.75" customHeight="1" x14ac:dyDescent="0.25">
      <c r="H839" s="262"/>
      <c r="I839" s="265"/>
    </row>
    <row r="840" spans="8:9" ht="15.75" customHeight="1" x14ac:dyDescent="0.25">
      <c r="H840" s="262"/>
      <c r="I840" s="265"/>
    </row>
    <row r="841" spans="8:9" ht="15.75" customHeight="1" x14ac:dyDescent="0.25">
      <c r="H841" s="262"/>
      <c r="I841" s="265"/>
    </row>
    <row r="842" spans="8:9" ht="15.75" customHeight="1" x14ac:dyDescent="0.25">
      <c r="H842" s="262"/>
      <c r="I842" s="265"/>
    </row>
    <row r="843" spans="8:9" ht="15.75" customHeight="1" x14ac:dyDescent="0.25">
      <c r="H843" s="262"/>
      <c r="I843" s="265"/>
    </row>
    <row r="844" spans="8:9" ht="15.75" customHeight="1" x14ac:dyDescent="0.25">
      <c r="H844" s="262"/>
      <c r="I844" s="265"/>
    </row>
    <row r="845" spans="8:9" ht="15.75" customHeight="1" x14ac:dyDescent="0.25">
      <c r="H845" s="262"/>
      <c r="I845" s="265"/>
    </row>
    <row r="846" spans="8:9" ht="15.75" customHeight="1" x14ac:dyDescent="0.25">
      <c r="H846" s="262"/>
      <c r="I846" s="265"/>
    </row>
    <row r="847" spans="8:9" ht="15.75" customHeight="1" x14ac:dyDescent="0.25">
      <c r="H847" s="262"/>
      <c r="I847" s="265"/>
    </row>
    <row r="848" spans="8:9" ht="15.75" customHeight="1" x14ac:dyDescent="0.25">
      <c r="H848" s="262"/>
      <c r="I848" s="265"/>
    </row>
    <row r="849" spans="8:9" ht="15.75" customHeight="1" x14ac:dyDescent="0.25">
      <c r="H849" s="262"/>
      <c r="I849" s="265"/>
    </row>
    <row r="850" spans="8:9" ht="15.75" customHeight="1" x14ac:dyDescent="0.25">
      <c r="H850" s="262"/>
      <c r="I850" s="265"/>
    </row>
    <row r="851" spans="8:9" ht="15.75" customHeight="1" x14ac:dyDescent="0.25">
      <c r="H851" s="262"/>
      <c r="I851" s="265"/>
    </row>
    <row r="852" spans="8:9" ht="15.75" customHeight="1" x14ac:dyDescent="0.25">
      <c r="H852" s="262"/>
      <c r="I852" s="265"/>
    </row>
    <row r="853" spans="8:9" ht="15.75" customHeight="1" x14ac:dyDescent="0.25">
      <c r="H853" s="262"/>
      <c r="I853" s="265"/>
    </row>
    <row r="854" spans="8:9" ht="15.75" customHeight="1" x14ac:dyDescent="0.25">
      <c r="H854" s="262"/>
      <c r="I854" s="265"/>
    </row>
    <row r="855" spans="8:9" ht="15.75" customHeight="1" x14ac:dyDescent="0.25">
      <c r="H855" s="262"/>
      <c r="I855" s="265"/>
    </row>
    <row r="856" spans="8:9" ht="15.75" customHeight="1" x14ac:dyDescent="0.25">
      <c r="H856" s="262"/>
      <c r="I856" s="265"/>
    </row>
    <row r="857" spans="8:9" ht="15.75" customHeight="1" x14ac:dyDescent="0.25">
      <c r="H857" s="262"/>
      <c r="I857" s="265"/>
    </row>
    <row r="858" spans="8:9" ht="15.75" customHeight="1" x14ac:dyDescent="0.25">
      <c r="H858" s="262"/>
      <c r="I858" s="265"/>
    </row>
    <row r="859" spans="8:9" ht="15.75" customHeight="1" x14ac:dyDescent="0.25">
      <c r="H859" s="262"/>
      <c r="I859" s="265"/>
    </row>
    <row r="860" spans="8:9" ht="15.75" customHeight="1" x14ac:dyDescent="0.25">
      <c r="H860" s="262"/>
      <c r="I860" s="265"/>
    </row>
    <row r="861" spans="8:9" ht="15.75" customHeight="1" x14ac:dyDescent="0.25">
      <c r="H861" s="262"/>
      <c r="I861" s="265"/>
    </row>
    <row r="862" spans="8:9" ht="15.75" customHeight="1" x14ac:dyDescent="0.25">
      <c r="H862" s="262"/>
      <c r="I862" s="265"/>
    </row>
    <row r="863" spans="8:9" ht="15.75" customHeight="1" x14ac:dyDescent="0.25">
      <c r="H863" s="262"/>
      <c r="I863" s="265"/>
    </row>
    <row r="864" spans="8:9" ht="15.75" customHeight="1" x14ac:dyDescent="0.25">
      <c r="H864" s="262"/>
      <c r="I864" s="265"/>
    </row>
    <row r="865" spans="8:9" ht="15.75" customHeight="1" x14ac:dyDescent="0.25">
      <c r="H865" s="262"/>
      <c r="I865" s="265"/>
    </row>
    <row r="866" spans="8:9" ht="15.75" customHeight="1" x14ac:dyDescent="0.25">
      <c r="H866" s="262"/>
      <c r="I866" s="265"/>
    </row>
    <row r="867" spans="8:9" ht="15.75" customHeight="1" x14ac:dyDescent="0.25">
      <c r="H867" s="262"/>
      <c r="I867" s="265"/>
    </row>
    <row r="868" spans="8:9" ht="15.75" customHeight="1" x14ac:dyDescent="0.25">
      <c r="H868" s="262"/>
      <c r="I868" s="265"/>
    </row>
    <row r="869" spans="8:9" ht="15.75" customHeight="1" x14ac:dyDescent="0.25">
      <c r="H869" s="262"/>
      <c r="I869" s="265"/>
    </row>
    <row r="870" spans="8:9" ht="15.75" customHeight="1" x14ac:dyDescent="0.25">
      <c r="H870" s="262"/>
      <c r="I870" s="265"/>
    </row>
    <row r="871" spans="8:9" ht="15.75" customHeight="1" x14ac:dyDescent="0.25">
      <c r="H871" s="262"/>
      <c r="I871" s="265"/>
    </row>
    <row r="872" spans="8:9" ht="15.75" customHeight="1" x14ac:dyDescent="0.25">
      <c r="H872" s="262"/>
      <c r="I872" s="265"/>
    </row>
    <row r="873" spans="8:9" ht="15.75" customHeight="1" x14ac:dyDescent="0.25">
      <c r="H873" s="262"/>
      <c r="I873" s="265"/>
    </row>
    <row r="874" spans="8:9" ht="15.75" customHeight="1" x14ac:dyDescent="0.25">
      <c r="H874" s="262"/>
      <c r="I874" s="265"/>
    </row>
    <row r="875" spans="8:9" ht="15.75" customHeight="1" x14ac:dyDescent="0.25">
      <c r="H875" s="262"/>
      <c r="I875" s="265"/>
    </row>
    <row r="876" spans="8:9" ht="15.75" customHeight="1" x14ac:dyDescent="0.25">
      <c r="H876" s="262"/>
      <c r="I876" s="265"/>
    </row>
    <row r="877" spans="8:9" ht="15.75" customHeight="1" x14ac:dyDescent="0.25">
      <c r="H877" s="262"/>
      <c r="I877" s="265"/>
    </row>
    <row r="878" spans="8:9" ht="15.75" customHeight="1" x14ac:dyDescent="0.25">
      <c r="H878" s="262"/>
      <c r="I878" s="265"/>
    </row>
    <row r="879" spans="8:9" ht="15.75" customHeight="1" x14ac:dyDescent="0.25">
      <c r="H879" s="262"/>
      <c r="I879" s="265"/>
    </row>
    <row r="880" spans="8:9" ht="15.75" customHeight="1" x14ac:dyDescent="0.25">
      <c r="H880" s="262"/>
      <c r="I880" s="265"/>
    </row>
    <row r="881" spans="8:9" ht="15.75" customHeight="1" x14ac:dyDescent="0.25">
      <c r="H881" s="262"/>
      <c r="I881" s="265"/>
    </row>
    <row r="882" spans="8:9" ht="15.75" customHeight="1" x14ac:dyDescent="0.25">
      <c r="H882" s="262"/>
      <c r="I882" s="265"/>
    </row>
    <row r="883" spans="8:9" ht="15.75" customHeight="1" x14ac:dyDescent="0.25">
      <c r="H883" s="262"/>
      <c r="I883" s="265"/>
    </row>
    <row r="884" spans="8:9" ht="15.75" customHeight="1" x14ac:dyDescent="0.25">
      <c r="H884" s="262"/>
      <c r="I884" s="265"/>
    </row>
    <row r="885" spans="8:9" ht="15.75" customHeight="1" x14ac:dyDescent="0.25">
      <c r="H885" s="262"/>
      <c r="I885" s="265"/>
    </row>
    <row r="886" spans="8:9" ht="15.75" customHeight="1" x14ac:dyDescent="0.25">
      <c r="H886" s="262"/>
      <c r="I886" s="265"/>
    </row>
    <row r="887" spans="8:9" ht="15.75" customHeight="1" x14ac:dyDescent="0.25">
      <c r="H887" s="262"/>
      <c r="I887" s="265"/>
    </row>
    <row r="888" spans="8:9" ht="15.75" customHeight="1" x14ac:dyDescent="0.25">
      <c r="H888" s="262"/>
      <c r="I888" s="265"/>
    </row>
    <row r="889" spans="8:9" ht="15.75" customHeight="1" x14ac:dyDescent="0.25">
      <c r="H889" s="262"/>
      <c r="I889" s="265"/>
    </row>
    <row r="890" spans="8:9" ht="15.75" customHeight="1" x14ac:dyDescent="0.25">
      <c r="H890" s="262"/>
      <c r="I890" s="265"/>
    </row>
    <row r="891" spans="8:9" ht="15.75" customHeight="1" x14ac:dyDescent="0.25">
      <c r="H891" s="262"/>
      <c r="I891" s="265"/>
    </row>
    <row r="892" spans="8:9" ht="15.75" customHeight="1" x14ac:dyDescent="0.25">
      <c r="H892" s="262"/>
      <c r="I892" s="265"/>
    </row>
    <row r="893" spans="8:9" ht="15.75" customHeight="1" x14ac:dyDescent="0.25">
      <c r="H893" s="262"/>
      <c r="I893" s="265"/>
    </row>
    <row r="894" spans="8:9" ht="15.75" customHeight="1" x14ac:dyDescent="0.25">
      <c r="H894" s="262"/>
      <c r="I894" s="265"/>
    </row>
    <row r="895" spans="8:9" ht="15.75" customHeight="1" x14ac:dyDescent="0.25">
      <c r="H895" s="262"/>
      <c r="I895" s="265"/>
    </row>
    <row r="896" spans="8:9" ht="15.75" customHeight="1" x14ac:dyDescent="0.25">
      <c r="H896" s="262"/>
      <c r="I896" s="265"/>
    </row>
    <row r="897" spans="8:9" ht="15.75" customHeight="1" x14ac:dyDescent="0.25">
      <c r="H897" s="262"/>
      <c r="I897" s="265"/>
    </row>
    <row r="898" spans="8:9" ht="15.75" customHeight="1" x14ac:dyDescent="0.25">
      <c r="H898" s="262"/>
      <c r="I898" s="265"/>
    </row>
    <row r="899" spans="8:9" ht="15.75" customHeight="1" x14ac:dyDescent="0.25">
      <c r="H899" s="262"/>
      <c r="I899" s="265"/>
    </row>
    <row r="900" spans="8:9" ht="15.75" customHeight="1" x14ac:dyDescent="0.25">
      <c r="H900" s="262"/>
      <c r="I900" s="265"/>
    </row>
    <row r="901" spans="8:9" ht="15.75" customHeight="1" x14ac:dyDescent="0.25">
      <c r="H901" s="262"/>
      <c r="I901" s="265"/>
    </row>
    <row r="902" spans="8:9" ht="15.75" customHeight="1" x14ac:dyDescent="0.25">
      <c r="H902" s="262"/>
      <c r="I902" s="265"/>
    </row>
    <row r="903" spans="8:9" ht="15.75" customHeight="1" x14ac:dyDescent="0.25">
      <c r="H903" s="262"/>
      <c r="I903" s="265"/>
    </row>
    <row r="904" spans="8:9" ht="15.75" customHeight="1" x14ac:dyDescent="0.25">
      <c r="H904" s="262"/>
      <c r="I904" s="265"/>
    </row>
    <row r="905" spans="8:9" ht="15.75" customHeight="1" x14ac:dyDescent="0.25">
      <c r="H905" s="262"/>
      <c r="I905" s="265"/>
    </row>
    <row r="906" spans="8:9" ht="15.75" customHeight="1" x14ac:dyDescent="0.25">
      <c r="H906" s="262"/>
      <c r="I906" s="265"/>
    </row>
    <row r="907" spans="8:9" ht="15.75" customHeight="1" x14ac:dyDescent="0.25">
      <c r="H907" s="262"/>
      <c r="I907" s="265"/>
    </row>
    <row r="908" spans="8:9" ht="15.75" customHeight="1" x14ac:dyDescent="0.25">
      <c r="H908" s="262"/>
      <c r="I908" s="265"/>
    </row>
    <row r="909" spans="8:9" ht="15.75" customHeight="1" x14ac:dyDescent="0.25">
      <c r="H909" s="262"/>
      <c r="I909" s="265"/>
    </row>
    <row r="910" spans="8:9" ht="15.75" customHeight="1" x14ac:dyDescent="0.25">
      <c r="H910" s="262"/>
      <c r="I910" s="265"/>
    </row>
    <row r="911" spans="8:9" ht="15.75" customHeight="1" x14ac:dyDescent="0.25">
      <c r="H911" s="262"/>
      <c r="I911" s="265"/>
    </row>
    <row r="912" spans="8:9" ht="15.75" customHeight="1" x14ac:dyDescent="0.25">
      <c r="H912" s="262"/>
      <c r="I912" s="265"/>
    </row>
    <row r="913" spans="8:9" ht="15.75" customHeight="1" x14ac:dyDescent="0.25">
      <c r="H913" s="262"/>
      <c r="I913" s="265"/>
    </row>
    <row r="914" spans="8:9" ht="15.75" customHeight="1" x14ac:dyDescent="0.25">
      <c r="H914" s="262"/>
      <c r="I914" s="265"/>
    </row>
    <row r="915" spans="8:9" ht="15.75" customHeight="1" x14ac:dyDescent="0.25">
      <c r="H915" s="262"/>
      <c r="I915" s="265"/>
    </row>
    <row r="916" spans="8:9" ht="15.75" customHeight="1" x14ac:dyDescent="0.25">
      <c r="H916" s="262"/>
      <c r="I916" s="265"/>
    </row>
    <row r="917" spans="8:9" ht="15.75" customHeight="1" x14ac:dyDescent="0.25">
      <c r="H917" s="262"/>
      <c r="I917" s="265"/>
    </row>
    <row r="918" spans="8:9" ht="15.75" customHeight="1" x14ac:dyDescent="0.25">
      <c r="H918" s="262"/>
      <c r="I918" s="265"/>
    </row>
    <row r="919" spans="8:9" ht="15.75" customHeight="1" x14ac:dyDescent="0.25">
      <c r="H919" s="262"/>
      <c r="I919" s="265"/>
    </row>
    <row r="920" spans="8:9" ht="15.75" customHeight="1" x14ac:dyDescent="0.25">
      <c r="H920" s="262"/>
      <c r="I920" s="265"/>
    </row>
    <row r="921" spans="8:9" ht="15.75" customHeight="1" x14ac:dyDescent="0.25">
      <c r="H921" s="262"/>
      <c r="I921" s="265"/>
    </row>
    <row r="922" spans="8:9" ht="15.75" customHeight="1" x14ac:dyDescent="0.25">
      <c r="H922" s="262"/>
      <c r="I922" s="265"/>
    </row>
    <row r="923" spans="8:9" ht="15.75" customHeight="1" x14ac:dyDescent="0.25">
      <c r="H923" s="262"/>
      <c r="I923" s="265"/>
    </row>
    <row r="924" spans="8:9" ht="15.75" customHeight="1" x14ac:dyDescent="0.25">
      <c r="H924" s="262"/>
      <c r="I924" s="265"/>
    </row>
    <row r="925" spans="8:9" ht="15.75" customHeight="1" x14ac:dyDescent="0.25">
      <c r="H925" s="262"/>
      <c r="I925" s="265"/>
    </row>
    <row r="926" spans="8:9" ht="15.75" customHeight="1" x14ac:dyDescent="0.25">
      <c r="H926" s="262"/>
      <c r="I926" s="265"/>
    </row>
    <row r="927" spans="8:9" ht="15.75" customHeight="1" x14ac:dyDescent="0.25">
      <c r="H927" s="262"/>
      <c r="I927" s="265"/>
    </row>
    <row r="928" spans="8:9" ht="15.75" customHeight="1" x14ac:dyDescent="0.25">
      <c r="H928" s="262"/>
      <c r="I928" s="265"/>
    </row>
    <row r="929" spans="8:9" ht="15.75" customHeight="1" x14ac:dyDescent="0.25">
      <c r="H929" s="262"/>
      <c r="I929" s="265"/>
    </row>
    <row r="930" spans="8:9" ht="15.75" customHeight="1" x14ac:dyDescent="0.25">
      <c r="H930" s="262"/>
      <c r="I930" s="265"/>
    </row>
    <row r="931" spans="8:9" ht="15.75" customHeight="1" x14ac:dyDescent="0.25">
      <c r="H931" s="262"/>
      <c r="I931" s="265"/>
    </row>
    <row r="932" spans="8:9" ht="15.75" customHeight="1" x14ac:dyDescent="0.25">
      <c r="H932" s="262"/>
      <c r="I932" s="265"/>
    </row>
    <row r="933" spans="8:9" ht="15.75" customHeight="1" x14ac:dyDescent="0.25">
      <c r="H933" s="262"/>
      <c r="I933" s="265"/>
    </row>
    <row r="934" spans="8:9" ht="15.75" customHeight="1" x14ac:dyDescent="0.25">
      <c r="H934" s="262"/>
      <c r="I934" s="265"/>
    </row>
    <row r="935" spans="8:9" ht="15.75" customHeight="1" x14ac:dyDescent="0.25">
      <c r="H935" s="262"/>
      <c r="I935" s="265"/>
    </row>
    <row r="936" spans="8:9" ht="15.75" customHeight="1" x14ac:dyDescent="0.25">
      <c r="H936" s="262"/>
      <c r="I936" s="265"/>
    </row>
    <row r="937" spans="8:9" ht="15.75" customHeight="1" x14ac:dyDescent="0.25">
      <c r="H937" s="262"/>
      <c r="I937" s="265"/>
    </row>
    <row r="938" spans="8:9" ht="15.75" customHeight="1" x14ac:dyDescent="0.25">
      <c r="H938" s="262"/>
      <c r="I938" s="265"/>
    </row>
    <row r="939" spans="8:9" ht="15.75" customHeight="1" x14ac:dyDescent="0.25">
      <c r="H939" s="262"/>
      <c r="I939" s="265"/>
    </row>
    <row r="940" spans="8:9" ht="15.75" customHeight="1" x14ac:dyDescent="0.25">
      <c r="H940" s="262"/>
      <c r="I940" s="265"/>
    </row>
    <row r="941" spans="8:9" ht="15.75" customHeight="1" x14ac:dyDescent="0.25">
      <c r="H941" s="262"/>
      <c r="I941" s="265"/>
    </row>
    <row r="942" spans="8:9" ht="15.75" customHeight="1" x14ac:dyDescent="0.25">
      <c r="H942" s="262"/>
      <c r="I942" s="265"/>
    </row>
    <row r="943" spans="8:9" ht="15.75" customHeight="1" x14ac:dyDescent="0.25">
      <c r="H943" s="262"/>
      <c r="I943" s="265"/>
    </row>
    <row r="944" spans="8:9" ht="15.75" customHeight="1" x14ac:dyDescent="0.25">
      <c r="H944" s="262"/>
      <c r="I944" s="265"/>
    </row>
    <row r="945" spans="8:9" ht="15.75" customHeight="1" x14ac:dyDescent="0.25">
      <c r="H945" s="262"/>
      <c r="I945" s="265"/>
    </row>
    <row r="946" spans="8:9" ht="15.75" customHeight="1" x14ac:dyDescent="0.25">
      <c r="H946" s="262"/>
      <c r="I946" s="265"/>
    </row>
    <row r="947" spans="8:9" ht="15.75" customHeight="1" x14ac:dyDescent="0.25">
      <c r="H947" s="262"/>
      <c r="I947" s="265"/>
    </row>
    <row r="948" spans="8:9" ht="15.75" customHeight="1" x14ac:dyDescent="0.25">
      <c r="H948" s="262"/>
      <c r="I948" s="265"/>
    </row>
    <row r="949" spans="8:9" ht="15.75" customHeight="1" x14ac:dyDescent="0.25">
      <c r="H949" s="262"/>
      <c r="I949" s="265"/>
    </row>
    <row r="950" spans="8:9" ht="15.75" customHeight="1" x14ac:dyDescent="0.25">
      <c r="H950" s="262"/>
      <c r="I950" s="265"/>
    </row>
    <row r="951" spans="8:9" ht="15.75" customHeight="1" x14ac:dyDescent="0.25">
      <c r="H951" s="262"/>
      <c r="I951" s="265"/>
    </row>
    <row r="952" spans="8:9" ht="15.75" customHeight="1" x14ac:dyDescent="0.25">
      <c r="H952" s="262"/>
      <c r="I952" s="265"/>
    </row>
    <row r="953" spans="8:9" ht="15.75" customHeight="1" x14ac:dyDescent="0.25">
      <c r="H953" s="262"/>
      <c r="I953" s="265"/>
    </row>
    <row r="954" spans="8:9" ht="15.75" customHeight="1" x14ac:dyDescent="0.25">
      <c r="H954" s="262"/>
      <c r="I954" s="265"/>
    </row>
    <row r="955" spans="8:9" ht="15.75" customHeight="1" x14ac:dyDescent="0.25">
      <c r="H955" s="262"/>
      <c r="I955" s="265"/>
    </row>
    <row r="956" spans="8:9" ht="15.75" customHeight="1" x14ac:dyDescent="0.25">
      <c r="H956" s="262"/>
      <c r="I956" s="265"/>
    </row>
    <row r="957" spans="8:9" ht="15.75" customHeight="1" x14ac:dyDescent="0.25">
      <c r="H957" s="262"/>
      <c r="I957" s="265"/>
    </row>
    <row r="958" spans="8:9" ht="15.75" customHeight="1" x14ac:dyDescent="0.25">
      <c r="H958" s="262"/>
      <c r="I958" s="265"/>
    </row>
    <row r="959" spans="8:9" ht="15.75" customHeight="1" x14ac:dyDescent="0.25">
      <c r="H959" s="262"/>
      <c r="I959" s="265"/>
    </row>
    <row r="960" spans="8:9" ht="15.75" customHeight="1" x14ac:dyDescent="0.25">
      <c r="H960" s="262"/>
      <c r="I960" s="265"/>
    </row>
    <row r="961" spans="8:9" ht="15.75" customHeight="1" x14ac:dyDescent="0.25">
      <c r="H961" s="262"/>
      <c r="I961" s="265"/>
    </row>
    <row r="962" spans="8:9" ht="15.75" customHeight="1" x14ac:dyDescent="0.25">
      <c r="H962" s="262"/>
      <c r="I962" s="265"/>
    </row>
    <row r="963" spans="8:9" ht="15.75" customHeight="1" x14ac:dyDescent="0.25">
      <c r="H963" s="262"/>
      <c r="I963" s="265"/>
    </row>
    <row r="964" spans="8:9" ht="15.75" customHeight="1" x14ac:dyDescent="0.25">
      <c r="H964" s="262"/>
      <c r="I964" s="265"/>
    </row>
    <row r="965" spans="8:9" ht="15.75" customHeight="1" x14ac:dyDescent="0.25">
      <c r="H965" s="262"/>
      <c r="I965" s="265"/>
    </row>
    <row r="966" spans="8:9" ht="15.75" customHeight="1" x14ac:dyDescent="0.25">
      <c r="H966" s="262"/>
      <c r="I966" s="265"/>
    </row>
    <row r="967" spans="8:9" ht="15.75" customHeight="1" x14ac:dyDescent="0.25">
      <c r="H967" s="262"/>
      <c r="I967" s="265"/>
    </row>
    <row r="968" spans="8:9" ht="15.75" customHeight="1" x14ac:dyDescent="0.25">
      <c r="H968" s="262"/>
      <c r="I968" s="265"/>
    </row>
    <row r="969" spans="8:9" ht="15.75" customHeight="1" x14ac:dyDescent="0.25">
      <c r="H969" s="262"/>
      <c r="I969" s="265"/>
    </row>
    <row r="970" spans="8:9" ht="15.75" customHeight="1" x14ac:dyDescent="0.25">
      <c r="H970" s="262"/>
      <c r="I970" s="265"/>
    </row>
    <row r="971" spans="8:9" ht="15.75" customHeight="1" x14ac:dyDescent="0.25">
      <c r="H971" s="262"/>
      <c r="I971" s="265"/>
    </row>
    <row r="972" spans="8:9" ht="15.75" customHeight="1" x14ac:dyDescent="0.25">
      <c r="H972" s="262"/>
      <c r="I972" s="265"/>
    </row>
    <row r="973" spans="8:9" ht="15.75" customHeight="1" x14ac:dyDescent="0.25">
      <c r="H973" s="262"/>
      <c r="I973" s="265"/>
    </row>
    <row r="974" spans="8:9" ht="15.75" customHeight="1" x14ac:dyDescent="0.25">
      <c r="H974" s="262"/>
      <c r="I974" s="265"/>
    </row>
    <row r="975" spans="8:9" ht="15.75" customHeight="1" x14ac:dyDescent="0.25">
      <c r="H975" s="262"/>
      <c r="I975" s="265"/>
    </row>
    <row r="976" spans="8:9" ht="15.75" customHeight="1" x14ac:dyDescent="0.25">
      <c r="H976" s="262"/>
      <c r="I976" s="265"/>
    </row>
    <row r="977" spans="8:9" ht="15.75" customHeight="1" x14ac:dyDescent="0.25">
      <c r="H977" s="262"/>
      <c r="I977" s="265"/>
    </row>
    <row r="978" spans="8:9" ht="15.75" customHeight="1" x14ac:dyDescent="0.25">
      <c r="H978" s="262"/>
      <c r="I978" s="265"/>
    </row>
    <row r="979" spans="8:9" ht="15.75" customHeight="1" x14ac:dyDescent="0.25">
      <c r="H979" s="262"/>
      <c r="I979" s="265"/>
    </row>
    <row r="980" spans="8:9" ht="15.75" customHeight="1" x14ac:dyDescent="0.25">
      <c r="H980" s="262"/>
      <c r="I980" s="265"/>
    </row>
    <row r="981" spans="8:9" ht="15.75" customHeight="1" x14ac:dyDescent="0.25">
      <c r="H981" s="262"/>
      <c r="I981" s="265"/>
    </row>
    <row r="982" spans="8:9" ht="15.75" customHeight="1" x14ac:dyDescent="0.25">
      <c r="H982" s="262"/>
      <c r="I982" s="265"/>
    </row>
    <row r="983" spans="8:9" ht="15.75" customHeight="1" x14ac:dyDescent="0.25">
      <c r="H983" s="262"/>
      <c r="I983" s="265"/>
    </row>
    <row r="984" spans="8:9" ht="15.75" customHeight="1" x14ac:dyDescent="0.25">
      <c r="H984" s="262"/>
      <c r="I984" s="265"/>
    </row>
    <row r="985" spans="8:9" ht="15.75" customHeight="1" x14ac:dyDescent="0.25">
      <c r="H985" s="262"/>
      <c r="I985" s="265"/>
    </row>
    <row r="986" spans="8:9" ht="15.75" customHeight="1" x14ac:dyDescent="0.25">
      <c r="H986" s="262"/>
      <c r="I986" s="265"/>
    </row>
    <row r="987" spans="8:9" ht="15.75" customHeight="1" x14ac:dyDescent="0.25">
      <c r="H987" s="262"/>
      <c r="I987" s="265"/>
    </row>
    <row r="988" spans="8:9" ht="15.75" customHeight="1" x14ac:dyDescent="0.25">
      <c r="H988" s="262"/>
      <c r="I988" s="265"/>
    </row>
    <row r="989" spans="8:9" ht="15.75" customHeight="1" x14ac:dyDescent="0.25">
      <c r="H989" s="262"/>
      <c r="I989" s="265"/>
    </row>
    <row r="990" spans="8:9" ht="15.75" customHeight="1" x14ac:dyDescent="0.25">
      <c r="H990" s="262"/>
      <c r="I990" s="265"/>
    </row>
    <row r="991" spans="8:9" ht="15.75" customHeight="1" x14ac:dyDescent="0.25">
      <c r="H991" s="262"/>
      <c r="I991" s="265"/>
    </row>
    <row r="992" spans="8:9" ht="15.75" customHeight="1" x14ac:dyDescent="0.25">
      <c r="H992" s="262"/>
      <c r="I992" s="265"/>
    </row>
    <row r="993" spans="8:9" ht="15.75" customHeight="1" x14ac:dyDescent="0.25">
      <c r="H993" s="262"/>
      <c r="I993" s="265"/>
    </row>
    <row r="994" spans="8:9" ht="15.75" customHeight="1" x14ac:dyDescent="0.25">
      <c r="H994" s="262"/>
      <c r="I994" s="265"/>
    </row>
    <row r="995" spans="8:9" ht="15.75" customHeight="1" x14ac:dyDescent="0.25">
      <c r="H995" s="262"/>
      <c r="I995" s="265"/>
    </row>
    <row r="996" spans="8:9" ht="15.75" customHeight="1" x14ac:dyDescent="0.25">
      <c r="H996" s="262"/>
      <c r="I996" s="265"/>
    </row>
    <row r="997" spans="8:9" ht="15.75" customHeight="1" x14ac:dyDescent="0.25">
      <c r="H997" s="262"/>
      <c r="I997" s="265"/>
    </row>
    <row r="998" spans="8:9" ht="15.75" customHeight="1" x14ac:dyDescent="0.25">
      <c r="H998" s="262"/>
      <c r="I998" s="265"/>
    </row>
    <row r="999" spans="8:9" ht="15.75" customHeight="1" x14ac:dyDescent="0.25">
      <c r="H999" s="262"/>
      <c r="I999" s="265"/>
    </row>
    <row r="1000" spans="8:9" ht="15.75" customHeight="1" x14ac:dyDescent="0.25">
      <c r="H1000" s="262"/>
      <c r="I1000" s="265"/>
    </row>
  </sheetData>
  <hyperlinks>
    <hyperlink ref="J2" location="'TỔNG HỢP'!A1" display="MỤC LỤC" xr:uid="{00000000-0004-0000-0700-000000000000}"/>
  </hyperlinks>
  <pageMargins left="0.7" right="0.7" top="0.75" bottom="0.75" header="0" footer="0"/>
  <pageSetup paperSize="9" fitToWidth="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election activeCell="J2" sqref="J2"/>
    </sheetView>
  </sheetViews>
  <sheetFormatPr defaultColWidth="14" defaultRowHeight="15" customHeight="1" x14ac:dyDescent="0.25"/>
  <cols>
    <col min="1" max="1" width="11.5703125" customWidth="1"/>
    <col min="2" max="2" width="43.140625" customWidth="1"/>
    <col min="3" max="3" width="14" customWidth="1"/>
    <col min="4" max="4" width="19.140625" customWidth="1"/>
    <col min="5" max="5" width="11.85546875" customWidth="1"/>
    <col min="6" max="6" width="31.14062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F1" s="305"/>
      <c r="H1" s="262"/>
    </row>
    <row r="2" spans="1:26" ht="31.5" x14ac:dyDescent="0.25">
      <c r="A2" s="246" t="s">
        <v>281</v>
      </c>
      <c r="B2" s="246" t="s">
        <v>282</v>
      </c>
      <c r="C2" s="247" t="s">
        <v>283</v>
      </c>
      <c r="D2" s="248" t="s">
        <v>417</v>
      </c>
      <c r="E2" s="249" t="s">
        <v>418</v>
      </c>
      <c r="F2" s="248"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Vật tư in ấn vé sân đường, hóa đơn</v>
      </c>
      <c r="C3" s="307" t="s">
        <v>35</v>
      </c>
      <c r="D3" s="280">
        <f>VLOOKUP(C3,'TỔNG HỢP'!$C$4:$P$84,3,0)</f>
        <v>20000000</v>
      </c>
      <c r="E3" s="281"/>
      <c r="F3" s="286">
        <f>SUM(F4:F889)</f>
        <v>2000000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t="s">
        <v>446</v>
      </c>
      <c r="C4" s="260"/>
      <c r="D4" s="244"/>
      <c r="E4" s="243"/>
      <c r="F4" s="244">
        <v>2000000</v>
      </c>
      <c r="G4" s="243"/>
      <c r="H4" s="245">
        <v>46112</v>
      </c>
      <c r="I4" s="243" t="s">
        <v>447</v>
      </c>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4"/>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4"/>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4"/>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4"/>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4"/>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4"/>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4"/>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4"/>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4"/>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4"/>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4"/>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4"/>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4"/>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4"/>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4"/>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4"/>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4"/>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4"/>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F23" s="305"/>
      <c r="H23" s="262"/>
    </row>
    <row r="24" spans="1:26" ht="15.75" customHeight="1" x14ac:dyDescent="0.25">
      <c r="F24" s="305"/>
      <c r="H24" s="262"/>
    </row>
    <row r="25" spans="1:26" ht="15.75" customHeight="1" x14ac:dyDescent="0.25">
      <c r="F25" s="305"/>
      <c r="H25" s="262"/>
    </row>
    <row r="26" spans="1:26" ht="15.75" customHeight="1" x14ac:dyDescent="0.25">
      <c r="F26" s="305"/>
      <c r="H26" s="262"/>
    </row>
    <row r="27" spans="1:26" ht="15.75" customHeight="1" x14ac:dyDescent="0.25">
      <c r="F27" s="305"/>
      <c r="H27" s="262"/>
    </row>
    <row r="28" spans="1:26" ht="15.75" customHeight="1" x14ac:dyDescent="0.25">
      <c r="F28" s="305"/>
      <c r="H28" s="262"/>
    </row>
    <row r="29" spans="1:26" ht="15.75" customHeight="1" x14ac:dyDescent="0.25">
      <c r="F29" s="305"/>
      <c r="H29" s="262"/>
    </row>
    <row r="30" spans="1:26" ht="15.75" customHeight="1" x14ac:dyDescent="0.25">
      <c r="F30" s="305"/>
      <c r="H30" s="262"/>
    </row>
    <row r="31" spans="1:26" ht="15.75" customHeight="1" x14ac:dyDescent="0.25">
      <c r="F31" s="305"/>
      <c r="H31" s="262"/>
    </row>
    <row r="32" spans="1:26" ht="15.75" customHeight="1" x14ac:dyDescent="0.25">
      <c r="F32" s="305"/>
      <c r="H32" s="262"/>
    </row>
    <row r="33" spans="6:8" ht="15.75" customHeight="1" x14ac:dyDescent="0.25">
      <c r="F33" s="305"/>
      <c r="H33" s="262"/>
    </row>
    <row r="34" spans="6:8" ht="15.75" customHeight="1" x14ac:dyDescent="0.25">
      <c r="F34" s="305"/>
      <c r="H34" s="262"/>
    </row>
    <row r="35" spans="6:8" ht="15.75" customHeight="1" x14ac:dyDescent="0.25">
      <c r="F35" s="305"/>
      <c r="H35" s="262"/>
    </row>
    <row r="36" spans="6:8" ht="15.75" customHeight="1" x14ac:dyDescent="0.25">
      <c r="F36" s="305"/>
      <c r="H36" s="262"/>
    </row>
    <row r="37" spans="6:8" ht="15.75" customHeight="1" x14ac:dyDescent="0.25">
      <c r="F37" s="305"/>
      <c r="H37" s="262"/>
    </row>
    <row r="38" spans="6:8" ht="15.75" customHeight="1" x14ac:dyDescent="0.25">
      <c r="F38" s="305"/>
      <c r="H38" s="262"/>
    </row>
    <row r="39" spans="6:8" ht="15.75" customHeight="1" x14ac:dyDescent="0.25">
      <c r="F39" s="305"/>
      <c r="H39" s="262"/>
    </row>
    <row r="40" spans="6:8" ht="15.75" customHeight="1" x14ac:dyDescent="0.25">
      <c r="F40" s="305"/>
      <c r="H40" s="262"/>
    </row>
    <row r="41" spans="6:8" ht="15.75" customHeight="1" x14ac:dyDescent="0.25">
      <c r="F41" s="305"/>
      <c r="H41" s="262"/>
    </row>
    <row r="42" spans="6:8" ht="15.75" customHeight="1" x14ac:dyDescent="0.25">
      <c r="F42" s="305"/>
      <c r="H42" s="262"/>
    </row>
    <row r="43" spans="6:8" ht="15.75" customHeight="1" x14ac:dyDescent="0.25">
      <c r="F43" s="305"/>
      <c r="H43" s="262"/>
    </row>
    <row r="44" spans="6:8" ht="15.75" customHeight="1" x14ac:dyDescent="0.25">
      <c r="F44" s="305"/>
      <c r="H44" s="262"/>
    </row>
    <row r="45" spans="6:8" ht="15.75" customHeight="1" x14ac:dyDescent="0.25">
      <c r="F45" s="305"/>
      <c r="H45" s="262"/>
    </row>
    <row r="46" spans="6:8" ht="15.75" customHeight="1" x14ac:dyDescent="0.25">
      <c r="F46" s="305"/>
      <c r="H46" s="262"/>
    </row>
    <row r="47" spans="6:8" ht="15.75" customHeight="1" x14ac:dyDescent="0.25">
      <c r="F47" s="305"/>
      <c r="H47" s="262"/>
    </row>
    <row r="48" spans="6:8" ht="15.75" customHeight="1" x14ac:dyDescent="0.25">
      <c r="F48" s="305"/>
      <c r="H48" s="262"/>
    </row>
    <row r="49" spans="6:8" ht="15.75" customHeight="1" x14ac:dyDescent="0.25">
      <c r="F49" s="305"/>
      <c r="H49" s="262"/>
    </row>
    <row r="50" spans="6:8" ht="15.75" customHeight="1" x14ac:dyDescent="0.25">
      <c r="F50" s="305"/>
      <c r="H50" s="262"/>
    </row>
    <row r="51" spans="6:8" ht="15.75" customHeight="1" x14ac:dyDescent="0.25">
      <c r="F51" s="305"/>
      <c r="H51" s="262"/>
    </row>
    <row r="52" spans="6:8" ht="15.75" customHeight="1" x14ac:dyDescent="0.25">
      <c r="F52" s="305"/>
      <c r="H52" s="262"/>
    </row>
    <row r="53" spans="6:8" ht="15.75" customHeight="1" x14ac:dyDescent="0.25">
      <c r="F53" s="305"/>
      <c r="H53" s="262"/>
    </row>
    <row r="54" spans="6:8" ht="15.75" customHeight="1" x14ac:dyDescent="0.25">
      <c r="F54" s="305"/>
      <c r="H54" s="262"/>
    </row>
    <row r="55" spans="6:8" ht="15.75" customHeight="1" x14ac:dyDescent="0.25">
      <c r="F55" s="305"/>
      <c r="H55" s="262"/>
    </row>
    <row r="56" spans="6:8" ht="15.75" customHeight="1" x14ac:dyDescent="0.25">
      <c r="F56" s="305"/>
      <c r="H56" s="262"/>
    </row>
    <row r="57" spans="6:8" ht="15.75" customHeight="1" x14ac:dyDescent="0.25">
      <c r="F57" s="305"/>
      <c r="H57" s="262"/>
    </row>
    <row r="58" spans="6:8" ht="15.75" customHeight="1" x14ac:dyDescent="0.25">
      <c r="F58" s="305"/>
      <c r="H58" s="262"/>
    </row>
    <row r="59" spans="6:8" ht="15.75" customHeight="1" x14ac:dyDescent="0.25">
      <c r="F59" s="305"/>
      <c r="H59" s="262"/>
    </row>
    <row r="60" spans="6:8" ht="15.75" customHeight="1" x14ac:dyDescent="0.25">
      <c r="F60" s="305"/>
      <c r="H60" s="262"/>
    </row>
    <row r="61" spans="6:8" ht="15.75" customHeight="1" x14ac:dyDescent="0.25">
      <c r="F61" s="305"/>
      <c r="H61" s="262"/>
    </row>
    <row r="62" spans="6:8" ht="15.75" customHeight="1" x14ac:dyDescent="0.25">
      <c r="F62" s="305"/>
      <c r="H62" s="262"/>
    </row>
    <row r="63" spans="6:8" ht="15.75" customHeight="1" x14ac:dyDescent="0.25">
      <c r="F63" s="305"/>
      <c r="H63" s="262"/>
    </row>
    <row r="64" spans="6:8" ht="15.75" customHeight="1" x14ac:dyDescent="0.25">
      <c r="F64" s="305"/>
      <c r="H64" s="262"/>
    </row>
    <row r="65" spans="6:8" ht="15.75" customHeight="1" x14ac:dyDescent="0.25">
      <c r="F65" s="305"/>
      <c r="H65" s="262"/>
    </row>
    <row r="66" spans="6:8" ht="15.75" customHeight="1" x14ac:dyDescent="0.25">
      <c r="F66" s="305"/>
      <c r="H66" s="262"/>
    </row>
    <row r="67" spans="6:8" ht="15.75" customHeight="1" x14ac:dyDescent="0.25">
      <c r="F67" s="305"/>
      <c r="H67" s="262"/>
    </row>
    <row r="68" spans="6:8" ht="15.75" customHeight="1" x14ac:dyDescent="0.25">
      <c r="F68" s="305"/>
      <c r="H68" s="262"/>
    </row>
    <row r="69" spans="6:8" ht="15.75" customHeight="1" x14ac:dyDescent="0.25">
      <c r="F69" s="305"/>
      <c r="H69" s="262"/>
    </row>
    <row r="70" spans="6:8" ht="15.75" customHeight="1" x14ac:dyDescent="0.25">
      <c r="F70" s="305"/>
      <c r="H70" s="262"/>
    </row>
    <row r="71" spans="6:8" ht="15.75" customHeight="1" x14ac:dyDescent="0.25">
      <c r="F71" s="305"/>
      <c r="H71" s="262"/>
    </row>
    <row r="72" spans="6:8" ht="15.75" customHeight="1" x14ac:dyDescent="0.25">
      <c r="F72" s="305"/>
      <c r="H72" s="262"/>
    </row>
    <row r="73" spans="6:8" ht="15.75" customHeight="1" x14ac:dyDescent="0.25">
      <c r="F73" s="305"/>
      <c r="H73" s="262"/>
    </row>
    <row r="74" spans="6:8" ht="15.75" customHeight="1" x14ac:dyDescent="0.25">
      <c r="F74" s="305"/>
      <c r="H74" s="262"/>
    </row>
    <row r="75" spans="6:8" ht="15.75" customHeight="1" x14ac:dyDescent="0.25">
      <c r="F75" s="305"/>
      <c r="H75" s="262"/>
    </row>
    <row r="76" spans="6:8" ht="15.75" customHeight="1" x14ac:dyDescent="0.25">
      <c r="F76" s="305"/>
      <c r="H76" s="262"/>
    </row>
    <row r="77" spans="6:8" ht="15.75" customHeight="1" x14ac:dyDescent="0.25">
      <c r="F77" s="305"/>
      <c r="H77" s="262"/>
    </row>
    <row r="78" spans="6:8" ht="15.75" customHeight="1" x14ac:dyDescent="0.25">
      <c r="F78" s="305"/>
      <c r="H78" s="262"/>
    </row>
    <row r="79" spans="6:8" ht="15.75" customHeight="1" x14ac:dyDescent="0.25">
      <c r="F79" s="305"/>
      <c r="H79" s="262"/>
    </row>
    <row r="80" spans="6:8" ht="15.75" customHeight="1" x14ac:dyDescent="0.25">
      <c r="F80" s="305"/>
      <c r="H80" s="262"/>
    </row>
    <row r="81" spans="6:8" ht="15.75" customHeight="1" x14ac:dyDescent="0.25">
      <c r="F81" s="305"/>
      <c r="H81" s="262"/>
    </row>
    <row r="82" spans="6:8" ht="15.75" customHeight="1" x14ac:dyDescent="0.25">
      <c r="F82" s="305"/>
      <c r="H82" s="262"/>
    </row>
    <row r="83" spans="6:8" ht="15.75" customHeight="1" x14ac:dyDescent="0.25">
      <c r="F83" s="305"/>
      <c r="H83" s="262"/>
    </row>
    <row r="84" spans="6:8" ht="15.75" customHeight="1" x14ac:dyDescent="0.25">
      <c r="F84" s="305"/>
      <c r="H84" s="262"/>
    </row>
    <row r="85" spans="6:8" ht="15.75" customHeight="1" x14ac:dyDescent="0.25">
      <c r="F85" s="305"/>
      <c r="H85" s="262"/>
    </row>
    <row r="86" spans="6:8" ht="15.75" customHeight="1" x14ac:dyDescent="0.25">
      <c r="F86" s="305"/>
      <c r="H86" s="262"/>
    </row>
    <row r="87" spans="6:8" ht="15.75" customHeight="1" x14ac:dyDescent="0.25">
      <c r="F87" s="305"/>
      <c r="H87" s="262"/>
    </row>
    <row r="88" spans="6:8" ht="15.75" customHeight="1" x14ac:dyDescent="0.25">
      <c r="F88" s="305"/>
      <c r="H88" s="262"/>
    </row>
    <row r="89" spans="6:8" ht="15.75" customHeight="1" x14ac:dyDescent="0.25">
      <c r="F89" s="305"/>
      <c r="H89" s="262"/>
    </row>
    <row r="90" spans="6:8" ht="15.75" customHeight="1" x14ac:dyDescent="0.25">
      <c r="F90" s="305"/>
      <c r="H90" s="262"/>
    </row>
    <row r="91" spans="6:8" ht="15.75" customHeight="1" x14ac:dyDescent="0.25">
      <c r="F91" s="305"/>
      <c r="H91" s="262"/>
    </row>
    <row r="92" spans="6:8" ht="15.75" customHeight="1" x14ac:dyDescent="0.25">
      <c r="F92" s="305"/>
      <c r="H92" s="262"/>
    </row>
    <row r="93" spans="6:8" ht="15.75" customHeight="1" x14ac:dyDescent="0.25">
      <c r="F93" s="305"/>
      <c r="H93" s="262"/>
    </row>
    <row r="94" spans="6:8" ht="15.75" customHeight="1" x14ac:dyDescent="0.25">
      <c r="F94" s="305"/>
      <c r="H94" s="262"/>
    </row>
    <row r="95" spans="6:8" ht="15.75" customHeight="1" x14ac:dyDescent="0.25">
      <c r="F95" s="305"/>
      <c r="H95" s="262"/>
    </row>
    <row r="96" spans="6:8" ht="15.75" customHeight="1" x14ac:dyDescent="0.25">
      <c r="F96" s="305"/>
      <c r="H96" s="262"/>
    </row>
    <row r="97" spans="6:8" ht="15.75" customHeight="1" x14ac:dyDescent="0.25">
      <c r="F97" s="305"/>
      <c r="H97" s="262"/>
    </row>
    <row r="98" spans="6:8" ht="15.75" customHeight="1" x14ac:dyDescent="0.25">
      <c r="F98" s="305"/>
      <c r="H98" s="262"/>
    </row>
    <row r="99" spans="6:8" ht="15.75" customHeight="1" x14ac:dyDescent="0.25">
      <c r="F99" s="305"/>
      <c r="H99" s="262"/>
    </row>
    <row r="100" spans="6:8" ht="15.75" customHeight="1" x14ac:dyDescent="0.25">
      <c r="F100" s="305"/>
      <c r="H100" s="262"/>
    </row>
    <row r="101" spans="6:8" ht="15.75" customHeight="1" x14ac:dyDescent="0.25">
      <c r="F101" s="305"/>
      <c r="H101" s="262"/>
    </row>
    <row r="102" spans="6:8" ht="15.75" customHeight="1" x14ac:dyDescent="0.25">
      <c r="F102" s="305"/>
      <c r="H102" s="262"/>
    </row>
    <row r="103" spans="6:8" ht="15.75" customHeight="1" x14ac:dyDescent="0.25">
      <c r="F103" s="305"/>
      <c r="H103" s="262"/>
    </row>
    <row r="104" spans="6:8" ht="15.75" customHeight="1" x14ac:dyDescent="0.25">
      <c r="F104" s="305"/>
      <c r="H104" s="262"/>
    </row>
    <row r="105" spans="6:8" ht="15.75" customHeight="1" x14ac:dyDescent="0.25">
      <c r="F105" s="305"/>
      <c r="H105" s="262"/>
    </row>
    <row r="106" spans="6:8" ht="15.75" customHeight="1" x14ac:dyDescent="0.25">
      <c r="F106" s="305"/>
      <c r="H106" s="262"/>
    </row>
    <row r="107" spans="6:8" ht="15.75" customHeight="1" x14ac:dyDescent="0.25">
      <c r="F107" s="305"/>
      <c r="H107" s="262"/>
    </row>
    <row r="108" spans="6:8" ht="15.75" customHeight="1" x14ac:dyDescent="0.25">
      <c r="F108" s="305"/>
      <c r="H108" s="262"/>
    </row>
    <row r="109" spans="6:8" ht="15.75" customHeight="1" x14ac:dyDescent="0.25">
      <c r="F109" s="305"/>
      <c r="H109" s="262"/>
    </row>
    <row r="110" spans="6:8" ht="15.75" customHeight="1" x14ac:dyDescent="0.25">
      <c r="F110" s="305"/>
      <c r="H110" s="262"/>
    </row>
    <row r="111" spans="6:8" ht="15.75" customHeight="1" x14ac:dyDescent="0.25">
      <c r="F111" s="305"/>
      <c r="H111" s="262"/>
    </row>
    <row r="112" spans="6:8" ht="15.75" customHeight="1" x14ac:dyDescent="0.25">
      <c r="F112" s="305"/>
      <c r="H112" s="262"/>
    </row>
    <row r="113" spans="6:8" ht="15.75" customHeight="1" x14ac:dyDescent="0.25">
      <c r="F113" s="305"/>
      <c r="H113" s="262"/>
    </row>
    <row r="114" spans="6:8" ht="15.75" customHeight="1" x14ac:dyDescent="0.25">
      <c r="F114" s="305"/>
      <c r="H114" s="262"/>
    </row>
    <row r="115" spans="6:8" ht="15.75" customHeight="1" x14ac:dyDescent="0.25">
      <c r="F115" s="305"/>
      <c r="H115" s="262"/>
    </row>
    <row r="116" spans="6:8" ht="15.75" customHeight="1" x14ac:dyDescent="0.25">
      <c r="F116" s="305"/>
      <c r="H116" s="262"/>
    </row>
    <row r="117" spans="6:8" ht="15.75" customHeight="1" x14ac:dyDescent="0.25">
      <c r="F117" s="305"/>
      <c r="H117" s="262"/>
    </row>
    <row r="118" spans="6:8" ht="15.75" customHeight="1" x14ac:dyDescent="0.25">
      <c r="F118" s="305"/>
      <c r="H118" s="262"/>
    </row>
    <row r="119" spans="6:8" ht="15.75" customHeight="1" x14ac:dyDescent="0.25">
      <c r="F119" s="305"/>
      <c r="H119" s="262"/>
    </row>
    <row r="120" spans="6:8" ht="15.75" customHeight="1" x14ac:dyDescent="0.25">
      <c r="F120" s="305"/>
      <c r="H120" s="262"/>
    </row>
    <row r="121" spans="6:8" ht="15.75" customHeight="1" x14ac:dyDescent="0.25">
      <c r="F121" s="305"/>
      <c r="H121" s="262"/>
    </row>
    <row r="122" spans="6:8" ht="15.75" customHeight="1" x14ac:dyDescent="0.25">
      <c r="F122" s="305"/>
      <c r="H122" s="262"/>
    </row>
    <row r="123" spans="6:8" ht="15.75" customHeight="1" x14ac:dyDescent="0.25">
      <c r="F123" s="305"/>
      <c r="H123" s="262"/>
    </row>
    <row r="124" spans="6:8" ht="15.75" customHeight="1" x14ac:dyDescent="0.25">
      <c r="F124" s="305"/>
      <c r="H124" s="262"/>
    </row>
    <row r="125" spans="6:8" ht="15.75" customHeight="1" x14ac:dyDescent="0.25">
      <c r="F125" s="305"/>
      <c r="H125" s="262"/>
    </row>
    <row r="126" spans="6:8" ht="15.75" customHeight="1" x14ac:dyDescent="0.25">
      <c r="F126" s="305"/>
      <c r="H126" s="262"/>
    </row>
    <row r="127" spans="6:8" ht="15.75" customHeight="1" x14ac:dyDescent="0.25">
      <c r="F127" s="305"/>
      <c r="H127" s="262"/>
    </row>
    <row r="128" spans="6:8" ht="15.75" customHeight="1" x14ac:dyDescent="0.25">
      <c r="F128" s="305"/>
      <c r="H128" s="262"/>
    </row>
    <row r="129" spans="6:8" ht="15.75" customHeight="1" x14ac:dyDescent="0.25">
      <c r="F129" s="305"/>
      <c r="H129" s="262"/>
    </row>
    <row r="130" spans="6:8" ht="15.75" customHeight="1" x14ac:dyDescent="0.25">
      <c r="F130" s="305"/>
      <c r="H130" s="262"/>
    </row>
    <row r="131" spans="6:8" ht="15.75" customHeight="1" x14ac:dyDescent="0.25">
      <c r="F131" s="305"/>
      <c r="H131" s="262"/>
    </row>
    <row r="132" spans="6:8" ht="15.75" customHeight="1" x14ac:dyDescent="0.25">
      <c r="F132" s="305"/>
      <c r="H132" s="262"/>
    </row>
    <row r="133" spans="6:8" ht="15.75" customHeight="1" x14ac:dyDescent="0.25">
      <c r="F133" s="305"/>
      <c r="H133" s="262"/>
    </row>
    <row r="134" spans="6:8" ht="15.75" customHeight="1" x14ac:dyDescent="0.25">
      <c r="F134" s="305"/>
      <c r="H134" s="262"/>
    </row>
    <row r="135" spans="6:8" ht="15.75" customHeight="1" x14ac:dyDescent="0.25">
      <c r="F135" s="305"/>
      <c r="H135" s="262"/>
    </row>
    <row r="136" spans="6:8" ht="15.75" customHeight="1" x14ac:dyDescent="0.25">
      <c r="F136" s="305"/>
      <c r="H136" s="262"/>
    </row>
    <row r="137" spans="6:8" ht="15.75" customHeight="1" x14ac:dyDescent="0.25">
      <c r="F137" s="305"/>
      <c r="H137" s="262"/>
    </row>
    <row r="138" spans="6:8" ht="15.75" customHeight="1" x14ac:dyDescent="0.25">
      <c r="F138" s="305"/>
      <c r="H138" s="262"/>
    </row>
    <row r="139" spans="6:8" ht="15.75" customHeight="1" x14ac:dyDescent="0.25">
      <c r="F139" s="305"/>
      <c r="H139" s="262"/>
    </row>
    <row r="140" spans="6:8" ht="15.75" customHeight="1" x14ac:dyDescent="0.25">
      <c r="F140" s="305"/>
      <c r="H140" s="262"/>
    </row>
    <row r="141" spans="6:8" ht="15.75" customHeight="1" x14ac:dyDescent="0.25">
      <c r="F141" s="305"/>
      <c r="H141" s="262"/>
    </row>
    <row r="142" spans="6:8" ht="15.75" customHeight="1" x14ac:dyDescent="0.25">
      <c r="F142" s="305"/>
      <c r="H142" s="262"/>
    </row>
    <row r="143" spans="6:8" ht="15.75" customHeight="1" x14ac:dyDescent="0.25">
      <c r="F143" s="305"/>
      <c r="H143" s="262"/>
    </row>
    <row r="144" spans="6:8" ht="15.75" customHeight="1" x14ac:dyDescent="0.25">
      <c r="F144" s="305"/>
      <c r="H144" s="262"/>
    </row>
    <row r="145" spans="6:8" ht="15.75" customHeight="1" x14ac:dyDescent="0.25">
      <c r="F145" s="305"/>
      <c r="H145" s="262"/>
    </row>
    <row r="146" spans="6:8" ht="15.75" customHeight="1" x14ac:dyDescent="0.25">
      <c r="F146" s="305"/>
      <c r="H146" s="262"/>
    </row>
    <row r="147" spans="6:8" ht="15.75" customHeight="1" x14ac:dyDescent="0.25">
      <c r="F147" s="305"/>
      <c r="H147" s="262"/>
    </row>
    <row r="148" spans="6:8" ht="15.75" customHeight="1" x14ac:dyDescent="0.25">
      <c r="F148" s="305"/>
      <c r="H148" s="262"/>
    </row>
    <row r="149" spans="6:8" ht="15.75" customHeight="1" x14ac:dyDescent="0.25">
      <c r="F149" s="305"/>
      <c r="H149" s="262"/>
    </row>
    <row r="150" spans="6:8" ht="15.75" customHeight="1" x14ac:dyDescent="0.25">
      <c r="F150" s="305"/>
      <c r="H150" s="262"/>
    </row>
    <row r="151" spans="6:8" ht="15.75" customHeight="1" x14ac:dyDescent="0.25">
      <c r="F151" s="305"/>
      <c r="H151" s="262"/>
    </row>
    <row r="152" spans="6:8" ht="15.75" customHeight="1" x14ac:dyDescent="0.25">
      <c r="F152" s="305"/>
      <c r="H152" s="262"/>
    </row>
    <row r="153" spans="6:8" ht="15.75" customHeight="1" x14ac:dyDescent="0.25">
      <c r="F153" s="305"/>
      <c r="H153" s="262"/>
    </row>
    <row r="154" spans="6:8" ht="15.75" customHeight="1" x14ac:dyDescent="0.25">
      <c r="F154" s="305"/>
      <c r="H154" s="262"/>
    </row>
    <row r="155" spans="6:8" ht="15.75" customHeight="1" x14ac:dyDescent="0.25">
      <c r="F155" s="305"/>
      <c r="H155" s="262"/>
    </row>
    <row r="156" spans="6:8" ht="15.75" customHeight="1" x14ac:dyDescent="0.25">
      <c r="F156" s="305"/>
      <c r="H156" s="262"/>
    </row>
    <row r="157" spans="6:8" ht="15.75" customHeight="1" x14ac:dyDescent="0.25">
      <c r="F157" s="305"/>
      <c r="H157" s="262"/>
    </row>
    <row r="158" spans="6:8" ht="15.75" customHeight="1" x14ac:dyDescent="0.25">
      <c r="F158" s="305"/>
      <c r="H158" s="262"/>
    </row>
    <row r="159" spans="6:8" ht="15.75" customHeight="1" x14ac:dyDescent="0.25">
      <c r="F159" s="305"/>
      <c r="H159" s="262"/>
    </row>
    <row r="160" spans="6:8" ht="15.75" customHeight="1" x14ac:dyDescent="0.25">
      <c r="F160" s="305"/>
      <c r="H160" s="262"/>
    </row>
    <row r="161" spans="6:8" ht="15.75" customHeight="1" x14ac:dyDescent="0.25">
      <c r="F161" s="305"/>
      <c r="H161" s="262"/>
    </row>
    <row r="162" spans="6:8" ht="15.75" customHeight="1" x14ac:dyDescent="0.25">
      <c r="F162" s="305"/>
      <c r="H162" s="262"/>
    </row>
    <row r="163" spans="6:8" ht="15.75" customHeight="1" x14ac:dyDescent="0.25">
      <c r="F163" s="305"/>
      <c r="H163" s="262"/>
    </row>
    <row r="164" spans="6:8" ht="15.75" customHeight="1" x14ac:dyDescent="0.25">
      <c r="F164" s="305"/>
      <c r="H164" s="262"/>
    </row>
    <row r="165" spans="6:8" ht="15.75" customHeight="1" x14ac:dyDescent="0.25">
      <c r="F165" s="305"/>
      <c r="H165" s="262"/>
    </row>
    <row r="166" spans="6:8" ht="15.75" customHeight="1" x14ac:dyDescent="0.25">
      <c r="F166" s="305"/>
      <c r="H166" s="262"/>
    </row>
    <row r="167" spans="6:8" ht="15.75" customHeight="1" x14ac:dyDescent="0.25">
      <c r="F167" s="305"/>
      <c r="H167" s="262"/>
    </row>
    <row r="168" spans="6:8" ht="15.75" customHeight="1" x14ac:dyDescent="0.25">
      <c r="F168" s="305"/>
      <c r="H168" s="262"/>
    </row>
    <row r="169" spans="6:8" ht="15.75" customHeight="1" x14ac:dyDescent="0.25">
      <c r="F169" s="305"/>
      <c r="H169" s="262"/>
    </row>
    <row r="170" spans="6:8" ht="15.75" customHeight="1" x14ac:dyDescent="0.25">
      <c r="F170" s="305"/>
      <c r="H170" s="262"/>
    </row>
    <row r="171" spans="6:8" ht="15.75" customHeight="1" x14ac:dyDescent="0.25">
      <c r="F171" s="305"/>
      <c r="H171" s="262"/>
    </row>
    <row r="172" spans="6:8" ht="15.75" customHeight="1" x14ac:dyDescent="0.25">
      <c r="F172" s="305"/>
      <c r="H172" s="262"/>
    </row>
    <row r="173" spans="6:8" ht="15.75" customHeight="1" x14ac:dyDescent="0.25">
      <c r="F173" s="305"/>
      <c r="H173" s="262"/>
    </row>
    <row r="174" spans="6:8" ht="15.75" customHeight="1" x14ac:dyDescent="0.25">
      <c r="F174" s="305"/>
      <c r="H174" s="262"/>
    </row>
    <row r="175" spans="6:8" ht="15.75" customHeight="1" x14ac:dyDescent="0.25">
      <c r="F175" s="305"/>
      <c r="H175" s="262"/>
    </row>
    <row r="176" spans="6:8" ht="15.75" customHeight="1" x14ac:dyDescent="0.25">
      <c r="F176" s="305"/>
      <c r="H176" s="262"/>
    </row>
    <row r="177" spans="6:8" ht="15.75" customHeight="1" x14ac:dyDescent="0.25">
      <c r="F177" s="305"/>
      <c r="H177" s="262"/>
    </row>
    <row r="178" spans="6:8" ht="15.75" customHeight="1" x14ac:dyDescent="0.25">
      <c r="F178" s="305"/>
      <c r="H178" s="262"/>
    </row>
    <row r="179" spans="6:8" ht="15.75" customHeight="1" x14ac:dyDescent="0.25">
      <c r="F179" s="305"/>
      <c r="H179" s="262"/>
    </row>
    <row r="180" spans="6:8" ht="15.75" customHeight="1" x14ac:dyDescent="0.25">
      <c r="F180" s="305"/>
      <c r="H180" s="262"/>
    </row>
    <row r="181" spans="6:8" ht="15.75" customHeight="1" x14ac:dyDescent="0.25">
      <c r="F181" s="305"/>
      <c r="H181" s="262"/>
    </row>
    <row r="182" spans="6:8" ht="15.75" customHeight="1" x14ac:dyDescent="0.25">
      <c r="F182" s="305"/>
      <c r="H182" s="262"/>
    </row>
    <row r="183" spans="6:8" ht="15.75" customHeight="1" x14ac:dyDescent="0.25">
      <c r="F183" s="305"/>
      <c r="H183" s="262"/>
    </row>
    <row r="184" spans="6:8" ht="15.75" customHeight="1" x14ac:dyDescent="0.25">
      <c r="F184" s="305"/>
      <c r="H184" s="262"/>
    </row>
    <row r="185" spans="6:8" ht="15.75" customHeight="1" x14ac:dyDescent="0.25">
      <c r="F185" s="305"/>
      <c r="H185" s="262"/>
    </row>
    <row r="186" spans="6:8" ht="15.75" customHeight="1" x14ac:dyDescent="0.25">
      <c r="F186" s="305"/>
      <c r="H186" s="262"/>
    </row>
    <row r="187" spans="6:8" ht="15.75" customHeight="1" x14ac:dyDescent="0.25">
      <c r="F187" s="305"/>
      <c r="H187" s="262"/>
    </row>
    <row r="188" spans="6:8" ht="15.75" customHeight="1" x14ac:dyDescent="0.25">
      <c r="F188" s="305"/>
      <c r="H188" s="262"/>
    </row>
    <row r="189" spans="6:8" ht="15.75" customHeight="1" x14ac:dyDescent="0.25">
      <c r="F189" s="305"/>
      <c r="H189" s="262"/>
    </row>
    <row r="190" spans="6:8" ht="15.75" customHeight="1" x14ac:dyDescent="0.25">
      <c r="F190" s="305"/>
      <c r="H190" s="262"/>
    </row>
    <row r="191" spans="6:8" ht="15.75" customHeight="1" x14ac:dyDescent="0.25">
      <c r="F191" s="305"/>
      <c r="H191" s="262"/>
    </row>
    <row r="192" spans="6:8" ht="15.75" customHeight="1" x14ac:dyDescent="0.25">
      <c r="F192" s="305"/>
      <c r="H192" s="262"/>
    </row>
    <row r="193" spans="6:8" ht="15.75" customHeight="1" x14ac:dyDescent="0.25">
      <c r="F193" s="305"/>
      <c r="H193" s="262"/>
    </row>
    <row r="194" spans="6:8" ht="15.75" customHeight="1" x14ac:dyDescent="0.25">
      <c r="F194" s="305"/>
      <c r="H194" s="262"/>
    </row>
    <row r="195" spans="6:8" ht="15.75" customHeight="1" x14ac:dyDescent="0.25">
      <c r="F195" s="305"/>
      <c r="H195" s="262"/>
    </row>
    <row r="196" spans="6:8" ht="15.75" customHeight="1" x14ac:dyDescent="0.25">
      <c r="F196" s="305"/>
      <c r="H196" s="262"/>
    </row>
    <row r="197" spans="6:8" ht="15.75" customHeight="1" x14ac:dyDescent="0.25">
      <c r="F197" s="305"/>
      <c r="H197" s="262"/>
    </row>
    <row r="198" spans="6:8" ht="15.75" customHeight="1" x14ac:dyDescent="0.25">
      <c r="F198" s="305"/>
      <c r="H198" s="262"/>
    </row>
    <row r="199" spans="6:8" ht="15.75" customHeight="1" x14ac:dyDescent="0.25">
      <c r="F199" s="305"/>
      <c r="H199" s="262"/>
    </row>
    <row r="200" spans="6:8" ht="15.75" customHeight="1" x14ac:dyDescent="0.25">
      <c r="F200" s="305"/>
      <c r="H200" s="262"/>
    </row>
    <row r="201" spans="6:8" ht="15.75" customHeight="1" x14ac:dyDescent="0.25">
      <c r="F201" s="305"/>
      <c r="H201" s="262"/>
    </row>
    <row r="202" spans="6:8" ht="15.75" customHeight="1" x14ac:dyDescent="0.25">
      <c r="F202" s="305"/>
      <c r="H202" s="262"/>
    </row>
    <row r="203" spans="6:8" ht="15.75" customHeight="1" x14ac:dyDescent="0.25">
      <c r="F203" s="305"/>
      <c r="H203" s="262"/>
    </row>
    <row r="204" spans="6:8" ht="15.75" customHeight="1" x14ac:dyDescent="0.25">
      <c r="F204" s="305"/>
      <c r="H204" s="262"/>
    </row>
    <row r="205" spans="6:8" ht="15.75" customHeight="1" x14ac:dyDescent="0.25">
      <c r="F205" s="305"/>
      <c r="H205" s="262"/>
    </row>
    <row r="206" spans="6:8" ht="15.75" customHeight="1" x14ac:dyDescent="0.25">
      <c r="F206" s="305"/>
      <c r="H206" s="262"/>
    </row>
    <row r="207" spans="6:8" ht="15.75" customHeight="1" x14ac:dyDescent="0.25">
      <c r="F207" s="305"/>
      <c r="H207" s="262"/>
    </row>
    <row r="208" spans="6:8" ht="15.75" customHeight="1" x14ac:dyDescent="0.25">
      <c r="F208" s="305"/>
      <c r="H208" s="262"/>
    </row>
    <row r="209" spans="6:8" ht="15.75" customHeight="1" x14ac:dyDescent="0.25">
      <c r="F209" s="305"/>
      <c r="H209" s="262"/>
    </row>
    <row r="210" spans="6:8" ht="15.75" customHeight="1" x14ac:dyDescent="0.25">
      <c r="F210" s="305"/>
      <c r="H210" s="262"/>
    </row>
    <row r="211" spans="6:8" ht="15.75" customHeight="1" x14ac:dyDescent="0.25">
      <c r="F211" s="305"/>
      <c r="H211" s="262"/>
    </row>
    <row r="212" spans="6:8" ht="15.75" customHeight="1" x14ac:dyDescent="0.25">
      <c r="F212" s="305"/>
      <c r="H212" s="262"/>
    </row>
    <row r="213" spans="6:8" ht="15.75" customHeight="1" x14ac:dyDescent="0.25">
      <c r="F213" s="305"/>
      <c r="H213" s="262"/>
    </row>
    <row r="214" spans="6:8" ht="15.75" customHeight="1" x14ac:dyDescent="0.25">
      <c r="F214" s="305"/>
      <c r="H214" s="262"/>
    </row>
    <row r="215" spans="6:8" ht="15.75" customHeight="1" x14ac:dyDescent="0.25">
      <c r="F215" s="305"/>
      <c r="H215" s="262"/>
    </row>
    <row r="216" spans="6:8" ht="15.75" customHeight="1" x14ac:dyDescent="0.25">
      <c r="F216" s="305"/>
      <c r="H216" s="262"/>
    </row>
    <row r="217" spans="6:8" ht="15.75" customHeight="1" x14ac:dyDescent="0.25">
      <c r="F217" s="305"/>
      <c r="H217" s="262"/>
    </row>
    <row r="218" spans="6:8" ht="15.75" customHeight="1" x14ac:dyDescent="0.25">
      <c r="F218" s="305"/>
      <c r="H218" s="262"/>
    </row>
    <row r="219" spans="6:8" ht="15.75" customHeight="1" x14ac:dyDescent="0.25">
      <c r="F219" s="305"/>
      <c r="H219" s="262"/>
    </row>
    <row r="220" spans="6:8" ht="15.75" customHeight="1" x14ac:dyDescent="0.25">
      <c r="F220" s="305"/>
      <c r="H220" s="262"/>
    </row>
    <row r="221" spans="6:8" ht="15.75" customHeight="1" x14ac:dyDescent="0.25">
      <c r="F221" s="305"/>
      <c r="H221" s="262"/>
    </row>
    <row r="222" spans="6:8" ht="15.75" customHeight="1" x14ac:dyDescent="0.25">
      <c r="F222" s="305"/>
      <c r="H222" s="262"/>
    </row>
    <row r="223" spans="6:8" ht="15.75" customHeight="1" x14ac:dyDescent="0.25">
      <c r="F223" s="305"/>
      <c r="H223" s="262"/>
    </row>
    <row r="224" spans="6:8" ht="15.75" customHeight="1" x14ac:dyDescent="0.25">
      <c r="F224" s="305"/>
      <c r="H224" s="262"/>
    </row>
    <row r="225" spans="6:8" ht="15.75" customHeight="1" x14ac:dyDescent="0.25">
      <c r="F225" s="305"/>
      <c r="H225" s="262"/>
    </row>
    <row r="226" spans="6:8" ht="15.75" customHeight="1" x14ac:dyDescent="0.25">
      <c r="F226" s="305"/>
      <c r="H226" s="262"/>
    </row>
    <row r="227" spans="6:8" ht="15.75" customHeight="1" x14ac:dyDescent="0.25">
      <c r="F227" s="305"/>
      <c r="H227" s="262"/>
    </row>
    <row r="228" spans="6:8" ht="15.75" customHeight="1" x14ac:dyDescent="0.25">
      <c r="F228" s="305"/>
      <c r="H228" s="262"/>
    </row>
    <row r="229" spans="6:8" ht="15.75" customHeight="1" x14ac:dyDescent="0.25">
      <c r="F229" s="305"/>
      <c r="H229" s="262"/>
    </row>
    <row r="230" spans="6:8" ht="15.75" customHeight="1" x14ac:dyDescent="0.25">
      <c r="F230" s="305"/>
      <c r="H230" s="262"/>
    </row>
    <row r="231" spans="6:8" ht="15.75" customHeight="1" x14ac:dyDescent="0.25">
      <c r="F231" s="305"/>
      <c r="H231" s="262"/>
    </row>
    <row r="232" spans="6:8" ht="15.75" customHeight="1" x14ac:dyDescent="0.25">
      <c r="F232" s="305"/>
      <c r="H232" s="262"/>
    </row>
    <row r="233" spans="6:8" ht="15.75" customHeight="1" x14ac:dyDescent="0.25">
      <c r="F233" s="305"/>
      <c r="H233" s="262"/>
    </row>
    <row r="234" spans="6:8" ht="15.75" customHeight="1" x14ac:dyDescent="0.25">
      <c r="F234" s="305"/>
      <c r="H234" s="262"/>
    </row>
    <row r="235" spans="6:8" ht="15.75" customHeight="1" x14ac:dyDescent="0.25">
      <c r="F235" s="305"/>
      <c r="H235" s="262"/>
    </row>
    <row r="236" spans="6:8" ht="15.75" customHeight="1" x14ac:dyDescent="0.25">
      <c r="F236" s="305"/>
      <c r="H236" s="262"/>
    </row>
    <row r="237" spans="6:8" ht="15.75" customHeight="1" x14ac:dyDescent="0.25">
      <c r="F237" s="305"/>
      <c r="H237" s="262"/>
    </row>
    <row r="238" spans="6:8" ht="15.75" customHeight="1" x14ac:dyDescent="0.25">
      <c r="F238" s="305"/>
      <c r="H238" s="262"/>
    </row>
    <row r="239" spans="6:8" ht="15.75" customHeight="1" x14ac:dyDescent="0.25">
      <c r="F239" s="305"/>
      <c r="H239" s="262"/>
    </row>
    <row r="240" spans="6:8" ht="15.75" customHeight="1" x14ac:dyDescent="0.25">
      <c r="F240" s="305"/>
      <c r="H240" s="262"/>
    </row>
    <row r="241" spans="6:8" ht="15.75" customHeight="1" x14ac:dyDescent="0.25">
      <c r="F241" s="305"/>
      <c r="H241" s="262"/>
    </row>
    <row r="242" spans="6:8" ht="15.75" customHeight="1" x14ac:dyDescent="0.25">
      <c r="F242" s="305"/>
      <c r="H242" s="262"/>
    </row>
    <row r="243" spans="6:8" ht="15.75" customHeight="1" x14ac:dyDescent="0.25">
      <c r="F243" s="305"/>
      <c r="H243" s="262"/>
    </row>
    <row r="244" spans="6:8" ht="15.75" customHeight="1" x14ac:dyDescent="0.25">
      <c r="F244" s="305"/>
      <c r="H244" s="262"/>
    </row>
    <row r="245" spans="6:8" ht="15.75" customHeight="1" x14ac:dyDescent="0.25">
      <c r="F245" s="305"/>
      <c r="H245" s="262"/>
    </row>
    <row r="246" spans="6:8" ht="15.75" customHeight="1" x14ac:dyDescent="0.25">
      <c r="F246" s="305"/>
      <c r="H246" s="262"/>
    </row>
    <row r="247" spans="6:8" ht="15.75" customHeight="1" x14ac:dyDescent="0.25">
      <c r="F247" s="305"/>
      <c r="H247" s="262"/>
    </row>
    <row r="248" spans="6:8" ht="15.75" customHeight="1" x14ac:dyDescent="0.25">
      <c r="F248" s="305"/>
      <c r="H248" s="262"/>
    </row>
    <row r="249" spans="6:8" ht="15.75" customHeight="1" x14ac:dyDescent="0.25">
      <c r="F249" s="305"/>
      <c r="H249" s="262"/>
    </row>
    <row r="250" spans="6:8" ht="15.75" customHeight="1" x14ac:dyDescent="0.25">
      <c r="F250" s="305"/>
      <c r="H250" s="262"/>
    </row>
    <row r="251" spans="6:8" ht="15.75" customHeight="1" x14ac:dyDescent="0.25">
      <c r="F251" s="305"/>
      <c r="H251" s="262"/>
    </row>
    <row r="252" spans="6:8" ht="15.75" customHeight="1" x14ac:dyDescent="0.25">
      <c r="F252" s="305"/>
      <c r="H252" s="262"/>
    </row>
    <row r="253" spans="6:8" ht="15.75" customHeight="1" x14ac:dyDescent="0.25">
      <c r="F253" s="305"/>
      <c r="H253" s="262"/>
    </row>
    <row r="254" spans="6:8" ht="15.75" customHeight="1" x14ac:dyDescent="0.25">
      <c r="F254" s="305"/>
      <c r="H254" s="262"/>
    </row>
    <row r="255" spans="6:8" ht="15.75" customHeight="1" x14ac:dyDescent="0.25">
      <c r="F255" s="305"/>
      <c r="H255" s="262"/>
    </row>
    <row r="256" spans="6:8" ht="15.75" customHeight="1" x14ac:dyDescent="0.25">
      <c r="F256" s="305"/>
      <c r="H256" s="262"/>
    </row>
    <row r="257" spans="6:8" ht="15.75" customHeight="1" x14ac:dyDescent="0.25">
      <c r="F257" s="305"/>
      <c r="H257" s="262"/>
    </row>
    <row r="258" spans="6:8" ht="15.75" customHeight="1" x14ac:dyDescent="0.25">
      <c r="F258" s="305"/>
      <c r="H258" s="262"/>
    </row>
    <row r="259" spans="6:8" ht="15.75" customHeight="1" x14ac:dyDescent="0.25">
      <c r="F259" s="305"/>
      <c r="H259" s="262"/>
    </row>
    <row r="260" spans="6:8" ht="15.75" customHeight="1" x14ac:dyDescent="0.25">
      <c r="F260" s="305"/>
      <c r="H260" s="262"/>
    </row>
    <row r="261" spans="6:8" ht="15.75" customHeight="1" x14ac:dyDescent="0.25">
      <c r="F261" s="305"/>
      <c r="H261" s="262"/>
    </row>
    <row r="262" spans="6:8" ht="15.75" customHeight="1" x14ac:dyDescent="0.25">
      <c r="F262" s="305"/>
      <c r="H262" s="262"/>
    </row>
    <row r="263" spans="6:8" ht="15.75" customHeight="1" x14ac:dyDescent="0.25">
      <c r="F263" s="305"/>
      <c r="H263" s="262"/>
    </row>
    <row r="264" spans="6:8" ht="15.75" customHeight="1" x14ac:dyDescent="0.25">
      <c r="F264" s="305"/>
      <c r="H264" s="262"/>
    </row>
    <row r="265" spans="6:8" ht="15.75" customHeight="1" x14ac:dyDescent="0.25">
      <c r="F265" s="305"/>
      <c r="H265" s="262"/>
    </row>
    <row r="266" spans="6:8" ht="15.75" customHeight="1" x14ac:dyDescent="0.25">
      <c r="F266" s="305"/>
      <c r="H266" s="262"/>
    </row>
    <row r="267" spans="6:8" ht="15.75" customHeight="1" x14ac:dyDescent="0.25">
      <c r="F267" s="305"/>
      <c r="H267" s="262"/>
    </row>
    <row r="268" spans="6:8" ht="15.75" customHeight="1" x14ac:dyDescent="0.25">
      <c r="F268" s="305"/>
      <c r="H268" s="262"/>
    </row>
    <row r="269" spans="6:8" ht="15.75" customHeight="1" x14ac:dyDescent="0.25">
      <c r="F269" s="305"/>
      <c r="H269" s="262"/>
    </row>
    <row r="270" spans="6:8" ht="15.75" customHeight="1" x14ac:dyDescent="0.25">
      <c r="F270" s="305"/>
      <c r="H270" s="262"/>
    </row>
    <row r="271" spans="6:8" ht="15.75" customHeight="1" x14ac:dyDescent="0.25">
      <c r="F271" s="305"/>
      <c r="H271" s="262"/>
    </row>
    <row r="272" spans="6:8" ht="15.75" customHeight="1" x14ac:dyDescent="0.25">
      <c r="F272" s="305"/>
      <c r="H272" s="262"/>
    </row>
    <row r="273" spans="6:8" ht="15.75" customHeight="1" x14ac:dyDescent="0.25">
      <c r="F273" s="305"/>
      <c r="H273" s="262"/>
    </row>
    <row r="274" spans="6:8" ht="15.75" customHeight="1" x14ac:dyDescent="0.25">
      <c r="F274" s="305"/>
      <c r="H274" s="262"/>
    </row>
    <row r="275" spans="6:8" ht="15.75" customHeight="1" x14ac:dyDescent="0.25">
      <c r="F275" s="305"/>
      <c r="H275" s="262"/>
    </row>
    <row r="276" spans="6:8" ht="15.75" customHeight="1" x14ac:dyDescent="0.25">
      <c r="F276" s="305"/>
      <c r="H276" s="262"/>
    </row>
    <row r="277" spans="6:8" ht="15.75" customHeight="1" x14ac:dyDescent="0.25">
      <c r="F277" s="305"/>
      <c r="H277" s="262"/>
    </row>
    <row r="278" spans="6:8" ht="15.75" customHeight="1" x14ac:dyDescent="0.25">
      <c r="F278" s="305"/>
      <c r="H278" s="262"/>
    </row>
    <row r="279" spans="6:8" ht="15.75" customHeight="1" x14ac:dyDescent="0.25">
      <c r="F279" s="305"/>
      <c r="H279" s="262"/>
    </row>
    <row r="280" spans="6:8" ht="15.75" customHeight="1" x14ac:dyDescent="0.25">
      <c r="F280" s="305"/>
      <c r="H280" s="262"/>
    </row>
    <row r="281" spans="6:8" ht="15.75" customHeight="1" x14ac:dyDescent="0.25">
      <c r="F281" s="305"/>
      <c r="H281" s="262"/>
    </row>
    <row r="282" spans="6:8" ht="15.75" customHeight="1" x14ac:dyDescent="0.25">
      <c r="F282" s="305"/>
      <c r="H282" s="262"/>
    </row>
    <row r="283" spans="6:8" ht="15.75" customHeight="1" x14ac:dyDescent="0.25">
      <c r="F283" s="305"/>
      <c r="H283" s="262"/>
    </row>
    <row r="284" spans="6:8" ht="15.75" customHeight="1" x14ac:dyDescent="0.25">
      <c r="F284" s="305"/>
      <c r="H284" s="262"/>
    </row>
    <row r="285" spans="6:8" ht="15.75" customHeight="1" x14ac:dyDescent="0.25">
      <c r="F285" s="305"/>
      <c r="H285" s="262"/>
    </row>
    <row r="286" spans="6:8" ht="15.75" customHeight="1" x14ac:dyDescent="0.25">
      <c r="F286" s="305"/>
      <c r="H286" s="262"/>
    </row>
    <row r="287" spans="6:8" ht="15.75" customHeight="1" x14ac:dyDescent="0.25">
      <c r="F287" s="305"/>
      <c r="H287" s="262"/>
    </row>
    <row r="288" spans="6:8" ht="15.75" customHeight="1" x14ac:dyDescent="0.25">
      <c r="F288" s="305"/>
      <c r="H288" s="262"/>
    </row>
    <row r="289" spans="6:8" ht="15.75" customHeight="1" x14ac:dyDescent="0.25">
      <c r="F289" s="305"/>
      <c r="H289" s="262"/>
    </row>
    <row r="290" spans="6:8" ht="15.75" customHeight="1" x14ac:dyDescent="0.25">
      <c r="F290" s="305"/>
      <c r="H290" s="262"/>
    </row>
    <row r="291" spans="6:8" ht="15.75" customHeight="1" x14ac:dyDescent="0.25">
      <c r="F291" s="305"/>
      <c r="H291" s="262"/>
    </row>
    <row r="292" spans="6:8" ht="15.75" customHeight="1" x14ac:dyDescent="0.25">
      <c r="F292" s="305"/>
      <c r="H292" s="262"/>
    </row>
    <row r="293" spans="6:8" ht="15.75" customHeight="1" x14ac:dyDescent="0.25">
      <c r="F293" s="305"/>
      <c r="H293" s="262"/>
    </row>
    <row r="294" spans="6:8" ht="15.75" customHeight="1" x14ac:dyDescent="0.25">
      <c r="F294" s="305"/>
      <c r="H294" s="262"/>
    </row>
    <row r="295" spans="6:8" ht="15.75" customHeight="1" x14ac:dyDescent="0.25">
      <c r="F295" s="305"/>
      <c r="H295" s="262"/>
    </row>
    <row r="296" spans="6:8" ht="15.75" customHeight="1" x14ac:dyDescent="0.25">
      <c r="F296" s="305"/>
      <c r="H296" s="262"/>
    </row>
    <row r="297" spans="6:8" ht="15.75" customHeight="1" x14ac:dyDescent="0.25">
      <c r="F297" s="305"/>
      <c r="H297" s="262"/>
    </row>
    <row r="298" spans="6:8" ht="15.75" customHeight="1" x14ac:dyDescent="0.25">
      <c r="F298" s="305"/>
      <c r="H298" s="262"/>
    </row>
    <row r="299" spans="6:8" ht="15.75" customHeight="1" x14ac:dyDescent="0.25">
      <c r="F299" s="305"/>
      <c r="H299" s="262"/>
    </row>
    <row r="300" spans="6:8" ht="15.75" customHeight="1" x14ac:dyDescent="0.25">
      <c r="F300" s="305"/>
      <c r="H300" s="262"/>
    </row>
    <row r="301" spans="6:8" ht="15.75" customHeight="1" x14ac:dyDescent="0.25">
      <c r="F301" s="305"/>
      <c r="H301" s="262"/>
    </row>
    <row r="302" spans="6:8" ht="15.75" customHeight="1" x14ac:dyDescent="0.25">
      <c r="F302" s="305"/>
      <c r="H302" s="262"/>
    </row>
    <row r="303" spans="6:8" ht="15.75" customHeight="1" x14ac:dyDescent="0.25">
      <c r="F303" s="305"/>
      <c r="H303" s="262"/>
    </row>
    <row r="304" spans="6:8" ht="15.75" customHeight="1" x14ac:dyDescent="0.25">
      <c r="F304" s="305"/>
      <c r="H304" s="262"/>
    </row>
    <row r="305" spans="6:8" ht="15.75" customHeight="1" x14ac:dyDescent="0.25">
      <c r="F305" s="305"/>
      <c r="H305" s="262"/>
    </row>
    <row r="306" spans="6:8" ht="15.75" customHeight="1" x14ac:dyDescent="0.25">
      <c r="F306" s="305"/>
      <c r="H306" s="262"/>
    </row>
    <row r="307" spans="6:8" ht="15.75" customHeight="1" x14ac:dyDescent="0.25">
      <c r="F307" s="305"/>
      <c r="H307" s="262"/>
    </row>
    <row r="308" spans="6:8" ht="15.75" customHeight="1" x14ac:dyDescent="0.25">
      <c r="F308" s="305"/>
      <c r="H308" s="262"/>
    </row>
    <row r="309" spans="6:8" ht="15.75" customHeight="1" x14ac:dyDescent="0.25">
      <c r="F309" s="305"/>
      <c r="H309" s="262"/>
    </row>
    <row r="310" spans="6:8" ht="15.75" customHeight="1" x14ac:dyDescent="0.25">
      <c r="F310" s="305"/>
      <c r="H310" s="262"/>
    </row>
    <row r="311" spans="6:8" ht="15.75" customHeight="1" x14ac:dyDescent="0.25">
      <c r="F311" s="305"/>
      <c r="H311" s="262"/>
    </row>
    <row r="312" spans="6:8" ht="15.75" customHeight="1" x14ac:dyDescent="0.25">
      <c r="F312" s="305"/>
      <c r="H312" s="262"/>
    </row>
    <row r="313" spans="6:8" ht="15.75" customHeight="1" x14ac:dyDescent="0.25">
      <c r="F313" s="305"/>
      <c r="H313" s="262"/>
    </row>
    <row r="314" spans="6:8" ht="15.75" customHeight="1" x14ac:dyDescent="0.25">
      <c r="F314" s="305"/>
      <c r="H314" s="262"/>
    </row>
    <row r="315" spans="6:8" ht="15.75" customHeight="1" x14ac:dyDescent="0.25">
      <c r="F315" s="305"/>
      <c r="H315" s="262"/>
    </row>
    <row r="316" spans="6:8" ht="15.75" customHeight="1" x14ac:dyDescent="0.25">
      <c r="F316" s="305"/>
      <c r="H316" s="262"/>
    </row>
    <row r="317" spans="6:8" ht="15.75" customHeight="1" x14ac:dyDescent="0.25">
      <c r="F317" s="305"/>
      <c r="H317" s="262"/>
    </row>
    <row r="318" spans="6:8" ht="15.75" customHeight="1" x14ac:dyDescent="0.25">
      <c r="F318" s="305"/>
      <c r="H318" s="262"/>
    </row>
    <row r="319" spans="6:8" ht="15.75" customHeight="1" x14ac:dyDescent="0.25">
      <c r="F319" s="305"/>
      <c r="H319" s="262"/>
    </row>
    <row r="320" spans="6:8" ht="15.75" customHeight="1" x14ac:dyDescent="0.25">
      <c r="F320" s="305"/>
      <c r="H320" s="262"/>
    </row>
    <row r="321" spans="6:8" ht="15.75" customHeight="1" x14ac:dyDescent="0.25">
      <c r="F321" s="305"/>
      <c r="H321" s="262"/>
    </row>
    <row r="322" spans="6:8" ht="15.75" customHeight="1" x14ac:dyDescent="0.25">
      <c r="F322" s="305"/>
      <c r="H322" s="262"/>
    </row>
    <row r="323" spans="6:8" ht="15.75" customHeight="1" x14ac:dyDescent="0.25">
      <c r="F323" s="305"/>
      <c r="H323" s="262"/>
    </row>
    <row r="324" spans="6:8" ht="15.75" customHeight="1" x14ac:dyDescent="0.25">
      <c r="F324" s="305"/>
      <c r="H324" s="262"/>
    </row>
    <row r="325" spans="6:8" ht="15.75" customHeight="1" x14ac:dyDescent="0.25">
      <c r="F325" s="305"/>
      <c r="H325" s="262"/>
    </row>
    <row r="326" spans="6:8" ht="15.75" customHeight="1" x14ac:dyDescent="0.25">
      <c r="F326" s="305"/>
      <c r="H326" s="262"/>
    </row>
    <row r="327" spans="6:8" ht="15.75" customHeight="1" x14ac:dyDescent="0.25">
      <c r="F327" s="305"/>
      <c r="H327" s="262"/>
    </row>
    <row r="328" spans="6:8" ht="15.75" customHeight="1" x14ac:dyDescent="0.25">
      <c r="F328" s="305"/>
      <c r="H328" s="262"/>
    </row>
    <row r="329" spans="6:8" ht="15.75" customHeight="1" x14ac:dyDescent="0.25">
      <c r="F329" s="305"/>
      <c r="H329" s="262"/>
    </row>
    <row r="330" spans="6:8" ht="15.75" customHeight="1" x14ac:dyDescent="0.25">
      <c r="F330" s="305"/>
      <c r="H330" s="262"/>
    </row>
    <row r="331" spans="6:8" ht="15.75" customHeight="1" x14ac:dyDescent="0.25">
      <c r="F331" s="305"/>
      <c r="H331" s="262"/>
    </row>
    <row r="332" spans="6:8" ht="15.75" customHeight="1" x14ac:dyDescent="0.25">
      <c r="F332" s="305"/>
      <c r="H332" s="262"/>
    </row>
    <row r="333" spans="6:8" ht="15.75" customHeight="1" x14ac:dyDescent="0.25">
      <c r="F333" s="305"/>
      <c r="H333" s="262"/>
    </row>
    <row r="334" spans="6:8" ht="15.75" customHeight="1" x14ac:dyDescent="0.25">
      <c r="F334" s="305"/>
      <c r="H334" s="262"/>
    </row>
    <row r="335" spans="6:8" ht="15.75" customHeight="1" x14ac:dyDescent="0.25">
      <c r="F335" s="305"/>
      <c r="H335" s="262"/>
    </row>
    <row r="336" spans="6:8" ht="15.75" customHeight="1" x14ac:dyDescent="0.25">
      <c r="F336" s="305"/>
      <c r="H336" s="262"/>
    </row>
    <row r="337" spans="6:8" ht="15.75" customHeight="1" x14ac:dyDescent="0.25">
      <c r="F337" s="305"/>
      <c r="H337" s="262"/>
    </row>
    <row r="338" spans="6:8" ht="15.75" customHeight="1" x14ac:dyDescent="0.25">
      <c r="F338" s="305"/>
      <c r="H338" s="262"/>
    </row>
    <row r="339" spans="6:8" ht="15.75" customHeight="1" x14ac:dyDescent="0.25">
      <c r="F339" s="305"/>
      <c r="H339" s="262"/>
    </row>
    <row r="340" spans="6:8" ht="15.75" customHeight="1" x14ac:dyDescent="0.25">
      <c r="F340" s="305"/>
      <c r="H340" s="262"/>
    </row>
    <row r="341" spans="6:8" ht="15.75" customHeight="1" x14ac:dyDescent="0.25">
      <c r="F341" s="305"/>
      <c r="H341" s="262"/>
    </row>
    <row r="342" spans="6:8" ht="15.75" customHeight="1" x14ac:dyDescent="0.25">
      <c r="F342" s="305"/>
      <c r="H342" s="262"/>
    </row>
    <row r="343" spans="6:8" ht="15.75" customHeight="1" x14ac:dyDescent="0.25">
      <c r="F343" s="305"/>
      <c r="H343" s="262"/>
    </row>
    <row r="344" spans="6:8" ht="15.75" customHeight="1" x14ac:dyDescent="0.25">
      <c r="F344" s="305"/>
      <c r="H344" s="262"/>
    </row>
    <row r="345" spans="6:8" ht="15.75" customHeight="1" x14ac:dyDescent="0.25">
      <c r="F345" s="305"/>
      <c r="H345" s="262"/>
    </row>
    <row r="346" spans="6:8" ht="15.75" customHeight="1" x14ac:dyDescent="0.25">
      <c r="F346" s="305"/>
      <c r="H346" s="262"/>
    </row>
    <row r="347" spans="6:8" ht="15.75" customHeight="1" x14ac:dyDescent="0.25">
      <c r="F347" s="305"/>
      <c r="H347" s="262"/>
    </row>
    <row r="348" spans="6:8" ht="15.75" customHeight="1" x14ac:dyDescent="0.25">
      <c r="F348" s="305"/>
      <c r="H348" s="262"/>
    </row>
    <row r="349" spans="6:8" ht="15.75" customHeight="1" x14ac:dyDescent="0.25">
      <c r="F349" s="305"/>
      <c r="H349" s="262"/>
    </row>
    <row r="350" spans="6:8" ht="15.75" customHeight="1" x14ac:dyDescent="0.25">
      <c r="F350" s="305"/>
      <c r="H350" s="262"/>
    </row>
    <row r="351" spans="6:8" ht="15.75" customHeight="1" x14ac:dyDescent="0.25">
      <c r="F351" s="305"/>
      <c r="H351" s="262"/>
    </row>
    <row r="352" spans="6:8" ht="15.75" customHeight="1" x14ac:dyDescent="0.25">
      <c r="F352" s="305"/>
      <c r="H352" s="262"/>
    </row>
    <row r="353" spans="6:8" ht="15.75" customHeight="1" x14ac:dyDescent="0.25">
      <c r="F353" s="305"/>
      <c r="H353" s="262"/>
    </row>
    <row r="354" spans="6:8" ht="15.75" customHeight="1" x14ac:dyDescent="0.25">
      <c r="F354" s="305"/>
      <c r="H354" s="262"/>
    </row>
    <row r="355" spans="6:8" ht="15.75" customHeight="1" x14ac:dyDescent="0.25">
      <c r="F355" s="305"/>
      <c r="H355" s="262"/>
    </row>
    <row r="356" spans="6:8" ht="15.75" customHeight="1" x14ac:dyDescent="0.25">
      <c r="F356" s="305"/>
      <c r="H356" s="262"/>
    </row>
    <row r="357" spans="6:8" ht="15.75" customHeight="1" x14ac:dyDescent="0.25">
      <c r="F357" s="305"/>
      <c r="H357" s="262"/>
    </row>
    <row r="358" spans="6:8" ht="15.75" customHeight="1" x14ac:dyDescent="0.25">
      <c r="F358" s="305"/>
      <c r="H358" s="262"/>
    </row>
    <row r="359" spans="6:8" ht="15.75" customHeight="1" x14ac:dyDescent="0.25">
      <c r="F359" s="305"/>
      <c r="H359" s="262"/>
    </row>
    <row r="360" spans="6:8" ht="15.75" customHeight="1" x14ac:dyDescent="0.25">
      <c r="F360" s="305"/>
      <c r="H360" s="262"/>
    </row>
    <row r="361" spans="6:8" ht="15.75" customHeight="1" x14ac:dyDescent="0.25">
      <c r="F361" s="305"/>
      <c r="H361" s="262"/>
    </row>
    <row r="362" spans="6:8" ht="15.75" customHeight="1" x14ac:dyDescent="0.25">
      <c r="F362" s="305"/>
      <c r="H362" s="262"/>
    </row>
    <row r="363" spans="6:8" ht="15.75" customHeight="1" x14ac:dyDescent="0.25">
      <c r="F363" s="305"/>
      <c r="H363" s="262"/>
    </row>
    <row r="364" spans="6:8" ht="15.75" customHeight="1" x14ac:dyDescent="0.25">
      <c r="F364" s="305"/>
      <c r="H364" s="262"/>
    </row>
    <row r="365" spans="6:8" ht="15.75" customHeight="1" x14ac:dyDescent="0.25">
      <c r="F365" s="305"/>
      <c r="H365" s="262"/>
    </row>
    <row r="366" spans="6:8" ht="15.75" customHeight="1" x14ac:dyDescent="0.25">
      <c r="F366" s="305"/>
      <c r="H366" s="262"/>
    </row>
    <row r="367" spans="6:8" ht="15.75" customHeight="1" x14ac:dyDescent="0.25">
      <c r="F367" s="305"/>
      <c r="H367" s="262"/>
    </row>
    <row r="368" spans="6:8" ht="15.75" customHeight="1" x14ac:dyDescent="0.25">
      <c r="F368" s="305"/>
      <c r="H368" s="262"/>
    </row>
    <row r="369" spans="6:8" ht="15.75" customHeight="1" x14ac:dyDescent="0.25">
      <c r="F369" s="305"/>
      <c r="H369" s="262"/>
    </row>
    <row r="370" spans="6:8" ht="15.75" customHeight="1" x14ac:dyDescent="0.25">
      <c r="F370" s="305"/>
      <c r="H370" s="262"/>
    </row>
    <row r="371" spans="6:8" ht="15.75" customHeight="1" x14ac:dyDescent="0.25">
      <c r="F371" s="305"/>
      <c r="H371" s="262"/>
    </row>
    <row r="372" spans="6:8" ht="15.75" customHeight="1" x14ac:dyDescent="0.25">
      <c r="F372" s="305"/>
      <c r="H372" s="262"/>
    </row>
    <row r="373" spans="6:8" ht="15.75" customHeight="1" x14ac:dyDescent="0.25">
      <c r="F373" s="305"/>
      <c r="H373" s="262"/>
    </row>
    <row r="374" spans="6:8" ht="15.75" customHeight="1" x14ac:dyDescent="0.25">
      <c r="F374" s="305"/>
      <c r="H374" s="262"/>
    </row>
    <row r="375" spans="6:8" ht="15.75" customHeight="1" x14ac:dyDescent="0.25">
      <c r="F375" s="305"/>
      <c r="H375" s="262"/>
    </row>
    <row r="376" spans="6:8" ht="15.75" customHeight="1" x14ac:dyDescent="0.25">
      <c r="F376" s="305"/>
      <c r="H376" s="262"/>
    </row>
    <row r="377" spans="6:8" ht="15.75" customHeight="1" x14ac:dyDescent="0.25">
      <c r="F377" s="305"/>
      <c r="H377" s="262"/>
    </row>
    <row r="378" spans="6:8" ht="15.75" customHeight="1" x14ac:dyDescent="0.25">
      <c r="F378" s="305"/>
      <c r="H378" s="262"/>
    </row>
    <row r="379" spans="6:8" ht="15.75" customHeight="1" x14ac:dyDescent="0.25">
      <c r="F379" s="305"/>
      <c r="H379" s="262"/>
    </row>
    <row r="380" spans="6:8" ht="15.75" customHeight="1" x14ac:dyDescent="0.25">
      <c r="F380" s="305"/>
      <c r="H380" s="262"/>
    </row>
    <row r="381" spans="6:8" ht="15.75" customHeight="1" x14ac:dyDescent="0.25">
      <c r="F381" s="305"/>
      <c r="H381" s="262"/>
    </row>
    <row r="382" spans="6:8" ht="15.75" customHeight="1" x14ac:dyDescent="0.25">
      <c r="F382" s="305"/>
      <c r="H382" s="262"/>
    </row>
    <row r="383" spans="6:8" ht="15.75" customHeight="1" x14ac:dyDescent="0.25">
      <c r="F383" s="305"/>
      <c r="H383" s="262"/>
    </row>
    <row r="384" spans="6:8" ht="15.75" customHeight="1" x14ac:dyDescent="0.25">
      <c r="F384" s="305"/>
      <c r="H384" s="262"/>
    </row>
    <row r="385" spans="6:8" ht="15.75" customHeight="1" x14ac:dyDescent="0.25">
      <c r="F385" s="305"/>
      <c r="H385" s="262"/>
    </row>
    <row r="386" spans="6:8" ht="15.75" customHeight="1" x14ac:dyDescent="0.25">
      <c r="F386" s="305"/>
      <c r="H386" s="262"/>
    </row>
    <row r="387" spans="6:8" ht="15.75" customHeight="1" x14ac:dyDescent="0.25">
      <c r="F387" s="305"/>
      <c r="H387" s="262"/>
    </row>
    <row r="388" spans="6:8" ht="15.75" customHeight="1" x14ac:dyDescent="0.25">
      <c r="F388" s="305"/>
      <c r="H388" s="262"/>
    </row>
    <row r="389" spans="6:8" ht="15.75" customHeight="1" x14ac:dyDescent="0.25">
      <c r="F389" s="305"/>
      <c r="H389" s="262"/>
    </row>
    <row r="390" spans="6:8" ht="15.75" customHeight="1" x14ac:dyDescent="0.25">
      <c r="F390" s="305"/>
      <c r="H390" s="262"/>
    </row>
    <row r="391" spans="6:8" ht="15.75" customHeight="1" x14ac:dyDescent="0.25">
      <c r="F391" s="305"/>
      <c r="H391" s="262"/>
    </row>
    <row r="392" spans="6:8" ht="15.75" customHeight="1" x14ac:dyDescent="0.25">
      <c r="F392" s="305"/>
      <c r="H392" s="262"/>
    </row>
    <row r="393" spans="6:8" ht="15.75" customHeight="1" x14ac:dyDescent="0.25">
      <c r="F393" s="305"/>
      <c r="H393" s="262"/>
    </row>
    <row r="394" spans="6:8" ht="15.75" customHeight="1" x14ac:dyDescent="0.25">
      <c r="F394" s="305"/>
      <c r="H394" s="262"/>
    </row>
    <row r="395" spans="6:8" ht="15.75" customHeight="1" x14ac:dyDescent="0.25">
      <c r="F395" s="305"/>
      <c r="H395" s="262"/>
    </row>
    <row r="396" spans="6:8" ht="15.75" customHeight="1" x14ac:dyDescent="0.25">
      <c r="F396" s="305"/>
      <c r="H396" s="262"/>
    </row>
    <row r="397" spans="6:8" ht="15.75" customHeight="1" x14ac:dyDescent="0.25">
      <c r="F397" s="305"/>
      <c r="H397" s="262"/>
    </row>
    <row r="398" spans="6:8" ht="15.75" customHeight="1" x14ac:dyDescent="0.25">
      <c r="F398" s="305"/>
      <c r="H398" s="262"/>
    </row>
    <row r="399" spans="6:8" ht="15.75" customHeight="1" x14ac:dyDescent="0.25">
      <c r="F399" s="305"/>
      <c r="H399" s="262"/>
    </row>
    <row r="400" spans="6:8" ht="15.75" customHeight="1" x14ac:dyDescent="0.25">
      <c r="F400" s="305"/>
      <c r="H400" s="262"/>
    </row>
    <row r="401" spans="6:8" ht="15.75" customHeight="1" x14ac:dyDescent="0.25">
      <c r="F401" s="305"/>
      <c r="H401" s="262"/>
    </row>
    <row r="402" spans="6:8" ht="15.75" customHeight="1" x14ac:dyDescent="0.25">
      <c r="F402" s="305"/>
      <c r="H402" s="262"/>
    </row>
    <row r="403" spans="6:8" ht="15.75" customHeight="1" x14ac:dyDescent="0.25">
      <c r="F403" s="305"/>
      <c r="H403" s="262"/>
    </row>
    <row r="404" spans="6:8" ht="15.75" customHeight="1" x14ac:dyDescent="0.25">
      <c r="F404" s="305"/>
      <c r="H404" s="262"/>
    </row>
    <row r="405" spans="6:8" ht="15.75" customHeight="1" x14ac:dyDescent="0.25">
      <c r="F405" s="305"/>
      <c r="H405" s="262"/>
    </row>
    <row r="406" spans="6:8" ht="15.75" customHeight="1" x14ac:dyDescent="0.25">
      <c r="F406" s="305"/>
      <c r="H406" s="262"/>
    </row>
    <row r="407" spans="6:8" ht="15.75" customHeight="1" x14ac:dyDescent="0.25">
      <c r="F407" s="305"/>
      <c r="H407" s="262"/>
    </row>
    <row r="408" spans="6:8" ht="15.75" customHeight="1" x14ac:dyDescent="0.25">
      <c r="F408" s="305"/>
      <c r="H408" s="262"/>
    </row>
    <row r="409" spans="6:8" ht="15.75" customHeight="1" x14ac:dyDescent="0.25">
      <c r="F409" s="305"/>
      <c r="H409" s="262"/>
    </row>
    <row r="410" spans="6:8" ht="15.75" customHeight="1" x14ac:dyDescent="0.25">
      <c r="F410" s="305"/>
      <c r="H410" s="262"/>
    </row>
    <row r="411" spans="6:8" ht="15.75" customHeight="1" x14ac:dyDescent="0.25">
      <c r="F411" s="305"/>
      <c r="H411" s="262"/>
    </row>
    <row r="412" spans="6:8" ht="15.75" customHeight="1" x14ac:dyDescent="0.25">
      <c r="F412" s="305"/>
      <c r="H412" s="262"/>
    </row>
    <row r="413" spans="6:8" ht="15.75" customHeight="1" x14ac:dyDescent="0.25">
      <c r="F413" s="305"/>
      <c r="H413" s="262"/>
    </row>
    <row r="414" spans="6:8" ht="15.75" customHeight="1" x14ac:dyDescent="0.25">
      <c r="F414" s="305"/>
      <c r="H414" s="262"/>
    </row>
    <row r="415" spans="6:8" ht="15.75" customHeight="1" x14ac:dyDescent="0.25">
      <c r="F415" s="305"/>
      <c r="H415" s="262"/>
    </row>
    <row r="416" spans="6:8" ht="15.75" customHeight="1" x14ac:dyDescent="0.25">
      <c r="F416" s="305"/>
      <c r="H416" s="262"/>
    </row>
    <row r="417" spans="6:8" ht="15.75" customHeight="1" x14ac:dyDescent="0.25">
      <c r="F417" s="305"/>
      <c r="H417" s="262"/>
    </row>
    <row r="418" spans="6:8" ht="15.75" customHeight="1" x14ac:dyDescent="0.25">
      <c r="F418" s="305"/>
      <c r="H418" s="262"/>
    </row>
    <row r="419" spans="6:8" ht="15.75" customHeight="1" x14ac:dyDescent="0.25">
      <c r="F419" s="305"/>
      <c r="H419" s="262"/>
    </row>
    <row r="420" spans="6:8" ht="15.75" customHeight="1" x14ac:dyDescent="0.25">
      <c r="F420" s="305"/>
      <c r="H420" s="262"/>
    </row>
    <row r="421" spans="6:8" ht="15.75" customHeight="1" x14ac:dyDescent="0.25">
      <c r="F421" s="305"/>
      <c r="H421" s="262"/>
    </row>
    <row r="422" spans="6:8" ht="15.75" customHeight="1" x14ac:dyDescent="0.25">
      <c r="F422" s="305"/>
      <c r="H422" s="262"/>
    </row>
    <row r="423" spans="6:8" ht="15.75" customHeight="1" x14ac:dyDescent="0.25">
      <c r="F423" s="305"/>
      <c r="H423" s="262"/>
    </row>
    <row r="424" spans="6:8" ht="15.75" customHeight="1" x14ac:dyDescent="0.25">
      <c r="F424" s="305"/>
      <c r="H424" s="262"/>
    </row>
    <row r="425" spans="6:8" ht="15.75" customHeight="1" x14ac:dyDescent="0.25">
      <c r="F425" s="305"/>
      <c r="H425" s="262"/>
    </row>
    <row r="426" spans="6:8" ht="15.75" customHeight="1" x14ac:dyDescent="0.25">
      <c r="F426" s="305"/>
      <c r="H426" s="262"/>
    </row>
    <row r="427" spans="6:8" ht="15.75" customHeight="1" x14ac:dyDescent="0.25">
      <c r="F427" s="305"/>
      <c r="H427" s="262"/>
    </row>
    <row r="428" spans="6:8" ht="15.75" customHeight="1" x14ac:dyDescent="0.25">
      <c r="F428" s="305"/>
      <c r="H428" s="262"/>
    </row>
    <row r="429" spans="6:8" ht="15.75" customHeight="1" x14ac:dyDescent="0.25">
      <c r="F429" s="305"/>
      <c r="H429" s="262"/>
    </row>
    <row r="430" spans="6:8" ht="15.75" customHeight="1" x14ac:dyDescent="0.25">
      <c r="F430" s="305"/>
      <c r="H430" s="262"/>
    </row>
    <row r="431" spans="6:8" ht="15.75" customHeight="1" x14ac:dyDescent="0.25">
      <c r="F431" s="305"/>
      <c r="H431" s="262"/>
    </row>
    <row r="432" spans="6:8" ht="15.75" customHeight="1" x14ac:dyDescent="0.25">
      <c r="F432" s="305"/>
      <c r="H432" s="262"/>
    </row>
    <row r="433" spans="6:8" ht="15.75" customHeight="1" x14ac:dyDescent="0.25">
      <c r="F433" s="305"/>
      <c r="H433" s="262"/>
    </row>
    <row r="434" spans="6:8" ht="15.75" customHeight="1" x14ac:dyDescent="0.25">
      <c r="F434" s="305"/>
      <c r="H434" s="262"/>
    </row>
    <row r="435" spans="6:8" ht="15.75" customHeight="1" x14ac:dyDescent="0.25">
      <c r="F435" s="305"/>
      <c r="H435" s="262"/>
    </row>
    <row r="436" spans="6:8" ht="15.75" customHeight="1" x14ac:dyDescent="0.25">
      <c r="F436" s="305"/>
      <c r="H436" s="262"/>
    </row>
    <row r="437" spans="6:8" ht="15.75" customHeight="1" x14ac:dyDescent="0.25">
      <c r="F437" s="305"/>
      <c r="H437" s="262"/>
    </row>
    <row r="438" spans="6:8" ht="15.75" customHeight="1" x14ac:dyDescent="0.25">
      <c r="F438" s="305"/>
      <c r="H438" s="262"/>
    </row>
    <row r="439" spans="6:8" ht="15.75" customHeight="1" x14ac:dyDescent="0.25">
      <c r="F439" s="305"/>
      <c r="H439" s="262"/>
    </row>
    <row r="440" spans="6:8" ht="15.75" customHeight="1" x14ac:dyDescent="0.25">
      <c r="F440" s="305"/>
      <c r="H440" s="262"/>
    </row>
    <row r="441" spans="6:8" ht="15.75" customHeight="1" x14ac:dyDescent="0.25">
      <c r="F441" s="305"/>
      <c r="H441" s="262"/>
    </row>
    <row r="442" spans="6:8" ht="15.75" customHeight="1" x14ac:dyDescent="0.25">
      <c r="F442" s="305"/>
      <c r="H442" s="262"/>
    </row>
    <row r="443" spans="6:8" ht="15.75" customHeight="1" x14ac:dyDescent="0.25">
      <c r="F443" s="305"/>
      <c r="H443" s="262"/>
    </row>
    <row r="444" spans="6:8" ht="15.75" customHeight="1" x14ac:dyDescent="0.25">
      <c r="F444" s="305"/>
      <c r="H444" s="262"/>
    </row>
    <row r="445" spans="6:8" ht="15.75" customHeight="1" x14ac:dyDescent="0.25">
      <c r="F445" s="305"/>
      <c r="H445" s="262"/>
    </row>
    <row r="446" spans="6:8" ht="15.75" customHeight="1" x14ac:dyDescent="0.25">
      <c r="F446" s="305"/>
      <c r="H446" s="262"/>
    </row>
    <row r="447" spans="6:8" ht="15.75" customHeight="1" x14ac:dyDescent="0.25">
      <c r="F447" s="305"/>
      <c r="H447" s="262"/>
    </row>
    <row r="448" spans="6:8" ht="15.75" customHeight="1" x14ac:dyDescent="0.25">
      <c r="F448" s="305"/>
      <c r="H448" s="262"/>
    </row>
    <row r="449" spans="6:8" ht="15.75" customHeight="1" x14ac:dyDescent="0.25">
      <c r="F449" s="305"/>
      <c r="H449" s="262"/>
    </row>
    <row r="450" spans="6:8" ht="15.75" customHeight="1" x14ac:dyDescent="0.25">
      <c r="F450" s="305"/>
      <c r="H450" s="262"/>
    </row>
    <row r="451" spans="6:8" ht="15.75" customHeight="1" x14ac:dyDescent="0.25">
      <c r="F451" s="305"/>
      <c r="H451" s="262"/>
    </row>
    <row r="452" spans="6:8" ht="15.75" customHeight="1" x14ac:dyDescent="0.25">
      <c r="F452" s="305"/>
      <c r="H452" s="262"/>
    </row>
    <row r="453" spans="6:8" ht="15.75" customHeight="1" x14ac:dyDescent="0.25">
      <c r="F453" s="305"/>
      <c r="H453" s="262"/>
    </row>
    <row r="454" spans="6:8" ht="15.75" customHeight="1" x14ac:dyDescent="0.25">
      <c r="F454" s="305"/>
      <c r="H454" s="262"/>
    </row>
    <row r="455" spans="6:8" ht="15.75" customHeight="1" x14ac:dyDescent="0.25">
      <c r="F455" s="305"/>
      <c r="H455" s="262"/>
    </row>
    <row r="456" spans="6:8" ht="15.75" customHeight="1" x14ac:dyDescent="0.25">
      <c r="F456" s="305"/>
      <c r="H456" s="262"/>
    </row>
    <row r="457" spans="6:8" ht="15.75" customHeight="1" x14ac:dyDescent="0.25">
      <c r="F457" s="305"/>
      <c r="H457" s="262"/>
    </row>
    <row r="458" spans="6:8" ht="15.75" customHeight="1" x14ac:dyDescent="0.25">
      <c r="F458" s="305"/>
      <c r="H458" s="262"/>
    </row>
    <row r="459" spans="6:8" ht="15.75" customHeight="1" x14ac:dyDescent="0.25">
      <c r="F459" s="305"/>
      <c r="H459" s="262"/>
    </row>
    <row r="460" spans="6:8" ht="15.75" customHeight="1" x14ac:dyDescent="0.25">
      <c r="F460" s="305"/>
      <c r="H460" s="262"/>
    </row>
    <row r="461" spans="6:8" ht="15.75" customHeight="1" x14ac:dyDescent="0.25">
      <c r="F461" s="305"/>
      <c r="H461" s="262"/>
    </row>
    <row r="462" spans="6:8" ht="15.75" customHeight="1" x14ac:dyDescent="0.25">
      <c r="F462" s="305"/>
      <c r="H462" s="262"/>
    </row>
    <row r="463" spans="6:8" ht="15.75" customHeight="1" x14ac:dyDescent="0.25">
      <c r="F463" s="305"/>
      <c r="H463" s="262"/>
    </row>
    <row r="464" spans="6:8" ht="15.75" customHeight="1" x14ac:dyDescent="0.25">
      <c r="F464" s="305"/>
      <c r="H464" s="262"/>
    </row>
    <row r="465" spans="6:8" ht="15.75" customHeight="1" x14ac:dyDescent="0.25">
      <c r="F465" s="305"/>
      <c r="H465" s="262"/>
    </row>
    <row r="466" spans="6:8" ht="15.75" customHeight="1" x14ac:dyDescent="0.25">
      <c r="F466" s="305"/>
      <c r="H466" s="262"/>
    </row>
    <row r="467" spans="6:8" ht="15.75" customHeight="1" x14ac:dyDescent="0.25">
      <c r="F467" s="305"/>
      <c r="H467" s="262"/>
    </row>
    <row r="468" spans="6:8" ht="15.75" customHeight="1" x14ac:dyDescent="0.25">
      <c r="F468" s="305"/>
      <c r="H468" s="262"/>
    </row>
    <row r="469" spans="6:8" ht="15.75" customHeight="1" x14ac:dyDescent="0.25">
      <c r="F469" s="305"/>
      <c r="H469" s="262"/>
    </row>
    <row r="470" spans="6:8" ht="15.75" customHeight="1" x14ac:dyDescent="0.25">
      <c r="F470" s="305"/>
      <c r="H470" s="262"/>
    </row>
    <row r="471" spans="6:8" ht="15.75" customHeight="1" x14ac:dyDescent="0.25">
      <c r="F471" s="305"/>
      <c r="H471" s="262"/>
    </row>
    <row r="472" spans="6:8" ht="15.75" customHeight="1" x14ac:dyDescent="0.25">
      <c r="F472" s="305"/>
      <c r="H472" s="262"/>
    </row>
    <row r="473" spans="6:8" ht="15.75" customHeight="1" x14ac:dyDescent="0.25">
      <c r="F473" s="305"/>
      <c r="H473" s="262"/>
    </row>
    <row r="474" spans="6:8" ht="15.75" customHeight="1" x14ac:dyDescent="0.25">
      <c r="F474" s="305"/>
      <c r="H474" s="262"/>
    </row>
    <row r="475" spans="6:8" ht="15.75" customHeight="1" x14ac:dyDescent="0.25">
      <c r="F475" s="305"/>
      <c r="H475" s="262"/>
    </row>
    <row r="476" spans="6:8" ht="15.75" customHeight="1" x14ac:dyDescent="0.25">
      <c r="F476" s="305"/>
      <c r="H476" s="262"/>
    </row>
    <row r="477" spans="6:8" ht="15.75" customHeight="1" x14ac:dyDescent="0.25">
      <c r="F477" s="305"/>
      <c r="H477" s="262"/>
    </row>
    <row r="478" spans="6:8" ht="15.75" customHeight="1" x14ac:dyDescent="0.25">
      <c r="F478" s="305"/>
      <c r="H478" s="262"/>
    </row>
    <row r="479" spans="6:8" ht="15.75" customHeight="1" x14ac:dyDescent="0.25">
      <c r="F479" s="305"/>
      <c r="H479" s="262"/>
    </row>
    <row r="480" spans="6:8" ht="15.75" customHeight="1" x14ac:dyDescent="0.25">
      <c r="F480" s="305"/>
      <c r="H480" s="262"/>
    </row>
    <row r="481" spans="6:8" ht="15.75" customHeight="1" x14ac:dyDescent="0.25">
      <c r="F481" s="305"/>
      <c r="H481" s="262"/>
    </row>
    <row r="482" spans="6:8" ht="15.75" customHeight="1" x14ac:dyDescent="0.25">
      <c r="F482" s="305"/>
      <c r="H482" s="262"/>
    </row>
    <row r="483" spans="6:8" ht="15.75" customHeight="1" x14ac:dyDescent="0.25">
      <c r="F483" s="305"/>
      <c r="H483" s="262"/>
    </row>
    <row r="484" spans="6:8" ht="15.75" customHeight="1" x14ac:dyDescent="0.25">
      <c r="F484" s="305"/>
      <c r="H484" s="262"/>
    </row>
    <row r="485" spans="6:8" ht="15.75" customHeight="1" x14ac:dyDescent="0.25">
      <c r="F485" s="305"/>
      <c r="H485" s="262"/>
    </row>
    <row r="486" spans="6:8" ht="15.75" customHeight="1" x14ac:dyDescent="0.25">
      <c r="F486" s="305"/>
      <c r="H486" s="262"/>
    </row>
    <row r="487" spans="6:8" ht="15.75" customHeight="1" x14ac:dyDescent="0.25">
      <c r="F487" s="305"/>
      <c r="H487" s="262"/>
    </row>
    <row r="488" spans="6:8" ht="15.75" customHeight="1" x14ac:dyDescent="0.25">
      <c r="F488" s="305"/>
      <c r="H488" s="262"/>
    </row>
    <row r="489" spans="6:8" ht="15.75" customHeight="1" x14ac:dyDescent="0.25">
      <c r="F489" s="305"/>
      <c r="H489" s="262"/>
    </row>
    <row r="490" spans="6:8" ht="15.75" customHeight="1" x14ac:dyDescent="0.25">
      <c r="F490" s="305"/>
      <c r="H490" s="262"/>
    </row>
    <row r="491" spans="6:8" ht="15.75" customHeight="1" x14ac:dyDescent="0.25">
      <c r="F491" s="305"/>
      <c r="H491" s="262"/>
    </row>
    <row r="492" spans="6:8" ht="15.75" customHeight="1" x14ac:dyDescent="0.25">
      <c r="F492" s="305"/>
      <c r="H492" s="262"/>
    </row>
    <row r="493" spans="6:8" ht="15.75" customHeight="1" x14ac:dyDescent="0.25">
      <c r="F493" s="305"/>
      <c r="H493" s="262"/>
    </row>
    <row r="494" spans="6:8" ht="15.75" customHeight="1" x14ac:dyDescent="0.25">
      <c r="F494" s="305"/>
      <c r="H494" s="262"/>
    </row>
    <row r="495" spans="6:8" ht="15.75" customHeight="1" x14ac:dyDescent="0.25">
      <c r="F495" s="305"/>
      <c r="H495" s="262"/>
    </row>
    <row r="496" spans="6:8" ht="15.75" customHeight="1" x14ac:dyDescent="0.25">
      <c r="F496" s="305"/>
      <c r="H496" s="262"/>
    </row>
    <row r="497" spans="6:8" ht="15.75" customHeight="1" x14ac:dyDescent="0.25">
      <c r="F497" s="305"/>
      <c r="H497" s="262"/>
    </row>
    <row r="498" spans="6:8" ht="15.75" customHeight="1" x14ac:dyDescent="0.25">
      <c r="F498" s="305"/>
      <c r="H498" s="262"/>
    </row>
    <row r="499" spans="6:8" ht="15.75" customHeight="1" x14ac:dyDescent="0.25">
      <c r="F499" s="305"/>
      <c r="H499" s="262"/>
    </row>
    <row r="500" spans="6:8" ht="15.75" customHeight="1" x14ac:dyDescent="0.25">
      <c r="F500" s="305"/>
      <c r="H500" s="262"/>
    </row>
    <row r="501" spans="6:8" ht="15.75" customHeight="1" x14ac:dyDescent="0.25">
      <c r="F501" s="305"/>
      <c r="H501" s="262"/>
    </row>
    <row r="502" spans="6:8" ht="15.75" customHeight="1" x14ac:dyDescent="0.25">
      <c r="F502" s="305"/>
      <c r="H502" s="262"/>
    </row>
    <row r="503" spans="6:8" ht="15.75" customHeight="1" x14ac:dyDescent="0.25">
      <c r="F503" s="305"/>
      <c r="H503" s="262"/>
    </row>
    <row r="504" spans="6:8" ht="15.75" customHeight="1" x14ac:dyDescent="0.25">
      <c r="F504" s="305"/>
      <c r="H504" s="262"/>
    </row>
    <row r="505" spans="6:8" ht="15.75" customHeight="1" x14ac:dyDescent="0.25">
      <c r="F505" s="305"/>
      <c r="H505" s="262"/>
    </row>
    <row r="506" spans="6:8" ht="15.75" customHeight="1" x14ac:dyDescent="0.25">
      <c r="F506" s="305"/>
      <c r="H506" s="262"/>
    </row>
    <row r="507" spans="6:8" ht="15.75" customHeight="1" x14ac:dyDescent="0.25">
      <c r="F507" s="305"/>
      <c r="H507" s="262"/>
    </row>
    <row r="508" spans="6:8" ht="15.75" customHeight="1" x14ac:dyDescent="0.25">
      <c r="F508" s="305"/>
      <c r="H508" s="262"/>
    </row>
    <row r="509" spans="6:8" ht="15.75" customHeight="1" x14ac:dyDescent="0.25">
      <c r="F509" s="305"/>
      <c r="H509" s="262"/>
    </row>
    <row r="510" spans="6:8" ht="15.75" customHeight="1" x14ac:dyDescent="0.25">
      <c r="F510" s="305"/>
      <c r="H510" s="262"/>
    </row>
    <row r="511" spans="6:8" ht="15.75" customHeight="1" x14ac:dyDescent="0.25">
      <c r="F511" s="305"/>
      <c r="H511" s="262"/>
    </row>
    <row r="512" spans="6:8" ht="15.75" customHeight="1" x14ac:dyDescent="0.25">
      <c r="F512" s="305"/>
      <c r="H512" s="262"/>
    </row>
    <row r="513" spans="6:8" ht="15.75" customHeight="1" x14ac:dyDescent="0.25">
      <c r="F513" s="305"/>
      <c r="H513" s="262"/>
    </row>
    <row r="514" spans="6:8" ht="15.75" customHeight="1" x14ac:dyDescent="0.25">
      <c r="F514" s="305"/>
      <c r="H514" s="262"/>
    </row>
    <row r="515" spans="6:8" ht="15.75" customHeight="1" x14ac:dyDescent="0.25">
      <c r="F515" s="305"/>
      <c r="H515" s="262"/>
    </row>
    <row r="516" spans="6:8" ht="15.75" customHeight="1" x14ac:dyDescent="0.25">
      <c r="F516" s="305"/>
      <c r="H516" s="262"/>
    </row>
    <row r="517" spans="6:8" ht="15.75" customHeight="1" x14ac:dyDescent="0.25">
      <c r="F517" s="305"/>
      <c r="H517" s="262"/>
    </row>
    <row r="518" spans="6:8" ht="15.75" customHeight="1" x14ac:dyDescent="0.25">
      <c r="F518" s="305"/>
      <c r="H518" s="262"/>
    </row>
    <row r="519" spans="6:8" ht="15.75" customHeight="1" x14ac:dyDescent="0.25">
      <c r="F519" s="305"/>
      <c r="H519" s="262"/>
    </row>
    <row r="520" spans="6:8" ht="15.75" customHeight="1" x14ac:dyDescent="0.25">
      <c r="F520" s="305"/>
      <c r="H520" s="262"/>
    </row>
    <row r="521" spans="6:8" ht="15.75" customHeight="1" x14ac:dyDescent="0.25">
      <c r="F521" s="305"/>
      <c r="H521" s="262"/>
    </row>
    <row r="522" spans="6:8" ht="15.75" customHeight="1" x14ac:dyDescent="0.25">
      <c r="F522" s="305"/>
      <c r="H522" s="262"/>
    </row>
    <row r="523" spans="6:8" ht="15.75" customHeight="1" x14ac:dyDescent="0.25">
      <c r="F523" s="305"/>
      <c r="H523" s="262"/>
    </row>
    <row r="524" spans="6:8" ht="15.75" customHeight="1" x14ac:dyDescent="0.25">
      <c r="F524" s="305"/>
      <c r="H524" s="262"/>
    </row>
    <row r="525" spans="6:8" ht="15.75" customHeight="1" x14ac:dyDescent="0.25">
      <c r="F525" s="305"/>
      <c r="H525" s="262"/>
    </row>
    <row r="526" spans="6:8" ht="15.75" customHeight="1" x14ac:dyDescent="0.25">
      <c r="F526" s="305"/>
      <c r="H526" s="262"/>
    </row>
    <row r="527" spans="6:8" ht="15.75" customHeight="1" x14ac:dyDescent="0.25">
      <c r="F527" s="305"/>
      <c r="H527" s="262"/>
    </row>
    <row r="528" spans="6:8" ht="15.75" customHeight="1" x14ac:dyDescent="0.25">
      <c r="F528" s="305"/>
      <c r="H528" s="262"/>
    </row>
    <row r="529" spans="6:8" ht="15.75" customHeight="1" x14ac:dyDescent="0.25">
      <c r="F529" s="305"/>
      <c r="H529" s="262"/>
    </row>
    <row r="530" spans="6:8" ht="15.75" customHeight="1" x14ac:dyDescent="0.25">
      <c r="F530" s="305"/>
      <c r="H530" s="262"/>
    </row>
    <row r="531" spans="6:8" ht="15.75" customHeight="1" x14ac:dyDescent="0.25">
      <c r="F531" s="305"/>
      <c r="H531" s="262"/>
    </row>
    <row r="532" spans="6:8" ht="15.75" customHeight="1" x14ac:dyDescent="0.25">
      <c r="F532" s="305"/>
      <c r="H532" s="262"/>
    </row>
    <row r="533" spans="6:8" ht="15.75" customHeight="1" x14ac:dyDescent="0.25">
      <c r="F533" s="305"/>
      <c r="H533" s="262"/>
    </row>
    <row r="534" spans="6:8" ht="15.75" customHeight="1" x14ac:dyDescent="0.25">
      <c r="F534" s="305"/>
      <c r="H534" s="262"/>
    </row>
    <row r="535" spans="6:8" ht="15.75" customHeight="1" x14ac:dyDescent="0.25">
      <c r="F535" s="305"/>
      <c r="H535" s="262"/>
    </row>
    <row r="536" spans="6:8" ht="15.75" customHeight="1" x14ac:dyDescent="0.25">
      <c r="F536" s="305"/>
      <c r="H536" s="262"/>
    </row>
    <row r="537" spans="6:8" ht="15.75" customHeight="1" x14ac:dyDescent="0.25">
      <c r="F537" s="305"/>
      <c r="H537" s="262"/>
    </row>
    <row r="538" spans="6:8" ht="15.75" customHeight="1" x14ac:dyDescent="0.25">
      <c r="F538" s="305"/>
      <c r="H538" s="262"/>
    </row>
    <row r="539" spans="6:8" ht="15.75" customHeight="1" x14ac:dyDescent="0.25">
      <c r="F539" s="305"/>
      <c r="H539" s="262"/>
    </row>
    <row r="540" spans="6:8" ht="15.75" customHeight="1" x14ac:dyDescent="0.25">
      <c r="F540" s="305"/>
      <c r="H540" s="262"/>
    </row>
    <row r="541" spans="6:8" ht="15.75" customHeight="1" x14ac:dyDescent="0.25">
      <c r="F541" s="305"/>
      <c r="H541" s="262"/>
    </row>
    <row r="542" spans="6:8" ht="15.75" customHeight="1" x14ac:dyDescent="0.25">
      <c r="F542" s="305"/>
      <c r="H542" s="262"/>
    </row>
    <row r="543" spans="6:8" ht="15.75" customHeight="1" x14ac:dyDescent="0.25">
      <c r="F543" s="305"/>
      <c r="H543" s="262"/>
    </row>
    <row r="544" spans="6:8" ht="15.75" customHeight="1" x14ac:dyDescent="0.25">
      <c r="F544" s="305"/>
      <c r="H544" s="262"/>
    </row>
    <row r="545" spans="6:8" ht="15.75" customHeight="1" x14ac:dyDescent="0.25">
      <c r="F545" s="305"/>
      <c r="H545" s="262"/>
    </row>
    <row r="546" spans="6:8" ht="15.75" customHeight="1" x14ac:dyDescent="0.25">
      <c r="F546" s="305"/>
      <c r="H546" s="262"/>
    </row>
    <row r="547" spans="6:8" ht="15.75" customHeight="1" x14ac:dyDescent="0.25">
      <c r="F547" s="305"/>
      <c r="H547" s="262"/>
    </row>
    <row r="548" spans="6:8" ht="15.75" customHeight="1" x14ac:dyDescent="0.25">
      <c r="F548" s="305"/>
      <c r="H548" s="262"/>
    </row>
    <row r="549" spans="6:8" ht="15.75" customHeight="1" x14ac:dyDescent="0.25">
      <c r="F549" s="305"/>
      <c r="H549" s="262"/>
    </row>
    <row r="550" spans="6:8" ht="15.75" customHeight="1" x14ac:dyDescent="0.25">
      <c r="F550" s="305"/>
      <c r="H550" s="262"/>
    </row>
    <row r="551" spans="6:8" ht="15.75" customHeight="1" x14ac:dyDescent="0.25">
      <c r="F551" s="305"/>
      <c r="H551" s="262"/>
    </row>
    <row r="552" spans="6:8" ht="15.75" customHeight="1" x14ac:dyDescent="0.25">
      <c r="F552" s="305"/>
      <c r="H552" s="262"/>
    </row>
    <row r="553" spans="6:8" ht="15.75" customHeight="1" x14ac:dyDescent="0.25">
      <c r="F553" s="305"/>
      <c r="H553" s="262"/>
    </row>
    <row r="554" spans="6:8" ht="15.75" customHeight="1" x14ac:dyDescent="0.25">
      <c r="F554" s="305"/>
      <c r="H554" s="262"/>
    </row>
    <row r="555" spans="6:8" ht="15.75" customHeight="1" x14ac:dyDescent="0.25">
      <c r="F555" s="305"/>
      <c r="H555" s="262"/>
    </row>
    <row r="556" spans="6:8" ht="15.75" customHeight="1" x14ac:dyDescent="0.25">
      <c r="F556" s="305"/>
      <c r="H556" s="262"/>
    </row>
    <row r="557" spans="6:8" ht="15.75" customHeight="1" x14ac:dyDescent="0.25">
      <c r="F557" s="305"/>
      <c r="H557" s="262"/>
    </row>
    <row r="558" spans="6:8" ht="15.75" customHeight="1" x14ac:dyDescent="0.25">
      <c r="F558" s="305"/>
      <c r="H558" s="262"/>
    </row>
    <row r="559" spans="6:8" ht="15.75" customHeight="1" x14ac:dyDescent="0.25">
      <c r="F559" s="305"/>
      <c r="H559" s="262"/>
    </row>
    <row r="560" spans="6:8" ht="15.75" customHeight="1" x14ac:dyDescent="0.25">
      <c r="F560" s="305"/>
      <c r="H560" s="262"/>
    </row>
    <row r="561" spans="6:8" ht="15.75" customHeight="1" x14ac:dyDescent="0.25">
      <c r="F561" s="305"/>
      <c r="H561" s="262"/>
    </row>
    <row r="562" spans="6:8" ht="15.75" customHeight="1" x14ac:dyDescent="0.25">
      <c r="F562" s="305"/>
      <c r="H562" s="262"/>
    </row>
    <row r="563" spans="6:8" ht="15.75" customHeight="1" x14ac:dyDescent="0.25">
      <c r="F563" s="305"/>
      <c r="H563" s="262"/>
    </row>
    <row r="564" spans="6:8" ht="15.75" customHeight="1" x14ac:dyDescent="0.25">
      <c r="F564" s="305"/>
      <c r="H564" s="262"/>
    </row>
    <row r="565" spans="6:8" ht="15.75" customHeight="1" x14ac:dyDescent="0.25">
      <c r="F565" s="305"/>
      <c r="H565" s="262"/>
    </row>
    <row r="566" spans="6:8" ht="15.75" customHeight="1" x14ac:dyDescent="0.25">
      <c r="F566" s="305"/>
      <c r="H566" s="262"/>
    </row>
    <row r="567" spans="6:8" ht="15.75" customHeight="1" x14ac:dyDescent="0.25">
      <c r="F567" s="305"/>
      <c r="H567" s="262"/>
    </row>
    <row r="568" spans="6:8" ht="15.75" customHeight="1" x14ac:dyDescent="0.25">
      <c r="F568" s="305"/>
      <c r="H568" s="262"/>
    </row>
    <row r="569" spans="6:8" ht="15.75" customHeight="1" x14ac:dyDescent="0.25">
      <c r="F569" s="305"/>
      <c r="H569" s="262"/>
    </row>
    <row r="570" spans="6:8" ht="15.75" customHeight="1" x14ac:dyDescent="0.25">
      <c r="F570" s="305"/>
      <c r="H570" s="262"/>
    </row>
    <row r="571" spans="6:8" ht="15.75" customHeight="1" x14ac:dyDescent="0.25">
      <c r="F571" s="305"/>
      <c r="H571" s="262"/>
    </row>
    <row r="572" spans="6:8" ht="15.75" customHeight="1" x14ac:dyDescent="0.25">
      <c r="F572" s="305"/>
      <c r="H572" s="262"/>
    </row>
    <row r="573" spans="6:8" ht="15.75" customHeight="1" x14ac:dyDescent="0.25">
      <c r="F573" s="305"/>
      <c r="H573" s="262"/>
    </row>
    <row r="574" spans="6:8" ht="15.75" customHeight="1" x14ac:dyDescent="0.25">
      <c r="F574" s="305"/>
      <c r="H574" s="262"/>
    </row>
    <row r="575" spans="6:8" ht="15.75" customHeight="1" x14ac:dyDescent="0.25">
      <c r="F575" s="305"/>
      <c r="H575" s="262"/>
    </row>
    <row r="576" spans="6:8" ht="15.75" customHeight="1" x14ac:dyDescent="0.25">
      <c r="F576" s="305"/>
      <c r="H576" s="262"/>
    </row>
    <row r="577" spans="6:8" ht="15.75" customHeight="1" x14ac:dyDescent="0.25">
      <c r="F577" s="305"/>
      <c r="H577" s="262"/>
    </row>
    <row r="578" spans="6:8" ht="15.75" customHeight="1" x14ac:dyDescent="0.25">
      <c r="F578" s="305"/>
      <c r="H578" s="262"/>
    </row>
    <row r="579" spans="6:8" ht="15.75" customHeight="1" x14ac:dyDescent="0.25">
      <c r="F579" s="305"/>
      <c r="H579" s="262"/>
    </row>
    <row r="580" spans="6:8" ht="15.75" customHeight="1" x14ac:dyDescent="0.25">
      <c r="F580" s="305"/>
      <c r="H580" s="262"/>
    </row>
    <row r="581" spans="6:8" ht="15.75" customHeight="1" x14ac:dyDescent="0.25">
      <c r="F581" s="305"/>
      <c r="H581" s="262"/>
    </row>
    <row r="582" spans="6:8" ht="15.75" customHeight="1" x14ac:dyDescent="0.25">
      <c r="F582" s="305"/>
      <c r="H582" s="262"/>
    </row>
    <row r="583" spans="6:8" ht="15.75" customHeight="1" x14ac:dyDescent="0.25">
      <c r="F583" s="305"/>
      <c r="H583" s="262"/>
    </row>
    <row r="584" spans="6:8" ht="15.75" customHeight="1" x14ac:dyDescent="0.25">
      <c r="F584" s="305"/>
      <c r="H584" s="262"/>
    </row>
    <row r="585" spans="6:8" ht="15.75" customHeight="1" x14ac:dyDescent="0.25">
      <c r="F585" s="305"/>
      <c r="H585" s="262"/>
    </row>
    <row r="586" spans="6:8" ht="15.75" customHeight="1" x14ac:dyDescent="0.25">
      <c r="F586" s="305"/>
      <c r="H586" s="262"/>
    </row>
    <row r="587" spans="6:8" ht="15.75" customHeight="1" x14ac:dyDescent="0.25">
      <c r="F587" s="305"/>
      <c r="H587" s="262"/>
    </row>
    <row r="588" spans="6:8" ht="15.75" customHeight="1" x14ac:dyDescent="0.25">
      <c r="F588" s="305"/>
      <c r="H588" s="262"/>
    </row>
    <row r="589" spans="6:8" ht="15.75" customHeight="1" x14ac:dyDescent="0.25">
      <c r="F589" s="305"/>
      <c r="H589" s="262"/>
    </row>
    <row r="590" spans="6:8" ht="15.75" customHeight="1" x14ac:dyDescent="0.25">
      <c r="F590" s="305"/>
      <c r="H590" s="262"/>
    </row>
    <row r="591" spans="6:8" ht="15.75" customHeight="1" x14ac:dyDescent="0.25">
      <c r="F591" s="305"/>
      <c r="H591" s="262"/>
    </row>
    <row r="592" spans="6:8" ht="15.75" customHeight="1" x14ac:dyDescent="0.25">
      <c r="F592" s="305"/>
      <c r="H592" s="262"/>
    </row>
    <row r="593" spans="6:8" ht="15.75" customHeight="1" x14ac:dyDescent="0.25">
      <c r="F593" s="305"/>
      <c r="H593" s="262"/>
    </row>
    <row r="594" spans="6:8" ht="15.75" customHeight="1" x14ac:dyDescent="0.25">
      <c r="F594" s="305"/>
      <c r="H594" s="262"/>
    </row>
    <row r="595" spans="6:8" ht="15.75" customHeight="1" x14ac:dyDescent="0.25">
      <c r="F595" s="305"/>
      <c r="H595" s="262"/>
    </row>
    <row r="596" spans="6:8" ht="15.75" customHeight="1" x14ac:dyDescent="0.25">
      <c r="F596" s="305"/>
      <c r="H596" s="262"/>
    </row>
    <row r="597" spans="6:8" ht="15.75" customHeight="1" x14ac:dyDescent="0.25">
      <c r="F597" s="305"/>
      <c r="H597" s="262"/>
    </row>
    <row r="598" spans="6:8" ht="15.75" customHeight="1" x14ac:dyDescent="0.25">
      <c r="F598" s="305"/>
      <c r="H598" s="262"/>
    </row>
    <row r="599" spans="6:8" ht="15.75" customHeight="1" x14ac:dyDescent="0.25">
      <c r="F599" s="305"/>
      <c r="H599" s="262"/>
    </row>
    <row r="600" spans="6:8" ht="15.75" customHeight="1" x14ac:dyDescent="0.25">
      <c r="F600" s="305"/>
      <c r="H600" s="262"/>
    </row>
    <row r="601" spans="6:8" ht="15.75" customHeight="1" x14ac:dyDescent="0.25">
      <c r="F601" s="305"/>
      <c r="H601" s="262"/>
    </row>
    <row r="602" spans="6:8" ht="15.75" customHeight="1" x14ac:dyDescent="0.25">
      <c r="F602" s="305"/>
      <c r="H602" s="262"/>
    </row>
    <row r="603" spans="6:8" ht="15.75" customHeight="1" x14ac:dyDescent="0.25">
      <c r="F603" s="305"/>
      <c r="H603" s="262"/>
    </row>
    <row r="604" spans="6:8" ht="15.75" customHeight="1" x14ac:dyDescent="0.25">
      <c r="F604" s="305"/>
      <c r="H604" s="262"/>
    </row>
    <row r="605" spans="6:8" ht="15.75" customHeight="1" x14ac:dyDescent="0.25">
      <c r="F605" s="305"/>
      <c r="H605" s="262"/>
    </row>
    <row r="606" spans="6:8" ht="15.75" customHeight="1" x14ac:dyDescent="0.25">
      <c r="F606" s="305"/>
      <c r="H606" s="262"/>
    </row>
    <row r="607" spans="6:8" ht="15.75" customHeight="1" x14ac:dyDescent="0.25">
      <c r="F607" s="305"/>
      <c r="H607" s="262"/>
    </row>
    <row r="608" spans="6:8" ht="15.75" customHeight="1" x14ac:dyDescent="0.25">
      <c r="F608" s="305"/>
      <c r="H608" s="262"/>
    </row>
    <row r="609" spans="6:8" ht="15.75" customHeight="1" x14ac:dyDescent="0.25">
      <c r="F609" s="305"/>
      <c r="H609" s="262"/>
    </row>
    <row r="610" spans="6:8" ht="15.75" customHeight="1" x14ac:dyDescent="0.25">
      <c r="F610" s="305"/>
      <c r="H610" s="262"/>
    </row>
    <row r="611" spans="6:8" ht="15.75" customHeight="1" x14ac:dyDescent="0.25">
      <c r="F611" s="305"/>
      <c r="H611" s="262"/>
    </row>
    <row r="612" spans="6:8" ht="15.75" customHeight="1" x14ac:dyDescent="0.25">
      <c r="F612" s="305"/>
      <c r="H612" s="262"/>
    </row>
    <row r="613" spans="6:8" ht="15.75" customHeight="1" x14ac:dyDescent="0.25">
      <c r="F613" s="305"/>
      <c r="H613" s="262"/>
    </row>
    <row r="614" spans="6:8" ht="15.75" customHeight="1" x14ac:dyDescent="0.25">
      <c r="F614" s="305"/>
      <c r="H614" s="262"/>
    </row>
    <row r="615" spans="6:8" ht="15.75" customHeight="1" x14ac:dyDescent="0.25">
      <c r="F615" s="305"/>
      <c r="H615" s="262"/>
    </row>
    <row r="616" spans="6:8" ht="15.75" customHeight="1" x14ac:dyDescent="0.25">
      <c r="F616" s="305"/>
      <c r="H616" s="262"/>
    </row>
    <row r="617" spans="6:8" ht="15.75" customHeight="1" x14ac:dyDescent="0.25">
      <c r="F617" s="305"/>
      <c r="H617" s="262"/>
    </row>
    <row r="618" spans="6:8" ht="15.75" customHeight="1" x14ac:dyDescent="0.25">
      <c r="F618" s="305"/>
      <c r="H618" s="262"/>
    </row>
    <row r="619" spans="6:8" ht="15.75" customHeight="1" x14ac:dyDescent="0.25">
      <c r="F619" s="305"/>
      <c r="H619" s="262"/>
    </row>
    <row r="620" spans="6:8" ht="15.75" customHeight="1" x14ac:dyDescent="0.25">
      <c r="F620" s="305"/>
      <c r="H620" s="262"/>
    </row>
    <row r="621" spans="6:8" ht="15.75" customHeight="1" x14ac:dyDescent="0.25">
      <c r="F621" s="305"/>
      <c r="H621" s="262"/>
    </row>
    <row r="622" spans="6:8" ht="15.75" customHeight="1" x14ac:dyDescent="0.25">
      <c r="F622" s="305"/>
      <c r="H622" s="262"/>
    </row>
    <row r="623" spans="6:8" ht="15.75" customHeight="1" x14ac:dyDescent="0.25">
      <c r="F623" s="305"/>
      <c r="H623" s="262"/>
    </row>
    <row r="624" spans="6:8" ht="15.75" customHeight="1" x14ac:dyDescent="0.25">
      <c r="F624" s="305"/>
      <c r="H624" s="262"/>
    </row>
    <row r="625" spans="6:8" ht="15.75" customHeight="1" x14ac:dyDescent="0.25">
      <c r="F625" s="305"/>
      <c r="H625" s="262"/>
    </row>
    <row r="626" spans="6:8" ht="15.75" customHeight="1" x14ac:dyDescent="0.25">
      <c r="F626" s="305"/>
      <c r="H626" s="262"/>
    </row>
    <row r="627" spans="6:8" ht="15.75" customHeight="1" x14ac:dyDescent="0.25">
      <c r="F627" s="305"/>
      <c r="H627" s="262"/>
    </row>
    <row r="628" spans="6:8" ht="15.75" customHeight="1" x14ac:dyDescent="0.25">
      <c r="F628" s="305"/>
      <c r="H628" s="262"/>
    </row>
    <row r="629" spans="6:8" ht="15.75" customHeight="1" x14ac:dyDescent="0.25">
      <c r="F629" s="305"/>
      <c r="H629" s="262"/>
    </row>
    <row r="630" spans="6:8" ht="15.75" customHeight="1" x14ac:dyDescent="0.25">
      <c r="F630" s="305"/>
      <c r="H630" s="262"/>
    </row>
    <row r="631" spans="6:8" ht="15.75" customHeight="1" x14ac:dyDescent="0.25">
      <c r="F631" s="305"/>
      <c r="H631" s="262"/>
    </row>
    <row r="632" spans="6:8" ht="15.75" customHeight="1" x14ac:dyDescent="0.25">
      <c r="F632" s="305"/>
      <c r="H632" s="262"/>
    </row>
    <row r="633" spans="6:8" ht="15.75" customHeight="1" x14ac:dyDescent="0.25">
      <c r="F633" s="305"/>
      <c r="H633" s="262"/>
    </row>
    <row r="634" spans="6:8" ht="15.75" customHeight="1" x14ac:dyDescent="0.25">
      <c r="F634" s="305"/>
      <c r="H634" s="262"/>
    </row>
    <row r="635" spans="6:8" ht="15.75" customHeight="1" x14ac:dyDescent="0.25">
      <c r="F635" s="305"/>
      <c r="H635" s="262"/>
    </row>
    <row r="636" spans="6:8" ht="15.75" customHeight="1" x14ac:dyDescent="0.25">
      <c r="F636" s="305"/>
      <c r="H636" s="262"/>
    </row>
    <row r="637" spans="6:8" ht="15.75" customHeight="1" x14ac:dyDescent="0.25">
      <c r="F637" s="305"/>
      <c r="H637" s="262"/>
    </row>
    <row r="638" spans="6:8" ht="15.75" customHeight="1" x14ac:dyDescent="0.25">
      <c r="F638" s="305"/>
      <c r="H638" s="262"/>
    </row>
    <row r="639" spans="6:8" ht="15.75" customHeight="1" x14ac:dyDescent="0.25">
      <c r="F639" s="305"/>
      <c r="H639" s="262"/>
    </row>
    <row r="640" spans="6:8" ht="15.75" customHeight="1" x14ac:dyDescent="0.25">
      <c r="F640" s="305"/>
      <c r="H640" s="262"/>
    </row>
    <row r="641" spans="6:8" ht="15.75" customHeight="1" x14ac:dyDescent="0.25">
      <c r="F641" s="305"/>
      <c r="H641" s="262"/>
    </row>
    <row r="642" spans="6:8" ht="15.75" customHeight="1" x14ac:dyDescent="0.25">
      <c r="F642" s="305"/>
      <c r="H642" s="262"/>
    </row>
    <row r="643" spans="6:8" ht="15.75" customHeight="1" x14ac:dyDescent="0.25">
      <c r="F643" s="305"/>
      <c r="H643" s="262"/>
    </row>
    <row r="644" spans="6:8" ht="15.75" customHeight="1" x14ac:dyDescent="0.25">
      <c r="F644" s="305"/>
      <c r="H644" s="262"/>
    </row>
    <row r="645" spans="6:8" ht="15.75" customHeight="1" x14ac:dyDescent="0.25">
      <c r="F645" s="305"/>
      <c r="H645" s="262"/>
    </row>
    <row r="646" spans="6:8" ht="15.75" customHeight="1" x14ac:dyDescent="0.25">
      <c r="F646" s="305"/>
      <c r="H646" s="262"/>
    </row>
    <row r="647" spans="6:8" ht="15.75" customHeight="1" x14ac:dyDescent="0.25">
      <c r="F647" s="305"/>
      <c r="H647" s="262"/>
    </row>
    <row r="648" spans="6:8" ht="15.75" customHeight="1" x14ac:dyDescent="0.25">
      <c r="F648" s="305"/>
      <c r="H648" s="262"/>
    </row>
    <row r="649" spans="6:8" ht="15.75" customHeight="1" x14ac:dyDescent="0.25">
      <c r="F649" s="305"/>
      <c r="H649" s="262"/>
    </row>
    <row r="650" spans="6:8" ht="15.75" customHeight="1" x14ac:dyDescent="0.25">
      <c r="F650" s="305"/>
      <c r="H650" s="262"/>
    </row>
    <row r="651" spans="6:8" ht="15.75" customHeight="1" x14ac:dyDescent="0.25">
      <c r="F651" s="305"/>
      <c r="H651" s="262"/>
    </row>
    <row r="652" spans="6:8" ht="15.75" customHeight="1" x14ac:dyDescent="0.25">
      <c r="F652" s="305"/>
      <c r="H652" s="262"/>
    </row>
    <row r="653" spans="6:8" ht="15.75" customHeight="1" x14ac:dyDescent="0.25">
      <c r="F653" s="305"/>
      <c r="H653" s="262"/>
    </row>
    <row r="654" spans="6:8" ht="15.75" customHeight="1" x14ac:dyDescent="0.25">
      <c r="F654" s="305"/>
      <c r="H654" s="262"/>
    </row>
    <row r="655" spans="6:8" ht="15.75" customHeight="1" x14ac:dyDescent="0.25">
      <c r="F655" s="305"/>
      <c r="H655" s="262"/>
    </row>
    <row r="656" spans="6:8" ht="15.75" customHeight="1" x14ac:dyDescent="0.25">
      <c r="F656" s="305"/>
      <c r="H656" s="262"/>
    </row>
    <row r="657" spans="6:8" ht="15.75" customHeight="1" x14ac:dyDescent="0.25">
      <c r="F657" s="305"/>
      <c r="H657" s="262"/>
    </row>
    <row r="658" spans="6:8" ht="15.75" customHeight="1" x14ac:dyDescent="0.25">
      <c r="F658" s="305"/>
      <c r="H658" s="262"/>
    </row>
    <row r="659" spans="6:8" ht="15.75" customHeight="1" x14ac:dyDescent="0.25">
      <c r="F659" s="305"/>
      <c r="H659" s="262"/>
    </row>
    <row r="660" spans="6:8" ht="15.75" customHeight="1" x14ac:dyDescent="0.25">
      <c r="F660" s="305"/>
      <c r="H660" s="262"/>
    </row>
    <row r="661" spans="6:8" ht="15.75" customHeight="1" x14ac:dyDescent="0.25">
      <c r="F661" s="305"/>
      <c r="H661" s="262"/>
    </row>
    <row r="662" spans="6:8" ht="15.75" customHeight="1" x14ac:dyDescent="0.25">
      <c r="F662" s="305"/>
      <c r="H662" s="262"/>
    </row>
    <row r="663" spans="6:8" ht="15.75" customHeight="1" x14ac:dyDescent="0.25">
      <c r="F663" s="305"/>
      <c r="H663" s="262"/>
    </row>
    <row r="664" spans="6:8" ht="15.75" customHeight="1" x14ac:dyDescent="0.25">
      <c r="F664" s="305"/>
      <c r="H664" s="262"/>
    </row>
    <row r="665" spans="6:8" ht="15.75" customHeight="1" x14ac:dyDescent="0.25">
      <c r="F665" s="305"/>
      <c r="H665" s="262"/>
    </row>
    <row r="666" spans="6:8" ht="15.75" customHeight="1" x14ac:dyDescent="0.25">
      <c r="F666" s="305"/>
      <c r="H666" s="262"/>
    </row>
    <row r="667" spans="6:8" ht="15.75" customHeight="1" x14ac:dyDescent="0.25">
      <c r="F667" s="305"/>
      <c r="H667" s="262"/>
    </row>
    <row r="668" spans="6:8" ht="15.75" customHeight="1" x14ac:dyDescent="0.25">
      <c r="F668" s="305"/>
      <c r="H668" s="262"/>
    </row>
    <row r="669" spans="6:8" ht="15.75" customHeight="1" x14ac:dyDescent="0.25">
      <c r="F669" s="305"/>
      <c r="H669" s="262"/>
    </row>
    <row r="670" spans="6:8" ht="15.75" customHeight="1" x14ac:dyDescent="0.25">
      <c r="F670" s="305"/>
      <c r="H670" s="262"/>
    </row>
    <row r="671" spans="6:8" ht="15.75" customHeight="1" x14ac:dyDescent="0.25">
      <c r="F671" s="305"/>
      <c r="H671" s="262"/>
    </row>
    <row r="672" spans="6:8" ht="15.75" customHeight="1" x14ac:dyDescent="0.25">
      <c r="F672" s="305"/>
      <c r="H672" s="262"/>
    </row>
    <row r="673" spans="6:8" ht="15.75" customHeight="1" x14ac:dyDescent="0.25">
      <c r="F673" s="305"/>
      <c r="H673" s="262"/>
    </row>
    <row r="674" spans="6:8" ht="15.75" customHeight="1" x14ac:dyDescent="0.25">
      <c r="F674" s="305"/>
      <c r="H674" s="262"/>
    </row>
    <row r="675" spans="6:8" ht="15.75" customHeight="1" x14ac:dyDescent="0.25">
      <c r="F675" s="305"/>
      <c r="H675" s="262"/>
    </row>
    <row r="676" spans="6:8" ht="15.75" customHeight="1" x14ac:dyDescent="0.25">
      <c r="F676" s="305"/>
      <c r="H676" s="262"/>
    </row>
    <row r="677" spans="6:8" ht="15.75" customHeight="1" x14ac:dyDescent="0.25">
      <c r="F677" s="305"/>
      <c r="H677" s="262"/>
    </row>
    <row r="678" spans="6:8" ht="15.75" customHeight="1" x14ac:dyDescent="0.25">
      <c r="F678" s="305"/>
      <c r="H678" s="262"/>
    </row>
    <row r="679" spans="6:8" ht="15.75" customHeight="1" x14ac:dyDescent="0.25">
      <c r="F679" s="305"/>
      <c r="H679" s="262"/>
    </row>
    <row r="680" spans="6:8" ht="15.75" customHeight="1" x14ac:dyDescent="0.25">
      <c r="F680" s="305"/>
      <c r="H680" s="262"/>
    </row>
    <row r="681" spans="6:8" ht="15.75" customHeight="1" x14ac:dyDescent="0.25">
      <c r="F681" s="305"/>
      <c r="H681" s="262"/>
    </row>
    <row r="682" spans="6:8" ht="15.75" customHeight="1" x14ac:dyDescent="0.25">
      <c r="F682" s="305"/>
      <c r="H682" s="262"/>
    </row>
    <row r="683" spans="6:8" ht="15.75" customHeight="1" x14ac:dyDescent="0.25">
      <c r="F683" s="305"/>
      <c r="H683" s="262"/>
    </row>
    <row r="684" spans="6:8" ht="15.75" customHeight="1" x14ac:dyDescent="0.25">
      <c r="F684" s="305"/>
      <c r="H684" s="262"/>
    </row>
    <row r="685" spans="6:8" ht="15.75" customHeight="1" x14ac:dyDescent="0.25">
      <c r="F685" s="305"/>
      <c r="H685" s="262"/>
    </row>
    <row r="686" spans="6:8" ht="15.75" customHeight="1" x14ac:dyDescent="0.25">
      <c r="F686" s="305"/>
      <c r="H686" s="262"/>
    </row>
    <row r="687" spans="6:8" ht="15.75" customHeight="1" x14ac:dyDescent="0.25">
      <c r="F687" s="305"/>
      <c r="H687" s="262"/>
    </row>
    <row r="688" spans="6:8" ht="15.75" customHeight="1" x14ac:dyDescent="0.25">
      <c r="F688" s="305"/>
      <c r="H688" s="262"/>
    </row>
    <row r="689" spans="6:8" ht="15.75" customHeight="1" x14ac:dyDescent="0.25">
      <c r="F689" s="305"/>
      <c r="H689" s="262"/>
    </row>
    <row r="690" spans="6:8" ht="15.75" customHeight="1" x14ac:dyDescent="0.25">
      <c r="F690" s="305"/>
      <c r="H690" s="262"/>
    </row>
    <row r="691" spans="6:8" ht="15.75" customHeight="1" x14ac:dyDescent="0.25">
      <c r="F691" s="305"/>
      <c r="H691" s="262"/>
    </row>
    <row r="692" spans="6:8" ht="15.75" customHeight="1" x14ac:dyDescent="0.25">
      <c r="F692" s="305"/>
      <c r="H692" s="262"/>
    </row>
    <row r="693" spans="6:8" ht="15.75" customHeight="1" x14ac:dyDescent="0.25">
      <c r="F693" s="305"/>
      <c r="H693" s="262"/>
    </row>
    <row r="694" spans="6:8" ht="15.75" customHeight="1" x14ac:dyDescent="0.25">
      <c r="F694" s="305"/>
      <c r="H694" s="262"/>
    </row>
    <row r="695" spans="6:8" ht="15.75" customHeight="1" x14ac:dyDescent="0.25">
      <c r="F695" s="305"/>
      <c r="H695" s="262"/>
    </row>
    <row r="696" spans="6:8" ht="15.75" customHeight="1" x14ac:dyDescent="0.25">
      <c r="F696" s="305"/>
      <c r="H696" s="262"/>
    </row>
    <row r="697" spans="6:8" ht="15.75" customHeight="1" x14ac:dyDescent="0.25">
      <c r="F697" s="305"/>
      <c r="H697" s="262"/>
    </row>
    <row r="698" spans="6:8" ht="15.75" customHeight="1" x14ac:dyDescent="0.25">
      <c r="F698" s="305"/>
      <c r="H698" s="262"/>
    </row>
    <row r="699" spans="6:8" ht="15.75" customHeight="1" x14ac:dyDescent="0.25">
      <c r="F699" s="305"/>
      <c r="H699" s="262"/>
    </row>
    <row r="700" spans="6:8" ht="15.75" customHeight="1" x14ac:dyDescent="0.25">
      <c r="F700" s="305"/>
      <c r="H700" s="262"/>
    </row>
    <row r="701" spans="6:8" ht="15.75" customHeight="1" x14ac:dyDescent="0.25">
      <c r="F701" s="305"/>
      <c r="H701" s="262"/>
    </row>
    <row r="702" spans="6:8" ht="15.75" customHeight="1" x14ac:dyDescent="0.25">
      <c r="F702" s="305"/>
      <c r="H702" s="262"/>
    </row>
    <row r="703" spans="6:8" ht="15.75" customHeight="1" x14ac:dyDescent="0.25">
      <c r="F703" s="305"/>
      <c r="H703" s="262"/>
    </row>
    <row r="704" spans="6:8" ht="15.75" customHeight="1" x14ac:dyDescent="0.25">
      <c r="F704" s="305"/>
      <c r="H704" s="262"/>
    </row>
    <row r="705" spans="6:8" ht="15.75" customHeight="1" x14ac:dyDescent="0.25">
      <c r="F705" s="305"/>
      <c r="H705" s="262"/>
    </row>
    <row r="706" spans="6:8" ht="15.75" customHeight="1" x14ac:dyDescent="0.25">
      <c r="F706" s="305"/>
      <c r="H706" s="262"/>
    </row>
    <row r="707" spans="6:8" ht="15.75" customHeight="1" x14ac:dyDescent="0.25">
      <c r="F707" s="305"/>
      <c r="H707" s="262"/>
    </row>
    <row r="708" spans="6:8" ht="15.75" customHeight="1" x14ac:dyDescent="0.25">
      <c r="F708" s="305"/>
      <c r="H708" s="262"/>
    </row>
    <row r="709" spans="6:8" ht="15.75" customHeight="1" x14ac:dyDescent="0.25">
      <c r="F709" s="305"/>
      <c r="H709" s="262"/>
    </row>
    <row r="710" spans="6:8" ht="15.75" customHeight="1" x14ac:dyDescent="0.25">
      <c r="F710" s="305"/>
      <c r="H710" s="262"/>
    </row>
    <row r="711" spans="6:8" ht="15.75" customHeight="1" x14ac:dyDescent="0.25">
      <c r="F711" s="305"/>
      <c r="H711" s="262"/>
    </row>
    <row r="712" spans="6:8" ht="15.75" customHeight="1" x14ac:dyDescent="0.25">
      <c r="F712" s="305"/>
      <c r="H712" s="262"/>
    </row>
    <row r="713" spans="6:8" ht="15.75" customHeight="1" x14ac:dyDescent="0.25">
      <c r="F713" s="305"/>
      <c r="H713" s="262"/>
    </row>
    <row r="714" spans="6:8" ht="15.75" customHeight="1" x14ac:dyDescent="0.25">
      <c r="F714" s="305"/>
      <c r="H714" s="262"/>
    </row>
    <row r="715" spans="6:8" ht="15.75" customHeight="1" x14ac:dyDescent="0.25">
      <c r="F715" s="305"/>
      <c r="H715" s="262"/>
    </row>
    <row r="716" spans="6:8" ht="15.75" customHeight="1" x14ac:dyDescent="0.25">
      <c r="F716" s="305"/>
      <c r="H716" s="262"/>
    </row>
    <row r="717" spans="6:8" ht="15.75" customHeight="1" x14ac:dyDescent="0.25">
      <c r="F717" s="305"/>
      <c r="H717" s="262"/>
    </row>
    <row r="718" spans="6:8" ht="15.75" customHeight="1" x14ac:dyDescent="0.25">
      <c r="F718" s="305"/>
      <c r="H718" s="262"/>
    </row>
    <row r="719" spans="6:8" ht="15.75" customHeight="1" x14ac:dyDescent="0.25">
      <c r="F719" s="305"/>
      <c r="H719" s="262"/>
    </row>
    <row r="720" spans="6:8" ht="15.75" customHeight="1" x14ac:dyDescent="0.25">
      <c r="F720" s="305"/>
      <c r="H720" s="262"/>
    </row>
    <row r="721" spans="6:8" ht="15.75" customHeight="1" x14ac:dyDescent="0.25">
      <c r="F721" s="305"/>
      <c r="H721" s="262"/>
    </row>
    <row r="722" spans="6:8" ht="15.75" customHeight="1" x14ac:dyDescent="0.25">
      <c r="F722" s="305"/>
      <c r="H722" s="262"/>
    </row>
    <row r="723" spans="6:8" ht="15.75" customHeight="1" x14ac:dyDescent="0.25">
      <c r="F723" s="305"/>
      <c r="H723" s="262"/>
    </row>
    <row r="724" spans="6:8" ht="15.75" customHeight="1" x14ac:dyDescent="0.25">
      <c r="F724" s="305"/>
      <c r="H724" s="262"/>
    </row>
    <row r="725" spans="6:8" ht="15.75" customHeight="1" x14ac:dyDescent="0.25">
      <c r="F725" s="305"/>
      <c r="H725" s="262"/>
    </row>
    <row r="726" spans="6:8" ht="15.75" customHeight="1" x14ac:dyDescent="0.25">
      <c r="F726" s="305"/>
      <c r="H726" s="262"/>
    </row>
    <row r="727" spans="6:8" ht="15.75" customHeight="1" x14ac:dyDescent="0.25">
      <c r="F727" s="305"/>
      <c r="H727" s="262"/>
    </row>
    <row r="728" spans="6:8" ht="15.75" customHeight="1" x14ac:dyDescent="0.25">
      <c r="F728" s="305"/>
      <c r="H728" s="262"/>
    </row>
    <row r="729" spans="6:8" ht="15.75" customHeight="1" x14ac:dyDescent="0.25">
      <c r="F729" s="305"/>
      <c r="H729" s="262"/>
    </row>
    <row r="730" spans="6:8" ht="15.75" customHeight="1" x14ac:dyDescent="0.25">
      <c r="F730" s="305"/>
      <c r="H730" s="262"/>
    </row>
    <row r="731" spans="6:8" ht="15.75" customHeight="1" x14ac:dyDescent="0.25">
      <c r="F731" s="305"/>
      <c r="H731" s="262"/>
    </row>
    <row r="732" spans="6:8" ht="15.75" customHeight="1" x14ac:dyDescent="0.25">
      <c r="F732" s="305"/>
      <c r="H732" s="262"/>
    </row>
    <row r="733" spans="6:8" ht="15.75" customHeight="1" x14ac:dyDescent="0.25">
      <c r="F733" s="305"/>
      <c r="H733" s="262"/>
    </row>
    <row r="734" spans="6:8" ht="15.75" customHeight="1" x14ac:dyDescent="0.25">
      <c r="F734" s="305"/>
      <c r="H734" s="262"/>
    </row>
    <row r="735" spans="6:8" ht="15.75" customHeight="1" x14ac:dyDescent="0.25">
      <c r="F735" s="305"/>
      <c r="H735" s="262"/>
    </row>
    <row r="736" spans="6:8" ht="15.75" customHeight="1" x14ac:dyDescent="0.25">
      <c r="F736" s="305"/>
      <c r="H736" s="262"/>
    </row>
    <row r="737" spans="6:8" ht="15.75" customHeight="1" x14ac:dyDescent="0.25">
      <c r="F737" s="305"/>
      <c r="H737" s="262"/>
    </row>
    <row r="738" spans="6:8" ht="15.75" customHeight="1" x14ac:dyDescent="0.25">
      <c r="F738" s="305"/>
      <c r="H738" s="262"/>
    </row>
    <row r="739" spans="6:8" ht="15.75" customHeight="1" x14ac:dyDescent="0.25">
      <c r="F739" s="305"/>
      <c r="H739" s="262"/>
    </row>
    <row r="740" spans="6:8" ht="15.75" customHeight="1" x14ac:dyDescent="0.25">
      <c r="F740" s="305"/>
      <c r="H740" s="262"/>
    </row>
    <row r="741" spans="6:8" ht="15.75" customHeight="1" x14ac:dyDescent="0.25">
      <c r="F741" s="305"/>
      <c r="H741" s="262"/>
    </row>
    <row r="742" spans="6:8" ht="15.75" customHeight="1" x14ac:dyDescent="0.25">
      <c r="F742" s="305"/>
      <c r="H742" s="262"/>
    </row>
    <row r="743" spans="6:8" ht="15.75" customHeight="1" x14ac:dyDescent="0.25">
      <c r="F743" s="305"/>
      <c r="H743" s="262"/>
    </row>
    <row r="744" spans="6:8" ht="15.75" customHeight="1" x14ac:dyDescent="0.25">
      <c r="F744" s="305"/>
      <c r="H744" s="262"/>
    </row>
    <row r="745" spans="6:8" ht="15.75" customHeight="1" x14ac:dyDescent="0.25">
      <c r="F745" s="305"/>
      <c r="H745" s="262"/>
    </row>
    <row r="746" spans="6:8" ht="15.75" customHeight="1" x14ac:dyDescent="0.25">
      <c r="F746" s="305"/>
      <c r="H746" s="262"/>
    </row>
    <row r="747" spans="6:8" ht="15.75" customHeight="1" x14ac:dyDescent="0.25">
      <c r="F747" s="305"/>
      <c r="H747" s="262"/>
    </row>
    <row r="748" spans="6:8" ht="15.75" customHeight="1" x14ac:dyDescent="0.25">
      <c r="F748" s="305"/>
      <c r="H748" s="262"/>
    </row>
    <row r="749" spans="6:8" ht="15.75" customHeight="1" x14ac:dyDescent="0.25">
      <c r="F749" s="305"/>
      <c r="H749" s="262"/>
    </row>
    <row r="750" spans="6:8" ht="15.75" customHeight="1" x14ac:dyDescent="0.25">
      <c r="F750" s="305"/>
      <c r="H750" s="262"/>
    </row>
    <row r="751" spans="6:8" ht="15.75" customHeight="1" x14ac:dyDescent="0.25">
      <c r="F751" s="305"/>
      <c r="H751" s="262"/>
    </row>
    <row r="752" spans="6:8" ht="15.75" customHeight="1" x14ac:dyDescent="0.25">
      <c r="F752" s="305"/>
      <c r="H752" s="262"/>
    </row>
    <row r="753" spans="6:8" ht="15.75" customHeight="1" x14ac:dyDescent="0.25">
      <c r="F753" s="305"/>
      <c r="H753" s="262"/>
    </row>
    <row r="754" spans="6:8" ht="15.75" customHeight="1" x14ac:dyDescent="0.25">
      <c r="F754" s="305"/>
      <c r="H754" s="262"/>
    </row>
    <row r="755" spans="6:8" ht="15.75" customHeight="1" x14ac:dyDescent="0.25">
      <c r="F755" s="305"/>
      <c r="H755" s="262"/>
    </row>
    <row r="756" spans="6:8" ht="15.75" customHeight="1" x14ac:dyDescent="0.25">
      <c r="F756" s="305"/>
      <c r="H756" s="262"/>
    </row>
    <row r="757" spans="6:8" ht="15.75" customHeight="1" x14ac:dyDescent="0.25">
      <c r="F757" s="305"/>
      <c r="H757" s="262"/>
    </row>
    <row r="758" spans="6:8" ht="15.75" customHeight="1" x14ac:dyDescent="0.25">
      <c r="F758" s="305"/>
      <c r="H758" s="262"/>
    </row>
    <row r="759" spans="6:8" ht="15.75" customHeight="1" x14ac:dyDescent="0.25">
      <c r="F759" s="305"/>
      <c r="H759" s="262"/>
    </row>
    <row r="760" spans="6:8" ht="15.75" customHeight="1" x14ac:dyDescent="0.25">
      <c r="F760" s="305"/>
      <c r="H760" s="262"/>
    </row>
    <row r="761" spans="6:8" ht="15.75" customHeight="1" x14ac:dyDescent="0.25">
      <c r="F761" s="305"/>
      <c r="H761" s="262"/>
    </row>
    <row r="762" spans="6:8" ht="15.75" customHeight="1" x14ac:dyDescent="0.25">
      <c r="F762" s="305"/>
      <c r="H762" s="262"/>
    </row>
    <row r="763" spans="6:8" ht="15.75" customHeight="1" x14ac:dyDescent="0.25">
      <c r="F763" s="305"/>
      <c r="H763" s="262"/>
    </row>
    <row r="764" spans="6:8" ht="15.75" customHeight="1" x14ac:dyDescent="0.25">
      <c r="F764" s="305"/>
      <c r="H764" s="262"/>
    </row>
    <row r="765" spans="6:8" ht="15.75" customHeight="1" x14ac:dyDescent="0.25">
      <c r="F765" s="305"/>
      <c r="H765" s="262"/>
    </row>
    <row r="766" spans="6:8" ht="15.75" customHeight="1" x14ac:dyDescent="0.25">
      <c r="F766" s="305"/>
      <c r="H766" s="262"/>
    </row>
    <row r="767" spans="6:8" ht="15.75" customHeight="1" x14ac:dyDescent="0.25">
      <c r="F767" s="305"/>
      <c r="H767" s="262"/>
    </row>
    <row r="768" spans="6:8" ht="15.75" customHeight="1" x14ac:dyDescent="0.25">
      <c r="F768" s="305"/>
      <c r="H768" s="262"/>
    </row>
    <row r="769" spans="6:8" ht="15.75" customHeight="1" x14ac:dyDescent="0.25">
      <c r="F769" s="305"/>
      <c r="H769" s="262"/>
    </row>
    <row r="770" spans="6:8" ht="15.75" customHeight="1" x14ac:dyDescent="0.25">
      <c r="F770" s="305"/>
      <c r="H770" s="262"/>
    </row>
    <row r="771" spans="6:8" ht="15.75" customHeight="1" x14ac:dyDescent="0.25">
      <c r="F771" s="305"/>
      <c r="H771" s="262"/>
    </row>
    <row r="772" spans="6:8" ht="15.75" customHeight="1" x14ac:dyDescent="0.25">
      <c r="F772" s="305"/>
      <c r="H772" s="262"/>
    </row>
    <row r="773" spans="6:8" ht="15.75" customHeight="1" x14ac:dyDescent="0.25">
      <c r="F773" s="305"/>
      <c r="H773" s="262"/>
    </row>
    <row r="774" spans="6:8" ht="15.75" customHeight="1" x14ac:dyDescent="0.25">
      <c r="F774" s="305"/>
      <c r="H774" s="262"/>
    </row>
    <row r="775" spans="6:8" ht="15.75" customHeight="1" x14ac:dyDescent="0.25">
      <c r="F775" s="305"/>
      <c r="H775" s="262"/>
    </row>
    <row r="776" spans="6:8" ht="15.75" customHeight="1" x14ac:dyDescent="0.25">
      <c r="F776" s="305"/>
      <c r="H776" s="262"/>
    </row>
    <row r="777" spans="6:8" ht="15.75" customHeight="1" x14ac:dyDescent="0.25">
      <c r="F777" s="305"/>
      <c r="H777" s="262"/>
    </row>
    <row r="778" spans="6:8" ht="15.75" customHeight="1" x14ac:dyDescent="0.25">
      <c r="F778" s="305"/>
      <c r="H778" s="262"/>
    </row>
    <row r="779" spans="6:8" ht="15.75" customHeight="1" x14ac:dyDescent="0.25">
      <c r="F779" s="305"/>
      <c r="H779" s="262"/>
    </row>
    <row r="780" spans="6:8" ht="15.75" customHeight="1" x14ac:dyDescent="0.25">
      <c r="F780" s="305"/>
      <c r="H780" s="262"/>
    </row>
    <row r="781" spans="6:8" ht="15.75" customHeight="1" x14ac:dyDescent="0.25">
      <c r="F781" s="305"/>
      <c r="H781" s="262"/>
    </row>
    <row r="782" spans="6:8" ht="15.75" customHeight="1" x14ac:dyDescent="0.25">
      <c r="F782" s="305"/>
      <c r="H782" s="262"/>
    </row>
    <row r="783" spans="6:8" ht="15.75" customHeight="1" x14ac:dyDescent="0.25">
      <c r="F783" s="305"/>
      <c r="H783" s="262"/>
    </row>
    <row r="784" spans="6:8" ht="15.75" customHeight="1" x14ac:dyDescent="0.25">
      <c r="F784" s="305"/>
      <c r="H784" s="262"/>
    </row>
    <row r="785" spans="6:8" ht="15.75" customHeight="1" x14ac:dyDescent="0.25">
      <c r="F785" s="305"/>
      <c r="H785" s="262"/>
    </row>
    <row r="786" spans="6:8" ht="15.75" customHeight="1" x14ac:dyDescent="0.25">
      <c r="F786" s="305"/>
      <c r="H786" s="262"/>
    </row>
    <row r="787" spans="6:8" ht="15.75" customHeight="1" x14ac:dyDescent="0.25">
      <c r="F787" s="305"/>
      <c r="H787" s="262"/>
    </row>
    <row r="788" spans="6:8" ht="15.75" customHeight="1" x14ac:dyDescent="0.25">
      <c r="F788" s="305"/>
      <c r="H788" s="262"/>
    </row>
    <row r="789" spans="6:8" ht="15.75" customHeight="1" x14ac:dyDescent="0.25">
      <c r="F789" s="305"/>
      <c r="H789" s="262"/>
    </row>
    <row r="790" spans="6:8" ht="15.75" customHeight="1" x14ac:dyDescent="0.25">
      <c r="F790" s="305"/>
      <c r="H790" s="262"/>
    </row>
    <row r="791" spans="6:8" ht="15.75" customHeight="1" x14ac:dyDescent="0.25">
      <c r="F791" s="305"/>
      <c r="H791" s="262"/>
    </row>
    <row r="792" spans="6:8" ht="15.75" customHeight="1" x14ac:dyDescent="0.25">
      <c r="F792" s="305"/>
      <c r="H792" s="262"/>
    </row>
    <row r="793" spans="6:8" ht="15.75" customHeight="1" x14ac:dyDescent="0.25">
      <c r="F793" s="305"/>
      <c r="H793" s="262"/>
    </row>
    <row r="794" spans="6:8" ht="15.75" customHeight="1" x14ac:dyDescent="0.25">
      <c r="F794" s="305"/>
      <c r="H794" s="262"/>
    </row>
    <row r="795" spans="6:8" ht="15.75" customHeight="1" x14ac:dyDescent="0.25">
      <c r="F795" s="305"/>
      <c r="H795" s="262"/>
    </row>
    <row r="796" spans="6:8" ht="15.75" customHeight="1" x14ac:dyDescent="0.25">
      <c r="F796" s="305"/>
      <c r="H796" s="262"/>
    </row>
    <row r="797" spans="6:8" ht="15.75" customHeight="1" x14ac:dyDescent="0.25">
      <c r="F797" s="305"/>
      <c r="H797" s="262"/>
    </row>
    <row r="798" spans="6:8" ht="15.75" customHeight="1" x14ac:dyDescent="0.25">
      <c r="F798" s="305"/>
      <c r="H798" s="262"/>
    </row>
    <row r="799" spans="6:8" ht="15.75" customHeight="1" x14ac:dyDescent="0.25">
      <c r="F799" s="305"/>
      <c r="H799" s="262"/>
    </row>
    <row r="800" spans="6:8" ht="15.75" customHeight="1" x14ac:dyDescent="0.25">
      <c r="F800" s="305"/>
      <c r="H800" s="262"/>
    </row>
    <row r="801" spans="6:8" ht="15.75" customHeight="1" x14ac:dyDescent="0.25">
      <c r="F801" s="305"/>
      <c r="H801" s="262"/>
    </row>
    <row r="802" spans="6:8" ht="15.75" customHeight="1" x14ac:dyDescent="0.25">
      <c r="F802" s="305"/>
      <c r="H802" s="262"/>
    </row>
    <row r="803" spans="6:8" ht="15.75" customHeight="1" x14ac:dyDescent="0.25">
      <c r="F803" s="305"/>
      <c r="H803" s="262"/>
    </row>
    <row r="804" spans="6:8" ht="15.75" customHeight="1" x14ac:dyDescent="0.25">
      <c r="F804" s="305"/>
      <c r="H804" s="262"/>
    </row>
    <row r="805" spans="6:8" ht="15.75" customHeight="1" x14ac:dyDescent="0.25">
      <c r="F805" s="305"/>
      <c r="H805" s="262"/>
    </row>
    <row r="806" spans="6:8" ht="15.75" customHeight="1" x14ac:dyDescent="0.25">
      <c r="F806" s="305"/>
      <c r="H806" s="262"/>
    </row>
    <row r="807" spans="6:8" ht="15.75" customHeight="1" x14ac:dyDescent="0.25">
      <c r="F807" s="305"/>
      <c r="H807" s="262"/>
    </row>
    <row r="808" spans="6:8" ht="15.75" customHeight="1" x14ac:dyDescent="0.25">
      <c r="F808" s="305"/>
      <c r="H808" s="262"/>
    </row>
    <row r="809" spans="6:8" ht="15.75" customHeight="1" x14ac:dyDescent="0.25">
      <c r="F809" s="305"/>
      <c r="H809" s="262"/>
    </row>
    <row r="810" spans="6:8" ht="15.75" customHeight="1" x14ac:dyDescent="0.25">
      <c r="F810" s="305"/>
      <c r="H810" s="262"/>
    </row>
    <row r="811" spans="6:8" ht="15.75" customHeight="1" x14ac:dyDescent="0.25">
      <c r="F811" s="305"/>
      <c r="H811" s="262"/>
    </row>
    <row r="812" spans="6:8" ht="15.75" customHeight="1" x14ac:dyDescent="0.25">
      <c r="F812" s="305"/>
      <c r="H812" s="262"/>
    </row>
    <row r="813" spans="6:8" ht="15.75" customHeight="1" x14ac:dyDescent="0.25">
      <c r="F813" s="305"/>
      <c r="H813" s="262"/>
    </row>
    <row r="814" spans="6:8" ht="15.75" customHeight="1" x14ac:dyDescent="0.25">
      <c r="F814" s="305"/>
      <c r="H814" s="262"/>
    </row>
    <row r="815" spans="6:8" ht="15.75" customHeight="1" x14ac:dyDescent="0.25">
      <c r="F815" s="305"/>
      <c r="H815" s="262"/>
    </row>
    <row r="816" spans="6:8" ht="15.75" customHeight="1" x14ac:dyDescent="0.25">
      <c r="F816" s="305"/>
      <c r="H816" s="262"/>
    </row>
    <row r="817" spans="6:8" ht="15.75" customHeight="1" x14ac:dyDescent="0.25">
      <c r="F817" s="305"/>
      <c r="H817" s="262"/>
    </row>
    <row r="818" spans="6:8" ht="15.75" customHeight="1" x14ac:dyDescent="0.25">
      <c r="F818" s="305"/>
      <c r="H818" s="262"/>
    </row>
    <row r="819" spans="6:8" ht="15.75" customHeight="1" x14ac:dyDescent="0.25">
      <c r="F819" s="305"/>
      <c r="H819" s="262"/>
    </row>
    <row r="820" spans="6:8" ht="15.75" customHeight="1" x14ac:dyDescent="0.25">
      <c r="F820" s="305"/>
      <c r="H820" s="262"/>
    </row>
    <row r="821" spans="6:8" ht="15.75" customHeight="1" x14ac:dyDescent="0.25">
      <c r="F821" s="305"/>
      <c r="H821" s="262"/>
    </row>
    <row r="822" spans="6:8" ht="15.75" customHeight="1" x14ac:dyDescent="0.25">
      <c r="F822" s="305"/>
      <c r="H822" s="262"/>
    </row>
    <row r="823" spans="6:8" ht="15.75" customHeight="1" x14ac:dyDescent="0.25">
      <c r="F823" s="305"/>
      <c r="H823" s="262"/>
    </row>
    <row r="824" spans="6:8" ht="15.75" customHeight="1" x14ac:dyDescent="0.25">
      <c r="F824" s="305"/>
      <c r="H824" s="262"/>
    </row>
    <row r="825" spans="6:8" ht="15.75" customHeight="1" x14ac:dyDescent="0.25">
      <c r="F825" s="305"/>
      <c r="H825" s="262"/>
    </row>
    <row r="826" spans="6:8" ht="15.75" customHeight="1" x14ac:dyDescent="0.25">
      <c r="F826" s="305"/>
      <c r="H826" s="262"/>
    </row>
    <row r="827" spans="6:8" ht="15.75" customHeight="1" x14ac:dyDescent="0.25">
      <c r="F827" s="305"/>
      <c r="H827" s="262"/>
    </row>
    <row r="828" spans="6:8" ht="15.75" customHeight="1" x14ac:dyDescent="0.25">
      <c r="F828" s="305"/>
      <c r="H828" s="262"/>
    </row>
    <row r="829" spans="6:8" ht="15.75" customHeight="1" x14ac:dyDescent="0.25">
      <c r="F829" s="305"/>
      <c r="H829" s="262"/>
    </row>
    <row r="830" spans="6:8" ht="15.75" customHeight="1" x14ac:dyDescent="0.25">
      <c r="F830" s="305"/>
      <c r="H830" s="262"/>
    </row>
    <row r="831" spans="6:8" ht="15.75" customHeight="1" x14ac:dyDescent="0.25">
      <c r="F831" s="305"/>
      <c r="H831" s="262"/>
    </row>
    <row r="832" spans="6:8" ht="15.75" customHeight="1" x14ac:dyDescent="0.25">
      <c r="F832" s="305"/>
      <c r="H832" s="262"/>
    </row>
    <row r="833" spans="6:8" ht="15.75" customHeight="1" x14ac:dyDescent="0.25">
      <c r="F833" s="305"/>
      <c r="H833" s="262"/>
    </row>
    <row r="834" spans="6:8" ht="15.75" customHeight="1" x14ac:dyDescent="0.25">
      <c r="F834" s="305"/>
      <c r="H834" s="262"/>
    </row>
    <row r="835" spans="6:8" ht="15.75" customHeight="1" x14ac:dyDescent="0.25">
      <c r="F835" s="305"/>
      <c r="H835" s="262"/>
    </row>
    <row r="836" spans="6:8" ht="15.75" customHeight="1" x14ac:dyDescent="0.25">
      <c r="F836" s="305"/>
      <c r="H836" s="262"/>
    </row>
    <row r="837" spans="6:8" ht="15.75" customHeight="1" x14ac:dyDescent="0.25">
      <c r="F837" s="305"/>
      <c r="H837" s="262"/>
    </row>
    <row r="838" spans="6:8" ht="15.75" customHeight="1" x14ac:dyDescent="0.25">
      <c r="F838" s="305"/>
      <c r="H838" s="262"/>
    </row>
    <row r="839" spans="6:8" ht="15.75" customHeight="1" x14ac:dyDescent="0.25">
      <c r="F839" s="305"/>
      <c r="H839" s="262"/>
    </row>
    <row r="840" spans="6:8" ht="15.75" customHeight="1" x14ac:dyDescent="0.25">
      <c r="F840" s="305"/>
      <c r="H840" s="262"/>
    </row>
    <row r="841" spans="6:8" ht="15.75" customHeight="1" x14ac:dyDescent="0.25">
      <c r="F841" s="305"/>
      <c r="H841" s="262"/>
    </row>
    <row r="842" spans="6:8" ht="15.75" customHeight="1" x14ac:dyDescent="0.25">
      <c r="F842" s="305"/>
      <c r="H842" s="262"/>
    </row>
    <row r="843" spans="6:8" ht="15.75" customHeight="1" x14ac:dyDescent="0.25">
      <c r="F843" s="305"/>
      <c r="H843" s="262"/>
    </row>
    <row r="844" spans="6:8" ht="15.75" customHeight="1" x14ac:dyDescent="0.25">
      <c r="F844" s="305"/>
      <c r="H844" s="262"/>
    </row>
    <row r="845" spans="6:8" ht="15.75" customHeight="1" x14ac:dyDescent="0.25">
      <c r="F845" s="305"/>
      <c r="H845" s="262"/>
    </row>
    <row r="846" spans="6:8" ht="15.75" customHeight="1" x14ac:dyDescent="0.25">
      <c r="F846" s="305"/>
      <c r="H846" s="262"/>
    </row>
    <row r="847" spans="6:8" ht="15.75" customHeight="1" x14ac:dyDescent="0.25">
      <c r="F847" s="305"/>
      <c r="H847" s="262"/>
    </row>
    <row r="848" spans="6:8" ht="15.75" customHeight="1" x14ac:dyDescent="0.25">
      <c r="F848" s="305"/>
      <c r="H848" s="262"/>
    </row>
    <row r="849" spans="6:8" ht="15.75" customHeight="1" x14ac:dyDescent="0.25">
      <c r="F849" s="305"/>
      <c r="H849" s="262"/>
    </row>
    <row r="850" spans="6:8" ht="15.75" customHeight="1" x14ac:dyDescent="0.25">
      <c r="F850" s="305"/>
      <c r="H850" s="262"/>
    </row>
    <row r="851" spans="6:8" ht="15.75" customHeight="1" x14ac:dyDescent="0.25">
      <c r="F851" s="305"/>
      <c r="H851" s="262"/>
    </row>
    <row r="852" spans="6:8" ht="15.75" customHeight="1" x14ac:dyDescent="0.25">
      <c r="F852" s="305"/>
      <c r="H852" s="262"/>
    </row>
    <row r="853" spans="6:8" ht="15.75" customHeight="1" x14ac:dyDescent="0.25">
      <c r="F853" s="305"/>
      <c r="H853" s="262"/>
    </row>
    <row r="854" spans="6:8" ht="15.75" customHeight="1" x14ac:dyDescent="0.25">
      <c r="F854" s="305"/>
      <c r="H854" s="262"/>
    </row>
    <row r="855" spans="6:8" ht="15.75" customHeight="1" x14ac:dyDescent="0.25">
      <c r="F855" s="305"/>
      <c r="H855" s="262"/>
    </row>
    <row r="856" spans="6:8" ht="15.75" customHeight="1" x14ac:dyDescent="0.25">
      <c r="F856" s="305"/>
      <c r="H856" s="262"/>
    </row>
    <row r="857" spans="6:8" ht="15.75" customHeight="1" x14ac:dyDescent="0.25">
      <c r="F857" s="305"/>
      <c r="H857" s="262"/>
    </row>
    <row r="858" spans="6:8" ht="15.75" customHeight="1" x14ac:dyDescent="0.25">
      <c r="F858" s="305"/>
      <c r="H858" s="262"/>
    </row>
    <row r="859" spans="6:8" ht="15.75" customHeight="1" x14ac:dyDescent="0.25">
      <c r="F859" s="305"/>
      <c r="H859" s="262"/>
    </row>
    <row r="860" spans="6:8" ht="15.75" customHeight="1" x14ac:dyDescent="0.25">
      <c r="F860" s="305"/>
      <c r="H860" s="262"/>
    </row>
    <row r="861" spans="6:8" ht="15.75" customHeight="1" x14ac:dyDescent="0.25">
      <c r="F861" s="305"/>
      <c r="H861" s="262"/>
    </row>
    <row r="862" spans="6:8" ht="15.75" customHeight="1" x14ac:dyDescent="0.25">
      <c r="F862" s="305"/>
      <c r="H862" s="262"/>
    </row>
    <row r="863" spans="6:8" ht="15.75" customHeight="1" x14ac:dyDescent="0.25">
      <c r="F863" s="305"/>
      <c r="H863" s="262"/>
    </row>
    <row r="864" spans="6:8" ht="15.75" customHeight="1" x14ac:dyDescent="0.25">
      <c r="F864" s="305"/>
      <c r="H864" s="262"/>
    </row>
    <row r="865" spans="6:8" ht="15.75" customHeight="1" x14ac:dyDescent="0.25">
      <c r="F865" s="305"/>
      <c r="H865" s="262"/>
    </row>
    <row r="866" spans="6:8" ht="15.75" customHeight="1" x14ac:dyDescent="0.25">
      <c r="F866" s="305"/>
      <c r="H866" s="262"/>
    </row>
    <row r="867" spans="6:8" ht="15.75" customHeight="1" x14ac:dyDescent="0.25">
      <c r="F867" s="305"/>
      <c r="H867" s="262"/>
    </row>
    <row r="868" spans="6:8" ht="15.75" customHeight="1" x14ac:dyDescent="0.25">
      <c r="F868" s="305"/>
      <c r="H868" s="262"/>
    </row>
    <row r="869" spans="6:8" ht="15.75" customHeight="1" x14ac:dyDescent="0.25">
      <c r="F869" s="305"/>
      <c r="H869" s="262"/>
    </row>
    <row r="870" spans="6:8" ht="15.75" customHeight="1" x14ac:dyDescent="0.25">
      <c r="F870" s="305"/>
      <c r="H870" s="262"/>
    </row>
    <row r="871" spans="6:8" ht="15.75" customHeight="1" x14ac:dyDescent="0.25">
      <c r="F871" s="305"/>
      <c r="H871" s="262"/>
    </row>
    <row r="872" spans="6:8" ht="15.75" customHeight="1" x14ac:dyDescent="0.25">
      <c r="F872" s="305"/>
      <c r="H872" s="262"/>
    </row>
    <row r="873" spans="6:8" ht="15.75" customHeight="1" x14ac:dyDescent="0.25">
      <c r="F873" s="305"/>
      <c r="H873" s="262"/>
    </row>
    <row r="874" spans="6:8" ht="15.75" customHeight="1" x14ac:dyDescent="0.25">
      <c r="F874" s="305"/>
      <c r="H874" s="262"/>
    </row>
    <row r="875" spans="6:8" ht="15.75" customHeight="1" x14ac:dyDescent="0.25">
      <c r="F875" s="305"/>
      <c r="H875" s="262"/>
    </row>
    <row r="876" spans="6:8" ht="15.75" customHeight="1" x14ac:dyDescent="0.25">
      <c r="F876" s="305"/>
      <c r="H876" s="262"/>
    </row>
    <row r="877" spans="6:8" ht="15.75" customHeight="1" x14ac:dyDescent="0.25">
      <c r="F877" s="305"/>
      <c r="H877" s="262"/>
    </row>
    <row r="878" spans="6:8" ht="15.75" customHeight="1" x14ac:dyDescent="0.25">
      <c r="F878" s="305"/>
      <c r="H878" s="262"/>
    </row>
    <row r="879" spans="6:8" ht="15.75" customHeight="1" x14ac:dyDescent="0.25">
      <c r="F879" s="305"/>
      <c r="H879" s="262"/>
    </row>
    <row r="880" spans="6:8" ht="15.75" customHeight="1" x14ac:dyDescent="0.25">
      <c r="F880" s="305"/>
      <c r="H880" s="262"/>
    </row>
    <row r="881" spans="6:8" ht="15.75" customHeight="1" x14ac:dyDescent="0.25">
      <c r="F881" s="305"/>
      <c r="H881" s="262"/>
    </row>
    <row r="882" spans="6:8" ht="15.75" customHeight="1" x14ac:dyDescent="0.25">
      <c r="F882" s="305"/>
      <c r="H882" s="262"/>
    </row>
    <row r="883" spans="6:8" ht="15.75" customHeight="1" x14ac:dyDescent="0.25">
      <c r="F883" s="305"/>
      <c r="H883" s="262"/>
    </row>
    <row r="884" spans="6:8" ht="15.75" customHeight="1" x14ac:dyDescent="0.25">
      <c r="F884" s="305"/>
      <c r="H884" s="262"/>
    </row>
    <row r="885" spans="6:8" ht="15.75" customHeight="1" x14ac:dyDescent="0.25">
      <c r="F885" s="305"/>
      <c r="H885" s="262"/>
    </row>
    <row r="886" spans="6:8" ht="15.75" customHeight="1" x14ac:dyDescent="0.25">
      <c r="F886" s="305"/>
      <c r="H886" s="262"/>
    </row>
    <row r="887" spans="6:8" ht="15.75" customHeight="1" x14ac:dyDescent="0.25">
      <c r="F887" s="305"/>
      <c r="H887" s="262"/>
    </row>
    <row r="888" spans="6:8" ht="15.75" customHeight="1" x14ac:dyDescent="0.25">
      <c r="F888" s="305"/>
      <c r="H888" s="262"/>
    </row>
    <row r="889" spans="6:8" ht="15.75" customHeight="1" x14ac:dyDescent="0.25">
      <c r="F889" s="305"/>
      <c r="H889" s="262"/>
    </row>
    <row r="890" spans="6:8" ht="15.75" customHeight="1" x14ac:dyDescent="0.25">
      <c r="F890" s="305"/>
      <c r="H890" s="262"/>
    </row>
    <row r="891" spans="6:8" ht="15.75" customHeight="1" x14ac:dyDescent="0.25">
      <c r="F891" s="305"/>
      <c r="H891" s="262"/>
    </row>
    <row r="892" spans="6:8" ht="15.75" customHeight="1" x14ac:dyDescent="0.25">
      <c r="F892" s="305"/>
      <c r="H892" s="262"/>
    </row>
    <row r="893" spans="6:8" ht="15.75" customHeight="1" x14ac:dyDescent="0.25">
      <c r="F893" s="305"/>
      <c r="H893" s="262"/>
    </row>
    <row r="894" spans="6:8" ht="15.75" customHeight="1" x14ac:dyDescent="0.25">
      <c r="F894" s="305"/>
      <c r="H894" s="262"/>
    </row>
    <row r="895" spans="6:8" ht="15.75" customHeight="1" x14ac:dyDescent="0.25">
      <c r="F895" s="305"/>
      <c r="H895" s="262"/>
    </row>
    <row r="896" spans="6:8" ht="15.75" customHeight="1" x14ac:dyDescent="0.25">
      <c r="F896" s="305"/>
      <c r="H896" s="262"/>
    </row>
    <row r="897" spans="6:8" ht="15.75" customHeight="1" x14ac:dyDescent="0.25">
      <c r="F897" s="305"/>
      <c r="H897" s="262"/>
    </row>
    <row r="898" spans="6:8" ht="15.75" customHeight="1" x14ac:dyDescent="0.25">
      <c r="F898" s="305"/>
      <c r="H898" s="262"/>
    </row>
    <row r="899" spans="6:8" ht="15.75" customHeight="1" x14ac:dyDescent="0.25">
      <c r="F899" s="305"/>
      <c r="H899" s="262"/>
    </row>
    <row r="900" spans="6:8" ht="15.75" customHeight="1" x14ac:dyDescent="0.25">
      <c r="F900" s="305"/>
      <c r="H900" s="262"/>
    </row>
    <row r="901" spans="6:8" ht="15.75" customHeight="1" x14ac:dyDescent="0.25">
      <c r="F901" s="305"/>
      <c r="H901" s="262"/>
    </row>
    <row r="902" spans="6:8" ht="15.75" customHeight="1" x14ac:dyDescent="0.25">
      <c r="F902" s="305"/>
      <c r="H902" s="262"/>
    </row>
    <row r="903" spans="6:8" ht="15.75" customHeight="1" x14ac:dyDescent="0.25">
      <c r="F903" s="305"/>
      <c r="H903" s="262"/>
    </row>
    <row r="904" spans="6:8" ht="15.75" customHeight="1" x14ac:dyDescent="0.25">
      <c r="F904" s="305"/>
      <c r="H904" s="262"/>
    </row>
    <row r="905" spans="6:8" ht="15.75" customHeight="1" x14ac:dyDescent="0.25">
      <c r="F905" s="305"/>
      <c r="H905" s="262"/>
    </row>
    <row r="906" spans="6:8" ht="15.75" customHeight="1" x14ac:dyDescent="0.25">
      <c r="F906" s="305"/>
      <c r="H906" s="262"/>
    </row>
    <row r="907" spans="6:8" ht="15.75" customHeight="1" x14ac:dyDescent="0.25">
      <c r="F907" s="305"/>
      <c r="H907" s="262"/>
    </row>
    <row r="908" spans="6:8" ht="15.75" customHeight="1" x14ac:dyDescent="0.25">
      <c r="F908" s="305"/>
      <c r="H908" s="262"/>
    </row>
    <row r="909" spans="6:8" ht="15.75" customHeight="1" x14ac:dyDescent="0.25">
      <c r="F909" s="305"/>
      <c r="H909" s="262"/>
    </row>
    <row r="910" spans="6:8" ht="15.75" customHeight="1" x14ac:dyDescent="0.25">
      <c r="F910" s="305"/>
      <c r="H910" s="262"/>
    </row>
    <row r="911" spans="6:8" ht="15.75" customHeight="1" x14ac:dyDescent="0.25">
      <c r="F911" s="305"/>
      <c r="H911" s="262"/>
    </row>
    <row r="912" spans="6:8" ht="15.75" customHeight="1" x14ac:dyDescent="0.25">
      <c r="F912" s="305"/>
      <c r="H912" s="262"/>
    </row>
    <row r="913" spans="6:8" ht="15.75" customHeight="1" x14ac:dyDescent="0.25">
      <c r="F913" s="305"/>
      <c r="H913" s="262"/>
    </row>
    <row r="914" spans="6:8" ht="15.75" customHeight="1" x14ac:dyDescent="0.25">
      <c r="F914" s="305"/>
      <c r="H914" s="262"/>
    </row>
    <row r="915" spans="6:8" ht="15.75" customHeight="1" x14ac:dyDescent="0.25">
      <c r="F915" s="305"/>
      <c r="H915" s="262"/>
    </row>
    <row r="916" spans="6:8" ht="15.75" customHeight="1" x14ac:dyDescent="0.25">
      <c r="F916" s="305"/>
      <c r="H916" s="262"/>
    </row>
    <row r="917" spans="6:8" ht="15.75" customHeight="1" x14ac:dyDescent="0.25">
      <c r="F917" s="305"/>
      <c r="H917" s="262"/>
    </row>
    <row r="918" spans="6:8" ht="15.75" customHeight="1" x14ac:dyDescent="0.25">
      <c r="F918" s="305"/>
      <c r="H918" s="262"/>
    </row>
    <row r="919" spans="6:8" ht="15.75" customHeight="1" x14ac:dyDescent="0.25">
      <c r="F919" s="305"/>
      <c r="H919" s="262"/>
    </row>
    <row r="920" spans="6:8" ht="15.75" customHeight="1" x14ac:dyDescent="0.25">
      <c r="F920" s="305"/>
      <c r="H920" s="262"/>
    </row>
    <row r="921" spans="6:8" ht="15.75" customHeight="1" x14ac:dyDescent="0.25">
      <c r="F921" s="305"/>
      <c r="H921" s="262"/>
    </row>
    <row r="922" spans="6:8" ht="15.75" customHeight="1" x14ac:dyDescent="0.25">
      <c r="F922" s="305"/>
      <c r="H922" s="262"/>
    </row>
    <row r="923" spans="6:8" ht="15.75" customHeight="1" x14ac:dyDescent="0.25">
      <c r="F923" s="305"/>
      <c r="H923" s="262"/>
    </row>
    <row r="924" spans="6:8" ht="15.75" customHeight="1" x14ac:dyDescent="0.25">
      <c r="F924" s="305"/>
      <c r="H924" s="262"/>
    </row>
    <row r="925" spans="6:8" ht="15.75" customHeight="1" x14ac:dyDescent="0.25">
      <c r="F925" s="305"/>
      <c r="H925" s="262"/>
    </row>
    <row r="926" spans="6:8" ht="15.75" customHeight="1" x14ac:dyDescent="0.25">
      <c r="F926" s="305"/>
      <c r="H926" s="262"/>
    </row>
    <row r="927" spans="6:8" ht="15.75" customHeight="1" x14ac:dyDescent="0.25">
      <c r="F927" s="305"/>
      <c r="H927" s="262"/>
    </row>
    <row r="928" spans="6:8" ht="15.75" customHeight="1" x14ac:dyDescent="0.25">
      <c r="F928" s="305"/>
      <c r="H928" s="262"/>
    </row>
    <row r="929" spans="6:8" ht="15.75" customHeight="1" x14ac:dyDescent="0.25">
      <c r="F929" s="305"/>
      <c r="H929" s="262"/>
    </row>
    <row r="930" spans="6:8" ht="15.75" customHeight="1" x14ac:dyDescent="0.25">
      <c r="F930" s="305"/>
      <c r="H930" s="262"/>
    </row>
    <row r="931" spans="6:8" ht="15.75" customHeight="1" x14ac:dyDescent="0.25">
      <c r="F931" s="305"/>
      <c r="H931" s="262"/>
    </row>
    <row r="932" spans="6:8" ht="15.75" customHeight="1" x14ac:dyDescent="0.25">
      <c r="F932" s="305"/>
      <c r="H932" s="262"/>
    </row>
    <row r="933" spans="6:8" ht="15.75" customHeight="1" x14ac:dyDescent="0.25">
      <c r="F933" s="305"/>
      <c r="H933" s="262"/>
    </row>
    <row r="934" spans="6:8" ht="15.75" customHeight="1" x14ac:dyDescent="0.25">
      <c r="F934" s="305"/>
      <c r="H934" s="262"/>
    </row>
    <row r="935" spans="6:8" ht="15.75" customHeight="1" x14ac:dyDescent="0.25">
      <c r="F935" s="305"/>
      <c r="H935" s="262"/>
    </row>
    <row r="936" spans="6:8" ht="15.75" customHeight="1" x14ac:dyDescent="0.25">
      <c r="F936" s="305"/>
      <c r="H936" s="262"/>
    </row>
    <row r="937" spans="6:8" ht="15.75" customHeight="1" x14ac:dyDescent="0.25">
      <c r="F937" s="305"/>
      <c r="H937" s="262"/>
    </row>
    <row r="938" spans="6:8" ht="15.75" customHeight="1" x14ac:dyDescent="0.25">
      <c r="F938" s="305"/>
      <c r="H938" s="262"/>
    </row>
    <row r="939" spans="6:8" ht="15.75" customHeight="1" x14ac:dyDescent="0.25">
      <c r="F939" s="305"/>
      <c r="H939" s="262"/>
    </row>
    <row r="940" spans="6:8" ht="15.75" customHeight="1" x14ac:dyDescent="0.25">
      <c r="F940" s="305"/>
      <c r="H940" s="262"/>
    </row>
    <row r="941" spans="6:8" ht="15.75" customHeight="1" x14ac:dyDescent="0.25">
      <c r="F941" s="305"/>
      <c r="H941" s="262"/>
    </row>
    <row r="942" spans="6:8" ht="15.75" customHeight="1" x14ac:dyDescent="0.25">
      <c r="F942" s="305"/>
      <c r="H942" s="262"/>
    </row>
    <row r="943" spans="6:8" ht="15.75" customHeight="1" x14ac:dyDescent="0.25">
      <c r="F943" s="305"/>
      <c r="H943" s="262"/>
    </row>
    <row r="944" spans="6:8" ht="15.75" customHeight="1" x14ac:dyDescent="0.25">
      <c r="F944" s="305"/>
      <c r="H944" s="262"/>
    </row>
    <row r="945" spans="6:8" ht="15.75" customHeight="1" x14ac:dyDescent="0.25">
      <c r="F945" s="305"/>
      <c r="H945" s="262"/>
    </row>
    <row r="946" spans="6:8" ht="15.75" customHeight="1" x14ac:dyDescent="0.25">
      <c r="F946" s="305"/>
      <c r="H946" s="262"/>
    </row>
    <row r="947" spans="6:8" ht="15.75" customHeight="1" x14ac:dyDescent="0.25">
      <c r="F947" s="305"/>
      <c r="H947" s="262"/>
    </row>
    <row r="948" spans="6:8" ht="15.75" customHeight="1" x14ac:dyDescent="0.25">
      <c r="F948" s="305"/>
      <c r="H948" s="262"/>
    </row>
    <row r="949" spans="6:8" ht="15.75" customHeight="1" x14ac:dyDescent="0.25">
      <c r="F949" s="305"/>
      <c r="H949" s="262"/>
    </row>
    <row r="950" spans="6:8" ht="15.75" customHeight="1" x14ac:dyDescent="0.25">
      <c r="F950" s="305"/>
      <c r="H950" s="262"/>
    </row>
    <row r="951" spans="6:8" ht="15.75" customHeight="1" x14ac:dyDescent="0.25">
      <c r="F951" s="305"/>
      <c r="H951" s="262"/>
    </row>
    <row r="952" spans="6:8" ht="15.75" customHeight="1" x14ac:dyDescent="0.25">
      <c r="F952" s="305"/>
      <c r="H952" s="262"/>
    </row>
    <row r="953" spans="6:8" ht="15.75" customHeight="1" x14ac:dyDescent="0.25">
      <c r="F953" s="305"/>
      <c r="H953" s="262"/>
    </row>
    <row r="954" spans="6:8" ht="15.75" customHeight="1" x14ac:dyDescent="0.25">
      <c r="F954" s="305"/>
      <c r="H954" s="262"/>
    </row>
    <row r="955" spans="6:8" ht="15.75" customHeight="1" x14ac:dyDescent="0.25">
      <c r="F955" s="305"/>
      <c r="H955" s="262"/>
    </row>
    <row r="956" spans="6:8" ht="15.75" customHeight="1" x14ac:dyDescent="0.25">
      <c r="F956" s="305"/>
      <c r="H956" s="262"/>
    </row>
    <row r="957" spans="6:8" ht="15.75" customHeight="1" x14ac:dyDescent="0.25">
      <c r="F957" s="305"/>
      <c r="H957" s="262"/>
    </row>
    <row r="958" spans="6:8" ht="15.75" customHeight="1" x14ac:dyDescent="0.25">
      <c r="F958" s="305"/>
      <c r="H958" s="262"/>
    </row>
    <row r="959" spans="6:8" ht="15.75" customHeight="1" x14ac:dyDescent="0.25">
      <c r="F959" s="305"/>
      <c r="H959" s="262"/>
    </row>
    <row r="960" spans="6:8" ht="15.75" customHeight="1" x14ac:dyDescent="0.25">
      <c r="F960" s="305"/>
      <c r="H960" s="262"/>
    </row>
    <row r="961" spans="6:8" ht="15.75" customHeight="1" x14ac:dyDescent="0.25">
      <c r="F961" s="305"/>
      <c r="H961" s="262"/>
    </row>
    <row r="962" spans="6:8" ht="15.75" customHeight="1" x14ac:dyDescent="0.25">
      <c r="F962" s="305"/>
      <c r="H962" s="262"/>
    </row>
    <row r="963" spans="6:8" ht="15.75" customHeight="1" x14ac:dyDescent="0.25">
      <c r="F963" s="305"/>
      <c r="H963" s="262"/>
    </row>
    <row r="964" spans="6:8" ht="15.75" customHeight="1" x14ac:dyDescent="0.25">
      <c r="F964" s="305"/>
      <c r="H964" s="262"/>
    </row>
    <row r="965" spans="6:8" ht="15.75" customHeight="1" x14ac:dyDescent="0.25">
      <c r="F965" s="305"/>
      <c r="H965" s="262"/>
    </row>
    <row r="966" spans="6:8" ht="15.75" customHeight="1" x14ac:dyDescent="0.25">
      <c r="F966" s="305"/>
      <c r="H966" s="262"/>
    </row>
    <row r="967" spans="6:8" ht="15.75" customHeight="1" x14ac:dyDescent="0.25">
      <c r="F967" s="305"/>
      <c r="H967" s="262"/>
    </row>
    <row r="968" spans="6:8" ht="15.75" customHeight="1" x14ac:dyDescent="0.25">
      <c r="F968" s="305"/>
      <c r="H968" s="262"/>
    </row>
    <row r="969" spans="6:8" ht="15.75" customHeight="1" x14ac:dyDescent="0.25">
      <c r="F969" s="305"/>
      <c r="H969" s="262"/>
    </row>
    <row r="970" spans="6:8" ht="15.75" customHeight="1" x14ac:dyDescent="0.25">
      <c r="F970" s="305"/>
      <c r="H970" s="262"/>
    </row>
    <row r="971" spans="6:8" ht="15.75" customHeight="1" x14ac:dyDescent="0.25">
      <c r="F971" s="305"/>
      <c r="H971" s="262"/>
    </row>
    <row r="972" spans="6:8" ht="15.75" customHeight="1" x14ac:dyDescent="0.25">
      <c r="F972" s="305"/>
      <c r="H972" s="262"/>
    </row>
    <row r="973" spans="6:8" ht="15.75" customHeight="1" x14ac:dyDescent="0.25">
      <c r="F973" s="305"/>
      <c r="H973" s="262"/>
    </row>
    <row r="974" spans="6:8" ht="15.75" customHeight="1" x14ac:dyDescent="0.25">
      <c r="F974" s="305"/>
      <c r="H974" s="262"/>
    </row>
    <row r="975" spans="6:8" ht="15.75" customHeight="1" x14ac:dyDescent="0.25">
      <c r="F975" s="305"/>
      <c r="H975" s="262"/>
    </row>
    <row r="976" spans="6:8" ht="15.75" customHeight="1" x14ac:dyDescent="0.25">
      <c r="F976" s="305"/>
      <c r="H976" s="262"/>
    </row>
    <row r="977" spans="6:8" ht="15.75" customHeight="1" x14ac:dyDescent="0.25">
      <c r="F977" s="305"/>
      <c r="H977" s="262"/>
    </row>
    <row r="978" spans="6:8" ht="15.75" customHeight="1" x14ac:dyDescent="0.25">
      <c r="F978" s="305"/>
      <c r="H978" s="262"/>
    </row>
    <row r="979" spans="6:8" ht="15.75" customHeight="1" x14ac:dyDescent="0.25">
      <c r="F979" s="305"/>
      <c r="H979" s="262"/>
    </row>
    <row r="980" spans="6:8" ht="15.75" customHeight="1" x14ac:dyDescent="0.25">
      <c r="F980" s="305"/>
      <c r="H980" s="262"/>
    </row>
    <row r="981" spans="6:8" ht="15.75" customHeight="1" x14ac:dyDescent="0.25">
      <c r="F981" s="305"/>
      <c r="H981" s="262"/>
    </row>
    <row r="982" spans="6:8" ht="15.75" customHeight="1" x14ac:dyDescent="0.25">
      <c r="F982" s="305"/>
      <c r="H982" s="262"/>
    </row>
    <row r="983" spans="6:8" ht="15.75" customHeight="1" x14ac:dyDescent="0.25">
      <c r="F983" s="305"/>
      <c r="H983" s="262"/>
    </row>
    <row r="984" spans="6:8" ht="15.75" customHeight="1" x14ac:dyDescent="0.25">
      <c r="F984" s="305"/>
      <c r="H984" s="262"/>
    </row>
    <row r="985" spans="6:8" ht="15.75" customHeight="1" x14ac:dyDescent="0.25">
      <c r="F985" s="305"/>
      <c r="H985" s="262"/>
    </row>
    <row r="986" spans="6:8" ht="15.75" customHeight="1" x14ac:dyDescent="0.25">
      <c r="F986" s="305"/>
      <c r="H986" s="262"/>
    </row>
    <row r="987" spans="6:8" ht="15.75" customHeight="1" x14ac:dyDescent="0.25">
      <c r="F987" s="305"/>
      <c r="H987" s="262"/>
    </row>
    <row r="988" spans="6:8" ht="15.75" customHeight="1" x14ac:dyDescent="0.25">
      <c r="F988" s="305"/>
      <c r="H988" s="262"/>
    </row>
    <row r="989" spans="6:8" ht="15.75" customHeight="1" x14ac:dyDescent="0.25">
      <c r="F989" s="305"/>
      <c r="H989" s="262"/>
    </row>
    <row r="990" spans="6:8" ht="15.75" customHeight="1" x14ac:dyDescent="0.25">
      <c r="F990" s="305"/>
      <c r="H990" s="262"/>
    </row>
    <row r="991" spans="6:8" ht="15.75" customHeight="1" x14ac:dyDescent="0.25">
      <c r="F991" s="305"/>
      <c r="H991" s="262"/>
    </row>
    <row r="992" spans="6:8" ht="15.75" customHeight="1" x14ac:dyDescent="0.25">
      <c r="F992" s="305"/>
      <c r="H992" s="262"/>
    </row>
    <row r="993" spans="6:8" ht="15.75" customHeight="1" x14ac:dyDescent="0.25">
      <c r="F993" s="305"/>
      <c r="H993" s="262"/>
    </row>
    <row r="994" spans="6:8" ht="15.75" customHeight="1" x14ac:dyDescent="0.25">
      <c r="F994" s="305"/>
      <c r="H994" s="262"/>
    </row>
    <row r="995" spans="6:8" ht="15.75" customHeight="1" x14ac:dyDescent="0.25">
      <c r="F995" s="305"/>
      <c r="H995" s="262"/>
    </row>
    <row r="996" spans="6:8" ht="15.75" customHeight="1" x14ac:dyDescent="0.25">
      <c r="F996" s="305"/>
      <c r="H996" s="262"/>
    </row>
    <row r="997" spans="6:8" ht="15.75" customHeight="1" x14ac:dyDescent="0.25">
      <c r="F997" s="305"/>
      <c r="H997" s="262"/>
    </row>
    <row r="998" spans="6:8" ht="15.75" customHeight="1" x14ac:dyDescent="0.25">
      <c r="F998" s="305"/>
      <c r="H998" s="262"/>
    </row>
    <row r="999" spans="6:8" ht="15.75" customHeight="1" x14ac:dyDescent="0.25">
      <c r="F999" s="305"/>
      <c r="H999" s="262"/>
    </row>
    <row r="1000" spans="6:8" ht="15.75" customHeight="1" x14ac:dyDescent="0.25">
      <c r="F1000" s="305"/>
      <c r="H1000" s="262"/>
    </row>
  </sheetData>
  <hyperlinks>
    <hyperlink ref="J2" location="'TỔNG HỢP'!A1" display="MỤC LỤC" xr:uid="{00000000-0004-0000-0800-000000000000}"/>
  </hyperlinks>
  <pageMargins left="0.7" right="0.7" top="0.75" bottom="0.75" header="0" footer="0"/>
  <pageSetup paperSize="9" fitToWidth="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election activeCell="J2" sqref="J2"/>
    </sheetView>
  </sheetViews>
  <sheetFormatPr defaultColWidth="14" defaultRowHeight="15" customHeight="1" x14ac:dyDescent="0.25"/>
  <cols>
    <col min="1" max="1" width="11.5703125" customWidth="1"/>
    <col min="2" max="2" width="48"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Chi phí nhiên liệu phục vụ công tác</v>
      </c>
      <c r="C3" s="307" t="s">
        <v>37</v>
      </c>
      <c r="D3" s="280">
        <f>VLOOKUP(C3,'TỔNG HỢP'!$C$4:$P$84,3,0)</f>
        <v>75000000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0900-000000000000}"/>
  </hyperlinks>
  <pageMargins left="0.7" right="0.7" top="0.75" bottom="0.75" header="0" footer="0"/>
  <pageSetup paperSize="9" fitToWidth="0"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A1148"/>
  <sheetViews>
    <sheetView zoomScale="85" zoomScaleNormal="85" workbookViewId="0">
      <selection activeCell="K2" sqref="K2"/>
    </sheetView>
  </sheetViews>
  <sheetFormatPr defaultColWidth="14" defaultRowHeight="15" customHeight="1" x14ac:dyDescent="0.25"/>
  <cols>
    <col min="1" max="1" width="7" customWidth="1"/>
    <col min="2" max="2" width="35.85546875" customWidth="1"/>
    <col min="3" max="3" width="17" customWidth="1"/>
    <col min="4" max="4" width="16.140625" customWidth="1"/>
    <col min="5" max="5" width="16.28515625" customWidth="1"/>
    <col min="6" max="6" width="28.7109375" customWidth="1"/>
    <col min="7" max="7" width="27.5703125" customWidth="1"/>
    <col min="8" max="8" width="48.5703125" hidden="1" customWidth="1"/>
    <col min="9" max="9" width="57.140625" style="684" customWidth="1"/>
    <col min="10" max="10" width="18.28515625" customWidth="1"/>
    <col min="11" max="11" width="42.42578125" customWidth="1"/>
    <col min="12" max="12" width="25.140625" customWidth="1"/>
    <col min="13" max="13" width="11.28515625" customWidth="1"/>
    <col min="14" max="14" width="47.7109375" customWidth="1"/>
    <col min="15" max="16" width="8.7109375" customWidth="1"/>
    <col min="17" max="17" width="15.7109375" customWidth="1"/>
    <col min="18" max="18" width="8.7109375" customWidth="1"/>
    <col min="19" max="19" width="16.140625" customWidth="1"/>
    <col min="20" max="20" width="43.7109375" customWidth="1"/>
    <col min="21" max="27" width="8.7109375" customWidth="1"/>
  </cols>
  <sheetData>
    <row r="1" spans="1:27" x14ac:dyDescent="0.25">
      <c r="A1" s="242"/>
      <c r="B1" s="243"/>
      <c r="C1" s="243"/>
      <c r="D1" s="243"/>
      <c r="E1" s="243"/>
      <c r="F1" s="275"/>
      <c r="G1" s="243"/>
      <c r="H1" s="243"/>
      <c r="I1" s="686"/>
      <c r="J1" s="242"/>
      <c r="K1" s="243"/>
      <c r="L1" s="243"/>
      <c r="M1" s="242"/>
      <c r="N1" s="243"/>
      <c r="O1" s="242"/>
      <c r="P1" s="243"/>
      <c r="Q1" s="243"/>
      <c r="R1" s="243"/>
      <c r="S1" s="243"/>
      <c r="T1" s="243"/>
      <c r="U1" s="243"/>
      <c r="V1" s="243"/>
      <c r="W1" s="243"/>
      <c r="X1" s="243"/>
      <c r="Y1" s="243"/>
      <c r="Z1" s="243"/>
      <c r="AA1" s="243"/>
    </row>
    <row r="2" spans="1:27" ht="43.5" customHeight="1" x14ac:dyDescent="0.25">
      <c r="A2" s="308" t="s">
        <v>281</v>
      </c>
      <c r="B2" s="308" t="s">
        <v>282</v>
      </c>
      <c r="C2" s="309" t="s">
        <v>283</v>
      </c>
      <c r="D2" s="310" t="s">
        <v>417</v>
      </c>
      <c r="E2" s="780" t="s">
        <v>1869</v>
      </c>
      <c r="F2" s="311" t="s">
        <v>449</v>
      </c>
      <c r="G2" s="312" t="s">
        <v>422</v>
      </c>
      <c r="H2" s="312" t="s">
        <v>420</v>
      </c>
      <c r="I2" s="719" t="s">
        <v>440</v>
      </c>
      <c r="J2" s="719" t="s">
        <v>1727</v>
      </c>
      <c r="K2" s="306" t="s">
        <v>421</v>
      </c>
      <c r="L2" s="242"/>
      <c r="M2" s="242"/>
      <c r="N2" s="242"/>
      <c r="O2" s="242"/>
      <c r="P2" s="242"/>
      <c r="Q2" s="242"/>
      <c r="R2" s="242"/>
      <c r="S2" s="242"/>
      <c r="T2" s="242"/>
      <c r="U2" s="242"/>
      <c r="V2" s="242"/>
      <c r="W2" s="242"/>
      <c r="X2" s="242"/>
      <c r="Y2" s="242"/>
      <c r="Z2" s="242"/>
      <c r="AA2" s="242"/>
    </row>
    <row r="3" spans="1:27" ht="24.75" customHeight="1" x14ac:dyDescent="0.25">
      <c r="A3" s="313"/>
      <c r="B3" s="314" t="s">
        <v>40</v>
      </c>
      <c r="C3" s="315" t="s">
        <v>41</v>
      </c>
      <c r="D3" s="316">
        <f>VLOOKUP(C3,'TỔNG HỢP'!$C$4:$P$84,3,0)</f>
        <v>650000000</v>
      </c>
      <c r="E3" s="781">
        <f>SUM(E4:E62)</f>
        <v>185896666.66666666</v>
      </c>
      <c r="F3" s="317">
        <f>SUM(F4:F76)</f>
        <v>353492650.40740746</v>
      </c>
      <c r="G3" s="783">
        <f>D3-E3-F3</f>
        <v>110610682.92592591</v>
      </c>
      <c r="H3" s="316">
        <f>D3-F3</f>
        <v>296507349.59259254</v>
      </c>
      <c r="I3" s="720"/>
      <c r="J3" s="313"/>
      <c r="K3" s="318"/>
      <c r="L3" s="318"/>
      <c r="M3" s="319"/>
      <c r="N3" s="318"/>
      <c r="O3" s="319"/>
      <c r="P3" s="318"/>
      <c r="Q3" s="318"/>
      <c r="R3" s="318"/>
      <c r="S3" s="318"/>
      <c r="T3" s="318"/>
      <c r="U3" s="318"/>
      <c r="V3" s="318"/>
      <c r="W3" s="318"/>
      <c r="X3" s="318"/>
      <c r="Y3" s="318"/>
      <c r="Z3" s="318"/>
      <c r="AA3" s="318"/>
    </row>
    <row r="4" spans="1:27" ht="16.5" x14ac:dyDescent="0.25">
      <c r="A4" s="320"/>
      <c r="B4" s="810" t="s">
        <v>450</v>
      </c>
      <c r="C4" s="811"/>
      <c r="D4" s="812"/>
      <c r="E4" s="813"/>
      <c r="F4" s="814">
        <f>7039500/1.08</f>
        <v>6518055.555555555</v>
      </c>
      <c r="G4" s="814"/>
      <c r="H4" s="321"/>
      <c r="I4" s="844">
        <v>46031</v>
      </c>
      <c r="J4" s="320" t="s">
        <v>451</v>
      </c>
      <c r="K4" s="283"/>
      <c r="L4" s="283"/>
      <c r="M4" s="320"/>
      <c r="N4" s="283"/>
      <c r="O4" s="320"/>
      <c r="P4" s="283"/>
      <c r="Q4" s="283"/>
      <c r="R4" s="283"/>
      <c r="S4" s="283"/>
      <c r="T4" s="283"/>
      <c r="U4" s="283"/>
      <c r="V4" s="283"/>
      <c r="W4" s="283"/>
      <c r="X4" s="283"/>
      <c r="Y4" s="283"/>
      <c r="Z4" s="283"/>
      <c r="AA4" s="283"/>
    </row>
    <row r="5" spans="1:27" ht="16.5" x14ac:dyDescent="0.25">
      <c r="A5" s="320"/>
      <c r="B5" s="810" t="s">
        <v>452</v>
      </c>
      <c r="C5" s="811"/>
      <c r="D5" s="812"/>
      <c r="E5" s="813"/>
      <c r="F5" s="814">
        <v>20400000</v>
      </c>
      <c r="G5" s="814"/>
      <c r="H5" s="321"/>
      <c r="I5" s="844">
        <v>46048</v>
      </c>
      <c r="J5" s="320" t="s">
        <v>453</v>
      </c>
      <c r="K5" s="283"/>
      <c r="L5" s="283"/>
      <c r="M5" s="320"/>
      <c r="N5" s="283"/>
      <c r="O5" s="320"/>
      <c r="P5" s="283"/>
      <c r="Q5" s="283"/>
      <c r="R5" s="283"/>
      <c r="S5" s="283"/>
      <c r="T5" s="283"/>
      <c r="U5" s="283"/>
      <c r="V5" s="283"/>
      <c r="W5" s="283"/>
      <c r="X5" s="283"/>
      <c r="Y5" s="283"/>
      <c r="Z5" s="283"/>
      <c r="AA5" s="283"/>
    </row>
    <row r="6" spans="1:27" ht="16.5" x14ac:dyDescent="0.25">
      <c r="A6" s="320"/>
      <c r="B6" s="810" t="s">
        <v>454</v>
      </c>
      <c r="C6" s="811"/>
      <c r="D6" s="812"/>
      <c r="E6" s="813"/>
      <c r="F6" s="814">
        <v>8500000</v>
      </c>
      <c r="G6" s="814"/>
      <c r="H6" s="321"/>
      <c r="I6" s="844">
        <v>46050</v>
      </c>
      <c r="J6" s="320" t="s">
        <v>439</v>
      </c>
      <c r="K6" s="283"/>
      <c r="L6" s="283"/>
      <c r="M6" s="320" t="s">
        <v>281</v>
      </c>
      <c r="N6" s="283" t="s">
        <v>455</v>
      </c>
      <c r="O6" s="320" t="s">
        <v>456</v>
      </c>
      <c r="P6" s="283" t="s">
        <v>457</v>
      </c>
      <c r="Q6" s="283" t="s">
        <v>458</v>
      </c>
      <c r="R6" s="283" t="s">
        <v>459</v>
      </c>
      <c r="S6" s="283"/>
      <c r="T6" s="283" t="s">
        <v>352</v>
      </c>
      <c r="U6" s="283"/>
      <c r="V6" s="283"/>
      <c r="W6" s="283"/>
      <c r="X6" s="283"/>
      <c r="Y6" s="283"/>
      <c r="Z6" s="283"/>
      <c r="AA6" s="283"/>
    </row>
    <row r="7" spans="1:27" ht="16.5" x14ac:dyDescent="0.25">
      <c r="A7" s="320"/>
      <c r="B7" s="810" t="s">
        <v>460</v>
      </c>
      <c r="C7" s="811"/>
      <c r="D7" s="812"/>
      <c r="E7" s="813"/>
      <c r="F7" s="814">
        <v>12000000</v>
      </c>
      <c r="G7" s="814"/>
      <c r="H7" s="321"/>
      <c r="I7" s="844">
        <v>46057</v>
      </c>
      <c r="J7" s="320" t="s">
        <v>442</v>
      </c>
      <c r="K7" s="283"/>
      <c r="L7" s="283"/>
      <c r="M7" s="320"/>
      <c r="N7" s="283"/>
      <c r="O7" s="320"/>
      <c r="P7" s="283"/>
      <c r="Q7" s="283"/>
      <c r="R7" s="283" t="s">
        <v>461</v>
      </c>
      <c r="S7" s="283" t="s">
        <v>462</v>
      </c>
      <c r="T7" s="283"/>
      <c r="U7" s="283"/>
      <c r="V7" s="283"/>
      <c r="W7" s="283"/>
      <c r="X7" s="283"/>
      <c r="Y7" s="283"/>
      <c r="Z7" s="283"/>
      <c r="AA7" s="283"/>
    </row>
    <row r="8" spans="1:27" ht="16.5" x14ac:dyDescent="0.25">
      <c r="A8" s="320"/>
      <c r="B8" s="810" t="s">
        <v>463</v>
      </c>
      <c r="C8" s="811"/>
      <c r="D8" s="812"/>
      <c r="E8" s="813"/>
      <c r="F8" s="814">
        <v>3040000</v>
      </c>
      <c r="G8" s="814"/>
      <c r="H8" s="321"/>
      <c r="I8" s="844">
        <v>46100</v>
      </c>
      <c r="J8" s="320" t="s">
        <v>464</v>
      </c>
      <c r="K8" s="283"/>
      <c r="L8" s="283"/>
      <c r="M8" s="320" t="s">
        <v>294</v>
      </c>
      <c r="N8" s="283" t="s">
        <v>465</v>
      </c>
      <c r="O8" s="320"/>
      <c r="P8" s="283"/>
      <c r="Q8" s="283"/>
      <c r="R8" s="283"/>
      <c r="S8" s="283">
        <f>SUM(S9:S43)</f>
        <v>855500000</v>
      </c>
      <c r="T8" s="283"/>
      <c r="U8" s="283"/>
      <c r="V8" s="283"/>
      <c r="W8" s="283"/>
      <c r="X8" s="283"/>
      <c r="Y8" s="283"/>
      <c r="Z8" s="283"/>
      <c r="AA8" s="283"/>
    </row>
    <row r="9" spans="1:27" ht="16.5" x14ac:dyDescent="0.25">
      <c r="A9" s="320"/>
      <c r="B9" s="810" t="s">
        <v>466</v>
      </c>
      <c r="C9" s="811"/>
      <c r="D9" s="812"/>
      <c r="E9" s="813"/>
      <c r="F9" s="814">
        <f>1320000/1.08</f>
        <v>1222222.2222222222</v>
      </c>
      <c r="G9" s="814"/>
      <c r="H9" s="321"/>
      <c r="I9" s="844">
        <v>46112</v>
      </c>
      <c r="J9" s="320" t="s">
        <v>433</v>
      </c>
      <c r="K9" s="283"/>
      <c r="L9" s="283"/>
      <c r="M9" s="320"/>
      <c r="N9" s="283" t="s">
        <v>467</v>
      </c>
      <c r="O9" s="320"/>
      <c r="P9" s="283"/>
      <c r="Q9" s="283"/>
      <c r="R9" s="283"/>
      <c r="S9" s="283"/>
      <c r="T9" s="283"/>
      <c r="U9" s="283"/>
      <c r="V9" s="283"/>
      <c r="W9" s="283"/>
      <c r="X9" s="283"/>
      <c r="Y9" s="283"/>
      <c r="Z9" s="283"/>
      <c r="AA9" s="283"/>
    </row>
    <row r="10" spans="1:27" ht="16.5" x14ac:dyDescent="0.25">
      <c r="A10" s="320"/>
      <c r="B10" s="810" t="s">
        <v>468</v>
      </c>
      <c r="C10" s="811"/>
      <c r="D10" s="812"/>
      <c r="E10" s="813"/>
      <c r="F10" s="814">
        <f>17300000/1.08</f>
        <v>16018518.518518517</v>
      </c>
      <c r="G10" s="814"/>
      <c r="H10" s="321"/>
      <c r="I10" s="844">
        <v>46112</v>
      </c>
      <c r="J10" s="320" t="s">
        <v>433</v>
      </c>
      <c r="K10" s="283"/>
      <c r="L10" s="283"/>
      <c r="M10" s="320"/>
      <c r="N10" s="283" t="s">
        <v>469</v>
      </c>
      <c r="O10" s="320" t="s">
        <v>470</v>
      </c>
      <c r="P10" s="283"/>
      <c r="Q10" s="283">
        <v>20000000</v>
      </c>
      <c r="R10" s="283">
        <v>1</v>
      </c>
      <c r="S10" s="283">
        <f t="shared" ref="S10:S14" si="0">Q10*R10</f>
        <v>20000000</v>
      </c>
      <c r="T10" s="283" t="s">
        <v>471</v>
      </c>
      <c r="U10" s="283"/>
      <c r="V10" s="283"/>
      <c r="W10" s="283"/>
      <c r="X10" s="283"/>
      <c r="Y10" s="283"/>
      <c r="Z10" s="283"/>
      <c r="AA10" s="283"/>
    </row>
    <row r="11" spans="1:27" ht="16.5" x14ac:dyDescent="0.25">
      <c r="A11" s="320"/>
      <c r="B11" s="810" t="s">
        <v>472</v>
      </c>
      <c r="C11" s="811"/>
      <c r="D11" s="812"/>
      <c r="E11" s="813"/>
      <c r="F11" s="814">
        <v>8640000</v>
      </c>
      <c r="G11" s="814"/>
      <c r="H11" s="321"/>
      <c r="I11" s="844">
        <v>46112</v>
      </c>
      <c r="J11" s="320" t="s">
        <v>433</v>
      </c>
      <c r="K11" s="283"/>
      <c r="L11" s="283"/>
      <c r="M11" s="320"/>
      <c r="N11" s="283" t="s">
        <v>473</v>
      </c>
      <c r="O11" s="320" t="s">
        <v>470</v>
      </c>
      <c r="P11" s="283"/>
      <c r="Q11" s="283">
        <v>20000000</v>
      </c>
      <c r="R11" s="283">
        <v>20</v>
      </c>
      <c r="S11" s="283">
        <f t="shared" si="0"/>
        <v>400000000</v>
      </c>
      <c r="T11" s="283" t="s">
        <v>471</v>
      </c>
      <c r="U11" s="283"/>
      <c r="V11" s="283"/>
      <c r="W11" s="283"/>
      <c r="X11" s="283"/>
      <c r="Y11" s="283"/>
      <c r="Z11" s="283"/>
      <c r="AA11" s="283"/>
    </row>
    <row r="12" spans="1:27" ht="16.5" x14ac:dyDescent="0.25">
      <c r="A12" s="320"/>
      <c r="B12" s="815" t="s">
        <v>1609</v>
      </c>
      <c r="C12" s="816"/>
      <c r="D12" s="817" t="s">
        <v>1866</v>
      </c>
      <c r="E12" s="818"/>
      <c r="F12" s="819">
        <f>550000*2</f>
        <v>1100000</v>
      </c>
      <c r="G12" s="817" t="s">
        <v>1726</v>
      </c>
      <c r="H12" s="736" t="s">
        <v>1726</v>
      </c>
      <c r="I12" s="845">
        <v>46129</v>
      </c>
      <c r="J12" s="735" t="s">
        <v>425</v>
      </c>
      <c r="K12" s="283"/>
      <c r="L12" s="283"/>
      <c r="M12" s="320"/>
      <c r="N12" s="283" t="s">
        <v>474</v>
      </c>
      <c r="O12" s="320" t="s">
        <v>470</v>
      </c>
      <c r="P12" s="283"/>
      <c r="Q12" s="283">
        <v>5000000</v>
      </c>
      <c r="R12" s="283">
        <v>2</v>
      </c>
      <c r="S12" s="283">
        <f t="shared" si="0"/>
        <v>10000000</v>
      </c>
      <c r="T12" s="283" t="s">
        <v>471</v>
      </c>
      <c r="U12" s="283"/>
      <c r="V12" s="283"/>
      <c r="W12" s="283"/>
      <c r="X12" s="283"/>
      <c r="Y12" s="283"/>
      <c r="Z12" s="283"/>
      <c r="AA12" s="283"/>
    </row>
    <row r="13" spans="1:27" ht="16.5" x14ac:dyDescent="0.25">
      <c r="A13" s="320"/>
      <c r="B13" s="820" t="s">
        <v>1610</v>
      </c>
      <c r="C13" s="811"/>
      <c r="D13" s="812"/>
      <c r="E13" s="813"/>
      <c r="F13" s="814">
        <f>8*599000</f>
        <v>4792000</v>
      </c>
      <c r="G13" s="814"/>
      <c r="H13" s="321"/>
      <c r="I13" s="844">
        <v>46129</v>
      </c>
      <c r="J13" s="322" t="s">
        <v>425</v>
      </c>
      <c r="K13" s="283"/>
      <c r="L13" s="283"/>
      <c r="M13" s="320"/>
      <c r="N13" s="283" t="s">
        <v>475</v>
      </c>
      <c r="O13" s="320" t="s">
        <v>470</v>
      </c>
      <c r="P13" s="283"/>
      <c r="Q13" s="283">
        <v>10000000</v>
      </c>
      <c r="R13" s="283">
        <v>5</v>
      </c>
      <c r="S13" s="283">
        <f t="shared" si="0"/>
        <v>50000000</v>
      </c>
      <c r="T13" s="283" t="s">
        <v>471</v>
      </c>
      <c r="U13" s="283"/>
      <c r="V13" s="283"/>
      <c r="W13" s="283"/>
      <c r="X13" s="283"/>
      <c r="Y13" s="283"/>
      <c r="Z13" s="283"/>
      <c r="AA13" s="283"/>
    </row>
    <row r="14" spans="1:27" ht="16.5" x14ac:dyDescent="0.25">
      <c r="A14" s="320"/>
      <c r="B14" s="810" t="s">
        <v>1649</v>
      </c>
      <c r="C14" s="811"/>
      <c r="D14" s="812"/>
      <c r="E14" s="813"/>
      <c r="F14" s="814">
        <f>19820000/1.08</f>
        <v>18351851.851851851</v>
      </c>
      <c r="G14" s="814"/>
      <c r="H14" s="321"/>
      <c r="I14" s="844">
        <v>46178</v>
      </c>
      <c r="J14" s="320" t="s">
        <v>900</v>
      </c>
      <c r="K14" s="283"/>
      <c r="L14" s="283"/>
      <c r="M14" s="320"/>
      <c r="N14" s="283" t="s">
        <v>476</v>
      </c>
      <c r="O14" s="320" t="s">
        <v>470</v>
      </c>
      <c r="P14" s="283"/>
      <c r="Q14" s="283">
        <v>1000000</v>
      </c>
      <c r="R14" s="283">
        <v>100</v>
      </c>
      <c r="S14" s="283">
        <f t="shared" si="0"/>
        <v>100000000</v>
      </c>
      <c r="T14" s="283" t="s">
        <v>471</v>
      </c>
      <c r="U14" s="283"/>
      <c r="V14" s="283"/>
      <c r="W14" s="283"/>
      <c r="X14" s="283"/>
      <c r="Y14" s="283"/>
      <c r="Z14" s="283"/>
      <c r="AA14" s="283"/>
    </row>
    <row r="15" spans="1:27" ht="16.5" x14ac:dyDescent="0.25">
      <c r="A15" s="320"/>
      <c r="B15" s="810" t="s">
        <v>1671</v>
      </c>
      <c r="C15" s="811"/>
      <c r="D15" s="812"/>
      <c r="E15" s="813"/>
      <c r="F15" s="814">
        <v>10150000</v>
      </c>
      <c r="G15" s="814"/>
      <c r="H15" s="321"/>
      <c r="I15" s="844">
        <v>46189</v>
      </c>
      <c r="J15" s="320" t="s">
        <v>442</v>
      </c>
      <c r="K15" s="283"/>
      <c r="L15" s="283"/>
      <c r="M15" s="320"/>
      <c r="N15" s="283" t="s">
        <v>477</v>
      </c>
      <c r="O15" s="320"/>
      <c r="P15" s="283"/>
      <c r="Q15" s="283"/>
      <c r="R15" s="283"/>
      <c r="S15" s="283"/>
      <c r="T15" s="283"/>
      <c r="U15" s="283"/>
      <c r="V15" s="283"/>
      <c r="W15" s="283"/>
      <c r="X15" s="283"/>
      <c r="Y15" s="283"/>
      <c r="Z15" s="283"/>
      <c r="AA15" s="283"/>
    </row>
    <row r="16" spans="1:27" ht="16.5" x14ac:dyDescent="0.25">
      <c r="A16" s="320"/>
      <c r="B16" s="810" t="s">
        <v>1679</v>
      </c>
      <c r="C16" s="811"/>
      <c r="D16" s="812"/>
      <c r="E16" s="813"/>
      <c r="F16" s="814">
        <v>13775000</v>
      </c>
      <c r="G16" s="814"/>
      <c r="H16" s="321"/>
      <c r="I16" s="844">
        <v>46191</v>
      </c>
      <c r="J16" s="320" t="s">
        <v>1680</v>
      </c>
      <c r="K16" s="283"/>
      <c r="L16" s="283"/>
      <c r="M16" s="320"/>
      <c r="N16" s="283" t="s">
        <v>478</v>
      </c>
      <c r="O16" s="320" t="s">
        <v>470</v>
      </c>
      <c r="P16" s="283"/>
      <c r="Q16" s="283">
        <v>4000000</v>
      </c>
      <c r="R16" s="283">
        <v>2</v>
      </c>
      <c r="S16" s="283">
        <f t="shared" ref="S16:S17" si="1">Q16*R16</f>
        <v>8000000</v>
      </c>
      <c r="T16" s="283"/>
      <c r="U16" s="283"/>
      <c r="V16" s="283"/>
      <c r="W16" s="283"/>
      <c r="X16" s="283"/>
      <c r="Y16" s="283"/>
      <c r="Z16" s="283"/>
      <c r="AA16" s="283"/>
    </row>
    <row r="17" spans="1:27" ht="16.5" x14ac:dyDescent="0.25">
      <c r="A17" s="320"/>
      <c r="B17" s="821" t="s">
        <v>1722</v>
      </c>
      <c r="C17" s="816"/>
      <c r="D17" s="817" t="s">
        <v>1866</v>
      </c>
      <c r="E17" s="818"/>
      <c r="F17" s="819">
        <v>4500000</v>
      </c>
      <c r="G17" s="879">
        <f>SUM(F17:F24)</f>
        <v>90530335.592592582</v>
      </c>
      <c r="H17" s="878">
        <f>SUM(F17:F24)</f>
        <v>90530335.592592582</v>
      </c>
      <c r="I17" s="845">
        <v>46237</v>
      </c>
      <c r="J17" s="734" t="s">
        <v>425</v>
      </c>
      <c r="K17" s="283"/>
      <c r="L17" s="283"/>
      <c r="M17" s="320"/>
      <c r="N17" s="283" t="s">
        <v>479</v>
      </c>
      <c r="O17" s="320" t="s">
        <v>470</v>
      </c>
      <c r="P17" s="283"/>
      <c r="Q17" s="283">
        <v>7500000</v>
      </c>
      <c r="R17" s="283">
        <v>3</v>
      </c>
      <c r="S17" s="283">
        <f t="shared" si="1"/>
        <v>22500000</v>
      </c>
      <c r="T17" s="283"/>
      <c r="U17" s="283"/>
      <c r="V17" s="283"/>
      <c r="W17" s="283"/>
      <c r="X17" s="283"/>
      <c r="Y17" s="283"/>
      <c r="Z17" s="283"/>
      <c r="AA17" s="283"/>
    </row>
    <row r="18" spans="1:27" ht="16.5" x14ac:dyDescent="0.25">
      <c r="A18" s="320"/>
      <c r="B18" s="821" t="s">
        <v>1728</v>
      </c>
      <c r="C18" s="816"/>
      <c r="D18" s="817" t="s">
        <v>1866</v>
      </c>
      <c r="E18" s="818"/>
      <c r="F18" s="819">
        <v>5697743</v>
      </c>
      <c r="G18" s="879"/>
      <c r="H18" s="878"/>
      <c r="I18" s="845">
        <v>46237</v>
      </c>
      <c r="J18" s="734" t="s">
        <v>425</v>
      </c>
      <c r="K18" s="283"/>
      <c r="L18" s="283"/>
      <c r="M18" s="320"/>
      <c r="N18" s="283" t="s">
        <v>480</v>
      </c>
      <c r="O18" s="320"/>
      <c r="P18" s="283"/>
      <c r="Q18" s="283"/>
      <c r="R18" s="283"/>
      <c r="S18" s="283"/>
      <c r="T18" s="283"/>
      <c r="U18" s="283"/>
      <c r="V18" s="283"/>
      <c r="W18" s="283"/>
      <c r="X18" s="283"/>
      <c r="Y18" s="283"/>
      <c r="Z18" s="283"/>
      <c r="AA18" s="283"/>
    </row>
    <row r="19" spans="1:27" ht="16.5" x14ac:dyDescent="0.25">
      <c r="A19" s="320"/>
      <c r="B19" s="821" t="s">
        <v>1723</v>
      </c>
      <c r="C19" s="816"/>
      <c r="D19" s="817" t="s">
        <v>1866</v>
      </c>
      <c r="E19" s="818"/>
      <c r="F19" s="819">
        <f>57258400/1.08</f>
        <v>53017037.03703703</v>
      </c>
      <c r="G19" s="879"/>
      <c r="H19" s="878"/>
      <c r="I19" s="845">
        <v>46237</v>
      </c>
      <c r="J19" s="734" t="s">
        <v>425</v>
      </c>
      <c r="K19" s="283" t="s">
        <v>1736</v>
      </c>
      <c r="L19" s="283"/>
      <c r="M19" s="320"/>
      <c r="N19" s="283" t="s">
        <v>479</v>
      </c>
      <c r="O19" s="320" t="s">
        <v>470</v>
      </c>
      <c r="P19" s="283">
        <v>16</v>
      </c>
      <c r="Q19" s="283">
        <v>7500000</v>
      </c>
      <c r="R19" s="283">
        <v>6</v>
      </c>
      <c r="S19" s="283">
        <f t="shared" ref="S19:S28" si="2">Q19*R19</f>
        <v>45000000</v>
      </c>
      <c r="T19" s="283"/>
      <c r="U19" s="283"/>
      <c r="V19" s="283"/>
      <c r="W19" s="283"/>
      <c r="X19" s="283"/>
      <c r="Y19" s="283"/>
      <c r="Z19" s="283"/>
      <c r="AA19" s="283"/>
    </row>
    <row r="20" spans="1:27" ht="16.5" x14ac:dyDescent="0.25">
      <c r="A20" s="320"/>
      <c r="B20" s="821" t="s">
        <v>1724</v>
      </c>
      <c r="C20" s="816"/>
      <c r="D20" s="817" t="s">
        <v>1866</v>
      </c>
      <c r="E20" s="818"/>
      <c r="F20" s="819">
        <v>2200000</v>
      </c>
      <c r="G20" s="879"/>
      <c r="H20" s="878"/>
      <c r="I20" s="845">
        <v>46237</v>
      </c>
      <c r="J20" s="734" t="s">
        <v>425</v>
      </c>
      <c r="K20" s="283"/>
      <c r="L20" s="283"/>
      <c r="M20" s="320"/>
      <c r="N20" s="283" t="s">
        <v>481</v>
      </c>
      <c r="O20" s="320" t="s">
        <v>470</v>
      </c>
      <c r="P20" s="283"/>
      <c r="Q20" s="283">
        <v>9000000</v>
      </c>
      <c r="R20" s="283">
        <v>1</v>
      </c>
      <c r="S20" s="283">
        <f t="shared" si="2"/>
        <v>9000000</v>
      </c>
      <c r="T20" s="283" t="s">
        <v>482</v>
      </c>
      <c r="U20" s="283"/>
      <c r="V20" s="283"/>
      <c r="W20" s="283"/>
      <c r="X20" s="283"/>
      <c r="Y20" s="283"/>
      <c r="Z20" s="283"/>
      <c r="AA20" s="283"/>
    </row>
    <row r="21" spans="1:27" ht="16.5" x14ac:dyDescent="0.25">
      <c r="A21" s="320"/>
      <c r="B21" s="821" t="s">
        <v>1725</v>
      </c>
      <c r="C21" s="816"/>
      <c r="D21" s="817" t="s">
        <v>1866</v>
      </c>
      <c r="E21" s="818"/>
      <c r="F21" s="819">
        <f>18792000/1.08</f>
        <v>17400000</v>
      </c>
      <c r="G21" s="879"/>
      <c r="H21" s="878"/>
      <c r="I21" s="845">
        <v>46237</v>
      </c>
      <c r="J21" s="734" t="s">
        <v>425</v>
      </c>
      <c r="K21" s="283" t="s">
        <v>1742</v>
      </c>
      <c r="L21" s="283"/>
      <c r="M21" s="320"/>
      <c r="N21" s="283" t="s">
        <v>483</v>
      </c>
      <c r="O21" s="320" t="s">
        <v>470</v>
      </c>
      <c r="P21" s="283">
        <v>8</v>
      </c>
      <c r="Q21" s="283">
        <v>2000000</v>
      </c>
      <c r="R21" s="283">
        <v>4</v>
      </c>
      <c r="S21" s="283">
        <f t="shared" si="2"/>
        <v>8000000</v>
      </c>
      <c r="T21" s="283" t="s">
        <v>482</v>
      </c>
      <c r="U21" s="283"/>
      <c r="V21" s="283"/>
      <c r="W21" s="283"/>
      <c r="X21" s="283"/>
      <c r="Y21" s="283"/>
      <c r="Z21" s="283"/>
      <c r="AA21" s="283"/>
    </row>
    <row r="22" spans="1:27" ht="16.5" x14ac:dyDescent="0.25">
      <c r="A22" s="320"/>
      <c r="B22" s="821" t="s">
        <v>1759</v>
      </c>
      <c r="C22" s="816"/>
      <c r="D22" s="817" t="s">
        <v>1866</v>
      </c>
      <c r="E22" s="818"/>
      <c r="F22" s="819">
        <f>350400/1.08</f>
        <v>324444.44444444444</v>
      </c>
      <c r="G22" s="879"/>
      <c r="H22" s="878"/>
      <c r="I22" s="845">
        <v>46237</v>
      </c>
      <c r="J22" s="734" t="s">
        <v>425</v>
      </c>
      <c r="K22" s="283"/>
      <c r="L22" s="283"/>
      <c r="M22" s="320"/>
      <c r="N22" s="283"/>
      <c r="O22" s="320"/>
      <c r="P22" s="283"/>
      <c r="Q22" s="283"/>
      <c r="R22" s="283"/>
      <c r="S22" s="283"/>
      <c r="T22" s="283"/>
      <c r="U22" s="283"/>
      <c r="V22" s="283"/>
      <c r="W22" s="283"/>
      <c r="X22" s="283"/>
      <c r="Y22" s="283"/>
      <c r="Z22" s="283"/>
      <c r="AA22" s="283"/>
    </row>
    <row r="23" spans="1:27" ht="16.5" x14ac:dyDescent="0.25">
      <c r="A23" s="320"/>
      <c r="B23" s="821" t="s">
        <v>1758</v>
      </c>
      <c r="C23" s="816"/>
      <c r="D23" s="817" t="s">
        <v>1866</v>
      </c>
      <c r="E23" s="818"/>
      <c r="F23" s="819">
        <v>780000</v>
      </c>
      <c r="G23" s="879"/>
      <c r="H23" s="878"/>
      <c r="I23" s="845">
        <v>46259</v>
      </c>
      <c r="J23" s="734" t="s">
        <v>425</v>
      </c>
      <c r="K23" s="283"/>
      <c r="L23" s="283"/>
      <c r="M23" s="320"/>
      <c r="N23" s="283"/>
      <c r="O23" s="320"/>
      <c r="P23" s="283"/>
      <c r="Q23" s="283"/>
      <c r="R23" s="283"/>
      <c r="S23" s="283"/>
      <c r="T23" s="283"/>
      <c r="U23" s="283"/>
      <c r="V23" s="283"/>
      <c r="W23" s="283"/>
      <c r="X23" s="283"/>
      <c r="Y23" s="283"/>
      <c r="Z23" s="283"/>
      <c r="AA23" s="283"/>
    </row>
    <row r="24" spans="1:27" ht="16.5" x14ac:dyDescent="0.25">
      <c r="A24" s="320"/>
      <c r="B24" s="821" t="s">
        <v>1743</v>
      </c>
      <c r="C24" s="816"/>
      <c r="D24" s="817" t="s">
        <v>1866</v>
      </c>
      <c r="E24" s="818"/>
      <c r="F24" s="819">
        <f>1190000/1.08*6</f>
        <v>6611111.1111111101</v>
      </c>
      <c r="G24" s="879"/>
      <c r="H24" s="878"/>
      <c r="I24" s="845">
        <v>46259</v>
      </c>
      <c r="J24" s="734" t="s">
        <v>425</v>
      </c>
      <c r="K24" s="283"/>
      <c r="L24" s="283"/>
      <c r="M24" s="320"/>
      <c r="N24" s="283"/>
      <c r="O24" s="320"/>
      <c r="P24" s="283"/>
      <c r="Q24" s="283"/>
      <c r="R24" s="283"/>
      <c r="S24" s="283"/>
      <c r="T24" s="283"/>
      <c r="U24" s="283"/>
      <c r="V24" s="283"/>
      <c r="W24" s="283"/>
      <c r="X24" s="283"/>
      <c r="Y24" s="283"/>
      <c r="Z24" s="283"/>
      <c r="AA24" s="283"/>
    </row>
    <row r="25" spans="1:27" ht="16.5" x14ac:dyDescent="0.25">
      <c r="A25" s="320"/>
      <c r="B25" s="810" t="s">
        <v>1749</v>
      </c>
      <c r="C25" s="811"/>
      <c r="D25" s="814"/>
      <c r="E25" s="813"/>
      <c r="F25" s="814">
        <v>31850000</v>
      </c>
      <c r="G25" s="814"/>
      <c r="H25" s="321"/>
      <c r="I25" s="844">
        <v>46245</v>
      </c>
      <c r="J25" s="320" t="s">
        <v>1738</v>
      </c>
      <c r="K25" s="283"/>
      <c r="L25" s="283"/>
      <c r="M25" s="320"/>
      <c r="N25" s="283" t="s">
        <v>484</v>
      </c>
      <c r="O25" s="320" t="s">
        <v>485</v>
      </c>
      <c r="P25" s="283">
        <v>1</v>
      </c>
      <c r="Q25" s="283">
        <v>15000000</v>
      </c>
      <c r="R25" s="283">
        <v>1</v>
      </c>
      <c r="S25" s="283">
        <f t="shared" si="2"/>
        <v>15000000</v>
      </c>
      <c r="T25" s="283" t="s">
        <v>482</v>
      </c>
      <c r="U25" s="283"/>
      <c r="V25" s="283"/>
      <c r="W25" s="283"/>
      <c r="X25" s="283"/>
      <c r="Y25" s="283"/>
      <c r="Z25" s="283"/>
      <c r="AA25" s="283"/>
    </row>
    <row r="26" spans="1:27" ht="16.5" x14ac:dyDescent="0.25">
      <c r="A26" s="320"/>
      <c r="B26" s="810" t="s">
        <v>1747</v>
      </c>
      <c r="C26" s="811"/>
      <c r="D26" s="812"/>
      <c r="E26" s="813"/>
      <c r="F26" s="814">
        <v>9000000</v>
      </c>
      <c r="G26" s="814"/>
      <c r="H26" s="321"/>
      <c r="I26" s="844">
        <v>46252</v>
      </c>
      <c r="J26" s="320" t="s">
        <v>1705</v>
      </c>
      <c r="K26" s="283"/>
      <c r="L26" s="283"/>
      <c r="M26" s="320"/>
      <c r="N26" s="283" t="s">
        <v>486</v>
      </c>
      <c r="O26" s="320" t="s">
        <v>470</v>
      </c>
      <c r="P26" s="283"/>
      <c r="Q26" s="283">
        <v>4000000</v>
      </c>
      <c r="R26" s="283">
        <v>1</v>
      </c>
      <c r="S26" s="283">
        <f t="shared" si="2"/>
        <v>4000000</v>
      </c>
      <c r="T26" s="283" t="s">
        <v>487</v>
      </c>
      <c r="U26" s="283"/>
      <c r="V26" s="283"/>
      <c r="W26" s="283"/>
      <c r="X26" s="283"/>
      <c r="Y26" s="283"/>
      <c r="Z26" s="283"/>
      <c r="AA26" s="283"/>
    </row>
    <row r="27" spans="1:27" ht="16.5" x14ac:dyDescent="0.25">
      <c r="A27" s="242"/>
      <c r="B27" s="810" t="s">
        <v>1729</v>
      </c>
      <c r="C27" s="811"/>
      <c r="D27" s="812"/>
      <c r="E27" s="813"/>
      <c r="F27" s="814">
        <f>41999040/1.08</f>
        <v>38888000</v>
      </c>
      <c r="G27" s="814"/>
      <c r="H27" s="321"/>
      <c r="I27" s="844">
        <v>46237</v>
      </c>
      <c r="J27" s="320" t="s">
        <v>442</v>
      </c>
      <c r="K27" s="243"/>
      <c r="L27" s="243"/>
      <c r="M27" s="243"/>
      <c r="N27" s="243"/>
      <c r="O27" s="243"/>
      <c r="P27" s="243"/>
      <c r="Q27" s="243"/>
      <c r="R27" s="243"/>
      <c r="S27" s="243"/>
      <c r="T27" s="243"/>
      <c r="U27" s="243"/>
      <c r="V27" s="243"/>
      <c r="W27" s="243"/>
    </row>
    <row r="28" spans="1:27" ht="16.5" x14ac:dyDescent="0.25">
      <c r="A28" s="320"/>
      <c r="B28" s="810" t="s">
        <v>1779</v>
      </c>
      <c r="C28" s="811"/>
      <c r="D28" s="812"/>
      <c r="E28" s="813"/>
      <c r="F28" s="814">
        <f>9900000/1.08</f>
        <v>9166666.666666666</v>
      </c>
      <c r="G28" s="814"/>
      <c r="H28" s="321"/>
      <c r="I28" s="844">
        <v>46279</v>
      </c>
      <c r="J28" s="320" t="s">
        <v>662</v>
      </c>
      <c r="K28" s="283"/>
      <c r="L28" s="283"/>
      <c r="M28" s="320" t="s">
        <v>488</v>
      </c>
      <c r="N28" s="283" t="s">
        <v>489</v>
      </c>
      <c r="O28" s="320" t="s">
        <v>485</v>
      </c>
      <c r="P28" s="283"/>
      <c r="Q28" s="283">
        <v>10000000</v>
      </c>
      <c r="R28" s="283">
        <v>1</v>
      </c>
      <c r="S28" s="283">
        <f t="shared" si="2"/>
        <v>10000000</v>
      </c>
      <c r="T28" s="283" t="s">
        <v>490</v>
      </c>
      <c r="U28" s="283"/>
      <c r="V28" s="283"/>
      <c r="W28" s="283"/>
      <c r="X28" s="283"/>
      <c r="Y28" s="283"/>
      <c r="Z28" s="283"/>
      <c r="AA28" s="283"/>
    </row>
    <row r="29" spans="1:27" ht="16.5" x14ac:dyDescent="0.25">
      <c r="A29" s="320"/>
      <c r="B29" s="810" t="s">
        <v>1783</v>
      </c>
      <c r="C29" s="811"/>
      <c r="D29" s="812"/>
      <c r="E29" s="813"/>
      <c r="F29" s="814">
        <v>23550000</v>
      </c>
      <c r="G29" s="814"/>
      <c r="H29" s="321"/>
      <c r="I29" s="844">
        <v>46283</v>
      </c>
      <c r="J29" s="320" t="s">
        <v>442</v>
      </c>
      <c r="K29" s="283"/>
      <c r="L29" s="283"/>
      <c r="M29" s="320"/>
      <c r="N29" s="283" t="s">
        <v>491</v>
      </c>
      <c r="O29" s="320"/>
      <c r="P29" s="283"/>
      <c r="Q29" s="283"/>
      <c r="R29" s="283"/>
      <c r="S29" s="283"/>
      <c r="T29" s="283"/>
      <c r="U29" s="283"/>
      <c r="V29" s="283"/>
      <c r="W29" s="283"/>
      <c r="X29" s="283"/>
      <c r="Y29" s="283"/>
      <c r="Z29" s="283"/>
      <c r="AA29" s="283"/>
    </row>
    <row r="30" spans="1:27" ht="16.5" x14ac:dyDescent="0.25">
      <c r="A30" s="320"/>
      <c r="B30" s="795" t="s">
        <v>1926</v>
      </c>
      <c r="C30" s="811"/>
      <c r="D30" s="812"/>
      <c r="E30" s="813"/>
      <c r="F30" s="814">
        <v>5000000</v>
      </c>
      <c r="G30" s="814"/>
      <c r="H30" s="321"/>
      <c r="I30" s="844">
        <v>46310</v>
      </c>
      <c r="J30" s="320" t="s">
        <v>442</v>
      </c>
      <c r="K30" s="283"/>
      <c r="L30" s="283"/>
      <c r="M30" s="320"/>
      <c r="N30" s="283"/>
      <c r="O30" s="320"/>
      <c r="P30" s="283"/>
      <c r="Q30" s="283"/>
      <c r="R30" s="283"/>
      <c r="S30" s="283"/>
      <c r="T30" s="283"/>
      <c r="U30" s="283"/>
      <c r="V30" s="283"/>
      <c r="W30" s="283"/>
      <c r="X30" s="283"/>
      <c r="Y30" s="283"/>
      <c r="Z30" s="283"/>
      <c r="AA30" s="283"/>
    </row>
    <row r="31" spans="1:27" ht="16.5" x14ac:dyDescent="0.25">
      <c r="A31" s="320"/>
      <c r="B31" s="810"/>
      <c r="C31" s="811"/>
      <c r="D31" s="812"/>
      <c r="E31" s="813"/>
      <c r="F31" s="814"/>
      <c r="G31" s="814"/>
      <c r="H31" s="321"/>
      <c r="I31" s="844"/>
      <c r="J31" s="320"/>
      <c r="K31" s="283"/>
      <c r="L31" s="283"/>
      <c r="M31" s="320"/>
      <c r="N31" s="283"/>
      <c r="O31" s="320"/>
      <c r="P31" s="283"/>
      <c r="Q31" s="283"/>
      <c r="R31" s="283"/>
      <c r="S31" s="283"/>
      <c r="T31" s="283"/>
      <c r="U31" s="283"/>
      <c r="V31" s="283"/>
      <c r="W31" s="283"/>
      <c r="X31" s="283"/>
      <c r="Y31" s="283"/>
      <c r="Z31" s="283"/>
      <c r="AA31" s="283"/>
    </row>
    <row r="32" spans="1:27" ht="16.5" x14ac:dyDescent="0.25">
      <c r="A32" s="320"/>
      <c r="B32" s="810"/>
      <c r="C32" s="811"/>
      <c r="D32" s="812"/>
      <c r="E32" s="813"/>
      <c r="F32" s="814"/>
      <c r="G32" s="814"/>
      <c r="H32" s="321"/>
      <c r="I32" s="844"/>
      <c r="J32" s="320"/>
      <c r="K32" s="283"/>
      <c r="L32" s="283"/>
      <c r="M32" s="320"/>
      <c r="N32" s="283"/>
      <c r="O32" s="320"/>
      <c r="P32" s="283"/>
      <c r="Q32" s="283"/>
      <c r="R32" s="283"/>
      <c r="S32" s="283"/>
      <c r="T32" s="283"/>
      <c r="U32" s="283"/>
      <c r="V32" s="283"/>
      <c r="W32" s="283"/>
      <c r="X32" s="283"/>
      <c r="Y32" s="283"/>
      <c r="Z32" s="283"/>
      <c r="AA32" s="283"/>
    </row>
    <row r="33" spans="1:27" ht="16.5" x14ac:dyDescent="0.25">
      <c r="A33" s="320"/>
      <c r="B33" s="810"/>
      <c r="C33" s="811"/>
      <c r="D33" s="812"/>
      <c r="E33" s="813"/>
      <c r="F33" s="814"/>
      <c r="G33" s="814"/>
      <c r="H33" s="321"/>
      <c r="I33" s="844"/>
      <c r="J33" s="320"/>
      <c r="K33" s="283"/>
      <c r="L33" s="283"/>
      <c r="M33" s="320"/>
      <c r="N33" s="283"/>
      <c r="O33" s="320"/>
      <c r="P33" s="283"/>
      <c r="Q33" s="283"/>
      <c r="R33" s="283"/>
      <c r="S33" s="283"/>
      <c r="T33" s="283"/>
      <c r="U33" s="283"/>
      <c r="V33" s="283"/>
      <c r="W33" s="283"/>
      <c r="X33" s="283"/>
      <c r="Y33" s="283"/>
      <c r="Z33" s="283"/>
      <c r="AA33" s="283"/>
    </row>
    <row r="34" spans="1:27" ht="16.5" x14ac:dyDescent="0.25">
      <c r="A34" s="320"/>
      <c r="B34" s="810"/>
      <c r="C34" s="811"/>
      <c r="D34" s="812"/>
      <c r="E34" s="813"/>
      <c r="F34" s="814"/>
      <c r="G34" s="814"/>
      <c r="H34" s="321"/>
      <c r="I34" s="844">
        <v>46283</v>
      </c>
      <c r="J34" s="320" t="s">
        <v>442</v>
      </c>
      <c r="K34" s="283"/>
      <c r="L34" s="283"/>
      <c r="M34" s="320"/>
      <c r="N34" s="283" t="s">
        <v>491</v>
      </c>
      <c r="O34" s="320"/>
      <c r="P34" s="283"/>
      <c r="Q34" s="283"/>
      <c r="R34" s="283"/>
      <c r="S34" s="283"/>
      <c r="T34" s="283"/>
      <c r="U34" s="283"/>
      <c r="V34" s="283"/>
      <c r="W34" s="283"/>
      <c r="X34" s="283"/>
      <c r="Y34" s="283"/>
      <c r="Z34" s="283"/>
      <c r="AA34" s="283"/>
    </row>
    <row r="35" spans="1:27" s="779" customFormat="1" ht="6" customHeight="1" x14ac:dyDescent="0.25">
      <c r="A35" s="772"/>
      <c r="B35" s="773"/>
      <c r="C35" s="774"/>
      <c r="D35" s="775"/>
      <c r="E35" s="776"/>
      <c r="F35" s="777"/>
      <c r="G35" s="777"/>
      <c r="H35" s="775"/>
      <c r="I35" s="778"/>
      <c r="J35" s="772"/>
      <c r="K35" s="776"/>
      <c r="L35" s="776"/>
      <c r="M35" s="772"/>
      <c r="N35" s="776" t="s">
        <v>492</v>
      </c>
      <c r="O35" s="772" t="s">
        <v>493</v>
      </c>
      <c r="P35" s="776"/>
      <c r="Q35" s="776">
        <v>7500000</v>
      </c>
      <c r="R35" s="776">
        <v>3</v>
      </c>
      <c r="S35" s="776">
        <f t="shared" ref="S35:S43" si="3">Q35*R35</f>
        <v>22500000</v>
      </c>
      <c r="T35" s="776" t="s">
        <v>494</v>
      </c>
      <c r="U35" s="776"/>
      <c r="V35" s="776"/>
      <c r="W35" s="776"/>
      <c r="X35" s="776"/>
      <c r="Y35" s="776"/>
      <c r="Z35" s="776"/>
      <c r="AA35" s="776"/>
    </row>
    <row r="36" spans="1:27" ht="32.25" customHeight="1" x14ac:dyDescent="0.25">
      <c r="A36" s="320"/>
      <c r="B36" s="805" t="s">
        <v>1868</v>
      </c>
      <c r="C36" s="806"/>
      <c r="D36" s="807"/>
      <c r="E36" s="808"/>
      <c r="F36" s="809"/>
      <c r="G36" s="809"/>
      <c r="H36" s="321"/>
      <c r="I36" s="721"/>
      <c r="J36" s="320"/>
      <c r="K36" s="283"/>
      <c r="L36" s="283"/>
      <c r="M36" s="320"/>
      <c r="N36" s="283"/>
      <c r="O36" s="320"/>
      <c r="P36" s="283"/>
      <c r="Q36" s="283"/>
      <c r="R36" s="283"/>
      <c r="S36" s="283"/>
      <c r="T36" s="283"/>
      <c r="U36" s="283"/>
      <c r="V36" s="283"/>
      <c r="W36" s="283"/>
      <c r="X36" s="283"/>
      <c r="Y36" s="283"/>
      <c r="Z36" s="283"/>
      <c r="AA36" s="283"/>
    </row>
    <row r="37" spans="1:27" ht="21.75" customHeight="1" x14ac:dyDescent="0.25">
      <c r="A37" s="320"/>
      <c r="B37" s="790" t="s">
        <v>1820</v>
      </c>
      <c r="C37" s="791"/>
      <c r="D37" s="792"/>
      <c r="E37" s="793"/>
      <c r="F37" s="794"/>
      <c r="G37" s="825"/>
      <c r="H37" s="822" t="s">
        <v>1870</v>
      </c>
      <c r="I37" s="841" t="s">
        <v>1895</v>
      </c>
      <c r="J37" s="836"/>
      <c r="K37" s="283"/>
      <c r="L37" s="283"/>
      <c r="M37" s="320"/>
      <c r="N37" s="283" t="s">
        <v>495</v>
      </c>
      <c r="O37" s="320" t="s">
        <v>496</v>
      </c>
      <c r="P37" s="283"/>
      <c r="Q37" s="283">
        <v>1900000</v>
      </c>
      <c r="R37" s="283">
        <v>15</v>
      </c>
      <c r="S37" s="283">
        <f t="shared" si="3"/>
        <v>28500000</v>
      </c>
      <c r="T37" s="283"/>
      <c r="U37" s="283"/>
      <c r="V37" s="283"/>
      <c r="W37" s="283"/>
      <c r="X37" s="283"/>
      <c r="Y37" s="283"/>
      <c r="Z37" s="283"/>
      <c r="AA37" s="283"/>
    </row>
    <row r="38" spans="1:27" s="771" customFormat="1" ht="16.5" x14ac:dyDescent="0.25">
      <c r="A38" s="764"/>
      <c r="B38" s="795" t="s">
        <v>1912</v>
      </c>
      <c r="C38" s="796"/>
      <c r="D38" s="797"/>
      <c r="E38" s="798">
        <v>9166666.666666666</v>
      </c>
      <c r="F38" s="798"/>
      <c r="G38" s="824" t="s">
        <v>1824</v>
      </c>
      <c r="H38" s="823" t="s">
        <v>1873</v>
      </c>
      <c r="I38" s="843"/>
      <c r="J38" s="838" t="s">
        <v>1924</v>
      </c>
      <c r="K38" s="798">
        <v>14000000</v>
      </c>
      <c r="L38" s="768"/>
      <c r="M38" s="764"/>
      <c r="N38" s="768" t="s">
        <v>497</v>
      </c>
      <c r="O38" s="764" t="s">
        <v>496</v>
      </c>
      <c r="P38" s="768"/>
      <c r="Q38" s="768">
        <v>3750000</v>
      </c>
      <c r="R38" s="768">
        <v>8</v>
      </c>
      <c r="S38" s="768">
        <f t="shared" si="3"/>
        <v>30000000</v>
      </c>
      <c r="T38" s="768" t="s">
        <v>498</v>
      </c>
      <c r="U38" s="768"/>
      <c r="V38" s="768"/>
      <c r="W38" s="768"/>
      <c r="X38" s="768"/>
      <c r="Y38" s="768"/>
      <c r="Z38" s="768"/>
      <c r="AA38" s="768"/>
    </row>
    <row r="39" spans="1:27" s="771" customFormat="1" ht="43.5" customHeight="1" x14ac:dyDescent="0.25">
      <c r="A39" s="764"/>
      <c r="B39" s="795" t="s">
        <v>1821</v>
      </c>
      <c r="C39" s="796"/>
      <c r="D39" s="797"/>
      <c r="E39" s="798"/>
      <c r="F39" s="798"/>
      <c r="G39" s="824" t="s">
        <v>1827</v>
      </c>
      <c r="H39" s="823" t="s">
        <v>1872</v>
      </c>
      <c r="I39" s="843" t="s">
        <v>1896</v>
      </c>
      <c r="J39" s="838"/>
      <c r="K39" s="798">
        <v>10400000</v>
      </c>
      <c r="L39" s="768"/>
      <c r="M39" s="764"/>
      <c r="N39" s="768" t="s">
        <v>499</v>
      </c>
      <c r="O39" s="764" t="s">
        <v>496</v>
      </c>
      <c r="P39" s="768"/>
      <c r="Q39" s="768">
        <v>700000</v>
      </c>
      <c r="R39" s="768">
        <v>50</v>
      </c>
      <c r="S39" s="768">
        <f t="shared" si="3"/>
        <v>35000000</v>
      </c>
      <c r="T39" s="768" t="s">
        <v>498</v>
      </c>
      <c r="U39" s="768"/>
      <c r="V39" s="768"/>
      <c r="W39" s="768"/>
      <c r="X39" s="768"/>
      <c r="Y39" s="768"/>
      <c r="Z39" s="768"/>
      <c r="AA39" s="768"/>
    </row>
    <row r="40" spans="1:27" s="771" customFormat="1" ht="55.5" customHeight="1" x14ac:dyDescent="0.25">
      <c r="A40" s="764"/>
      <c r="B40" s="795" t="s">
        <v>1822</v>
      </c>
      <c r="C40" s="796"/>
      <c r="D40" s="797"/>
      <c r="E40" s="798"/>
      <c r="F40" s="798"/>
      <c r="G40" s="824" t="s">
        <v>1825</v>
      </c>
      <c r="H40" s="823" t="s">
        <v>1871</v>
      </c>
      <c r="I40" s="843" t="s">
        <v>1896</v>
      </c>
      <c r="J40" s="838"/>
      <c r="K40" s="798">
        <v>47000000</v>
      </c>
      <c r="L40" s="768"/>
      <c r="M40" s="764"/>
      <c r="N40" s="768" t="s">
        <v>500</v>
      </c>
      <c r="O40" s="764" t="s">
        <v>496</v>
      </c>
      <c r="P40" s="768"/>
      <c r="Q40" s="768">
        <v>1000000</v>
      </c>
      <c r="R40" s="768">
        <v>20</v>
      </c>
      <c r="S40" s="768">
        <f t="shared" si="3"/>
        <v>20000000</v>
      </c>
      <c r="T40" s="768" t="s">
        <v>501</v>
      </c>
      <c r="U40" s="768"/>
      <c r="V40" s="768"/>
      <c r="W40" s="768"/>
      <c r="X40" s="768"/>
      <c r="Y40" s="768"/>
      <c r="Z40" s="768"/>
      <c r="AA40" s="768"/>
    </row>
    <row r="41" spans="1:27" s="771" customFormat="1" ht="33" x14ac:dyDescent="0.25">
      <c r="A41" s="764"/>
      <c r="B41" s="795" t="s">
        <v>1823</v>
      </c>
      <c r="C41" s="796"/>
      <c r="D41" s="797"/>
      <c r="E41" s="798">
        <v>15000000</v>
      </c>
      <c r="F41" s="798"/>
      <c r="G41" s="824" t="s">
        <v>1826</v>
      </c>
      <c r="H41" s="823" t="s">
        <v>1874</v>
      </c>
      <c r="I41" s="843" t="s">
        <v>1896</v>
      </c>
      <c r="J41" s="838"/>
      <c r="K41" s="768"/>
      <c r="L41" s="768"/>
      <c r="M41" s="764"/>
      <c r="N41" s="768" t="s">
        <v>502</v>
      </c>
      <c r="O41" s="764" t="s">
        <v>496</v>
      </c>
      <c r="P41" s="768"/>
      <c r="Q41" s="768">
        <v>800000</v>
      </c>
      <c r="R41" s="768">
        <v>10</v>
      </c>
      <c r="S41" s="768">
        <f t="shared" si="3"/>
        <v>8000000</v>
      </c>
      <c r="T41" s="768" t="s">
        <v>503</v>
      </c>
      <c r="U41" s="768"/>
      <c r="V41" s="768"/>
      <c r="W41" s="768"/>
      <c r="X41" s="768"/>
      <c r="Y41" s="768"/>
      <c r="Z41" s="768"/>
      <c r="AA41" s="768"/>
    </row>
    <row r="42" spans="1:27" s="771" customFormat="1" ht="36" customHeight="1" x14ac:dyDescent="0.25">
      <c r="A42" s="764"/>
      <c r="B42" s="795" t="s">
        <v>1913</v>
      </c>
      <c r="C42" s="796"/>
      <c r="D42" s="797"/>
      <c r="E42" s="798">
        <v>14000000</v>
      </c>
      <c r="F42" s="798"/>
      <c r="G42" s="824"/>
      <c r="H42" s="823"/>
      <c r="I42" s="843"/>
      <c r="J42" s="838"/>
      <c r="K42" s="768"/>
      <c r="L42" s="768"/>
      <c r="M42" s="764"/>
      <c r="N42" s="768"/>
      <c r="O42" s="764"/>
      <c r="P42" s="768"/>
      <c r="Q42" s="768"/>
      <c r="R42" s="768"/>
      <c r="S42" s="768"/>
      <c r="T42" s="768"/>
      <c r="U42" s="768"/>
      <c r="V42" s="768"/>
      <c r="W42" s="768"/>
      <c r="X42" s="768"/>
      <c r="Y42" s="768"/>
      <c r="Z42" s="768"/>
      <c r="AA42" s="768"/>
    </row>
    <row r="43" spans="1:27" s="771" customFormat="1" ht="21" customHeight="1" x14ac:dyDescent="0.25">
      <c r="A43" s="764"/>
      <c r="B43" s="790" t="s">
        <v>1831</v>
      </c>
      <c r="C43" s="796"/>
      <c r="D43" s="797"/>
      <c r="E43" s="798"/>
      <c r="F43" s="798"/>
      <c r="G43" s="826"/>
      <c r="H43" s="822" t="s">
        <v>1870</v>
      </c>
      <c r="I43" s="841" t="s">
        <v>1895</v>
      </c>
      <c r="J43" s="839"/>
      <c r="K43" s="768"/>
      <c r="L43" s="768"/>
      <c r="M43" s="764"/>
      <c r="N43" s="768" t="s">
        <v>504</v>
      </c>
      <c r="O43" s="764" t="s">
        <v>505</v>
      </c>
      <c r="P43" s="768"/>
      <c r="Q43" s="768">
        <v>10000000</v>
      </c>
      <c r="R43" s="768">
        <v>1</v>
      </c>
      <c r="S43" s="768">
        <f t="shared" si="3"/>
        <v>10000000</v>
      </c>
      <c r="T43" s="768" t="s">
        <v>506</v>
      </c>
      <c r="U43" s="768"/>
      <c r="V43" s="768"/>
      <c r="W43" s="768"/>
      <c r="X43" s="768"/>
      <c r="Y43" s="768"/>
      <c r="Z43" s="768"/>
      <c r="AA43" s="768"/>
    </row>
    <row r="44" spans="1:27" s="771" customFormat="1" ht="16.5" x14ac:dyDescent="0.25">
      <c r="A44" s="764"/>
      <c r="B44" s="795" t="s">
        <v>1828</v>
      </c>
      <c r="C44" s="796"/>
      <c r="D44" s="797"/>
      <c r="E44" s="798">
        <v>3500000</v>
      </c>
      <c r="F44" s="798"/>
      <c r="G44" s="824" t="s">
        <v>1829</v>
      </c>
      <c r="H44" s="823"/>
      <c r="I44" s="837"/>
      <c r="J44" s="838" t="s">
        <v>1924</v>
      </c>
      <c r="K44" s="768"/>
      <c r="L44" s="768"/>
      <c r="M44" s="764"/>
      <c r="N44" s="768" t="s">
        <v>507</v>
      </c>
      <c r="O44" s="764"/>
      <c r="P44" s="768"/>
      <c r="Q44" s="768"/>
      <c r="R44" s="768"/>
      <c r="S44" s="768">
        <v>80000000</v>
      </c>
      <c r="T44" s="768" t="s">
        <v>508</v>
      </c>
      <c r="U44" s="768"/>
      <c r="V44" s="768"/>
      <c r="W44" s="768"/>
      <c r="X44" s="768"/>
      <c r="Y44" s="768"/>
      <c r="Z44" s="768"/>
      <c r="AA44" s="768"/>
    </row>
    <row r="45" spans="1:27" s="771" customFormat="1" ht="33" x14ac:dyDescent="0.25">
      <c r="A45" s="764"/>
      <c r="B45" s="795" t="s">
        <v>1833</v>
      </c>
      <c r="C45" s="796"/>
      <c r="D45" s="797"/>
      <c r="E45" s="851" t="s">
        <v>488</v>
      </c>
      <c r="F45" s="798"/>
      <c r="G45" s="824" t="s">
        <v>1830</v>
      </c>
      <c r="H45" s="823" t="s">
        <v>1888</v>
      </c>
      <c r="I45" s="798"/>
      <c r="J45" s="838" t="s">
        <v>1924</v>
      </c>
      <c r="K45" s="798">
        <v>10400000</v>
      </c>
      <c r="L45" s="768"/>
      <c r="M45" s="764" t="s">
        <v>302</v>
      </c>
      <c r="N45" s="768" t="s">
        <v>509</v>
      </c>
      <c r="O45" s="764"/>
      <c r="P45" s="768"/>
      <c r="Q45" s="768"/>
      <c r="R45" s="768"/>
      <c r="S45" s="768">
        <f>SUM(S46:S47)</f>
        <v>8000000</v>
      </c>
      <c r="T45" s="768"/>
      <c r="U45" s="768"/>
      <c r="V45" s="768"/>
      <c r="W45" s="768"/>
      <c r="X45" s="768"/>
      <c r="Y45" s="768"/>
      <c r="Z45" s="768"/>
      <c r="AA45" s="768"/>
    </row>
    <row r="46" spans="1:27" s="771" customFormat="1" ht="21.75" customHeight="1" x14ac:dyDescent="0.25">
      <c r="A46" s="764"/>
      <c r="B46" s="795" t="s">
        <v>1834</v>
      </c>
      <c r="C46" s="796"/>
      <c r="D46" s="797"/>
      <c r="E46" s="798">
        <v>3600000</v>
      </c>
      <c r="F46" s="798"/>
      <c r="G46" s="824" t="s">
        <v>1829</v>
      </c>
      <c r="H46" s="823"/>
      <c r="I46" s="837"/>
      <c r="J46" s="838" t="s">
        <v>1924</v>
      </c>
      <c r="K46" s="768"/>
      <c r="L46" s="768"/>
      <c r="M46" s="764"/>
      <c r="N46" s="768" t="s">
        <v>510</v>
      </c>
      <c r="O46" s="764" t="s">
        <v>493</v>
      </c>
      <c r="P46" s="768"/>
      <c r="Q46" s="768">
        <v>8000000</v>
      </c>
      <c r="R46" s="768">
        <v>1</v>
      </c>
      <c r="S46" s="768">
        <v>8000000</v>
      </c>
      <c r="T46" s="768"/>
      <c r="U46" s="768"/>
      <c r="V46" s="768"/>
      <c r="W46" s="768"/>
      <c r="X46" s="768"/>
      <c r="Y46" s="768"/>
      <c r="Z46" s="768"/>
      <c r="AA46" s="768"/>
    </row>
    <row r="47" spans="1:27" s="771" customFormat="1" ht="24.75" customHeight="1" x14ac:dyDescent="0.25">
      <c r="A47" s="764"/>
      <c r="B47" s="795" t="s">
        <v>1835</v>
      </c>
      <c r="C47" s="796"/>
      <c r="D47" s="797"/>
      <c r="E47" s="798">
        <v>2000000</v>
      </c>
      <c r="F47" s="798"/>
      <c r="G47" s="824" t="s">
        <v>1829</v>
      </c>
      <c r="H47" s="823"/>
      <c r="I47" s="837"/>
      <c r="J47" s="838" t="s">
        <v>1924</v>
      </c>
      <c r="K47" s="768"/>
      <c r="L47" s="768"/>
      <c r="M47" s="764"/>
      <c r="N47" s="768"/>
      <c r="O47" s="764"/>
      <c r="P47" s="768"/>
      <c r="Q47" s="768"/>
      <c r="R47" s="768"/>
      <c r="S47" s="768"/>
      <c r="T47" s="768"/>
      <c r="U47" s="768"/>
      <c r="V47" s="768"/>
      <c r="W47" s="768"/>
      <c r="X47" s="768"/>
      <c r="Y47" s="768"/>
      <c r="Z47" s="768"/>
      <c r="AA47" s="768"/>
    </row>
    <row r="48" spans="1:27" s="771" customFormat="1" ht="21.75" customHeight="1" x14ac:dyDescent="0.25">
      <c r="A48" s="764"/>
      <c r="B48" s="790" t="s">
        <v>1832</v>
      </c>
      <c r="C48" s="796"/>
      <c r="D48" s="797"/>
      <c r="E48" s="798"/>
      <c r="F48" s="798"/>
      <c r="G48" s="824"/>
      <c r="H48" s="822" t="s">
        <v>1870</v>
      </c>
      <c r="I48" s="841" t="s">
        <v>1895</v>
      </c>
      <c r="J48" s="838"/>
      <c r="K48" s="768"/>
      <c r="L48" s="768"/>
      <c r="M48" s="764"/>
      <c r="N48" s="768"/>
      <c r="O48" s="764"/>
      <c r="P48" s="768"/>
      <c r="Q48" s="768"/>
      <c r="R48" s="768"/>
      <c r="S48" s="768"/>
      <c r="T48" s="768"/>
      <c r="U48" s="768"/>
      <c r="V48" s="768"/>
      <c r="W48" s="768"/>
      <c r="X48" s="768"/>
      <c r="Y48" s="768"/>
      <c r="Z48" s="768"/>
      <c r="AA48" s="768"/>
    </row>
    <row r="49" spans="1:27" s="771" customFormat="1" ht="132" customHeight="1" x14ac:dyDescent="0.25">
      <c r="A49" s="764"/>
      <c r="B49" s="795" t="s">
        <v>1839</v>
      </c>
      <c r="C49" s="796"/>
      <c r="D49" s="797"/>
      <c r="E49" s="798" t="s">
        <v>1927</v>
      </c>
      <c r="F49" s="798"/>
      <c r="G49" s="842" t="s">
        <v>1836</v>
      </c>
      <c r="H49" s="823" t="s">
        <v>1875</v>
      </c>
      <c r="I49" s="850" t="s">
        <v>1923</v>
      </c>
      <c r="J49" s="838"/>
      <c r="K49" s="798">
        <v>26730000</v>
      </c>
      <c r="L49" s="768"/>
      <c r="M49" s="764"/>
      <c r="N49" s="768"/>
      <c r="O49" s="764"/>
      <c r="P49" s="768"/>
      <c r="Q49" s="768"/>
      <c r="R49" s="768"/>
      <c r="S49" s="768"/>
      <c r="T49" s="768"/>
      <c r="U49" s="768"/>
      <c r="V49" s="768"/>
      <c r="W49" s="768"/>
      <c r="X49" s="768"/>
      <c r="Y49" s="768"/>
      <c r="Z49" s="768"/>
      <c r="AA49" s="768"/>
    </row>
    <row r="50" spans="1:27" s="771" customFormat="1" ht="348.75" customHeight="1" x14ac:dyDescent="0.25">
      <c r="A50" s="764"/>
      <c r="B50" s="842" t="s">
        <v>1843</v>
      </c>
      <c r="C50" s="796"/>
      <c r="D50" s="797"/>
      <c r="E50" s="798">
        <v>49380000</v>
      </c>
      <c r="F50" s="798"/>
      <c r="G50" s="826" t="s">
        <v>1865</v>
      </c>
      <c r="H50" s="823" t="s">
        <v>1876</v>
      </c>
      <c r="I50" s="840" t="s">
        <v>1901</v>
      </c>
      <c r="J50" s="838"/>
      <c r="K50" s="768"/>
      <c r="L50" s="768"/>
      <c r="M50" s="764"/>
      <c r="N50" s="768"/>
      <c r="O50" s="764"/>
      <c r="P50" s="768"/>
      <c r="Q50" s="768"/>
      <c r="R50" s="768"/>
      <c r="S50" s="768"/>
      <c r="T50" s="768"/>
      <c r="U50" s="768"/>
      <c r="V50" s="768"/>
      <c r="W50" s="768"/>
      <c r="X50" s="768"/>
      <c r="Y50" s="768"/>
      <c r="Z50" s="768"/>
      <c r="AA50" s="768"/>
    </row>
    <row r="51" spans="1:27" s="771" customFormat="1" ht="90.75" customHeight="1" x14ac:dyDescent="0.25">
      <c r="A51" s="764"/>
      <c r="B51" s="842" t="s">
        <v>1840</v>
      </c>
      <c r="C51" s="796"/>
      <c r="D51" s="797"/>
      <c r="E51" s="798">
        <v>32560000</v>
      </c>
      <c r="F51" s="798"/>
      <c r="G51" s="824" t="s">
        <v>1837</v>
      </c>
      <c r="H51" s="823" t="s">
        <v>1877</v>
      </c>
      <c r="I51" s="840" t="s">
        <v>1902</v>
      </c>
      <c r="J51" s="838"/>
      <c r="K51" s="768"/>
      <c r="L51" s="768"/>
      <c r="M51" s="764"/>
      <c r="N51" s="768"/>
      <c r="O51" s="764"/>
      <c r="P51" s="768"/>
      <c r="Q51" s="768"/>
      <c r="R51" s="768"/>
      <c r="S51" s="768"/>
      <c r="T51" s="768"/>
      <c r="U51" s="768"/>
      <c r="V51" s="768"/>
      <c r="W51" s="768"/>
      <c r="X51" s="768"/>
      <c r="Y51" s="768"/>
      <c r="Z51" s="768"/>
      <c r="AA51" s="768"/>
    </row>
    <row r="52" spans="1:27" s="771" customFormat="1" ht="92.25" customHeight="1" x14ac:dyDescent="0.25">
      <c r="A52" s="764"/>
      <c r="B52" s="795" t="s">
        <v>1841</v>
      </c>
      <c r="C52" s="796"/>
      <c r="D52" s="797"/>
      <c r="E52" s="798">
        <v>38500000</v>
      </c>
      <c r="F52" s="798"/>
      <c r="G52" s="824" t="s">
        <v>1837</v>
      </c>
      <c r="H52" s="823" t="s">
        <v>1877</v>
      </c>
      <c r="I52" s="840" t="s">
        <v>1903</v>
      </c>
      <c r="J52" s="838"/>
      <c r="K52" s="768"/>
      <c r="L52" s="768"/>
      <c r="M52" s="764"/>
      <c r="N52" s="768"/>
      <c r="O52" s="764"/>
      <c r="P52" s="768"/>
      <c r="Q52" s="768"/>
      <c r="R52" s="768"/>
      <c r="S52" s="768"/>
      <c r="T52" s="768"/>
      <c r="U52" s="768"/>
      <c r="V52" s="768"/>
      <c r="W52" s="768"/>
      <c r="X52" s="768"/>
      <c r="Y52" s="768"/>
      <c r="Z52" s="768"/>
      <c r="AA52" s="768"/>
    </row>
    <row r="53" spans="1:27" s="771" customFormat="1" ht="126.75" customHeight="1" x14ac:dyDescent="0.25">
      <c r="A53" s="764"/>
      <c r="B53" s="795" t="s">
        <v>1842</v>
      </c>
      <c r="C53" s="796"/>
      <c r="D53" s="797"/>
      <c r="E53" s="798">
        <v>8690000</v>
      </c>
      <c r="F53" s="798"/>
      <c r="G53" s="824" t="s">
        <v>1838</v>
      </c>
      <c r="H53" s="823" t="s">
        <v>1878</v>
      </c>
      <c r="I53" s="840" t="s">
        <v>1904</v>
      </c>
      <c r="J53" s="838"/>
      <c r="K53" s="768"/>
      <c r="L53" s="768"/>
      <c r="M53" s="764"/>
      <c r="N53" s="768"/>
      <c r="O53" s="764"/>
      <c r="P53" s="768"/>
      <c r="Q53" s="768"/>
      <c r="R53" s="768"/>
      <c r="S53" s="768"/>
      <c r="T53" s="768"/>
      <c r="U53" s="768"/>
      <c r="V53" s="768"/>
      <c r="W53" s="768"/>
      <c r="X53" s="768"/>
      <c r="Y53" s="768"/>
      <c r="Z53" s="768"/>
      <c r="AA53" s="768"/>
    </row>
    <row r="54" spans="1:27" s="771" customFormat="1" ht="30.75" customHeight="1" x14ac:dyDescent="0.25">
      <c r="A54" s="764"/>
      <c r="B54" s="790" t="s">
        <v>1844</v>
      </c>
      <c r="C54" s="796"/>
      <c r="D54" s="797"/>
      <c r="E54" s="798"/>
      <c r="F54" s="798"/>
      <c r="G54" s="824"/>
      <c r="H54" s="822" t="s">
        <v>1870</v>
      </c>
      <c r="I54" s="841" t="s">
        <v>1895</v>
      </c>
      <c r="J54" s="838"/>
      <c r="K54" s="768"/>
      <c r="L54" s="768"/>
      <c r="M54" s="764"/>
      <c r="N54" s="768"/>
      <c r="O54" s="764"/>
      <c r="P54" s="768"/>
      <c r="Q54" s="768"/>
      <c r="R54" s="768"/>
      <c r="S54" s="768"/>
      <c r="T54" s="768"/>
      <c r="U54" s="768"/>
      <c r="V54" s="768"/>
      <c r="W54" s="768"/>
      <c r="X54" s="768"/>
      <c r="Y54" s="768"/>
      <c r="Z54" s="768"/>
      <c r="AA54" s="768"/>
    </row>
    <row r="55" spans="1:27" s="771" customFormat="1" ht="45" customHeight="1" x14ac:dyDescent="0.25">
      <c r="A55" s="764"/>
      <c r="B55" s="795" t="s">
        <v>1845</v>
      </c>
      <c r="C55" s="796"/>
      <c r="D55" s="797"/>
      <c r="E55" s="798">
        <v>3500000</v>
      </c>
      <c r="F55" s="798"/>
      <c r="G55" s="824" t="s">
        <v>1856</v>
      </c>
      <c r="H55" s="823" t="s">
        <v>1879</v>
      </c>
      <c r="I55" s="843" t="s">
        <v>1896</v>
      </c>
      <c r="J55" s="838"/>
      <c r="K55" s="768"/>
      <c r="L55" s="768"/>
      <c r="M55" s="764"/>
      <c r="N55" s="768"/>
      <c r="O55" s="764"/>
      <c r="P55" s="768"/>
      <c r="Q55" s="768"/>
      <c r="R55" s="768"/>
      <c r="S55" s="768"/>
      <c r="T55" s="768"/>
      <c r="U55" s="768"/>
      <c r="V55" s="768"/>
      <c r="W55" s="768"/>
      <c r="X55" s="768"/>
      <c r="Y55" s="768"/>
      <c r="Z55" s="768"/>
      <c r="AA55" s="768"/>
    </row>
    <row r="56" spans="1:27" s="771" customFormat="1" ht="39.75" customHeight="1" x14ac:dyDescent="0.25">
      <c r="A56" s="764"/>
      <c r="B56" s="795" t="s">
        <v>1846</v>
      </c>
      <c r="C56" s="796"/>
      <c r="D56" s="797"/>
      <c r="E56" s="798"/>
      <c r="F56" s="798"/>
      <c r="G56" s="824" t="s">
        <v>1857</v>
      </c>
      <c r="H56" s="823" t="s">
        <v>1880</v>
      </c>
      <c r="I56" s="843" t="s">
        <v>1896</v>
      </c>
      <c r="J56" s="838"/>
      <c r="K56" s="798">
        <v>12000000</v>
      </c>
      <c r="L56" s="768"/>
      <c r="M56" s="764"/>
      <c r="N56" s="768"/>
      <c r="O56" s="764"/>
      <c r="P56" s="768"/>
      <c r="Q56" s="768"/>
      <c r="R56" s="768"/>
      <c r="S56" s="768"/>
      <c r="T56" s="768"/>
      <c r="U56" s="768"/>
      <c r="V56" s="768"/>
      <c r="W56" s="768"/>
      <c r="X56" s="768"/>
      <c r="Y56" s="768"/>
      <c r="Z56" s="768"/>
      <c r="AA56" s="768"/>
    </row>
    <row r="57" spans="1:27" s="771" customFormat="1" ht="55.5" customHeight="1" x14ac:dyDescent="0.25">
      <c r="A57" s="764"/>
      <c r="B57" s="795" t="s">
        <v>1847</v>
      </c>
      <c r="C57" s="796"/>
      <c r="D57" s="797"/>
      <c r="E57" s="798"/>
      <c r="F57" s="798"/>
      <c r="G57" s="824" t="s">
        <v>1857</v>
      </c>
      <c r="H57" s="823" t="s">
        <v>1881</v>
      </c>
      <c r="I57" s="843" t="s">
        <v>1896</v>
      </c>
      <c r="J57" s="838"/>
      <c r="K57" s="798">
        <v>15000000</v>
      </c>
      <c r="L57" s="768"/>
      <c r="M57" s="764"/>
      <c r="N57" s="768"/>
      <c r="O57" s="764"/>
      <c r="P57" s="768"/>
      <c r="Q57" s="768"/>
      <c r="R57" s="768"/>
      <c r="S57" s="768"/>
      <c r="T57" s="768"/>
      <c r="U57" s="768"/>
      <c r="V57" s="768"/>
      <c r="W57" s="768"/>
      <c r="X57" s="768"/>
      <c r="Y57" s="768"/>
      <c r="Z57" s="768"/>
      <c r="AA57" s="768"/>
    </row>
    <row r="58" spans="1:27" s="771" customFormat="1" ht="37.5" customHeight="1" x14ac:dyDescent="0.25">
      <c r="A58" s="764"/>
      <c r="B58" s="795" t="s">
        <v>1848</v>
      </c>
      <c r="C58" s="796"/>
      <c r="D58" s="797"/>
      <c r="E58" s="798">
        <v>1800000</v>
      </c>
      <c r="F58" s="798"/>
      <c r="G58" s="824" t="s">
        <v>1858</v>
      </c>
      <c r="H58" s="823" t="s">
        <v>1882</v>
      </c>
      <c r="I58" s="843" t="s">
        <v>1896</v>
      </c>
      <c r="J58" s="838"/>
      <c r="K58" s="768"/>
      <c r="L58" s="768"/>
      <c r="M58" s="764"/>
      <c r="N58" s="768"/>
      <c r="O58" s="764"/>
      <c r="P58" s="768"/>
      <c r="Q58" s="768"/>
      <c r="R58" s="768"/>
      <c r="S58" s="768"/>
      <c r="T58" s="768"/>
      <c r="U58" s="768"/>
      <c r="V58" s="768"/>
      <c r="W58" s="768"/>
      <c r="X58" s="768"/>
      <c r="Y58" s="768"/>
      <c r="Z58" s="768"/>
      <c r="AA58" s="768"/>
    </row>
    <row r="59" spans="1:27" s="771" customFormat="1" ht="33" x14ac:dyDescent="0.25">
      <c r="A59" s="764"/>
      <c r="B59" s="795" t="s">
        <v>1849</v>
      </c>
      <c r="C59" s="796"/>
      <c r="D59" s="797"/>
      <c r="E59" s="798">
        <v>2700000</v>
      </c>
      <c r="F59" s="798"/>
      <c r="G59" s="824" t="s">
        <v>1858</v>
      </c>
      <c r="H59" s="823"/>
      <c r="I59" s="837"/>
      <c r="J59" s="838"/>
      <c r="K59" s="768"/>
      <c r="L59" s="768"/>
      <c r="M59" s="764"/>
      <c r="N59" s="768"/>
      <c r="O59" s="764"/>
      <c r="P59" s="768"/>
      <c r="Q59" s="768"/>
      <c r="R59" s="768"/>
      <c r="S59" s="768"/>
      <c r="T59" s="768"/>
      <c r="U59" s="768"/>
      <c r="V59" s="768"/>
      <c r="W59" s="768"/>
      <c r="X59" s="768"/>
      <c r="Y59" s="768"/>
      <c r="Z59" s="768"/>
      <c r="AA59" s="768"/>
    </row>
    <row r="60" spans="1:27" s="771" customFormat="1" ht="78" customHeight="1" x14ac:dyDescent="0.25">
      <c r="A60" s="764"/>
      <c r="B60" s="795" t="s">
        <v>1850</v>
      </c>
      <c r="C60" s="796"/>
      <c r="D60" s="797"/>
      <c r="E60" s="798">
        <v>1500000</v>
      </c>
      <c r="F60" s="798"/>
      <c r="G60" s="824" t="s">
        <v>1859</v>
      </c>
      <c r="H60" s="823" t="s">
        <v>1883</v>
      </c>
      <c r="I60" s="840" t="s">
        <v>1893</v>
      </c>
      <c r="J60" s="838"/>
      <c r="K60" s="768"/>
      <c r="L60" s="768"/>
      <c r="M60" s="764"/>
      <c r="N60" s="768"/>
      <c r="O60" s="764"/>
      <c r="P60" s="768"/>
      <c r="Q60" s="768"/>
      <c r="R60" s="768"/>
      <c r="S60" s="768"/>
      <c r="T60" s="768"/>
      <c r="U60" s="768"/>
      <c r="V60" s="768"/>
      <c r="W60" s="768"/>
      <c r="X60" s="768"/>
      <c r="Y60" s="768"/>
      <c r="Z60" s="768"/>
      <c r="AA60" s="768"/>
    </row>
    <row r="61" spans="1:27" s="771" customFormat="1" ht="165" x14ac:dyDescent="0.25">
      <c r="A61" s="764"/>
      <c r="B61" s="842" t="s">
        <v>1851</v>
      </c>
      <c r="C61" s="796"/>
      <c r="D61" s="797"/>
      <c r="E61" s="798"/>
      <c r="F61" s="798"/>
      <c r="G61" s="824" t="s">
        <v>1860</v>
      </c>
      <c r="H61" s="823" t="s">
        <v>1884</v>
      </c>
      <c r="I61" s="840" t="s">
        <v>1894</v>
      </c>
      <c r="J61" s="838"/>
      <c r="K61" s="798">
        <v>60000000</v>
      </c>
      <c r="L61" s="768"/>
      <c r="M61" s="764"/>
      <c r="N61" s="768"/>
      <c r="O61" s="764"/>
      <c r="P61" s="768"/>
      <c r="Q61" s="768"/>
      <c r="R61" s="768"/>
      <c r="S61" s="768"/>
      <c r="T61" s="768"/>
      <c r="U61" s="768"/>
      <c r="V61" s="768"/>
      <c r="W61" s="768"/>
      <c r="X61" s="768"/>
      <c r="Y61" s="768"/>
      <c r="Z61" s="768"/>
      <c r="AA61" s="768"/>
    </row>
    <row r="62" spans="1:27" s="771" customFormat="1" ht="91.5" customHeight="1" x14ac:dyDescent="0.25">
      <c r="A62" s="764"/>
      <c r="B62" s="795" t="s">
        <v>1853</v>
      </c>
      <c r="C62" s="796"/>
      <c r="D62" s="797"/>
      <c r="E62" s="798"/>
      <c r="F62" s="798"/>
      <c r="G62" s="824" t="s">
        <v>1862</v>
      </c>
      <c r="H62" s="823" t="s">
        <v>1885</v>
      </c>
      <c r="I62" s="840" t="s">
        <v>1885</v>
      </c>
      <c r="J62" s="838"/>
      <c r="K62" s="798">
        <v>10000000</v>
      </c>
      <c r="L62" s="768"/>
      <c r="M62" s="764"/>
      <c r="N62" s="768"/>
      <c r="O62" s="764"/>
      <c r="P62" s="768"/>
      <c r="Q62" s="768"/>
      <c r="R62" s="768"/>
      <c r="S62" s="768"/>
      <c r="T62" s="768"/>
      <c r="U62" s="768"/>
      <c r="V62" s="768"/>
      <c r="W62" s="768"/>
      <c r="X62" s="768"/>
      <c r="Y62" s="768"/>
      <c r="Z62" s="768"/>
      <c r="AA62" s="768"/>
    </row>
    <row r="63" spans="1:27" s="779" customFormat="1" ht="7.5" customHeight="1" x14ac:dyDescent="0.25">
      <c r="A63" s="772"/>
      <c r="B63" s="773"/>
      <c r="C63" s="774"/>
      <c r="D63" s="775"/>
      <c r="E63" s="777"/>
      <c r="F63" s="777"/>
      <c r="G63" s="784"/>
      <c r="H63" s="784"/>
      <c r="I63" s="778"/>
      <c r="J63" s="784"/>
      <c r="K63" s="776"/>
      <c r="L63" s="776"/>
      <c r="M63" s="772"/>
      <c r="N63" s="776"/>
      <c r="O63" s="772"/>
      <c r="P63" s="776"/>
      <c r="Q63" s="776"/>
      <c r="R63" s="776"/>
      <c r="S63" s="776"/>
      <c r="T63" s="776"/>
      <c r="U63" s="776"/>
      <c r="V63" s="776"/>
      <c r="W63" s="776"/>
      <c r="X63" s="776"/>
      <c r="Y63" s="776"/>
      <c r="Z63" s="776"/>
      <c r="AA63" s="776"/>
    </row>
    <row r="64" spans="1:27" s="771" customFormat="1" ht="33" customHeight="1" x14ac:dyDescent="0.25">
      <c r="A64" s="764"/>
      <c r="B64" s="785" t="s">
        <v>282</v>
      </c>
      <c r="C64" s="786" t="s">
        <v>283</v>
      </c>
      <c r="D64" s="787" t="s">
        <v>417</v>
      </c>
      <c r="E64" s="780" t="s">
        <v>1869</v>
      </c>
      <c r="F64" s="788" t="s">
        <v>449</v>
      </c>
      <c r="G64" s="789" t="s">
        <v>422</v>
      </c>
      <c r="H64" s="782"/>
      <c r="I64" s="770"/>
      <c r="J64" s="782"/>
      <c r="K64" s="768"/>
      <c r="L64" s="768"/>
      <c r="M64" s="764"/>
      <c r="N64" s="768"/>
      <c r="O64" s="764"/>
      <c r="P64" s="768"/>
      <c r="Q64" s="768"/>
      <c r="R64" s="768"/>
      <c r="S64" s="768"/>
      <c r="T64" s="768"/>
      <c r="U64" s="768"/>
      <c r="V64" s="768"/>
      <c r="W64" s="768"/>
      <c r="X64" s="768"/>
      <c r="Y64" s="768"/>
      <c r="Z64" s="768"/>
      <c r="AA64" s="768"/>
    </row>
    <row r="65" spans="1:27" s="771" customFormat="1" ht="21.75" customHeight="1" x14ac:dyDescent="0.25">
      <c r="A65" s="764"/>
      <c r="B65" s="314" t="s">
        <v>1867</v>
      </c>
      <c r="C65" s="315" t="s">
        <v>248</v>
      </c>
      <c r="D65" s="316">
        <v>147000000</v>
      </c>
      <c r="E65" s="781">
        <f>SUM(E67:E69)</f>
        <v>43400000</v>
      </c>
      <c r="F65" s="317">
        <v>21000000</v>
      </c>
      <c r="G65" s="783">
        <f>D65-E65-F65</f>
        <v>82600000</v>
      </c>
      <c r="H65" s="782"/>
      <c r="I65" s="782"/>
      <c r="J65" s="782"/>
      <c r="K65" s="768"/>
      <c r="L65" s="768"/>
      <c r="M65" s="764"/>
      <c r="N65" s="768"/>
      <c r="O65" s="764"/>
      <c r="P65" s="768"/>
      <c r="Q65" s="768"/>
      <c r="R65" s="768"/>
      <c r="S65" s="768"/>
      <c r="T65" s="768"/>
      <c r="U65" s="768"/>
      <c r="V65" s="768"/>
      <c r="W65" s="768"/>
      <c r="X65" s="768"/>
      <c r="Y65" s="768"/>
      <c r="Z65" s="768"/>
      <c r="AA65" s="768"/>
    </row>
    <row r="66" spans="1:27" s="771" customFormat="1" ht="19.5" x14ac:dyDescent="0.25">
      <c r="A66" s="764"/>
      <c r="B66" s="799" t="s">
        <v>1844</v>
      </c>
      <c r="C66" s="800"/>
      <c r="D66" s="801"/>
      <c r="E66" s="802"/>
      <c r="F66" s="802"/>
      <c r="G66" s="803"/>
      <c r="H66" s="822" t="s">
        <v>1870</v>
      </c>
      <c r="I66" s="841" t="s">
        <v>1895</v>
      </c>
      <c r="J66" s="782"/>
      <c r="K66" s="768"/>
      <c r="L66" s="768"/>
      <c r="M66" s="764"/>
      <c r="N66" s="768"/>
      <c r="O66" s="764"/>
      <c r="P66" s="768"/>
      <c r="Q66" s="768"/>
      <c r="R66" s="768"/>
      <c r="S66" s="768"/>
      <c r="T66" s="768"/>
      <c r="U66" s="768"/>
      <c r="V66" s="768"/>
      <c r="W66" s="768"/>
      <c r="X66" s="768"/>
      <c r="Y66" s="768"/>
      <c r="Z66" s="768"/>
      <c r="AA66" s="768"/>
    </row>
    <row r="67" spans="1:27" s="771" customFormat="1" ht="49.5" customHeight="1" x14ac:dyDescent="0.25">
      <c r="A67" s="764"/>
      <c r="B67" s="804" t="s">
        <v>1852</v>
      </c>
      <c r="C67" s="800"/>
      <c r="D67" s="801"/>
      <c r="E67" s="802">
        <v>36000000</v>
      </c>
      <c r="F67" s="802"/>
      <c r="G67" s="803" t="s">
        <v>1861</v>
      </c>
      <c r="H67" s="823"/>
      <c r="I67" s="846" t="s">
        <v>1898</v>
      </c>
      <c r="J67" s="782"/>
      <c r="K67" s="768"/>
      <c r="L67" s="768"/>
      <c r="M67" s="764"/>
      <c r="N67" s="768"/>
      <c r="O67" s="764"/>
      <c r="P67" s="768"/>
      <c r="Q67" s="768"/>
      <c r="R67" s="768"/>
      <c r="S67" s="768"/>
      <c r="T67" s="768"/>
      <c r="U67" s="768"/>
      <c r="V67" s="768"/>
      <c r="W67" s="768"/>
      <c r="X67" s="768"/>
      <c r="Y67" s="768"/>
      <c r="Z67" s="768"/>
      <c r="AA67" s="768"/>
    </row>
    <row r="68" spans="1:27" s="771" customFormat="1" ht="49.5" x14ac:dyDescent="0.25">
      <c r="A68" s="764"/>
      <c r="B68" s="804" t="s">
        <v>1854</v>
      </c>
      <c r="C68" s="800"/>
      <c r="D68" s="801"/>
      <c r="E68" s="802">
        <v>5000000</v>
      </c>
      <c r="F68" s="802"/>
      <c r="G68" s="803" t="s">
        <v>1863</v>
      </c>
      <c r="H68" s="823" t="s">
        <v>1886</v>
      </c>
      <c r="I68" s="846" t="s">
        <v>1893</v>
      </c>
      <c r="J68" s="782"/>
      <c r="K68" s="768"/>
      <c r="L68" s="768"/>
      <c r="M68" s="764"/>
      <c r="N68" s="768"/>
      <c r="O68" s="764"/>
      <c r="P68" s="768"/>
      <c r="Q68" s="768"/>
      <c r="R68" s="768"/>
      <c r="S68" s="768"/>
      <c r="T68" s="768"/>
      <c r="U68" s="768"/>
      <c r="V68" s="768"/>
      <c r="W68" s="768"/>
      <c r="X68" s="768"/>
      <c r="Y68" s="768"/>
      <c r="Z68" s="768"/>
      <c r="AA68" s="768"/>
    </row>
    <row r="69" spans="1:27" s="771" customFormat="1" ht="49.5" x14ac:dyDescent="0.25">
      <c r="A69" s="764"/>
      <c r="B69" s="804" t="s">
        <v>1855</v>
      </c>
      <c r="C69" s="800"/>
      <c r="D69" s="801"/>
      <c r="E69" s="802">
        <v>2400000</v>
      </c>
      <c r="F69" s="802"/>
      <c r="G69" s="803" t="s">
        <v>1864</v>
      </c>
      <c r="H69" s="823" t="s">
        <v>1887</v>
      </c>
      <c r="I69" s="846" t="s">
        <v>1897</v>
      </c>
      <c r="J69" s="782"/>
      <c r="K69" s="768"/>
      <c r="L69" s="768"/>
      <c r="M69" s="764"/>
      <c r="N69" s="768"/>
      <c r="O69" s="764"/>
      <c r="P69" s="768"/>
      <c r="Q69" s="768"/>
      <c r="R69" s="768"/>
      <c r="S69" s="768"/>
      <c r="T69" s="768"/>
      <c r="U69" s="768"/>
      <c r="V69" s="768"/>
      <c r="W69" s="768"/>
      <c r="X69" s="768"/>
      <c r="Y69" s="768"/>
      <c r="Z69" s="768"/>
      <c r="AA69" s="768"/>
    </row>
    <row r="70" spans="1:27" s="771" customFormat="1" ht="16.5" x14ac:dyDescent="0.25">
      <c r="A70" s="764"/>
      <c r="B70" s="765"/>
      <c r="C70" s="766"/>
      <c r="D70" s="767"/>
      <c r="E70" s="769"/>
      <c r="F70" s="769"/>
      <c r="G70" s="782"/>
      <c r="H70" s="782"/>
      <c r="I70" s="770"/>
      <c r="J70" s="782"/>
      <c r="K70" s="768"/>
      <c r="L70" s="768"/>
      <c r="M70" s="764"/>
      <c r="N70" s="768"/>
      <c r="O70" s="764"/>
      <c r="P70" s="768"/>
      <c r="Q70" s="768"/>
      <c r="R70" s="768"/>
      <c r="S70" s="768"/>
      <c r="T70" s="768"/>
      <c r="U70" s="768"/>
      <c r="V70" s="768"/>
      <c r="W70" s="768"/>
      <c r="X70" s="768"/>
      <c r="Y70" s="768"/>
      <c r="Z70" s="768"/>
      <c r="AA70" s="768"/>
    </row>
    <row r="71" spans="1:27" s="771" customFormat="1" ht="16.5" x14ac:dyDescent="0.25">
      <c r="A71" s="764"/>
      <c r="B71" s="765"/>
      <c r="C71" s="766"/>
      <c r="D71" s="767"/>
      <c r="E71" s="769"/>
      <c r="F71" s="769"/>
      <c r="G71" s="782"/>
      <c r="H71" s="782"/>
      <c r="I71" s="770"/>
      <c r="J71" s="782"/>
      <c r="K71" s="768"/>
      <c r="L71" s="768"/>
      <c r="M71" s="764"/>
      <c r="N71" s="768"/>
      <c r="O71" s="764"/>
      <c r="P71" s="768"/>
      <c r="Q71" s="768"/>
      <c r="R71" s="768"/>
      <c r="S71" s="768"/>
      <c r="T71" s="768"/>
      <c r="U71" s="768"/>
      <c r="V71" s="768"/>
      <c r="W71" s="768"/>
      <c r="X71" s="768"/>
      <c r="Y71" s="768"/>
      <c r="Z71" s="768"/>
      <c r="AA71" s="768"/>
    </row>
    <row r="72" spans="1:27" s="771" customFormat="1" ht="16.5" x14ac:dyDescent="0.25">
      <c r="A72" s="764"/>
      <c r="B72" s="765"/>
      <c r="C72" s="766"/>
      <c r="D72" s="767"/>
      <c r="E72" s="769"/>
      <c r="F72" s="769"/>
      <c r="G72" s="782"/>
      <c r="H72" s="782"/>
      <c r="I72" s="770"/>
      <c r="J72" s="782"/>
      <c r="K72" s="768"/>
      <c r="L72" s="768"/>
      <c r="M72" s="764"/>
      <c r="N72" s="768"/>
      <c r="O72" s="764"/>
      <c r="P72" s="768"/>
      <c r="Q72" s="768"/>
      <c r="R72" s="768"/>
      <c r="S72" s="768"/>
      <c r="T72" s="768"/>
      <c r="U72" s="768"/>
      <c r="V72" s="768"/>
      <c r="W72" s="768"/>
      <c r="X72" s="768"/>
      <c r="Y72" s="768"/>
      <c r="Z72" s="768"/>
      <c r="AA72" s="768"/>
    </row>
    <row r="73" spans="1:27" s="771" customFormat="1" ht="16.5" x14ac:dyDescent="0.25">
      <c r="A73" s="764"/>
      <c r="B73" s="765"/>
      <c r="C73" s="766"/>
      <c r="D73" s="767"/>
      <c r="E73" s="769"/>
      <c r="F73" s="769"/>
      <c r="G73" s="782"/>
      <c r="H73" s="782"/>
      <c r="I73" s="770"/>
      <c r="J73" s="782"/>
      <c r="K73" s="768"/>
      <c r="L73" s="768"/>
      <c r="M73" s="764"/>
      <c r="N73" s="768" t="s">
        <v>507</v>
      </c>
      <c r="O73" s="764"/>
      <c r="P73" s="768"/>
      <c r="Q73" s="768"/>
      <c r="R73" s="768"/>
      <c r="S73" s="768">
        <v>30000000</v>
      </c>
      <c r="T73" s="768" t="s">
        <v>511</v>
      </c>
      <c r="U73" s="768"/>
      <c r="V73" s="768"/>
      <c r="W73" s="768"/>
      <c r="X73" s="768"/>
      <c r="Y73" s="768"/>
      <c r="Z73" s="768"/>
      <c r="AA73" s="768"/>
    </row>
    <row r="74" spans="1:27" s="771" customFormat="1" ht="16.5" x14ac:dyDescent="0.25">
      <c r="A74" s="764"/>
      <c r="B74" s="765"/>
      <c r="C74" s="766"/>
      <c r="D74" s="767"/>
      <c r="E74" s="769"/>
      <c r="F74" s="769"/>
      <c r="G74" s="769"/>
      <c r="H74" s="767"/>
      <c r="I74" s="770"/>
      <c r="J74" s="764"/>
      <c r="K74" s="768"/>
      <c r="L74" s="768"/>
      <c r="M74" s="764" t="s">
        <v>382</v>
      </c>
      <c r="N74" s="768" t="s">
        <v>512</v>
      </c>
      <c r="O74" s="764"/>
      <c r="P74" s="768"/>
      <c r="Q74" s="768"/>
      <c r="R74" s="768"/>
      <c r="S74" s="768">
        <f>S75</f>
        <v>404000000</v>
      </c>
      <c r="T74" s="768"/>
      <c r="U74" s="768"/>
      <c r="V74" s="768"/>
      <c r="W74" s="768"/>
      <c r="X74" s="768"/>
      <c r="Y74" s="768"/>
      <c r="Z74" s="768"/>
      <c r="AA74" s="768"/>
    </row>
    <row r="75" spans="1:27" s="771" customFormat="1" ht="16.5" x14ac:dyDescent="0.25">
      <c r="A75" s="764"/>
      <c r="B75" s="765"/>
      <c r="C75" s="766"/>
      <c r="D75" s="767"/>
      <c r="E75" s="769"/>
      <c r="F75" s="769"/>
      <c r="G75" s="769"/>
      <c r="H75" s="767"/>
      <c r="I75" s="770"/>
      <c r="J75" s="764"/>
      <c r="K75" s="768"/>
      <c r="L75" s="768"/>
      <c r="M75" s="764"/>
      <c r="N75" s="768" t="s">
        <v>513</v>
      </c>
      <c r="O75" s="764" t="s">
        <v>470</v>
      </c>
      <c r="P75" s="768"/>
      <c r="Q75" s="768">
        <v>2020000</v>
      </c>
      <c r="R75" s="768">
        <v>200</v>
      </c>
      <c r="S75" s="768">
        <f>Q75*R75</f>
        <v>404000000</v>
      </c>
      <c r="T75" s="768"/>
      <c r="U75" s="768"/>
      <c r="V75" s="768"/>
      <c r="W75" s="768"/>
      <c r="X75" s="768"/>
      <c r="Y75" s="768"/>
      <c r="Z75" s="768"/>
      <c r="AA75" s="768"/>
    </row>
    <row r="76" spans="1:27" s="771" customFormat="1" ht="16.5" x14ac:dyDescent="0.25">
      <c r="A76" s="764"/>
      <c r="B76" s="765"/>
      <c r="C76" s="766"/>
      <c r="D76" s="767"/>
      <c r="E76" s="769"/>
      <c r="F76" s="769"/>
      <c r="G76" s="769"/>
      <c r="H76" s="767"/>
      <c r="I76" s="770"/>
      <c r="J76" s="764"/>
      <c r="K76" s="768"/>
      <c r="L76" s="768"/>
      <c r="M76" s="764"/>
      <c r="N76" s="768" t="s">
        <v>507</v>
      </c>
      <c r="O76" s="764"/>
      <c r="P76" s="768"/>
      <c r="Q76" s="768"/>
      <c r="R76" s="768"/>
      <c r="S76" s="768">
        <v>200000000</v>
      </c>
      <c r="T76" s="768" t="s">
        <v>514</v>
      </c>
      <c r="U76" s="768"/>
      <c r="V76" s="768"/>
      <c r="W76" s="768"/>
      <c r="X76" s="768"/>
      <c r="Y76" s="768"/>
      <c r="Z76" s="768"/>
      <c r="AA76" s="768"/>
    </row>
    <row r="77" spans="1:27" ht="16.5" x14ac:dyDescent="0.25">
      <c r="A77" s="323">
        <v>1</v>
      </c>
      <c r="B77" s="324" t="s">
        <v>515</v>
      </c>
      <c r="C77" s="325"/>
      <c r="D77" s="326">
        <f>F77/5</f>
        <v>0</v>
      </c>
      <c r="E77" s="327">
        <v>44000000</v>
      </c>
      <c r="F77" s="327"/>
      <c r="G77" s="327"/>
      <c r="H77" s="327"/>
      <c r="I77" s="722">
        <v>45694</v>
      </c>
      <c r="J77" s="323" t="s">
        <v>516</v>
      </c>
      <c r="K77" s="243"/>
      <c r="L77" s="243"/>
      <c r="M77" s="328" t="s">
        <v>517</v>
      </c>
      <c r="N77" s="329" t="s">
        <v>518</v>
      </c>
      <c r="O77" s="328"/>
      <c r="P77" s="328"/>
      <c r="Q77" s="330"/>
      <c r="R77" s="331"/>
      <c r="S77" s="332">
        <f>SUM(S78:S80)</f>
        <v>18500000</v>
      </c>
      <c r="T77" s="333"/>
      <c r="U77" s="243"/>
      <c r="V77" s="243"/>
      <c r="W77" s="243"/>
      <c r="X77" s="243"/>
      <c r="Y77" s="243"/>
      <c r="Z77" s="243"/>
      <c r="AA77" s="243"/>
    </row>
    <row r="78" spans="1:27" ht="16.5" x14ac:dyDescent="0.25">
      <c r="A78" s="334">
        <v>2</v>
      </c>
      <c r="B78" s="335" t="s">
        <v>519</v>
      </c>
      <c r="C78" s="336"/>
      <c r="D78" s="337"/>
      <c r="E78" s="338">
        <v>2130000</v>
      </c>
      <c r="F78" s="338"/>
      <c r="G78" s="338"/>
      <c r="H78" s="335"/>
      <c r="I78" s="723">
        <v>45742</v>
      </c>
      <c r="J78" s="334" t="s">
        <v>442</v>
      </c>
      <c r="K78" s="243"/>
      <c r="L78" s="243"/>
      <c r="M78" s="339"/>
      <c r="N78" s="340" t="s">
        <v>520</v>
      </c>
      <c r="O78" s="93" t="s">
        <v>493</v>
      </c>
      <c r="P78" s="341">
        <v>2</v>
      </c>
      <c r="Q78" s="342">
        <v>5500000</v>
      </c>
      <c r="R78" s="331">
        <v>1</v>
      </c>
      <c r="S78" s="343">
        <f t="shared" ref="S78:S79" si="4">Q78*R78</f>
        <v>5500000</v>
      </c>
      <c r="T78" s="344" t="s">
        <v>487</v>
      </c>
      <c r="U78" s="243"/>
      <c r="V78" s="243"/>
      <c r="W78" s="243"/>
      <c r="X78" s="243"/>
      <c r="Y78" s="243"/>
      <c r="Z78" s="243"/>
      <c r="AA78" s="243"/>
    </row>
    <row r="79" spans="1:27" ht="16.5" x14ac:dyDescent="0.25">
      <c r="A79" s="323">
        <v>3</v>
      </c>
      <c r="B79" s="324" t="s">
        <v>521</v>
      </c>
      <c r="C79" s="325"/>
      <c r="D79" s="326"/>
      <c r="E79" s="327">
        <v>8780000</v>
      </c>
      <c r="F79" s="327"/>
      <c r="G79" s="327"/>
      <c r="H79" s="327"/>
      <c r="I79" s="722">
        <v>45747</v>
      </c>
      <c r="J79" s="323" t="s">
        <v>442</v>
      </c>
      <c r="K79" s="243"/>
      <c r="L79" s="243"/>
      <c r="M79" s="339"/>
      <c r="N79" s="106" t="s">
        <v>522</v>
      </c>
      <c r="O79" s="93" t="s">
        <v>493</v>
      </c>
      <c r="P79" s="345"/>
      <c r="Q79" s="346">
        <v>3500000</v>
      </c>
      <c r="R79" s="331">
        <v>2</v>
      </c>
      <c r="S79" s="343">
        <f t="shared" si="4"/>
        <v>7000000</v>
      </c>
      <c r="T79" s="344" t="s">
        <v>523</v>
      </c>
      <c r="U79" s="243"/>
      <c r="V79" s="243"/>
      <c r="W79" s="243"/>
      <c r="X79" s="243"/>
      <c r="Y79" s="243"/>
      <c r="Z79" s="243"/>
      <c r="AA79" s="243"/>
    </row>
    <row r="80" spans="1:27" ht="16.5" x14ac:dyDescent="0.25">
      <c r="A80" s="323">
        <v>4</v>
      </c>
      <c r="B80" s="324" t="s">
        <v>524</v>
      </c>
      <c r="C80" s="325"/>
      <c r="D80" s="326"/>
      <c r="E80" s="327">
        <v>8715000</v>
      </c>
      <c r="F80" s="327"/>
      <c r="G80" s="327"/>
      <c r="H80" s="327"/>
      <c r="I80" s="722">
        <v>45751</v>
      </c>
      <c r="J80" s="323" t="s">
        <v>442</v>
      </c>
      <c r="K80" s="243"/>
      <c r="L80" s="243"/>
      <c r="M80" s="339"/>
      <c r="N80" s="333" t="s">
        <v>525</v>
      </c>
      <c r="O80" s="339" t="s">
        <v>493</v>
      </c>
      <c r="P80" s="339"/>
      <c r="Q80" s="347">
        <v>6000000</v>
      </c>
      <c r="R80" s="331">
        <v>1</v>
      </c>
      <c r="S80" s="343">
        <v>6000000</v>
      </c>
      <c r="T80" s="344" t="s">
        <v>526</v>
      </c>
      <c r="U80" s="243"/>
      <c r="V80" s="243"/>
      <c r="W80" s="243"/>
      <c r="X80" s="243"/>
      <c r="Y80" s="243"/>
      <c r="Z80" s="243"/>
      <c r="AA80" s="243"/>
    </row>
    <row r="81" spans="1:27" ht="16.5" x14ac:dyDescent="0.25">
      <c r="A81" s="323">
        <v>5</v>
      </c>
      <c r="B81" s="324" t="s">
        <v>527</v>
      </c>
      <c r="C81" s="325"/>
      <c r="D81" s="326"/>
      <c r="E81" s="327">
        <f>3410000/1.1</f>
        <v>3099999.9999999995</v>
      </c>
      <c r="F81" s="327"/>
      <c r="G81" s="327"/>
      <c r="H81" s="327"/>
      <c r="I81" s="722">
        <v>45751</v>
      </c>
      <c r="J81" s="323" t="s">
        <v>528</v>
      </c>
      <c r="K81" s="243"/>
      <c r="L81" s="243"/>
      <c r="M81" s="339"/>
      <c r="N81" s="329" t="s">
        <v>507</v>
      </c>
      <c r="O81" s="348"/>
      <c r="P81" s="339"/>
      <c r="Q81" s="349"/>
      <c r="R81" s="350"/>
      <c r="S81" s="351"/>
      <c r="T81" s="333"/>
      <c r="U81" s="243"/>
      <c r="V81" s="243"/>
      <c r="W81" s="243"/>
      <c r="X81" s="243"/>
      <c r="Y81" s="243"/>
      <c r="Z81" s="243"/>
      <c r="AA81" s="243"/>
    </row>
    <row r="82" spans="1:27" ht="16.5" x14ac:dyDescent="0.25">
      <c r="A82" s="323">
        <v>6</v>
      </c>
      <c r="B82" s="324" t="s">
        <v>529</v>
      </c>
      <c r="C82" s="325"/>
      <c r="D82" s="326"/>
      <c r="E82" s="327">
        <v>19885700</v>
      </c>
      <c r="F82" s="327"/>
      <c r="G82" s="327"/>
      <c r="H82" s="327"/>
      <c r="I82" s="722">
        <v>45751</v>
      </c>
      <c r="J82" s="323" t="s">
        <v>464</v>
      </c>
      <c r="K82" s="243"/>
      <c r="L82" s="243"/>
      <c r="M82" s="339"/>
      <c r="N82" s="868" t="s">
        <v>530</v>
      </c>
      <c r="O82" s="869"/>
      <c r="P82" s="869"/>
      <c r="Q82" s="870"/>
      <c r="R82" s="352"/>
      <c r="S82" s="353">
        <f>S77+S45+S74+S8</f>
        <v>1286000000</v>
      </c>
      <c r="T82" s="333"/>
      <c r="U82" s="243"/>
      <c r="V82" s="243"/>
      <c r="W82" s="243"/>
      <c r="X82" s="243"/>
      <c r="Y82" s="243"/>
      <c r="Z82" s="243"/>
      <c r="AA82" s="243"/>
    </row>
    <row r="83" spans="1:27" ht="16.5" x14ac:dyDescent="0.25">
      <c r="A83" s="323">
        <v>7</v>
      </c>
      <c r="B83" s="324" t="s">
        <v>531</v>
      </c>
      <c r="C83" s="325"/>
      <c r="D83" s="326"/>
      <c r="E83" s="327">
        <v>10831140</v>
      </c>
      <c r="F83" s="327"/>
      <c r="G83" s="327"/>
      <c r="H83" s="327"/>
      <c r="I83" s="722">
        <v>45796</v>
      </c>
      <c r="J83" s="323" t="s">
        <v>532</v>
      </c>
      <c r="K83" s="243"/>
      <c r="L83" s="243"/>
      <c r="M83" s="339"/>
      <c r="N83" s="868" t="s">
        <v>533</v>
      </c>
      <c r="O83" s="869"/>
      <c r="P83" s="869"/>
      <c r="Q83" s="870"/>
      <c r="R83" s="354"/>
      <c r="S83" s="353">
        <f>S44+S73+S76+S81</f>
        <v>310000000</v>
      </c>
      <c r="T83" s="333"/>
      <c r="U83" s="243"/>
      <c r="V83" s="243"/>
      <c r="W83" s="243"/>
      <c r="X83" s="243"/>
      <c r="Y83" s="243"/>
      <c r="Z83" s="243"/>
      <c r="AA83" s="243"/>
    </row>
    <row r="84" spans="1:27" ht="16.5" x14ac:dyDescent="0.25">
      <c r="A84" s="323">
        <v>8</v>
      </c>
      <c r="B84" s="324" t="s">
        <v>534</v>
      </c>
      <c r="C84" s="325"/>
      <c r="D84" s="326"/>
      <c r="E84" s="327">
        <v>16780000</v>
      </c>
      <c r="F84" s="327"/>
      <c r="G84" s="327"/>
      <c r="H84" s="327"/>
      <c r="I84" s="722">
        <v>45799</v>
      </c>
      <c r="J84" s="323" t="s">
        <v>535</v>
      </c>
      <c r="K84" s="243"/>
      <c r="L84" s="243"/>
      <c r="M84" s="242"/>
      <c r="N84" s="243"/>
      <c r="O84" s="242"/>
      <c r="P84" s="243"/>
      <c r="Q84" s="243"/>
      <c r="R84" s="243"/>
      <c r="S84" s="243"/>
      <c r="T84" s="243"/>
      <c r="U84" s="243"/>
      <c r="V84" s="243"/>
      <c r="W84" s="243"/>
      <c r="X84" s="243"/>
      <c r="Y84" s="243"/>
      <c r="Z84" s="243"/>
      <c r="AA84" s="243"/>
    </row>
    <row r="85" spans="1:27" ht="16.5" x14ac:dyDescent="0.25">
      <c r="A85" s="323">
        <v>9</v>
      </c>
      <c r="B85" s="324" t="s">
        <v>536</v>
      </c>
      <c r="C85" s="325"/>
      <c r="D85" s="326"/>
      <c r="E85" s="327">
        <v>6950000</v>
      </c>
      <c r="F85" s="327"/>
      <c r="G85" s="327"/>
      <c r="H85" s="327"/>
      <c r="I85" s="722">
        <v>45804</v>
      </c>
      <c r="J85" s="323" t="s">
        <v>537</v>
      </c>
      <c r="K85" s="243"/>
      <c r="L85" s="243"/>
      <c r="M85" s="242"/>
      <c r="N85" s="243"/>
      <c r="O85" s="242"/>
      <c r="P85" s="243"/>
      <c r="Q85" s="243"/>
      <c r="R85" s="243"/>
      <c r="S85" s="243"/>
      <c r="T85" s="243"/>
      <c r="U85" s="243"/>
      <c r="V85" s="243"/>
      <c r="W85" s="243"/>
      <c r="X85" s="243"/>
      <c r="Y85" s="243"/>
      <c r="Z85" s="243"/>
      <c r="AA85" s="243"/>
    </row>
    <row r="86" spans="1:27" ht="16.5" x14ac:dyDescent="0.25">
      <c r="A86" s="323">
        <v>10</v>
      </c>
      <c r="B86" s="324" t="s">
        <v>538</v>
      </c>
      <c r="C86" s="325"/>
      <c r="D86" s="326"/>
      <c r="E86" s="327">
        <v>3000000</v>
      </c>
      <c r="F86" s="327"/>
      <c r="G86" s="327"/>
      <c r="H86" s="327"/>
      <c r="I86" s="722">
        <v>45821</v>
      </c>
      <c r="J86" s="323" t="s">
        <v>539</v>
      </c>
      <c r="K86" s="243"/>
      <c r="L86" s="243"/>
      <c r="M86" s="242"/>
      <c r="N86" s="243"/>
      <c r="O86" s="242"/>
      <c r="P86" s="243"/>
      <c r="Q86" s="243"/>
      <c r="R86" s="243"/>
      <c r="S86" s="243"/>
      <c r="T86" s="243"/>
      <c r="U86" s="243"/>
      <c r="V86" s="243"/>
      <c r="W86" s="243"/>
      <c r="X86" s="243"/>
      <c r="Y86" s="243"/>
      <c r="Z86" s="243"/>
      <c r="AA86" s="243"/>
    </row>
    <row r="87" spans="1:27" ht="16.5" x14ac:dyDescent="0.25">
      <c r="A87" s="323">
        <v>11</v>
      </c>
      <c r="B87" s="324" t="s">
        <v>540</v>
      </c>
      <c r="C87" s="325"/>
      <c r="D87" s="326"/>
      <c r="E87" s="327">
        <v>14545454</v>
      </c>
      <c r="F87" s="327"/>
      <c r="G87" s="327"/>
      <c r="H87" s="327"/>
      <c r="I87" s="722">
        <v>45828</v>
      </c>
      <c r="J87" s="323" t="s">
        <v>541</v>
      </c>
      <c r="K87" s="243"/>
      <c r="L87" s="243"/>
      <c r="M87" s="242"/>
      <c r="N87" s="243"/>
      <c r="O87" s="242"/>
      <c r="P87" s="243"/>
      <c r="Q87" s="243"/>
      <c r="R87" s="243"/>
      <c r="S87" s="243"/>
      <c r="T87" s="243"/>
      <c r="U87" s="243"/>
      <c r="V87" s="243"/>
      <c r="W87" s="243"/>
      <c r="X87" s="243"/>
      <c r="Y87" s="243"/>
      <c r="Z87" s="243"/>
      <c r="AA87" s="243"/>
    </row>
    <row r="88" spans="1:27" x14ac:dyDescent="0.25">
      <c r="A88" s="323">
        <v>12</v>
      </c>
      <c r="B88" s="324" t="s">
        <v>542</v>
      </c>
      <c r="C88" s="355"/>
      <c r="D88" s="355"/>
      <c r="E88" s="327">
        <v>14400000</v>
      </c>
      <c r="F88" s="327"/>
      <c r="G88" s="327"/>
      <c r="H88" s="355"/>
      <c r="I88" s="722">
        <v>45845</v>
      </c>
      <c r="J88" s="323" t="s">
        <v>442</v>
      </c>
      <c r="K88" s="243"/>
      <c r="L88" s="243"/>
      <c r="M88" s="242"/>
      <c r="N88" s="243"/>
      <c r="O88" s="242"/>
      <c r="P88" s="243"/>
      <c r="Q88" s="243"/>
      <c r="R88" s="243"/>
      <c r="S88" s="243"/>
      <c r="T88" s="243"/>
      <c r="U88" s="243"/>
      <c r="V88" s="243"/>
      <c r="W88" s="243"/>
      <c r="X88" s="243"/>
      <c r="Y88" s="243"/>
      <c r="Z88" s="243"/>
      <c r="AA88" s="243"/>
    </row>
    <row r="89" spans="1:27" ht="16.5" x14ac:dyDescent="0.25">
      <c r="A89" s="323">
        <v>13</v>
      </c>
      <c r="B89" s="324" t="s">
        <v>543</v>
      </c>
      <c r="C89" s="325"/>
      <c r="D89" s="326"/>
      <c r="E89" s="327">
        <v>469650000</v>
      </c>
      <c r="F89" s="327"/>
      <c r="G89" s="327"/>
      <c r="H89" s="327"/>
      <c r="I89" s="722">
        <v>45845</v>
      </c>
      <c r="J89" s="323" t="s">
        <v>442</v>
      </c>
      <c r="K89" s="243"/>
      <c r="L89" s="243"/>
      <c r="M89" s="242">
        <f>31.4*1.08/2</f>
        <v>16.956</v>
      </c>
      <c r="N89" s="243"/>
      <c r="O89" s="242"/>
      <c r="P89" s="243"/>
      <c r="Q89" s="243"/>
      <c r="R89" s="243"/>
      <c r="S89" s="243"/>
      <c r="T89" s="243"/>
      <c r="U89" s="243"/>
      <c r="V89" s="243"/>
      <c r="W89" s="243"/>
      <c r="X89" s="243"/>
      <c r="Y89" s="243"/>
      <c r="Z89" s="243"/>
      <c r="AA89" s="243"/>
    </row>
    <row r="90" spans="1:27" ht="16.5" x14ac:dyDescent="0.25">
      <c r="A90" s="323">
        <v>14</v>
      </c>
      <c r="B90" s="324" t="s">
        <v>544</v>
      </c>
      <c r="C90" s="325"/>
      <c r="D90" s="326"/>
      <c r="E90" s="327">
        <v>2232000</v>
      </c>
      <c r="F90" s="327"/>
      <c r="G90" s="327"/>
      <c r="H90" s="327"/>
      <c r="I90" s="722">
        <v>45924</v>
      </c>
      <c r="J90" s="323" t="s">
        <v>442</v>
      </c>
      <c r="K90" s="243"/>
      <c r="L90" s="243"/>
      <c r="M90" s="242"/>
      <c r="N90" s="243"/>
      <c r="O90" s="242"/>
      <c r="P90" s="243"/>
      <c r="Q90" s="243"/>
      <c r="R90" s="243"/>
      <c r="S90" s="243"/>
      <c r="T90" s="243"/>
      <c r="U90" s="243"/>
      <c r="V90" s="243"/>
      <c r="W90" s="243"/>
      <c r="X90" s="243"/>
      <c r="Y90" s="243"/>
      <c r="Z90" s="243"/>
      <c r="AA90" s="243"/>
    </row>
    <row r="91" spans="1:27" ht="16.5" x14ac:dyDescent="0.25">
      <c r="A91" s="323">
        <v>15</v>
      </c>
      <c r="B91" s="356" t="s">
        <v>545</v>
      </c>
      <c r="C91" s="357"/>
      <c r="D91" s="358" t="s">
        <v>546</v>
      </c>
      <c r="E91" s="359">
        <f>16450000*2</f>
        <v>32900000</v>
      </c>
      <c r="F91" s="359"/>
      <c r="G91" s="359"/>
      <c r="H91" s="359"/>
      <c r="I91" s="724">
        <v>45931</v>
      </c>
      <c r="J91" s="360" t="s">
        <v>442</v>
      </c>
      <c r="K91" s="243"/>
      <c r="L91" s="243"/>
      <c r="M91" s="242"/>
      <c r="N91" s="243"/>
      <c r="O91" s="242"/>
      <c r="P91" s="243"/>
      <c r="Q91" s="243"/>
      <c r="R91" s="243"/>
      <c r="S91" s="243"/>
      <c r="T91" s="243"/>
      <c r="U91" s="243"/>
      <c r="V91" s="243"/>
      <c r="W91" s="243"/>
      <c r="X91" s="243"/>
      <c r="Y91" s="243"/>
      <c r="Z91" s="243"/>
      <c r="AA91" s="243"/>
    </row>
    <row r="92" spans="1:27" ht="16.5" x14ac:dyDescent="0.25">
      <c r="A92" s="323">
        <v>16</v>
      </c>
      <c r="B92" s="324" t="s">
        <v>547</v>
      </c>
      <c r="C92" s="325"/>
      <c r="D92" s="326"/>
      <c r="E92" s="327">
        <v>5600000</v>
      </c>
      <c r="F92" s="327"/>
      <c r="G92" s="327"/>
      <c r="H92" s="327"/>
      <c r="I92" s="722">
        <v>45959</v>
      </c>
      <c r="J92" s="323" t="s">
        <v>548</v>
      </c>
      <c r="K92" s="243"/>
      <c r="L92" s="243"/>
      <c r="M92" s="242"/>
      <c r="N92" s="243"/>
      <c r="O92" s="242"/>
      <c r="P92" s="243"/>
      <c r="Q92" s="243"/>
      <c r="R92" s="243"/>
      <c r="S92" s="243"/>
      <c r="T92" s="243"/>
      <c r="U92" s="243"/>
      <c r="V92" s="243"/>
      <c r="W92" s="243"/>
      <c r="X92" s="243"/>
      <c r="Y92" s="243"/>
      <c r="Z92" s="243"/>
      <c r="AA92" s="243"/>
    </row>
    <row r="93" spans="1:27" ht="16.5" x14ac:dyDescent="0.25">
      <c r="A93" s="323">
        <v>17</v>
      </c>
      <c r="B93" s="324" t="s">
        <v>549</v>
      </c>
      <c r="C93" s="325"/>
      <c r="D93" s="326"/>
      <c r="E93" s="327">
        <v>29000000</v>
      </c>
      <c r="F93" s="327"/>
      <c r="G93" s="327"/>
      <c r="H93" s="327"/>
      <c r="I93" s="722">
        <v>45964</v>
      </c>
      <c r="J93" s="323" t="s">
        <v>442</v>
      </c>
      <c r="K93" s="243"/>
      <c r="L93" s="243"/>
      <c r="M93" s="242"/>
      <c r="N93" s="243"/>
      <c r="O93" s="242"/>
      <c r="P93" s="243"/>
      <c r="Q93" s="243"/>
      <c r="R93" s="243"/>
      <c r="S93" s="243"/>
      <c r="T93" s="243"/>
      <c r="U93" s="243"/>
      <c r="V93" s="243"/>
      <c r="W93" s="243"/>
      <c r="X93" s="243"/>
      <c r="Y93" s="243"/>
      <c r="Z93" s="243"/>
      <c r="AA93" s="243"/>
    </row>
    <row r="94" spans="1:27" ht="16.5" x14ac:dyDescent="0.25">
      <c r="A94" s="323">
        <v>18</v>
      </c>
      <c r="B94" s="324" t="s">
        <v>550</v>
      </c>
      <c r="C94" s="325"/>
      <c r="D94" s="355"/>
      <c r="E94" s="327">
        <v>6600000</v>
      </c>
      <c r="F94" s="327"/>
      <c r="G94" s="327"/>
      <c r="H94" s="361"/>
      <c r="I94" s="722">
        <v>45964</v>
      </c>
      <c r="J94" s="323" t="s">
        <v>535</v>
      </c>
      <c r="K94" s="243"/>
      <c r="L94" s="243"/>
      <c r="M94" s="242"/>
      <c r="N94" s="243"/>
      <c r="O94" s="242"/>
      <c r="P94" s="243"/>
      <c r="Q94" s="243"/>
      <c r="R94" s="243"/>
      <c r="S94" s="243"/>
      <c r="T94" s="243"/>
      <c r="U94" s="243"/>
      <c r="V94" s="243"/>
      <c r="W94" s="243"/>
      <c r="X94" s="243"/>
      <c r="Y94" s="243"/>
      <c r="Z94" s="243"/>
      <c r="AA94" s="243"/>
    </row>
    <row r="95" spans="1:27" ht="16.5" x14ac:dyDescent="0.25">
      <c r="A95" s="323">
        <v>19</v>
      </c>
      <c r="B95" s="324" t="s">
        <v>551</v>
      </c>
      <c r="C95" s="325"/>
      <c r="D95" s="355"/>
      <c r="E95" s="327">
        <v>3790000</v>
      </c>
      <c r="F95" s="327"/>
      <c r="G95" s="327"/>
      <c r="H95" s="327"/>
      <c r="I95" s="722">
        <v>45964</v>
      </c>
      <c r="J95" s="323" t="s">
        <v>528</v>
      </c>
      <c r="K95" s="243"/>
      <c r="L95" s="243"/>
      <c r="M95" s="242"/>
      <c r="N95" s="243"/>
      <c r="O95" s="242"/>
      <c r="P95" s="243"/>
      <c r="Q95" s="243"/>
      <c r="R95" s="243"/>
      <c r="S95" s="243"/>
      <c r="T95" s="243"/>
      <c r="U95" s="243"/>
      <c r="V95" s="243"/>
      <c r="W95" s="243"/>
      <c r="X95" s="243"/>
      <c r="Y95" s="243"/>
      <c r="Z95" s="243"/>
      <c r="AA95" s="243"/>
    </row>
    <row r="96" spans="1:27" ht="16.5" x14ac:dyDescent="0.25">
      <c r="A96" s="323">
        <v>20</v>
      </c>
      <c r="B96" s="356" t="s">
        <v>552</v>
      </c>
      <c r="C96" s="357"/>
      <c r="D96" s="358" t="s">
        <v>546</v>
      </c>
      <c r="E96" s="359">
        <v>7200000</v>
      </c>
      <c r="F96" s="359"/>
      <c r="G96" s="359"/>
      <c r="H96" s="359"/>
      <c r="I96" s="724">
        <v>45967</v>
      </c>
      <c r="J96" s="360" t="s">
        <v>437</v>
      </c>
      <c r="K96" s="243"/>
      <c r="L96" s="243"/>
      <c r="M96" s="242"/>
      <c r="N96" s="243"/>
      <c r="O96" s="242"/>
      <c r="P96" s="243"/>
      <c r="Q96" s="243"/>
      <c r="R96" s="243"/>
      <c r="S96" s="243"/>
      <c r="T96" s="243"/>
      <c r="U96" s="243"/>
      <c r="V96" s="243"/>
      <c r="W96" s="243"/>
      <c r="X96" s="243"/>
      <c r="Y96" s="243"/>
      <c r="Z96" s="243"/>
      <c r="AA96" s="243"/>
    </row>
    <row r="97" spans="1:27" ht="16.5" x14ac:dyDescent="0.25">
      <c r="A97" s="323">
        <v>21</v>
      </c>
      <c r="B97" s="356" t="s">
        <v>553</v>
      </c>
      <c r="C97" s="357"/>
      <c r="D97" s="358" t="s">
        <v>546</v>
      </c>
      <c r="E97" s="359">
        <v>1920000</v>
      </c>
      <c r="F97" s="359"/>
      <c r="G97" s="359"/>
      <c r="H97" s="359"/>
      <c r="I97" s="724">
        <v>45967</v>
      </c>
      <c r="J97" s="360" t="s">
        <v>437</v>
      </c>
      <c r="K97" s="243"/>
      <c r="L97" s="243"/>
      <c r="M97" s="242"/>
      <c r="N97" s="243"/>
      <c r="O97" s="242"/>
      <c r="P97" s="243"/>
      <c r="Q97" s="243"/>
      <c r="R97" s="243"/>
      <c r="S97" s="243"/>
      <c r="T97" s="243"/>
      <c r="U97" s="243"/>
      <c r="V97" s="243"/>
      <c r="W97" s="243"/>
      <c r="X97" s="243"/>
      <c r="Y97" s="243"/>
      <c r="Z97" s="243"/>
      <c r="AA97" s="243"/>
    </row>
    <row r="98" spans="1:27" ht="16.5" x14ac:dyDescent="0.25">
      <c r="A98" s="323">
        <v>22</v>
      </c>
      <c r="B98" s="356" t="s">
        <v>554</v>
      </c>
      <c r="C98" s="357"/>
      <c r="D98" s="358" t="s">
        <v>546</v>
      </c>
      <c r="E98" s="359">
        <f>3*5600000</f>
        <v>16800000</v>
      </c>
      <c r="F98" s="359"/>
      <c r="G98" s="359"/>
      <c r="H98" s="359"/>
      <c r="I98" s="724">
        <v>45967</v>
      </c>
      <c r="J98" s="360" t="s">
        <v>437</v>
      </c>
      <c r="K98" s="243"/>
      <c r="L98" s="243"/>
      <c r="M98" s="242"/>
      <c r="N98" s="243"/>
      <c r="O98" s="242"/>
      <c r="P98" s="243"/>
      <c r="Q98" s="243"/>
      <c r="R98" s="243"/>
      <c r="S98" s="243"/>
      <c r="T98" s="243"/>
      <c r="U98" s="243"/>
      <c r="V98" s="243"/>
      <c r="W98" s="243"/>
      <c r="X98" s="243"/>
      <c r="Y98" s="243"/>
      <c r="Z98" s="243"/>
      <c r="AA98" s="243"/>
    </row>
    <row r="99" spans="1:27" ht="16.5" x14ac:dyDescent="0.25">
      <c r="A99" s="323">
        <v>23</v>
      </c>
      <c r="B99" s="356" t="s">
        <v>555</v>
      </c>
      <c r="C99" s="357"/>
      <c r="D99" s="358" t="s">
        <v>546</v>
      </c>
      <c r="E99" s="359">
        <f>25200000/1.08</f>
        <v>23333333.333333332</v>
      </c>
      <c r="F99" s="359"/>
      <c r="G99" s="359"/>
      <c r="H99" s="362"/>
      <c r="I99" s="724">
        <v>45967</v>
      </c>
      <c r="J99" s="360" t="s">
        <v>437</v>
      </c>
      <c r="K99" s="243"/>
      <c r="L99" s="243"/>
      <c r="M99" s="242"/>
      <c r="N99" s="243"/>
      <c r="O99" s="242"/>
      <c r="P99" s="243"/>
      <c r="Q99" s="243"/>
      <c r="R99" s="243"/>
      <c r="S99" s="243"/>
      <c r="T99" s="243"/>
      <c r="U99" s="243"/>
      <c r="V99" s="243"/>
      <c r="W99" s="243"/>
      <c r="X99" s="243"/>
      <c r="Y99" s="243"/>
      <c r="Z99" s="243"/>
      <c r="AA99" s="243"/>
    </row>
    <row r="100" spans="1:27" ht="16.5" x14ac:dyDescent="0.25">
      <c r="A100" s="323">
        <v>24</v>
      </c>
      <c r="B100" s="324" t="s">
        <v>556</v>
      </c>
      <c r="C100" s="325"/>
      <c r="D100" s="355"/>
      <c r="E100" s="327">
        <v>59500000</v>
      </c>
      <c r="F100" s="327"/>
      <c r="G100" s="327"/>
      <c r="H100" s="327"/>
      <c r="I100" s="722">
        <v>45968</v>
      </c>
      <c r="J100" s="323" t="s">
        <v>442</v>
      </c>
      <c r="K100" s="243"/>
      <c r="L100" s="243"/>
      <c r="M100" s="242"/>
      <c r="N100" s="243"/>
      <c r="O100" s="242"/>
      <c r="P100" s="243"/>
      <c r="Q100" s="243"/>
      <c r="R100" s="243"/>
      <c r="S100" s="243"/>
      <c r="T100" s="243"/>
      <c r="U100" s="243"/>
      <c r="V100" s="243"/>
      <c r="W100" s="243"/>
      <c r="X100" s="243"/>
      <c r="Y100" s="243"/>
      <c r="Z100" s="243"/>
      <c r="AA100" s="243"/>
    </row>
    <row r="101" spans="1:27" ht="16.5" x14ac:dyDescent="0.25">
      <c r="A101" s="323">
        <v>25</v>
      </c>
      <c r="B101" s="356" t="s">
        <v>557</v>
      </c>
      <c r="C101" s="357"/>
      <c r="D101" s="358" t="s">
        <v>546</v>
      </c>
      <c r="E101" s="359">
        <f>17590000</f>
        <v>17590000</v>
      </c>
      <c r="F101" s="359"/>
      <c r="G101" s="359"/>
      <c r="H101" s="359"/>
      <c r="I101" s="724">
        <v>45971</v>
      </c>
      <c r="J101" s="360" t="s">
        <v>442</v>
      </c>
      <c r="K101" s="243"/>
      <c r="L101" s="243"/>
      <c r="M101" s="242"/>
      <c r="N101" s="243"/>
      <c r="O101" s="242"/>
      <c r="P101" s="243"/>
      <c r="Q101" s="243"/>
      <c r="R101" s="243"/>
      <c r="S101" s="243"/>
      <c r="T101" s="243"/>
      <c r="U101" s="243"/>
      <c r="V101" s="243"/>
      <c r="W101" s="243"/>
      <c r="X101" s="243"/>
      <c r="Y101" s="243"/>
      <c r="Z101" s="243"/>
      <c r="AA101" s="243"/>
    </row>
    <row r="102" spans="1:27" ht="16.5" x14ac:dyDescent="0.25">
      <c r="A102" s="323">
        <v>26</v>
      </c>
      <c r="B102" s="356" t="s">
        <v>558</v>
      </c>
      <c r="C102" s="357"/>
      <c r="D102" s="358" t="s">
        <v>546</v>
      </c>
      <c r="E102" s="359">
        <v>24063000</v>
      </c>
      <c r="F102" s="359"/>
      <c r="G102" s="359"/>
      <c r="H102" s="359"/>
      <c r="I102" s="724">
        <v>45971</v>
      </c>
      <c r="J102" s="360" t="s">
        <v>535</v>
      </c>
      <c r="K102" s="243"/>
      <c r="L102" s="243"/>
      <c r="M102" s="242"/>
      <c r="N102" s="243"/>
      <c r="O102" s="242"/>
      <c r="P102" s="243"/>
      <c r="Q102" s="243"/>
      <c r="R102" s="243"/>
      <c r="S102" s="243"/>
      <c r="T102" s="243"/>
      <c r="U102" s="243"/>
      <c r="V102" s="243"/>
      <c r="W102" s="243"/>
      <c r="X102" s="243"/>
      <c r="Y102" s="243"/>
      <c r="Z102" s="243"/>
      <c r="AA102" s="243"/>
    </row>
    <row r="103" spans="1:27" ht="16.5" x14ac:dyDescent="0.25">
      <c r="A103" s="323">
        <v>27</v>
      </c>
      <c r="B103" s="356" t="s">
        <v>559</v>
      </c>
      <c r="C103" s="357"/>
      <c r="D103" s="358" t="s">
        <v>546</v>
      </c>
      <c r="E103" s="359">
        <v>2095000</v>
      </c>
      <c r="F103" s="359"/>
      <c r="G103" s="359"/>
      <c r="H103" s="359"/>
      <c r="I103" s="724">
        <v>45971</v>
      </c>
      <c r="J103" s="360" t="s">
        <v>535</v>
      </c>
      <c r="K103" s="243"/>
      <c r="L103" s="243"/>
      <c r="M103" s="242"/>
      <c r="N103" s="243"/>
      <c r="O103" s="242"/>
      <c r="P103" s="243"/>
      <c r="Q103" s="243"/>
      <c r="R103" s="243"/>
      <c r="S103" s="243"/>
      <c r="T103" s="243"/>
      <c r="U103" s="243"/>
      <c r="V103" s="243"/>
      <c r="W103" s="243"/>
      <c r="X103" s="243"/>
      <c r="Y103" s="243"/>
      <c r="Z103" s="243"/>
      <c r="AA103" s="243"/>
    </row>
    <row r="104" spans="1:27" ht="16.5" x14ac:dyDescent="0.25">
      <c r="A104" s="323">
        <v>28</v>
      </c>
      <c r="B104" s="324" t="s">
        <v>560</v>
      </c>
      <c r="C104" s="325"/>
      <c r="D104" s="326"/>
      <c r="E104" s="327">
        <v>8690000</v>
      </c>
      <c r="F104" s="327"/>
      <c r="G104" s="327"/>
      <c r="H104" s="327"/>
      <c r="I104" s="722">
        <v>45971</v>
      </c>
      <c r="J104" s="323" t="s">
        <v>561</v>
      </c>
      <c r="K104" s="243"/>
      <c r="L104" s="243"/>
      <c r="M104" s="242"/>
      <c r="N104" s="243"/>
      <c r="O104" s="242"/>
      <c r="P104" s="243"/>
      <c r="Q104" s="243"/>
      <c r="R104" s="243"/>
      <c r="S104" s="243"/>
      <c r="T104" s="243"/>
      <c r="U104" s="243"/>
      <c r="V104" s="243"/>
      <c r="W104" s="243"/>
      <c r="X104" s="243"/>
      <c r="Y104" s="243"/>
      <c r="Z104" s="243"/>
      <c r="AA104" s="243"/>
    </row>
    <row r="105" spans="1:27" ht="16.5" x14ac:dyDescent="0.25">
      <c r="A105" s="323">
        <v>29</v>
      </c>
      <c r="B105" s="324" t="s">
        <v>562</v>
      </c>
      <c r="C105" s="325"/>
      <c r="D105" s="326"/>
      <c r="E105" s="327">
        <f>24*1200000</f>
        <v>28800000</v>
      </c>
      <c r="F105" s="327"/>
      <c r="G105" s="327"/>
      <c r="H105" s="327"/>
      <c r="I105" s="722">
        <v>45971</v>
      </c>
      <c r="J105" s="323" t="s">
        <v>442</v>
      </c>
      <c r="K105" s="243"/>
      <c r="L105" s="243"/>
      <c r="M105" s="242"/>
      <c r="N105" s="243"/>
      <c r="O105" s="242"/>
      <c r="P105" s="243"/>
      <c r="Q105" s="243"/>
      <c r="R105" s="243"/>
      <c r="S105" s="243"/>
      <c r="T105" s="243"/>
      <c r="U105" s="243"/>
      <c r="V105" s="243"/>
      <c r="W105" s="243"/>
      <c r="X105" s="243"/>
      <c r="Y105" s="243"/>
      <c r="Z105" s="243"/>
      <c r="AA105" s="243"/>
    </row>
    <row r="106" spans="1:27" ht="16.5" x14ac:dyDescent="0.25">
      <c r="A106" s="323">
        <v>30</v>
      </c>
      <c r="B106" s="324" t="s">
        <v>563</v>
      </c>
      <c r="C106" s="325"/>
      <c r="D106" s="326"/>
      <c r="E106" s="327">
        <v>7450000</v>
      </c>
      <c r="F106" s="327"/>
      <c r="G106" s="327"/>
      <c r="H106" s="327"/>
      <c r="I106" s="722">
        <v>45971</v>
      </c>
      <c r="J106" s="323" t="s">
        <v>442</v>
      </c>
      <c r="K106" s="243"/>
      <c r="L106" s="243"/>
      <c r="M106" s="242"/>
      <c r="N106" s="243"/>
      <c r="O106" s="242"/>
      <c r="P106" s="243"/>
      <c r="Q106" s="243"/>
      <c r="R106" s="243"/>
      <c r="S106" s="243"/>
      <c r="T106" s="243"/>
      <c r="U106" s="243"/>
      <c r="V106" s="243"/>
      <c r="W106" s="243"/>
      <c r="X106" s="243"/>
      <c r="Y106" s="243"/>
      <c r="Z106" s="243"/>
      <c r="AA106" s="243"/>
    </row>
    <row r="107" spans="1:27" ht="32.25" customHeight="1" x14ac:dyDescent="0.25">
      <c r="A107" s="363">
        <v>31</v>
      </c>
      <c r="B107" s="364" t="s">
        <v>564</v>
      </c>
      <c r="C107" s="365"/>
      <c r="D107" s="366"/>
      <c r="E107" s="367">
        <f>6*(19500000+5000000)</f>
        <v>147000000</v>
      </c>
      <c r="F107" s="367"/>
      <c r="G107" s="367"/>
      <c r="H107" s="367"/>
      <c r="I107" s="725">
        <v>45971</v>
      </c>
      <c r="J107" s="363" t="s">
        <v>565</v>
      </c>
      <c r="K107" s="243"/>
      <c r="L107" s="243"/>
      <c r="M107" s="242"/>
      <c r="N107" s="243"/>
      <c r="O107" s="242"/>
      <c r="P107" s="243"/>
      <c r="Q107" s="243"/>
      <c r="R107" s="243"/>
      <c r="S107" s="243"/>
      <c r="T107" s="243"/>
      <c r="U107" s="243"/>
      <c r="V107" s="243"/>
      <c r="W107" s="243"/>
      <c r="X107" s="243"/>
      <c r="Y107" s="243"/>
      <c r="Z107" s="243"/>
      <c r="AA107" s="243"/>
    </row>
    <row r="108" spans="1:27" ht="15.75" customHeight="1" x14ac:dyDescent="0.25">
      <c r="A108" s="323">
        <v>32</v>
      </c>
      <c r="B108" s="356" t="s">
        <v>566</v>
      </c>
      <c r="C108" s="357"/>
      <c r="D108" s="358" t="s">
        <v>546</v>
      </c>
      <c r="E108" s="359">
        <f>6700000/1.08</f>
        <v>6203703.7037037034</v>
      </c>
      <c r="F108" s="359"/>
      <c r="G108" s="359"/>
      <c r="H108" s="359"/>
      <c r="I108" s="724">
        <v>45982</v>
      </c>
      <c r="J108" s="360" t="s">
        <v>567</v>
      </c>
      <c r="K108" s="243"/>
      <c r="L108" s="243"/>
      <c r="M108" s="242"/>
      <c r="N108" s="243"/>
      <c r="O108" s="242"/>
      <c r="P108" s="243"/>
      <c r="Q108" s="243"/>
      <c r="R108" s="243"/>
      <c r="S108" s="243"/>
      <c r="T108" s="243"/>
      <c r="U108" s="243"/>
      <c r="V108" s="243"/>
      <c r="W108" s="243"/>
      <c r="X108" s="243"/>
      <c r="Y108" s="243"/>
      <c r="Z108" s="243"/>
      <c r="AA108" s="243"/>
    </row>
    <row r="109" spans="1:27" ht="15.75" customHeight="1" x14ac:dyDescent="0.25">
      <c r="A109" s="323">
        <v>33</v>
      </c>
      <c r="B109" s="356" t="s">
        <v>568</v>
      </c>
      <c r="C109" s="357"/>
      <c r="D109" s="358" t="s">
        <v>546</v>
      </c>
      <c r="E109" s="359">
        <v>2230000</v>
      </c>
      <c r="F109" s="359"/>
      <c r="G109" s="359"/>
      <c r="H109" s="368"/>
      <c r="I109" s="724">
        <v>45982</v>
      </c>
      <c r="J109" s="360" t="s">
        <v>567</v>
      </c>
      <c r="K109" s="243"/>
      <c r="L109" s="243"/>
      <c r="M109" s="242"/>
      <c r="N109" s="243"/>
      <c r="O109" s="242"/>
      <c r="P109" s="243"/>
      <c r="Q109" s="243"/>
      <c r="R109" s="243"/>
      <c r="S109" s="243"/>
      <c r="T109" s="243"/>
      <c r="U109" s="243"/>
      <c r="V109" s="243"/>
      <c r="W109" s="243"/>
      <c r="X109" s="243"/>
      <c r="Y109" s="243"/>
      <c r="Z109" s="243"/>
      <c r="AA109" s="243"/>
    </row>
    <row r="110" spans="1:27" ht="15.75" customHeight="1" x14ac:dyDescent="0.25">
      <c r="A110" s="323">
        <v>34</v>
      </c>
      <c r="B110" s="356" t="s">
        <v>569</v>
      </c>
      <c r="C110" s="357"/>
      <c r="D110" s="358" t="s">
        <v>546</v>
      </c>
      <c r="E110" s="359">
        <v>2050000</v>
      </c>
      <c r="F110" s="359"/>
      <c r="G110" s="359"/>
      <c r="H110" s="359"/>
      <c r="I110" s="724">
        <v>45982</v>
      </c>
      <c r="J110" s="360" t="s">
        <v>567</v>
      </c>
      <c r="K110" s="243"/>
      <c r="L110" s="243"/>
      <c r="M110" s="242"/>
      <c r="N110" s="243"/>
      <c r="O110" s="242"/>
      <c r="P110" s="243"/>
      <c r="Q110" s="243"/>
      <c r="R110" s="243"/>
      <c r="S110" s="243"/>
      <c r="T110" s="243"/>
      <c r="U110" s="243"/>
      <c r="V110" s="243"/>
      <c r="W110" s="243"/>
      <c r="X110" s="243"/>
      <c r="Y110" s="243"/>
      <c r="Z110" s="243"/>
      <c r="AA110" s="243"/>
    </row>
    <row r="111" spans="1:27" ht="51.75" customHeight="1" x14ac:dyDescent="0.25">
      <c r="A111" s="369">
        <v>35</v>
      </c>
      <c r="B111" s="370" t="s">
        <v>570</v>
      </c>
      <c r="C111" s="357"/>
      <c r="D111" s="371" t="s">
        <v>546</v>
      </c>
      <c r="E111" s="372">
        <v>16320000</v>
      </c>
      <c r="F111" s="372"/>
      <c r="G111" s="373"/>
      <c r="H111" s="374"/>
      <c r="I111" s="726"/>
      <c r="J111" s="375" t="s">
        <v>442</v>
      </c>
      <c r="K111" s="376"/>
      <c r="L111" s="376"/>
      <c r="M111" s="377"/>
      <c r="N111" s="376"/>
      <c r="O111" s="377"/>
      <c r="P111" s="376"/>
      <c r="Q111" s="376"/>
      <c r="R111" s="376"/>
      <c r="S111" s="376"/>
      <c r="T111" s="376"/>
      <c r="U111" s="376"/>
      <c r="V111" s="376"/>
      <c r="W111" s="376"/>
      <c r="X111" s="376"/>
      <c r="Y111" s="376"/>
      <c r="Z111" s="376"/>
      <c r="AA111" s="376"/>
    </row>
    <row r="112" spans="1:27" ht="15.75" customHeight="1" x14ac:dyDescent="0.25">
      <c r="A112" s="323">
        <v>36</v>
      </c>
      <c r="B112" s="356" t="s">
        <v>571</v>
      </c>
      <c r="C112" s="357"/>
      <c r="D112" s="358" t="s">
        <v>546</v>
      </c>
      <c r="E112" s="372">
        <f>15190000/1.08</f>
        <v>14064814.814814813</v>
      </c>
      <c r="F112" s="372"/>
      <c r="G112" s="327"/>
      <c r="H112" s="368"/>
      <c r="I112" s="724"/>
      <c r="J112" s="360" t="s">
        <v>442</v>
      </c>
      <c r="K112" s="243"/>
      <c r="L112" s="243"/>
      <c r="M112" s="242"/>
      <c r="N112" s="243"/>
      <c r="O112" s="242"/>
      <c r="P112" s="243"/>
      <c r="Q112" s="243"/>
      <c r="R112" s="243"/>
      <c r="S112" s="243"/>
      <c r="T112" s="243"/>
      <c r="U112" s="243"/>
      <c r="V112" s="243"/>
      <c r="W112" s="243"/>
      <c r="X112" s="243"/>
      <c r="Y112" s="243"/>
      <c r="Z112" s="243"/>
      <c r="AA112" s="243"/>
    </row>
    <row r="113" spans="1:27" ht="15.75" customHeight="1" x14ac:dyDescent="0.25">
      <c r="A113" s="323">
        <v>37</v>
      </c>
      <c r="B113" s="356" t="s">
        <v>572</v>
      </c>
      <c r="C113" s="357"/>
      <c r="D113" s="358" t="s">
        <v>546</v>
      </c>
      <c r="E113" s="372">
        <v>3595000</v>
      </c>
      <c r="F113" s="372"/>
      <c r="G113" s="327"/>
      <c r="H113" s="368"/>
      <c r="I113" s="724"/>
      <c r="J113" s="360" t="s">
        <v>442</v>
      </c>
      <c r="K113" s="243"/>
      <c r="L113" s="243"/>
      <c r="M113" s="242"/>
      <c r="N113" s="243"/>
      <c r="O113" s="242"/>
      <c r="P113" s="243"/>
      <c r="Q113" s="243"/>
      <c r="R113" s="243"/>
      <c r="S113" s="243"/>
      <c r="T113" s="243"/>
      <c r="U113" s="243"/>
      <c r="V113" s="243"/>
      <c r="W113" s="243"/>
      <c r="X113" s="243"/>
      <c r="Y113" s="243"/>
      <c r="Z113" s="243"/>
      <c r="AA113" s="243"/>
    </row>
    <row r="114" spans="1:27" ht="16.5" x14ac:dyDescent="0.25">
      <c r="A114" s="323">
        <v>38</v>
      </c>
      <c r="B114" s="356" t="s">
        <v>573</v>
      </c>
      <c r="C114" s="357"/>
      <c r="D114" s="358" t="s">
        <v>546</v>
      </c>
      <c r="E114" s="372">
        <f>(21990000+1900000+80000)/1.08</f>
        <v>22194444.444444444</v>
      </c>
      <c r="F114" s="372"/>
      <c r="G114" s="327"/>
      <c r="H114" s="368"/>
      <c r="I114" s="724"/>
      <c r="J114" s="360" t="s">
        <v>442</v>
      </c>
      <c r="K114" s="243"/>
      <c r="L114" s="243"/>
      <c r="M114" s="242"/>
      <c r="N114" s="243"/>
      <c r="O114" s="242"/>
      <c r="P114" s="243"/>
      <c r="Q114" s="243"/>
      <c r="R114" s="243"/>
      <c r="S114" s="243"/>
      <c r="T114" s="243"/>
      <c r="U114" s="243"/>
      <c r="V114" s="243"/>
      <c r="W114" s="243"/>
      <c r="X114" s="243"/>
      <c r="Y114" s="243"/>
      <c r="Z114" s="243"/>
      <c r="AA114" s="243"/>
    </row>
    <row r="115" spans="1:27" ht="16.5" x14ac:dyDescent="0.25">
      <c r="A115" s="323">
        <v>39</v>
      </c>
      <c r="B115" s="356" t="s">
        <v>574</v>
      </c>
      <c r="C115" s="357"/>
      <c r="D115" s="358" t="s">
        <v>546</v>
      </c>
      <c r="E115" s="359">
        <f>4790000/1.08</f>
        <v>4435185.1851851847</v>
      </c>
      <c r="F115" s="359"/>
      <c r="G115" s="327"/>
      <c r="H115" s="368"/>
      <c r="I115" s="724"/>
      <c r="J115" s="360" t="s">
        <v>442</v>
      </c>
      <c r="K115" s="243"/>
      <c r="L115" s="243"/>
      <c r="M115" s="242"/>
      <c r="N115" s="243"/>
      <c r="O115" s="242"/>
      <c r="P115" s="243"/>
      <c r="Q115" s="243"/>
      <c r="R115" s="243"/>
      <c r="S115" s="243"/>
      <c r="T115" s="243"/>
      <c r="U115" s="243"/>
      <c r="V115" s="243"/>
      <c r="W115" s="243"/>
      <c r="X115" s="243"/>
      <c r="Y115" s="243"/>
      <c r="Z115" s="243"/>
      <c r="AA115" s="243"/>
    </row>
    <row r="116" spans="1:27" ht="16.5" x14ac:dyDescent="0.25">
      <c r="A116" s="323">
        <v>40</v>
      </c>
      <c r="B116" s="324" t="s">
        <v>575</v>
      </c>
      <c r="C116" s="325"/>
      <c r="D116" s="326"/>
      <c r="E116" s="327">
        <v>6750000</v>
      </c>
      <c r="F116" s="327"/>
      <c r="G116" s="327"/>
      <c r="H116" s="327"/>
      <c r="I116" s="722">
        <v>45978</v>
      </c>
      <c r="J116" s="344" t="s">
        <v>442</v>
      </c>
      <c r="K116" s="243"/>
      <c r="L116" s="243"/>
      <c r="M116" s="242"/>
      <c r="N116" s="243"/>
      <c r="O116" s="242"/>
      <c r="P116" s="243"/>
      <c r="Q116" s="243"/>
      <c r="R116" s="243"/>
      <c r="S116" s="243"/>
      <c r="T116" s="243"/>
      <c r="U116" s="243"/>
      <c r="V116" s="243"/>
      <c r="W116" s="243"/>
      <c r="X116" s="243"/>
      <c r="Y116" s="243"/>
      <c r="Z116" s="243"/>
      <c r="AA116" s="243"/>
    </row>
    <row r="117" spans="1:27" ht="16.5" x14ac:dyDescent="0.25">
      <c r="A117" s="323">
        <v>41</v>
      </c>
      <c r="B117" s="356" t="s">
        <v>576</v>
      </c>
      <c r="C117" s="357"/>
      <c r="D117" s="358" t="s">
        <v>546</v>
      </c>
      <c r="E117" s="359">
        <f>8400000/2</f>
        <v>4200000</v>
      </c>
      <c r="F117" s="359"/>
      <c r="G117" s="359"/>
      <c r="H117" s="359"/>
      <c r="I117" s="724">
        <v>45978</v>
      </c>
      <c r="J117" s="360" t="s">
        <v>516</v>
      </c>
      <c r="K117" s="243"/>
      <c r="L117" s="243"/>
      <c r="M117" s="242"/>
      <c r="N117" s="243"/>
      <c r="O117" s="242"/>
      <c r="P117" s="243"/>
      <c r="Q117" s="243"/>
      <c r="R117" s="243"/>
      <c r="S117" s="243"/>
      <c r="T117" s="243"/>
      <c r="U117" s="243"/>
      <c r="V117" s="243"/>
      <c r="W117" s="243"/>
      <c r="X117" s="243"/>
      <c r="Y117" s="243"/>
      <c r="Z117" s="243"/>
      <c r="AA117" s="243"/>
    </row>
    <row r="118" spans="1:27" ht="16.5" x14ac:dyDescent="0.25">
      <c r="A118" s="323">
        <v>42</v>
      </c>
      <c r="B118" s="356" t="s">
        <v>479</v>
      </c>
      <c r="C118" s="357"/>
      <c r="D118" s="358" t="s">
        <v>546</v>
      </c>
      <c r="E118" s="359">
        <v>62960000</v>
      </c>
      <c r="F118" s="359"/>
      <c r="G118" s="359"/>
      <c r="H118" s="359"/>
      <c r="I118" s="724">
        <v>45978</v>
      </c>
      <c r="J118" s="378" t="s">
        <v>442</v>
      </c>
      <c r="K118" s="243"/>
      <c r="L118" s="243"/>
      <c r="M118" s="242"/>
      <c r="N118" s="243"/>
      <c r="O118" s="242"/>
      <c r="P118" s="243"/>
      <c r="Q118" s="243"/>
      <c r="R118" s="243"/>
      <c r="S118" s="243"/>
      <c r="T118" s="243"/>
      <c r="U118" s="243"/>
      <c r="V118" s="243"/>
      <c r="W118" s="243"/>
      <c r="X118" s="243"/>
      <c r="Y118" s="243"/>
      <c r="Z118" s="243"/>
      <c r="AA118" s="243"/>
    </row>
    <row r="119" spans="1:27" ht="16.5" x14ac:dyDescent="0.25">
      <c r="A119" s="323">
        <v>43</v>
      </c>
      <c r="B119" s="324" t="s">
        <v>577</v>
      </c>
      <c r="C119" s="325"/>
      <c r="D119" s="326"/>
      <c r="E119" s="327">
        <v>18500000</v>
      </c>
      <c r="F119" s="327"/>
      <c r="G119" s="327"/>
      <c r="H119" s="327"/>
      <c r="I119" s="722">
        <v>45979</v>
      </c>
      <c r="J119" s="344" t="s">
        <v>442</v>
      </c>
      <c r="K119" s="243"/>
      <c r="L119" s="243"/>
      <c r="M119" s="242"/>
      <c r="N119" s="243"/>
      <c r="O119" s="242"/>
      <c r="P119" s="243"/>
      <c r="Q119" s="243"/>
      <c r="R119" s="243"/>
      <c r="S119" s="243"/>
      <c r="T119" s="243"/>
      <c r="U119" s="243"/>
      <c r="V119" s="243"/>
      <c r="W119" s="243"/>
      <c r="X119" s="243"/>
      <c r="Y119" s="243"/>
      <c r="Z119" s="243"/>
      <c r="AA119" s="243"/>
    </row>
    <row r="120" spans="1:27" ht="16.5" x14ac:dyDescent="0.25">
      <c r="A120" s="323">
        <v>44</v>
      </c>
      <c r="B120" s="324" t="s">
        <v>578</v>
      </c>
      <c r="C120" s="325"/>
      <c r="D120" s="326"/>
      <c r="E120" s="327">
        <v>58777778</v>
      </c>
      <c r="F120" s="327"/>
      <c r="G120" s="327"/>
      <c r="H120" s="327"/>
      <c r="I120" s="722"/>
      <c r="J120" s="344" t="s">
        <v>442</v>
      </c>
      <c r="K120" s="243"/>
      <c r="L120" s="243"/>
      <c r="M120" s="242"/>
      <c r="N120" s="243"/>
      <c r="O120" s="242"/>
      <c r="P120" s="243"/>
      <c r="Q120" s="243"/>
      <c r="R120" s="243"/>
      <c r="S120" s="243"/>
      <c r="T120" s="243"/>
      <c r="U120" s="243"/>
      <c r="V120" s="243"/>
      <c r="W120" s="243"/>
      <c r="X120" s="243"/>
      <c r="Y120" s="243"/>
      <c r="Z120" s="243"/>
      <c r="AA120" s="243"/>
    </row>
    <row r="121" spans="1:27" ht="16.5" x14ac:dyDescent="0.25">
      <c r="A121" s="323">
        <v>45</v>
      </c>
      <c r="B121" s="324" t="s">
        <v>579</v>
      </c>
      <c r="C121" s="325"/>
      <c r="D121" s="326"/>
      <c r="E121" s="327">
        <f>5216000/1.1</f>
        <v>4741818.1818181816</v>
      </c>
      <c r="F121" s="327"/>
      <c r="G121" s="327"/>
      <c r="H121" s="327"/>
      <c r="I121" s="722">
        <v>45978</v>
      </c>
      <c r="J121" s="344" t="s">
        <v>580</v>
      </c>
      <c r="K121" s="243"/>
      <c r="L121" s="243"/>
      <c r="M121" s="242"/>
      <c r="N121" s="243"/>
      <c r="O121" s="242"/>
      <c r="P121" s="243"/>
      <c r="Q121" s="243"/>
      <c r="R121" s="243"/>
      <c r="S121" s="243"/>
      <c r="T121" s="243"/>
      <c r="U121" s="243"/>
      <c r="V121" s="243"/>
      <c r="W121" s="243"/>
      <c r="X121" s="243"/>
      <c r="Y121" s="243"/>
      <c r="Z121" s="243"/>
      <c r="AA121" s="243"/>
    </row>
    <row r="122" spans="1:27" ht="16.5" x14ac:dyDescent="0.25">
      <c r="A122" s="323">
        <v>46</v>
      </c>
      <c r="B122" s="324" t="s">
        <v>581</v>
      </c>
      <c r="C122" s="325"/>
      <c r="D122" s="326"/>
      <c r="E122" s="327">
        <v>6080000</v>
      </c>
      <c r="F122" s="327"/>
      <c r="G122" s="327"/>
      <c r="H122" s="361"/>
      <c r="I122" s="722">
        <v>45987</v>
      </c>
      <c r="J122" s="344" t="s">
        <v>464</v>
      </c>
      <c r="K122" s="243"/>
      <c r="L122" s="243"/>
      <c r="M122" s="242"/>
      <c r="N122" s="243"/>
      <c r="O122" s="242"/>
      <c r="P122" s="243"/>
      <c r="Q122" s="243"/>
      <c r="R122" s="243"/>
      <c r="S122" s="243"/>
      <c r="T122" s="243"/>
      <c r="U122" s="243"/>
      <c r="V122" s="243"/>
      <c r="W122" s="243"/>
      <c r="X122" s="243"/>
      <c r="Y122" s="243"/>
      <c r="Z122" s="243"/>
      <c r="AA122" s="243"/>
    </row>
    <row r="123" spans="1:27" ht="16.5" x14ac:dyDescent="0.25">
      <c r="A123" s="323">
        <v>47</v>
      </c>
      <c r="B123" s="324" t="s">
        <v>582</v>
      </c>
      <c r="C123" s="325"/>
      <c r="D123" s="326"/>
      <c r="E123" s="327">
        <v>3250000</v>
      </c>
      <c r="F123" s="327"/>
      <c r="G123" s="327"/>
      <c r="H123" s="327"/>
      <c r="I123" s="722">
        <v>45987</v>
      </c>
      <c r="J123" s="344" t="s">
        <v>583</v>
      </c>
      <c r="K123" s="243"/>
      <c r="L123" s="243"/>
      <c r="M123" s="242"/>
      <c r="N123" s="243"/>
      <c r="O123" s="242"/>
      <c r="P123" s="243"/>
      <c r="Q123" s="243"/>
      <c r="R123" s="243"/>
      <c r="S123" s="243"/>
      <c r="T123" s="243"/>
      <c r="U123" s="243"/>
      <c r="V123" s="243"/>
      <c r="W123" s="243"/>
      <c r="X123" s="243"/>
      <c r="Y123" s="243"/>
      <c r="Z123" s="243"/>
      <c r="AA123" s="243"/>
    </row>
    <row r="124" spans="1:27" ht="16.5" x14ac:dyDescent="0.25">
      <c r="A124" s="323">
        <v>48</v>
      </c>
      <c r="B124" s="324" t="s">
        <v>584</v>
      </c>
      <c r="C124" s="325"/>
      <c r="D124" s="326"/>
      <c r="E124" s="327">
        <v>2500000</v>
      </c>
      <c r="F124" s="327"/>
      <c r="G124" s="327"/>
      <c r="H124" s="327"/>
      <c r="I124" s="722">
        <v>45987</v>
      </c>
      <c r="J124" s="344" t="s">
        <v>583</v>
      </c>
      <c r="K124" s="243"/>
      <c r="L124" s="243"/>
      <c r="M124" s="242"/>
      <c r="N124" s="243"/>
      <c r="O124" s="242"/>
      <c r="P124" s="243"/>
      <c r="Q124" s="243"/>
      <c r="R124" s="243"/>
      <c r="S124" s="243"/>
      <c r="T124" s="243"/>
      <c r="U124" s="243"/>
      <c r="V124" s="243"/>
      <c r="W124" s="243"/>
      <c r="X124" s="243"/>
      <c r="Y124" s="243"/>
      <c r="Z124" s="243"/>
      <c r="AA124" s="243"/>
    </row>
    <row r="125" spans="1:27" ht="16.5" x14ac:dyDescent="0.25">
      <c r="A125" s="323">
        <v>49</v>
      </c>
      <c r="B125" s="379" t="s">
        <v>585</v>
      </c>
      <c r="C125" s="325"/>
      <c r="D125" s="326"/>
      <c r="E125" s="327"/>
      <c r="F125" s="327"/>
      <c r="G125" s="327"/>
      <c r="H125" s="327"/>
      <c r="I125" s="722"/>
      <c r="J125" s="380"/>
      <c r="K125" s="243"/>
      <c r="L125" s="243"/>
      <c r="M125" s="242"/>
      <c r="N125" s="243"/>
      <c r="O125" s="242"/>
      <c r="P125" s="243"/>
      <c r="Q125" s="243"/>
      <c r="R125" s="243"/>
      <c r="S125" s="243"/>
      <c r="T125" s="243"/>
      <c r="U125" s="243"/>
      <c r="V125" s="243"/>
      <c r="W125" s="243"/>
      <c r="X125" s="243"/>
      <c r="Y125" s="243"/>
      <c r="Z125" s="243"/>
      <c r="AA125" s="243"/>
    </row>
    <row r="126" spans="1:27" ht="15.75" customHeight="1" x14ac:dyDescent="0.25">
      <c r="A126" s="323">
        <v>50</v>
      </c>
      <c r="B126" s="379" t="s">
        <v>586</v>
      </c>
      <c r="C126" s="325"/>
      <c r="D126" s="326"/>
      <c r="E126" s="327">
        <v>5400000</v>
      </c>
      <c r="F126" s="327"/>
      <c r="G126" s="327"/>
      <c r="H126" s="327"/>
      <c r="I126" s="722">
        <v>45992</v>
      </c>
      <c r="J126" s="323" t="s">
        <v>587</v>
      </c>
      <c r="K126" s="243"/>
      <c r="L126" s="243"/>
      <c r="M126" s="242"/>
      <c r="N126" s="243"/>
      <c r="O126" s="242"/>
      <c r="P126" s="243"/>
      <c r="Q126" s="243"/>
      <c r="R126" s="243"/>
      <c r="S126" s="243"/>
      <c r="T126" s="243"/>
      <c r="U126" s="243"/>
      <c r="V126" s="243"/>
      <c r="W126" s="243"/>
      <c r="X126" s="243"/>
      <c r="Y126" s="243"/>
      <c r="Z126" s="243"/>
      <c r="AA126" s="243"/>
    </row>
    <row r="127" spans="1:27" ht="15.75" customHeight="1" x14ac:dyDescent="0.25">
      <c r="A127" s="323">
        <v>51</v>
      </c>
      <c r="B127" s="379" t="s">
        <v>588</v>
      </c>
      <c r="C127" s="325"/>
      <c r="D127" s="326"/>
      <c r="E127" s="327">
        <f>759260*6</f>
        <v>4555560</v>
      </c>
      <c r="F127" s="327"/>
      <c r="G127" s="327"/>
      <c r="H127" s="327"/>
      <c r="I127" s="722">
        <v>45992</v>
      </c>
      <c r="J127" s="323" t="s">
        <v>587</v>
      </c>
      <c r="K127" s="243"/>
      <c r="L127" s="243"/>
      <c r="M127" s="242"/>
      <c r="N127" s="243"/>
      <c r="O127" s="242"/>
      <c r="P127" s="243"/>
      <c r="Q127" s="243"/>
      <c r="R127" s="243"/>
      <c r="S127" s="243"/>
      <c r="T127" s="243"/>
      <c r="U127" s="243"/>
      <c r="V127" s="243"/>
      <c r="W127" s="243"/>
      <c r="X127" s="243"/>
      <c r="Y127" s="243"/>
      <c r="Z127" s="243"/>
      <c r="AA127" s="243"/>
    </row>
    <row r="128" spans="1:27" ht="15.75" customHeight="1" x14ac:dyDescent="0.25">
      <c r="A128" s="323">
        <v>52</v>
      </c>
      <c r="B128" s="379" t="s">
        <v>589</v>
      </c>
      <c r="C128" s="325"/>
      <c r="D128" s="326"/>
      <c r="E128" s="327">
        <v>1481482</v>
      </c>
      <c r="F128" s="327"/>
      <c r="G128" s="327"/>
      <c r="H128" s="327"/>
      <c r="I128" s="722">
        <v>45992</v>
      </c>
      <c r="J128" s="323" t="s">
        <v>587</v>
      </c>
      <c r="K128" s="243"/>
      <c r="L128" s="243"/>
      <c r="M128" s="242"/>
      <c r="N128" s="243"/>
      <c r="O128" s="242"/>
      <c r="P128" s="243"/>
      <c r="Q128" s="243"/>
      <c r="R128" s="243"/>
      <c r="S128" s="243"/>
      <c r="T128" s="243"/>
      <c r="U128" s="243"/>
      <c r="V128" s="243"/>
      <c r="W128" s="243"/>
      <c r="X128" s="243"/>
      <c r="Y128" s="243"/>
      <c r="Z128" s="243"/>
      <c r="AA128" s="243"/>
    </row>
    <row r="129" spans="1:27" ht="15.75" customHeight="1" x14ac:dyDescent="0.25">
      <c r="A129" s="323">
        <v>53</v>
      </c>
      <c r="B129" s="379" t="s">
        <v>590</v>
      </c>
      <c r="C129" s="325"/>
      <c r="D129" s="326"/>
      <c r="E129" s="327">
        <v>7400000</v>
      </c>
      <c r="F129" s="327"/>
      <c r="G129" s="327"/>
      <c r="H129" s="327"/>
      <c r="I129" s="722">
        <v>45992</v>
      </c>
      <c r="J129" s="323" t="s">
        <v>587</v>
      </c>
      <c r="K129" s="243"/>
      <c r="L129" s="243"/>
      <c r="M129" s="242"/>
      <c r="N129" s="243"/>
      <c r="O129" s="242"/>
      <c r="P129" s="243"/>
      <c r="Q129" s="243"/>
      <c r="R129" s="243"/>
      <c r="S129" s="243"/>
      <c r="T129" s="243"/>
      <c r="U129" s="243"/>
      <c r="V129" s="243"/>
      <c r="W129" s="243"/>
      <c r="X129" s="243"/>
      <c r="Y129" s="243"/>
      <c r="Z129" s="243"/>
      <c r="AA129" s="243"/>
    </row>
    <row r="130" spans="1:27" ht="15.75" customHeight="1" x14ac:dyDescent="0.25">
      <c r="A130" s="323">
        <v>54</v>
      </c>
      <c r="B130" s="379" t="s">
        <v>591</v>
      </c>
      <c r="C130" s="325"/>
      <c r="D130" s="326"/>
      <c r="E130" s="327">
        <v>1600000</v>
      </c>
      <c r="F130" s="327"/>
      <c r="G130" s="327"/>
      <c r="H130" s="327"/>
      <c r="I130" s="722">
        <v>45992</v>
      </c>
      <c r="J130" s="323" t="s">
        <v>587</v>
      </c>
      <c r="K130" s="243"/>
      <c r="L130" s="243"/>
      <c r="M130" s="242"/>
      <c r="N130" s="243"/>
      <c r="O130" s="242"/>
      <c r="P130" s="243"/>
      <c r="Q130" s="243"/>
      <c r="R130" s="243"/>
      <c r="S130" s="243"/>
      <c r="T130" s="243"/>
      <c r="U130" s="243"/>
      <c r="V130" s="243"/>
      <c r="W130" s="243"/>
      <c r="X130" s="243"/>
      <c r="Y130" s="243"/>
      <c r="Z130" s="243"/>
      <c r="AA130" s="243"/>
    </row>
    <row r="131" spans="1:27" ht="15.75" customHeight="1" x14ac:dyDescent="0.25">
      <c r="A131" s="323">
        <v>55</v>
      </c>
      <c r="B131" s="356" t="s">
        <v>592</v>
      </c>
      <c r="C131" s="357"/>
      <c r="D131" s="358" t="s">
        <v>546</v>
      </c>
      <c r="E131" s="359">
        <v>1120000</v>
      </c>
      <c r="F131" s="359"/>
      <c r="G131" s="359"/>
      <c r="H131" s="359"/>
      <c r="I131" s="724">
        <v>45993</v>
      </c>
      <c r="J131" s="360" t="s">
        <v>442</v>
      </c>
      <c r="K131" s="243"/>
      <c r="L131" s="243"/>
      <c r="M131" s="242"/>
      <c r="N131" s="243"/>
      <c r="O131" s="242"/>
      <c r="P131" s="243"/>
      <c r="Q131" s="243"/>
      <c r="R131" s="243"/>
      <c r="S131" s="243"/>
      <c r="T131" s="243"/>
      <c r="U131" s="243"/>
      <c r="V131" s="243"/>
      <c r="W131" s="243"/>
      <c r="X131" s="243"/>
      <c r="Y131" s="243"/>
      <c r="Z131" s="243"/>
      <c r="AA131" s="243"/>
    </row>
    <row r="132" spans="1:27" ht="15.75" customHeight="1" x14ac:dyDescent="0.25">
      <c r="A132" s="323">
        <v>56</v>
      </c>
      <c r="B132" s="356" t="s">
        <v>593</v>
      </c>
      <c r="C132" s="357"/>
      <c r="D132" s="358" t="s">
        <v>546</v>
      </c>
      <c r="E132" s="359">
        <v>3600000</v>
      </c>
      <c r="F132" s="359"/>
      <c r="G132" s="359"/>
      <c r="H132" s="359"/>
      <c r="I132" s="724">
        <v>45993</v>
      </c>
      <c r="J132" s="360" t="s">
        <v>442</v>
      </c>
      <c r="K132" s="243"/>
      <c r="L132" s="243"/>
      <c r="M132" s="242"/>
      <c r="N132" s="243"/>
      <c r="O132" s="242"/>
      <c r="P132" s="243"/>
      <c r="Q132" s="243"/>
      <c r="R132" s="243"/>
      <c r="S132" s="243"/>
      <c r="T132" s="243"/>
      <c r="U132" s="243"/>
      <c r="V132" s="243"/>
      <c r="W132" s="243"/>
      <c r="X132" s="243"/>
      <c r="Y132" s="243"/>
      <c r="Z132" s="243"/>
      <c r="AA132" s="243"/>
    </row>
    <row r="133" spans="1:27" ht="15.75" customHeight="1" x14ac:dyDescent="0.25">
      <c r="A133" s="323">
        <v>57</v>
      </c>
      <c r="B133" s="356" t="s">
        <v>594</v>
      </c>
      <c r="C133" s="357"/>
      <c r="D133" s="358" t="s">
        <v>546</v>
      </c>
      <c r="E133" s="359">
        <v>320000</v>
      </c>
      <c r="F133" s="359"/>
      <c r="G133" s="359"/>
      <c r="H133" s="359"/>
      <c r="I133" s="724">
        <v>45993</v>
      </c>
      <c r="J133" s="360" t="s">
        <v>442</v>
      </c>
      <c r="K133" s="243"/>
      <c r="L133" s="243"/>
      <c r="M133" s="242"/>
      <c r="N133" s="243"/>
      <c r="O133" s="242"/>
      <c r="P133" s="243"/>
      <c r="Q133" s="243"/>
      <c r="R133" s="243"/>
      <c r="S133" s="243"/>
      <c r="T133" s="243"/>
      <c r="U133" s="243"/>
      <c r="V133" s="243"/>
      <c r="W133" s="243"/>
      <c r="X133" s="243"/>
      <c r="Y133" s="243"/>
      <c r="Z133" s="243"/>
      <c r="AA133" s="243"/>
    </row>
    <row r="134" spans="1:27" ht="15.75" customHeight="1" x14ac:dyDescent="0.25">
      <c r="A134" s="323">
        <v>58</v>
      </c>
      <c r="B134" s="381" t="s">
        <v>595</v>
      </c>
      <c r="C134" s="325"/>
      <c r="D134" s="326"/>
      <c r="E134" s="327">
        <f>30600000/1.08</f>
        <v>28333333.333333332</v>
      </c>
      <c r="F134" s="327"/>
      <c r="G134" s="327"/>
      <c r="H134" s="327"/>
      <c r="I134" s="722"/>
      <c r="J134" s="323"/>
      <c r="K134" s="243"/>
      <c r="L134" s="243"/>
      <c r="M134" s="242"/>
      <c r="N134" s="243"/>
      <c r="O134" s="242"/>
      <c r="P134" s="243"/>
      <c r="Q134" s="243"/>
      <c r="R134" s="243"/>
      <c r="S134" s="243"/>
      <c r="T134" s="243"/>
      <c r="U134" s="243"/>
      <c r="V134" s="243"/>
      <c r="W134" s="243"/>
      <c r="X134" s="243"/>
      <c r="Y134" s="243"/>
      <c r="Z134" s="243"/>
      <c r="AA134" s="243"/>
    </row>
    <row r="135" spans="1:27" ht="15.75" customHeight="1" x14ac:dyDescent="0.25">
      <c r="A135" s="242"/>
      <c r="B135" s="243" t="s">
        <v>596</v>
      </c>
      <c r="C135" s="382"/>
      <c r="D135" s="244"/>
      <c r="E135" s="275">
        <v>2651000</v>
      </c>
      <c r="F135" s="275"/>
      <c r="G135" s="275"/>
      <c r="H135" s="275"/>
      <c r="I135" s="686"/>
      <c r="J135" s="242" t="s">
        <v>597</v>
      </c>
      <c r="K135" s="243"/>
      <c r="L135" s="243"/>
      <c r="M135" s="242"/>
      <c r="N135" s="243"/>
      <c r="O135" s="242"/>
      <c r="P135" s="243"/>
      <c r="Q135" s="243"/>
      <c r="R135" s="243"/>
      <c r="S135" s="243"/>
      <c r="T135" s="243"/>
      <c r="U135" s="243"/>
      <c r="V135" s="243"/>
      <c r="W135" s="243"/>
      <c r="X135" s="243"/>
      <c r="Y135" s="243"/>
      <c r="Z135" s="243"/>
      <c r="AA135" s="243"/>
    </row>
    <row r="136" spans="1:27" ht="15.75" customHeight="1" x14ac:dyDescent="0.25">
      <c r="A136" s="242"/>
      <c r="B136" s="243"/>
      <c r="C136" s="382"/>
      <c r="D136" s="244"/>
      <c r="E136" s="275"/>
      <c r="F136" s="275"/>
      <c r="G136" s="275"/>
      <c r="H136" s="275"/>
      <c r="I136" s="686"/>
      <c r="J136" s="242"/>
      <c r="K136" s="243"/>
      <c r="L136" s="243"/>
      <c r="M136" s="242"/>
      <c r="N136" s="243"/>
      <c r="O136" s="242"/>
      <c r="P136" s="243"/>
      <c r="Q136" s="243"/>
      <c r="R136" s="243"/>
      <c r="S136" s="243"/>
      <c r="T136" s="243"/>
      <c r="U136" s="243"/>
      <c r="V136" s="243"/>
      <c r="W136" s="243"/>
      <c r="X136" s="243"/>
      <c r="Y136" s="243"/>
      <c r="Z136" s="243"/>
      <c r="AA136" s="243"/>
    </row>
    <row r="137" spans="1:27" ht="15.75" customHeight="1" x14ac:dyDescent="0.25">
      <c r="A137" s="242"/>
      <c r="B137" s="243"/>
      <c r="C137" s="382"/>
      <c r="D137" s="244"/>
      <c r="E137" s="275"/>
      <c r="F137" s="275"/>
      <c r="G137" s="275"/>
      <c r="H137" s="275"/>
      <c r="I137" s="686"/>
      <c r="J137" s="242"/>
      <c r="K137" s="243"/>
      <c r="L137" s="243"/>
      <c r="M137" s="242"/>
      <c r="N137" s="243"/>
      <c r="O137" s="242"/>
      <c r="P137" s="243"/>
      <c r="Q137" s="243"/>
      <c r="R137" s="243"/>
      <c r="S137" s="243"/>
      <c r="T137" s="243"/>
      <c r="U137" s="243"/>
      <c r="V137" s="243"/>
      <c r="W137" s="243"/>
      <c r="X137" s="243"/>
      <c r="Y137" s="243"/>
      <c r="Z137" s="243"/>
      <c r="AA137" s="243"/>
    </row>
    <row r="138" spans="1:27" ht="15.75" customHeight="1" x14ac:dyDescent="0.25">
      <c r="A138" s="242"/>
      <c r="B138" s="243"/>
      <c r="C138" s="382"/>
      <c r="D138" s="244"/>
      <c r="E138" s="275"/>
      <c r="F138" s="275"/>
      <c r="G138" s="275"/>
      <c r="H138" s="275"/>
      <c r="I138" s="686"/>
      <c r="J138" s="242"/>
      <c r="K138" s="243"/>
      <c r="L138" s="243"/>
      <c r="M138" s="242"/>
      <c r="N138" s="243"/>
      <c r="O138" s="242"/>
      <c r="P138" s="243"/>
      <c r="Q138" s="243"/>
      <c r="R138" s="243"/>
      <c r="S138" s="243"/>
      <c r="T138" s="243"/>
      <c r="U138" s="243"/>
      <c r="V138" s="243"/>
      <c r="W138" s="243"/>
      <c r="X138" s="243"/>
      <c r="Y138" s="243"/>
      <c r="Z138" s="243"/>
      <c r="AA138" s="243"/>
    </row>
    <row r="139" spans="1:27" ht="15.75" customHeight="1" x14ac:dyDescent="0.25">
      <c r="A139" s="242"/>
      <c r="B139" s="243"/>
      <c r="C139" s="382"/>
      <c r="D139" s="244"/>
      <c r="E139" s="275"/>
      <c r="F139" s="275"/>
      <c r="G139" s="275"/>
      <c r="H139" s="275"/>
      <c r="I139" s="686"/>
      <c r="J139" s="242"/>
      <c r="K139" s="243"/>
      <c r="L139" s="243"/>
      <c r="M139" s="242"/>
      <c r="N139" s="243"/>
      <c r="O139" s="242"/>
      <c r="P139" s="243"/>
      <c r="Q139" s="243"/>
      <c r="R139" s="243"/>
      <c r="S139" s="243"/>
      <c r="T139" s="243"/>
      <c r="U139" s="243"/>
      <c r="V139" s="243"/>
      <c r="W139" s="243"/>
      <c r="X139" s="243"/>
      <c r="Y139" s="243"/>
      <c r="Z139" s="243"/>
      <c r="AA139" s="243"/>
    </row>
    <row r="140" spans="1:27" ht="15.75" customHeight="1" x14ac:dyDescent="0.25">
      <c r="A140" s="242"/>
      <c r="B140" s="243"/>
      <c r="C140" s="260"/>
      <c r="D140" s="244"/>
      <c r="E140" s="275"/>
      <c r="F140" s="275"/>
      <c r="G140" s="275"/>
      <c r="H140" s="275"/>
      <c r="I140" s="686"/>
      <c r="J140" s="242"/>
      <c r="K140" s="243"/>
      <c r="L140" s="243"/>
      <c r="M140" s="242"/>
      <c r="N140" s="243"/>
      <c r="O140" s="242"/>
      <c r="P140" s="243"/>
      <c r="Q140" s="243"/>
      <c r="R140" s="243"/>
      <c r="S140" s="243"/>
      <c r="T140" s="243"/>
      <c r="U140" s="243"/>
      <c r="V140" s="243"/>
      <c r="W140" s="243"/>
      <c r="X140" s="243"/>
      <c r="Y140" s="243"/>
      <c r="Z140" s="243"/>
      <c r="AA140" s="243"/>
    </row>
    <row r="141" spans="1:27" ht="15.75" customHeight="1" x14ac:dyDescent="0.25">
      <c r="A141" s="242"/>
      <c r="B141" s="243"/>
      <c r="C141" s="260"/>
      <c r="D141" s="244"/>
      <c r="E141" s="275"/>
      <c r="F141" s="275"/>
      <c r="G141" s="275"/>
      <c r="H141" s="275"/>
      <c r="I141" s="686"/>
      <c r="J141" s="242"/>
      <c r="K141" s="243"/>
      <c r="L141" s="243"/>
      <c r="M141" s="242"/>
      <c r="N141" s="243"/>
      <c r="O141" s="242"/>
      <c r="P141" s="243"/>
      <c r="Q141" s="243"/>
      <c r="R141" s="243"/>
      <c r="S141" s="243"/>
      <c r="T141" s="243"/>
      <c r="U141" s="243"/>
      <c r="V141" s="243"/>
      <c r="W141" s="243"/>
      <c r="X141" s="243"/>
      <c r="Y141" s="243"/>
      <c r="Z141" s="243"/>
      <c r="AA141" s="243"/>
    </row>
    <row r="142" spans="1:27" ht="15.75" customHeight="1" x14ac:dyDescent="0.25">
      <c r="A142" s="242"/>
      <c r="B142" s="243"/>
      <c r="C142" s="260"/>
      <c r="D142" s="244"/>
      <c r="E142" s="275"/>
      <c r="F142" s="275"/>
      <c r="G142" s="275"/>
      <c r="H142" s="275"/>
      <c r="I142" s="686"/>
      <c r="J142" s="242"/>
      <c r="K142" s="243"/>
      <c r="L142" s="243"/>
      <c r="M142" s="242"/>
      <c r="N142" s="243"/>
      <c r="O142" s="242"/>
      <c r="P142" s="243"/>
      <c r="Q142" s="243"/>
      <c r="R142" s="243"/>
      <c r="S142" s="243"/>
      <c r="T142" s="243"/>
      <c r="U142" s="243"/>
      <c r="V142" s="243"/>
      <c r="W142" s="243"/>
      <c r="X142" s="243"/>
      <c r="Y142" s="243"/>
      <c r="Z142" s="243"/>
      <c r="AA142" s="243"/>
    </row>
    <row r="143" spans="1:27" ht="7.5" customHeight="1" x14ac:dyDescent="0.25">
      <c r="A143" s="383"/>
      <c r="B143" s="384"/>
      <c r="C143" s="385"/>
      <c r="D143" s="386"/>
      <c r="E143" s="387"/>
      <c r="F143" s="387"/>
      <c r="G143" s="387"/>
      <c r="H143" s="387"/>
      <c r="I143" s="727"/>
      <c r="J143" s="383"/>
      <c r="K143" s="384"/>
      <c r="L143" s="384"/>
      <c r="M143" s="383"/>
      <c r="N143" s="384"/>
      <c r="O143" s="383"/>
      <c r="P143" s="384"/>
      <c r="Q143" s="384"/>
      <c r="R143" s="384"/>
      <c r="S143" s="384"/>
      <c r="T143" s="384"/>
      <c r="U143" s="384"/>
      <c r="V143" s="384"/>
      <c r="W143" s="384"/>
      <c r="X143" s="384"/>
      <c r="Y143" s="384"/>
      <c r="Z143" s="384"/>
      <c r="AA143" s="384"/>
    </row>
    <row r="144" spans="1:27" ht="15.75" customHeight="1" x14ac:dyDescent="0.25">
      <c r="A144" s="242"/>
      <c r="B144" s="243"/>
      <c r="C144" s="260"/>
      <c r="D144" s="244"/>
      <c r="E144" s="275"/>
      <c r="F144" s="275"/>
      <c r="G144" s="275"/>
      <c r="H144" s="275"/>
      <c r="I144" s="686"/>
      <c r="J144" s="242"/>
      <c r="K144" s="243"/>
      <c r="L144" s="243"/>
      <c r="M144" s="242"/>
      <c r="N144" s="243"/>
      <c r="O144" s="242"/>
      <c r="P144" s="243"/>
      <c r="Q144" s="243"/>
      <c r="R144" s="243"/>
      <c r="S144" s="243"/>
      <c r="T144" s="243"/>
      <c r="U144" s="243"/>
      <c r="V144" s="243"/>
      <c r="W144" s="243"/>
      <c r="X144" s="243"/>
      <c r="Y144" s="243"/>
      <c r="Z144" s="243"/>
      <c r="AA144" s="243"/>
    </row>
    <row r="145" spans="1:27" ht="22.5" customHeight="1" x14ac:dyDescent="0.25">
      <c r="A145" s="242"/>
      <c r="B145" s="388" t="s">
        <v>598</v>
      </c>
      <c r="C145" s="260"/>
      <c r="D145" s="244"/>
      <c r="E145" s="275"/>
      <c r="F145" s="275"/>
      <c r="G145" s="275"/>
      <c r="H145" s="275"/>
      <c r="I145" s="686"/>
      <c r="J145" s="242"/>
      <c r="K145" s="243"/>
      <c r="L145" s="243"/>
      <c r="M145" s="242"/>
      <c r="N145" s="243"/>
      <c r="O145" s="242"/>
      <c r="P145" s="243"/>
      <c r="Q145" s="243"/>
      <c r="R145" s="243"/>
      <c r="S145" s="243"/>
      <c r="T145" s="243"/>
      <c r="U145" s="243"/>
      <c r="V145" s="243"/>
      <c r="W145" s="243"/>
      <c r="X145" s="243"/>
      <c r="Y145" s="243"/>
      <c r="Z145" s="243"/>
      <c r="AA145" s="243"/>
    </row>
    <row r="146" spans="1:27" ht="15.75" customHeight="1" x14ac:dyDescent="0.25">
      <c r="A146" s="242"/>
      <c r="B146" s="243"/>
      <c r="C146" s="260"/>
      <c r="D146" s="244"/>
      <c r="E146" s="275"/>
      <c r="F146" s="275"/>
      <c r="G146" s="275"/>
      <c r="H146" s="275"/>
      <c r="I146" s="686"/>
      <c r="J146" s="242"/>
      <c r="K146" s="243"/>
      <c r="L146" s="243"/>
      <c r="M146" s="242"/>
      <c r="N146" s="243"/>
      <c r="O146" s="242"/>
      <c r="P146" s="243"/>
      <c r="Q146" s="243"/>
      <c r="R146" s="243"/>
      <c r="S146" s="243"/>
      <c r="T146" s="243"/>
      <c r="U146" s="243"/>
      <c r="V146" s="243"/>
      <c r="W146" s="243"/>
      <c r="X146" s="243"/>
      <c r="Y146" s="243"/>
      <c r="Z146" s="243"/>
      <c r="AA146" s="243"/>
    </row>
    <row r="147" spans="1:27" ht="15.75" customHeight="1" x14ac:dyDescent="0.25">
      <c r="A147" s="242"/>
      <c r="B147" s="243"/>
      <c r="C147" s="260"/>
      <c r="D147" s="244"/>
      <c r="E147" s="275"/>
      <c r="F147" s="275"/>
      <c r="G147" s="275"/>
      <c r="H147" s="275"/>
      <c r="I147" s="686"/>
      <c r="J147" s="242"/>
      <c r="K147" s="243"/>
      <c r="L147" s="243"/>
      <c r="M147" s="242"/>
      <c r="N147" s="243"/>
      <c r="O147" s="242"/>
      <c r="P147" s="243"/>
      <c r="Q147" s="243"/>
      <c r="R147" s="243"/>
      <c r="S147" s="243"/>
      <c r="T147" s="243"/>
      <c r="U147" s="243"/>
      <c r="V147" s="243"/>
      <c r="W147" s="243"/>
      <c r="X147" s="243"/>
      <c r="Y147" s="243"/>
      <c r="Z147" s="243"/>
      <c r="AA147" s="243"/>
    </row>
    <row r="148" spans="1:27" ht="20.25" customHeight="1" x14ac:dyDescent="0.25">
      <c r="A148" s="871" t="s">
        <v>281</v>
      </c>
      <c r="B148" s="871" t="s">
        <v>455</v>
      </c>
      <c r="C148" s="871" t="s">
        <v>456</v>
      </c>
      <c r="D148" s="873" t="s">
        <v>458</v>
      </c>
      <c r="E148" s="875" t="s">
        <v>599</v>
      </c>
      <c r="F148" s="870"/>
      <c r="G148" s="389"/>
      <c r="H148" s="874" t="s">
        <v>600</v>
      </c>
      <c r="I148" s="876" t="s">
        <v>601</v>
      </c>
      <c r="J148" s="871" t="s">
        <v>352</v>
      </c>
      <c r="K148" s="243"/>
      <c r="L148" s="243"/>
      <c r="M148" s="242"/>
      <c r="N148" s="243"/>
      <c r="O148" s="242"/>
      <c r="P148" s="243"/>
      <c r="Q148" s="243"/>
      <c r="R148" s="243"/>
      <c r="S148" s="243"/>
      <c r="T148" s="243"/>
      <c r="U148" s="243"/>
      <c r="V148" s="243"/>
      <c r="W148" s="243"/>
      <c r="X148" s="243"/>
      <c r="Y148" s="243"/>
      <c r="Z148" s="243"/>
      <c r="AA148" s="243"/>
    </row>
    <row r="149" spans="1:27" ht="44.25" customHeight="1" x14ac:dyDescent="0.25">
      <c r="A149" s="865"/>
      <c r="B149" s="865"/>
      <c r="C149" s="865"/>
      <c r="D149" s="865"/>
      <c r="E149" s="390" t="s">
        <v>461</v>
      </c>
      <c r="F149" s="390" t="s">
        <v>462</v>
      </c>
      <c r="G149" s="391"/>
      <c r="H149" s="865"/>
      <c r="I149" s="877"/>
      <c r="J149" s="865"/>
      <c r="K149" s="243"/>
      <c r="L149" s="243"/>
      <c r="M149" s="242"/>
      <c r="N149" s="243"/>
      <c r="O149" s="242"/>
      <c r="P149" s="243"/>
      <c r="Q149" s="243"/>
      <c r="R149" s="243"/>
      <c r="S149" s="243"/>
      <c r="T149" s="243"/>
      <c r="U149" s="243"/>
      <c r="V149" s="243"/>
      <c r="W149" s="243"/>
      <c r="X149" s="243"/>
      <c r="Y149" s="243"/>
      <c r="Z149" s="243"/>
      <c r="AA149" s="243"/>
    </row>
    <row r="150" spans="1:27" ht="15.75" customHeight="1" x14ac:dyDescent="0.25">
      <c r="A150" s="392"/>
      <c r="B150" s="393" t="s">
        <v>480</v>
      </c>
      <c r="C150" s="392"/>
      <c r="D150" s="394"/>
      <c r="E150" s="395"/>
      <c r="F150" s="396" t="s">
        <v>602</v>
      </c>
      <c r="G150" s="397"/>
      <c r="H150" s="396"/>
      <c r="I150" s="728"/>
      <c r="J150" s="399"/>
      <c r="K150" s="243"/>
      <c r="L150" s="243"/>
      <c r="M150" s="242"/>
      <c r="N150" s="243"/>
      <c r="O150" s="242"/>
      <c r="P150" s="243"/>
      <c r="Q150" s="243"/>
      <c r="R150" s="243"/>
      <c r="S150" s="243"/>
      <c r="T150" s="243"/>
      <c r="U150" s="243"/>
      <c r="V150" s="243"/>
      <c r="W150" s="243"/>
      <c r="X150" s="243"/>
      <c r="Y150" s="243"/>
      <c r="Z150" s="243"/>
      <c r="AA150" s="243"/>
    </row>
    <row r="151" spans="1:27" ht="15.75" customHeight="1" x14ac:dyDescent="0.25">
      <c r="A151" s="400">
        <v>1</v>
      </c>
      <c r="B151" s="401" t="s">
        <v>479</v>
      </c>
      <c r="C151" s="402" t="s">
        <v>493</v>
      </c>
      <c r="D151" s="403">
        <v>7500000</v>
      </c>
      <c r="E151" s="404">
        <v>4</v>
      </c>
      <c r="F151" s="404">
        <v>62960000</v>
      </c>
      <c r="G151" s="404" t="s">
        <v>603</v>
      </c>
      <c r="H151" s="405">
        <v>62960000</v>
      </c>
      <c r="I151" s="729">
        <v>30000000</v>
      </c>
      <c r="J151" s="399"/>
      <c r="K151" s="243" t="s">
        <v>604</v>
      </c>
      <c r="L151" s="243"/>
      <c r="M151" s="242"/>
      <c r="N151" s="243"/>
      <c r="O151" s="242"/>
      <c r="P151" s="243"/>
      <c r="Q151" s="243"/>
      <c r="R151" s="243"/>
      <c r="S151" s="243"/>
      <c r="T151" s="243"/>
      <c r="U151" s="243"/>
      <c r="V151" s="243"/>
      <c r="W151" s="243"/>
      <c r="X151" s="243"/>
      <c r="Y151" s="243"/>
      <c r="Z151" s="243"/>
      <c r="AA151" s="243"/>
    </row>
    <row r="152" spans="1:27" ht="40.5" customHeight="1" x14ac:dyDescent="0.25">
      <c r="A152" s="400">
        <v>4</v>
      </c>
      <c r="B152" s="406" t="s">
        <v>605</v>
      </c>
      <c r="C152" s="400" t="s">
        <v>606</v>
      </c>
      <c r="D152" s="407">
        <v>500000</v>
      </c>
      <c r="E152" s="405">
        <v>4</v>
      </c>
      <c r="F152" s="405">
        <v>1920000</v>
      </c>
      <c r="G152" s="405"/>
      <c r="H152" s="405">
        <v>1920000</v>
      </c>
      <c r="I152" s="729">
        <v>2000000</v>
      </c>
      <c r="J152" s="399"/>
      <c r="K152" s="243" t="s">
        <v>607</v>
      </c>
      <c r="L152" s="243"/>
      <c r="M152" s="242"/>
      <c r="N152" s="243"/>
      <c r="O152" s="242"/>
      <c r="P152" s="243"/>
      <c r="Q152" s="243"/>
      <c r="R152" s="243"/>
      <c r="S152" s="243"/>
      <c r="T152" s="243"/>
      <c r="U152" s="243"/>
      <c r="V152" s="243"/>
      <c r="W152" s="243"/>
      <c r="X152" s="243"/>
      <c r="Y152" s="243"/>
      <c r="Z152" s="243"/>
      <c r="AA152" s="243"/>
    </row>
    <row r="153" spans="1:27" ht="22.5" customHeight="1" x14ac:dyDescent="0.25">
      <c r="A153" s="400">
        <v>5</v>
      </c>
      <c r="B153" s="406" t="s">
        <v>608</v>
      </c>
      <c r="C153" s="400" t="s">
        <v>493</v>
      </c>
      <c r="D153" s="407">
        <v>1000000</v>
      </c>
      <c r="E153" s="405">
        <v>7</v>
      </c>
      <c r="F153" s="405">
        <v>7200000</v>
      </c>
      <c r="G153" s="405"/>
      <c r="H153" s="405">
        <v>7200000</v>
      </c>
      <c r="I153" s="729">
        <v>7000000</v>
      </c>
      <c r="J153" s="399"/>
      <c r="K153" s="243" t="s">
        <v>609</v>
      </c>
      <c r="L153" s="243"/>
      <c r="M153" s="242"/>
      <c r="N153" s="243"/>
      <c r="O153" s="242"/>
      <c r="P153" s="243"/>
      <c r="Q153" s="243"/>
      <c r="R153" s="243"/>
      <c r="S153" s="243"/>
      <c r="T153" s="243"/>
      <c r="U153" s="243"/>
      <c r="V153" s="243"/>
      <c r="W153" s="243"/>
      <c r="X153" s="243"/>
      <c r="Y153" s="243"/>
      <c r="Z153" s="243"/>
      <c r="AA153" s="243"/>
    </row>
    <row r="154" spans="1:27" ht="24.75" customHeight="1" x14ac:dyDescent="0.25">
      <c r="A154" s="400">
        <v>6</v>
      </c>
      <c r="B154" s="406" t="s">
        <v>610</v>
      </c>
      <c r="C154" s="400" t="s">
        <v>493</v>
      </c>
      <c r="D154" s="407">
        <f>F154/E154</f>
        <v>777777.77777777775</v>
      </c>
      <c r="E154" s="405">
        <v>30</v>
      </c>
      <c r="F154" s="405">
        <v>23333333.333333332</v>
      </c>
      <c r="G154" s="405"/>
      <c r="H154" s="405">
        <v>23333333.333333332</v>
      </c>
      <c r="I154" s="729">
        <v>30000000</v>
      </c>
      <c r="J154" s="399"/>
      <c r="K154" s="243" t="s">
        <v>611</v>
      </c>
      <c r="L154" s="243"/>
      <c r="M154" s="242"/>
      <c r="N154" s="243"/>
      <c r="O154" s="242"/>
      <c r="P154" s="243"/>
      <c r="Q154" s="243"/>
      <c r="R154" s="243"/>
      <c r="S154" s="243"/>
      <c r="T154" s="243"/>
      <c r="U154" s="243"/>
      <c r="V154" s="243"/>
      <c r="W154" s="243"/>
      <c r="X154" s="243"/>
      <c r="Y154" s="243"/>
      <c r="Z154" s="243"/>
      <c r="AA154" s="243"/>
    </row>
    <row r="155" spans="1:27" ht="21" customHeight="1" x14ac:dyDescent="0.25">
      <c r="A155" s="392">
        <v>7</v>
      </c>
      <c r="B155" s="398" t="s">
        <v>612</v>
      </c>
      <c r="C155" s="399" t="s">
        <v>505</v>
      </c>
      <c r="D155" s="408">
        <v>5000000</v>
      </c>
      <c r="E155" s="409">
        <v>3</v>
      </c>
      <c r="F155" s="396">
        <v>16800000</v>
      </c>
      <c r="G155" s="397"/>
      <c r="H155" s="405">
        <v>16800000</v>
      </c>
      <c r="I155" s="729">
        <v>15000000</v>
      </c>
      <c r="J155" s="399"/>
      <c r="K155" s="243" t="s">
        <v>613</v>
      </c>
      <c r="L155" s="243"/>
      <c r="M155" s="242"/>
      <c r="N155" s="243"/>
      <c r="O155" s="242"/>
      <c r="P155" s="243"/>
      <c r="Q155" s="243"/>
      <c r="R155" s="243"/>
      <c r="S155" s="243"/>
      <c r="T155" s="243"/>
      <c r="U155" s="243"/>
      <c r="V155" s="243"/>
      <c r="W155" s="243"/>
      <c r="X155" s="243"/>
      <c r="Y155" s="243"/>
      <c r="Z155" s="243"/>
      <c r="AA155" s="243"/>
    </row>
    <row r="156" spans="1:27" ht="15.75" customHeight="1" x14ac:dyDescent="0.25">
      <c r="A156" s="392"/>
      <c r="B156" s="398"/>
      <c r="C156" s="399"/>
      <c r="D156" s="408"/>
      <c r="E156" s="409"/>
      <c r="F156" s="396"/>
      <c r="G156" s="397"/>
      <c r="H156" s="396"/>
      <c r="I156" s="729"/>
      <c r="J156" s="399"/>
      <c r="K156" s="410"/>
      <c r="L156" s="243"/>
      <c r="M156" s="242"/>
      <c r="N156" s="243"/>
      <c r="O156" s="242"/>
      <c r="P156" s="243"/>
      <c r="Q156" s="243"/>
      <c r="R156" s="243"/>
      <c r="S156" s="243"/>
      <c r="T156" s="243"/>
      <c r="U156" s="243"/>
      <c r="V156" s="243"/>
      <c r="W156" s="243"/>
      <c r="X156" s="243"/>
      <c r="Y156" s="243"/>
      <c r="Z156" s="243"/>
      <c r="AA156" s="243"/>
    </row>
    <row r="157" spans="1:27" ht="15.75" customHeight="1" x14ac:dyDescent="0.25">
      <c r="A157" s="411"/>
      <c r="B157" s="393" t="s">
        <v>491</v>
      </c>
      <c r="C157" s="411"/>
      <c r="D157" s="412"/>
      <c r="E157" s="395"/>
      <c r="F157" s="396" t="s">
        <v>602</v>
      </c>
      <c r="G157" s="397"/>
      <c r="H157" s="396"/>
      <c r="I157" s="729" t="s">
        <v>602</v>
      </c>
      <c r="J157" s="413"/>
      <c r="K157" s="410"/>
      <c r="L157" s="243"/>
      <c r="M157" s="242"/>
      <c r="N157" s="243"/>
      <c r="O157" s="242"/>
      <c r="P157" s="243"/>
      <c r="Q157" s="243"/>
      <c r="R157" s="243"/>
      <c r="S157" s="243"/>
      <c r="T157" s="243"/>
      <c r="U157" s="243"/>
      <c r="V157" s="243"/>
      <c r="W157" s="243"/>
      <c r="X157" s="243"/>
      <c r="Y157" s="243"/>
      <c r="Z157" s="243"/>
      <c r="AA157" s="243"/>
    </row>
    <row r="158" spans="1:27" ht="15.75" customHeight="1" x14ac:dyDescent="0.25">
      <c r="A158" s="400">
        <v>1</v>
      </c>
      <c r="B158" s="414" t="s">
        <v>479</v>
      </c>
      <c r="C158" s="402" t="s">
        <v>493</v>
      </c>
      <c r="D158" s="403">
        <v>7500000</v>
      </c>
      <c r="E158" s="404">
        <v>3</v>
      </c>
      <c r="F158" s="404"/>
      <c r="G158" s="404" t="s">
        <v>603</v>
      </c>
      <c r="H158" s="405"/>
      <c r="I158" s="729">
        <v>22500000</v>
      </c>
      <c r="J158" s="413"/>
      <c r="K158" s="243" t="s">
        <v>614</v>
      </c>
      <c r="L158" s="243"/>
      <c r="M158" s="242"/>
      <c r="N158" s="243"/>
      <c r="O158" s="242"/>
      <c r="P158" s="243"/>
      <c r="Q158" s="243"/>
      <c r="R158" s="243"/>
      <c r="S158" s="243"/>
      <c r="T158" s="243"/>
      <c r="U158" s="243"/>
      <c r="V158" s="243"/>
      <c r="W158" s="243"/>
      <c r="X158" s="243"/>
      <c r="Y158" s="243"/>
      <c r="Z158" s="243"/>
      <c r="AA158" s="243"/>
    </row>
    <row r="159" spans="1:27" ht="24" customHeight="1" x14ac:dyDescent="0.25">
      <c r="A159" s="400">
        <v>2</v>
      </c>
      <c r="B159" s="406" t="s">
        <v>615</v>
      </c>
      <c r="C159" s="400" t="s">
        <v>493</v>
      </c>
      <c r="D159" s="415">
        <v>19000000</v>
      </c>
      <c r="E159" s="405">
        <v>1</v>
      </c>
      <c r="F159" s="405">
        <v>17590000</v>
      </c>
      <c r="G159" s="405"/>
      <c r="H159" s="416">
        <v>17590000</v>
      </c>
      <c r="I159" s="729">
        <v>19000000</v>
      </c>
      <c r="J159" s="413">
        <f>H159*1.08</f>
        <v>18997200</v>
      </c>
      <c r="K159" s="243" t="s">
        <v>616</v>
      </c>
      <c r="L159" s="243"/>
      <c r="M159" s="242"/>
      <c r="N159" s="243"/>
      <c r="O159" s="242"/>
      <c r="P159" s="243"/>
      <c r="Q159" s="243"/>
      <c r="R159" s="243"/>
      <c r="S159" s="243"/>
      <c r="T159" s="243"/>
      <c r="U159" s="243"/>
      <c r="V159" s="243"/>
      <c r="W159" s="243"/>
      <c r="X159" s="243"/>
      <c r="Y159" s="243"/>
      <c r="Z159" s="243"/>
      <c r="AA159" s="243"/>
    </row>
    <row r="160" spans="1:27" ht="24" customHeight="1" x14ac:dyDescent="0.25">
      <c r="A160" s="400">
        <v>4</v>
      </c>
      <c r="B160" s="406" t="s">
        <v>617</v>
      </c>
      <c r="C160" s="400" t="s">
        <v>493</v>
      </c>
      <c r="D160" s="415">
        <v>16000000</v>
      </c>
      <c r="E160" s="405">
        <v>1</v>
      </c>
      <c r="F160" s="372">
        <f>15190000/1.08</f>
        <v>14064814.814814813</v>
      </c>
      <c r="G160" s="405"/>
      <c r="H160" s="372">
        <f>15190000/1.08</f>
        <v>14064814.814814813</v>
      </c>
      <c r="I160" s="729">
        <v>16000000</v>
      </c>
      <c r="J160" s="413"/>
      <c r="K160" s="243" t="s">
        <v>618</v>
      </c>
      <c r="L160" s="243"/>
      <c r="M160" s="242"/>
      <c r="N160" s="243"/>
      <c r="O160" s="242"/>
      <c r="P160" s="243"/>
      <c r="Q160" s="243"/>
      <c r="R160" s="243"/>
      <c r="S160" s="243"/>
      <c r="T160" s="243"/>
      <c r="U160" s="243"/>
      <c r="V160" s="243"/>
      <c r="W160" s="243"/>
      <c r="X160" s="243"/>
      <c r="Y160" s="243"/>
      <c r="Z160" s="243"/>
      <c r="AA160" s="243"/>
    </row>
    <row r="161" spans="1:27" ht="23.25" customHeight="1" x14ac:dyDescent="0.25">
      <c r="A161" s="400">
        <v>5</v>
      </c>
      <c r="B161" s="406" t="s">
        <v>619</v>
      </c>
      <c r="C161" s="400" t="s">
        <v>493</v>
      </c>
      <c r="D161" s="415">
        <v>5000000</v>
      </c>
      <c r="E161" s="405">
        <v>1</v>
      </c>
      <c r="F161" s="372">
        <v>3595000</v>
      </c>
      <c r="G161" s="405"/>
      <c r="H161" s="372">
        <v>3595000</v>
      </c>
      <c r="I161" s="729">
        <v>5000000</v>
      </c>
      <c r="J161" s="413"/>
      <c r="K161" s="243" t="s">
        <v>618</v>
      </c>
      <c r="L161" s="243"/>
      <c r="M161" s="242"/>
      <c r="N161" s="243"/>
      <c r="O161" s="242"/>
      <c r="P161" s="243"/>
      <c r="Q161" s="243"/>
      <c r="R161" s="243"/>
      <c r="S161" s="243"/>
      <c r="T161" s="243"/>
      <c r="U161" s="243"/>
      <c r="V161" s="243"/>
      <c r="W161" s="243"/>
      <c r="X161" s="243"/>
      <c r="Y161" s="243"/>
      <c r="Z161" s="243"/>
      <c r="AA161" s="243"/>
    </row>
    <row r="162" spans="1:27" ht="15.75" hidden="1" customHeight="1" x14ac:dyDescent="0.25">
      <c r="A162" s="392">
        <v>6</v>
      </c>
      <c r="B162" s="417" t="s">
        <v>620</v>
      </c>
      <c r="C162" s="392" t="s">
        <v>493</v>
      </c>
      <c r="D162" s="418">
        <v>5000000</v>
      </c>
      <c r="E162" s="395">
        <v>1</v>
      </c>
      <c r="F162" s="396"/>
      <c r="G162" s="397"/>
      <c r="H162" s="396"/>
      <c r="I162" s="729">
        <v>5000000</v>
      </c>
      <c r="J162" s="419" t="s">
        <v>621</v>
      </c>
      <c r="K162" s="243" t="s">
        <v>618</v>
      </c>
      <c r="L162" s="243"/>
      <c r="M162" s="242"/>
      <c r="N162" s="243"/>
      <c r="O162" s="242"/>
      <c r="P162" s="243"/>
      <c r="Q162" s="243"/>
      <c r="R162" s="243"/>
      <c r="S162" s="243"/>
      <c r="T162" s="243"/>
      <c r="U162" s="243"/>
      <c r="V162" s="243"/>
      <c r="W162" s="243"/>
      <c r="X162" s="243"/>
      <c r="Y162" s="243"/>
      <c r="Z162" s="243"/>
      <c r="AA162" s="243"/>
    </row>
    <row r="163" spans="1:27" ht="15.75" hidden="1" customHeight="1" x14ac:dyDescent="0.25">
      <c r="A163" s="392">
        <v>7</v>
      </c>
      <c r="B163" s="420" t="s">
        <v>622</v>
      </c>
      <c r="C163" s="392" t="s">
        <v>485</v>
      </c>
      <c r="D163" s="418">
        <v>4000000</v>
      </c>
      <c r="E163" s="395">
        <v>2</v>
      </c>
      <c r="F163" s="396"/>
      <c r="G163" s="397"/>
      <c r="H163" s="396"/>
      <c r="I163" s="729">
        <v>8000000</v>
      </c>
      <c r="J163" s="413"/>
      <c r="K163" s="243" t="s">
        <v>618</v>
      </c>
      <c r="L163" s="243"/>
      <c r="M163" s="242"/>
      <c r="N163" s="243"/>
      <c r="O163" s="242"/>
      <c r="P163" s="243"/>
      <c r="Q163" s="243"/>
      <c r="R163" s="243"/>
      <c r="S163" s="243"/>
      <c r="T163" s="243"/>
      <c r="U163" s="243"/>
      <c r="V163" s="243"/>
      <c r="W163" s="243"/>
      <c r="X163" s="243"/>
      <c r="Y163" s="243"/>
      <c r="Z163" s="243"/>
      <c r="AA163" s="243"/>
    </row>
    <row r="164" spans="1:27" ht="18.75" hidden="1" customHeight="1" x14ac:dyDescent="0.25">
      <c r="A164" s="392">
        <v>8</v>
      </c>
      <c r="B164" s="420" t="s">
        <v>623</v>
      </c>
      <c r="C164" s="392" t="s">
        <v>485</v>
      </c>
      <c r="D164" s="418">
        <v>11000000</v>
      </c>
      <c r="E164" s="395">
        <v>1</v>
      </c>
      <c r="F164" s="396"/>
      <c r="G164" s="397"/>
      <c r="H164" s="396"/>
      <c r="I164" s="729">
        <v>11000000</v>
      </c>
      <c r="J164" s="413"/>
      <c r="K164" s="243" t="s">
        <v>618</v>
      </c>
      <c r="L164" s="243"/>
      <c r="M164" s="242"/>
      <c r="N164" s="243"/>
      <c r="O164" s="242"/>
      <c r="P164" s="243"/>
      <c r="Q164" s="243"/>
      <c r="R164" s="243"/>
      <c r="S164" s="243"/>
      <c r="T164" s="243"/>
      <c r="U164" s="243"/>
      <c r="V164" s="243"/>
      <c r="W164" s="243"/>
      <c r="X164" s="243"/>
      <c r="Y164" s="243"/>
      <c r="Z164" s="243"/>
      <c r="AA164" s="243"/>
    </row>
    <row r="165" spans="1:27" ht="20.25" customHeight="1" x14ac:dyDescent="0.25">
      <c r="A165" s="400">
        <v>13</v>
      </c>
      <c r="B165" s="421" t="s">
        <v>624</v>
      </c>
      <c r="C165" s="400" t="s">
        <v>493</v>
      </c>
      <c r="D165" s="415">
        <v>25000000</v>
      </c>
      <c r="E165" s="405">
        <v>1</v>
      </c>
      <c r="F165" s="372">
        <f>(21990000+1900000+80000)/1.08</f>
        <v>22194444.444444444</v>
      </c>
      <c r="G165" s="405"/>
      <c r="H165" s="372">
        <f>(21990000+1900000+80000)/1.08</f>
        <v>22194444.444444444</v>
      </c>
      <c r="I165" s="729">
        <v>30000000</v>
      </c>
      <c r="J165" s="413"/>
      <c r="K165" s="243" t="s">
        <v>618</v>
      </c>
      <c r="L165" s="243"/>
      <c r="M165" s="242"/>
      <c r="N165" s="243"/>
      <c r="O165" s="242"/>
      <c r="P165" s="243"/>
      <c r="Q165" s="243"/>
      <c r="R165" s="243"/>
      <c r="S165" s="243"/>
      <c r="T165" s="243"/>
      <c r="U165" s="243"/>
      <c r="V165" s="243"/>
      <c r="W165" s="243"/>
      <c r="X165" s="243"/>
      <c r="Y165" s="243"/>
      <c r="Z165" s="243"/>
      <c r="AA165" s="243"/>
    </row>
    <row r="166" spans="1:27" ht="20.25" customHeight="1" x14ac:dyDescent="0.25">
      <c r="A166" s="400">
        <v>15</v>
      </c>
      <c r="B166" s="406" t="s">
        <v>625</v>
      </c>
      <c r="C166" s="400" t="s">
        <v>493</v>
      </c>
      <c r="D166" s="415">
        <v>6000000</v>
      </c>
      <c r="E166" s="405">
        <v>2</v>
      </c>
      <c r="F166" s="372">
        <v>16320000</v>
      </c>
      <c r="G166" s="405"/>
      <c r="H166" s="372">
        <v>16320000</v>
      </c>
      <c r="I166" s="729">
        <v>12000000</v>
      </c>
      <c r="J166" s="413"/>
      <c r="K166" s="243" t="s">
        <v>618</v>
      </c>
      <c r="L166" s="243"/>
      <c r="M166" s="242"/>
      <c r="N166" s="243"/>
      <c r="O166" s="242"/>
      <c r="P166" s="243"/>
      <c r="Q166" s="243"/>
      <c r="R166" s="243"/>
      <c r="S166" s="243"/>
      <c r="T166" s="243"/>
      <c r="U166" s="243"/>
      <c r="V166" s="243"/>
      <c r="W166" s="243"/>
      <c r="X166" s="243"/>
      <c r="Y166" s="243"/>
      <c r="Z166" s="243"/>
      <c r="AA166" s="243"/>
    </row>
    <row r="167" spans="1:27" ht="20.25" customHeight="1" x14ac:dyDescent="0.25">
      <c r="A167" s="422">
        <v>17</v>
      </c>
      <c r="B167" s="423" t="s">
        <v>626</v>
      </c>
      <c r="C167" s="422" t="s">
        <v>485</v>
      </c>
      <c r="D167" s="424">
        <v>15500000</v>
      </c>
      <c r="E167" s="425">
        <v>1</v>
      </c>
      <c r="F167" s="425"/>
      <c r="G167" s="425" t="s">
        <v>627</v>
      </c>
      <c r="H167" s="425"/>
      <c r="I167" s="729"/>
      <c r="J167" s="413" t="s">
        <v>627</v>
      </c>
      <c r="K167" s="243" t="s">
        <v>628</v>
      </c>
      <c r="L167" s="243"/>
      <c r="M167" s="242"/>
      <c r="N167" s="243"/>
      <c r="O167" s="242"/>
      <c r="P167" s="243"/>
      <c r="Q167" s="243"/>
      <c r="R167" s="243"/>
      <c r="S167" s="243"/>
      <c r="T167" s="243"/>
      <c r="U167" s="243"/>
      <c r="V167" s="243"/>
      <c r="W167" s="243"/>
      <c r="X167" s="243"/>
      <c r="Y167" s="243"/>
      <c r="Z167" s="243"/>
      <c r="AA167" s="243"/>
    </row>
    <row r="168" spans="1:27" ht="15.75" customHeight="1" x14ac:dyDescent="0.25">
      <c r="A168" s="392"/>
      <c r="B168" s="393" t="s">
        <v>629</v>
      </c>
      <c r="C168" s="392"/>
      <c r="D168" s="418"/>
      <c r="E168" s="395"/>
      <c r="F168" s="396" t="s">
        <v>602</v>
      </c>
      <c r="G168" s="397"/>
      <c r="H168" s="396"/>
      <c r="I168" s="729" t="s">
        <v>602</v>
      </c>
      <c r="J168" s="413"/>
      <c r="K168" s="410"/>
      <c r="L168" s="243"/>
      <c r="M168" s="242"/>
      <c r="N168" s="243"/>
      <c r="O168" s="242"/>
      <c r="P168" s="243"/>
      <c r="Q168" s="243"/>
      <c r="R168" s="243"/>
      <c r="S168" s="243"/>
      <c r="T168" s="243"/>
      <c r="U168" s="243"/>
      <c r="V168" s="243"/>
      <c r="W168" s="243"/>
      <c r="X168" s="243"/>
      <c r="Y168" s="243"/>
      <c r="Z168" s="243"/>
      <c r="AA168" s="243"/>
    </row>
    <row r="169" spans="1:27" ht="15.75" customHeight="1" x14ac:dyDescent="0.25">
      <c r="A169" s="400">
        <v>1</v>
      </c>
      <c r="B169" s="414" t="s">
        <v>479</v>
      </c>
      <c r="C169" s="402" t="s">
        <v>493</v>
      </c>
      <c r="D169" s="403">
        <v>7500000</v>
      </c>
      <c r="E169" s="404">
        <v>1</v>
      </c>
      <c r="F169" s="405"/>
      <c r="G169" s="404" t="s">
        <v>603</v>
      </c>
      <c r="H169" s="405"/>
      <c r="I169" s="729">
        <v>7500000</v>
      </c>
      <c r="J169" s="413"/>
      <c r="K169" s="243"/>
      <c r="L169" s="243"/>
      <c r="M169" s="242"/>
      <c r="N169" s="243"/>
      <c r="O169" s="242"/>
      <c r="P169" s="243"/>
      <c r="Q169" s="243"/>
      <c r="R169" s="243"/>
      <c r="S169" s="243"/>
      <c r="T169" s="243"/>
      <c r="U169" s="243"/>
      <c r="V169" s="243"/>
      <c r="W169" s="243"/>
      <c r="X169" s="243"/>
      <c r="Y169" s="243"/>
      <c r="Z169" s="243"/>
      <c r="AA169" s="243"/>
    </row>
    <row r="170" spans="1:27" ht="15.75" customHeight="1" x14ac:dyDescent="0.25">
      <c r="A170" s="400">
        <v>2</v>
      </c>
      <c r="B170" s="406" t="s">
        <v>630</v>
      </c>
      <c r="C170" s="400" t="s">
        <v>493</v>
      </c>
      <c r="D170" s="407">
        <v>16000000</v>
      </c>
      <c r="E170" s="405">
        <v>2</v>
      </c>
      <c r="F170" s="405">
        <v>32900000</v>
      </c>
      <c r="G170" s="405"/>
      <c r="H170" s="405">
        <v>32900000</v>
      </c>
      <c r="I170" s="729">
        <v>32000000</v>
      </c>
      <c r="J170" s="413"/>
      <c r="K170" s="243"/>
      <c r="L170" s="243"/>
      <c r="M170" s="242"/>
      <c r="N170" s="243"/>
      <c r="O170" s="242"/>
      <c r="P170" s="243"/>
      <c r="Q170" s="243"/>
      <c r="R170" s="243"/>
      <c r="S170" s="243"/>
      <c r="T170" s="243"/>
      <c r="U170" s="243"/>
      <c r="V170" s="243"/>
      <c r="W170" s="243"/>
      <c r="X170" s="243"/>
      <c r="Y170" s="243"/>
      <c r="Z170" s="243"/>
      <c r="AA170" s="243"/>
    </row>
    <row r="171" spans="1:27" ht="15.75" customHeight="1" x14ac:dyDescent="0.25">
      <c r="A171" s="392"/>
      <c r="B171" s="393" t="s">
        <v>477</v>
      </c>
      <c r="C171" s="426"/>
      <c r="D171" s="408"/>
      <c r="E171" s="395"/>
      <c r="F171" s="396"/>
      <c r="G171" s="397"/>
      <c r="H171" s="396"/>
      <c r="I171" s="729"/>
      <c r="J171" s="413"/>
      <c r="K171" s="410"/>
      <c r="L171" s="243"/>
      <c r="M171" s="242"/>
      <c r="N171" s="243"/>
      <c r="O171" s="242"/>
      <c r="P171" s="243"/>
      <c r="Q171" s="243"/>
      <c r="R171" s="243"/>
      <c r="S171" s="243"/>
      <c r="T171" s="243"/>
      <c r="U171" s="243"/>
      <c r="V171" s="243"/>
      <c r="W171" s="243"/>
      <c r="X171" s="243"/>
      <c r="Y171" s="243"/>
      <c r="Z171" s="243"/>
      <c r="AA171" s="243"/>
    </row>
    <row r="172" spans="1:27" ht="15.75" customHeight="1" x14ac:dyDescent="0.25">
      <c r="A172" s="400">
        <v>1</v>
      </c>
      <c r="B172" s="406" t="s">
        <v>574</v>
      </c>
      <c r="C172" s="400" t="s">
        <v>493</v>
      </c>
      <c r="D172" s="415">
        <v>6500000</v>
      </c>
      <c r="E172" s="405">
        <v>1</v>
      </c>
      <c r="F172" s="405">
        <f>4790000/1.08</f>
        <v>4435185.1851851847</v>
      </c>
      <c r="G172" s="405"/>
      <c r="H172" s="405">
        <f>4790000/1.08</f>
        <v>4435185.1851851847</v>
      </c>
      <c r="I172" s="729">
        <v>6500000</v>
      </c>
      <c r="J172" s="413"/>
      <c r="K172" s="243" t="s">
        <v>631</v>
      </c>
      <c r="L172" s="243"/>
      <c r="M172" s="242"/>
      <c r="N172" s="243"/>
      <c r="O172" s="242"/>
      <c r="P172" s="243"/>
      <c r="Q172" s="243"/>
      <c r="R172" s="243"/>
      <c r="S172" s="243"/>
      <c r="T172" s="243"/>
      <c r="U172" s="243"/>
      <c r="V172" s="243"/>
      <c r="W172" s="243"/>
      <c r="X172" s="243"/>
      <c r="Y172" s="243"/>
      <c r="Z172" s="243"/>
      <c r="AA172" s="243"/>
    </row>
    <row r="173" spans="1:27" ht="15.75" customHeight="1" x14ac:dyDescent="0.25">
      <c r="A173" s="400">
        <v>2</v>
      </c>
      <c r="B173" s="406" t="s">
        <v>558</v>
      </c>
      <c r="C173" s="400" t="s">
        <v>493</v>
      </c>
      <c r="D173" s="415">
        <v>28000000</v>
      </c>
      <c r="E173" s="405">
        <v>1</v>
      </c>
      <c r="F173" s="405">
        <v>24063000</v>
      </c>
      <c r="G173" s="405"/>
      <c r="H173" s="405">
        <v>24063000</v>
      </c>
      <c r="I173" s="729">
        <v>28000000</v>
      </c>
      <c r="J173" s="413"/>
      <c r="K173" s="243" t="s">
        <v>631</v>
      </c>
      <c r="L173" s="243"/>
      <c r="M173" s="242"/>
      <c r="N173" s="243"/>
      <c r="O173" s="242"/>
      <c r="P173" s="243"/>
      <c r="Q173" s="243"/>
      <c r="R173" s="243"/>
      <c r="S173" s="243"/>
      <c r="T173" s="243"/>
      <c r="U173" s="243"/>
      <c r="V173" s="243"/>
      <c r="W173" s="243"/>
      <c r="X173" s="243"/>
      <c r="Y173" s="243"/>
      <c r="Z173" s="243"/>
      <c r="AA173" s="243"/>
    </row>
    <row r="174" spans="1:27" ht="16.5" x14ac:dyDescent="0.25">
      <c r="A174" s="400">
        <v>3</v>
      </c>
      <c r="B174" s="406" t="s">
        <v>559</v>
      </c>
      <c r="C174" s="400" t="s">
        <v>493</v>
      </c>
      <c r="D174" s="415">
        <v>3500000</v>
      </c>
      <c r="E174" s="405">
        <v>1</v>
      </c>
      <c r="F174" s="405">
        <v>2095000</v>
      </c>
      <c r="G174" s="405"/>
      <c r="H174" s="405">
        <v>2095000</v>
      </c>
      <c r="I174" s="729">
        <v>3500000</v>
      </c>
      <c r="J174" s="413"/>
      <c r="K174" s="243" t="s">
        <v>631</v>
      </c>
      <c r="L174" s="243"/>
      <c r="M174" s="242"/>
      <c r="N174" s="243"/>
      <c r="O174" s="242"/>
      <c r="P174" s="243"/>
      <c r="Q174" s="243"/>
      <c r="R174" s="243"/>
      <c r="S174" s="243"/>
      <c r="T174" s="243"/>
      <c r="U174" s="243"/>
      <c r="V174" s="243"/>
      <c r="W174" s="243"/>
      <c r="X174" s="243"/>
      <c r="Y174" s="243"/>
      <c r="Z174" s="243"/>
      <c r="AA174" s="243"/>
    </row>
    <row r="175" spans="1:27" ht="15.75" customHeight="1" x14ac:dyDescent="0.25">
      <c r="A175" s="400">
        <v>4</v>
      </c>
      <c r="B175" s="406" t="s">
        <v>566</v>
      </c>
      <c r="C175" s="400" t="s">
        <v>493</v>
      </c>
      <c r="D175" s="415">
        <v>6000000</v>
      </c>
      <c r="E175" s="405">
        <v>1</v>
      </c>
      <c r="F175" s="405">
        <v>6203703.7037037034</v>
      </c>
      <c r="G175" s="405"/>
      <c r="H175" s="405">
        <f>6700000/1.08</f>
        <v>6203703.7037037034</v>
      </c>
      <c r="I175" s="729">
        <v>6000000</v>
      </c>
      <c r="J175" s="413"/>
      <c r="K175" s="243" t="s">
        <v>631</v>
      </c>
      <c r="L175" s="243"/>
      <c r="M175" s="242"/>
      <c r="N175" s="243"/>
      <c r="O175" s="242"/>
      <c r="P175" s="243"/>
      <c r="Q175" s="243"/>
      <c r="R175" s="243"/>
      <c r="S175" s="243"/>
      <c r="T175" s="243"/>
      <c r="U175" s="243"/>
      <c r="V175" s="243"/>
      <c r="W175" s="243"/>
      <c r="X175" s="243"/>
      <c r="Y175" s="243"/>
      <c r="Z175" s="243"/>
      <c r="AA175" s="243"/>
    </row>
    <row r="176" spans="1:27" ht="15.75" customHeight="1" x14ac:dyDescent="0.25">
      <c r="A176" s="400">
        <v>5</v>
      </c>
      <c r="B176" s="406" t="s">
        <v>632</v>
      </c>
      <c r="C176" s="400" t="s">
        <v>493</v>
      </c>
      <c r="D176" s="415">
        <v>3500000</v>
      </c>
      <c r="E176" s="405">
        <v>1</v>
      </c>
      <c r="F176" s="405">
        <v>2050000</v>
      </c>
      <c r="G176" s="405"/>
      <c r="H176" s="405">
        <v>2050000</v>
      </c>
      <c r="I176" s="729">
        <v>3500000</v>
      </c>
      <c r="J176" s="413"/>
      <c r="K176" s="243" t="s">
        <v>631</v>
      </c>
      <c r="L176" s="243"/>
      <c r="M176" s="242"/>
      <c r="N176" s="243"/>
      <c r="O176" s="242"/>
      <c r="P176" s="243"/>
      <c r="Q176" s="243"/>
      <c r="R176" s="243"/>
      <c r="S176" s="243"/>
      <c r="T176" s="243"/>
      <c r="U176" s="243"/>
      <c r="V176" s="243"/>
      <c r="W176" s="243"/>
      <c r="X176" s="243"/>
      <c r="Y176" s="243"/>
      <c r="Z176" s="243"/>
      <c r="AA176" s="243"/>
    </row>
    <row r="177" spans="1:27" ht="15.75" customHeight="1" x14ac:dyDescent="0.25">
      <c r="A177" s="400">
        <v>6</v>
      </c>
      <c r="B177" s="406" t="s">
        <v>568</v>
      </c>
      <c r="C177" s="400" t="s">
        <v>493</v>
      </c>
      <c r="D177" s="415">
        <v>3000000</v>
      </c>
      <c r="E177" s="405">
        <v>1</v>
      </c>
      <c r="F177" s="405">
        <v>2230000</v>
      </c>
      <c r="G177" s="405"/>
      <c r="H177" s="405">
        <v>2230000</v>
      </c>
      <c r="I177" s="729">
        <v>3000000</v>
      </c>
      <c r="J177" s="413"/>
      <c r="K177" s="243" t="s">
        <v>631</v>
      </c>
      <c r="L177" s="243"/>
      <c r="M177" s="242"/>
      <c r="N177" s="243"/>
      <c r="O177" s="242"/>
      <c r="P177" s="243"/>
      <c r="Q177" s="243"/>
      <c r="R177" s="243"/>
      <c r="S177" s="243"/>
      <c r="T177" s="243"/>
      <c r="U177" s="243"/>
      <c r="V177" s="243"/>
      <c r="W177" s="243"/>
      <c r="X177" s="243"/>
      <c r="Y177" s="243"/>
      <c r="Z177" s="243"/>
      <c r="AA177" s="243"/>
    </row>
    <row r="178" spans="1:27" ht="16.5" x14ac:dyDescent="0.25">
      <c r="A178" s="400">
        <v>7</v>
      </c>
      <c r="B178" s="406" t="s">
        <v>592</v>
      </c>
      <c r="C178" s="400" t="s">
        <v>493</v>
      </c>
      <c r="D178" s="415">
        <v>1000000</v>
      </c>
      <c r="E178" s="405">
        <v>1</v>
      </c>
      <c r="F178" s="405">
        <v>1120000</v>
      </c>
      <c r="G178" s="405"/>
      <c r="H178" s="405">
        <v>1120000</v>
      </c>
      <c r="I178" s="729">
        <v>1000000</v>
      </c>
      <c r="J178" s="413"/>
      <c r="K178" s="243" t="s">
        <v>631</v>
      </c>
      <c r="L178" s="243"/>
      <c r="M178" s="242"/>
      <c r="N178" s="243"/>
      <c r="O178" s="242"/>
      <c r="P178" s="243"/>
      <c r="Q178" s="243"/>
      <c r="R178" s="243"/>
      <c r="S178" s="243"/>
      <c r="T178" s="243"/>
      <c r="U178" s="243"/>
      <c r="V178" s="243"/>
      <c r="W178" s="243"/>
      <c r="X178" s="243"/>
      <c r="Y178" s="243"/>
      <c r="Z178" s="243"/>
      <c r="AA178" s="243"/>
    </row>
    <row r="179" spans="1:27" ht="16.5" x14ac:dyDescent="0.25">
      <c r="A179" s="400">
        <v>8</v>
      </c>
      <c r="B179" s="406" t="s">
        <v>593</v>
      </c>
      <c r="C179" s="400" t="s">
        <v>493</v>
      </c>
      <c r="D179" s="415">
        <v>4500000</v>
      </c>
      <c r="E179" s="405">
        <v>1</v>
      </c>
      <c r="F179" s="405">
        <v>3600000</v>
      </c>
      <c r="G179" s="405"/>
      <c r="H179" s="405">
        <v>3600000</v>
      </c>
      <c r="I179" s="729">
        <v>4500000</v>
      </c>
      <c r="J179" s="413"/>
      <c r="K179" s="243" t="s">
        <v>631</v>
      </c>
      <c r="L179" s="243"/>
      <c r="M179" s="242"/>
      <c r="N179" s="243"/>
      <c r="O179" s="242"/>
      <c r="P179" s="243"/>
      <c r="Q179" s="243"/>
      <c r="R179" s="243"/>
      <c r="S179" s="243"/>
      <c r="T179" s="243"/>
      <c r="U179" s="243"/>
      <c r="V179" s="243"/>
      <c r="W179" s="243"/>
      <c r="X179" s="243"/>
      <c r="Y179" s="243"/>
      <c r="Z179" s="243"/>
      <c r="AA179" s="243"/>
    </row>
    <row r="180" spans="1:27" ht="21.75" customHeight="1" x14ac:dyDescent="0.25">
      <c r="A180" s="400">
        <v>9</v>
      </c>
      <c r="B180" s="406" t="s">
        <v>594</v>
      </c>
      <c r="C180" s="400" t="s">
        <v>493</v>
      </c>
      <c r="D180" s="415">
        <v>500000</v>
      </c>
      <c r="E180" s="405">
        <v>1</v>
      </c>
      <c r="F180" s="405">
        <v>320000</v>
      </c>
      <c r="G180" s="405"/>
      <c r="H180" s="405">
        <v>320000</v>
      </c>
      <c r="I180" s="729">
        <v>500000</v>
      </c>
      <c r="J180" s="413"/>
      <c r="K180" s="243" t="s">
        <v>631</v>
      </c>
      <c r="L180" s="243"/>
      <c r="M180" s="242"/>
      <c r="N180" s="243"/>
      <c r="O180" s="242"/>
      <c r="P180" s="243"/>
      <c r="Q180" s="243"/>
      <c r="R180" s="243"/>
      <c r="S180" s="243"/>
      <c r="T180" s="243"/>
      <c r="U180" s="243"/>
      <c r="V180" s="243"/>
      <c r="W180" s="243"/>
      <c r="X180" s="243"/>
      <c r="Y180" s="243"/>
      <c r="Z180" s="243"/>
      <c r="AA180" s="243"/>
    </row>
    <row r="181" spans="1:27" ht="15.75" customHeight="1" x14ac:dyDescent="0.25">
      <c r="A181" s="400">
        <v>10</v>
      </c>
      <c r="B181" s="406" t="s">
        <v>633</v>
      </c>
      <c r="C181" s="400" t="s">
        <v>493</v>
      </c>
      <c r="D181" s="415">
        <v>2400000</v>
      </c>
      <c r="E181" s="405">
        <v>2</v>
      </c>
      <c r="F181" s="405">
        <v>4200000</v>
      </c>
      <c r="G181" s="405"/>
      <c r="H181" s="405">
        <v>4200000</v>
      </c>
      <c r="I181" s="729">
        <v>9600000</v>
      </c>
      <c r="J181" s="427"/>
      <c r="K181" s="243" t="s">
        <v>634</v>
      </c>
      <c r="L181" s="243"/>
      <c r="M181" s="242"/>
      <c r="N181" s="243"/>
      <c r="O181" s="242"/>
      <c r="P181" s="243"/>
      <c r="Q181" s="243"/>
      <c r="R181" s="243"/>
      <c r="S181" s="243"/>
      <c r="T181" s="243"/>
      <c r="U181" s="243"/>
      <c r="V181" s="243"/>
      <c r="W181" s="243"/>
      <c r="X181" s="243"/>
      <c r="Y181" s="243"/>
      <c r="Z181" s="243"/>
      <c r="AA181" s="243"/>
    </row>
    <row r="182" spans="1:27" ht="24.75" customHeight="1" x14ac:dyDescent="0.25">
      <c r="A182" s="422">
        <v>11</v>
      </c>
      <c r="B182" s="423" t="s">
        <v>635</v>
      </c>
      <c r="C182" s="422" t="s">
        <v>493</v>
      </c>
      <c r="D182" s="424">
        <v>16000000</v>
      </c>
      <c r="E182" s="425">
        <v>5</v>
      </c>
      <c r="F182" s="425"/>
      <c r="G182" s="425"/>
      <c r="H182" s="425" t="s">
        <v>636</v>
      </c>
      <c r="I182" s="730"/>
      <c r="J182" s="428" t="s">
        <v>637</v>
      </c>
      <c r="K182" s="243" t="s">
        <v>634</v>
      </c>
      <c r="L182" s="243"/>
      <c r="M182" s="242"/>
      <c r="N182" s="243"/>
      <c r="O182" s="242"/>
      <c r="P182" s="243"/>
      <c r="Q182" s="243"/>
      <c r="R182" s="243"/>
      <c r="S182" s="243"/>
      <c r="T182" s="243"/>
      <c r="U182" s="243"/>
      <c r="V182" s="243"/>
      <c r="W182" s="243"/>
      <c r="X182" s="243"/>
      <c r="Y182" s="243"/>
      <c r="Z182" s="243"/>
      <c r="AA182" s="243"/>
    </row>
    <row r="183" spans="1:27" ht="38.25" customHeight="1" x14ac:dyDescent="0.25">
      <c r="A183" s="429" t="s">
        <v>315</v>
      </c>
      <c r="B183" s="429" t="s">
        <v>638</v>
      </c>
      <c r="C183" s="429"/>
      <c r="D183" s="430"/>
      <c r="E183" s="431"/>
      <c r="F183" s="432">
        <f>SUM(F150:F182)</f>
        <v>269194481.48148149</v>
      </c>
      <c r="G183" s="433"/>
      <c r="H183" s="434">
        <f>SUM(H150:H182)</f>
        <v>269194481.48148149</v>
      </c>
      <c r="I183" s="731">
        <f>I185-I184</f>
        <v>0</v>
      </c>
      <c r="J183" s="413" t="s">
        <v>639</v>
      </c>
      <c r="K183" s="379" t="s">
        <v>294</v>
      </c>
      <c r="L183" s="243"/>
      <c r="M183" s="242"/>
      <c r="N183" s="243"/>
      <c r="O183" s="242"/>
      <c r="P183" s="243"/>
      <c r="Q183" s="243"/>
      <c r="R183" s="243"/>
      <c r="S183" s="243"/>
      <c r="T183" s="243"/>
      <c r="U183" s="243"/>
      <c r="V183" s="243"/>
      <c r="W183" s="243"/>
      <c r="X183" s="243"/>
      <c r="Y183" s="243"/>
      <c r="Z183" s="243"/>
      <c r="AA183" s="243"/>
    </row>
    <row r="184" spans="1:27" ht="34.5" customHeight="1" x14ac:dyDescent="0.25">
      <c r="A184" s="429"/>
      <c r="B184" s="429"/>
      <c r="C184" s="429"/>
      <c r="D184" s="430"/>
      <c r="E184" s="431"/>
      <c r="F184" s="435"/>
      <c r="G184" s="433"/>
      <c r="H184" s="434"/>
      <c r="I184" s="732">
        <f>H183</f>
        <v>269194481.48148149</v>
      </c>
      <c r="J184" s="436" t="s">
        <v>640</v>
      </c>
      <c r="K184" s="379" t="s">
        <v>302</v>
      </c>
      <c r="L184" s="243"/>
      <c r="M184" s="242"/>
      <c r="N184" s="243"/>
      <c r="O184" s="242"/>
      <c r="P184" s="243"/>
      <c r="Q184" s="243"/>
      <c r="R184" s="243"/>
      <c r="S184" s="243"/>
      <c r="T184" s="243"/>
      <c r="U184" s="243"/>
      <c r="V184" s="243"/>
      <c r="W184" s="243"/>
      <c r="X184" s="243"/>
      <c r="Y184" s="243"/>
      <c r="Z184" s="243"/>
      <c r="AA184" s="243"/>
    </row>
    <row r="185" spans="1:27" ht="38.25" customHeight="1" x14ac:dyDescent="0.25">
      <c r="A185" s="429"/>
      <c r="B185" s="429" t="s">
        <v>641</v>
      </c>
      <c r="C185" s="429"/>
      <c r="D185" s="430"/>
      <c r="E185" s="431"/>
      <c r="F185" s="435">
        <v>185100000</v>
      </c>
      <c r="G185" s="433"/>
      <c r="H185" s="434"/>
      <c r="I185" s="732">
        <f>F183</f>
        <v>269194481.48148149</v>
      </c>
      <c r="J185" s="436" t="s">
        <v>642</v>
      </c>
      <c r="K185" s="437" t="s">
        <v>643</v>
      </c>
      <c r="L185" s="243"/>
      <c r="M185" s="242"/>
      <c r="N185" s="243"/>
      <c r="O185" s="242"/>
      <c r="P185" s="243"/>
      <c r="Q185" s="243"/>
      <c r="R185" s="243"/>
      <c r="S185" s="243"/>
      <c r="T185" s="243"/>
      <c r="U185" s="243"/>
      <c r="V185" s="243"/>
      <c r="W185" s="243"/>
      <c r="X185" s="243"/>
      <c r="Y185" s="243"/>
      <c r="Z185" s="243"/>
      <c r="AA185" s="243"/>
    </row>
    <row r="186" spans="1:27" ht="20.25" customHeight="1" x14ac:dyDescent="0.25">
      <c r="A186" s="438"/>
      <c r="B186" s="438"/>
      <c r="C186" s="426"/>
      <c r="D186" s="439"/>
      <c r="E186" s="440"/>
      <c r="F186" s="440"/>
      <c r="G186" s="440"/>
      <c r="H186" s="440"/>
      <c r="I186" s="732">
        <f>G3</f>
        <v>110610682.92592591</v>
      </c>
      <c r="J186" s="399" t="s">
        <v>644</v>
      </c>
      <c r="K186" s="437" t="s">
        <v>315</v>
      </c>
      <c r="L186" s="243"/>
      <c r="M186" s="242"/>
      <c r="N186" s="243"/>
      <c r="O186" s="242"/>
      <c r="P186" s="243"/>
      <c r="Q186" s="243"/>
      <c r="R186" s="243"/>
      <c r="S186" s="243"/>
      <c r="T186" s="243"/>
      <c r="U186" s="243"/>
      <c r="V186" s="243"/>
      <c r="W186" s="243"/>
      <c r="X186" s="243"/>
      <c r="Y186" s="243"/>
      <c r="Z186" s="243"/>
      <c r="AA186" s="243"/>
    </row>
    <row r="187" spans="1:27" ht="31.5" customHeight="1" x14ac:dyDescent="0.25">
      <c r="A187" s="441" t="s">
        <v>294</v>
      </c>
      <c r="B187" s="429" t="s">
        <v>645</v>
      </c>
      <c r="C187" s="872">
        <f>D3</f>
        <v>650000000</v>
      </c>
      <c r="D187" s="869"/>
      <c r="E187" s="869"/>
      <c r="F187" s="870"/>
      <c r="G187" s="440">
        <v>1126000000</v>
      </c>
      <c r="H187" s="440"/>
      <c r="I187" s="732">
        <f>I186+I185</f>
        <v>379805164.4074074</v>
      </c>
      <c r="J187" s="442" t="s">
        <v>646</v>
      </c>
      <c r="K187" s="437" t="s">
        <v>647</v>
      </c>
      <c r="L187" s="243"/>
      <c r="M187" s="242"/>
      <c r="N187" s="243"/>
      <c r="O187" s="242"/>
      <c r="P187" s="243"/>
      <c r="Q187" s="243"/>
      <c r="R187" s="243"/>
      <c r="S187" s="243"/>
      <c r="T187" s="243"/>
      <c r="U187" s="243"/>
      <c r="V187" s="243"/>
      <c r="W187" s="243"/>
      <c r="X187" s="243"/>
      <c r="Y187" s="243"/>
      <c r="Z187" s="243"/>
      <c r="AA187" s="243"/>
    </row>
    <row r="188" spans="1:27" ht="31.5" customHeight="1" x14ac:dyDescent="0.25">
      <c r="A188" s="441" t="s">
        <v>302</v>
      </c>
      <c r="B188" s="429" t="s">
        <v>648</v>
      </c>
      <c r="C188" s="872">
        <v>622800000</v>
      </c>
      <c r="D188" s="869"/>
      <c r="E188" s="869"/>
      <c r="F188" s="870"/>
      <c r="G188" s="443"/>
      <c r="H188" s="443"/>
      <c r="I188" s="732">
        <f>C187</f>
        <v>650000000</v>
      </c>
      <c r="J188" s="399" t="s">
        <v>649</v>
      </c>
      <c r="K188" s="437" t="s">
        <v>650</v>
      </c>
      <c r="L188" s="243"/>
      <c r="M188" s="242"/>
      <c r="N188" s="243"/>
      <c r="O188" s="242"/>
      <c r="P188" s="243"/>
      <c r="Q188" s="243"/>
      <c r="R188" s="243"/>
      <c r="S188" s="243"/>
      <c r="T188" s="243"/>
      <c r="U188" s="243"/>
      <c r="V188" s="243"/>
      <c r="W188" s="243"/>
      <c r="X188" s="243"/>
      <c r="Y188" s="243"/>
      <c r="Z188" s="243"/>
      <c r="AA188" s="243"/>
    </row>
    <row r="189" spans="1:27" ht="46.5" customHeight="1" x14ac:dyDescent="0.25">
      <c r="A189" s="429" t="s">
        <v>291</v>
      </c>
      <c r="B189" s="429" t="s">
        <v>651</v>
      </c>
      <c r="C189" s="872">
        <v>503200000</v>
      </c>
      <c r="D189" s="869"/>
      <c r="E189" s="869"/>
      <c r="F189" s="870"/>
      <c r="G189" s="443"/>
      <c r="H189" s="443"/>
      <c r="I189" s="733">
        <f>C187-I187</f>
        <v>270194835.5925926</v>
      </c>
      <c r="J189" s="442" t="s">
        <v>652</v>
      </c>
      <c r="K189" s="437" t="s">
        <v>653</v>
      </c>
      <c r="L189" s="243"/>
      <c r="M189" s="242"/>
      <c r="N189" s="243"/>
      <c r="O189" s="242"/>
      <c r="P189" s="243"/>
      <c r="Q189" s="243"/>
      <c r="R189" s="243"/>
      <c r="S189" s="243"/>
      <c r="T189" s="243"/>
      <c r="U189" s="243"/>
      <c r="V189" s="243"/>
      <c r="W189" s="243"/>
      <c r="X189" s="243"/>
      <c r="Y189" s="243"/>
      <c r="Z189" s="243"/>
      <c r="AA189" s="243"/>
    </row>
    <row r="190" spans="1:27" ht="15.75" customHeight="1" x14ac:dyDescent="0.25">
      <c r="A190" s="242"/>
      <c r="B190" s="243"/>
      <c r="C190" s="260"/>
      <c r="D190" s="244"/>
      <c r="E190" s="275"/>
      <c r="F190" s="275"/>
      <c r="G190" s="275"/>
      <c r="H190" s="275"/>
      <c r="I190" s="686"/>
      <c r="J190" s="242"/>
      <c r="K190" s="243"/>
      <c r="L190" s="243"/>
      <c r="M190" s="242"/>
      <c r="N190" s="243"/>
      <c r="O190" s="242"/>
      <c r="P190" s="243"/>
      <c r="Q190" s="243"/>
      <c r="R190" s="243"/>
      <c r="S190" s="243"/>
      <c r="T190" s="243"/>
      <c r="U190" s="243"/>
      <c r="V190" s="243"/>
      <c r="W190" s="243"/>
      <c r="X190" s="243"/>
      <c r="Y190" s="243"/>
      <c r="Z190" s="243"/>
      <c r="AA190" s="243"/>
    </row>
    <row r="191" spans="1:27" ht="15.75" customHeight="1" x14ac:dyDescent="0.25">
      <c r="A191" s="242"/>
      <c r="B191" s="243"/>
      <c r="C191" s="260"/>
      <c r="D191" s="244"/>
      <c r="E191" s="275"/>
      <c r="F191" s="275"/>
      <c r="G191" s="275"/>
      <c r="H191" s="275"/>
      <c r="I191" s="686"/>
      <c r="J191" s="242"/>
      <c r="K191" s="243"/>
      <c r="L191" s="243"/>
      <c r="M191" s="242"/>
      <c r="N191" s="243"/>
      <c r="O191" s="242"/>
      <c r="P191" s="243"/>
      <c r="Q191" s="243"/>
      <c r="R191" s="243"/>
      <c r="S191" s="243"/>
      <c r="T191" s="243"/>
      <c r="U191" s="243"/>
      <c r="V191" s="243"/>
      <c r="W191" s="243"/>
      <c r="X191" s="243"/>
      <c r="Y191" s="243"/>
      <c r="Z191" s="243"/>
      <c r="AA191" s="243"/>
    </row>
    <row r="192" spans="1:27" ht="15.75" customHeight="1" x14ac:dyDescent="0.25">
      <c r="A192" s="242"/>
      <c r="B192" s="243"/>
      <c r="C192" s="260"/>
      <c r="D192" s="244"/>
      <c r="E192" s="275"/>
      <c r="F192" s="275"/>
      <c r="G192" s="275"/>
      <c r="H192" s="275"/>
      <c r="I192" s="686">
        <v>18500000</v>
      </c>
      <c r="J192" s="242"/>
      <c r="K192" s="243"/>
      <c r="L192" s="243"/>
      <c r="M192" s="242"/>
      <c r="N192" s="243"/>
      <c r="O192" s="242"/>
      <c r="P192" s="243"/>
      <c r="Q192" s="243"/>
      <c r="R192" s="243"/>
      <c r="S192" s="243"/>
      <c r="T192" s="243"/>
      <c r="U192" s="243"/>
      <c r="V192" s="243"/>
      <c r="W192" s="243"/>
      <c r="X192" s="243"/>
      <c r="Y192" s="243"/>
      <c r="Z192" s="243"/>
      <c r="AA192" s="243"/>
    </row>
    <row r="193" spans="1:27" ht="15.75" customHeight="1" x14ac:dyDescent="0.25">
      <c r="A193" s="242"/>
      <c r="B193" s="243"/>
      <c r="C193" s="260"/>
      <c r="D193" s="244"/>
      <c r="E193" s="275"/>
      <c r="F193" s="275"/>
      <c r="G193" s="275"/>
      <c r="H193" s="275"/>
      <c r="I193" s="686">
        <f>63480000/1.08</f>
        <v>58777777.777777776</v>
      </c>
      <c r="J193" s="242"/>
      <c r="K193" s="243"/>
      <c r="L193" s="243"/>
      <c r="M193" s="242"/>
      <c r="N193" s="243"/>
      <c r="O193" s="242"/>
      <c r="P193" s="243"/>
      <c r="Q193" s="243"/>
      <c r="R193" s="243"/>
      <c r="S193" s="243"/>
      <c r="T193" s="243"/>
      <c r="U193" s="243"/>
      <c r="V193" s="243"/>
      <c r="W193" s="243"/>
      <c r="X193" s="243"/>
      <c r="Y193" s="243"/>
      <c r="Z193" s="243"/>
      <c r="AA193" s="243"/>
    </row>
    <row r="194" spans="1:27" ht="15.75" customHeight="1" x14ac:dyDescent="0.25">
      <c r="A194" s="242"/>
      <c r="B194" s="243"/>
      <c r="C194" s="260"/>
      <c r="D194" s="244"/>
      <c r="E194" s="275"/>
      <c r="F194" s="275"/>
      <c r="G194" s="275"/>
      <c r="H194" s="275"/>
      <c r="I194" s="686"/>
      <c r="J194" s="242"/>
      <c r="K194" s="243"/>
      <c r="L194" s="243"/>
      <c r="M194" s="242"/>
      <c r="N194" s="243"/>
      <c r="O194" s="242"/>
      <c r="P194" s="243"/>
      <c r="Q194" s="243"/>
      <c r="R194" s="243"/>
      <c r="S194" s="243"/>
      <c r="T194" s="243"/>
      <c r="U194" s="243"/>
      <c r="V194" s="243"/>
      <c r="W194" s="243"/>
      <c r="X194" s="243"/>
      <c r="Y194" s="243"/>
      <c r="Z194" s="243"/>
      <c r="AA194" s="243"/>
    </row>
    <row r="195" spans="1:27" ht="15.75" customHeight="1" x14ac:dyDescent="0.25">
      <c r="A195" s="242"/>
      <c r="B195" s="243"/>
      <c r="C195" s="260"/>
      <c r="D195" s="244"/>
      <c r="E195" s="275"/>
      <c r="F195" s="275"/>
      <c r="G195" s="275"/>
      <c r="H195" s="275"/>
      <c r="I195" s="686"/>
      <c r="J195" s="242"/>
      <c r="K195" s="243"/>
      <c r="L195" s="243"/>
      <c r="M195" s="242"/>
      <c r="N195" s="243"/>
      <c r="O195" s="242"/>
      <c r="P195" s="243"/>
      <c r="Q195" s="243"/>
      <c r="R195" s="243"/>
      <c r="S195" s="243"/>
      <c r="T195" s="243"/>
      <c r="U195" s="243"/>
      <c r="V195" s="243"/>
      <c r="W195" s="243"/>
      <c r="X195" s="243"/>
      <c r="Y195" s="243"/>
      <c r="Z195" s="243"/>
      <c r="AA195" s="243"/>
    </row>
    <row r="196" spans="1:27" ht="15.75" customHeight="1" x14ac:dyDescent="0.25">
      <c r="A196" s="242"/>
      <c r="B196" s="243"/>
      <c r="C196" s="260"/>
      <c r="D196" s="244"/>
      <c r="E196" s="275"/>
      <c r="F196" s="275"/>
      <c r="G196" s="275"/>
      <c r="H196" s="275"/>
      <c r="I196" s="686"/>
      <c r="J196" s="242"/>
      <c r="K196" s="243"/>
      <c r="L196" s="243"/>
      <c r="M196" s="242"/>
      <c r="N196" s="243"/>
      <c r="O196" s="242"/>
      <c r="P196" s="243"/>
      <c r="Q196" s="243"/>
      <c r="R196" s="243"/>
      <c r="S196" s="243"/>
      <c r="T196" s="243"/>
      <c r="U196" s="243"/>
      <c r="V196" s="243"/>
      <c r="W196" s="243"/>
      <c r="X196" s="243"/>
      <c r="Y196" s="243"/>
      <c r="Z196" s="243"/>
      <c r="AA196" s="243"/>
    </row>
    <row r="197" spans="1:27" ht="15.75" customHeight="1" x14ac:dyDescent="0.25">
      <c r="A197" s="242"/>
      <c r="B197" s="243"/>
      <c r="C197" s="260"/>
      <c r="D197" s="244"/>
      <c r="E197" s="275"/>
      <c r="F197" s="275"/>
      <c r="G197" s="275"/>
      <c r="H197" s="275"/>
      <c r="I197" s="686"/>
      <c r="J197" s="242"/>
      <c r="K197" s="243"/>
      <c r="L197" s="243"/>
      <c r="M197" s="242"/>
      <c r="N197" s="243"/>
      <c r="O197" s="242"/>
      <c r="P197" s="243"/>
      <c r="Q197" s="243"/>
      <c r="R197" s="243"/>
      <c r="S197" s="243"/>
      <c r="T197" s="243"/>
      <c r="U197" s="243"/>
      <c r="V197" s="243"/>
      <c r="W197" s="243"/>
      <c r="X197" s="243"/>
      <c r="Y197" s="243"/>
      <c r="Z197" s="243"/>
      <c r="AA197" s="243"/>
    </row>
    <row r="198" spans="1:27" ht="15.75" customHeight="1" x14ac:dyDescent="0.25">
      <c r="A198" s="242"/>
      <c r="B198" s="243"/>
      <c r="C198" s="260"/>
      <c r="D198" s="244"/>
      <c r="E198" s="275"/>
      <c r="F198" s="275"/>
      <c r="G198" s="275"/>
      <c r="H198" s="275"/>
      <c r="I198" s="686"/>
      <c r="J198" s="242"/>
      <c r="K198" s="243"/>
      <c r="L198" s="243"/>
      <c r="M198" s="242"/>
      <c r="N198" s="243"/>
      <c r="O198" s="242"/>
      <c r="P198" s="243"/>
      <c r="Q198" s="243"/>
      <c r="R198" s="243"/>
      <c r="S198" s="243"/>
      <c r="T198" s="243"/>
      <c r="U198" s="243"/>
      <c r="V198" s="243"/>
      <c r="W198" s="243"/>
      <c r="X198" s="243"/>
      <c r="Y198" s="243"/>
      <c r="Z198" s="243"/>
      <c r="AA198" s="243"/>
    </row>
    <row r="199" spans="1:27" ht="15.75" customHeight="1" x14ac:dyDescent="0.25">
      <c r="A199" s="242"/>
      <c r="B199" s="243"/>
      <c r="C199" s="260"/>
      <c r="D199" s="244"/>
      <c r="E199" s="275"/>
      <c r="F199" s="275"/>
      <c r="G199" s="275"/>
      <c r="H199" s="275"/>
      <c r="I199" s="686"/>
      <c r="J199" s="242"/>
      <c r="K199" s="243"/>
      <c r="L199" s="243"/>
      <c r="M199" s="242"/>
      <c r="N199" s="243"/>
      <c r="O199" s="242"/>
      <c r="P199" s="243"/>
      <c r="Q199" s="243"/>
      <c r="R199" s="243"/>
      <c r="S199" s="243"/>
      <c r="T199" s="243"/>
      <c r="U199" s="243"/>
      <c r="V199" s="243"/>
      <c r="W199" s="243"/>
      <c r="X199" s="243"/>
      <c r="Y199" s="243"/>
      <c r="Z199" s="243"/>
      <c r="AA199" s="243"/>
    </row>
    <row r="200" spans="1:27" ht="15.75" customHeight="1" x14ac:dyDescent="0.25">
      <c r="A200" s="242">
        <v>1</v>
      </c>
      <c r="B200" s="243" t="s">
        <v>654</v>
      </c>
      <c r="C200" s="260"/>
      <c r="D200" s="244"/>
      <c r="E200" s="275"/>
      <c r="F200" s="275"/>
      <c r="G200" s="275"/>
      <c r="H200" s="275"/>
      <c r="I200" s="686">
        <v>45342</v>
      </c>
      <c r="J200" s="242" t="s">
        <v>442</v>
      </c>
      <c r="K200" s="242">
        <v>2024</v>
      </c>
      <c r="L200" s="243"/>
      <c r="M200" s="242"/>
      <c r="N200" s="243"/>
      <c r="O200" s="242"/>
      <c r="P200" s="243"/>
      <c r="Q200" s="243"/>
      <c r="R200" s="243"/>
      <c r="S200" s="243"/>
      <c r="T200" s="243"/>
      <c r="U200" s="243"/>
      <c r="V200" s="243"/>
      <c r="W200" s="243"/>
      <c r="X200" s="243"/>
      <c r="Y200" s="243"/>
      <c r="Z200" s="243"/>
      <c r="AA200" s="243"/>
    </row>
    <row r="201" spans="1:27" ht="15.75" customHeight="1" x14ac:dyDescent="0.25">
      <c r="A201" s="242">
        <v>2</v>
      </c>
      <c r="B201" s="243" t="s">
        <v>655</v>
      </c>
      <c r="C201" s="243"/>
      <c r="D201" s="243"/>
      <c r="E201" s="275"/>
      <c r="F201" s="275"/>
      <c r="G201" s="275"/>
      <c r="H201" s="275"/>
      <c r="I201" s="686">
        <v>45356</v>
      </c>
      <c r="J201" s="242" t="s">
        <v>442</v>
      </c>
      <c r="K201" s="242">
        <v>2024</v>
      </c>
      <c r="L201" s="243"/>
      <c r="M201" s="242"/>
      <c r="N201" s="243"/>
      <c r="O201" s="242"/>
      <c r="P201" s="243"/>
      <c r="Q201" s="243"/>
      <c r="R201" s="243"/>
      <c r="S201" s="243"/>
      <c r="T201" s="243"/>
      <c r="U201" s="243"/>
      <c r="V201" s="243"/>
      <c r="W201" s="243"/>
      <c r="X201" s="243"/>
      <c r="Y201" s="243"/>
      <c r="Z201" s="243"/>
      <c r="AA201" s="243"/>
    </row>
    <row r="202" spans="1:27" ht="15.75" customHeight="1" x14ac:dyDescent="0.25">
      <c r="A202" s="242">
        <v>3</v>
      </c>
      <c r="B202" s="243" t="s">
        <v>656</v>
      </c>
      <c r="C202" s="243"/>
      <c r="D202" s="243"/>
      <c r="E202" s="275"/>
      <c r="F202" s="275"/>
      <c r="G202" s="275"/>
      <c r="H202" s="275"/>
      <c r="I202" s="686">
        <v>45369</v>
      </c>
      <c r="J202" s="242" t="s">
        <v>657</v>
      </c>
      <c r="K202" s="242">
        <v>2024</v>
      </c>
      <c r="L202" s="243"/>
      <c r="M202" s="242"/>
      <c r="N202" s="243"/>
      <c r="O202" s="242"/>
      <c r="P202" s="243"/>
      <c r="Q202" s="243"/>
      <c r="R202" s="243"/>
      <c r="S202" s="243"/>
      <c r="T202" s="243"/>
      <c r="U202" s="243"/>
      <c r="V202" s="243"/>
      <c r="W202" s="243"/>
      <c r="X202" s="243"/>
      <c r="Y202" s="243"/>
      <c r="Z202" s="243"/>
      <c r="AA202" s="243"/>
    </row>
    <row r="203" spans="1:27" ht="15.75" customHeight="1" x14ac:dyDescent="0.25">
      <c r="A203" s="242">
        <v>4</v>
      </c>
      <c r="B203" s="243" t="s">
        <v>658</v>
      </c>
      <c r="C203" s="243"/>
      <c r="D203" s="243"/>
      <c r="E203" s="275"/>
      <c r="F203" s="275"/>
      <c r="G203" s="275"/>
      <c r="H203" s="275"/>
      <c r="I203" s="686">
        <v>45415</v>
      </c>
      <c r="J203" s="242" t="s">
        <v>442</v>
      </c>
      <c r="K203" s="242">
        <v>2024</v>
      </c>
      <c r="L203" s="243"/>
      <c r="M203" s="242"/>
      <c r="N203" s="243"/>
      <c r="O203" s="242"/>
      <c r="P203" s="243"/>
      <c r="Q203" s="243"/>
      <c r="R203" s="243"/>
      <c r="S203" s="243"/>
      <c r="T203" s="243"/>
      <c r="U203" s="243"/>
      <c r="V203" s="243"/>
      <c r="W203" s="243"/>
      <c r="X203" s="243"/>
      <c r="Y203" s="243"/>
      <c r="Z203" s="243"/>
      <c r="AA203" s="243"/>
    </row>
    <row r="204" spans="1:27" ht="15.75" customHeight="1" x14ac:dyDescent="0.25">
      <c r="A204" s="242">
        <v>5</v>
      </c>
      <c r="B204" s="243" t="s">
        <v>659</v>
      </c>
      <c r="C204" s="243"/>
      <c r="D204" s="243"/>
      <c r="E204" s="275"/>
      <c r="F204" s="275"/>
      <c r="G204" s="275"/>
      <c r="H204" s="275"/>
      <c r="I204" s="686">
        <v>45460</v>
      </c>
      <c r="J204" s="242" t="s">
        <v>442</v>
      </c>
      <c r="K204" s="242">
        <v>2024</v>
      </c>
      <c r="L204" s="243"/>
      <c r="M204" s="242"/>
      <c r="N204" s="243"/>
      <c r="O204" s="242"/>
      <c r="P204" s="243"/>
      <c r="Q204" s="243"/>
      <c r="R204" s="243"/>
      <c r="S204" s="243"/>
      <c r="T204" s="243"/>
      <c r="U204" s="243"/>
      <c r="V204" s="243"/>
      <c r="W204" s="243"/>
      <c r="X204" s="243"/>
      <c r="Y204" s="243"/>
      <c r="Z204" s="243"/>
      <c r="AA204" s="243"/>
    </row>
    <row r="205" spans="1:27" ht="15.75" customHeight="1" x14ac:dyDescent="0.25">
      <c r="A205" s="242">
        <v>6</v>
      </c>
      <c r="B205" s="243" t="s">
        <v>660</v>
      </c>
      <c r="C205" s="243"/>
      <c r="D205" s="243"/>
      <c r="E205" s="275"/>
      <c r="F205" s="275"/>
      <c r="G205" s="275"/>
      <c r="H205" s="275"/>
      <c r="I205" s="686">
        <v>45460</v>
      </c>
      <c r="J205" s="242" t="s">
        <v>442</v>
      </c>
      <c r="K205" s="242">
        <v>2024</v>
      </c>
      <c r="L205" s="243"/>
      <c r="M205" s="242"/>
      <c r="N205" s="243"/>
      <c r="O205" s="242"/>
      <c r="P205" s="243"/>
      <c r="Q205" s="243"/>
      <c r="R205" s="243"/>
      <c r="S205" s="243"/>
      <c r="T205" s="243"/>
      <c r="U205" s="243"/>
      <c r="V205" s="243"/>
      <c r="W205" s="243"/>
      <c r="X205" s="243"/>
      <c r="Y205" s="243"/>
      <c r="Z205" s="243"/>
      <c r="AA205" s="243"/>
    </row>
    <row r="206" spans="1:27" ht="15.75" customHeight="1" x14ac:dyDescent="0.25">
      <c r="A206" s="242">
        <v>7</v>
      </c>
      <c r="B206" s="243" t="s">
        <v>661</v>
      </c>
      <c r="C206" s="260"/>
      <c r="D206" s="244"/>
      <c r="E206" s="275"/>
      <c r="F206" s="275"/>
      <c r="G206" s="275"/>
      <c r="H206" s="275"/>
      <c r="I206" s="686">
        <v>45436</v>
      </c>
      <c r="J206" s="242" t="s">
        <v>662</v>
      </c>
      <c r="K206" s="242">
        <v>2024</v>
      </c>
      <c r="L206" s="243"/>
      <c r="M206" s="242"/>
      <c r="N206" s="445"/>
      <c r="O206" s="242"/>
      <c r="P206" s="243"/>
      <c r="Q206" s="243"/>
      <c r="R206" s="243"/>
      <c r="S206" s="243"/>
      <c r="T206" s="243"/>
      <c r="U206" s="243"/>
      <c r="V206" s="243"/>
      <c r="W206" s="243"/>
      <c r="X206" s="243"/>
      <c r="Y206" s="243"/>
      <c r="Z206" s="243"/>
      <c r="AA206" s="243"/>
    </row>
    <row r="207" spans="1:27" ht="15.75" customHeight="1" x14ac:dyDescent="0.25">
      <c r="A207" s="242">
        <v>8</v>
      </c>
      <c r="B207" s="243" t="s">
        <v>663</v>
      </c>
      <c r="C207" s="243"/>
      <c r="D207" s="243"/>
      <c r="E207" s="275"/>
      <c r="F207" s="275"/>
      <c r="G207" s="275"/>
      <c r="H207" s="275"/>
      <c r="I207" s="686">
        <v>45489</v>
      </c>
      <c r="J207" s="242" t="s">
        <v>664</v>
      </c>
      <c r="K207" s="242">
        <v>2024</v>
      </c>
      <c r="L207" s="243"/>
      <c r="M207" s="242"/>
      <c r="N207" s="243"/>
      <c r="O207" s="242"/>
      <c r="P207" s="243"/>
      <c r="Q207" s="243"/>
      <c r="R207" s="243"/>
      <c r="S207" s="243"/>
      <c r="T207" s="243"/>
      <c r="U207" s="243"/>
      <c r="V207" s="243"/>
      <c r="W207" s="243"/>
      <c r="X207" s="243"/>
      <c r="Y207" s="243"/>
      <c r="Z207" s="243"/>
      <c r="AA207" s="243"/>
    </row>
    <row r="208" spans="1:27" ht="26.25" customHeight="1" x14ac:dyDescent="0.25">
      <c r="A208" s="242">
        <v>9</v>
      </c>
      <c r="B208" s="243" t="s">
        <v>665</v>
      </c>
      <c r="C208" s="243"/>
      <c r="D208" s="243"/>
      <c r="E208" s="275"/>
      <c r="F208" s="275"/>
      <c r="G208" s="275"/>
      <c r="H208" s="275"/>
      <c r="I208" s="686">
        <v>45579</v>
      </c>
      <c r="J208" s="242" t="s">
        <v>666</v>
      </c>
      <c r="K208" s="242">
        <v>2024</v>
      </c>
      <c r="L208" s="243"/>
      <c r="M208" s="242"/>
      <c r="N208" s="243"/>
      <c r="O208" s="43"/>
      <c r="P208" s="243"/>
      <c r="Q208" s="243"/>
      <c r="R208" s="243"/>
      <c r="S208" s="243"/>
      <c r="T208" s="243"/>
      <c r="U208" s="243"/>
      <c r="V208" s="243"/>
      <c r="W208" s="243"/>
      <c r="X208" s="243"/>
      <c r="Y208" s="243"/>
      <c r="Z208" s="243"/>
      <c r="AA208" s="243"/>
    </row>
    <row r="209" spans="1:27" ht="15.75" customHeight="1" x14ac:dyDescent="0.25">
      <c r="A209" s="242">
        <v>10</v>
      </c>
      <c r="B209" s="243" t="s">
        <v>667</v>
      </c>
      <c r="C209" s="243"/>
      <c r="D209" s="243"/>
      <c r="E209" s="275"/>
      <c r="F209" s="275"/>
      <c r="G209" s="275"/>
      <c r="H209" s="275"/>
      <c r="I209" s="686">
        <v>45491</v>
      </c>
      <c r="J209" s="242" t="s">
        <v>567</v>
      </c>
      <c r="K209" s="242">
        <v>2024</v>
      </c>
      <c r="L209" s="243"/>
      <c r="M209" s="242"/>
      <c r="N209" s="243"/>
      <c r="O209" s="242"/>
      <c r="P209" s="243"/>
      <c r="Q209" s="243"/>
      <c r="R209" s="243"/>
      <c r="S209" s="243"/>
      <c r="T209" s="243"/>
      <c r="U209" s="243"/>
      <c r="V209" s="243"/>
      <c r="W209" s="243"/>
      <c r="X209" s="243"/>
      <c r="Y209" s="243"/>
      <c r="Z209" s="243"/>
      <c r="AA209" s="243"/>
    </row>
    <row r="210" spans="1:27" ht="15.75" customHeight="1" x14ac:dyDescent="0.25">
      <c r="A210" s="242">
        <v>11</v>
      </c>
      <c r="B210" s="243" t="s">
        <v>668</v>
      </c>
      <c r="C210" s="243"/>
      <c r="D210" s="243"/>
      <c r="E210" s="275"/>
      <c r="F210" s="275"/>
      <c r="G210" s="275"/>
      <c r="H210" s="275"/>
      <c r="I210" s="686">
        <v>45509</v>
      </c>
      <c r="J210" s="242" t="s">
        <v>437</v>
      </c>
      <c r="K210" s="242">
        <v>2024</v>
      </c>
      <c r="L210" s="243"/>
      <c r="M210" s="242"/>
      <c r="N210" s="445"/>
      <c r="O210" s="242"/>
      <c r="P210" s="243"/>
      <c r="Q210" s="243"/>
      <c r="R210" s="243"/>
      <c r="S210" s="243"/>
      <c r="T210" s="243"/>
      <c r="U210" s="243"/>
      <c r="V210" s="243"/>
      <c r="W210" s="243"/>
      <c r="X210" s="243"/>
      <c r="Y210" s="243"/>
      <c r="Z210" s="243"/>
      <c r="AA210" s="243"/>
    </row>
    <row r="211" spans="1:27" ht="15.75" customHeight="1" x14ac:dyDescent="0.25">
      <c r="A211" s="242">
        <v>12</v>
      </c>
      <c r="B211" s="243" t="s">
        <v>669</v>
      </c>
      <c r="C211" s="243"/>
      <c r="D211" s="243"/>
      <c r="E211" s="275"/>
      <c r="F211" s="275"/>
      <c r="G211" s="275"/>
      <c r="H211" s="275"/>
      <c r="I211" s="686">
        <v>45512</v>
      </c>
      <c r="J211" s="242" t="s">
        <v>662</v>
      </c>
      <c r="K211" s="242">
        <v>2024</v>
      </c>
      <c r="L211" s="243"/>
      <c r="M211" s="242"/>
      <c r="N211" s="243"/>
      <c r="O211" s="242"/>
      <c r="P211" s="243"/>
      <c r="Q211" s="243"/>
      <c r="R211" s="243"/>
      <c r="S211" s="243"/>
      <c r="T211" s="243"/>
      <c r="U211" s="243"/>
      <c r="V211" s="243"/>
      <c r="W211" s="243"/>
      <c r="X211" s="243"/>
      <c r="Y211" s="243"/>
      <c r="Z211" s="243"/>
      <c r="AA211" s="243"/>
    </row>
    <row r="212" spans="1:27" ht="15.75" customHeight="1" x14ac:dyDescent="0.25">
      <c r="A212" s="242">
        <v>13</v>
      </c>
      <c r="B212" s="243" t="s">
        <v>670</v>
      </c>
      <c r="C212" s="243"/>
      <c r="D212" s="243"/>
      <c r="E212" s="275"/>
      <c r="F212" s="275"/>
      <c r="G212" s="275"/>
      <c r="H212" s="275"/>
      <c r="I212" s="686">
        <v>45546</v>
      </c>
      <c r="J212" s="242" t="s">
        <v>442</v>
      </c>
      <c r="K212" s="242">
        <v>2024</v>
      </c>
      <c r="L212" s="243"/>
      <c r="M212" s="242"/>
      <c r="N212" s="243"/>
      <c r="O212" s="242"/>
      <c r="P212" s="243"/>
      <c r="Q212" s="243"/>
      <c r="R212" s="243"/>
      <c r="S212" s="243"/>
      <c r="T212" s="243"/>
      <c r="U212" s="243"/>
      <c r="V212" s="243"/>
      <c r="W212" s="243"/>
      <c r="X212" s="243"/>
      <c r="Y212" s="243"/>
      <c r="Z212" s="243"/>
      <c r="AA212" s="243"/>
    </row>
    <row r="213" spans="1:27" ht="28.5" customHeight="1" x14ac:dyDescent="0.25">
      <c r="A213" s="446">
        <v>14</v>
      </c>
      <c r="B213" s="447" t="s">
        <v>671</v>
      </c>
      <c r="C213" s="447"/>
      <c r="D213" s="447"/>
      <c r="E213" s="448"/>
      <c r="F213" s="448"/>
      <c r="G213" s="448"/>
      <c r="H213" s="448"/>
      <c r="I213" s="686">
        <v>45551</v>
      </c>
      <c r="J213" s="446" t="s">
        <v>672</v>
      </c>
      <c r="K213" s="242">
        <v>2024</v>
      </c>
      <c r="L213" s="447"/>
      <c r="M213" s="446"/>
      <c r="N213" s="447"/>
      <c r="O213" s="446"/>
      <c r="P213" s="447"/>
      <c r="Q213" s="447"/>
      <c r="R213" s="447"/>
      <c r="S213" s="447"/>
      <c r="T213" s="447"/>
      <c r="U213" s="447"/>
      <c r="V213" s="447"/>
      <c r="W213" s="447"/>
      <c r="X213" s="447"/>
      <c r="Y213" s="447"/>
      <c r="Z213" s="447"/>
      <c r="AA213" s="447"/>
    </row>
    <row r="214" spans="1:27" ht="15.75" customHeight="1" x14ac:dyDescent="0.25">
      <c r="A214" s="242">
        <v>15</v>
      </c>
      <c r="B214" s="243" t="s">
        <v>673</v>
      </c>
      <c r="C214" s="243"/>
      <c r="D214" s="243"/>
      <c r="E214" s="275"/>
      <c r="F214" s="275"/>
      <c r="G214" s="275"/>
      <c r="H214" s="275"/>
      <c r="I214" s="686" t="s">
        <v>674</v>
      </c>
      <c r="J214" s="242" t="s">
        <v>442</v>
      </c>
      <c r="K214" s="242">
        <v>2024</v>
      </c>
      <c r="L214" s="243"/>
      <c r="M214" s="242"/>
      <c r="N214" s="243"/>
      <c r="O214" s="242"/>
      <c r="P214" s="243"/>
      <c r="Q214" s="243"/>
      <c r="R214" s="243"/>
      <c r="S214" s="243"/>
      <c r="T214" s="243"/>
      <c r="U214" s="243"/>
      <c r="V214" s="243"/>
      <c r="W214" s="243"/>
      <c r="X214" s="243"/>
      <c r="Y214" s="243"/>
      <c r="Z214" s="243"/>
      <c r="AA214" s="243"/>
    </row>
    <row r="215" spans="1:27" ht="15.75" customHeight="1" x14ac:dyDescent="0.25">
      <c r="A215" s="242">
        <v>16</v>
      </c>
      <c r="B215" s="243" t="s">
        <v>675</v>
      </c>
      <c r="C215" s="243"/>
      <c r="D215" s="243"/>
      <c r="E215" s="275"/>
      <c r="F215" s="275"/>
      <c r="G215" s="275"/>
      <c r="H215" s="275"/>
      <c r="I215" s="686">
        <v>45586</v>
      </c>
      <c r="J215" s="242" t="s">
        <v>437</v>
      </c>
      <c r="K215" s="242">
        <v>2024</v>
      </c>
      <c r="L215" s="243"/>
      <c r="M215" s="242"/>
      <c r="N215" s="243"/>
      <c r="O215" s="242"/>
      <c r="P215" s="243"/>
      <c r="Q215" s="243"/>
      <c r="R215" s="243"/>
      <c r="S215" s="243"/>
      <c r="T215" s="243"/>
      <c r="U215" s="243"/>
      <c r="V215" s="243"/>
      <c r="W215" s="243"/>
      <c r="X215" s="243"/>
      <c r="Y215" s="243"/>
      <c r="Z215" s="243"/>
      <c r="AA215" s="243"/>
    </row>
    <row r="216" spans="1:27" ht="15.75" customHeight="1" x14ac:dyDescent="0.25">
      <c r="A216" s="242">
        <v>17</v>
      </c>
      <c r="B216" s="243" t="s">
        <v>676</v>
      </c>
      <c r="C216" s="243"/>
      <c r="D216" s="243"/>
      <c r="E216" s="275"/>
      <c r="F216" s="275"/>
      <c r="G216" s="275"/>
      <c r="H216" s="275"/>
      <c r="I216" s="686">
        <v>45574</v>
      </c>
      <c r="J216" s="242" t="s">
        <v>464</v>
      </c>
      <c r="K216" s="242">
        <v>2024</v>
      </c>
      <c r="L216" s="243"/>
      <c r="M216" s="242"/>
      <c r="N216" s="243"/>
      <c r="O216" s="242"/>
      <c r="P216" s="243"/>
      <c r="Q216" s="243"/>
      <c r="R216" s="243"/>
      <c r="S216" s="243"/>
      <c r="T216" s="243"/>
      <c r="U216" s="243"/>
      <c r="V216" s="243"/>
      <c r="W216" s="243"/>
      <c r="X216" s="243"/>
      <c r="Y216" s="243"/>
      <c r="Z216" s="243"/>
      <c r="AA216" s="243"/>
    </row>
    <row r="217" spans="1:27" ht="27.75" customHeight="1" x14ac:dyDescent="0.25">
      <c r="A217" s="242">
        <v>18</v>
      </c>
      <c r="B217" s="449" t="s">
        <v>677</v>
      </c>
      <c r="C217" s="242"/>
      <c r="D217" s="242"/>
      <c r="E217" s="444"/>
      <c r="F217" s="444"/>
      <c r="G217" s="444"/>
      <c r="H217" s="444"/>
      <c r="I217" s="686">
        <v>45574</v>
      </c>
      <c r="J217" s="242" t="s">
        <v>437</v>
      </c>
      <c r="K217" s="242">
        <v>2024</v>
      </c>
      <c r="L217" s="242"/>
      <c r="M217" s="242"/>
      <c r="N217" s="242"/>
      <c r="O217" s="242"/>
      <c r="P217" s="242"/>
      <c r="Q217" s="242"/>
      <c r="R217" s="242"/>
      <c r="S217" s="242"/>
      <c r="T217" s="242"/>
      <c r="U217" s="242"/>
      <c r="V217" s="242"/>
      <c r="W217" s="242"/>
      <c r="X217" s="242"/>
      <c r="Y217" s="242"/>
      <c r="Z217" s="242"/>
      <c r="AA217" s="242"/>
    </row>
    <row r="218" spans="1:27" ht="15.75" customHeight="1" x14ac:dyDescent="0.25">
      <c r="A218" s="242">
        <v>19</v>
      </c>
      <c r="B218" s="243" t="s">
        <v>678</v>
      </c>
      <c r="C218" s="243"/>
      <c r="D218" s="243"/>
      <c r="E218" s="275"/>
      <c r="F218" s="275"/>
      <c r="G218" s="275"/>
      <c r="H218" s="275"/>
      <c r="I218" s="686">
        <v>45586</v>
      </c>
      <c r="J218" s="242" t="s">
        <v>679</v>
      </c>
      <c r="K218" s="242">
        <v>2024</v>
      </c>
      <c r="L218" s="243"/>
      <c r="M218" s="242"/>
      <c r="N218" s="243"/>
      <c r="O218" s="242"/>
      <c r="P218" s="243"/>
      <c r="Q218" s="243"/>
      <c r="R218" s="243"/>
      <c r="S218" s="243"/>
      <c r="T218" s="243"/>
      <c r="U218" s="243"/>
      <c r="V218" s="243"/>
      <c r="W218" s="243"/>
      <c r="X218" s="243"/>
      <c r="Y218" s="243"/>
      <c r="Z218" s="243"/>
      <c r="AA218" s="243"/>
    </row>
    <row r="219" spans="1:27" ht="15.75" customHeight="1" x14ac:dyDescent="0.25">
      <c r="A219" s="242">
        <v>20</v>
      </c>
      <c r="B219" s="243" t="s">
        <v>680</v>
      </c>
      <c r="C219" s="243"/>
      <c r="D219" s="243"/>
      <c r="E219" s="275"/>
      <c r="F219" s="275"/>
      <c r="G219" s="275"/>
      <c r="H219" s="275"/>
      <c r="I219" s="686">
        <v>45594</v>
      </c>
      <c r="J219" s="242" t="s">
        <v>442</v>
      </c>
      <c r="K219" s="242">
        <v>2024</v>
      </c>
      <c r="L219" s="450" t="s">
        <v>681</v>
      </c>
      <c r="M219" s="242" t="s">
        <v>682</v>
      </c>
      <c r="N219" s="243"/>
      <c r="O219" s="242"/>
      <c r="P219" s="243"/>
      <c r="Q219" s="243"/>
      <c r="R219" s="243"/>
      <c r="S219" s="243"/>
      <c r="T219" s="243"/>
      <c r="U219" s="243"/>
      <c r="V219" s="243"/>
      <c r="W219" s="243"/>
      <c r="X219" s="243"/>
      <c r="Y219" s="243"/>
      <c r="Z219" s="243"/>
      <c r="AA219" s="243"/>
    </row>
    <row r="220" spans="1:27" ht="15.75" customHeight="1" x14ac:dyDescent="0.25">
      <c r="A220" s="242">
        <v>21</v>
      </c>
      <c r="B220" s="243" t="s">
        <v>683</v>
      </c>
      <c r="C220" s="243"/>
      <c r="D220" s="243"/>
      <c r="E220" s="275"/>
      <c r="F220" s="275"/>
      <c r="G220" s="275"/>
      <c r="H220" s="275"/>
      <c r="I220" s="686">
        <v>45594</v>
      </c>
      <c r="J220" s="242" t="s">
        <v>684</v>
      </c>
      <c r="K220" s="242">
        <v>2024</v>
      </c>
      <c r="L220" s="243"/>
      <c r="M220" s="242"/>
      <c r="N220" s="243"/>
      <c r="O220" s="242"/>
      <c r="P220" s="243"/>
      <c r="Q220" s="243"/>
      <c r="R220" s="243"/>
      <c r="S220" s="243"/>
      <c r="T220" s="243"/>
      <c r="U220" s="243"/>
      <c r="V220" s="243"/>
      <c r="W220" s="243"/>
      <c r="X220" s="243"/>
      <c r="Y220" s="243"/>
      <c r="Z220" s="243"/>
      <c r="AA220" s="243"/>
    </row>
    <row r="221" spans="1:27" ht="15.75" customHeight="1" x14ac:dyDescent="0.25">
      <c r="A221" s="242">
        <v>22</v>
      </c>
      <c r="B221" s="447" t="s">
        <v>671</v>
      </c>
      <c r="C221" s="243"/>
      <c r="D221" s="243"/>
      <c r="E221" s="448"/>
      <c r="F221" s="448"/>
      <c r="G221" s="275"/>
      <c r="H221" s="275"/>
      <c r="I221" s="686">
        <v>45573</v>
      </c>
      <c r="J221" s="242" t="s">
        <v>442</v>
      </c>
      <c r="K221" s="242">
        <v>2024</v>
      </c>
      <c r="L221" s="243"/>
      <c r="M221" s="242"/>
      <c r="N221" s="243"/>
      <c r="O221" s="242"/>
      <c r="P221" s="243"/>
      <c r="Q221" s="243"/>
      <c r="R221" s="243"/>
      <c r="S221" s="243"/>
      <c r="T221" s="243"/>
      <c r="U221" s="243"/>
      <c r="V221" s="243"/>
      <c r="W221" s="243"/>
      <c r="X221" s="243"/>
      <c r="Y221" s="243"/>
      <c r="Z221" s="243"/>
      <c r="AA221" s="243"/>
    </row>
    <row r="222" spans="1:27" ht="15.75" customHeight="1" x14ac:dyDescent="0.25">
      <c r="A222" s="242"/>
      <c r="B222" s="243" t="s">
        <v>685</v>
      </c>
      <c r="C222" s="243"/>
      <c r="D222" s="243"/>
      <c r="E222" s="275"/>
      <c r="F222" s="275"/>
      <c r="G222" s="275"/>
      <c r="H222" s="275"/>
      <c r="I222" s="686"/>
      <c r="J222" s="242"/>
      <c r="K222" s="243"/>
      <c r="L222" s="243"/>
      <c r="M222" s="242"/>
      <c r="N222" s="243"/>
      <c r="O222" s="242"/>
      <c r="P222" s="243"/>
      <c r="Q222" s="243"/>
      <c r="R222" s="243"/>
      <c r="S222" s="243"/>
      <c r="T222" s="243"/>
      <c r="U222" s="243"/>
      <c r="V222" s="243"/>
      <c r="W222" s="243"/>
      <c r="X222" s="243"/>
      <c r="Y222" s="243"/>
      <c r="Z222" s="243"/>
      <c r="AA222" s="243"/>
    </row>
    <row r="223" spans="1:27" ht="15.75" customHeight="1" x14ac:dyDescent="0.25">
      <c r="A223" s="242"/>
      <c r="B223" s="243"/>
      <c r="C223" s="243"/>
      <c r="D223" s="243"/>
      <c r="E223" s="275"/>
      <c r="F223" s="275"/>
      <c r="G223" s="275"/>
      <c r="H223" s="275"/>
      <c r="I223" s="686"/>
      <c r="J223" s="242"/>
      <c r="K223" s="243"/>
      <c r="L223" s="243"/>
      <c r="M223" s="242"/>
      <c r="N223" s="243"/>
      <c r="O223" s="242"/>
      <c r="P223" s="243"/>
      <c r="Q223" s="243"/>
      <c r="R223" s="243"/>
      <c r="S223" s="243"/>
      <c r="T223" s="243"/>
      <c r="U223" s="243"/>
      <c r="V223" s="243"/>
      <c r="W223" s="243"/>
      <c r="X223" s="243"/>
      <c r="Y223" s="243"/>
      <c r="Z223" s="243"/>
      <c r="AA223" s="243"/>
    </row>
    <row r="224" spans="1:27" ht="15.75" customHeight="1" x14ac:dyDescent="0.25">
      <c r="A224" s="242"/>
      <c r="B224" s="243"/>
      <c r="C224" s="243"/>
      <c r="D224" s="243"/>
      <c r="E224" s="275"/>
      <c r="F224" s="275"/>
      <c r="G224" s="275"/>
      <c r="H224" s="275"/>
      <c r="I224" s="686"/>
      <c r="J224" s="242"/>
      <c r="K224" s="243"/>
      <c r="L224" s="243"/>
      <c r="M224" s="242"/>
      <c r="N224" s="243"/>
      <c r="O224" s="242"/>
      <c r="P224" s="243"/>
      <c r="Q224" s="243"/>
      <c r="R224" s="243"/>
      <c r="S224" s="243"/>
      <c r="T224" s="243"/>
      <c r="U224" s="243"/>
      <c r="V224" s="243"/>
      <c r="W224" s="243"/>
      <c r="X224" s="243"/>
      <c r="Y224" s="243"/>
      <c r="Z224" s="243"/>
      <c r="AA224" s="243"/>
    </row>
    <row r="225" spans="1:27" ht="15.75" customHeight="1" x14ac:dyDescent="0.25">
      <c r="A225" s="242"/>
      <c r="B225" s="243"/>
      <c r="C225" s="243"/>
      <c r="D225" s="243"/>
      <c r="E225" s="275"/>
      <c r="F225" s="275"/>
      <c r="G225" s="243"/>
      <c r="H225" s="243"/>
      <c r="I225" s="686"/>
      <c r="J225" s="242"/>
      <c r="K225" s="243"/>
      <c r="L225" s="243"/>
      <c r="M225" s="242"/>
      <c r="N225" s="243" t="s">
        <v>327</v>
      </c>
      <c r="O225" s="242"/>
      <c r="P225" s="243"/>
      <c r="Q225" s="243"/>
      <c r="R225" s="243"/>
      <c r="S225" s="243"/>
      <c r="T225" s="243"/>
      <c r="U225" s="243"/>
      <c r="V225" s="243"/>
      <c r="W225" s="243"/>
      <c r="X225" s="243"/>
      <c r="Y225" s="243"/>
      <c r="Z225" s="243"/>
      <c r="AA225" s="243"/>
    </row>
    <row r="226" spans="1:27" ht="15.75" customHeight="1" x14ac:dyDescent="0.25">
      <c r="A226" s="242"/>
      <c r="B226" s="243"/>
      <c r="C226" s="243"/>
      <c r="D226" s="243"/>
      <c r="E226" s="275"/>
      <c r="F226" s="275"/>
      <c r="G226" s="243"/>
      <c r="H226" s="243"/>
      <c r="I226" s="686"/>
      <c r="J226" s="242"/>
      <c r="K226" s="243"/>
      <c r="L226" s="243"/>
      <c r="M226" s="242"/>
      <c r="N226" s="243"/>
      <c r="O226" s="242"/>
      <c r="P226" s="243"/>
      <c r="Q226" s="243"/>
      <c r="R226" s="243"/>
      <c r="S226" s="243"/>
      <c r="T226" s="243"/>
      <c r="U226" s="243"/>
      <c r="V226" s="243"/>
      <c r="W226" s="243"/>
      <c r="X226" s="243"/>
      <c r="Y226" s="243"/>
      <c r="Z226" s="243"/>
      <c r="AA226" s="243"/>
    </row>
    <row r="227" spans="1:27" ht="15.75" customHeight="1" x14ac:dyDescent="0.25">
      <c r="A227" s="242"/>
      <c r="B227" s="243"/>
      <c r="C227" s="243"/>
      <c r="D227" s="243"/>
      <c r="E227" s="275"/>
      <c r="F227" s="275"/>
      <c r="G227" s="243"/>
      <c r="H227" s="243"/>
      <c r="I227" s="686"/>
      <c r="J227" s="242"/>
      <c r="K227" s="243"/>
      <c r="L227" s="243"/>
      <c r="M227" s="242"/>
      <c r="N227" s="243"/>
      <c r="O227" s="242"/>
      <c r="P227" s="243"/>
      <c r="Q227" s="243"/>
      <c r="R227" s="243"/>
      <c r="S227" s="243"/>
      <c r="T227" s="243"/>
      <c r="U227" s="243"/>
      <c r="V227" s="243"/>
      <c r="W227" s="243"/>
      <c r="X227" s="243"/>
      <c r="Y227" s="243"/>
      <c r="Z227" s="243"/>
      <c r="AA227" s="243"/>
    </row>
    <row r="228" spans="1:27" ht="15.75" customHeight="1" x14ac:dyDescent="0.25">
      <c r="A228" s="242"/>
      <c r="B228" s="243"/>
      <c r="C228" s="243"/>
      <c r="D228" s="243"/>
      <c r="E228" s="275"/>
      <c r="F228" s="275"/>
      <c r="G228" s="243"/>
      <c r="H228" s="243"/>
      <c r="I228" s="686"/>
      <c r="J228" s="242"/>
      <c r="K228" s="243"/>
      <c r="L228" s="243"/>
      <c r="M228" s="242"/>
      <c r="N228" s="243"/>
      <c r="O228" s="242"/>
      <c r="P228" s="243"/>
      <c r="Q228" s="243"/>
      <c r="R228" s="243"/>
      <c r="S228" s="243"/>
      <c r="T228" s="243"/>
      <c r="U228" s="243"/>
      <c r="V228" s="243"/>
      <c r="W228" s="243"/>
      <c r="X228" s="243"/>
      <c r="Y228" s="243"/>
      <c r="Z228" s="243"/>
      <c r="AA228" s="243"/>
    </row>
    <row r="229" spans="1:27" ht="15.75" customHeight="1" x14ac:dyDescent="0.25">
      <c r="A229" s="242"/>
      <c r="B229" s="243"/>
      <c r="C229" s="243"/>
      <c r="D229" s="243"/>
      <c r="E229" s="275"/>
      <c r="F229" s="275"/>
      <c r="G229" s="243"/>
      <c r="H229" s="243"/>
      <c r="I229" s="686"/>
      <c r="J229" s="242"/>
      <c r="K229" s="243"/>
      <c r="L229" s="243"/>
      <c r="M229" s="242"/>
      <c r="N229" s="243"/>
      <c r="O229" s="242"/>
      <c r="P229" s="243"/>
      <c r="Q229" s="243"/>
      <c r="R229" s="243"/>
      <c r="S229" s="243"/>
      <c r="T229" s="243"/>
      <c r="U229" s="243"/>
      <c r="V229" s="243"/>
      <c r="W229" s="243"/>
      <c r="X229" s="243"/>
      <c r="Y229" s="243"/>
      <c r="Z229" s="243"/>
      <c r="AA229" s="243"/>
    </row>
    <row r="230" spans="1:27" ht="15.75" customHeight="1" x14ac:dyDescent="0.25">
      <c r="A230" s="242"/>
      <c r="B230" s="243"/>
      <c r="C230" s="243"/>
      <c r="D230" s="243"/>
      <c r="E230" s="275"/>
      <c r="F230" s="275"/>
      <c r="G230" s="243"/>
      <c r="H230" s="243"/>
      <c r="I230" s="686"/>
      <c r="J230" s="242"/>
      <c r="K230" s="243"/>
      <c r="L230" s="243"/>
      <c r="M230" s="242"/>
      <c r="N230" s="243"/>
      <c r="O230" s="242"/>
      <c r="P230" s="243"/>
      <c r="Q230" s="243"/>
      <c r="R230" s="243"/>
      <c r="S230" s="243"/>
      <c r="T230" s="243"/>
      <c r="U230" s="243"/>
      <c r="V230" s="243"/>
      <c r="W230" s="243"/>
      <c r="X230" s="243"/>
      <c r="Y230" s="243"/>
      <c r="Z230" s="243"/>
      <c r="AA230" s="243"/>
    </row>
    <row r="231" spans="1:27" ht="15.75" customHeight="1" x14ac:dyDescent="0.25">
      <c r="A231" s="242"/>
      <c r="B231" s="243"/>
      <c r="C231" s="243"/>
      <c r="D231" s="243"/>
      <c r="E231" s="275"/>
      <c r="F231" s="275"/>
      <c r="G231" s="243"/>
      <c r="H231" s="243"/>
      <c r="I231" s="686"/>
      <c r="J231" s="242"/>
      <c r="K231" s="243"/>
      <c r="L231" s="243"/>
      <c r="M231" s="242"/>
      <c r="N231" s="243"/>
      <c r="O231" s="242"/>
      <c r="P231" s="243"/>
      <c r="Q231" s="243"/>
      <c r="R231" s="243"/>
      <c r="S231" s="243"/>
      <c r="T231" s="243"/>
      <c r="U231" s="243"/>
      <c r="V231" s="243"/>
      <c r="W231" s="243"/>
      <c r="X231" s="243"/>
      <c r="Y231" s="243"/>
      <c r="Z231" s="243"/>
      <c r="AA231" s="243"/>
    </row>
    <row r="232" spans="1:27" ht="15.75" customHeight="1" x14ac:dyDescent="0.25">
      <c r="A232" s="242"/>
      <c r="B232" s="243"/>
      <c r="C232" s="243"/>
      <c r="D232" s="243"/>
      <c r="E232" s="275"/>
      <c r="F232" s="275"/>
      <c r="G232" s="243"/>
      <c r="H232" s="243"/>
      <c r="I232" s="686"/>
      <c r="J232" s="242"/>
      <c r="K232" s="243"/>
      <c r="L232" s="243"/>
      <c r="M232" s="242"/>
      <c r="N232" s="243"/>
      <c r="O232" s="242"/>
      <c r="P232" s="243"/>
      <c r="Q232" s="243"/>
      <c r="R232" s="243"/>
      <c r="S232" s="243"/>
      <c r="T232" s="243"/>
      <c r="U232" s="243"/>
      <c r="V232" s="243"/>
      <c r="W232" s="243"/>
      <c r="X232" s="243"/>
      <c r="Y232" s="243"/>
      <c r="Z232" s="243"/>
      <c r="AA232" s="243"/>
    </row>
    <row r="233" spans="1:27" ht="15.75" customHeight="1" x14ac:dyDescent="0.25">
      <c r="A233" s="242"/>
      <c r="B233" s="243"/>
      <c r="C233" s="243"/>
      <c r="D233" s="243"/>
      <c r="E233" s="275"/>
      <c r="F233" s="275"/>
      <c r="G233" s="243"/>
      <c r="H233" s="243"/>
      <c r="I233" s="686"/>
      <c r="J233" s="242"/>
      <c r="K233" s="243"/>
      <c r="L233" s="243"/>
      <c r="M233" s="242"/>
      <c r="N233" s="243"/>
      <c r="O233" s="242"/>
      <c r="P233" s="243"/>
      <c r="Q233" s="243"/>
      <c r="R233" s="243"/>
      <c r="S233" s="243"/>
      <c r="T233" s="243"/>
      <c r="U233" s="243"/>
      <c r="V233" s="243"/>
      <c r="W233" s="243"/>
      <c r="X233" s="243"/>
      <c r="Y233" s="243"/>
      <c r="Z233" s="243"/>
      <c r="AA233" s="243"/>
    </row>
    <row r="234" spans="1:27" ht="15.75" customHeight="1" x14ac:dyDescent="0.25">
      <c r="A234" s="242"/>
      <c r="B234" s="243"/>
      <c r="C234" s="243"/>
      <c r="D234" s="243"/>
      <c r="E234" s="275"/>
      <c r="F234" s="275"/>
      <c r="G234" s="243"/>
      <c r="H234" s="243"/>
      <c r="I234" s="686"/>
      <c r="J234" s="242"/>
      <c r="K234" s="243"/>
      <c r="L234" s="243"/>
      <c r="M234" s="242"/>
      <c r="N234" s="243"/>
      <c r="O234" s="242"/>
      <c r="P234" s="243"/>
      <c r="Q234" s="243"/>
      <c r="R234" s="243"/>
      <c r="S234" s="243"/>
      <c r="T234" s="243"/>
      <c r="U234" s="243"/>
      <c r="V234" s="243"/>
      <c r="W234" s="243"/>
      <c r="X234" s="243"/>
      <c r="Y234" s="243"/>
      <c r="Z234" s="243"/>
      <c r="AA234" s="243"/>
    </row>
    <row r="235" spans="1:27" ht="15.75" customHeight="1" x14ac:dyDescent="0.25">
      <c r="A235" s="242"/>
      <c r="B235" s="243"/>
      <c r="C235" s="243"/>
      <c r="D235" s="243"/>
      <c r="E235" s="275"/>
      <c r="F235" s="275"/>
      <c r="G235" s="243"/>
      <c r="H235" s="243"/>
      <c r="I235" s="686"/>
      <c r="J235" s="242"/>
      <c r="K235" s="243"/>
      <c r="L235" s="243"/>
      <c r="M235" s="242"/>
      <c r="N235" s="243"/>
      <c r="O235" s="242"/>
      <c r="P235" s="243"/>
      <c r="Q235" s="243"/>
      <c r="R235" s="243"/>
      <c r="S235" s="243"/>
      <c r="T235" s="243"/>
      <c r="U235" s="243"/>
      <c r="V235" s="243"/>
      <c r="W235" s="243"/>
      <c r="X235" s="243"/>
      <c r="Y235" s="243"/>
      <c r="Z235" s="243"/>
      <c r="AA235" s="243"/>
    </row>
    <row r="236" spans="1:27" ht="15.75" customHeight="1" x14ac:dyDescent="0.25">
      <c r="A236" s="242"/>
      <c r="B236" s="243"/>
      <c r="C236" s="243"/>
      <c r="D236" s="243"/>
      <c r="E236" s="275"/>
      <c r="F236" s="275"/>
      <c r="G236" s="243"/>
      <c r="H236" s="243"/>
      <c r="I236" s="686"/>
      <c r="J236" s="242"/>
      <c r="K236" s="243"/>
      <c r="L236" s="243"/>
      <c r="M236" s="242"/>
      <c r="N236" s="243"/>
      <c r="O236" s="242"/>
      <c r="P236" s="243"/>
      <c r="Q236" s="243"/>
      <c r="R236" s="243"/>
      <c r="S236" s="243"/>
      <c r="T236" s="243"/>
      <c r="U236" s="243"/>
      <c r="V236" s="243"/>
      <c r="W236" s="243"/>
      <c r="X236" s="243"/>
      <c r="Y236" s="243"/>
      <c r="Z236" s="243"/>
      <c r="AA236" s="243"/>
    </row>
    <row r="237" spans="1:27" ht="15.75" customHeight="1" x14ac:dyDescent="0.25">
      <c r="A237" s="242"/>
      <c r="B237" s="243"/>
      <c r="C237" s="243"/>
      <c r="D237" s="243"/>
      <c r="E237" s="275"/>
      <c r="F237" s="275"/>
      <c r="G237" s="243"/>
      <c r="H237" s="243"/>
      <c r="I237" s="686"/>
      <c r="J237" s="242"/>
      <c r="K237" s="243"/>
      <c r="L237" s="243"/>
      <c r="M237" s="242"/>
      <c r="N237" s="243"/>
      <c r="O237" s="242"/>
      <c r="P237" s="243"/>
      <c r="Q237" s="243"/>
      <c r="R237" s="243"/>
      <c r="S237" s="243"/>
      <c r="T237" s="243"/>
      <c r="U237" s="243"/>
      <c r="V237" s="243"/>
      <c r="W237" s="243"/>
      <c r="X237" s="243"/>
      <c r="Y237" s="243"/>
      <c r="Z237" s="243"/>
      <c r="AA237" s="243"/>
    </row>
    <row r="238" spans="1:27" ht="15.75" customHeight="1" x14ac:dyDescent="0.25">
      <c r="A238" s="242"/>
      <c r="B238" s="243"/>
      <c r="C238" s="243"/>
      <c r="D238" s="243"/>
      <c r="E238" s="275"/>
      <c r="F238" s="275"/>
      <c r="G238" s="243"/>
      <c r="H238" s="243"/>
      <c r="I238" s="686"/>
      <c r="J238" s="242"/>
      <c r="K238" s="243"/>
      <c r="L238" s="243"/>
      <c r="M238" s="242"/>
      <c r="N238" s="243"/>
      <c r="O238" s="242"/>
      <c r="P238" s="243"/>
      <c r="Q238" s="243"/>
      <c r="R238" s="243"/>
      <c r="S238" s="243"/>
      <c r="T238" s="243"/>
      <c r="U238" s="243"/>
      <c r="V238" s="243"/>
      <c r="W238" s="243"/>
      <c r="X238" s="243"/>
      <c r="Y238" s="243"/>
      <c r="Z238" s="243"/>
      <c r="AA238" s="243"/>
    </row>
    <row r="239" spans="1:27" ht="15.75" customHeight="1" x14ac:dyDescent="0.25">
      <c r="A239" s="242"/>
      <c r="B239" s="243"/>
      <c r="C239" s="243"/>
      <c r="D239" s="243"/>
      <c r="E239" s="275"/>
      <c r="F239" s="275"/>
      <c r="G239" s="243"/>
      <c r="H239" s="243"/>
      <c r="I239" s="686"/>
      <c r="J239" s="242"/>
      <c r="K239" s="243"/>
      <c r="L239" s="243"/>
      <c r="M239" s="242"/>
      <c r="N239" s="243"/>
      <c r="O239" s="242"/>
      <c r="P239" s="243"/>
      <c r="Q239" s="243"/>
      <c r="R239" s="243"/>
      <c r="S239" s="243"/>
      <c r="T239" s="243"/>
      <c r="U239" s="243"/>
      <c r="V239" s="243"/>
      <c r="W239" s="243"/>
      <c r="X239" s="243"/>
      <c r="Y239" s="243"/>
      <c r="Z239" s="243"/>
      <c r="AA239" s="243"/>
    </row>
    <row r="240" spans="1:27" ht="15.75" customHeight="1" x14ac:dyDescent="0.25">
      <c r="A240" s="242"/>
      <c r="B240" s="243"/>
      <c r="C240" s="243"/>
      <c r="D240" s="243"/>
      <c r="E240" s="275"/>
      <c r="F240" s="275"/>
      <c r="G240" s="243"/>
      <c r="H240" s="243"/>
      <c r="I240" s="686"/>
      <c r="J240" s="242"/>
      <c r="K240" s="243"/>
      <c r="L240" s="243"/>
      <c r="M240" s="242"/>
      <c r="N240" s="243"/>
      <c r="O240" s="242"/>
      <c r="P240" s="243"/>
      <c r="Q240" s="243"/>
      <c r="R240" s="243"/>
      <c r="S240" s="243"/>
      <c r="T240" s="243"/>
      <c r="U240" s="243"/>
      <c r="V240" s="243"/>
      <c r="W240" s="243"/>
      <c r="X240" s="243"/>
      <c r="Y240" s="243"/>
      <c r="Z240" s="243"/>
      <c r="AA240" s="243"/>
    </row>
    <row r="241" spans="1:27" ht="15.75" customHeight="1" x14ac:dyDescent="0.25">
      <c r="A241" s="242"/>
      <c r="B241" s="243"/>
      <c r="C241" s="243"/>
      <c r="D241" s="243"/>
      <c r="E241" s="275"/>
      <c r="F241" s="275"/>
      <c r="G241" s="243"/>
      <c r="H241" s="243"/>
      <c r="I241" s="686"/>
      <c r="J241" s="242"/>
      <c r="K241" s="243"/>
      <c r="L241" s="243"/>
      <c r="M241" s="242"/>
      <c r="N241" s="243"/>
      <c r="O241" s="242"/>
      <c r="P241" s="243"/>
      <c r="Q241" s="243"/>
      <c r="R241" s="243"/>
      <c r="S241" s="243"/>
      <c r="T241" s="243"/>
      <c r="U241" s="243"/>
      <c r="V241" s="243"/>
      <c r="W241" s="243"/>
      <c r="X241" s="243"/>
      <c r="Y241" s="243"/>
      <c r="Z241" s="243"/>
      <c r="AA241" s="243"/>
    </row>
    <row r="242" spans="1:27" ht="15.75" customHeight="1" x14ac:dyDescent="0.25">
      <c r="A242" s="242"/>
      <c r="B242" s="243"/>
      <c r="C242" s="243"/>
      <c r="D242" s="243"/>
      <c r="E242" s="275"/>
      <c r="F242" s="275"/>
      <c r="G242" s="243"/>
      <c r="H242" s="243"/>
      <c r="I242" s="686"/>
      <c r="J242" s="242"/>
      <c r="K242" s="243"/>
      <c r="L242" s="243"/>
      <c r="M242" s="242"/>
      <c r="N242" s="243"/>
      <c r="O242" s="242"/>
      <c r="P242" s="243"/>
      <c r="Q242" s="243"/>
      <c r="R242" s="243"/>
      <c r="S242" s="243"/>
      <c r="T242" s="243"/>
      <c r="U242" s="243"/>
      <c r="V242" s="243"/>
      <c r="W242" s="243"/>
      <c r="X242" s="243"/>
      <c r="Y242" s="243"/>
      <c r="Z242" s="243"/>
      <c r="AA242" s="243"/>
    </row>
    <row r="243" spans="1:27" ht="15.75" customHeight="1" x14ac:dyDescent="0.25">
      <c r="A243" s="242"/>
      <c r="B243" s="243"/>
      <c r="C243" s="243"/>
      <c r="D243" s="243"/>
      <c r="E243" s="275"/>
      <c r="F243" s="275"/>
      <c r="G243" s="243"/>
      <c r="H243" s="243"/>
      <c r="I243" s="686"/>
      <c r="J243" s="242"/>
      <c r="K243" s="243"/>
      <c r="L243" s="243"/>
      <c r="M243" s="242"/>
      <c r="N243" s="243"/>
      <c r="O243" s="242"/>
      <c r="P243" s="243"/>
      <c r="Q243" s="243"/>
      <c r="R243" s="243"/>
      <c r="S243" s="243"/>
      <c r="T243" s="243"/>
      <c r="U243" s="243"/>
      <c r="V243" s="243"/>
      <c r="W243" s="243"/>
      <c r="X243" s="243"/>
      <c r="Y243" s="243"/>
      <c r="Z243" s="243"/>
      <c r="AA243" s="243"/>
    </row>
    <row r="244" spans="1:27" ht="15.75" customHeight="1" x14ac:dyDescent="0.25">
      <c r="A244" s="242"/>
      <c r="B244" s="243"/>
      <c r="C244" s="243"/>
      <c r="D244" s="243"/>
      <c r="E244" s="275"/>
      <c r="F244" s="275"/>
      <c r="G244" s="243"/>
      <c r="H244" s="243"/>
      <c r="I244" s="686"/>
      <c r="J244" s="242"/>
      <c r="K244" s="243"/>
      <c r="L244" s="243"/>
      <c r="M244" s="242"/>
      <c r="N244" s="243"/>
      <c r="O244" s="242"/>
      <c r="P244" s="243"/>
      <c r="Q244" s="243"/>
      <c r="R244" s="243"/>
      <c r="S244" s="243"/>
      <c r="T244" s="243"/>
      <c r="U244" s="243"/>
      <c r="V244" s="243"/>
      <c r="W244" s="243"/>
      <c r="X244" s="243"/>
      <c r="Y244" s="243"/>
      <c r="Z244" s="243"/>
      <c r="AA244" s="243"/>
    </row>
    <row r="245" spans="1:27" ht="15.75" customHeight="1" x14ac:dyDescent="0.25">
      <c r="A245" s="242"/>
      <c r="B245" s="243"/>
      <c r="C245" s="243"/>
      <c r="D245" s="243"/>
      <c r="E245" s="275"/>
      <c r="F245" s="275"/>
      <c r="G245" s="243"/>
      <c r="H245" s="243"/>
      <c r="I245" s="686"/>
      <c r="J245" s="242"/>
      <c r="K245" s="243"/>
      <c r="L245" s="243"/>
      <c r="M245" s="242"/>
      <c r="N245" s="243"/>
      <c r="O245" s="242"/>
      <c r="P245" s="243"/>
      <c r="Q245" s="243"/>
      <c r="R245" s="243"/>
      <c r="S245" s="243"/>
      <c r="T245" s="243"/>
      <c r="U245" s="243"/>
      <c r="V245" s="243"/>
      <c r="W245" s="243"/>
      <c r="X245" s="243"/>
      <c r="Y245" s="243"/>
      <c r="Z245" s="243"/>
      <c r="AA245" s="243"/>
    </row>
    <row r="246" spans="1:27" ht="15.75" customHeight="1" x14ac:dyDescent="0.25">
      <c r="A246" s="242"/>
      <c r="B246" s="243"/>
      <c r="C246" s="243"/>
      <c r="D246" s="243"/>
      <c r="E246" s="275"/>
      <c r="F246" s="275"/>
      <c r="G246" s="243"/>
      <c r="H246" s="243"/>
      <c r="I246" s="686"/>
      <c r="J246" s="242"/>
      <c r="K246" s="243"/>
      <c r="L246" s="243"/>
      <c r="M246" s="242"/>
      <c r="N246" s="243"/>
      <c r="O246" s="242"/>
      <c r="P246" s="243"/>
      <c r="Q246" s="243"/>
      <c r="R246" s="243"/>
      <c r="S246" s="243"/>
      <c r="T246" s="243"/>
      <c r="U246" s="243"/>
      <c r="V246" s="243"/>
      <c r="W246" s="243"/>
      <c r="X246" s="243"/>
      <c r="Y246" s="243"/>
      <c r="Z246" s="243"/>
      <c r="AA246" s="243"/>
    </row>
    <row r="247" spans="1:27" ht="15.75" customHeight="1" x14ac:dyDescent="0.25">
      <c r="A247" s="242"/>
      <c r="B247" s="243"/>
      <c r="C247" s="243"/>
      <c r="D247" s="243"/>
      <c r="E247" s="275"/>
      <c r="F247" s="275"/>
      <c r="G247" s="243"/>
      <c r="H247" s="243"/>
      <c r="I247" s="686"/>
      <c r="J247" s="242"/>
      <c r="K247" s="243"/>
      <c r="L247" s="243"/>
      <c r="M247" s="242"/>
      <c r="N247" s="243"/>
      <c r="O247" s="242"/>
      <c r="P247" s="243"/>
      <c r="Q247" s="243"/>
      <c r="R247" s="243"/>
      <c r="S247" s="243"/>
      <c r="T247" s="243"/>
      <c r="U247" s="243"/>
      <c r="V247" s="243"/>
      <c r="W247" s="243"/>
      <c r="X247" s="243"/>
      <c r="Y247" s="243"/>
      <c r="Z247" s="243"/>
      <c r="AA247" s="243"/>
    </row>
    <row r="248" spans="1:27" ht="15.75" customHeight="1" x14ac:dyDescent="0.25">
      <c r="A248" s="242"/>
      <c r="B248" s="243"/>
      <c r="C248" s="243"/>
      <c r="D248" s="243"/>
      <c r="E248" s="275"/>
      <c r="F248" s="275"/>
      <c r="G248" s="243"/>
      <c r="H248" s="243"/>
      <c r="I248" s="686"/>
      <c r="J248" s="242"/>
      <c r="K248" s="243"/>
      <c r="L248" s="243"/>
      <c r="M248" s="242"/>
      <c r="N248" s="243"/>
      <c r="O248" s="242"/>
      <c r="P248" s="243"/>
      <c r="Q248" s="243"/>
      <c r="R248" s="243"/>
      <c r="S248" s="243"/>
      <c r="T248" s="243"/>
      <c r="U248" s="243"/>
      <c r="V248" s="243"/>
      <c r="W248" s="243"/>
      <c r="X248" s="243"/>
      <c r="Y248" s="243"/>
      <c r="Z248" s="243"/>
      <c r="AA248" s="243"/>
    </row>
    <row r="249" spans="1:27" ht="15.75" customHeight="1" x14ac:dyDescent="0.25">
      <c r="A249" s="242"/>
      <c r="B249" s="243"/>
      <c r="C249" s="243"/>
      <c r="D249" s="243"/>
      <c r="E249" s="275"/>
      <c r="F249" s="275"/>
      <c r="G249" s="243"/>
      <c r="H249" s="243"/>
      <c r="I249" s="686"/>
      <c r="J249" s="242"/>
      <c r="K249" s="243"/>
      <c r="L249" s="243"/>
      <c r="M249" s="242"/>
      <c r="N249" s="243"/>
      <c r="O249" s="242"/>
      <c r="P249" s="243"/>
      <c r="Q249" s="243"/>
      <c r="R249" s="243"/>
      <c r="S249" s="243"/>
      <c r="T249" s="243"/>
      <c r="U249" s="243"/>
      <c r="V249" s="243"/>
      <c r="W249" s="243"/>
      <c r="X249" s="243"/>
      <c r="Y249" s="243"/>
      <c r="Z249" s="243"/>
      <c r="AA249" s="243"/>
    </row>
    <row r="250" spans="1:27" ht="15.75" customHeight="1" x14ac:dyDescent="0.25">
      <c r="A250" s="242"/>
      <c r="B250" s="243"/>
      <c r="C250" s="243"/>
      <c r="D250" s="243"/>
      <c r="E250" s="275"/>
      <c r="F250" s="275"/>
      <c r="G250" s="243"/>
      <c r="H250" s="243"/>
      <c r="I250" s="686"/>
      <c r="J250" s="242"/>
      <c r="K250" s="243"/>
      <c r="L250" s="243"/>
      <c r="M250" s="242"/>
      <c r="N250" s="243"/>
      <c r="O250" s="242"/>
      <c r="P250" s="243"/>
      <c r="Q250" s="243"/>
      <c r="R250" s="243"/>
      <c r="S250" s="243"/>
      <c r="T250" s="243"/>
      <c r="U250" s="243"/>
      <c r="V250" s="243"/>
      <c r="W250" s="243"/>
      <c r="X250" s="243"/>
      <c r="Y250" s="243"/>
      <c r="Z250" s="243"/>
      <c r="AA250" s="243"/>
    </row>
    <row r="251" spans="1:27" ht="15.75" customHeight="1" x14ac:dyDescent="0.25">
      <c r="A251" s="242"/>
      <c r="B251" s="243"/>
      <c r="C251" s="243"/>
      <c r="D251" s="243"/>
      <c r="E251" s="275"/>
      <c r="F251" s="275"/>
      <c r="G251" s="243"/>
      <c r="H251" s="243"/>
      <c r="I251" s="686"/>
      <c r="J251" s="242"/>
      <c r="K251" s="243"/>
      <c r="L251" s="243"/>
      <c r="M251" s="242"/>
      <c r="N251" s="243"/>
      <c r="O251" s="242"/>
      <c r="P251" s="243"/>
      <c r="Q251" s="243"/>
      <c r="R251" s="243"/>
      <c r="S251" s="243"/>
      <c r="T251" s="243"/>
      <c r="U251" s="243"/>
      <c r="V251" s="243"/>
      <c r="W251" s="243"/>
      <c r="X251" s="243"/>
      <c r="Y251" s="243"/>
      <c r="Z251" s="243"/>
      <c r="AA251" s="243"/>
    </row>
    <row r="252" spans="1:27" ht="15.75" customHeight="1" x14ac:dyDescent="0.25">
      <c r="A252" s="242"/>
      <c r="B252" s="243"/>
      <c r="C252" s="243"/>
      <c r="D252" s="243"/>
      <c r="E252" s="275"/>
      <c r="F252" s="275"/>
      <c r="G252" s="243"/>
      <c r="H252" s="243"/>
      <c r="I252" s="686"/>
      <c r="J252" s="242"/>
      <c r="K252" s="243"/>
      <c r="L252" s="243"/>
      <c r="M252" s="242"/>
      <c r="N252" s="243"/>
      <c r="O252" s="242"/>
      <c r="P252" s="243"/>
      <c r="Q252" s="243"/>
      <c r="R252" s="243"/>
      <c r="S252" s="243"/>
      <c r="T252" s="243"/>
      <c r="U252" s="243"/>
      <c r="V252" s="243"/>
      <c r="W252" s="243"/>
      <c r="X252" s="243"/>
      <c r="Y252" s="243"/>
      <c r="Z252" s="243"/>
      <c r="AA252" s="243"/>
    </row>
    <row r="253" spans="1:27" ht="15.75" customHeight="1" x14ac:dyDescent="0.25">
      <c r="A253" s="242"/>
      <c r="B253" s="243"/>
      <c r="C253" s="243"/>
      <c r="D253" s="243"/>
      <c r="E253" s="275"/>
      <c r="F253" s="275"/>
      <c r="G253" s="243"/>
      <c r="H253" s="243"/>
      <c r="I253" s="686"/>
      <c r="J253" s="242"/>
      <c r="K253" s="243"/>
      <c r="L253" s="243"/>
      <c r="M253" s="242"/>
      <c r="N253" s="243"/>
      <c r="O253" s="242"/>
      <c r="P253" s="243"/>
      <c r="Q253" s="243"/>
      <c r="R253" s="243"/>
      <c r="S253" s="243"/>
      <c r="T253" s="243"/>
      <c r="U253" s="243"/>
      <c r="V253" s="243"/>
      <c r="W253" s="243"/>
      <c r="X253" s="243"/>
      <c r="Y253" s="243"/>
      <c r="Z253" s="243"/>
      <c r="AA253" s="243"/>
    </row>
    <row r="254" spans="1:27" ht="15.75" customHeight="1" x14ac:dyDescent="0.25">
      <c r="A254" s="242"/>
      <c r="B254" s="243"/>
      <c r="C254" s="243"/>
      <c r="D254" s="243"/>
      <c r="E254" s="275"/>
      <c r="F254" s="275"/>
      <c r="G254" s="243"/>
      <c r="H254" s="243"/>
      <c r="I254" s="686"/>
      <c r="J254" s="242"/>
      <c r="K254" s="243"/>
      <c r="L254" s="243"/>
      <c r="M254" s="242"/>
      <c r="N254" s="243"/>
      <c r="O254" s="242"/>
      <c r="P254" s="243"/>
      <c r="Q254" s="243"/>
      <c r="R254" s="243"/>
      <c r="S254" s="243"/>
      <c r="T254" s="243"/>
      <c r="U254" s="243"/>
      <c r="V254" s="243"/>
      <c r="W254" s="243"/>
      <c r="X254" s="243"/>
      <c r="Y254" s="243"/>
      <c r="Z254" s="243"/>
      <c r="AA254" s="243"/>
    </row>
    <row r="255" spans="1:27" ht="15.75" customHeight="1" x14ac:dyDescent="0.25">
      <c r="A255" s="242"/>
      <c r="B255" s="243"/>
      <c r="C255" s="243"/>
      <c r="D255" s="243"/>
      <c r="E255" s="275"/>
      <c r="F255" s="275"/>
      <c r="G255" s="243"/>
      <c r="H255" s="243"/>
      <c r="I255" s="686"/>
      <c r="J255" s="242"/>
      <c r="K255" s="243"/>
      <c r="L255" s="243"/>
      <c r="M255" s="242"/>
      <c r="N255" s="243"/>
      <c r="O255" s="242"/>
      <c r="P255" s="243"/>
      <c r="Q255" s="243"/>
      <c r="R255" s="243"/>
      <c r="S255" s="243"/>
      <c r="T255" s="243"/>
      <c r="U255" s="243"/>
      <c r="V255" s="243"/>
      <c r="W255" s="243"/>
      <c r="X255" s="243"/>
      <c r="Y255" s="243"/>
      <c r="Z255" s="243"/>
      <c r="AA255" s="243"/>
    </row>
    <row r="256" spans="1:27" ht="15.75" customHeight="1" x14ac:dyDescent="0.25">
      <c r="A256" s="242"/>
      <c r="B256" s="243"/>
      <c r="C256" s="243"/>
      <c r="D256" s="243"/>
      <c r="E256" s="275"/>
      <c r="F256" s="275"/>
      <c r="G256" s="243"/>
      <c r="H256" s="243"/>
      <c r="I256" s="686"/>
      <c r="J256" s="242"/>
      <c r="K256" s="243"/>
      <c r="L256" s="243"/>
      <c r="M256" s="242"/>
      <c r="N256" s="243"/>
      <c r="O256" s="242"/>
      <c r="P256" s="243"/>
      <c r="Q256" s="243"/>
      <c r="R256" s="243"/>
      <c r="S256" s="243"/>
      <c r="T256" s="243"/>
      <c r="U256" s="243"/>
      <c r="V256" s="243"/>
      <c r="W256" s="243"/>
      <c r="X256" s="243"/>
      <c r="Y256" s="243"/>
      <c r="Z256" s="243"/>
      <c r="AA256" s="243"/>
    </row>
    <row r="257" spans="1:27" ht="15.75" customHeight="1" x14ac:dyDescent="0.25">
      <c r="A257" s="242"/>
      <c r="B257" s="243"/>
      <c r="C257" s="243"/>
      <c r="D257" s="243"/>
      <c r="E257" s="275"/>
      <c r="F257" s="275"/>
      <c r="G257" s="243"/>
      <c r="H257" s="243"/>
      <c r="I257" s="686"/>
      <c r="J257" s="242"/>
      <c r="K257" s="243"/>
      <c r="L257" s="243"/>
      <c r="M257" s="242"/>
      <c r="N257" s="243"/>
      <c r="O257" s="242"/>
      <c r="P257" s="243"/>
      <c r="Q257" s="243"/>
      <c r="R257" s="243"/>
      <c r="S257" s="243"/>
      <c r="T257" s="243"/>
      <c r="U257" s="243"/>
      <c r="V257" s="243"/>
      <c r="W257" s="243"/>
      <c r="X257" s="243"/>
      <c r="Y257" s="243"/>
      <c r="Z257" s="243"/>
      <c r="AA257" s="243"/>
    </row>
    <row r="258" spans="1:27" ht="15.75" customHeight="1" x14ac:dyDescent="0.25">
      <c r="A258" s="242"/>
      <c r="B258" s="243"/>
      <c r="C258" s="243"/>
      <c r="D258" s="243"/>
      <c r="E258" s="275"/>
      <c r="F258" s="275"/>
      <c r="G258" s="243"/>
      <c r="H258" s="243"/>
      <c r="I258" s="686"/>
      <c r="J258" s="242"/>
      <c r="K258" s="243"/>
      <c r="L258" s="243"/>
      <c r="M258" s="242"/>
      <c r="N258" s="243"/>
      <c r="O258" s="242"/>
      <c r="P258" s="243"/>
      <c r="Q258" s="243"/>
      <c r="R258" s="243"/>
      <c r="S258" s="243"/>
      <c r="T258" s="243"/>
      <c r="U258" s="243"/>
      <c r="V258" s="243"/>
      <c r="W258" s="243"/>
      <c r="X258" s="243"/>
      <c r="Y258" s="243"/>
      <c r="Z258" s="243"/>
      <c r="AA258" s="243"/>
    </row>
    <row r="259" spans="1:27" ht="15.75" customHeight="1" x14ac:dyDescent="0.25">
      <c r="A259" s="242"/>
      <c r="B259" s="243"/>
      <c r="C259" s="243"/>
      <c r="D259" s="243"/>
      <c r="E259" s="275"/>
      <c r="F259" s="275"/>
      <c r="G259" s="243"/>
      <c r="H259" s="243"/>
      <c r="I259" s="686"/>
      <c r="J259" s="242"/>
      <c r="K259" s="243"/>
      <c r="L259" s="243"/>
      <c r="M259" s="242"/>
      <c r="N259" s="243"/>
      <c r="O259" s="242"/>
      <c r="P259" s="243"/>
      <c r="Q259" s="243"/>
      <c r="R259" s="243"/>
      <c r="S259" s="243"/>
      <c r="T259" s="243"/>
      <c r="U259" s="243"/>
      <c r="V259" s="243"/>
      <c r="W259" s="243"/>
      <c r="X259" s="243"/>
      <c r="Y259" s="243"/>
      <c r="Z259" s="243"/>
      <c r="AA259" s="243"/>
    </row>
    <row r="260" spans="1:27" ht="15.75" customHeight="1" x14ac:dyDescent="0.25">
      <c r="A260" s="242"/>
      <c r="B260" s="243"/>
      <c r="C260" s="243"/>
      <c r="D260" s="243"/>
      <c r="E260" s="275"/>
      <c r="F260" s="275"/>
      <c r="G260" s="243"/>
      <c r="H260" s="243"/>
      <c r="I260" s="686"/>
      <c r="J260" s="242"/>
      <c r="K260" s="243"/>
      <c r="L260" s="243"/>
      <c r="M260" s="242"/>
      <c r="N260" s="243"/>
      <c r="O260" s="242"/>
      <c r="P260" s="243"/>
      <c r="Q260" s="243"/>
      <c r="R260" s="243"/>
      <c r="S260" s="243"/>
      <c r="T260" s="243"/>
      <c r="U260" s="243"/>
      <c r="V260" s="243"/>
      <c r="W260" s="243"/>
      <c r="X260" s="243"/>
      <c r="Y260" s="243"/>
      <c r="Z260" s="243"/>
      <c r="AA260" s="243"/>
    </row>
    <row r="261" spans="1:27" ht="15.75" customHeight="1" x14ac:dyDescent="0.25">
      <c r="A261" s="242"/>
      <c r="B261" s="243"/>
      <c r="C261" s="243"/>
      <c r="D261" s="243"/>
      <c r="E261" s="275"/>
      <c r="F261" s="275"/>
      <c r="G261" s="243"/>
      <c r="H261" s="243"/>
      <c r="I261" s="686"/>
      <c r="J261" s="242"/>
      <c r="K261" s="243"/>
      <c r="L261" s="243"/>
      <c r="M261" s="242"/>
      <c r="N261" s="243"/>
      <c r="O261" s="242"/>
      <c r="P261" s="243"/>
      <c r="Q261" s="243"/>
      <c r="R261" s="243"/>
      <c r="S261" s="243"/>
      <c r="T261" s="243"/>
      <c r="U261" s="243"/>
      <c r="V261" s="243"/>
      <c r="W261" s="243"/>
      <c r="X261" s="243"/>
      <c r="Y261" s="243"/>
      <c r="Z261" s="243"/>
      <c r="AA261" s="243"/>
    </row>
    <row r="262" spans="1:27" ht="15.75" customHeight="1" x14ac:dyDescent="0.25">
      <c r="A262" s="242"/>
      <c r="B262" s="243"/>
      <c r="C262" s="243"/>
      <c r="D262" s="243"/>
      <c r="E262" s="275"/>
      <c r="F262" s="275"/>
      <c r="G262" s="243"/>
      <c r="H262" s="243"/>
      <c r="I262" s="686"/>
      <c r="J262" s="242"/>
      <c r="K262" s="243"/>
      <c r="L262" s="243"/>
      <c r="M262" s="242"/>
      <c r="N262" s="243"/>
      <c r="O262" s="242"/>
      <c r="P262" s="243"/>
      <c r="Q262" s="243"/>
      <c r="R262" s="243"/>
      <c r="S262" s="243"/>
      <c r="T262" s="243"/>
      <c r="U262" s="243"/>
      <c r="V262" s="243"/>
      <c r="W262" s="243"/>
      <c r="X262" s="243"/>
      <c r="Y262" s="243"/>
      <c r="Z262" s="243"/>
      <c r="AA262" s="243"/>
    </row>
    <row r="263" spans="1:27" ht="15.75" customHeight="1" x14ac:dyDescent="0.25">
      <c r="A263" s="242"/>
      <c r="B263" s="243"/>
      <c r="C263" s="243"/>
      <c r="D263" s="243"/>
      <c r="E263" s="275"/>
      <c r="F263" s="275"/>
      <c r="G263" s="243"/>
      <c r="H263" s="243"/>
      <c r="I263" s="686"/>
      <c r="J263" s="242"/>
      <c r="K263" s="243"/>
      <c r="L263" s="243"/>
      <c r="M263" s="242"/>
      <c r="N263" s="243"/>
      <c r="O263" s="242"/>
      <c r="P263" s="243"/>
      <c r="Q263" s="243"/>
      <c r="R263" s="243"/>
      <c r="S263" s="243"/>
      <c r="T263" s="243"/>
      <c r="U263" s="243"/>
      <c r="V263" s="243"/>
      <c r="W263" s="243"/>
      <c r="X263" s="243"/>
      <c r="Y263" s="243"/>
      <c r="Z263" s="243"/>
      <c r="AA263" s="243"/>
    </row>
    <row r="264" spans="1:27" ht="15.75" customHeight="1" x14ac:dyDescent="0.25">
      <c r="A264" s="242"/>
      <c r="B264" s="243"/>
      <c r="C264" s="243"/>
      <c r="D264" s="243"/>
      <c r="E264" s="275"/>
      <c r="F264" s="275"/>
      <c r="G264" s="243"/>
      <c r="H264" s="243"/>
      <c r="I264" s="686"/>
      <c r="J264" s="242"/>
      <c r="K264" s="243"/>
      <c r="L264" s="243"/>
      <c r="M264" s="242"/>
      <c r="N264" s="243"/>
      <c r="O264" s="242"/>
      <c r="P264" s="243"/>
      <c r="Q264" s="243"/>
      <c r="R264" s="243"/>
      <c r="S264" s="243"/>
      <c r="T264" s="243"/>
      <c r="U264" s="243"/>
      <c r="V264" s="243"/>
      <c r="W264" s="243"/>
      <c r="X264" s="243"/>
      <c r="Y264" s="243"/>
      <c r="Z264" s="243"/>
      <c r="AA264" s="243"/>
    </row>
    <row r="265" spans="1:27" ht="15.75" customHeight="1" x14ac:dyDescent="0.25">
      <c r="A265" s="242"/>
      <c r="B265" s="243"/>
      <c r="C265" s="243"/>
      <c r="D265" s="243"/>
      <c r="E265" s="275"/>
      <c r="F265" s="275"/>
      <c r="G265" s="243"/>
      <c r="H265" s="243"/>
      <c r="I265" s="686"/>
      <c r="J265" s="242"/>
      <c r="K265" s="243"/>
      <c r="L265" s="243"/>
      <c r="M265" s="242"/>
      <c r="N265" s="243"/>
      <c r="O265" s="242"/>
      <c r="P265" s="243"/>
      <c r="Q265" s="243"/>
      <c r="R265" s="243"/>
      <c r="S265" s="243"/>
      <c r="T265" s="243"/>
      <c r="U265" s="243"/>
      <c r="V265" s="243"/>
      <c r="W265" s="243"/>
      <c r="X265" s="243"/>
      <c r="Y265" s="243"/>
      <c r="Z265" s="243"/>
      <c r="AA265" s="243"/>
    </row>
    <row r="266" spans="1:27" ht="15.75" customHeight="1" x14ac:dyDescent="0.25">
      <c r="A266" s="242"/>
      <c r="B266" s="243"/>
      <c r="C266" s="243"/>
      <c r="D266" s="243"/>
      <c r="E266" s="275"/>
      <c r="F266" s="275"/>
      <c r="G266" s="243"/>
      <c r="H266" s="243"/>
      <c r="I266" s="686"/>
      <c r="J266" s="242"/>
      <c r="K266" s="243"/>
      <c r="L266" s="243"/>
      <c r="M266" s="242"/>
      <c r="N266" s="243"/>
      <c r="O266" s="242"/>
      <c r="P266" s="243"/>
      <c r="Q266" s="243"/>
      <c r="R266" s="243"/>
      <c r="S266" s="243"/>
      <c r="T266" s="243"/>
      <c r="U266" s="243"/>
      <c r="V266" s="243"/>
      <c r="W266" s="243"/>
      <c r="X266" s="243"/>
      <c r="Y266" s="243"/>
      <c r="Z266" s="243"/>
      <c r="AA266" s="243"/>
    </row>
    <row r="267" spans="1:27" ht="15.75" customHeight="1" x14ac:dyDescent="0.25">
      <c r="A267" s="242"/>
      <c r="B267" s="243"/>
      <c r="C267" s="243"/>
      <c r="D267" s="243"/>
      <c r="E267" s="275"/>
      <c r="F267" s="275"/>
      <c r="G267" s="243"/>
      <c r="H267" s="243"/>
      <c r="I267" s="686"/>
      <c r="J267" s="242"/>
      <c r="K267" s="243"/>
      <c r="L267" s="243"/>
      <c r="M267" s="242"/>
      <c r="N267" s="243"/>
      <c r="O267" s="242"/>
      <c r="P267" s="243"/>
      <c r="Q267" s="243"/>
      <c r="R267" s="243"/>
      <c r="S267" s="243"/>
      <c r="T267" s="243"/>
      <c r="U267" s="243"/>
      <c r="V267" s="243"/>
      <c r="W267" s="243"/>
      <c r="X267" s="243"/>
      <c r="Y267" s="243"/>
      <c r="Z267" s="243"/>
      <c r="AA267" s="243"/>
    </row>
    <row r="268" spans="1:27" ht="15.75" customHeight="1" x14ac:dyDescent="0.25">
      <c r="A268" s="242"/>
      <c r="B268" s="243"/>
      <c r="C268" s="243"/>
      <c r="D268" s="243"/>
      <c r="E268" s="275"/>
      <c r="F268" s="275"/>
      <c r="G268" s="243"/>
      <c r="H268" s="243"/>
      <c r="I268" s="686"/>
      <c r="J268" s="242"/>
      <c r="K268" s="243"/>
      <c r="L268" s="243"/>
      <c r="M268" s="242"/>
      <c r="N268" s="243"/>
      <c r="O268" s="242"/>
      <c r="P268" s="243"/>
      <c r="Q268" s="243"/>
      <c r="R268" s="243"/>
      <c r="S268" s="243"/>
      <c r="T268" s="243"/>
      <c r="U268" s="243"/>
      <c r="V268" s="243"/>
      <c r="W268" s="243"/>
      <c r="X268" s="243"/>
      <c r="Y268" s="243"/>
      <c r="Z268" s="243"/>
      <c r="AA268" s="243"/>
    </row>
    <row r="269" spans="1:27" ht="15.75" customHeight="1" x14ac:dyDescent="0.25">
      <c r="A269" s="242"/>
      <c r="B269" s="243"/>
      <c r="C269" s="243"/>
      <c r="D269" s="243"/>
      <c r="E269" s="275"/>
      <c r="F269" s="275"/>
      <c r="G269" s="243"/>
      <c r="H269" s="243"/>
      <c r="I269" s="686"/>
      <c r="J269" s="242"/>
      <c r="K269" s="243"/>
      <c r="L269" s="243"/>
      <c r="M269" s="242"/>
      <c r="N269" s="243"/>
      <c r="O269" s="242"/>
      <c r="P269" s="243"/>
      <c r="Q269" s="243"/>
      <c r="R269" s="243"/>
      <c r="S269" s="243"/>
      <c r="T269" s="243"/>
      <c r="U269" s="243"/>
      <c r="V269" s="243"/>
      <c r="W269" s="243"/>
      <c r="X269" s="243"/>
      <c r="Y269" s="243"/>
      <c r="Z269" s="243"/>
      <c r="AA269" s="243"/>
    </row>
    <row r="270" spans="1:27" ht="15.75" customHeight="1" x14ac:dyDescent="0.25">
      <c r="A270" s="242"/>
      <c r="B270" s="243"/>
      <c r="C270" s="243"/>
      <c r="D270" s="243"/>
      <c r="E270" s="275"/>
      <c r="F270" s="275"/>
      <c r="G270" s="243"/>
      <c r="H270" s="243"/>
      <c r="I270" s="686"/>
      <c r="J270" s="242"/>
      <c r="K270" s="243"/>
      <c r="L270" s="243"/>
      <c r="M270" s="242"/>
      <c r="N270" s="243"/>
      <c r="O270" s="242"/>
      <c r="P270" s="243"/>
      <c r="Q270" s="243"/>
      <c r="R270" s="243"/>
      <c r="S270" s="243"/>
      <c r="T270" s="243"/>
      <c r="U270" s="243"/>
      <c r="V270" s="243"/>
      <c r="W270" s="243"/>
      <c r="X270" s="243"/>
      <c r="Y270" s="243"/>
      <c r="Z270" s="243"/>
      <c r="AA270" s="243"/>
    </row>
    <row r="271" spans="1:27" ht="15.75" customHeight="1" x14ac:dyDescent="0.25">
      <c r="A271" s="242"/>
      <c r="B271" s="243"/>
      <c r="C271" s="243"/>
      <c r="D271" s="243"/>
      <c r="E271" s="275"/>
      <c r="F271" s="275"/>
      <c r="G271" s="243"/>
      <c r="H271" s="243"/>
      <c r="I271" s="686"/>
      <c r="J271" s="242"/>
      <c r="K271" s="243"/>
      <c r="L271" s="243"/>
      <c r="M271" s="242"/>
      <c r="N271" s="243"/>
      <c r="O271" s="242"/>
      <c r="P271" s="243"/>
      <c r="Q271" s="243"/>
      <c r="R271" s="243"/>
      <c r="S271" s="243"/>
      <c r="T271" s="243"/>
      <c r="U271" s="243"/>
      <c r="V271" s="243"/>
      <c r="W271" s="243"/>
      <c r="X271" s="243"/>
      <c r="Y271" s="243"/>
      <c r="Z271" s="243"/>
      <c r="AA271" s="243"/>
    </row>
    <row r="272" spans="1:27" ht="15.75" customHeight="1" x14ac:dyDescent="0.25">
      <c r="A272" s="242"/>
      <c r="B272" s="243"/>
      <c r="C272" s="243"/>
      <c r="D272" s="243"/>
      <c r="E272" s="275"/>
      <c r="F272" s="275"/>
      <c r="G272" s="243"/>
      <c r="H272" s="243"/>
      <c r="I272" s="686"/>
      <c r="J272" s="242"/>
      <c r="K272" s="243"/>
      <c r="L272" s="243"/>
      <c r="M272" s="242"/>
      <c r="N272" s="243"/>
      <c r="O272" s="242"/>
      <c r="P272" s="243"/>
      <c r="Q272" s="243"/>
      <c r="R272" s="243"/>
      <c r="S272" s="243"/>
      <c r="T272" s="243"/>
      <c r="U272" s="243"/>
      <c r="V272" s="243"/>
      <c r="W272" s="243"/>
      <c r="X272" s="243"/>
      <c r="Y272" s="243"/>
      <c r="Z272" s="243"/>
      <c r="AA272" s="243"/>
    </row>
    <row r="273" spans="1:27" ht="15.75" customHeight="1" x14ac:dyDescent="0.25">
      <c r="A273" s="242"/>
      <c r="B273" s="243"/>
      <c r="C273" s="243"/>
      <c r="D273" s="243"/>
      <c r="E273" s="275"/>
      <c r="F273" s="275"/>
      <c r="G273" s="243"/>
      <c r="H273" s="243"/>
      <c r="I273" s="686"/>
      <c r="J273" s="242"/>
      <c r="K273" s="243"/>
      <c r="L273" s="243"/>
      <c r="M273" s="242"/>
      <c r="N273" s="243"/>
      <c r="O273" s="242"/>
      <c r="P273" s="243"/>
      <c r="Q273" s="243"/>
      <c r="R273" s="243"/>
      <c r="S273" s="243"/>
      <c r="T273" s="243"/>
      <c r="U273" s="243"/>
      <c r="V273" s="243"/>
      <c r="W273" s="243"/>
      <c r="X273" s="243"/>
      <c r="Y273" s="243"/>
      <c r="Z273" s="243"/>
      <c r="AA273" s="243"/>
    </row>
    <row r="274" spans="1:27" ht="15.75" customHeight="1" x14ac:dyDescent="0.25">
      <c r="A274" s="242"/>
      <c r="B274" s="243"/>
      <c r="C274" s="243"/>
      <c r="D274" s="243"/>
      <c r="E274" s="275"/>
      <c r="F274" s="275"/>
      <c r="G274" s="243"/>
      <c r="H274" s="243"/>
      <c r="I274" s="686"/>
      <c r="J274" s="242"/>
      <c r="K274" s="243"/>
      <c r="L274" s="243"/>
      <c r="M274" s="242"/>
      <c r="N274" s="243"/>
      <c r="O274" s="242"/>
      <c r="P274" s="243"/>
      <c r="Q274" s="243"/>
      <c r="R274" s="243"/>
      <c r="S274" s="243"/>
      <c r="T274" s="243"/>
      <c r="U274" s="243"/>
      <c r="V274" s="243"/>
      <c r="W274" s="243"/>
      <c r="X274" s="243"/>
      <c r="Y274" s="243"/>
      <c r="Z274" s="243"/>
      <c r="AA274" s="243"/>
    </row>
    <row r="275" spans="1:27" ht="15.75" customHeight="1" x14ac:dyDescent="0.25">
      <c r="A275" s="242"/>
      <c r="B275" s="243"/>
      <c r="C275" s="243"/>
      <c r="D275" s="243"/>
      <c r="E275" s="275"/>
      <c r="F275" s="275"/>
      <c r="G275" s="243"/>
      <c r="H275" s="243"/>
      <c r="I275" s="686"/>
      <c r="J275" s="242"/>
      <c r="K275" s="243"/>
      <c r="L275" s="243"/>
      <c r="M275" s="242"/>
      <c r="N275" s="243"/>
      <c r="O275" s="242"/>
      <c r="P275" s="243"/>
      <c r="Q275" s="243"/>
      <c r="R275" s="243"/>
      <c r="S275" s="243"/>
      <c r="T275" s="243"/>
      <c r="U275" s="243"/>
      <c r="V275" s="243"/>
      <c r="W275" s="243"/>
      <c r="X275" s="243"/>
      <c r="Y275" s="243"/>
      <c r="Z275" s="243"/>
      <c r="AA275" s="243"/>
    </row>
    <row r="276" spans="1:27" ht="15.75" customHeight="1" x14ac:dyDescent="0.25">
      <c r="A276" s="242"/>
      <c r="B276" s="243"/>
      <c r="C276" s="243"/>
      <c r="D276" s="243"/>
      <c r="E276" s="275"/>
      <c r="F276" s="275"/>
      <c r="G276" s="243"/>
      <c r="H276" s="243"/>
      <c r="I276" s="686"/>
      <c r="J276" s="242"/>
      <c r="K276" s="243"/>
      <c r="L276" s="243"/>
      <c r="M276" s="242"/>
      <c r="N276" s="243"/>
      <c r="O276" s="242"/>
      <c r="P276" s="243"/>
      <c r="Q276" s="243"/>
      <c r="R276" s="243"/>
      <c r="S276" s="243"/>
      <c r="T276" s="243"/>
      <c r="U276" s="243"/>
      <c r="V276" s="243"/>
      <c r="W276" s="243"/>
      <c r="X276" s="243"/>
      <c r="Y276" s="243"/>
      <c r="Z276" s="243"/>
      <c r="AA276" s="243"/>
    </row>
    <row r="277" spans="1:27" ht="15.75" customHeight="1" x14ac:dyDescent="0.25">
      <c r="A277" s="242"/>
      <c r="B277" s="243"/>
      <c r="C277" s="243"/>
      <c r="D277" s="243"/>
      <c r="E277" s="275"/>
      <c r="F277" s="275"/>
      <c r="G277" s="243"/>
      <c r="H277" s="243"/>
      <c r="I277" s="686"/>
      <c r="J277" s="242"/>
      <c r="K277" s="243"/>
      <c r="L277" s="243"/>
      <c r="M277" s="242"/>
      <c r="N277" s="243"/>
      <c r="O277" s="242"/>
      <c r="P277" s="243"/>
      <c r="Q277" s="243"/>
      <c r="R277" s="243"/>
      <c r="S277" s="243"/>
      <c r="T277" s="243"/>
      <c r="U277" s="243"/>
      <c r="V277" s="243"/>
      <c r="W277" s="243"/>
      <c r="X277" s="243"/>
      <c r="Y277" s="243"/>
      <c r="Z277" s="243"/>
      <c r="AA277" s="243"/>
    </row>
    <row r="278" spans="1:27" ht="15.75" customHeight="1" x14ac:dyDescent="0.25">
      <c r="A278" s="242"/>
      <c r="B278" s="243"/>
      <c r="C278" s="243"/>
      <c r="D278" s="243"/>
      <c r="E278" s="275"/>
      <c r="F278" s="275"/>
      <c r="G278" s="243"/>
      <c r="H278" s="243"/>
      <c r="I278" s="686"/>
      <c r="J278" s="242"/>
      <c r="K278" s="243"/>
      <c r="L278" s="243"/>
      <c r="M278" s="242"/>
      <c r="N278" s="243"/>
      <c r="O278" s="242"/>
      <c r="P278" s="243"/>
      <c r="Q278" s="243"/>
      <c r="R278" s="243"/>
      <c r="S278" s="243"/>
      <c r="T278" s="243"/>
      <c r="U278" s="243"/>
      <c r="V278" s="243"/>
      <c r="W278" s="243"/>
      <c r="X278" s="243"/>
      <c r="Y278" s="243"/>
      <c r="Z278" s="243"/>
      <c r="AA278" s="243"/>
    </row>
    <row r="279" spans="1:27" ht="15.75" customHeight="1" x14ac:dyDescent="0.25">
      <c r="A279" s="242"/>
      <c r="B279" s="243"/>
      <c r="C279" s="243"/>
      <c r="D279" s="243"/>
      <c r="E279" s="275"/>
      <c r="F279" s="275"/>
      <c r="G279" s="243"/>
      <c r="H279" s="243"/>
      <c r="I279" s="686"/>
      <c r="J279" s="242"/>
      <c r="K279" s="243"/>
      <c r="L279" s="243"/>
      <c r="M279" s="242"/>
      <c r="N279" s="243"/>
      <c r="O279" s="242"/>
      <c r="P279" s="243"/>
      <c r="Q279" s="243"/>
      <c r="R279" s="243"/>
      <c r="S279" s="243"/>
      <c r="T279" s="243"/>
      <c r="U279" s="243"/>
      <c r="V279" s="243"/>
      <c r="W279" s="243"/>
      <c r="X279" s="243"/>
      <c r="Y279" s="243"/>
      <c r="Z279" s="243"/>
      <c r="AA279" s="243"/>
    </row>
    <row r="280" spans="1:27" ht="15.75" customHeight="1" x14ac:dyDescent="0.25">
      <c r="A280" s="242"/>
      <c r="B280" s="243"/>
      <c r="C280" s="243"/>
      <c r="D280" s="243"/>
      <c r="E280" s="275"/>
      <c r="F280" s="275"/>
      <c r="G280" s="243"/>
      <c r="H280" s="243"/>
      <c r="I280" s="686"/>
      <c r="J280" s="242"/>
      <c r="K280" s="243"/>
      <c r="L280" s="243"/>
      <c r="M280" s="242"/>
      <c r="N280" s="243"/>
      <c r="O280" s="242"/>
      <c r="P280" s="243"/>
      <c r="Q280" s="243"/>
      <c r="R280" s="243"/>
      <c r="S280" s="243"/>
      <c r="T280" s="243"/>
      <c r="U280" s="243"/>
      <c r="V280" s="243"/>
      <c r="W280" s="243"/>
      <c r="X280" s="243"/>
      <c r="Y280" s="243"/>
      <c r="Z280" s="243"/>
      <c r="AA280" s="243"/>
    </row>
    <row r="281" spans="1:27" ht="15.75" customHeight="1" x14ac:dyDescent="0.25">
      <c r="A281" s="242"/>
      <c r="B281" s="243"/>
      <c r="C281" s="243"/>
      <c r="D281" s="243"/>
      <c r="E281" s="275"/>
      <c r="F281" s="275"/>
      <c r="G281" s="243"/>
      <c r="H281" s="243"/>
      <c r="I281" s="686"/>
      <c r="J281" s="242"/>
      <c r="K281" s="243"/>
      <c r="L281" s="243"/>
      <c r="M281" s="242"/>
      <c r="N281" s="243"/>
      <c r="O281" s="242"/>
      <c r="P281" s="243"/>
      <c r="Q281" s="243"/>
      <c r="R281" s="243"/>
      <c r="S281" s="243"/>
      <c r="T281" s="243"/>
      <c r="U281" s="243"/>
      <c r="V281" s="243"/>
      <c r="W281" s="243"/>
      <c r="X281" s="243"/>
      <c r="Y281" s="243"/>
      <c r="Z281" s="243"/>
      <c r="AA281" s="243"/>
    </row>
    <row r="282" spans="1:27" ht="15.75" customHeight="1" x14ac:dyDescent="0.25">
      <c r="A282" s="242"/>
      <c r="B282" s="243"/>
      <c r="C282" s="243"/>
      <c r="D282" s="243"/>
      <c r="E282" s="275"/>
      <c r="F282" s="275"/>
      <c r="G282" s="243"/>
      <c r="H282" s="243"/>
      <c r="I282" s="686"/>
      <c r="J282" s="242"/>
      <c r="K282" s="243"/>
      <c r="L282" s="243"/>
      <c r="M282" s="242"/>
      <c r="N282" s="243"/>
      <c r="O282" s="242"/>
      <c r="P282" s="243"/>
      <c r="Q282" s="243"/>
      <c r="R282" s="243"/>
      <c r="S282" s="243"/>
      <c r="T282" s="243"/>
      <c r="U282" s="243"/>
      <c r="V282" s="243"/>
      <c r="W282" s="243"/>
      <c r="X282" s="243"/>
      <c r="Y282" s="243"/>
      <c r="Z282" s="243"/>
      <c r="AA282" s="243"/>
    </row>
    <row r="283" spans="1:27" ht="15.75" customHeight="1" x14ac:dyDescent="0.25">
      <c r="A283" s="242"/>
      <c r="B283" s="243"/>
      <c r="C283" s="243"/>
      <c r="D283" s="243"/>
      <c r="E283" s="275"/>
      <c r="F283" s="275"/>
      <c r="G283" s="243"/>
      <c r="H283" s="243"/>
      <c r="I283" s="686"/>
      <c r="J283" s="242"/>
      <c r="K283" s="243"/>
      <c r="L283" s="243"/>
      <c r="M283" s="242"/>
      <c r="N283" s="243"/>
      <c r="O283" s="242"/>
      <c r="P283" s="243"/>
      <c r="Q283" s="243"/>
      <c r="R283" s="243"/>
      <c r="S283" s="243"/>
      <c r="T283" s="243"/>
      <c r="U283" s="243"/>
      <c r="V283" s="243"/>
      <c r="W283" s="243"/>
      <c r="X283" s="243"/>
      <c r="Y283" s="243"/>
      <c r="Z283" s="243"/>
      <c r="AA283" s="243"/>
    </row>
    <row r="284" spans="1:27" ht="15.75" customHeight="1" x14ac:dyDescent="0.25">
      <c r="A284" s="242"/>
      <c r="B284" s="243"/>
      <c r="C284" s="243"/>
      <c r="D284" s="243"/>
      <c r="E284" s="275"/>
      <c r="F284" s="275"/>
      <c r="G284" s="243"/>
      <c r="H284" s="243"/>
      <c r="I284" s="686"/>
      <c r="J284" s="242"/>
      <c r="K284" s="243"/>
      <c r="L284" s="243"/>
      <c r="M284" s="242"/>
      <c r="N284" s="243"/>
      <c r="O284" s="242"/>
      <c r="P284" s="243"/>
      <c r="Q284" s="243"/>
      <c r="R284" s="243"/>
      <c r="S284" s="243"/>
      <c r="T284" s="243"/>
      <c r="U284" s="243"/>
      <c r="V284" s="243"/>
      <c r="W284" s="243"/>
      <c r="X284" s="243"/>
      <c r="Y284" s="243"/>
      <c r="Z284" s="243"/>
      <c r="AA284" s="243"/>
    </row>
    <row r="285" spans="1:27" ht="15.75" customHeight="1" x14ac:dyDescent="0.25">
      <c r="A285" s="242"/>
      <c r="B285" s="243"/>
      <c r="C285" s="243"/>
      <c r="D285" s="243"/>
      <c r="E285" s="275"/>
      <c r="F285" s="275"/>
      <c r="G285" s="243"/>
      <c r="H285" s="243"/>
      <c r="I285" s="686"/>
      <c r="J285" s="242"/>
      <c r="K285" s="243"/>
      <c r="L285" s="243"/>
      <c r="M285" s="242"/>
      <c r="N285" s="243"/>
      <c r="O285" s="242"/>
      <c r="P285" s="243"/>
      <c r="Q285" s="243"/>
      <c r="R285" s="243"/>
      <c r="S285" s="243"/>
      <c r="T285" s="243"/>
      <c r="U285" s="243"/>
      <c r="V285" s="243"/>
      <c r="W285" s="243"/>
      <c r="X285" s="243"/>
      <c r="Y285" s="243"/>
      <c r="Z285" s="243"/>
      <c r="AA285" s="243"/>
    </row>
    <row r="286" spans="1:27" ht="15.75" customHeight="1" x14ac:dyDescent="0.25">
      <c r="A286" s="242"/>
      <c r="B286" s="243"/>
      <c r="C286" s="243"/>
      <c r="D286" s="243"/>
      <c r="E286" s="275"/>
      <c r="F286" s="275"/>
      <c r="G286" s="243"/>
      <c r="H286" s="243"/>
      <c r="I286" s="686"/>
      <c r="J286" s="242"/>
      <c r="K286" s="243"/>
      <c r="L286" s="243"/>
      <c r="M286" s="242"/>
      <c r="N286" s="243"/>
      <c r="O286" s="242"/>
      <c r="P286" s="243"/>
      <c r="Q286" s="243"/>
      <c r="R286" s="243"/>
      <c r="S286" s="243"/>
      <c r="T286" s="243"/>
      <c r="U286" s="243"/>
      <c r="V286" s="243"/>
      <c r="W286" s="243"/>
      <c r="X286" s="243"/>
      <c r="Y286" s="243"/>
      <c r="Z286" s="243"/>
      <c r="AA286" s="243"/>
    </row>
    <row r="287" spans="1:27" ht="15.75" customHeight="1" x14ac:dyDescent="0.25">
      <c r="A287" s="242"/>
      <c r="B287" s="243"/>
      <c r="C287" s="243"/>
      <c r="D287" s="243"/>
      <c r="E287" s="275"/>
      <c r="F287" s="275"/>
      <c r="G287" s="243"/>
      <c r="H287" s="243"/>
      <c r="I287" s="686"/>
      <c r="J287" s="242"/>
      <c r="K287" s="243"/>
      <c r="L287" s="243"/>
      <c r="M287" s="242"/>
      <c r="N287" s="243"/>
      <c r="O287" s="242"/>
      <c r="P287" s="243"/>
      <c r="Q287" s="243"/>
      <c r="R287" s="243"/>
      <c r="S287" s="243"/>
      <c r="T287" s="243"/>
      <c r="U287" s="243"/>
      <c r="V287" s="243"/>
      <c r="W287" s="243"/>
      <c r="X287" s="243"/>
      <c r="Y287" s="243"/>
      <c r="Z287" s="243"/>
      <c r="AA287" s="243"/>
    </row>
    <row r="288" spans="1:27" ht="15.75" customHeight="1" x14ac:dyDescent="0.25">
      <c r="A288" s="242"/>
      <c r="B288" s="243"/>
      <c r="C288" s="243"/>
      <c r="D288" s="243"/>
      <c r="E288" s="275"/>
      <c r="F288" s="275"/>
      <c r="G288" s="243"/>
      <c r="H288" s="243"/>
      <c r="I288" s="686"/>
      <c r="J288" s="242"/>
      <c r="K288" s="243"/>
      <c r="L288" s="243"/>
      <c r="M288" s="242"/>
      <c r="N288" s="243"/>
      <c r="O288" s="242"/>
      <c r="P288" s="243"/>
      <c r="Q288" s="243"/>
      <c r="R288" s="243"/>
      <c r="S288" s="243"/>
      <c r="T288" s="243"/>
      <c r="U288" s="243"/>
      <c r="V288" s="243"/>
      <c r="W288" s="243"/>
      <c r="X288" s="243"/>
      <c r="Y288" s="243"/>
      <c r="Z288" s="243"/>
      <c r="AA288" s="243"/>
    </row>
    <row r="289" spans="1:27" ht="15.75" customHeight="1" x14ac:dyDescent="0.25">
      <c r="A289" s="242"/>
      <c r="B289" s="243"/>
      <c r="C289" s="243"/>
      <c r="D289" s="243"/>
      <c r="E289" s="275"/>
      <c r="F289" s="275"/>
      <c r="G289" s="243"/>
      <c r="H289" s="243"/>
      <c r="I289" s="686"/>
      <c r="J289" s="242"/>
      <c r="K289" s="243"/>
      <c r="L289" s="243"/>
      <c r="M289" s="242"/>
      <c r="N289" s="243"/>
      <c r="O289" s="242"/>
      <c r="P289" s="243"/>
      <c r="Q289" s="243"/>
      <c r="R289" s="243"/>
      <c r="S289" s="243"/>
      <c r="T289" s="243"/>
      <c r="U289" s="243"/>
      <c r="V289" s="243"/>
      <c r="W289" s="243"/>
      <c r="X289" s="243"/>
      <c r="Y289" s="243"/>
      <c r="Z289" s="243"/>
      <c r="AA289" s="243"/>
    </row>
    <row r="290" spans="1:27" ht="15.75" customHeight="1" x14ac:dyDescent="0.25">
      <c r="A290" s="242"/>
      <c r="B290" s="243"/>
      <c r="C290" s="243"/>
      <c r="D290" s="243"/>
      <c r="E290" s="275"/>
      <c r="F290" s="275"/>
      <c r="G290" s="243"/>
      <c r="H290" s="243"/>
      <c r="I290" s="686"/>
      <c r="J290" s="242"/>
      <c r="K290" s="243"/>
      <c r="L290" s="243"/>
      <c r="M290" s="242"/>
      <c r="N290" s="243"/>
      <c r="O290" s="242"/>
      <c r="P290" s="243"/>
      <c r="Q290" s="243"/>
      <c r="R290" s="243"/>
      <c r="S290" s="243"/>
      <c r="T290" s="243"/>
      <c r="U290" s="243"/>
      <c r="V290" s="243"/>
      <c r="W290" s="243"/>
      <c r="X290" s="243"/>
      <c r="Y290" s="243"/>
      <c r="Z290" s="243"/>
      <c r="AA290" s="243"/>
    </row>
    <row r="291" spans="1:27" ht="15.75" customHeight="1" x14ac:dyDescent="0.25">
      <c r="A291" s="242"/>
      <c r="B291" s="243"/>
      <c r="C291" s="243"/>
      <c r="D291" s="243"/>
      <c r="E291" s="275"/>
      <c r="F291" s="275"/>
      <c r="G291" s="243"/>
      <c r="H291" s="243"/>
      <c r="I291" s="686"/>
      <c r="J291" s="242"/>
      <c r="K291" s="243"/>
      <c r="L291" s="243"/>
      <c r="M291" s="242"/>
      <c r="N291" s="243"/>
      <c r="O291" s="242"/>
      <c r="P291" s="243"/>
      <c r="Q291" s="243"/>
      <c r="R291" s="243"/>
      <c r="S291" s="243"/>
      <c r="T291" s="243"/>
      <c r="U291" s="243"/>
      <c r="V291" s="243"/>
      <c r="W291" s="243"/>
      <c r="X291" s="243"/>
      <c r="Y291" s="243"/>
      <c r="Z291" s="243"/>
      <c r="AA291" s="243"/>
    </row>
    <row r="292" spans="1:27" ht="15.75" customHeight="1" x14ac:dyDescent="0.25">
      <c r="A292" s="242"/>
      <c r="B292" s="243"/>
      <c r="C292" s="243"/>
      <c r="D292" s="243"/>
      <c r="E292" s="275"/>
      <c r="F292" s="275"/>
      <c r="G292" s="243"/>
      <c r="H292" s="243"/>
      <c r="I292" s="686"/>
      <c r="J292" s="242"/>
      <c r="K292" s="243"/>
      <c r="L292" s="243"/>
      <c r="M292" s="242"/>
      <c r="N292" s="243"/>
      <c r="O292" s="242"/>
      <c r="P292" s="243"/>
      <c r="Q292" s="243"/>
      <c r="R292" s="243"/>
      <c r="S292" s="243"/>
      <c r="T292" s="243"/>
      <c r="U292" s="243"/>
      <c r="V292" s="243"/>
      <c r="W292" s="243"/>
      <c r="X292" s="243"/>
      <c r="Y292" s="243"/>
      <c r="Z292" s="243"/>
      <c r="AA292" s="243"/>
    </row>
    <row r="293" spans="1:27" ht="15.75" customHeight="1" x14ac:dyDescent="0.25">
      <c r="A293" s="242"/>
      <c r="B293" s="243"/>
      <c r="C293" s="243"/>
      <c r="D293" s="243"/>
      <c r="E293" s="275"/>
      <c r="F293" s="275"/>
      <c r="G293" s="243"/>
      <c r="H293" s="243"/>
      <c r="I293" s="686"/>
      <c r="J293" s="242"/>
      <c r="K293" s="243"/>
      <c r="L293" s="243"/>
      <c r="M293" s="242"/>
      <c r="N293" s="243"/>
      <c r="O293" s="242"/>
      <c r="P293" s="243"/>
      <c r="Q293" s="243"/>
      <c r="R293" s="243"/>
      <c r="S293" s="243"/>
      <c r="T293" s="243"/>
      <c r="U293" s="243"/>
      <c r="V293" s="243"/>
      <c r="W293" s="243"/>
      <c r="X293" s="243"/>
      <c r="Y293" s="243"/>
      <c r="Z293" s="243"/>
      <c r="AA293" s="243"/>
    </row>
    <row r="294" spans="1:27" ht="15.75" customHeight="1" x14ac:dyDescent="0.25">
      <c r="A294" s="242"/>
      <c r="B294" s="243"/>
      <c r="C294" s="243"/>
      <c r="D294" s="243"/>
      <c r="E294" s="275"/>
      <c r="F294" s="275"/>
      <c r="G294" s="243"/>
      <c r="H294" s="243"/>
      <c r="I294" s="686"/>
      <c r="J294" s="242"/>
      <c r="K294" s="243"/>
      <c r="L294" s="243"/>
      <c r="M294" s="242"/>
      <c r="N294" s="243"/>
      <c r="O294" s="242"/>
      <c r="P294" s="243"/>
      <c r="Q294" s="243"/>
      <c r="R294" s="243"/>
      <c r="S294" s="243"/>
      <c r="T294" s="243"/>
      <c r="U294" s="243"/>
      <c r="V294" s="243"/>
      <c r="W294" s="243"/>
      <c r="X294" s="243"/>
      <c r="Y294" s="243"/>
      <c r="Z294" s="243"/>
      <c r="AA294" s="243"/>
    </row>
    <row r="295" spans="1:27" ht="15.75" customHeight="1" x14ac:dyDescent="0.25">
      <c r="A295" s="242"/>
      <c r="B295" s="243"/>
      <c r="C295" s="243"/>
      <c r="D295" s="243"/>
      <c r="E295" s="275"/>
      <c r="F295" s="275"/>
      <c r="G295" s="243"/>
      <c r="H295" s="243"/>
      <c r="I295" s="686"/>
      <c r="J295" s="242"/>
      <c r="K295" s="243"/>
      <c r="L295" s="243"/>
      <c r="M295" s="242"/>
      <c r="N295" s="243"/>
      <c r="O295" s="242"/>
      <c r="P295" s="243"/>
      <c r="Q295" s="243"/>
      <c r="R295" s="243"/>
      <c r="S295" s="243"/>
      <c r="T295" s="243"/>
      <c r="U295" s="243"/>
      <c r="V295" s="243"/>
      <c r="W295" s="243"/>
      <c r="X295" s="243"/>
      <c r="Y295" s="243"/>
      <c r="Z295" s="243"/>
      <c r="AA295" s="243"/>
    </row>
    <row r="296" spans="1:27" ht="15.75" customHeight="1" x14ac:dyDescent="0.25">
      <c r="A296" s="242"/>
      <c r="B296" s="243"/>
      <c r="C296" s="243"/>
      <c r="D296" s="243"/>
      <c r="E296" s="275"/>
      <c r="F296" s="275"/>
      <c r="G296" s="243"/>
      <c r="H296" s="243"/>
      <c r="I296" s="686"/>
      <c r="J296" s="242"/>
      <c r="K296" s="243"/>
      <c r="L296" s="243"/>
      <c r="M296" s="242"/>
      <c r="N296" s="243"/>
      <c r="O296" s="242"/>
      <c r="P296" s="243"/>
      <c r="Q296" s="243"/>
      <c r="R296" s="243"/>
      <c r="S296" s="243"/>
      <c r="T296" s="243"/>
      <c r="U296" s="243"/>
      <c r="V296" s="243"/>
      <c r="W296" s="243"/>
      <c r="X296" s="243"/>
      <c r="Y296" s="243"/>
      <c r="Z296" s="243"/>
      <c r="AA296" s="243"/>
    </row>
    <row r="297" spans="1:27" ht="15.75" customHeight="1" x14ac:dyDescent="0.25">
      <c r="A297" s="242"/>
      <c r="B297" s="243"/>
      <c r="C297" s="243"/>
      <c r="D297" s="243"/>
      <c r="E297" s="275"/>
      <c r="F297" s="275"/>
      <c r="G297" s="243"/>
      <c r="H297" s="243"/>
      <c r="I297" s="686"/>
      <c r="J297" s="242"/>
      <c r="K297" s="243"/>
      <c r="L297" s="243"/>
      <c r="M297" s="242"/>
      <c r="N297" s="243"/>
      <c r="O297" s="242"/>
      <c r="P297" s="243"/>
      <c r="Q297" s="243"/>
      <c r="R297" s="243"/>
      <c r="S297" s="243"/>
      <c r="T297" s="243"/>
      <c r="U297" s="243"/>
      <c r="V297" s="243"/>
      <c r="W297" s="243"/>
      <c r="X297" s="243"/>
      <c r="Y297" s="243"/>
      <c r="Z297" s="243"/>
      <c r="AA297" s="243"/>
    </row>
    <row r="298" spans="1:27" ht="15.75" customHeight="1" x14ac:dyDescent="0.25">
      <c r="A298" s="242"/>
      <c r="B298" s="243"/>
      <c r="C298" s="243"/>
      <c r="D298" s="243"/>
      <c r="E298" s="275"/>
      <c r="F298" s="275"/>
      <c r="G298" s="243"/>
      <c r="H298" s="243"/>
      <c r="I298" s="686"/>
      <c r="J298" s="242"/>
      <c r="K298" s="243"/>
      <c r="L298" s="243"/>
      <c r="M298" s="242"/>
      <c r="N298" s="243"/>
      <c r="O298" s="242"/>
      <c r="P298" s="243"/>
      <c r="Q298" s="243"/>
      <c r="R298" s="243"/>
      <c r="S298" s="243"/>
      <c r="T298" s="243"/>
      <c r="U298" s="243"/>
      <c r="V298" s="243"/>
      <c r="W298" s="243"/>
      <c r="X298" s="243"/>
      <c r="Y298" s="243"/>
      <c r="Z298" s="243"/>
      <c r="AA298" s="243"/>
    </row>
    <row r="299" spans="1:27" ht="15.75" customHeight="1" x14ac:dyDescent="0.25">
      <c r="A299" s="242"/>
      <c r="B299" s="243"/>
      <c r="C299" s="243"/>
      <c r="D299" s="243"/>
      <c r="E299" s="275"/>
      <c r="F299" s="275"/>
      <c r="G299" s="243"/>
      <c r="H299" s="243"/>
      <c r="I299" s="686"/>
      <c r="J299" s="242"/>
      <c r="K299" s="243"/>
      <c r="L299" s="243"/>
      <c r="M299" s="242"/>
      <c r="N299" s="243"/>
      <c r="O299" s="242"/>
      <c r="P299" s="243"/>
      <c r="Q299" s="243"/>
      <c r="R299" s="243"/>
      <c r="S299" s="243"/>
      <c r="T299" s="243"/>
      <c r="U299" s="243"/>
      <c r="V299" s="243"/>
      <c r="W299" s="243"/>
      <c r="X299" s="243"/>
      <c r="Y299" s="243"/>
      <c r="Z299" s="243"/>
      <c r="AA299" s="243"/>
    </row>
    <row r="300" spans="1:27" ht="15.75" customHeight="1" x14ac:dyDescent="0.25">
      <c r="A300" s="242"/>
      <c r="B300" s="243"/>
      <c r="C300" s="243"/>
      <c r="D300" s="243"/>
      <c r="E300" s="275"/>
      <c r="F300" s="275"/>
      <c r="G300" s="243"/>
      <c r="H300" s="243"/>
      <c r="I300" s="686"/>
      <c r="J300" s="242"/>
      <c r="K300" s="243"/>
      <c r="L300" s="243"/>
      <c r="M300" s="242"/>
      <c r="N300" s="243"/>
      <c r="O300" s="242"/>
      <c r="P300" s="243"/>
      <c r="Q300" s="243"/>
      <c r="R300" s="243"/>
      <c r="S300" s="243"/>
      <c r="T300" s="243"/>
      <c r="U300" s="243"/>
      <c r="V300" s="243"/>
      <c r="W300" s="243"/>
      <c r="X300" s="243"/>
      <c r="Y300" s="243"/>
      <c r="Z300" s="243"/>
      <c r="AA300" s="243"/>
    </row>
    <row r="301" spans="1:27" ht="15.75" customHeight="1" x14ac:dyDescent="0.25">
      <c r="A301" s="242"/>
      <c r="B301" s="243"/>
      <c r="C301" s="243"/>
      <c r="D301" s="243"/>
      <c r="E301" s="275"/>
      <c r="F301" s="275"/>
      <c r="G301" s="243"/>
      <c r="H301" s="243"/>
      <c r="I301" s="686"/>
      <c r="J301" s="242"/>
      <c r="K301" s="243"/>
      <c r="L301" s="243"/>
      <c r="M301" s="242"/>
      <c r="N301" s="243"/>
      <c r="O301" s="242"/>
      <c r="P301" s="243"/>
      <c r="Q301" s="243"/>
      <c r="R301" s="243"/>
      <c r="S301" s="243"/>
      <c r="T301" s="243"/>
      <c r="U301" s="243"/>
      <c r="V301" s="243"/>
      <c r="W301" s="243"/>
      <c r="X301" s="243"/>
      <c r="Y301" s="243"/>
      <c r="Z301" s="243"/>
      <c r="AA301" s="243"/>
    </row>
    <row r="302" spans="1:27" ht="15.75" customHeight="1" x14ac:dyDescent="0.25">
      <c r="A302" s="242"/>
      <c r="B302" s="243"/>
      <c r="C302" s="243"/>
      <c r="D302" s="243"/>
      <c r="E302" s="275"/>
      <c r="F302" s="275"/>
      <c r="G302" s="243"/>
      <c r="H302" s="243"/>
      <c r="I302" s="686"/>
      <c r="J302" s="242"/>
      <c r="K302" s="243"/>
      <c r="L302" s="243"/>
      <c r="M302" s="242"/>
      <c r="N302" s="243"/>
      <c r="O302" s="242"/>
      <c r="P302" s="243"/>
      <c r="Q302" s="243"/>
      <c r="R302" s="243"/>
      <c r="S302" s="243"/>
      <c r="T302" s="243"/>
      <c r="U302" s="243"/>
      <c r="V302" s="243"/>
      <c r="W302" s="243"/>
      <c r="X302" s="243"/>
      <c r="Y302" s="243"/>
      <c r="Z302" s="243"/>
      <c r="AA302" s="243"/>
    </row>
    <row r="303" spans="1:27" ht="15.75" customHeight="1" x14ac:dyDescent="0.25">
      <c r="A303" s="242"/>
      <c r="B303" s="243"/>
      <c r="C303" s="243"/>
      <c r="D303" s="243"/>
      <c r="E303" s="275"/>
      <c r="F303" s="275"/>
      <c r="G303" s="243"/>
      <c r="H303" s="243"/>
      <c r="I303" s="686"/>
      <c r="J303" s="242"/>
      <c r="K303" s="243"/>
      <c r="L303" s="243"/>
      <c r="M303" s="242"/>
      <c r="N303" s="243"/>
      <c r="O303" s="242"/>
      <c r="P303" s="243"/>
      <c r="Q303" s="243"/>
      <c r="R303" s="243"/>
      <c r="S303" s="243"/>
      <c r="T303" s="243"/>
      <c r="U303" s="243"/>
      <c r="V303" s="243"/>
      <c r="W303" s="243"/>
      <c r="X303" s="243"/>
      <c r="Y303" s="243"/>
      <c r="Z303" s="243"/>
      <c r="AA303" s="243"/>
    </row>
    <row r="304" spans="1:27" ht="15.75" customHeight="1" x14ac:dyDescent="0.25">
      <c r="A304" s="242"/>
      <c r="B304" s="243"/>
      <c r="C304" s="243"/>
      <c r="D304" s="243"/>
      <c r="E304" s="275"/>
      <c r="F304" s="275"/>
      <c r="G304" s="243"/>
      <c r="H304" s="243"/>
      <c r="I304" s="686"/>
      <c r="J304" s="242"/>
      <c r="K304" s="243"/>
      <c r="L304" s="243"/>
      <c r="M304" s="242"/>
      <c r="N304" s="243"/>
      <c r="O304" s="242"/>
      <c r="P304" s="243"/>
      <c r="Q304" s="243"/>
      <c r="R304" s="243"/>
      <c r="S304" s="243"/>
      <c r="T304" s="243"/>
      <c r="U304" s="243"/>
      <c r="V304" s="243"/>
      <c r="W304" s="243"/>
      <c r="X304" s="243"/>
      <c r="Y304" s="243"/>
      <c r="Z304" s="243"/>
      <c r="AA304" s="243"/>
    </row>
    <row r="305" spans="1:27" ht="15.75" customHeight="1" x14ac:dyDescent="0.25">
      <c r="A305" s="242"/>
      <c r="B305" s="243"/>
      <c r="C305" s="243"/>
      <c r="D305" s="243"/>
      <c r="E305" s="275"/>
      <c r="F305" s="275"/>
      <c r="G305" s="243"/>
      <c r="H305" s="243"/>
      <c r="I305" s="686"/>
      <c r="J305" s="242"/>
      <c r="K305" s="243"/>
      <c r="L305" s="243"/>
      <c r="M305" s="242"/>
      <c r="N305" s="243"/>
      <c r="O305" s="242"/>
      <c r="P305" s="243"/>
      <c r="Q305" s="243"/>
      <c r="R305" s="243"/>
      <c r="S305" s="243"/>
      <c r="T305" s="243"/>
      <c r="U305" s="243"/>
      <c r="V305" s="243"/>
      <c r="W305" s="243"/>
      <c r="X305" s="243"/>
      <c r="Y305" s="243"/>
      <c r="Z305" s="243"/>
      <c r="AA305" s="243"/>
    </row>
    <row r="306" spans="1:27" ht="15.75" customHeight="1" x14ac:dyDescent="0.25">
      <c r="A306" s="242"/>
      <c r="B306" s="243"/>
      <c r="C306" s="243"/>
      <c r="D306" s="243"/>
      <c r="E306" s="275"/>
      <c r="F306" s="275"/>
      <c r="G306" s="243"/>
      <c r="H306" s="243"/>
      <c r="I306" s="686"/>
      <c r="J306" s="242"/>
      <c r="K306" s="243"/>
      <c r="L306" s="243"/>
      <c r="M306" s="242"/>
      <c r="N306" s="243"/>
      <c r="O306" s="242"/>
      <c r="P306" s="243"/>
      <c r="Q306" s="243"/>
      <c r="R306" s="243"/>
      <c r="S306" s="243"/>
      <c r="T306" s="243"/>
      <c r="U306" s="243"/>
      <c r="V306" s="243"/>
      <c r="W306" s="243"/>
      <c r="X306" s="243"/>
      <c r="Y306" s="243"/>
      <c r="Z306" s="243"/>
      <c r="AA306" s="243"/>
    </row>
    <row r="307" spans="1:27" ht="15.75" customHeight="1" x14ac:dyDescent="0.25">
      <c r="A307" s="242"/>
      <c r="B307" s="243"/>
      <c r="C307" s="243"/>
      <c r="D307" s="243"/>
      <c r="E307" s="275"/>
      <c r="F307" s="275"/>
      <c r="G307" s="243"/>
      <c r="H307" s="243"/>
      <c r="I307" s="686"/>
      <c r="J307" s="242"/>
      <c r="K307" s="243"/>
      <c r="L307" s="243"/>
      <c r="M307" s="242"/>
      <c r="N307" s="243"/>
      <c r="O307" s="242"/>
      <c r="P307" s="243"/>
      <c r="Q307" s="243"/>
      <c r="R307" s="243"/>
      <c r="S307" s="243"/>
      <c r="T307" s="243"/>
      <c r="U307" s="243"/>
      <c r="V307" s="243"/>
      <c r="W307" s="243"/>
      <c r="X307" s="243"/>
      <c r="Y307" s="243"/>
      <c r="Z307" s="243"/>
      <c r="AA307" s="243"/>
    </row>
    <row r="308" spans="1:27" ht="15.75" customHeight="1" x14ac:dyDescent="0.25">
      <c r="A308" s="242"/>
      <c r="B308" s="243"/>
      <c r="C308" s="243"/>
      <c r="D308" s="243"/>
      <c r="E308" s="275"/>
      <c r="F308" s="275"/>
      <c r="G308" s="243"/>
      <c r="H308" s="243"/>
      <c r="I308" s="686"/>
      <c r="J308" s="242"/>
      <c r="K308" s="243"/>
      <c r="L308" s="243"/>
      <c r="M308" s="242"/>
      <c r="N308" s="243"/>
      <c r="O308" s="242"/>
      <c r="P308" s="243"/>
      <c r="Q308" s="243"/>
      <c r="R308" s="243"/>
      <c r="S308" s="243"/>
      <c r="T308" s="243"/>
      <c r="U308" s="243"/>
      <c r="V308" s="243"/>
      <c r="W308" s="243"/>
      <c r="X308" s="243"/>
      <c r="Y308" s="243"/>
      <c r="Z308" s="243"/>
      <c r="AA308" s="243"/>
    </row>
    <row r="309" spans="1:27" ht="15.75" customHeight="1" x14ac:dyDescent="0.25">
      <c r="A309" s="242"/>
      <c r="B309" s="243"/>
      <c r="C309" s="243"/>
      <c r="D309" s="243"/>
      <c r="E309" s="275"/>
      <c r="F309" s="275"/>
      <c r="G309" s="243"/>
      <c r="H309" s="243"/>
      <c r="I309" s="686"/>
      <c r="J309" s="242"/>
      <c r="K309" s="243"/>
      <c r="L309" s="243"/>
      <c r="M309" s="242"/>
      <c r="N309" s="243"/>
      <c r="O309" s="242"/>
      <c r="P309" s="243"/>
      <c r="Q309" s="243"/>
      <c r="R309" s="243"/>
      <c r="S309" s="243"/>
      <c r="T309" s="243"/>
      <c r="U309" s="243"/>
      <c r="V309" s="243"/>
      <c r="W309" s="243"/>
      <c r="X309" s="243"/>
      <c r="Y309" s="243"/>
      <c r="Z309" s="243"/>
      <c r="AA309" s="243"/>
    </row>
    <row r="310" spans="1:27" ht="15.75" customHeight="1" x14ac:dyDescent="0.25">
      <c r="A310" s="242"/>
      <c r="B310" s="243"/>
      <c r="C310" s="243"/>
      <c r="D310" s="243"/>
      <c r="E310" s="275"/>
      <c r="F310" s="275"/>
      <c r="G310" s="243"/>
      <c r="H310" s="243"/>
      <c r="I310" s="686"/>
      <c r="J310" s="242"/>
      <c r="K310" s="243"/>
      <c r="L310" s="243"/>
      <c r="M310" s="242"/>
      <c r="N310" s="243"/>
      <c r="O310" s="242"/>
      <c r="P310" s="243"/>
      <c r="Q310" s="243"/>
      <c r="R310" s="243"/>
      <c r="S310" s="243"/>
      <c r="T310" s="243"/>
      <c r="U310" s="243"/>
      <c r="V310" s="243"/>
      <c r="W310" s="243"/>
      <c r="X310" s="243"/>
      <c r="Y310" s="243"/>
      <c r="Z310" s="243"/>
      <c r="AA310" s="243"/>
    </row>
    <row r="311" spans="1:27" ht="15.75" customHeight="1" x14ac:dyDescent="0.25">
      <c r="A311" s="242"/>
      <c r="B311" s="243"/>
      <c r="C311" s="243"/>
      <c r="D311" s="243"/>
      <c r="E311" s="275"/>
      <c r="F311" s="275"/>
      <c r="G311" s="243"/>
      <c r="H311" s="243"/>
      <c r="I311" s="686"/>
      <c r="J311" s="242"/>
      <c r="K311" s="243"/>
      <c r="L311" s="243"/>
      <c r="M311" s="242"/>
      <c r="N311" s="243"/>
      <c r="O311" s="242"/>
      <c r="P311" s="243"/>
      <c r="Q311" s="243"/>
      <c r="R311" s="243"/>
      <c r="S311" s="243"/>
      <c r="T311" s="243"/>
      <c r="U311" s="243"/>
      <c r="V311" s="243"/>
      <c r="W311" s="243"/>
      <c r="X311" s="243"/>
      <c r="Y311" s="243"/>
      <c r="Z311" s="243"/>
      <c r="AA311" s="243"/>
    </row>
    <row r="312" spans="1:27" ht="15.75" customHeight="1" x14ac:dyDescent="0.25">
      <c r="A312" s="242"/>
      <c r="B312" s="243"/>
      <c r="C312" s="243"/>
      <c r="D312" s="243"/>
      <c r="E312" s="275"/>
      <c r="F312" s="275"/>
      <c r="G312" s="243"/>
      <c r="H312" s="243"/>
      <c r="I312" s="686"/>
      <c r="J312" s="242"/>
      <c r="K312" s="243"/>
      <c r="L312" s="243"/>
      <c r="M312" s="242"/>
      <c r="N312" s="243"/>
      <c r="O312" s="242"/>
      <c r="P312" s="243"/>
      <c r="Q312" s="243"/>
      <c r="R312" s="243"/>
      <c r="S312" s="243"/>
      <c r="T312" s="243"/>
      <c r="U312" s="243"/>
      <c r="V312" s="243"/>
      <c r="W312" s="243"/>
      <c r="X312" s="243"/>
      <c r="Y312" s="243"/>
      <c r="Z312" s="243"/>
      <c r="AA312" s="243"/>
    </row>
    <row r="313" spans="1:27" ht="15.75" customHeight="1" x14ac:dyDescent="0.25">
      <c r="A313" s="242"/>
      <c r="B313" s="243"/>
      <c r="C313" s="243"/>
      <c r="D313" s="243"/>
      <c r="E313" s="275"/>
      <c r="F313" s="275"/>
      <c r="G313" s="243"/>
      <c r="H313" s="243"/>
      <c r="I313" s="686"/>
      <c r="J313" s="242"/>
      <c r="K313" s="243"/>
      <c r="L313" s="243"/>
      <c r="M313" s="242"/>
      <c r="N313" s="243"/>
      <c r="O313" s="242"/>
      <c r="P313" s="243"/>
      <c r="Q313" s="243"/>
      <c r="R313" s="243"/>
      <c r="S313" s="243"/>
      <c r="T313" s="243"/>
      <c r="U313" s="243"/>
      <c r="V313" s="243"/>
      <c r="W313" s="243"/>
      <c r="X313" s="243"/>
      <c r="Y313" s="243"/>
      <c r="Z313" s="243"/>
      <c r="AA313" s="243"/>
    </row>
    <row r="314" spans="1:27" ht="15.75" customHeight="1" x14ac:dyDescent="0.25">
      <c r="A314" s="242"/>
      <c r="B314" s="243"/>
      <c r="C314" s="243"/>
      <c r="D314" s="243"/>
      <c r="E314" s="275"/>
      <c r="F314" s="275"/>
      <c r="G314" s="243"/>
      <c r="H314" s="243"/>
      <c r="I314" s="686"/>
      <c r="J314" s="242"/>
      <c r="K314" s="243"/>
      <c r="L314" s="243"/>
      <c r="M314" s="242"/>
      <c r="N314" s="243"/>
      <c r="O314" s="242"/>
      <c r="P314" s="243"/>
      <c r="Q314" s="243"/>
      <c r="R314" s="243"/>
      <c r="S314" s="243"/>
      <c r="T314" s="243"/>
      <c r="U314" s="243"/>
      <c r="V314" s="243"/>
      <c r="W314" s="243"/>
      <c r="X314" s="243"/>
      <c r="Y314" s="243"/>
      <c r="Z314" s="243"/>
      <c r="AA314" s="243"/>
    </row>
    <row r="315" spans="1:27" ht="15.75" customHeight="1" x14ac:dyDescent="0.25">
      <c r="A315" s="242"/>
      <c r="B315" s="243"/>
      <c r="C315" s="243"/>
      <c r="D315" s="243"/>
      <c r="E315" s="275"/>
      <c r="F315" s="275"/>
      <c r="G315" s="243"/>
      <c r="H315" s="243"/>
      <c r="I315" s="686"/>
      <c r="J315" s="242"/>
      <c r="K315" s="243"/>
      <c r="L315" s="243"/>
      <c r="M315" s="242"/>
      <c r="N315" s="243"/>
      <c r="O315" s="242"/>
      <c r="P315" s="243"/>
      <c r="Q315" s="243"/>
      <c r="R315" s="243"/>
      <c r="S315" s="243"/>
      <c r="T315" s="243"/>
      <c r="U315" s="243"/>
      <c r="V315" s="243"/>
      <c r="W315" s="243"/>
      <c r="X315" s="243"/>
      <c r="Y315" s="243"/>
      <c r="Z315" s="243"/>
      <c r="AA315" s="243"/>
    </row>
    <row r="316" spans="1:27" ht="15.75" customHeight="1" x14ac:dyDescent="0.25">
      <c r="A316" s="242"/>
      <c r="B316" s="243"/>
      <c r="C316" s="243"/>
      <c r="D316" s="243"/>
      <c r="E316" s="275"/>
      <c r="F316" s="275"/>
      <c r="G316" s="243"/>
      <c r="H316" s="243"/>
      <c r="I316" s="686"/>
      <c r="J316" s="242"/>
      <c r="K316" s="243"/>
      <c r="L316" s="243"/>
      <c r="M316" s="242"/>
      <c r="N316" s="243"/>
      <c r="O316" s="242"/>
      <c r="P316" s="243"/>
      <c r="Q316" s="243"/>
      <c r="R316" s="243"/>
      <c r="S316" s="243"/>
      <c r="T316" s="243"/>
      <c r="U316" s="243"/>
      <c r="V316" s="243"/>
      <c r="W316" s="243"/>
      <c r="X316" s="243"/>
      <c r="Y316" s="243"/>
      <c r="Z316" s="243"/>
      <c r="AA316" s="243"/>
    </row>
    <row r="317" spans="1:27" ht="15.75" customHeight="1" x14ac:dyDescent="0.25">
      <c r="A317" s="242"/>
      <c r="B317" s="243"/>
      <c r="C317" s="243"/>
      <c r="D317" s="243"/>
      <c r="E317" s="275"/>
      <c r="F317" s="275"/>
      <c r="G317" s="243"/>
      <c r="H317" s="243"/>
      <c r="I317" s="686"/>
      <c r="J317" s="242"/>
      <c r="K317" s="243"/>
      <c r="L317" s="243"/>
      <c r="M317" s="242"/>
      <c r="N317" s="243"/>
      <c r="O317" s="242"/>
      <c r="P317" s="243"/>
      <c r="Q317" s="243"/>
      <c r="R317" s="243"/>
      <c r="S317" s="243"/>
      <c r="T317" s="243"/>
      <c r="U317" s="243"/>
      <c r="V317" s="243"/>
      <c r="W317" s="243"/>
      <c r="X317" s="243"/>
      <c r="Y317" s="243"/>
      <c r="Z317" s="243"/>
      <c r="AA317" s="243"/>
    </row>
    <row r="318" spans="1:27" ht="15.75" customHeight="1" x14ac:dyDescent="0.25">
      <c r="A318" s="242"/>
      <c r="B318" s="243"/>
      <c r="C318" s="243"/>
      <c r="D318" s="243"/>
      <c r="E318" s="275"/>
      <c r="F318" s="275"/>
      <c r="G318" s="243"/>
      <c r="H318" s="243"/>
      <c r="I318" s="686"/>
      <c r="J318" s="242"/>
      <c r="K318" s="243"/>
      <c r="L318" s="243"/>
      <c r="M318" s="242"/>
      <c r="N318" s="243"/>
      <c r="O318" s="242"/>
      <c r="P318" s="243"/>
      <c r="Q318" s="243"/>
      <c r="R318" s="243"/>
      <c r="S318" s="243"/>
      <c r="T318" s="243"/>
      <c r="U318" s="243"/>
      <c r="V318" s="243"/>
      <c r="W318" s="243"/>
      <c r="X318" s="243"/>
      <c r="Y318" s="243"/>
      <c r="Z318" s="243"/>
      <c r="AA318" s="243"/>
    </row>
    <row r="319" spans="1:27" ht="15.75" customHeight="1" x14ac:dyDescent="0.25">
      <c r="A319" s="242"/>
      <c r="B319" s="243"/>
      <c r="C319" s="243"/>
      <c r="D319" s="243"/>
      <c r="E319" s="275"/>
      <c r="F319" s="275"/>
      <c r="G319" s="243"/>
      <c r="H319" s="243"/>
      <c r="I319" s="686"/>
      <c r="J319" s="242"/>
      <c r="K319" s="243"/>
      <c r="L319" s="243"/>
      <c r="M319" s="242"/>
      <c r="N319" s="243"/>
      <c r="O319" s="242"/>
      <c r="P319" s="243"/>
      <c r="Q319" s="243"/>
      <c r="R319" s="243"/>
      <c r="S319" s="243"/>
      <c r="T319" s="243"/>
      <c r="U319" s="243"/>
      <c r="V319" s="243"/>
      <c r="W319" s="243"/>
      <c r="X319" s="243"/>
      <c r="Y319" s="243"/>
      <c r="Z319" s="243"/>
      <c r="AA319" s="243"/>
    </row>
    <row r="320" spans="1:27" ht="15.75" customHeight="1" x14ac:dyDescent="0.25">
      <c r="A320" s="242"/>
      <c r="B320" s="243"/>
      <c r="C320" s="243"/>
      <c r="D320" s="243"/>
      <c r="E320" s="275"/>
      <c r="F320" s="275"/>
      <c r="G320" s="243"/>
      <c r="H320" s="243"/>
      <c r="I320" s="686"/>
      <c r="J320" s="242"/>
      <c r="K320" s="243"/>
      <c r="L320" s="243"/>
      <c r="M320" s="242"/>
      <c r="N320" s="243"/>
      <c r="O320" s="242"/>
      <c r="P320" s="243"/>
      <c r="Q320" s="243"/>
      <c r="R320" s="243"/>
      <c r="S320" s="243"/>
      <c r="T320" s="243"/>
      <c r="U320" s="243"/>
      <c r="V320" s="243"/>
      <c r="W320" s="243"/>
      <c r="X320" s="243"/>
      <c r="Y320" s="243"/>
      <c r="Z320" s="243"/>
      <c r="AA320" s="243"/>
    </row>
    <row r="321" spans="1:27" ht="15.75" customHeight="1" x14ac:dyDescent="0.25">
      <c r="A321" s="242"/>
      <c r="B321" s="243"/>
      <c r="C321" s="243"/>
      <c r="D321" s="243"/>
      <c r="E321" s="275"/>
      <c r="F321" s="275"/>
      <c r="G321" s="243"/>
      <c r="H321" s="243"/>
      <c r="I321" s="686"/>
      <c r="J321" s="242"/>
      <c r="K321" s="243"/>
      <c r="L321" s="243"/>
      <c r="M321" s="242"/>
      <c r="N321" s="243"/>
      <c r="O321" s="242"/>
      <c r="P321" s="243"/>
      <c r="Q321" s="243"/>
      <c r="R321" s="243"/>
      <c r="S321" s="243"/>
      <c r="T321" s="243"/>
      <c r="U321" s="243"/>
      <c r="V321" s="243"/>
      <c r="W321" s="243"/>
      <c r="X321" s="243"/>
      <c r="Y321" s="243"/>
      <c r="Z321" s="243"/>
      <c r="AA321" s="243"/>
    </row>
    <row r="322" spans="1:27" ht="15.75" customHeight="1" x14ac:dyDescent="0.25">
      <c r="A322" s="242"/>
      <c r="B322" s="243"/>
      <c r="C322" s="243"/>
      <c r="D322" s="243"/>
      <c r="E322" s="275"/>
      <c r="F322" s="275"/>
      <c r="G322" s="243"/>
      <c r="H322" s="243"/>
      <c r="I322" s="686"/>
      <c r="J322" s="242"/>
      <c r="K322" s="243"/>
      <c r="L322" s="243"/>
      <c r="M322" s="242"/>
      <c r="N322" s="243"/>
      <c r="O322" s="242"/>
      <c r="P322" s="243"/>
      <c r="Q322" s="243"/>
      <c r="R322" s="243"/>
      <c r="S322" s="243"/>
      <c r="T322" s="243"/>
      <c r="U322" s="243"/>
      <c r="V322" s="243"/>
      <c r="W322" s="243"/>
      <c r="X322" s="243"/>
      <c r="Y322" s="243"/>
      <c r="Z322" s="243"/>
      <c r="AA322" s="243"/>
    </row>
    <row r="323" spans="1:27" ht="15.75" customHeight="1" x14ac:dyDescent="0.25">
      <c r="A323" s="242"/>
      <c r="B323" s="243"/>
      <c r="C323" s="243"/>
      <c r="D323" s="243"/>
      <c r="E323" s="275"/>
      <c r="F323" s="275"/>
      <c r="G323" s="243"/>
      <c r="H323" s="243"/>
      <c r="I323" s="686"/>
      <c r="J323" s="242"/>
      <c r="K323" s="243"/>
      <c r="L323" s="243"/>
      <c r="M323" s="242"/>
      <c r="N323" s="243"/>
      <c r="O323" s="242"/>
      <c r="P323" s="243"/>
      <c r="Q323" s="243"/>
      <c r="R323" s="243"/>
      <c r="S323" s="243"/>
      <c r="T323" s="243"/>
      <c r="U323" s="243"/>
      <c r="V323" s="243"/>
      <c r="W323" s="243"/>
      <c r="X323" s="243"/>
      <c r="Y323" s="243"/>
      <c r="Z323" s="243"/>
      <c r="AA323" s="243"/>
    </row>
    <row r="324" spans="1:27" ht="15.75" customHeight="1" x14ac:dyDescent="0.25">
      <c r="A324" s="242"/>
      <c r="B324" s="243"/>
      <c r="C324" s="243"/>
      <c r="D324" s="243"/>
      <c r="E324" s="275"/>
      <c r="F324" s="275"/>
      <c r="G324" s="243"/>
      <c r="H324" s="243"/>
      <c r="I324" s="686"/>
      <c r="J324" s="242"/>
      <c r="K324" s="243"/>
      <c r="L324" s="243"/>
      <c r="M324" s="242"/>
      <c r="N324" s="243"/>
      <c r="O324" s="242"/>
      <c r="P324" s="243"/>
      <c r="Q324" s="243"/>
      <c r="R324" s="243"/>
      <c r="S324" s="243"/>
      <c r="T324" s="243"/>
      <c r="U324" s="243"/>
      <c r="V324" s="243"/>
      <c r="W324" s="243"/>
      <c r="X324" s="243"/>
      <c r="Y324" s="243"/>
      <c r="Z324" s="243"/>
      <c r="AA324" s="243"/>
    </row>
    <row r="325" spans="1:27" ht="15.75" customHeight="1" x14ac:dyDescent="0.25">
      <c r="A325" s="242"/>
      <c r="B325" s="243"/>
      <c r="C325" s="243"/>
      <c r="D325" s="243"/>
      <c r="E325" s="275"/>
      <c r="F325" s="275"/>
      <c r="G325" s="243"/>
      <c r="H325" s="243"/>
      <c r="I325" s="686"/>
      <c r="J325" s="242"/>
      <c r="K325" s="243"/>
      <c r="L325" s="243"/>
      <c r="M325" s="242"/>
      <c r="N325" s="243"/>
      <c r="O325" s="242"/>
      <c r="P325" s="243"/>
      <c r="Q325" s="243"/>
      <c r="R325" s="243"/>
      <c r="S325" s="243"/>
      <c r="T325" s="243"/>
      <c r="U325" s="243"/>
      <c r="V325" s="243"/>
      <c r="W325" s="243"/>
      <c r="X325" s="243"/>
      <c r="Y325" s="243"/>
      <c r="Z325" s="243"/>
      <c r="AA325" s="243"/>
    </row>
    <row r="326" spans="1:27" ht="15.75" customHeight="1" x14ac:dyDescent="0.25">
      <c r="A326" s="242"/>
      <c r="B326" s="243"/>
      <c r="C326" s="243"/>
      <c r="D326" s="243"/>
      <c r="E326" s="275"/>
      <c r="F326" s="275"/>
      <c r="G326" s="243"/>
      <c r="H326" s="243"/>
      <c r="I326" s="686"/>
      <c r="J326" s="242"/>
      <c r="K326" s="243"/>
      <c r="L326" s="243"/>
      <c r="M326" s="242"/>
      <c r="N326" s="243"/>
      <c r="O326" s="242"/>
      <c r="P326" s="243"/>
      <c r="Q326" s="243"/>
      <c r="R326" s="243"/>
      <c r="S326" s="243"/>
      <c r="T326" s="243"/>
      <c r="U326" s="243"/>
      <c r="V326" s="243"/>
      <c r="W326" s="243"/>
      <c r="X326" s="243"/>
      <c r="Y326" s="243"/>
      <c r="Z326" s="243"/>
      <c r="AA326" s="243"/>
    </row>
    <row r="327" spans="1:27" ht="15.75" customHeight="1" x14ac:dyDescent="0.25">
      <c r="A327" s="242"/>
      <c r="B327" s="243"/>
      <c r="C327" s="243"/>
      <c r="D327" s="243"/>
      <c r="E327" s="275"/>
      <c r="F327" s="275"/>
      <c r="G327" s="243"/>
      <c r="H327" s="243"/>
      <c r="I327" s="686"/>
      <c r="J327" s="242"/>
      <c r="K327" s="243"/>
      <c r="L327" s="243"/>
      <c r="M327" s="242"/>
      <c r="N327" s="243"/>
      <c r="O327" s="242"/>
      <c r="P327" s="243"/>
      <c r="Q327" s="243"/>
      <c r="R327" s="243"/>
      <c r="S327" s="243"/>
      <c r="T327" s="243"/>
      <c r="U327" s="243"/>
      <c r="V327" s="243"/>
      <c r="W327" s="243"/>
      <c r="X327" s="243"/>
      <c r="Y327" s="243"/>
      <c r="Z327" s="243"/>
      <c r="AA327" s="243"/>
    </row>
    <row r="328" spans="1:27" ht="15.75" customHeight="1" x14ac:dyDescent="0.25">
      <c r="A328" s="242"/>
      <c r="B328" s="243"/>
      <c r="C328" s="243"/>
      <c r="D328" s="243"/>
      <c r="E328" s="275"/>
      <c r="F328" s="275"/>
      <c r="G328" s="243"/>
      <c r="H328" s="243"/>
      <c r="I328" s="686"/>
      <c r="J328" s="242"/>
      <c r="K328" s="243"/>
      <c r="L328" s="243"/>
      <c r="M328" s="242"/>
      <c r="N328" s="243"/>
      <c r="O328" s="242"/>
      <c r="P328" s="243"/>
      <c r="Q328" s="243"/>
      <c r="R328" s="243"/>
      <c r="S328" s="243"/>
      <c r="T328" s="243"/>
      <c r="U328" s="243"/>
      <c r="V328" s="243"/>
      <c r="W328" s="243"/>
      <c r="X328" s="243"/>
      <c r="Y328" s="243"/>
      <c r="Z328" s="243"/>
      <c r="AA328" s="243"/>
    </row>
    <row r="329" spans="1:27" ht="15.75" customHeight="1" x14ac:dyDescent="0.25">
      <c r="A329" s="242"/>
      <c r="B329" s="243"/>
      <c r="C329" s="243"/>
      <c r="D329" s="243"/>
      <c r="E329" s="275"/>
      <c r="F329" s="275"/>
      <c r="G329" s="243"/>
      <c r="H329" s="243"/>
      <c r="I329" s="686"/>
      <c r="J329" s="242"/>
      <c r="K329" s="243"/>
      <c r="L329" s="243"/>
      <c r="M329" s="242"/>
      <c r="N329" s="243"/>
      <c r="O329" s="242"/>
      <c r="P329" s="243"/>
      <c r="Q329" s="243"/>
      <c r="R329" s="243"/>
      <c r="S329" s="243"/>
      <c r="T329" s="243"/>
      <c r="U329" s="243"/>
      <c r="V329" s="243"/>
      <c r="W329" s="243"/>
      <c r="X329" s="243"/>
      <c r="Y329" s="243"/>
      <c r="Z329" s="243"/>
      <c r="AA329" s="243"/>
    </row>
    <row r="330" spans="1:27" ht="15.75" customHeight="1" x14ac:dyDescent="0.25">
      <c r="A330" s="242"/>
      <c r="B330" s="243"/>
      <c r="C330" s="243"/>
      <c r="D330" s="243"/>
      <c r="E330" s="275"/>
      <c r="F330" s="275"/>
      <c r="G330" s="243"/>
      <c r="H330" s="243"/>
      <c r="I330" s="686"/>
      <c r="J330" s="242"/>
      <c r="K330" s="243"/>
      <c r="L330" s="243"/>
      <c r="M330" s="242"/>
      <c r="N330" s="243"/>
      <c r="O330" s="242"/>
      <c r="P330" s="243"/>
      <c r="Q330" s="243"/>
      <c r="R330" s="243"/>
      <c r="S330" s="243"/>
      <c r="T330" s="243"/>
      <c r="U330" s="243"/>
      <c r="V330" s="243"/>
      <c r="W330" s="243"/>
      <c r="X330" s="243"/>
      <c r="Y330" s="243"/>
      <c r="Z330" s="243"/>
      <c r="AA330" s="243"/>
    </row>
    <row r="331" spans="1:27" ht="15.75" customHeight="1" x14ac:dyDescent="0.25">
      <c r="A331" s="242"/>
      <c r="B331" s="243"/>
      <c r="C331" s="243"/>
      <c r="D331" s="243"/>
      <c r="E331" s="275"/>
      <c r="F331" s="275"/>
      <c r="G331" s="243"/>
      <c r="H331" s="243"/>
      <c r="I331" s="686"/>
      <c r="J331" s="242"/>
      <c r="K331" s="243"/>
      <c r="L331" s="243"/>
      <c r="M331" s="242"/>
      <c r="N331" s="243"/>
      <c r="O331" s="242"/>
      <c r="P331" s="243"/>
      <c r="Q331" s="243"/>
      <c r="R331" s="243"/>
      <c r="S331" s="243"/>
      <c r="T331" s="243"/>
      <c r="U331" s="243"/>
      <c r="V331" s="243"/>
      <c r="W331" s="243"/>
      <c r="X331" s="243"/>
      <c r="Y331" s="243"/>
      <c r="Z331" s="243"/>
      <c r="AA331" s="243"/>
    </row>
    <row r="332" spans="1:27" ht="15.75" customHeight="1" x14ac:dyDescent="0.25">
      <c r="A332" s="242"/>
      <c r="B332" s="243"/>
      <c r="C332" s="243"/>
      <c r="D332" s="243"/>
      <c r="E332" s="275"/>
      <c r="F332" s="275"/>
      <c r="G332" s="243"/>
      <c r="H332" s="243"/>
      <c r="I332" s="686"/>
      <c r="J332" s="242"/>
      <c r="K332" s="243"/>
      <c r="L332" s="243"/>
      <c r="M332" s="242"/>
      <c r="N332" s="243"/>
      <c r="O332" s="242"/>
      <c r="P332" s="243"/>
      <c r="Q332" s="243"/>
      <c r="R332" s="243"/>
      <c r="S332" s="243"/>
      <c r="T332" s="243"/>
      <c r="U332" s="243"/>
      <c r="V332" s="243"/>
      <c r="W332" s="243"/>
      <c r="X332" s="243"/>
      <c r="Y332" s="243"/>
      <c r="Z332" s="243"/>
      <c r="AA332" s="243"/>
    </row>
    <row r="333" spans="1:27" ht="15.75" customHeight="1" x14ac:dyDescent="0.25">
      <c r="A333" s="242"/>
      <c r="B333" s="243"/>
      <c r="C333" s="243"/>
      <c r="D333" s="243"/>
      <c r="E333" s="275"/>
      <c r="F333" s="275"/>
      <c r="G333" s="243"/>
      <c r="H333" s="243"/>
      <c r="I333" s="686"/>
      <c r="J333" s="242"/>
      <c r="K333" s="243"/>
      <c r="L333" s="243"/>
      <c r="M333" s="242"/>
      <c r="N333" s="243"/>
      <c r="O333" s="242"/>
      <c r="P333" s="243"/>
      <c r="Q333" s="243"/>
      <c r="R333" s="243"/>
      <c r="S333" s="243"/>
      <c r="T333" s="243"/>
      <c r="U333" s="243"/>
      <c r="V333" s="243"/>
      <c r="W333" s="243"/>
      <c r="X333" s="243"/>
      <c r="Y333" s="243"/>
      <c r="Z333" s="243"/>
      <c r="AA333" s="243"/>
    </row>
    <row r="334" spans="1:27" ht="15.75" customHeight="1" x14ac:dyDescent="0.25">
      <c r="A334" s="242"/>
      <c r="B334" s="243"/>
      <c r="C334" s="243"/>
      <c r="D334" s="243"/>
      <c r="E334" s="275"/>
      <c r="F334" s="275"/>
      <c r="G334" s="243"/>
      <c r="H334" s="243"/>
      <c r="I334" s="686"/>
      <c r="J334" s="242"/>
      <c r="K334" s="243"/>
      <c r="L334" s="243"/>
      <c r="M334" s="242"/>
      <c r="N334" s="243"/>
      <c r="O334" s="242"/>
      <c r="P334" s="243"/>
      <c r="Q334" s="243"/>
      <c r="R334" s="243"/>
      <c r="S334" s="243"/>
      <c r="T334" s="243"/>
      <c r="U334" s="243"/>
      <c r="V334" s="243"/>
      <c r="W334" s="243"/>
      <c r="X334" s="243"/>
      <c r="Y334" s="243"/>
      <c r="Z334" s="243"/>
      <c r="AA334" s="243"/>
    </row>
    <row r="335" spans="1:27" ht="15.75" customHeight="1" x14ac:dyDescent="0.25">
      <c r="A335" s="242"/>
      <c r="B335" s="243"/>
      <c r="C335" s="243"/>
      <c r="D335" s="243"/>
      <c r="E335" s="275"/>
      <c r="F335" s="275"/>
      <c r="G335" s="243"/>
      <c r="H335" s="243"/>
      <c r="I335" s="686"/>
      <c r="J335" s="242"/>
      <c r="K335" s="243"/>
      <c r="L335" s="243"/>
      <c r="M335" s="242"/>
      <c r="N335" s="243"/>
      <c r="O335" s="242"/>
      <c r="P335" s="243"/>
      <c r="Q335" s="243"/>
      <c r="R335" s="243"/>
      <c r="S335" s="243"/>
      <c r="T335" s="243"/>
      <c r="U335" s="243"/>
      <c r="V335" s="243"/>
      <c r="W335" s="243"/>
      <c r="X335" s="243"/>
      <c r="Y335" s="243"/>
      <c r="Z335" s="243"/>
      <c r="AA335" s="243"/>
    </row>
    <row r="336" spans="1:27" ht="15.75" customHeight="1" x14ac:dyDescent="0.25">
      <c r="A336" s="242"/>
      <c r="B336" s="243"/>
      <c r="C336" s="243"/>
      <c r="D336" s="243"/>
      <c r="E336" s="275"/>
      <c r="F336" s="275"/>
      <c r="G336" s="243"/>
      <c r="H336" s="243"/>
      <c r="I336" s="686"/>
      <c r="J336" s="242"/>
      <c r="K336" s="243"/>
      <c r="L336" s="243"/>
      <c r="M336" s="242"/>
      <c r="N336" s="243"/>
      <c r="O336" s="242"/>
      <c r="P336" s="243"/>
      <c r="Q336" s="243"/>
      <c r="R336" s="243"/>
      <c r="S336" s="243"/>
      <c r="T336" s="243"/>
      <c r="U336" s="243"/>
      <c r="V336" s="243"/>
      <c r="W336" s="243"/>
      <c r="X336" s="243"/>
      <c r="Y336" s="243"/>
      <c r="Z336" s="243"/>
      <c r="AA336" s="243"/>
    </row>
    <row r="337" spans="1:27" ht="15.75" customHeight="1" x14ac:dyDescent="0.25">
      <c r="A337" s="242"/>
      <c r="B337" s="243"/>
      <c r="C337" s="243"/>
      <c r="D337" s="243"/>
      <c r="E337" s="275"/>
      <c r="F337" s="275"/>
      <c r="G337" s="243"/>
      <c r="H337" s="243"/>
      <c r="I337" s="686"/>
      <c r="J337" s="242"/>
      <c r="K337" s="243"/>
      <c r="L337" s="243"/>
      <c r="M337" s="242"/>
      <c r="N337" s="243"/>
      <c r="O337" s="242"/>
      <c r="P337" s="243"/>
      <c r="Q337" s="243"/>
      <c r="R337" s="243"/>
      <c r="S337" s="243"/>
      <c r="T337" s="243"/>
      <c r="U337" s="243"/>
      <c r="V337" s="243"/>
      <c r="W337" s="243"/>
      <c r="X337" s="243"/>
      <c r="Y337" s="243"/>
      <c r="Z337" s="243"/>
      <c r="AA337" s="243"/>
    </row>
    <row r="338" spans="1:27" ht="15.75" customHeight="1" x14ac:dyDescent="0.25">
      <c r="A338" s="242"/>
      <c r="B338" s="243"/>
      <c r="C338" s="243"/>
      <c r="D338" s="243"/>
      <c r="E338" s="275"/>
      <c r="F338" s="275"/>
      <c r="G338" s="243"/>
      <c r="H338" s="243"/>
      <c r="I338" s="686"/>
      <c r="J338" s="242"/>
      <c r="K338" s="243"/>
      <c r="L338" s="243"/>
      <c r="M338" s="242"/>
      <c r="N338" s="243"/>
      <c r="O338" s="242"/>
      <c r="P338" s="243"/>
      <c r="Q338" s="243"/>
      <c r="R338" s="243"/>
      <c r="S338" s="243"/>
      <c r="T338" s="243"/>
      <c r="U338" s="243"/>
      <c r="V338" s="243"/>
      <c r="W338" s="243"/>
      <c r="X338" s="243"/>
      <c r="Y338" s="243"/>
      <c r="Z338" s="243"/>
      <c r="AA338" s="243"/>
    </row>
    <row r="339" spans="1:27" ht="15.75" customHeight="1" x14ac:dyDescent="0.25">
      <c r="A339" s="242"/>
      <c r="B339" s="243"/>
      <c r="C339" s="243"/>
      <c r="D339" s="243"/>
      <c r="E339" s="275"/>
      <c r="F339" s="275"/>
      <c r="G339" s="243"/>
      <c r="H339" s="243"/>
      <c r="I339" s="686"/>
      <c r="J339" s="242"/>
      <c r="K339" s="243"/>
      <c r="L339" s="243"/>
      <c r="M339" s="242"/>
      <c r="N339" s="243"/>
      <c r="O339" s="242"/>
      <c r="P339" s="243"/>
      <c r="Q339" s="243"/>
      <c r="R339" s="243"/>
      <c r="S339" s="243"/>
      <c r="T339" s="243"/>
      <c r="U339" s="243"/>
      <c r="V339" s="243"/>
      <c r="W339" s="243"/>
      <c r="X339" s="243"/>
      <c r="Y339" s="243"/>
      <c r="Z339" s="243"/>
      <c r="AA339" s="243"/>
    </row>
    <row r="340" spans="1:27" ht="15.75" customHeight="1" x14ac:dyDescent="0.25">
      <c r="A340" s="242"/>
      <c r="B340" s="243"/>
      <c r="C340" s="243"/>
      <c r="D340" s="243"/>
      <c r="E340" s="275"/>
      <c r="F340" s="275"/>
      <c r="G340" s="243"/>
      <c r="H340" s="243"/>
      <c r="I340" s="686"/>
      <c r="J340" s="242"/>
      <c r="K340" s="243"/>
      <c r="L340" s="243"/>
      <c r="M340" s="242"/>
      <c r="N340" s="243"/>
      <c r="O340" s="242"/>
      <c r="P340" s="243"/>
      <c r="Q340" s="243"/>
      <c r="R340" s="243"/>
      <c r="S340" s="243"/>
      <c r="T340" s="243"/>
      <c r="U340" s="243"/>
      <c r="V340" s="243"/>
      <c r="W340" s="243"/>
      <c r="X340" s="243"/>
      <c r="Y340" s="243"/>
      <c r="Z340" s="243"/>
      <c r="AA340" s="243"/>
    </row>
    <row r="341" spans="1:27" ht="15.75" customHeight="1" x14ac:dyDescent="0.25">
      <c r="A341" s="242"/>
      <c r="B341" s="243"/>
      <c r="C341" s="243"/>
      <c r="D341" s="243"/>
      <c r="E341" s="275"/>
      <c r="F341" s="275"/>
      <c r="G341" s="243"/>
      <c r="H341" s="243"/>
      <c r="I341" s="686"/>
      <c r="J341" s="242"/>
      <c r="K341" s="243"/>
      <c r="L341" s="243"/>
      <c r="M341" s="242"/>
      <c r="N341" s="243"/>
      <c r="O341" s="242"/>
      <c r="P341" s="243"/>
      <c r="Q341" s="243"/>
      <c r="R341" s="243"/>
      <c r="S341" s="243"/>
      <c r="T341" s="243"/>
      <c r="U341" s="243"/>
      <c r="V341" s="243"/>
      <c r="W341" s="243"/>
      <c r="X341" s="243"/>
      <c r="Y341" s="243"/>
      <c r="Z341" s="243"/>
      <c r="AA341" s="243"/>
    </row>
    <row r="342" spans="1:27" ht="15.75" customHeight="1" x14ac:dyDescent="0.25">
      <c r="A342" s="242"/>
      <c r="B342" s="243"/>
      <c r="C342" s="243"/>
      <c r="D342" s="243"/>
      <c r="E342" s="275"/>
      <c r="F342" s="275"/>
      <c r="G342" s="243"/>
      <c r="H342" s="243"/>
      <c r="I342" s="686"/>
      <c r="J342" s="242"/>
      <c r="K342" s="243"/>
      <c r="L342" s="243"/>
      <c r="M342" s="242"/>
      <c r="N342" s="243"/>
      <c r="O342" s="242"/>
      <c r="P342" s="243"/>
      <c r="Q342" s="243"/>
      <c r="R342" s="243"/>
      <c r="S342" s="243"/>
      <c r="T342" s="243"/>
      <c r="U342" s="243"/>
      <c r="V342" s="243"/>
      <c r="W342" s="243"/>
      <c r="X342" s="243"/>
      <c r="Y342" s="243"/>
      <c r="Z342" s="243"/>
      <c r="AA342" s="243"/>
    </row>
    <row r="343" spans="1:27" ht="15.75" customHeight="1" x14ac:dyDescent="0.25">
      <c r="A343" s="242"/>
      <c r="B343" s="243"/>
      <c r="C343" s="243"/>
      <c r="D343" s="243"/>
      <c r="E343" s="275"/>
      <c r="F343" s="275"/>
      <c r="G343" s="243"/>
      <c r="H343" s="243"/>
      <c r="I343" s="686"/>
      <c r="J343" s="242"/>
      <c r="K343" s="243"/>
      <c r="L343" s="243"/>
      <c r="M343" s="242"/>
      <c r="N343" s="243"/>
      <c r="O343" s="242"/>
      <c r="P343" s="243"/>
      <c r="Q343" s="243"/>
      <c r="R343" s="243"/>
      <c r="S343" s="243"/>
      <c r="T343" s="243"/>
      <c r="U343" s="243"/>
      <c r="V343" s="243"/>
      <c r="W343" s="243"/>
      <c r="X343" s="243"/>
      <c r="Y343" s="243"/>
      <c r="Z343" s="243"/>
      <c r="AA343" s="243"/>
    </row>
    <row r="344" spans="1:27" ht="15.75" customHeight="1" x14ac:dyDescent="0.25">
      <c r="A344" s="242"/>
      <c r="B344" s="243"/>
      <c r="C344" s="243"/>
      <c r="D344" s="243"/>
      <c r="E344" s="275"/>
      <c r="F344" s="275"/>
      <c r="G344" s="243"/>
      <c r="H344" s="243"/>
      <c r="I344" s="686"/>
      <c r="J344" s="242"/>
      <c r="K344" s="243"/>
      <c r="L344" s="243"/>
      <c r="M344" s="242"/>
      <c r="N344" s="243"/>
      <c r="O344" s="242"/>
      <c r="P344" s="243"/>
      <c r="Q344" s="243"/>
      <c r="R344" s="243"/>
      <c r="S344" s="243"/>
      <c r="T344" s="243"/>
      <c r="U344" s="243"/>
      <c r="V344" s="243"/>
      <c r="W344" s="243"/>
      <c r="X344" s="243"/>
      <c r="Y344" s="243"/>
      <c r="Z344" s="243"/>
      <c r="AA344" s="243"/>
    </row>
    <row r="345" spans="1:27" ht="15.75" customHeight="1" x14ac:dyDescent="0.25">
      <c r="A345" s="242"/>
      <c r="B345" s="243"/>
      <c r="C345" s="243"/>
      <c r="D345" s="243"/>
      <c r="E345" s="275"/>
      <c r="F345" s="275"/>
      <c r="G345" s="243"/>
      <c r="H345" s="243"/>
      <c r="I345" s="686"/>
      <c r="J345" s="242"/>
      <c r="K345" s="243"/>
      <c r="L345" s="243"/>
      <c r="M345" s="242"/>
      <c r="N345" s="243"/>
      <c r="O345" s="242"/>
      <c r="P345" s="243"/>
      <c r="Q345" s="243"/>
      <c r="R345" s="243"/>
      <c r="S345" s="243"/>
      <c r="T345" s="243"/>
      <c r="U345" s="243"/>
      <c r="V345" s="243"/>
      <c r="W345" s="243"/>
      <c r="X345" s="243"/>
      <c r="Y345" s="243"/>
      <c r="Z345" s="243"/>
      <c r="AA345" s="243"/>
    </row>
    <row r="346" spans="1:27" ht="15.75" customHeight="1" x14ac:dyDescent="0.25">
      <c r="A346" s="242"/>
      <c r="B346" s="243"/>
      <c r="C346" s="243"/>
      <c r="D346" s="243"/>
      <c r="E346" s="275"/>
      <c r="F346" s="275"/>
      <c r="G346" s="243"/>
      <c r="H346" s="243"/>
      <c r="I346" s="686"/>
      <c r="J346" s="242"/>
      <c r="K346" s="243"/>
      <c r="L346" s="243"/>
      <c r="M346" s="242"/>
      <c r="N346" s="243"/>
      <c r="O346" s="242"/>
      <c r="P346" s="243"/>
      <c r="Q346" s="243"/>
      <c r="R346" s="243"/>
      <c r="S346" s="243"/>
      <c r="T346" s="243"/>
      <c r="U346" s="243"/>
      <c r="V346" s="243"/>
      <c r="W346" s="243"/>
      <c r="X346" s="243"/>
      <c r="Y346" s="243"/>
      <c r="Z346" s="243"/>
      <c r="AA346" s="243"/>
    </row>
    <row r="347" spans="1:27" ht="15.75" customHeight="1" x14ac:dyDescent="0.25">
      <c r="A347" s="242"/>
      <c r="B347" s="243"/>
      <c r="C347" s="243"/>
      <c r="D347" s="243"/>
      <c r="E347" s="275"/>
      <c r="F347" s="275"/>
      <c r="G347" s="243"/>
      <c r="H347" s="243"/>
      <c r="I347" s="686"/>
      <c r="J347" s="242"/>
      <c r="K347" s="243"/>
      <c r="L347" s="243"/>
      <c r="M347" s="242"/>
      <c r="N347" s="243"/>
      <c r="O347" s="242"/>
      <c r="P347" s="243"/>
      <c r="Q347" s="243"/>
      <c r="R347" s="243"/>
      <c r="S347" s="243"/>
      <c r="T347" s="243"/>
      <c r="U347" s="243"/>
      <c r="V347" s="243"/>
      <c r="W347" s="243"/>
      <c r="X347" s="243"/>
      <c r="Y347" s="243"/>
      <c r="Z347" s="243"/>
      <c r="AA347" s="243"/>
    </row>
    <row r="348" spans="1:27" ht="15.75" customHeight="1" x14ac:dyDescent="0.25">
      <c r="A348" s="242"/>
      <c r="B348" s="243"/>
      <c r="C348" s="243"/>
      <c r="D348" s="243"/>
      <c r="E348" s="275"/>
      <c r="F348" s="275"/>
      <c r="G348" s="243"/>
      <c r="H348" s="243"/>
      <c r="I348" s="686"/>
      <c r="J348" s="242"/>
      <c r="K348" s="243"/>
      <c r="L348" s="243"/>
      <c r="M348" s="242"/>
      <c r="N348" s="243"/>
      <c r="O348" s="242"/>
      <c r="P348" s="243"/>
      <c r="Q348" s="243"/>
      <c r="R348" s="243"/>
      <c r="S348" s="243"/>
      <c r="T348" s="243"/>
      <c r="U348" s="243"/>
      <c r="V348" s="243"/>
      <c r="W348" s="243"/>
      <c r="X348" s="243"/>
      <c r="Y348" s="243"/>
      <c r="Z348" s="243"/>
      <c r="AA348" s="243"/>
    </row>
    <row r="349" spans="1:27" ht="15.75" customHeight="1" x14ac:dyDescent="0.25">
      <c r="A349" s="242"/>
      <c r="B349" s="243"/>
      <c r="C349" s="243"/>
      <c r="D349" s="243"/>
      <c r="E349" s="275"/>
      <c r="F349" s="275"/>
      <c r="G349" s="243"/>
      <c r="H349" s="243"/>
      <c r="I349" s="686"/>
      <c r="J349" s="242"/>
      <c r="K349" s="243"/>
      <c r="L349" s="243"/>
      <c r="M349" s="242"/>
      <c r="N349" s="243"/>
      <c r="O349" s="242"/>
      <c r="P349" s="243"/>
      <c r="Q349" s="243"/>
      <c r="R349" s="243"/>
      <c r="S349" s="243"/>
      <c r="T349" s="243"/>
      <c r="U349" s="243"/>
      <c r="V349" s="243"/>
      <c r="W349" s="243"/>
      <c r="X349" s="243"/>
      <c r="Y349" s="243"/>
      <c r="Z349" s="243"/>
      <c r="AA349" s="243"/>
    </row>
    <row r="350" spans="1:27" ht="15.75" customHeight="1" x14ac:dyDescent="0.25">
      <c r="A350" s="242"/>
      <c r="B350" s="243"/>
      <c r="C350" s="243"/>
      <c r="D350" s="243"/>
      <c r="E350" s="275"/>
      <c r="F350" s="275"/>
      <c r="G350" s="243"/>
      <c r="H350" s="243"/>
      <c r="I350" s="686"/>
      <c r="J350" s="242"/>
      <c r="K350" s="243"/>
      <c r="L350" s="243"/>
      <c r="M350" s="242"/>
      <c r="N350" s="243"/>
      <c r="O350" s="242"/>
      <c r="P350" s="243"/>
      <c r="Q350" s="243"/>
      <c r="R350" s="243"/>
      <c r="S350" s="243"/>
      <c r="T350" s="243"/>
      <c r="U350" s="243"/>
      <c r="V350" s="243"/>
      <c r="W350" s="243"/>
      <c r="X350" s="243"/>
      <c r="Y350" s="243"/>
      <c r="Z350" s="243"/>
      <c r="AA350" s="243"/>
    </row>
    <row r="351" spans="1:27" ht="15.75" customHeight="1" x14ac:dyDescent="0.25">
      <c r="A351" s="242"/>
      <c r="B351" s="243"/>
      <c r="C351" s="243"/>
      <c r="D351" s="243"/>
      <c r="E351" s="275"/>
      <c r="F351" s="275"/>
      <c r="G351" s="243"/>
      <c r="H351" s="243"/>
      <c r="I351" s="686"/>
      <c r="J351" s="242"/>
      <c r="K351" s="243"/>
      <c r="L351" s="243"/>
      <c r="M351" s="242"/>
      <c r="N351" s="243"/>
      <c r="O351" s="242"/>
      <c r="P351" s="243"/>
      <c r="Q351" s="243"/>
      <c r="R351" s="243"/>
      <c r="S351" s="243"/>
      <c r="T351" s="243"/>
      <c r="U351" s="243"/>
      <c r="V351" s="243"/>
      <c r="W351" s="243"/>
      <c r="X351" s="243"/>
      <c r="Y351" s="243"/>
      <c r="Z351" s="243"/>
      <c r="AA351" s="243"/>
    </row>
    <row r="352" spans="1:27" ht="15.75" customHeight="1" x14ac:dyDescent="0.25">
      <c r="A352" s="242"/>
      <c r="B352" s="243"/>
      <c r="C352" s="243"/>
      <c r="D352" s="243"/>
      <c r="E352" s="275"/>
      <c r="F352" s="275"/>
      <c r="G352" s="243"/>
      <c r="H352" s="243"/>
      <c r="I352" s="686"/>
      <c r="J352" s="242"/>
      <c r="K352" s="243"/>
      <c r="L352" s="243"/>
      <c r="M352" s="242"/>
      <c r="N352" s="243"/>
      <c r="O352" s="242"/>
      <c r="P352" s="243"/>
      <c r="Q352" s="243"/>
      <c r="R352" s="243"/>
      <c r="S352" s="243"/>
      <c r="T352" s="243"/>
      <c r="U352" s="243"/>
      <c r="V352" s="243"/>
      <c r="W352" s="243"/>
      <c r="X352" s="243"/>
      <c r="Y352" s="243"/>
      <c r="Z352" s="243"/>
      <c r="AA352" s="243"/>
    </row>
    <row r="353" spans="1:27" ht="15.75" customHeight="1" x14ac:dyDescent="0.25">
      <c r="A353" s="242"/>
      <c r="B353" s="243"/>
      <c r="C353" s="243"/>
      <c r="D353" s="243"/>
      <c r="E353" s="275"/>
      <c r="F353" s="275"/>
      <c r="G353" s="243"/>
      <c r="H353" s="243"/>
      <c r="I353" s="686"/>
      <c r="J353" s="242"/>
      <c r="K353" s="243"/>
      <c r="L353" s="243"/>
      <c r="M353" s="242"/>
      <c r="N353" s="243"/>
      <c r="O353" s="242"/>
      <c r="P353" s="243"/>
      <c r="Q353" s="243"/>
      <c r="R353" s="243"/>
      <c r="S353" s="243"/>
      <c r="T353" s="243"/>
      <c r="U353" s="243"/>
      <c r="V353" s="243"/>
      <c r="W353" s="243"/>
      <c r="X353" s="243"/>
      <c r="Y353" s="243"/>
      <c r="Z353" s="243"/>
      <c r="AA353" s="243"/>
    </row>
    <row r="354" spans="1:27" ht="15.75" customHeight="1" x14ac:dyDescent="0.25">
      <c r="A354" s="242"/>
      <c r="B354" s="243"/>
      <c r="C354" s="243"/>
      <c r="D354" s="243"/>
      <c r="E354" s="275"/>
      <c r="F354" s="275"/>
      <c r="G354" s="243"/>
      <c r="H354" s="243"/>
      <c r="I354" s="686"/>
      <c r="J354" s="242"/>
      <c r="K354" s="243"/>
      <c r="L354" s="243"/>
      <c r="M354" s="242"/>
      <c r="N354" s="243"/>
      <c r="O354" s="242"/>
      <c r="P354" s="243"/>
      <c r="Q354" s="243"/>
      <c r="R354" s="243"/>
      <c r="S354" s="243"/>
      <c r="T354" s="243"/>
      <c r="U354" s="243"/>
      <c r="V354" s="243"/>
      <c r="W354" s="243"/>
      <c r="X354" s="243"/>
      <c r="Y354" s="243"/>
      <c r="Z354" s="243"/>
      <c r="AA354" s="243"/>
    </row>
    <row r="355" spans="1:27" ht="15.75" customHeight="1" x14ac:dyDescent="0.25">
      <c r="A355" s="242"/>
      <c r="B355" s="243"/>
      <c r="C355" s="243"/>
      <c r="D355" s="243"/>
      <c r="E355" s="275"/>
      <c r="F355" s="275"/>
      <c r="G355" s="243"/>
      <c r="H355" s="243"/>
      <c r="I355" s="686"/>
      <c r="J355" s="242"/>
      <c r="K355" s="243"/>
      <c r="L355" s="243"/>
      <c r="M355" s="242"/>
      <c r="N355" s="243"/>
      <c r="O355" s="242"/>
      <c r="P355" s="243"/>
      <c r="Q355" s="243"/>
      <c r="R355" s="243"/>
      <c r="S355" s="243"/>
      <c r="T355" s="243"/>
      <c r="U355" s="243"/>
      <c r="V355" s="243"/>
      <c r="W355" s="243"/>
      <c r="X355" s="243"/>
      <c r="Y355" s="243"/>
      <c r="Z355" s="243"/>
      <c r="AA355" s="243"/>
    </row>
    <row r="356" spans="1:27" ht="15.75" customHeight="1" x14ac:dyDescent="0.25">
      <c r="A356" s="242"/>
      <c r="B356" s="243"/>
      <c r="C356" s="243"/>
      <c r="D356" s="243"/>
      <c r="E356" s="275"/>
      <c r="F356" s="275"/>
      <c r="G356" s="243"/>
      <c r="H356" s="243"/>
      <c r="I356" s="686"/>
      <c r="J356" s="242"/>
      <c r="K356" s="243"/>
      <c r="L356" s="243"/>
      <c r="M356" s="242"/>
      <c r="N356" s="243"/>
      <c r="O356" s="242"/>
      <c r="P356" s="243"/>
      <c r="Q356" s="243"/>
      <c r="R356" s="243"/>
      <c r="S356" s="243"/>
      <c r="T356" s="243"/>
      <c r="U356" s="243"/>
      <c r="V356" s="243"/>
      <c r="W356" s="243"/>
      <c r="X356" s="243"/>
      <c r="Y356" s="243"/>
      <c r="Z356" s="243"/>
      <c r="AA356" s="243"/>
    </row>
    <row r="357" spans="1:27" ht="15.75" customHeight="1" x14ac:dyDescent="0.25">
      <c r="A357" s="242"/>
      <c r="B357" s="243"/>
      <c r="C357" s="243"/>
      <c r="D357" s="243"/>
      <c r="E357" s="275"/>
      <c r="F357" s="275"/>
      <c r="G357" s="243"/>
      <c r="H357" s="243"/>
      <c r="I357" s="686"/>
      <c r="J357" s="242"/>
      <c r="K357" s="243"/>
      <c r="L357" s="243"/>
      <c r="M357" s="242"/>
      <c r="N357" s="243"/>
      <c r="O357" s="242"/>
      <c r="P357" s="243"/>
      <c r="Q357" s="243"/>
      <c r="R357" s="243"/>
      <c r="S357" s="243"/>
      <c r="T357" s="243"/>
      <c r="U357" s="243"/>
      <c r="V357" s="243"/>
      <c r="W357" s="243"/>
      <c r="X357" s="243"/>
      <c r="Y357" s="243"/>
      <c r="Z357" s="243"/>
      <c r="AA357" s="243"/>
    </row>
    <row r="358" spans="1:27" ht="15.75" customHeight="1" x14ac:dyDescent="0.25">
      <c r="A358" s="242"/>
      <c r="B358" s="243"/>
      <c r="C358" s="243"/>
      <c r="D358" s="243"/>
      <c r="E358" s="275"/>
      <c r="F358" s="275"/>
      <c r="G358" s="243"/>
      <c r="H358" s="243"/>
      <c r="I358" s="686"/>
      <c r="J358" s="242"/>
      <c r="K358" s="243"/>
      <c r="L358" s="243"/>
      <c r="M358" s="242"/>
      <c r="N358" s="243"/>
      <c r="O358" s="242"/>
      <c r="P358" s="243"/>
      <c r="Q358" s="243"/>
      <c r="R358" s="243"/>
      <c r="S358" s="243"/>
      <c r="T358" s="243"/>
      <c r="U358" s="243"/>
      <c r="V358" s="243"/>
      <c r="W358" s="243"/>
      <c r="X358" s="243"/>
      <c r="Y358" s="243"/>
      <c r="Z358" s="243"/>
      <c r="AA358" s="243"/>
    </row>
    <row r="359" spans="1:27" ht="15.75" customHeight="1" x14ac:dyDescent="0.25">
      <c r="A359" s="242"/>
      <c r="B359" s="243"/>
      <c r="C359" s="243"/>
      <c r="D359" s="243"/>
      <c r="E359" s="275"/>
      <c r="F359" s="275"/>
      <c r="G359" s="243"/>
      <c r="H359" s="243"/>
      <c r="I359" s="686"/>
      <c r="J359" s="242"/>
      <c r="K359" s="243"/>
      <c r="L359" s="243"/>
      <c r="M359" s="242"/>
      <c r="N359" s="243"/>
      <c r="O359" s="242"/>
      <c r="P359" s="243"/>
      <c r="Q359" s="243"/>
      <c r="R359" s="243"/>
      <c r="S359" s="243"/>
      <c r="T359" s="243"/>
      <c r="U359" s="243"/>
      <c r="V359" s="243"/>
      <c r="W359" s="243"/>
      <c r="X359" s="243"/>
      <c r="Y359" s="243"/>
      <c r="Z359" s="243"/>
      <c r="AA359" s="243"/>
    </row>
    <row r="360" spans="1:27" ht="15.75" customHeight="1" x14ac:dyDescent="0.25">
      <c r="A360" s="242"/>
      <c r="B360" s="243"/>
      <c r="C360" s="243"/>
      <c r="D360" s="243"/>
      <c r="E360" s="275"/>
      <c r="F360" s="275"/>
      <c r="G360" s="243"/>
      <c r="H360" s="243"/>
      <c r="I360" s="686"/>
      <c r="J360" s="242"/>
      <c r="K360" s="243"/>
      <c r="L360" s="243"/>
      <c r="M360" s="242"/>
      <c r="N360" s="243"/>
      <c r="O360" s="242"/>
      <c r="P360" s="243"/>
      <c r="Q360" s="243"/>
      <c r="R360" s="243"/>
      <c r="S360" s="243"/>
      <c r="T360" s="243"/>
      <c r="U360" s="243"/>
      <c r="V360" s="243"/>
      <c r="W360" s="243"/>
      <c r="X360" s="243"/>
      <c r="Y360" s="243"/>
      <c r="Z360" s="243"/>
      <c r="AA360" s="243"/>
    </row>
    <row r="361" spans="1:27" ht="15.75" customHeight="1" x14ac:dyDescent="0.25">
      <c r="A361" s="242"/>
      <c r="B361" s="243"/>
      <c r="C361" s="243"/>
      <c r="D361" s="243"/>
      <c r="E361" s="275"/>
      <c r="F361" s="275"/>
      <c r="G361" s="243"/>
      <c r="H361" s="243"/>
      <c r="I361" s="686"/>
      <c r="J361" s="242"/>
      <c r="K361" s="243"/>
      <c r="L361" s="243"/>
      <c r="M361" s="242"/>
      <c r="N361" s="243"/>
      <c r="O361" s="242"/>
      <c r="P361" s="243"/>
      <c r="Q361" s="243"/>
      <c r="R361" s="243"/>
      <c r="S361" s="243"/>
      <c r="T361" s="243"/>
      <c r="U361" s="243"/>
      <c r="V361" s="243"/>
      <c r="W361" s="243"/>
      <c r="X361" s="243"/>
      <c r="Y361" s="243"/>
      <c r="Z361" s="243"/>
      <c r="AA361" s="243"/>
    </row>
    <row r="362" spans="1:27" ht="15.75" customHeight="1" x14ac:dyDescent="0.25">
      <c r="A362" s="242"/>
      <c r="B362" s="243"/>
      <c r="C362" s="243"/>
      <c r="D362" s="243"/>
      <c r="E362" s="275"/>
      <c r="F362" s="275"/>
      <c r="G362" s="243"/>
      <c r="H362" s="243"/>
      <c r="I362" s="686"/>
      <c r="J362" s="242"/>
      <c r="K362" s="243"/>
      <c r="L362" s="243"/>
      <c r="M362" s="242"/>
      <c r="N362" s="243"/>
      <c r="O362" s="242"/>
      <c r="P362" s="243"/>
      <c r="Q362" s="243"/>
      <c r="R362" s="243"/>
      <c r="S362" s="243"/>
      <c r="T362" s="243"/>
      <c r="U362" s="243"/>
      <c r="V362" s="243"/>
      <c r="W362" s="243"/>
      <c r="X362" s="243"/>
      <c r="Y362" s="243"/>
      <c r="Z362" s="243"/>
      <c r="AA362" s="243"/>
    </row>
    <row r="363" spans="1:27" ht="15.75" customHeight="1" x14ac:dyDescent="0.25">
      <c r="A363" s="242"/>
      <c r="B363" s="243"/>
      <c r="C363" s="243"/>
      <c r="D363" s="243"/>
      <c r="E363" s="275"/>
      <c r="F363" s="275"/>
      <c r="G363" s="243"/>
      <c r="H363" s="243"/>
      <c r="I363" s="686"/>
      <c r="J363" s="242"/>
      <c r="K363" s="243"/>
      <c r="L363" s="243"/>
      <c r="M363" s="242"/>
      <c r="N363" s="243"/>
      <c r="O363" s="242"/>
      <c r="P363" s="243"/>
      <c r="Q363" s="243"/>
      <c r="R363" s="243"/>
      <c r="S363" s="243"/>
      <c r="T363" s="243"/>
      <c r="U363" s="243"/>
      <c r="V363" s="243"/>
      <c r="W363" s="243"/>
      <c r="X363" s="243"/>
      <c r="Y363" s="243"/>
      <c r="Z363" s="243"/>
      <c r="AA363" s="243"/>
    </row>
    <row r="364" spans="1:27" ht="15.75" customHeight="1" x14ac:dyDescent="0.25">
      <c r="A364" s="242"/>
      <c r="B364" s="243"/>
      <c r="C364" s="243"/>
      <c r="D364" s="243"/>
      <c r="E364" s="275"/>
      <c r="F364" s="275"/>
      <c r="G364" s="243"/>
      <c r="H364" s="243"/>
      <c r="I364" s="686"/>
      <c r="J364" s="242"/>
      <c r="K364" s="243"/>
      <c r="L364" s="243"/>
      <c r="M364" s="242"/>
      <c r="N364" s="243"/>
      <c r="O364" s="242"/>
      <c r="P364" s="243"/>
      <c r="Q364" s="243"/>
      <c r="R364" s="243"/>
      <c r="S364" s="243"/>
      <c r="T364" s="243"/>
      <c r="U364" s="243"/>
      <c r="V364" s="243"/>
      <c r="W364" s="243"/>
      <c r="X364" s="243"/>
      <c r="Y364" s="243"/>
      <c r="Z364" s="243"/>
      <c r="AA364" s="243"/>
    </row>
    <row r="365" spans="1:27" ht="15.75" customHeight="1" x14ac:dyDescent="0.25">
      <c r="A365" s="242"/>
      <c r="B365" s="243"/>
      <c r="C365" s="243"/>
      <c r="D365" s="243"/>
      <c r="E365" s="275"/>
      <c r="F365" s="275"/>
      <c r="G365" s="243"/>
      <c r="H365" s="243"/>
      <c r="I365" s="686"/>
      <c r="J365" s="242"/>
      <c r="K365" s="243"/>
      <c r="L365" s="243"/>
      <c r="M365" s="242"/>
      <c r="N365" s="243"/>
      <c r="O365" s="242"/>
      <c r="P365" s="243"/>
      <c r="Q365" s="243"/>
      <c r="R365" s="243"/>
      <c r="S365" s="243"/>
      <c r="T365" s="243"/>
      <c r="U365" s="243"/>
      <c r="V365" s="243"/>
      <c r="W365" s="243"/>
      <c r="X365" s="243"/>
      <c r="Y365" s="243"/>
      <c r="Z365" s="243"/>
      <c r="AA365" s="243"/>
    </row>
    <row r="366" spans="1:27" ht="15.75" customHeight="1" x14ac:dyDescent="0.25">
      <c r="A366" s="242"/>
      <c r="B366" s="243"/>
      <c r="C366" s="243"/>
      <c r="D366" s="243"/>
      <c r="E366" s="275"/>
      <c r="F366" s="275"/>
      <c r="G366" s="243"/>
      <c r="H366" s="243"/>
      <c r="I366" s="686"/>
      <c r="J366" s="242"/>
      <c r="K366" s="243"/>
      <c r="L366" s="243"/>
      <c r="M366" s="242"/>
      <c r="N366" s="243"/>
      <c r="O366" s="242"/>
      <c r="P366" s="243"/>
      <c r="Q366" s="243"/>
      <c r="R366" s="243"/>
      <c r="S366" s="243"/>
      <c r="T366" s="243"/>
      <c r="U366" s="243"/>
      <c r="V366" s="243"/>
      <c r="W366" s="243"/>
      <c r="X366" s="243"/>
      <c r="Y366" s="243"/>
      <c r="Z366" s="243"/>
      <c r="AA366" s="243"/>
    </row>
    <row r="367" spans="1:27" ht="15.75" customHeight="1" x14ac:dyDescent="0.25">
      <c r="A367" s="242"/>
      <c r="B367" s="243"/>
      <c r="C367" s="243"/>
      <c r="D367" s="243"/>
      <c r="E367" s="275"/>
      <c r="F367" s="275"/>
      <c r="G367" s="243"/>
      <c r="H367" s="243"/>
      <c r="I367" s="686"/>
      <c r="J367" s="242"/>
      <c r="K367" s="243"/>
      <c r="L367" s="243"/>
      <c r="M367" s="242"/>
      <c r="N367" s="243"/>
      <c r="O367" s="242"/>
      <c r="P367" s="243"/>
      <c r="Q367" s="243"/>
      <c r="R367" s="243"/>
      <c r="S367" s="243"/>
      <c r="T367" s="243"/>
      <c r="U367" s="243"/>
      <c r="V367" s="243"/>
      <c r="W367" s="243"/>
      <c r="X367" s="243"/>
      <c r="Y367" s="243"/>
      <c r="Z367" s="243"/>
      <c r="AA367" s="243"/>
    </row>
    <row r="368" spans="1:27" ht="15.75" customHeight="1" x14ac:dyDescent="0.25">
      <c r="A368" s="242"/>
      <c r="B368" s="243"/>
      <c r="C368" s="243"/>
      <c r="D368" s="243"/>
      <c r="E368" s="275"/>
      <c r="F368" s="275"/>
      <c r="G368" s="243"/>
      <c r="H368" s="243"/>
      <c r="I368" s="686"/>
      <c r="J368" s="242"/>
      <c r="K368" s="243"/>
      <c r="L368" s="243"/>
      <c r="M368" s="242"/>
      <c r="N368" s="243"/>
      <c r="O368" s="242"/>
      <c r="P368" s="243"/>
      <c r="Q368" s="243"/>
      <c r="R368" s="243"/>
      <c r="S368" s="243"/>
      <c r="T368" s="243"/>
      <c r="U368" s="243"/>
      <c r="V368" s="243"/>
      <c r="W368" s="243"/>
      <c r="X368" s="243"/>
      <c r="Y368" s="243"/>
      <c r="Z368" s="243"/>
      <c r="AA368" s="243"/>
    </row>
    <row r="369" spans="1:27" ht="15.75" customHeight="1" x14ac:dyDescent="0.25">
      <c r="A369" s="242"/>
      <c r="B369" s="243"/>
      <c r="C369" s="243"/>
      <c r="D369" s="243"/>
      <c r="E369" s="275"/>
      <c r="F369" s="275"/>
      <c r="G369" s="243"/>
      <c r="H369" s="243"/>
      <c r="I369" s="686"/>
      <c r="J369" s="242"/>
      <c r="K369" s="243"/>
      <c r="L369" s="243"/>
      <c r="M369" s="242"/>
      <c r="N369" s="243"/>
      <c r="O369" s="242"/>
      <c r="P369" s="243"/>
      <c r="Q369" s="243"/>
      <c r="R369" s="243"/>
      <c r="S369" s="243"/>
      <c r="T369" s="243"/>
      <c r="U369" s="243"/>
      <c r="V369" s="243"/>
      <c r="W369" s="243"/>
      <c r="X369" s="243"/>
      <c r="Y369" s="243"/>
      <c r="Z369" s="243"/>
      <c r="AA369" s="243"/>
    </row>
    <row r="370" spans="1:27" ht="15.75" customHeight="1" x14ac:dyDescent="0.25">
      <c r="A370" s="242"/>
      <c r="B370" s="243"/>
      <c r="C370" s="243"/>
      <c r="D370" s="243"/>
      <c r="E370" s="275"/>
      <c r="F370" s="275"/>
      <c r="G370" s="243"/>
      <c r="H370" s="243"/>
      <c r="I370" s="686"/>
      <c r="J370" s="242"/>
      <c r="K370" s="243"/>
      <c r="L370" s="243"/>
      <c r="M370" s="242"/>
      <c r="N370" s="243"/>
      <c r="O370" s="242"/>
      <c r="P370" s="243"/>
      <c r="Q370" s="243"/>
      <c r="R370" s="243"/>
      <c r="S370" s="243"/>
      <c r="T370" s="243"/>
      <c r="U370" s="243"/>
      <c r="V370" s="243"/>
      <c r="W370" s="243"/>
      <c r="X370" s="243"/>
      <c r="Y370" s="243"/>
      <c r="Z370" s="243"/>
      <c r="AA370" s="243"/>
    </row>
    <row r="371" spans="1:27" ht="15.75" customHeight="1" x14ac:dyDescent="0.25">
      <c r="A371" s="242"/>
      <c r="B371" s="243"/>
      <c r="C371" s="243"/>
      <c r="D371" s="243"/>
      <c r="E371" s="275"/>
      <c r="F371" s="275"/>
      <c r="G371" s="243"/>
      <c r="H371" s="243"/>
      <c r="I371" s="686"/>
      <c r="J371" s="242"/>
      <c r="K371" s="243"/>
      <c r="L371" s="243"/>
      <c r="M371" s="242"/>
      <c r="N371" s="243"/>
      <c r="O371" s="242"/>
      <c r="P371" s="243"/>
      <c r="Q371" s="243"/>
      <c r="R371" s="243"/>
      <c r="S371" s="243"/>
      <c r="T371" s="243"/>
      <c r="U371" s="243"/>
      <c r="V371" s="243"/>
      <c r="W371" s="243"/>
      <c r="X371" s="243"/>
      <c r="Y371" s="243"/>
      <c r="Z371" s="243"/>
      <c r="AA371" s="243"/>
    </row>
    <row r="372" spans="1:27" ht="15.75" customHeight="1" x14ac:dyDescent="0.25">
      <c r="A372" s="242"/>
      <c r="B372" s="243"/>
      <c r="C372" s="243"/>
      <c r="D372" s="243"/>
      <c r="E372" s="275"/>
      <c r="F372" s="275"/>
      <c r="G372" s="243"/>
      <c r="H372" s="243"/>
      <c r="I372" s="686"/>
      <c r="J372" s="242"/>
      <c r="K372" s="243"/>
      <c r="L372" s="243"/>
      <c r="M372" s="242"/>
      <c r="N372" s="243"/>
      <c r="O372" s="242"/>
      <c r="P372" s="243"/>
      <c r="Q372" s="243"/>
      <c r="R372" s="243"/>
      <c r="S372" s="243"/>
      <c r="T372" s="243"/>
      <c r="U372" s="243"/>
      <c r="V372" s="243"/>
      <c r="W372" s="243"/>
      <c r="X372" s="243"/>
      <c r="Y372" s="243"/>
      <c r="Z372" s="243"/>
      <c r="AA372" s="243"/>
    </row>
    <row r="373" spans="1:27" ht="15.75" customHeight="1" x14ac:dyDescent="0.25">
      <c r="A373" s="242"/>
      <c r="B373" s="243"/>
      <c r="C373" s="243"/>
      <c r="D373" s="243"/>
      <c r="E373" s="275"/>
      <c r="F373" s="275"/>
      <c r="G373" s="243"/>
      <c r="H373" s="243"/>
      <c r="I373" s="686"/>
      <c r="J373" s="242"/>
      <c r="K373" s="243"/>
      <c r="L373" s="243"/>
      <c r="M373" s="242"/>
      <c r="N373" s="243"/>
      <c r="O373" s="242"/>
      <c r="P373" s="243"/>
      <c r="Q373" s="243"/>
      <c r="R373" s="243"/>
      <c r="S373" s="243"/>
      <c r="T373" s="243"/>
      <c r="U373" s="243"/>
      <c r="V373" s="243"/>
      <c r="W373" s="243"/>
      <c r="X373" s="243"/>
      <c r="Y373" s="243"/>
      <c r="Z373" s="243"/>
      <c r="AA373" s="243"/>
    </row>
    <row r="374" spans="1:27" ht="15.75" customHeight="1" x14ac:dyDescent="0.25">
      <c r="A374" s="242"/>
      <c r="B374" s="243"/>
      <c r="C374" s="243"/>
      <c r="D374" s="243"/>
      <c r="E374" s="275"/>
      <c r="F374" s="275"/>
      <c r="G374" s="243"/>
      <c r="H374" s="243"/>
      <c r="I374" s="686"/>
      <c r="J374" s="242"/>
      <c r="K374" s="243"/>
      <c r="L374" s="243"/>
      <c r="M374" s="242"/>
      <c r="N374" s="243"/>
      <c r="O374" s="242"/>
      <c r="P374" s="243"/>
      <c r="Q374" s="243"/>
      <c r="R374" s="243"/>
      <c r="S374" s="243"/>
      <c r="T374" s="243"/>
      <c r="U374" s="243"/>
      <c r="V374" s="243"/>
      <c r="W374" s="243"/>
      <c r="X374" s="243"/>
      <c r="Y374" s="243"/>
      <c r="Z374" s="243"/>
      <c r="AA374" s="243"/>
    </row>
    <row r="375" spans="1:27" ht="15.75" customHeight="1" x14ac:dyDescent="0.25">
      <c r="A375" s="242"/>
      <c r="B375" s="243"/>
      <c r="C375" s="243"/>
      <c r="D375" s="243"/>
      <c r="E375" s="275"/>
      <c r="F375" s="275"/>
      <c r="G375" s="243"/>
      <c r="H375" s="243"/>
      <c r="I375" s="686"/>
      <c r="J375" s="242"/>
      <c r="K375" s="243"/>
      <c r="L375" s="243"/>
      <c r="M375" s="242"/>
      <c r="N375" s="243"/>
      <c r="O375" s="242"/>
      <c r="P375" s="243"/>
      <c r="Q375" s="243"/>
      <c r="R375" s="243"/>
      <c r="S375" s="243"/>
      <c r="T375" s="243"/>
      <c r="U375" s="243"/>
      <c r="V375" s="243"/>
      <c r="W375" s="243"/>
      <c r="X375" s="243"/>
      <c r="Y375" s="243"/>
      <c r="Z375" s="243"/>
      <c r="AA375" s="243"/>
    </row>
    <row r="376" spans="1:27" ht="15.75" customHeight="1" x14ac:dyDescent="0.25">
      <c r="A376" s="242"/>
      <c r="B376" s="243"/>
      <c r="C376" s="243"/>
      <c r="D376" s="243"/>
      <c r="E376" s="275"/>
      <c r="F376" s="275"/>
      <c r="G376" s="243"/>
      <c r="H376" s="243"/>
      <c r="I376" s="686"/>
      <c r="J376" s="242"/>
      <c r="K376" s="243"/>
      <c r="L376" s="243"/>
      <c r="M376" s="242"/>
      <c r="N376" s="243"/>
      <c r="O376" s="242"/>
      <c r="P376" s="243"/>
      <c r="Q376" s="243"/>
      <c r="R376" s="243"/>
      <c r="S376" s="243"/>
      <c r="T376" s="243"/>
      <c r="U376" s="243"/>
      <c r="V376" s="243"/>
      <c r="W376" s="243"/>
      <c r="X376" s="243"/>
      <c r="Y376" s="243"/>
      <c r="Z376" s="243"/>
      <c r="AA376" s="243"/>
    </row>
    <row r="377" spans="1:27" ht="15.75" customHeight="1" x14ac:dyDescent="0.25">
      <c r="A377" s="242"/>
      <c r="B377" s="243"/>
      <c r="C377" s="243"/>
      <c r="D377" s="243"/>
      <c r="E377" s="275"/>
      <c r="F377" s="275"/>
      <c r="G377" s="243"/>
      <c r="H377" s="243"/>
      <c r="I377" s="686"/>
      <c r="J377" s="242"/>
      <c r="K377" s="243"/>
      <c r="L377" s="243"/>
      <c r="M377" s="242"/>
      <c r="N377" s="243"/>
      <c r="O377" s="242"/>
      <c r="P377" s="243"/>
      <c r="Q377" s="243"/>
      <c r="R377" s="243"/>
      <c r="S377" s="243"/>
      <c r="T377" s="243"/>
      <c r="U377" s="243"/>
      <c r="V377" s="243"/>
      <c r="W377" s="243"/>
      <c r="X377" s="243"/>
      <c r="Y377" s="243"/>
      <c r="Z377" s="243"/>
      <c r="AA377" s="243"/>
    </row>
    <row r="378" spans="1:27" ht="15.75" customHeight="1" x14ac:dyDescent="0.25">
      <c r="A378" s="242"/>
      <c r="B378" s="243"/>
      <c r="C378" s="243"/>
      <c r="D378" s="243"/>
      <c r="E378" s="275"/>
      <c r="F378" s="275"/>
      <c r="G378" s="243"/>
      <c r="H378" s="243"/>
      <c r="I378" s="686"/>
      <c r="J378" s="242"/>
      <c r="K378" s="243"/>
      <c r="L378" s="243"/>
      <c r="M378" s="242"/>
      <c r="N378" s="243"/>
      <c r="O378" s="242"/>
      <c r="P378" s="243"/>
      <c r="Q378" s="243"/>
      <c r="R378" s="243"/>
      <c r="S378" s="243"/>
      <c r="T378" s="243"/>
      <c r="U378" s="243"/>
      <c r="V378" s="243"/>
      <c r="W378" s="243"/>
      <c r="X378" s="243"/>
      <c r="Y378" s="243"/>
      <c r="Z378" s="243"/>
      <c r="AA378" s="243"/>
    </row>
    <row r="379" spans="1:27" ht="15.75" customHeight="1" x14ac:dyDescent="0.25">
      <c r="A379" s="242"/>
      <c r="B379" s="243"/>
      <c r="C379" s="243"/>
      <c r="D379" s="243"/>
      <c r="E379" s="275"/>
      <c r="F379" s="275"/>
      <c r="G379" s="243"/>
      <c r="H379" s="243"/>
      <c r="I379" s="686"/>
      <c r="J379" s="242"/>
      <c r="K379" s="243"/>
      <c r="L379" s="243"/>
      <c r="M379" s="242"/>
      <c r="N379" s="243"/>
      <c r="O379" s="242"/>
      <c r="P379" s="243"/>
      <c r="Q379" s="243"/>
      <c r="R379" s="243"/>
      <c r="S379" s="243"/>
      <c r="T379" s="243"/>
      <c r="U379" s="243"/>
      <c r="V379" s="243"/>
      <c r="W379" s="243"/>
      <c r="X379" s="243"/>
      <c r="Y379" s="243"/>
      <c r="Z379" s="243"/>
      <c r="AA379" s="243"/>
    </row>
    <row r="380" spans="1:27" ht="15.75" customHeight="1" x14ac:dyDescent="0.25">
      <c r="A380" s="242"/>
      <c r="B380" s="243"/>
      <c r="C380" s="243"/>
      <c r="D380" s="243"/>
      <c r="E380" s="275"/>
      <c r="F380" s="275"/>
      <c r="G380" s="243"/>
      <c r="H380" s="243"/>
      <c r="I380" s="686"/>
      <c r="J380" s="242"/>
      <c r="K380" s="243"/>
      <c r="L380" s="243"/>
      <c r="M380" s="242"/>
      <c r="N380" s="243"/>
      <c r="O380" s="242"/>
      <c r="P380" s="243"/>
      <c r="Q380" s="243"/>
      <c r="R380" s="243"/>
      <c r="S380" s="243"/>
      <c r="T380" s="243"/>
      <c r="U380" s="243"/>
      <c r="V380" s="243"/>
      <c r="W380" s="243"/>
      <c r="X380" s="243"/>
      <c r="Y380" s="243"/>
      <c r="Z380" s="243"/>
      <c r="AA380" s="243"/>
    </row>
    <row r="381" spans="1:27" ht="15.75" customHeight="1" x14ac:dyDescent="0.25">
      <c r="A381" s="242"/>
      <c r="B381" s="243"/>
      <c r="C381" s="243"/>
      <c r="D381" s="243"/>
      <c r="E381" s="275"/>
      <c r="F381" s="275"/>
      <c r="G381" s="243"/>
      <c r="H381" s="243"/>
      <c r="I381" s="686"/>
      <c r="J381" s="242"/>
      <c r="K381" s="243"/>
      <c r="L381" s="243"/>
      <c r="M381" s="242"/>
      <c r="N381" s="243"/>
      <c r="O381" s="242"/>
      <c r="P381" s="243"/>
      <c r="Q381" s="243"/>
      <c r="R381" s="243"/>
      <c r="S381" s="243"/>
      <c r="T381" s="243"/>
      <c r="U381" s="243"/>
      <c r="V381" s="243"/>
      <c r="W381" s="243"/>
      <c r="X381" s="243"/>
      <c r="Y381" s="243"/>
      <c r="Z381" s="243"/>
      <c r="AA381" s="243"/>
    </row>
    <row r="382" spans="1:27" ht="15.75" customHeight="1" x14ac:dyDescent="0.25">
      <c r="A382" s="242"/>
      <c r="B382" s="243"/>
      <c r="C382" s="243"/>
      <c r="D382" s="243"/>
      <c r="E382" s="275"/>
      <c r="F382" s="275"/>
      <c r="G382" s="243"/>
      <c r="H382" s="243"/>
      <c r="I382" s="686"/>
      <c r="J382" s="242"/>
      <c r="K382" s="243"/>
      <c r="L382" s="243"/>
      <c r="M382" s="242"/>
      <c r="N382" s="243"/>
      <c r="O382" s="242"/>
      <c r="P382" s="243"/>
      <c r="Q382" s="243"/>
      <c r="R382" s="243"/>
      <c r="S382" s="243"/>
      <c r="T382" s="243"/>
      <c r="U382" s="243"/>
      <c r="V382" s="243"/>
      <c r="W382" s="243"/>
      <c r="X382" s="243"/>
      <c r="Y382" s="243"/>
      <c r="Z382" s="243"/>
      <c r="AA382" s="243"/>
    </row>
    <row r="383" spans="1:27" ht="15.75" customHeight="1" x14ac:dyDescent="0.25">
      <c r="A383" s="242"/>
      <c r="B383" s="243"/>
      <c r="C383" s="243"/>
      <c r="D383" s="243"/>
      <c r="E383" s="275"/>
      <c r="F383" s="275"/>
      <c r="G383" s="243"/>
      <c r="H383" s="243"/>
      <c r="I383" s="686"/>
      <c r="J383" s="242"/>
      <c r="K383" s="243"/>
      <c r="L383" s="243"/>
      <c r="M383" s="242"/>
      <c r="N383" s="243"/>
      <c r="O383" s="242"/>
      <c r="P383" s="243"/>
      <c r="Q383" s="243"/>
      <c r="R383" s="243"/>
      <c r="S383" s="243"/>
      <c r="T383" s="243"/>
      <c r="U383" s="243"/>
      <c r="V383" s="243"/>
      <c r="W383" s="243"/>
      <c r="X383" s="243"/>
      <c r="Y383" s="243"/>
      <c r="Z383" s="243"/>
      <c r="AA383" s="243"/>
    </row>
    <row r="384" spans="1:27" ht="15.75" customHeight="1" x14ac:dyDescent="0.25">
      <c r="A384" s="242"/>
      <c r="B384" s="243"/>
      <c r="C384" s="243"/>
      <c r="D384" s="243"/>
      <c r="E384" s="275"/>
      <c r="F384" s="275"/>
      <c r="G384" s="243"/>
      <c r="H384" s="243"/>
      <c r="I384" s="686"/>
      <c r="J384" s="242"/>
      <c r="K384" s="243"/>
      <c r="L384" s="243"/>
      <c r="M384" s="242"/>
      <c r="N384" s="243"/>
      <c r="O384" s="242"/>
      <c r="P384" s="243"/>
      <c r="Q384" s="243"/>
      <c r="R384" s="243"/>
      <c r="S384" s="243"/>
      <c r="T384" s="243"/>
      <c r="U384" s="243"/>
      <c r="V384" s="243"/>
      <c r="W384" s="243"/>
      <c r="X384" s="243"/>
      <c r="Y384" s="243"/>
      <c r="Z384" s="243"/>
      <c r="AA384" s="243"/>
    </row>
    <row r="385" spans="1:27" ht="15.75" customHeight="1" x14ac:dyDescent="0.25">
      <c r="A385" s="242"/>
      <c r="B385" s="243"/>
      <c r="C385" s="243"/>
      <c r="D385" s="243"/>
      <c r="E385" s="275"/>
      <c r="F385" s="275"/>
      <c r="G385" s="243"/>
      <c r="H385" s="243"/>
      <c r="I385" s="686"/>
      <c r="J385" s="242"/>
      <c r="K385" s="243"/>
      <c r="L385" s="243"/>
      <c r="M385" s="242"/>
      <c r="N385" s="243"/>
      <c r="O385" s="242"/>
      <c r="P385" s="243"/>
      <c r="Q385" s="243"/>
      <c r="R385" s="243"/>
      <c r="S385" s="243"/>
      <c r="T385" s="243"/>
      <c r="U385" s="243"/>
      <c r="V385" s="243"/>
      <c r="W385" s="243"/>
      <c r="X385" s="243"/>
      <c r="Y385" s="243"/>
      <c r="Z385" s="243"/>
      <c r="AA385" s="243"/>
    </row>
    <row r="386" spans="1:27" ht="15.75" customHeight="1" x14ac:dyDescent="0.25">
      <c r="A386" s="242"/>
      <c r="B386" s="243"/>
      <c r="C386" s="243"/>
      <c r="D386" s="243"/>
      <c r="E386" s="275"/>
      <c r="F386" s="275"/>
      <c r="G386" s="243"/>
      <c r="H386" s="243"/>
      <c r="I386" s="686"/>
      <c r="J386" s="242"/>
      <c r="K386" s="243"/>
      <c r="L386" s="243"/>
      <c r="M386" s="242"/>
      <c r="N386" s="243"/>
      <c r="O386" s="242"/>
      <c r="P386" s="243"/>
      <c r="Q386" s="243"/>
      <c r="R386" s="243"/>
      <c r="S386" s="243"/>
      <c r="T386" s="243"/>
      <c r="U386" s="243"/>
      <c r="V386" s="243"/>
      <c r="W386" s="243"/>
      <c r="X386" s="243"/>
      <c r="Y386" s="243"/>
      <c r="Z386" s="243"/>
      <c r="AA386" s="243"/>
    </row>
    <row r="387" spans="1:27" ht="15.75" customHeight="1" x14ac:dyDescent="0.25">
      <c r="A387" s="242"/>
      <c r="B387" s="243"/>
      <c r="C387" s="243"/>
      <c r="D387" s="243"/>
      <c r="E387" s="275"/>
      <c r="F387" s="275"/>
      <c r="G387" s="243"/>
      <c r="H387" s="243"/>
      <c r="I387" s="686"/>
      <c r="J387" s="242"/>
      <c r="K387" s="243"/>
      <c r="L387" s="243"/>
      <c r="M387" s="242"/>
      <c r="N387" s="243"/>
      <c r="O387" s="242"/>
      <c r="P387" s="243"/>
      <c r="Q387" s="243"/>
      <c r="R387" s="243"/>
      <c r="S387" s="243"/>
      <c r="T387" s="243"/>
      <c r="U387" s="243"/>
      <c r="V387" s="243"/>
      <c r="W387" s="243"/>
      <c r="X387" s="243"/>
      <c r="Y387" s="243"/>
      <c r="Z387" s="243"/>
      <c r="AA387" s="243"/>
    </row>
    <row r="388" spans="1:27" ht="15.75" customHeight="1" x14ac:dyDescent="0.25">
      <c r="A388" s="242"/>
      <c r="B388" s="243"/>
      <c r="C388" s="243"/>
      <c r="D388" s="243"/>
      <c r="E388" s="275"/>
      <c r="F388" s="275"/>
      <c r="G388" s="243"/>
      <c r="H388" s="243"/>
      <c r="I388" s="686"/>
      <c r="J388" s="242"/>
      <c r="K388" s="243"/>
      <c r="L388" s="243"/>
      <c r="M388" s="242"/>
      <c r="N388" s="243"/>
      <c r="O388" s="242"/>
      <c r="P388" s="243"/>
      <c r="Q388" s="243"/>
      <c r="R388" s="243"/>
      <c r="S388" s="243"/>
      <c r="T388" s="243"/>
      <c r="U388" s="243"/>
      <c r="V388" s="243"/>
      <c r="W388" s="243"/>
      <c r="X388" s="243"/>
      <c r="Y388" s="243"/>
      <c r="Z388" s="243"/>
      <c r="AA388" s="243"/>
    </row>
    <row r="389" spans="1:27" ht="15.75" customHeight="1" x14ac:dyDescent="0.25">
      <c r="A389" s="242"/>
      <c r="B389" s="243"/>
      <c r="C389" s="243"/>
      <c r="D389" s="243"/>
      <c r="E389" s="275"/>
      <c r="F389" s="275"/>
      <c r="G389" s="243"/>
      <c r="H389" s="243"/>
      <c r="I389" s="686"/>
      <c r="J389" s="242"/>
      <c r="K389" s="243"/>
      <c r="L389" s="243"/>
      <c r="M389" s="242"/>
      <c r="N389" s="243"/>
      <c r="O389" s="242"/>
      <c r="P389" s="243"/>
      <c r="Q389" s="243"/>
      <c r="R389" s="243"/>
      <c r="S389" s="243"/>
      <c r="T389" s="243"/>
      <c r="U389" s="243"/>
      <c r="V389" s="243"/>
      <c r="W389" s="243"/>
      <c r="X389" s="243"/>
      <c r="Y389" s="243"/>
      <c r="Z389" s="243"/>
      <c r="AA389" s="243"/>
    </row>
    <row r="390" spans="1:27" ht="15.75" customHeight="1" x14ac:dyDescent="0.25">
      <c r="A390" s="242"/>
      <c r="B390" s="243"/>
      <c r="C390" s="243"/>
      <c r="D390" s="243"/>
      <c r="E390" s="275"/>
      <c r="F390" s="275"/>
      <c r="G390" s="243"/>
      <c r="H390" s="243"/>
      <c r="I390" s="686"/>
      <c r="J390" s="242"/>
      <c r="K390" s="243"/>
      <c r="L390" s="243"/>
      <c r="M390" s="242"/>
      <c r="N390" s="243"/>
      <c r="O390" s="242"/>
      <c r="P390" s="243"/>
      <c r="Q390" s="243"/>
      <c r="R390" s="243"/>
      <c r="S390" s="243"/>
      <c r="T390" s="243"/>
      <c r="U390" s="243"/>
      <c r="V390" s="243"/>
      <c r="W390" s="243"/>
      <c r="X390" s="243"/>
      <c r="Y390" s="243"/>
      <c r="Z390" s="243"/>
      <c r="AA390" s="243"/>
    </row>
    <row r="391" spans="1:27" ht="15.75" customHeight="1" x14ac:dyDescent="0.25">
      <c r="A391" s="242"/>
      <c r="B391" s="243"/>
      <c r="C391" s="243"/>
      <c r="D391" s="243"/>
      <c r="E391" s="275"/>
      <c r="F391" s="275"/>
      <c r="G391" s="243"/>
      <c r="H391" s="243"/>
      <c r="I391" s="686"/>
      <c r="J391" s="242"/>
      <c r="K391" s="243"/>
      <c r="L391" s="243"/>
      <c r="M391" s="242"/>
      <c r="N391" s="243"/>
      <c r="O391" s="242"/>
      <c r="P391" s="243"/>
      <c r="Q391" s="243"/>
      <c r="R391" s="243"/>
      <c r="S391" s="243"/>
      <c r="T391" s="243"/>
      <c r="U391" s="243"/>
      <c r="V391" s="243"/>
      <c r="W391" s="243"/>
      <c r="X391" s="243"/>
      <c r="Y391" s="243"/>
      <c r="Z391" s="243"/>
      <c r="AA391" s="243"/>
    </row>
    <row r="392" spans="1:27" ht="15.75" customHeight="1" x14ac:dyDescent="0.25">
      <c r="A392" s="242"/>
      <c r="B392" s="243"/>
      <c r="C392" s="243"/>
      <c r="D392" s="243"/>
      <c r="E392" s="275"/>
      <c r="F392" s="275"/>
      <c r="G392" s="243"/>
      <c r="H392" s="243"/>
      <c r="I392" s="686"/>
      <c r="J392" s="242"/>
      <c r="K392" s="243"/>
      <c r="L392" s="243"/>
      <c r="M392" s="242"/>
      <c r="N392" s="243"/>
      <c r="O392" s="242"/>
      <c r="P392" s="243"/>
      <c r="Q392" s="243"/>
      <c r="R392" s="243"/>
      <c r="S392" s="243"/>
      <c r="T392" s="243"/>
      <c r="U392" s="243"/>
      <c r="V392" s="243"/>
      <c r="W392" s="243"/>
      <c r="X392" s="243"/>
      <c r="Y392" s="243"/>
      <c r="Z392" s="243"/>
      <c r="AA392" s="243"/>
    </row>
    <row r="393" spans="1:27" ht="15.75" customHeight="1" x14ac:dyDescent="0.25">
      <c r="A393" s="242"/>
      <c r="B393" s="243"/>
      <c r="C393" s="243"/>
      <c r="D393" s="243"/>
      <c r="E393" s="275"/>
      <c r="F393" s="275"/>
      <c r="G393" s="243"/>
      <c r="H393" s="243"/>
      <c r="I393" s="686"/>
      <c r="J393" s="242"/>
      <c r="K393" s="243"/>
      <c r="L393" s="243"/>
      <c r="M393" s="242"/>
      <c r="N393" s="243"/>
      <c r="O393" s="242"/>
      <c r="P393" s="243"/>
      <c r="Q393" s="243"/>
      <c r="R393" s="243"/>
      <c r="S393" s="243"/>
      <c r="T393" s="243"/>
      <c r="U393" s="243"/>
      <c r="V393" s="243"/>
      <c r="W393" s="243"/>
      <c r="X393" s="243"/>
      <c r="Y393" s="243"/>
      <c r="Z393" s="243"/>
      <c r="AA393" s="243"/>
    </row>
    <row r="394" spans="1:27" ht="15.75" customHeight="1" x14ac:dyDescent="0.25">
      <c r="A394" s="242"/>
      <c r="B394" s="243"/>
      <c r="C394" s="243"/>
      <c r="D394" s="243"/>
      <c r="E394" s="275"/>
      <c r="F394" s="275"/>
      <c r="G394" s="243"/>
      <c r="H394" s="243"/>
      <c r="I394" s="686"/>
      <c r="J394" s="242"/>
      <c r="K394" s="243"/>
      <c r="L394" s="243"/>
      <c r="M394" s="242"/>
      <c r="N394" s="243"/>
      <c r="O394" s="242"/>
      <c r="P394" s="243"/>
      <c r="Q394" s="243"/>
      <c r="R394" s="243"/>
      <c r="S394" s="243"/>
      <c r="T394" s="243"/>
      <c r="U394" s="243"/>
      <c r="V394" s="243"/>
      <c r="W394" s="243"/>
      <c r="X394" s="243"/>
      <c r="Y394" s="243"/>
      <c r="Z394" s="243"/>
      <c r="AA394" s="243"/>
    </row>
    <row r="395" spans="1:27" ht="15.75" customHeight="1" x14ac:dyDescent="0.25">
      <c r="A395" s="242"/>
      <c r="B395" s="243"/>
      <c r="C395" s="243"/>
      <c r="D395" s="243"/>
      <c r="E395" s="275"/>
      <c r="F395" s="275"/>
      <c r="G395" s="243"/>
      <c r="H395" s="243"/>
      <c r="I395" s="686"/>
      <c r="J395" s="242"/>
      <c r="K395" s="243"/>
      <c r="L395" s="243"/>
      <c r="M395" s="242"/>
      <c r="N395" s="243"/>
      <c r="O395" s="242"/>
      <c r="P395" s="243"/>
      <c r="Q395" s="243"/>
      <c r="R395" s="243"/>
      <c r="S395" s="243"/>
      <c r="T395" s="243"/>
      <c r="U395" s="243"/>
      <c r="V395" s="243"/>
      <c r="W395" s="243"/>
      <c r="X395" s="243"/>
      <c r="Y395" s="243"/>
      <c r="Z395" s="243"/>
      <c r="AA395" s="243"/>
    </row>
    <row r="396" spans="1:27" ht="15.75" customHeight="1" x14ac:dyDescent="0.25">
      <c r="A396" s="242"/>
      <c r="B396" s="243"/>
      <c r="C396" s="243"/>
      <c r="D396" s="243"/>
      <c r="E396" s="275"/>
      <c r="F396" s="275"/>
      <c r="G396" s="243"/>
      <c r="H396" s="243"/>
      <c r="I396" s="686"/>
      <c r="J396" s="242"/>
      <c r="K396" s="243"/>
      <c r="L396" s="243"/>
      <c r="M396" s="242"/>
      <c r="N396" s="243"/>
      <c r="O396" s="242"/>
      <c r="P396" s="243"/>
      <c r="Q396" s="243"/>
      <c r="R396" s="243"/>
      <c r="S396" s="243"/>
      <c r="T396" s="243"/>
      <c r="U396" s="243"/>
      <c r="V396" s="243"/>
      <c r="W396" s="243"/>
      <c r="X396" s="243"/>
      <c r="Y396" s="243"/>
      <c r="Z396" s="243"/>
      <c r="AA396" s="243"/>
    </row>
    <row r="397" spans="1:27" ht="15.75" customHeight="1" x14ac:dyDescent="0.25">
      <c r="A397" s="242"/>
      <c r="B397" s="243"/>
      <c r="C397" s="243"/>
      <c r="D397" s="243"/>
      <c r="E397" s="275"/>
      <c r="F397" s="275"/>
      <c r="G397" s="243"/>
      <c r="H397" s="243"/>
      <c r="I397" s="686"/>
      <c r="J397" s="242"/>
      <c r="K397" s="243"/>
      <c r="L397" s="243"/>
      <c r="M397" s="242"/>
      <c r="N397" s="243"/>
      <c r="O397" s="242"/>
      <c r="P397" s="243"/>
      <c r="Q397" s="243"/>
      <c r="R397" s="243"/>
      <c r="S397" s="243"/>
      <c r="T397" s="243"/>
      <c r="U397" s="243"/>
      <c r="V397" s="243"/>
      <c r="W397" s="243"/>
      <c r="X397" s="243"/>
      <c r="Y397" s="243"/>
      <c r="Z397" s="243"/>
      <c r="AA397" s="243"/>
    </row>
    <row r="398" spans="1:27" ht="15.75" customHeight="1" x14ac:dyDescent="0.25">
      <c r="A398" s="242"/>
      <c r="B398" s="243"/>
      <c r="C398" s="243"/>
      <c r="D398" s="243"/>
      <c r="E398" s="275"/>
      <c r="F398" s="275"/>
      <c r="G398" s="243"/>
      <c r="H398" s="243"/>
      <c r="I398" s="686"/>
      <c r="J398" s="242"/>
      <c r="K398" s="243"/>
      <c r="L398" s="243"/>
      <c r="M398" s="242"/>
      <c r="N398" s="243"/>
      <c r="O398" s="242"/>
      <c r="P398" s="243"/>
      <c r="Q398" s="243"/>
      <c r="R398" s="243"/>
      <c r="S398" s="243"/>
      <c r="T398" s="243"/>
      <c r="U398" s="243"/>
      <c r="V398" s="243"/>
      <c r="W398" s="243"/>
      <c r="X398" s="243"/>
      <c r="Y398" s="243"/>
      <c r="Z398" s="243"/>
      <c r="AA398" s="243"/>
    </row>
    <row r="399" spans="1:27" ht="15.75" customHeight="1" x14ac:dyDescent="0.25">
      <c r="A399" s="242"/>
      <c r="B399" s="243"/>
      <c r="C399" s="243"/>
      <c r="D399" s="243"/>
      <c r="E399" s="275"/>
      <c r="F399" s="275"/>
      <c r="G399" s="243"/>
      <c r="H399" s="243"/>
      <c r="I399" s="686"/>
      <c r="J399" s="242"/>
      <c r="K399" s="243"/>
      <c r="L399" s="243"/>
      <c r="M399" s="242"/>
      <c r="N399" s="243"/>
      <c r="O399" s="242"/>
      <c r="P399" s="243"/>
      <c r="Q399" s="243"/>
      <c r="R399" s="243"/>
      <c r="S399" s="243"/>
      <c r="T399" s="243"/>
      <c r="U399" s="243"/>
      <c r="V399" s="243"/>
      <c r="W399" s="243"/>
      <c r="X399" s="243"/>
      <c r="Y399" s="243"/>
      <c r="Z399" s="243"/>
      <c r="AA399" s="243"/>
    </row>
    <row r="400" spans="1:27" ht="15.75" customHeight="1" x14ac:dyDescent="0.25">
      <c r="A400" s="242"/>
      <c r="B400" s="243"/>
      <c r="C400" s="243"/>
      <c r="D400" s="243"/>
      <c r="E400" s="275"/>
      <c r="F400" s="275"/>
      <c r="G400" s="243"/>
      <c r="H400" s="243"/>
      <c r="I400" s="686"/>
      <c r="J400" s="242"/>
      <c r="K400" s="243"/>
      <c r="L400" s="243"/>
      <c r="M400" s="242"/>
      <c r="N400" s="243"/>
      <c r="O400" s="242"/>
      <c r="P400" s="243"/>
      <c r="Q400" s="243"/>
      <c r="R400" s="243"/>
      <c r="S400" s="243"/>
      <c r="T400" s="243"/>
      <c r="U400" s="243"/>
      <c r="V400" s="243"/>
      <c r="W400" s="243"/>
      <c r="X400" s="243"/>
      <c r="Y400" s="243"/>
      <c r="Z400" s="243"/>
      <c r="AA400" s="243"/>
    </row>
    <row r="401" spans="1:27" ht="15.75" customHeight="1" x14ac:dyDescent="0.25">
      <c r="A401" s="242"/>
      <c r="B401" s="243"/>
      <c r="C401" s="243"/>
      <c r="D401" s="243"/>
      <c r="E401" s="275"/>
      <c r="F401" s="275"/>
      <c r="G401" s="243"/>
      <c r="H401" s="243"/>
      <c r="I401" s="686"/>
      <c r="J401" s="242"/>
      <c r="K401" s="243"/>
      <c r="L401" s="243"/>
      <c r="M401" s="242"/>
      <c r="N401" s="243"/>
      <c r="O401" s="242"/>
      <c r="P401" s="243"/>
      <c r="Q401" s="243"/>
      <c r="R401" s="243"/>
      <c r="S401" s="243"/>
      <c r="T401" s="243"/>
      <c r="U401" s="243"/>
      <c r="V401" s="243"/>
      <c r="W401" s="243"/>
      <c r="X401" s="243"/>
      <c r="Y401" s="243"/>
      <c r="Z401" s="243"/>
      <c r="AA401" s="243"/>
    </row>
    <row r="402" spans="1:27" ht="15.75" customHeight="1" x14ac:dyDescent="0.25">
      <c r="A402" s="242"/>
      <c r="B402" s="243"/>
      <c r="C402" s="243"/>
      <c r="D402" s="243"/>
      <c r="E402" s="275"/>
      <c r="F402" s="275"/>
      <c r="G402" s="243"/>
      <c r="H402" s="243"/>
      <c r="I402" s="686"/>
      <c r="J402" s="242"/>
      <c r="K402" s="243"/>
      <c r="L402" s="243"/>
      <c r="M402" s="242"/>
      <c r="N402" s="243"/>
      <c r="O402" s="242"/>
      <c r="P402" s="243"/>
      <c r="Q402" s="243"/>
      <c r="R402" s="243"/>
      <c r="S402" s="243"/>
      <c r="T402" s="243"/>
      <c r="U402" s="243"/>
      <c r="V402" s="243"/>
      <c r="W402" s="243"/>
      <c r="X402" s="243"/>
      <c r="Y402" s="243"/>
      <c r="Z402" s="243"/>
      <c r="AA402" s="243"/>
    </row>
    <row r="403" spans="1:27" ht="15.75" customHeight="1" x14ac:dyDescent="0.25">
      <c r="A403" s="242"/>
      <c r="B403" s="243"/>
      <c r="C403" s="243"/>
      <c r="D403" s="243"/>
      <c r="E403" s="275"/>
      <c r="F403" s="275"/>
      <c r="G403" s="243"/>
      <c r="H403" s="243"/>
      <c r="I403" s="686"/>
      <c r="J403" s="242"/>
      <c r="K403" s="243"/>
      <c r="L403" s="243"/>
      <c r="M403" s="242"/>
      <c r="N403" s="243"/>
      <c r="O403" s="242"/>
      <c r="P403" s="243"/>
      <c r="Q403" s="243"/>
      <c r="R403" s="243"/>
      <c r="S403" s="243"/>
      <c r="T403" s="243"/>
      <c r="U403" s="243"/>
      <c r="V403" s="243"/>
      <c r="W403" s="243"/>
      <c r="X403" s="243"/>
      <c r="Y403" s="243"/>
      <c r="Z403" s="243"/>
      <c r="AA403" s="243"/>
    </row>
    <row r="404" spans="1:27" ht="15.75" customHeight="1" x14ac:dyDescent="0.25">
      <c r="A404" s="242"/>
      <c r="B404" s="243"/>
      <c r="C404" s="243"/>
      <c r="D404" s="243"/>
      <c r="E404" s="275"/>
      <c r="F404" s="275"/>
      <c r="G404" s="243"/>
      <c r="H404" s="243"/>
      <c r="I404" s="686"/>
      <c r="J404" s="242"/>
      <c r="K404" s="243"/>
      <c r="L404" s="243"/>
      <c r="M404" s="242"/>
      <c r="N404" s="243"/>
      <c r="O404" s="242"/>
      <c r="P404" s="243"/>
      <c r="Q404" s="243"/>
      <c r="R404" s="243"/>
      <c r="S404" s="243"/>
      <c r="T404" s="243"/>
      <c r="U404" s="243"/>
      <c r="V404" s="243"/>
      <c r="W404" s="243"/>
      <c r="X404" s="243"/>
      <c r="Y404" s="243"/>
      <c r="Z404" s="243"/>
      <c r="AA404" s="243"/>
    </row>
    <row r="405" spans="1:27" ht="15.75" customHeight="1" x14ac:dyDescent="0.25">
      <c r="A405" s="242"/>
      <c r="B405" s="243"/>
      <c r="C405" s="243"/>
      <c r="D405" s="243"/>
      <c r="E405" s="275"/>
      <c r="F405" s="275"/>
      <c r="G405" s="243"/>
      <c r="H405" s="243"/>
      <c r="I405" s="686"/>
      <c r="J405" s="242"/>
      <c r="K405" s="243"/>
      <c r="L405" s="243"/>
      <c r="M405" s="242"/>
      <c r="N405" s="243"/>
      <c r="O405" s="242"/>
      <c r="P405" s="243"/>
      <c r="Q405" s="243"/>
      <c r="R405" s="243"/>
      <c r="S405" s="243"/>
      <c r="T405" s="243"/>
      <c r="U405" s="243"/>
      <c r="V405" s="243"/>
      <c r="W405" s="243"/>
      <c r="X405" s="243"/>
      <c r="Y405" s="243"/>
      <c r="Z405" s="243"/>
      <c r="AA405" s="243"/>
    </row>
    <row r="406" spans="1:27" ht="15.75" customHeight="1" x14ac:dyDescent="0.25">
      <c r="A406" s="242"/>
      <c r="B406" s="243"/>
      <c r="C406" s="243"/>
      <c r="D406" s="243"/>
      <c r="E406" s="275"/>
      <c r="F406" s="275"/>
      <c r="G406" s="243"/>
      <c r="H406" s="243"/>
      <c r="I406" s="686"/>
      <c r="J406" s="242"/>
      <c r="K406" s="243"/>
      <c r="L406" s="243"/>
      <c r="M406" s="242"/>
      <c r="N406" s="243"/>
      <c r="O406" s="242"/>
      <c r="P406" s="243"/>
      <c r="Q406" s="243"/>
      <c r="R406" s="243"/>
      <c r="S406" s="243"/>
      <c r="T406" s="243"/>
      <c r="U406" s="243"/>
      <c r="V406" s="243"/>
      <c r="W406" s="243"/>
      <c r="X406" s="243"/>
      <c r="Y406" s="243"/>
      <c r="Z406" s="243"/>
      <c r="AA406" s="243"/>
    </row>
    <row r="407" spans="1:27" ht="15.75" customHeight="1" x14ac:dyDescent="0.25">
      <c r="A407" s="242"/>
      <c r="B407" s="243"/>
      <c r="C407" s="243"/>
      <c r="D407" s="243"/>
      <c r="E407" s="275"/>
      <c r="F407" s="275"/>
      <c r="G407" s="243"/>
      <c r="H407" s="243"/>
      <c r="I407" s="686"/>
      <c r="J407" s="242"/>
      <c r="K407" s="243"/>
      <c r="L407" s="243"/>
      <c r="M407" s="242"/>
      <c r="N407" s="243"/>
      <c r="O407" s="242"/>
      <c r="P407" s="243"/>
      <c r="Q407" s="243"/>
      <c r="R407" s="243"/>
      <c r="S407" s="243"/>
      <c r="T407" s="243"/>
      <c r="U407" s="243"/>
      <c r="V407" s="243"/>
      <c r="W407" s="243"/>
      <c r="X407" s="243"/>
      <c r="Y407" s="243"/>
      <c r="Z407" s="243"/>
      <c r="AA407" s="243"/>
    </row>
    <row r="408" spans="1:27" ht="15.75" customHeight="1" x14ac:dyDescent="0.25">
      <c r="A408" s="242"/>
      <c r="B408" s="243"/>
      <c r="C408" s="243"/>
      <c r="D408" s="243"/>
      <c r="E408" s="275"/>
      <c r="F408" s="275"/>
      <c r="G408" s="243"/>
      <c r="H408" s="243"/>
      <c r="I408" s="686"/>
      <c r="J408" s="242"/>
      <c r="K408" s="243"/>
      <c r="L408" s="243"/>
      <c r="M408" s="242"/>
      <c r="N408" s="243"/>
      <c r="O408" s="242"/>
      <c r="P408" s="243"/>
      <c r="Q408" s="243"/>
      <c r="R408" s="243"/>
      <c r="S408" s="243"/>
      <c r="T408" s="243"/>
      <c r="U408" s="243"/>
      <c r="V408" s="243"/>
      <c r="W408" s="243"/>
      <c r="X408" s="243"/>
      <c r="Y408" s="243"/>
      <c r="Z408" s="243"/>
      <c r="AA408" s="243"/>
    </row>
    <row r="409" spans="1:27" ht="15.75" customHeight="1" x14ac:dyDescent="0.25">
      <c r="A409" s="242"/>
      <c r="B409" s="243"/>
      <c r="C409" s="243"/>
      <c r="D409" s="243"/>
      <c r="E409" s="275"/>
      <c r="F409" s="275"/>
      <c r="G409" s="243"/>
      <c r="H409" s="243"/>
      <c r="I409" s="686"/>
      <c r="J409" s="242"/>
      <c r="K409" s="243"/>
      <c r="L409" s="243"/>
      <c r="M409" s="242"/>
      <c r="N409" s="243"/>
      <c r="O409" s="242"/>
      <c r="P409" s="243"/>
      <c r="Q409" s="243"/>
      <c r="R409" s="243"/>
      <c r="S409" s="243"/>
      <c r="T409" s="243"/>
      <c r="U409" s="243"/>
      <c r="V409" s="243"/>
      <c r="W409" s="243"/>
      <c r="X409" s="243"/>
      <c r="Y409" s="243"/>
      <c r="Z409" s="243"/>
      <c r="AA409" s="243"/>
    </row>
    <row r="410" spans="1:27" ht="15.75" customHeight="1" x14ac:dyDescent="0.25">
      <c r="A410" s="242"/>
      <c r="B410" s="243"/>
      <c r="C410" s="243"/>
      <c r="D410" s="243"/>
      <c r="E410" s="275"/>
      <c r="F410" s="275"/>
      <c r="G410" s="243"/>
      <c r="H410" s="243"/>
      <c r="I410" s="686"/>
      <c r="J410" s="242"/>
      <c r="K410" s="243"/>
      <c r="L410" s="243"/>
      <c r="M410" s="242"/>
      <c r="N410" s="243"/>
      <c r="O410" s="242"/>
      <c r="P410" s="243"/>
      <c r="Q410" s="243"/>
      <c r="R410" s="243"/>
      <c r="S410" s="243"/>
      <c r="T410" s="243"/>
      <c r="U410" s="243"/>
      <c r="V410" s="243"/>
      <c r="W410" s="243"/>
      <c r="X410" s="243"/>
      <c r="Y410" s="243"/>
      <c r="Z410" s="243"/>
      <c r="AA410" s="243"/>
    </row>
    <row r="411" spans="1:27" ht="15.75" customHeight="1" x14ac:dyDescent="0.25">
      <c r="A411" s="242"/>
      <c r="B411" s="243"/>
      <c r="C411" s="243"/>
      <c r="D411" s="243"/>
      <c r="E411" s="275"/>
      <c r="F411" s="275"/>
      <c r="G411" s="243"/>
      <c r="H411" s="243"/>
      <c r="I411" s="686"/>
      <c r="J411" s="242"/>
      <c r="K411" s="243"/>
      <c r="L411" s="243"/>
      <c r="M411" s="242"/>
      <c r="N411" s="243"/>
      <c r="O411" s="242"/>
      <c r="P411" s="243"/>
      <c r="Q411" s="243"/>
      <c r="R411" s="243"/>
      <c r="S411" s="243"/>
      <c r="T411" s="243"/>
      <c r="U411" s="243"/>
      <c r="V411" s="243"/>
      <c r="W411" s="243"/>
      <c r="X411" s="243"/>
      <c r="Y411" s="243"/>
      <c r="Z411" s="243"/>
      <c r="AA411" s="243"/>
    </row>
    <row r="412" spans="1:27" ht="15.75" customHeight="1" x14ac:dyDescent="0.25">
      <c r="A412" s="242"/>
      <c r="B412" s="243"/>
      <c r="C412" s="243"/>
      <c r="D412" s="243"/>
      <c r="E412" s="275"/>
      <c r="F412" s="275"/>
      <c r="G412" s="243"/>
      <c r="H412" s="243"/>
      <c r="I412" s="686"/>
      <c r="J412" s="242"/>
      <c r="K412" s="243"/>
      <c r="L412" s="243"/>
      <c r="M412" s="242"/>
      <c r="N412" s="243"/>
      <c r="O412" s="242"/>
      <c r="P412" s="243"/>
      <c r="Q412" s="243"/>
      <c r="R412" s="243"/>
      <c r="S412" s="243"/>
      <c r="T412" s="243"/>
      <c r="U412" s="243"/>
      <c r="V412" s="243"/>
      <c r="W412" s="243"/>
      <c r="X412" s="243"/>
      <c r="Y412" s="243"/>
      <c r="Z412" s="243"/>
      <c r="AA412" s="243"/>
    </row>
    <row r="413" spans="1:27" ht="15.75" customHeight="1" x14ac:dyDescent="0.25">
      <c r="A413" s="242"/>
      <c r="B413" s="243"/>
      <c r="C413" s="243"/>
      <c r="D413" s="243"/>
      <c r="E413" s="275"/>
      <c r="F413" s="275"/>
      <c r="G413" s="243"/>
      <c r="H413" s="243"/>
      <c r="I413" s="686"/>
      <c r="J413" s="242"/>
      <c r="K413" s="243"/>
      <c r="L413" s="243"/>
      <c r="M413" s="242"/>
      <c r="N413" s="243"/>
      <c r="O413" s="242"/>
      <c r="P413" s="243"/>
      <c r="Q413" s="243"/>
      <c r="R413" s="243"/>
      <c r="S413" s="243"/>
      <c r="T413" s="243"/>
      <c r="U413" s="243"/>
      <c r="V413" s="243"/>
      <c r="W413" s="243"/>
      <c r="X413" s="243"/>
      <c r="Y413" s="243"/>
      <c r="Z413" s="243"/>
      <c r="AA413" s="243"/>
    </row>
    <row r="414" spans="1:27" ht="15.75" customHeight="1" x14ac:dyDescent="0.25">
      <c r="A414" s="242"/>
      <c r="B414" s="243"/>
      <c r="C414" s="243"/>
      <c r="D414" s="243"/>
      <c r="E414" s="275"/>
      <c r="F414" s="275"/>
      <c r="G414" s="243"/>
      <c r="H414" s="243"/>
      <c r="I414" s="686"/>
      <c r="J414" s="242"/>
      <c r="K414" s="243"/>
      <c r="L414" s="243"/>
      <c r="M414" s="242"/>
      <c r="N414" s="243"/>
      <c r="O414" s="242"/>
      <c r="P414" s="243"/>
      <c r="Q414" s="243"/>
      <c r="R414" s="243"/>
      <c r="S414" s="243"/>
      <c r="T414" s="243"/>
      <c r="U414" s="243"/>
      <c r="V414" s="243"/>
      <c r="W414" s="243"/>
      <c r="X414" s="243"/>
      <c r="Y414" s="243"/>
      <c r="Z414" s="243"/>
      <c r="AA414" s="243"/>
    </row>
    <row r="415" spans="1:27" ht="15.75" customHeight="1" x14ac:dyDescent="0.25">
      <c r="A415" s="242"/>
      <c r="B415" s="243"/>
      <c r="C415" s="243"/>
      <c r="D415" s="243"/>
      <c r="E415" s="275"/>
      <c r="F415" s="275"/>
      <c r="G415" s="243"/>
      <c r="H415" s="243"/>
      <c r="I415" s="686"/>
      <c r="J415" s="242"/>
      <c r="K415" s="243"/>
      <c r="L415" s="243"/>
      <c r="M415" s="242"/>
      <c r="N415" s="243"/>
      <c r="O415" s="242"/>
      <c r="P415" s="243"/>
      <c r="Q415" s="243"/>
      <c r="R415" s="243"/>
      <c r="S415" s="243"/>
      <c r="T415" s="243"/>
      <c r="U415" s="243"/>
      <c r="V415" s="243"/>
      <c r="W415" s="243"/>
      <c r="X415" s="243"/>
      <c r="Y415" s="243"/>
      <c r="Z415" s="243"/>
      <c r="AA415" s="243"/>
    </row>
    <row r="416" spans="1:27" ht="15.75" customHeight="1" x14ac:dyDescent="0.25">
      <c r="A416" s="242"/>
      <c r="B416" s="243"/>
      <c r="C416" s="243"/>
      <c r="D416" s="243"/>
      <c r="E416" s="275"/>
      <c r="F416" s="275"/>
      <c r="G416" s="243"/>
      <c r="H416" s="243"/>
      <c r="I416" s="686"/>
      <c r="J416" s="242"/>
      <c r="K416" s="243"/>
      <c r="L416" s="243"/>
      <c r="M416" s="242"/>
      <c r="N416" s="243"/>
      <c r="O416" s="242"/>
      <c r="P416" s="243"/>
      <c r="Q416" s="243"/>
      <c r="R416" s="243"/>
      <c r="S416" s="243"/>
      <c r="T416" s="243"/>
      <c r="U416" s="243"/>
      <c r="V416" s="243"/>
      <c r="W416" s="243"/>
      <c r="X416" s="243"/>
      <c r="Y416" s="243"/>
      <c r="Z416" s="243"/>
      <c r="AA416" s="243"/>
    </row>
    <row r="417" spans="1:27" ht="15.75" customHeight="1" x14ac:dyDescent="0.25">
      <c r="A417" s="242"/>
      <c r="B417" s="243"/>
      <c r="C417" s="243"/>
      <c r="D417" s="243"/>
      <c r="E417" s="275"/>
      <c r="F417" s="275"/>
      <c r="G417" s="243"/>
      <c r="H417" s="243"/>
      <c r="I417" s="686"/>
      <c r="J417" s="242"/>
      <c r="K417" s="243"/>
      <c r="L417" s="243"/>
      <c r="M417" s="242"/>
      <c r="N417" s="243"/>
      <c r="O417" s="242"/>
      <c r="P417" s="243"/>
      <c r="Q417" s="243"/>
      <c r="R417" s="243"/>
      <c r="S417" s="243"/>
      <c r="T417" s="243"/>
      <c r="U417" s="243"/>
      <c r="V417" s="243"/>
      <c r="W417" s="243"/>
      <c r="X417" s="243"/>
      <c r="Y417" s="243"/>
      <c r="Z417" s="243"/>
      <c r="AA417" s="243"/>
    </row>
    <row r="418" spans="1:27" ht="15.75" customHeight="1" x14ac:dyDescent="0.25">
      <c r="A418" s="242"/>
      <c r="B418" s="243"/>
      <c r="C418" s="243"/>
      <c r="D418" s="243"/>
      <c r="E418" s="275"/>
      <c r="F418" s="275"/>
      <c r="G418" s="243"/>
      <c r="H418" s="243"/>
      <c r="I418" s="686"/>
      <c r="J418" s="242"/>
      <c r="K418" s="243"/>
      <c r="L418" s="243"/>
      <c r="M418" s="242"/>
      <c r="N418" s="243"/>
      <c r="O418" s="242"/>
      <c r="P418" s="243"/>
      <c r="Q418" s="243"/>
      <c r="R418" s="243"/>
      <c r="S418" s="243"/>
      <c r="T418" s="243"/>
      <c r="U418" s="243"/>
      <c r="V418" s="243"/>
      <c r="W418" s="243"/>
      <c r="X418" s="243"/>
      <c r="Y418" s="243"/>
      <c r="Z418" s="243"/>
      <c r="AA418" s="243"/>
    </row>
    <row r="419" spans="1:27" ht="15.75" customHeight="1" x14ac:dyDescent="0.25">
      <c r="A419" s="242"/>
      <c r="B419" s="243"/>
      <c r="C419" s="243"/>
      <c r="D419" s="243"/>
      <c r="E419" s="275"/>
      <c r="F419" s="275"/>
      <c r="G419" s="243"/>
      <c r="H419" s="243"/>
      <c r="I419" s="686"/>
      <c r="J419" s="242"/>
      <c r="K419" s="243"/>
      <c r="L419" s="243"/>
      <c r="M419" s="242"/>
      <c r="N419" s="243"/>
      <c r="O419" s="242"/>
      <c r="P419" s="243"/>
      <c r="Q419" s="243"/>
      <c r="R419" s="243"/>
      <c r="S419" s="243"/>
      <c r="T419" s="243"/>
      <c r="U419" s="243"/>
      <c r="V419" s="243"/>
      <c r="W419" s="243"/>
      <c r="X419" s="243"/>
      <c r="Y419" s="243"/>
      <c r="Z419" s="243"/>
      <c r="AA419" s="243"/>
    </row>
    <row r="420" spans="1:27" ht="15.75" customHeight="1" x14ac:dyDescent="0.25">
      <c r="A420" s="242"/>
      <c r="B420" s="243"/>
      <c r="C420" s="243"/>
      <c r="D420" s="243"/>
      <c r="E420" s="275"/>
      <c r="F420" s="275"/>
      <c r="G420" s="243"/>
      <c r="H420" s="243"/>
      <c r="I420" s="686"/>
      <c r="J420" s="242"/>
      <c r="K420" s="243"/>
      <c r="L420" s="243"/>
      <c r="M420" s="242"/>
      <c r="N420" s="243"/>
      <c r="O420" s="242"/>
      <c r="P420" s="243"/>
      <c r="Q420" s="243"/>
      <c r="R420" s="243"/>
      <c r="S420" s="243"/>
      <c r="T420" s="243"/>
      <c r="U420" s="243"/>
      <c r="V420" s="243"/>
      <c r="W420" s="243"/>
      <c r="X420" s="243"/>
      <c r="Y420" s="243"/>
      <c r="Z420" s="243"/>
      <c r="AA420" s="243"/>
    </row>
    <row r="421" spans="1:27" ht="15.75" customHeight="1" x14ac:dyDescent="0.25">
      <c r="A421" s="242"/>
      <c r="B421" s="243"/>
      <c r="C421" s="243"/>
      <c r="D421" s="243"/>
      <c r="E421" s="275"/>
      <c r="F421" s="275"/>
      <c r="G421" s="243"/>
      <c r="H421" s="243"/>
      <c r="I421" s="686"/>
      <c r="J421" s="242"/>
      <c r="K421" s="243"/>
      <c r="L421" s="243"/>
      <c r="M421" s="242"/>
      <c r="N421" s="243"/>
      <c r="O421" s="242"/>
      <c r="P421" s="243"/>
      <c r="Q421" s="243"/>
      <c r="R421" s="243"/>
      <c r="S421" s="243"/>
      <c r="T421" s="243"/>
      <c r="U421" s="243"/>
      <c r="V421" s="243"/>
      <c r="W421" s="243"/>
      <c r="X421" s="243"/>
      <c r="Y421" s="243"/>
      <c r="Z421" s="243"/>
      <c r="AA421" s="243"/>
    </row>
    <row r="422" spans="1:27" ht="15.75" customHeight="1" x14ac:dyDescent="0.25">
      <c r="A422" s="242"/>
      <c r="B422" s="243"/>
      <c r="C422" s="243"/>
      <c r="D422" s="243"/>
      <c r="E422" s="275"/>
      <c r="F422" s="275"/>
      <c r="G422" s="243"/>
      <c r="H422" s="243"/>
      <c r="I422" s="686"/>
      <c r="J422" s="242"/>
      <c r="K422" s="243"/>
      <c r="L422" s="243"/>
      <c r="M422" s="242"/>
      <c r="N422" s="243"/>
      <c r="O422" s="242"/>
      <c r="P422" s="243"/>
      <c r="Q422" s="243"/>
      <c r="R422" s="243"/>
      <c r="S422" s="243"/>
      <c r="T422" s="243"/>
      <c r="U422" s="243"/>
      <c r="V422" s="243"/>
      <c r="W422" s="243"/>
      <c r="X422" s="243"/>
      <c r="Y422" s="243"/>
      <c r="Z422" s="243"/>
      <c r="AA422" s="243"/>
    </row>
    <row r="423" spans="1:27" ht="15.75" customHeight="1" x14ac:dyDescent="0.25">
      <c r="A423" s="242"/>
      <c r="B423" s="243"/>
      <c r="C423" s="243"/>
      <c r="D423" s="243"/>
      <c r="E423" s="275"/>
      <c r="F423" s="275"/>
      <c r="G423" s="243"/>
      <c r="H423" s="243"/>
      <c r="I423" s="686"/>
      <c r="J423" s="242"/>
      <c r="K423" s="243"/>
      <c r="L423" s="243"/>
      <c r="M423" s="242"/>
      <c r="N423" s="243"/>
      <c r="O423" s="242"/>
      <c r="P423" s="243"/>
      <c r="Q423" s="243"/>
      <c r="R423" s="243"/>
      <c r="S423" s="243"/>
      <c r="T423" s="243"/>
      <c r="U423" s="243"/>
      <c r="V423" s="243"/>
      <c r="W423" s="243"/>
      <c r="X423" s="243"/>
      <c r="Y423" s="243"/>
      <c r="Z423" s="243"/>
      <c r="AA423" s="243"/>
    </row>
    <row r="424" spans="1:27" ht="15.75" customHeight="1" x14ac:dyDescent="0.25">
      <c r="A424" s="242"/>
      <c r="B424" s="243"/>
      <c r="C424" s="243"/>
      <c r="D424" s="243"/>
      <c r="E424" s="275"/>
      <c r="F424" s="275"/>
      <c r="G424" s="243"/>
      <c r="H424" s="243"/>
      <c r="I424" s="686"/>
      <c r="J424" s="242"/>
      <c r="K424" s="243"/>
      <c r="L424" s="243"/>
      <c r="M424" s="242"/>
      <c r="N424" s="243"/>
      <c r="O424" s="242"/>
      <c r="P424" s="243"/>
      <c r="Q424" s="243"/>
      <c r="R424" s="243"/>
      <c r="S424" s="243"/>
      <c r="T424" s="243"/>
      <c r="U424" s="243"/>
      <c r="V424" s="243"/>
      <c r="W424" s="243"/>
      <c r="X424" s="243"/>
      <c r="Y424" s="243"/>
      <c r="Z424" s="243"/>
      <c r="AA424" s="243"/>
    </row>
    <row r="425" spans="1:27" ht="15.75" customHeight="1" x14ac:dyDescent="0.25">
      <c r="A425" s="242"/>
      <c r="B425" s="243"/>
      <c r="C425" s="243"/>
      <c r="D425" s="243"/>
      <c r="E425" s="275"/>
      <c r="F425" s="275"/>
      <c r="G425" s="243"/>
      <c r="H425" s="243"/>
      <c r="I425" s="686"/>
      <c r="J425" s="242"/>
      <c r="K425" s="243"/>
      <c r="L425" s="243"/>
      <c r="M425" s="242"/>
      <c r="N425" s="243"/>
      <c r="O425" s="242"/>
      <c r="P425" s="243"/>
      <c r="Q425" s="243"/>
      <c r="R425" s="243"/>
      <c r="S425" s="243"/>
      <c r="T425" s="243"/>
      <c r="U425" s="243"/>
      <c r="V425" s="243"/>
      <c r="W425" s="243"/>
      <c r="X425" s="243"/>
      <c r="Y425" s="243"/>
      <c r="Z425" s="243"/>
      <c r="AA425" s="243"/>
    </row>
    <row r="426" spans="1:27" ht="15.75" customHeight="1" x14ac:dyDescent="0.25">
      <c r="A426" s="445"/>
      <c r="B426" s="445"/>
      <c r="C426" s="445"/>
      <c r="D426" s="445"/>
      <c r="E426" s="445"/>
      <c r="F426" s="445"/>
      <c r="G426" s="445"/>
      <c r="H426" s="445"/>
      <c r="I426" s="686"/>
      <c r="J426" s="445"/>
      <c r="K426" s="445"/>
      <c r="L426" s="445"/>
      <c r="M426" s="43"/>
      <c r="N426" s="445"/>
      <c r="O426" s="43"/>
      <c r="P426" s="445"/>
      <c r="Q426" s="445"/>
      <c r="R426" s="445"/>
      <c r="S426" s="445"/>
      <c r="T426" s="445"/>
      <c r="U426" s="445"/>
      <c r="V426" s="445"/>
      <c r="W426" s="445"/>
      <c r="X426" s="445"/>
      <c r="Y426" s="445"/>
      <c r="Z426" s="445"/>
      <c r="AA426" s="445"/>
    </row>
    <row r="427" spans="1:27" ht="15.75" customHeight="1" x14ac:dyDescent="0.25">
      <c r="A427" s="445"/>
      <c r="B427" s="445"/>
      <c r="C427" s="445"/>
      <c r="D427" s="445"/>
      <c r="E427" s="445"/>
      <c r="F427" s="445"/>
      <c r="G427" s="445"/>
      <c r="H427" s="445"/>
      <c r="I427" s="686"/>
      <c r="J427" s="445"/>
      <c r="K427" s="445"/>
      <c r="L427" s="445"/>
      <c r="M427" s="43"/>
      <c r="N427" s="445"/>
      <c r="O427" s="43"/>
      <c r="P427" s="445"/>
      <c r="Q427" s="445"/>
      <c r="R427" s="445"/>
      <c r="S427" s="445"/>
      <c r="T427" s="445"/>
      <c r="U427" s="445"/>
      <c r="V427" s="445"/>
      <c r="W427" s="445"/>
      <c r="X427" s="445"/>
      <c r="Y427" s="445"/>
      <c r="Z427" s="445"/>
      <c r="AA427" s="445"/>
    </row>
    <row r="428" spans="1:27" ht="15.75" customHeight="1" x14ac:dyDescent="0.25">
      <c r="A428" s="445"/>
      <c r="B428" s="445"/>
      <c r="C428" s="445"/>
      <c r="D428" s="445"/>
      <c r="E428" s="445"/>
      <c r="F428" s="445"/>
      <c r="G428" s="445"/>
      <c r="H428" s="445"/>
      <c r="I428" s="686"/>
      <c r="J428" s="445"/>
      <c r="K428" s="445"/>
      <c r="L428" s="445"/>
      <c r="M428" s="43"/>
      <c r="N428" s="445"/>
      <c r="O428" s="43"/>
      <c r="P428" s="445"/>
      <c r="Q428" s="445"/>
      <c r="R428" s="445"/>
      <c r="S428" s="445"/>
      <c r="T428" s="445"/>
      <c r="U428" s="445"/>
      <c r="V428" s="445"/>
      <c r="W428" s="445"/>
      <c r="X428" s="445"/>
      <c r="Y428" s="445"/>
      <c r="Z428" s="445"/>
      <c r="AA428" s="445"/>
    </row>
    <row r="429" spans="1:27" ht="15.75" customHeight="1" x14ac:dyDescent="0.25">
      <c r="A429" s="445"/>
      <c r="B429" s="445"/>
      <c r="C429" s="445"/>
      <c r="D429" s="445"/>
      <c r="E429" s="445"/>
      <c r="F429" s="445"/>
      <c r="G429" s="445"/>
      <c r="H429" s="445"/>
      <c r="I429" s="686"/>
      <c r="J429" s="445"/>
      <c r="K429" s="445"/>
      <c r="L429" s="445"/>
      <c r="M429" s="43"/>
      <c r="N429" s="445"/>
      <c r="O429" s="43"/>
      <c r="P429" s="445"/>
      <c r="Q429" s="445"/>
      <c r="R429" s="445"/>
      <c r="S429" s="445"/>
      <c r="T429" s="445"/>
      <c r="U429" s="445"/>
      <c r="V429" s="445"/>
      <c r="W429" s="445"/>
      <c r="X429" s="445"/>
      <c r="Y429" s="445"/>
      <c r="Z429" s="445"/>
      <c r="AA429" s="445"/>
    </row>
    <row r="430" spans="1:27" ht="15.75" customHeight="1" x14ac:dyDescent="0.25">
      <c r="A430" s="445"/>
      <c r="B430" s="445"/>
      <c r="C430" s="445"/>
      <c r="D430" s="445"/>
      <c r="E430" s="445"/>
      <c r="F430" s="445"/>
      <c r="G430" s="445"/>
      <c r="H430" s="445"/>
      <c r="I430" s="686"/>
      <c r="J430" s="445"/>
      <c r="K430" s="445"/>
      <c r="L430" s="445"/>
      <c r="M430" s="43"/>
      <c r="N430" s="445"/>
      <c r="O430" s="43"/>
      <c r="P430" s="445"/>
      <c r="Q430" s="445"/>
      <c r="R430" s="445"/>
      <c r="S430" s="445"/>
      <c r="T430" s="445"/>
      <c r="U430" s="445"/>
      <c r="V430" s="445"/>
      <c r="W430" s="445"/>
      <c r="X430" s="445"/>
      <c r="Y430" s="445"/>
      <c r="Z430" s="445"/>
      <c r="AA430" s="445"/>
    </row>
    <row r="431" spans="1:27" ht="15.75" customHeight="1" x14ac:dyDescent="0.25">
      <c r="A431" s="445"/>
      <c r="B431" s="445"/>
      <c r="C431" s="445"/>
      <c r="D431" s="445"/>
      <c r="E431" s="445"/>
      <c r="F431" s="445"/>
      <c r="G431" s="445"/>
      <c r="H431" s="445"/>
      <c r="I431" s="686"/>
      <c r="J431" s="445"/>
      <c r="K431" s="445"/>
      <c r="L431" s="445"/>
      <c r="M431" s="43"/>
      <c r="N431" s="445"/>
      <c r="O431" s="43"/>
      <c r="P431" s="445"/>
      <c r="Q431" s="445"/>
      <c r="R431" s="445"/>
      <c r="S431" s="445"/>
      <c r="T431" s="445"/>
      <c r="U431" s="445"/>
      <c r="V431" s="445"/>
      <c r="W431" s="445"/>
      <c r="X431" s="445"/>
      <c r="Y431" s="445"/>
      <c r="Z431" s="445"/>
      <c r="AA431" s="445"/>
    </row>
    <row r="432" spans="1:27" ht="15.75" customHeight="1" x14ac:dyDescent="0.25">
      <c r="A432" s="445"/>
      <c r="B432" s="445"/>
      <c r="C432" s="445"/>
      <c r="D432" s="445"/>
      <c r="E432" s="445"/>
      <c r="F432" s="445"/>
      <c r="G432" s="445"/>
      <c r="H432" s="445"/>
      <c r="I432" s="686"/>
      <c r="J432" s="445"/>
      <c r="K432" s="445"/>
      <c r="L432" s="445"/>
      <c r="M432" s="43"/>
      <c r="N432" s="445"/>
      <c r="O432" s="43"/>
      <c r="P432" s="445"/>
      <c r="Q432" s="445"/>
      <c r="R432" s="445"/>
      <c r="S432" s="445"/>
      <c r="T432" s="445"/>
      <c r="U432" s="445"/>
      <c r="V432" s="445"/>
      <c r="W432" s="445"/>
      <c r="X432" s="445"/>
      <c r="Y432" s="445"/>
      <c r="Z432" s="445"/>
      <c r="AA432" s="445"/>
    </row>
    <row r="433" spans="1:27" ht="15.75" customHeight="1" x14ac:dyDescent="0.25">
      <c r="A433" s="445"/>
      <c r="B433" s="445"/>
      <c r="C433" s="445"/>
      <c r="D433" s="445"/>
      <c r="E433" s="445"/>
      <c r="F433" s="445"/>
      <c r="G433" s="445"/>
      <c r="H433" s="445"/>
      <c r="I433" s="686"/>
      <c r="J433" s="445"/>
      <c r="K433" s="445"/>
      <c r="L433" s="445"/>
      <c r="M433" s="43"/>
      <c r="N433" s="445"/>
      <c r="O433" s="43"/>
      <c r="P433" s="445"/>
      <c r="Q433" s="445"/>
      <c r="R433" s="445"/>
      <c r="S433" s="445"/>
      <c r="T433" s="445"/>
      <c r="U433" s="445"/>
      <c r="V433" s="445"/>
      <c r="W433" s="445"/>
      <c r="X433" s="445"/>
      <c r="Y433" s="445"/>
      <c r="Z433" s="445"/>
      <c r="AA433" s="445"/>
    </row>
    <row r="434" spans="1:27" ht="15.75" customHeight="1" x14ac:dyDescent="0.25">
      <c r="A434" s="445"/>
      <c r="B434" s="445"/>
      <c r="C434" s="445"/>
      <c r="D434" s="445"/>
      <c r="E434" s="445"/>
      <c r="F434" s="445"/>
      <c r="G434" s="445"/>
      <c r="H434" s="445"/>
      <c r="I434" s="686"/>
      <c r="J434" s="445"/>
      <c r="K434" s="445"/>
      <c r="L434" s="445"/>
      <c r="M434" s="43"/>
      <c r="N434" s="445"/>
      <c r="O434" s="43"/>
      <c r="P434" s="445"/>
      <c r="Q434" s="445"/>
      <c r="R434" s="445"/>
      <c r="S434" s="445"/>
      <c r="T434" s="445"/>
      <c r="U434" s="445"/>
      <c r="V434" s="445"/>
      <c r="W434" s="445"/>
      <c r="X434" s="445"/>
      <c r="Y434" s="445"/>
      <c r="Z434" s="445"/>
      <c r="AA434" s="445"/>
    </row>
    <row r="435" spans="1:27" ht="15.75" customHeight="1" x14ac:dyDescent="0.25">
      <c r="A435" s="445"/>
      <c r="B435" s="445"/>
      <c r="C435" s="445"/>
      <c r="D435" s="445"/>
      <c r="E435" s="445"/>
      <c r="F435" s="445"/>
      <c r="G435" s="445"/>
      <c r="H435" s="445"/>
      <c r="I435" s="686"/>
      <c r="J435" s="445"/>
      <c r="K435" s="445"/>
      <c r="L435" s="445"/>
      <c r="M435" s="43"/>
      <c r="N435" s="445"/>
      <c r="O435" s="43"/>
      <c r="P435" s="445"/>
      <c r="Q435" s="445"/>
      <c r="R435" s="445"/>
      <c r="S435" s="445"/>
      <c r="T435" s="445"/>
      <c r="U435" s="445"/>
      <c r="V435" s="445"/>
      <c r="W435" s="445"/>
      <c r="X435" s="445"/>
      <c r="Y435" s="445"/>
      <c r="Z435" s="445"/>
      <c r="AA435" s="445"/>
    </row>
    <row r="436" spans="1:27" ht="15.75" customHeight="1" x14ac:dyDescent="0.25">
      <c r="A436" s="445"/>
      <c r="B436" s="445"/>
      <c r="C436" s="445"/>
      <c r="D436" s="445"/>
      <c r="E436" s="445"/>
      <c r="F436" s="445"/>
      <c r="G436" s="445"/>
      <c r="H436" s="445"/>
      <c r="I436" s="686"/>
      <c r="J436" s="445"/>
      <c r="K436" s="445"/>
      <c r="L436" s="445"/>
      <c r="M436" s="43"/>
      <c r="N436" s="445"/>
      <c r="O436" s="43"/>
      <c r="P436" s="445"/>
      <c r="Q436" s="445"/>
      <c r="R436" s="445"/>
      <c r="S436" s="445"/>
      <c r="T436" s="445"/>
      <c r="U436" s="445"/>
      <c r="V436" s="445"/>
      <c r="W436" s="445"/>
      <c r="X436" s="445"/>
      <c r="Y436" s="445"/>
      <c r="Z436" s="445"/>
      <c r="AA436" s="445"/>
    </row>
    <row r="437" spans="1:27" ht="15.75" customHeight="1" x14ac:dyDescent="0.25">
      <c r="A437" s="445"/>
      <c r="B437" s="445"/>
      <c r="C437" s="445"/>
      <c r="D437" s="445"/>
      <c r="E437" s="445"/>
      <c r="F437" s="445"/>
      <c r="G437" s="445"/>
      <c r="H437" s="445"/>
      <c r="I437" s="686"/>
      <c r="J437" s="445"/>
      <c r="K437" s="445"/>
      <c r="L437" s="445"/>
      <c r="M437" s="43"/>
      <c r="N437" s="445"/>
      <c r="O437" s="43"/>
      <c r="P437" s="445"/>
      <c r="Q437" s="445"/>
      <c r="R437" s="445"/>
      <c r="S437" s="445"/>
      <c r="T437" s="445"/>
      <c r="U437" s="445"/>
      <c r="V437" s="445"/>
      <c r="W437" s="445"/>
      <c r="X437" s="445"/>
      <c r="Y437" s="445"/>
      <c r="Z437" s="445"/>
      <c r="AA437" s="445"/>
    </row>
    <row r="438" spans="1:27" ht="15.75" customHeight="1" x14ac:dyDescent="0.25">
      <c r="A438" s="445"/>
      <c r="B438" s="445"/>
      <c r="C438" s="445"/>
      <c r="D438" s="445"/>
      <c r="E438" s="445"/>
      <c r="F438" s="445"/>
      <c r="G438" s="445"/>
      <c r="H438" s="445"/>
      <c r="I438" s="686"/>
      <c r="J438" s="445"/>
      <c r="K438" s="445"/>
      <c r="L438" s="445"/>
      <c r="M438" s="43"/>
      <c r="N438" s="445"/>
      <c r="O438" s="43"/>
      <c r="P438" s="445"/>
      <c r="Q438" s="445"/>
      <c r="R438" s="445"/>
      <c r="S438" s="445"/>
      <c r="T438" s="445"/>
      <c r="U438" s="445"/>
      <c r="V438" s="445"/>
      <c r="W438" s="445"/>
      <c r="X438" s="445"/>
      <c r="Y438" s="445"/>
      <c r="Z438" s="445"/>
      <c r="AA438" s="445"/>
    </row>
    <row r="439" spans="1:27" ht="15.75" customHeight="1" x14ac:dyDescent="0.25">
      <c r="A439" s="445"/>
      <c r="B439" s="445"/>
      <c r="C439" s="445"/>
      <c r="D439" s="445"/>
      <c r="E439" s="445"/>
      <c r="F439" s="445"/>
      <c r="G439" s="445"/>
      <c r="H439" s="445"/>
      <c r="I439" s="686"/>
      <c r="J439" s="445"/>
      <c r="K439" s="445"/>
      <c r="L439" s="445"/>
      <c r="M439" s="43"/>
      <c r="N439" s="445"/>
      <c r="O439" s="43"/>
      <c r="P439" s="445"/>
      <c r="Q439" s="445"/>
      <c r="R439" s="445"/>
      <c r="S439" s="445"/>
      <c r="T439" s="445"/>
      <c r="U439" s="445"/>
      <c r="V439" s="445"/>
      <c r="W439" s="445"/>
      <c r="X439" s="445"/>
      <c r="Y439" s="445"/>
      <c r="Z439" s="445"/>
      <c r="AA439" s="445"/>
    </row>
    <row r="440" spans="1:27" ht="15.75" customHeight="1" x14ac:dyDescent="0.25">
      <c r="A440" s="445"/>
      <c r="B440" s="445"/>
      <c r="C440" s="445"/>
      <c r="D440" s="445"/>
      <c r="E440" s="445"/>
      <c r="F440" s="445"/>
      <c r="G440" s="445"/>
      <c r="H440" s="445"/>
      <c r="I440" s="686"/>
      <c r="J440" s="445"/>
      <c r="K440" s="445"/>
      <c r="L440" s="445"/>
      <c r="M440" s="43"/>
      <c r="N440" s="445"/>
      <c r="O440" s="43"/>
      <c r="P440" s="445"/>
      <c r="Q440" s="445"/>
      <c r="R440" s="445"/>
      <c r="S440" s="445"/>
      <c r="T440" s="445"/>
      <c r="U440" s="445"/>
      <c r="V440" s="445"/>
      <c r="W440" s="445"/>
      <c r="X440" s="445"/>
      <c r="Y440" s="445"/>
      <c r="Z440" s="445"/>
      <c r="AA440" s="445"/>
    </row>
    <row r="441" spans="1:27" ht="15.75" customHeight="1" x14ac:dyDescent="0.25">
      <c r="A441" s="445"/>
      <c r="B441" s="445"/>
      <c r="C441" s="445"/>
      <c r="D441" s="445"/>
      <c r="E441" s="445"/>
      <c r="F441" s="445"/>
      <c r="G441" s="445"/>
      <c r="H441" s="445"/>
      <c r="I441" s="686"/>
      <c r="J441" s="445"/>
      <c r="K441" s="445"/>
      <c r="L441" s="445"/>
      <c r="M441" s="43"/>
      <c r="N441" s="445"/>
      <c r="O441" s="43"/>
      <c r="P441" s="445"/>
      <c r="Q441" s="445"/>
      <c r="R441" s="445"/>
      <c r="S441" s="445"/>
      <c r="T441" s="445"/>
      <c r="U441" s="445"/>
      <c r="V441" s="445"/>
      <c r="W441" s="445"/>
      <c r="X441" s="445"/>
      <c r="Y441" s="445"/>
      <c r="Z441" s="445"/>
      <c r="AA441" s="445"/>
    </row>
    <row r="442" spans="1:27" ht="15.75" customHeight="1" x14ac:dyDescent="0.25">
      <c r="A442" s="445"/>
      <c r="B442" s="445"/>
      <c r="C442" s="445"/>
      <c r="D442" s="445"/>
      <c r="E442" s="445"/>
      <c r="F442" s="445"/>
      <c r="G442" s="445"/>
      <c r="H442" s="445"/>
      <c r="I442" s="686"/>
      <c r="J442" s="445"/>
      <c r="K442" s="445"/>
      <c r="L442" s="445"/>
      <c r="M442" s="43"/>
      <c r="N442" s="445"/>
      <c r="O442" s="43"/>
      <c r="P442" s="445"/>
      <c r="Q442" s="445"/>
      <c r="R442" s="445"/>
      <c r="S442" s="445"/>
      <c r="T442" s="445"/>
      <c r="U442" s="445"/>
      <c r="V442" s="445"/>
      <c r="W442" s="445"/>
      <c r="X442" s="445"/>
      <c r="Y442" s="445"/>
      <c r="Z442" s="445"/>
      <c r="AA442" s="445"/>
    </row>
    <row r="443" spans="1:27" ht="15.75" customHeight="1" x14ac:dyDescent="0.25">
      <c r="A443" s="445"/>
      <c r="B443" s="445"/>
      <c r="C443" s="445"/>
      <c r="D443" s="445"/>
      <c r="E443" s="445"/>
      <c r="F443" s="445"/>
      <c r="G443" s="445"/>
      <c r="H443" s="445"/>
      <c r="I443" s="686"/>
      <c r="J443" s="445"/>
      <c r="K443" s="445"/>
      <c r="L443" s="445"/>
      <c r="M443" s="43"/>
      <c r="N443" s="445"/>
      <c r="O443" s="43"/>
      <c r="P443" s="445"/>
      <c r="Q443" s="445"/>
      <c r="R443" s="445"/>
      <c r="S443" s="445"/>
      <c r="T443" s="445"/>
      <c r="U443" s="445"/>
      <c r="V443" s="445"/>
      <c r="W443" s="445"/>
      <c r="X443" s="445"/>
      <c r="Y443" s="445"/>
      <c r="Z443" s="445"/>
      <c r="AA443" s="445"/>
    </row>
    <row r="444" spans="1:27" ht="15.75" customHeight="1" x14ac:dyDescent="0.25">
      <c r="A444" s="445"/>
      <c r="B444" s="445"/>
      <c r="C444" s="445"/>
      <c r="D444" s="445"/>
      <c r="E444" s="445"/>
      <c r="F444" s="445"/>
      <c r="G444" s="445"/>
      <c r="H444" s="445"/>
      <c r="I444" s="686"/>
      <c r="J444" s="445"/>
      <c r="K444" s="445"/>
      <c r="L444" s="445"/>
      <c r="M444" s="43"/>
      <c r="N444" s="445"/>
      <c r="O444" s="43"/>
      <c r="P444" s="445"/>
      <c r="Q444" s="445"/>
      <c r="R444" s="445"/>
      <c r="S444" s="445"/>
      <c r="T444" s="445"/>
      <c r="U444" s="445"/>
      <c r="V444" s="445"/>
      <c r="W444" s="445"/>
      <c r="X444" s="445"/>
      <c r="Y444" s="445"/>
      <c r="Z444" s="445"/>
      <c r="AA444" s="445"/>
    </row>
    <row r="445" spans="1:27" ht="15.75" customHeight="1" x14ac:dyDescent="0.25">
      <c r="A445" s="445"/>
      <c r="B445" s="445"/>
      <c r="C445" s="445"/>
      <c r="D445" s="445"/>
      <c r="E445" s="445"/>
      <c r="F445" s="445"/>
      <c r="G445" s="445"/>
      <c r="H445" s="445"/>
      <c r="I445" s="686"/>
      <c r="J445" s="445"/>
      <c r="K445" s="445"/>
      <c r="L445" s="445"/>
      <c r="M445" s="43"/>
      <c r="N445" s="445"/>
      <c r="O445" s="43"/>
      <c r="P445" s="445"/>
      <c r="Q445" s="445"/>
      <c r="R445" s="445"/>
      <c r="S445" s="445"/>
      <c r="T445" s="445"/>
      <c r="U445" s="445"/>
      <c r="V445" s="445"/>
      <c r="W445" s="445"/>
      <c r="X445" s="445"/>
      <c r="Y445" s="445"/>
      <c r="Z445" s="445"/>
      <c r="AA445" s="445"/>
    </row>
    <row r="446" spans="1:27" ht="15.75" customHeight="1" x14ac:dyDescent="0.25">
      <c r="A446" s="445"/>
      <c r="B446" s="445"/>
      <c r="C446" s="445"/>
      <c r="D446" s="445"/>
      <c r="E446" s="445"/>
      <c r="F446" s="445"/>
      <c r="G446" s="445"/>
      <c r="H446" s="445"/>
      <c r="I446" s="686"/>
      <c r="J446" s="445"/>
      <c r="K446" s="445"/>
      <c r="L446" s="445"/>
      <c r="M446" s="43"/>
      <c r="N446" s="445"/>
      <c r="O446" s="43"/>
      <c r="P446" s="445"/>
      <c r="Q446" s="445"/>
      <c r="R446" s="445"/>
      <c r="S446" s="445"/>
      <c r="T446" s="445"/>
      <c r="U446" s="445"/>
      <c r="V446" s="445"/>
      <c r="W446" s="445"/>
      <c r="X446" s="445"/>
      <c r="Y446" s="445"/>
      <c r="Z446" s="445"/>
      <c r="AA446" s="445"/>
    </row>
    <row r="447" spans="1:27" ht="15.75" customHeight="1" x14ac:dyDescent="0.25">
      <c r="A447" s="445"/>
      <c r="B447" s="445"/>
      <c r="C447" s="445"/>
      <c r="D447" s="445"/>
      <c r="E447" s="445"/>
      <c r="F447" s="445"/>
      <c r="G447" s="445"/>
      <c r="H447" s="445"/>
      <c r="I447" s="686"/>
      <c r="J447" s="445"/>
      <c r="K447" s="445"/>
      <c r="L447" s="445"/>
      <c r="M447" s="43"/>
      <c r="N447" s="445"/>
      <c r="O447" s="43"/>
      <c r="P447" s="445"/>
      <c r="Q447" s="445"/>
      <c r="R447" s="445"/>
      <c r="S447" s="445"/>
      <c r="T447" s="445"/>
      <c r="U447" s="445"/>
      <c r="V447" s="445"/>
      <c r="W447" s="445"/>
      <c r="X447" s="445"/>
      <c r="Y447" s="445"/>
      <c r="Z447" s="445"/>
      <c r="AA447" s="445"/>
    </row>
    <row r="448" spans="1:27" ht="15.75" customHeight="1" x14ac:dyDescent="0.25">
      <c r="A448" s="445"/>
      <c r="B448" s="445"/>
      <c r="C448" s="445"/>
      <c r="D448" s="445"/>
      <c r="E448" s="445"/>
      <c r="F448" s="445"/>
      <c r="G448" s="445"/>
      <c r="H448" s="445"/>
      <c r="I448" s="686"/>
      <c r="J448" s="445"/>
      <c r="K448" s="445"/>
      <c r="L448" s="445"/>
      <c r="M448" s="43"/>
      <c r="N448" s="445"/>
      <c r="O448" s="43"/>
      <c r="P448" s="445"/>
      <c r="Q448" s="445"/>
      <c r="R448" s="445"/>
      <c r="S448" s="445"/>
      <c r="T448" s="445"/>
      <c r="U448" s="445"/>
      <c r="V448" s="445"/>
      <c r="W448" s="445"/>
      <c r="X448" s="445"/>
      <c r="Y448" s="445"/>
      <c r="Z448" s="445"/>
      <c r="AA448" s="445"/>
    </row>
    <row r="449" spans="1:27" ht="15.75" customHeight="1" x14ac:dyDescent="0.25">
      <c r="A449" s="445"/>
      <c r="B449" s="445"/>
      <c r="C449" s="445"/>
      <c r="D449" s="445"/>
      <c r="E449" s="445"/>
      <c r="F449" s="445"/>
      <c r="G449" s="445"/>
      <c r="H449" s="445"/>
      <c r="I449" s="686"/>
      <c r="J449" s="445"/>
      <c r="K449" s="445"/>
      <c r="L449" s="445"/>
      <c r="M449" s="43"/>
      <c r="N449" s="445"/>
      <c r="O449" s="43"/>
      <c r="P449" s="445"/>
      <c r="Q449" s="445"/>
      <c r="R449" s="445"/>
      <c r="S449" s="445"/>
      <c r="T449" s="445"/>
      <c r="U449" s="445"/>
      <c r="V449" s="445"/>
      <c r="W449" s="445"/>
      <c r="X449" s="445"/>
      <c r="Y449" s="445"/>
      <c r="Z449" s="445"/>
      <c r="AA449" s="445"/>
    </row>
    <row r="450" spans="1:27" ht="15.75" customHeight="1" x14ac:dyDescent="0.25">
      <c r="A450" s="445"/>
      <c r="B450" s="445"/>
      <c r="C450" s="445"/>
      <c r="D450" s="445"/>
      <c r="E450" s="445"/>
      <c r="F450" s="445"/>
      <c r="G450" s="445"/>
      <c r="H450" s="445"/>
      <c r="I450" s="686"/>
      <c r="J450" s="445"/>
      <c r="K450" s="445"/>
      <c r="L450" s="445"/>
      <c r="M450" s="43"/>
      <c r="N450" s="445"/>
      <c r="O450" s="43"/>
      <c r="P450" s="445"/>
      <c r="Q450" s="445"/>
      <c r="R450" s="445"/>
      <c r="S450" s="445"/>
      <c r="T450" s="445"/>
      <c r="U450" s="445"/>
      <c r="V450" s="445"/>
      <c r="W450" s="445"/>
      <c r="X450" s="445"/>
      <c r="Y450" s="445"/>
      <c r="Z450" s="445"/>
      <c r="AA450" s="445"/>
    </row>
    <row r="451" spans="1:27" ht="15.75" customHeight="1" x14ac:dyDescent="0.25">
      <c r="A451" s="445"/>
      <c r="B451" s="445"/>
      <c r="C451" s="445"/>
      <c r="D451" s="445"/>
      <c r="E451" s="445"/>
      <c r="F451" s="445"/>
      <c r="G451" s="445"/>
      <c r="H451" s="445"/>
      <c r="I451" s="686"/>
      <c r="J451" s="445"/>
      <c r="K451" s="445"/>
      <c r="L451" s="445"/>
      <c r="M451" s="43"/>
      <c r="N451" s="445"/>
      <c r="O451" s="43"/>
      <c r="P451" s="445"/>
      <c r="Q451" s="445"/>
      <c r="R451" s="445"/>
      <c r="S451" s="445"/>
      <c r="T451" s="445"/>
      <c r="U451" s="445"/>
      <c r="V451" s="445"/>
      <c r="W451" s="445"/>
      <c r="X451" s="445"/>
      <c r="Y451" s="445"/>
      <c r="Z451" s="445"/>
      <c r="AA451" s="445"/>
    </row>
    <row r="452" spans="1:27" ht="15.75" customHeight="1" x14ac:dyDescent="0.25">
      <c r="A452" s="445"/>
      <c r="B452" s="445"/>
      <c r="C452" s="445"/>
      <c r="D452" s="445"/>
      <c r="E452" s="445"/>
      <c r="F452" s="445"/>
      <c r="G452" s="445"/>
      <c r="H452" s="445"/>
      <c r="I452" s="686"/>
      <c r="J452" s="445"/>
      <c r="K452" s="445"/>
      <c r="L452" s="445"/>
      <c r="M452" s="43"/>
      <c r="N452" s="445"/>
      <c r="O452" s="43"/>
      <c r="P452" s="445"/>
      <c r="Q452" s="445"/>
      <c r="R452" s="445"/>
      <c r="S452" s="445"/>
      <c r="T452" s="445"/>
      <c r="U452" s="445"/>
      <c r="V452" s="445"/>
      <c r="W452" s="445"/>
      <c r="X452" s="445"/>
      <c r="Y452" s="445"/>
      <c r="Z452" s="445"/>
      <c r="AA452" s="445"/>
    </row>
    <row r="453" spans="1:27" ht="15.75" customHeight="1" x14ac:dyDescent="0.25">
      <c r="A453" s="445"/>
      <c r="B453" s="445"/>
      <c r="C453" s="445"/>
      <c r="D453" s="445"/>
      <c r="E453" s="445"/>
      <c r="F453" s="445"/>
      <c r="G453" s="445"/>
      <c r="H453" s="445"/>
      <c r="I453" s="686"/>
      <c r="J453" s="445"/>
      <c r="K453" s="445"/>
      <c r="L453" s="445"/>
      <c r="M453" s="43"/>
      <c r="N453" s="445"/>
      <c r="O453" s="43"/>
      <c r="P453" s="445"/>
      <c r="Q453" s="445"/>
      <c r="R453" s="445"/>
      <c r="S453" s="445"/>
      <c r="T453" s="445"/>
      <c r="U453" s="445"/>
      <c r="V453" s="445"/>
      <c r="W453" s="445"/>
      <c r="X453" s="445"/>
      <c r="Y453" s="445"/>
      <c r="Z453" s="445"/>
      <c r="AA453" s="445"/>
    </row>
    <row r="454" spans="1:27" ht="15.75" customHeight="1" x14ac:dyDescent="0.25">
      <c r="A454" s="445"/>
      <c r="B454" s="445"/>
      <c r="C454" s="445"/>
      <c r="D454" s="445"/>
      <c r="E454" s="445"/>
      <c r="F454" s="445"/>
      <c r="G454" s="445"/>
      <c r="H454" s="445"/>
      <c r="I454" s="686"/>
      <c r="J454" s="445"/>
      <c r="K454" s="445"/>
      <c r="L454" s="445"/>
      <c r="M454" s="43"/>
      <c r="N454" s="445"/>
      <c r="O454" s="43"/>
      <c r="P454" s="445"/>
      <c r="Q454" s="445"/>
      <c r="R454" s="445"/>
      <c r="S454" s="445"/>
      <c r="T454" s="445"/>
      <c r="U454" s="445"/>
      <c r="V454" s="445"/>
      <c r="W454" s="445"/>
      <c r="X454" s="445"/>
      <c r="Y454" s="445"/>
      <c r="Z454" s="445"/>
      <c r="AA454" s="445"/>
    </row>
    <row r="455" spans="1:27" ht="15.75" customHeight="1" x14ac:dyDescent="0.25">
      <c r="A455" s="445"/>
      <c r="B455" s="445"/>
      <c r="C455" s="445"/>
      <c r="D455" s="445"/>
      <c r="E455" s="445"/>
      <c r="F455" s="445"/>
      <c r="G455" s="445"/>
      <c r="H455" s="445"/>
      <c r="I455" s="686"/>
      <c r="J455" s="445"/>
      <c r="K455" s="445"/>
      <c r="L455" s="445"/>
      <c r="M455" s="43"/>
      <c r="N455" s="445"/>
      <c r="O455" s="43"/>
      <c r="P455" s="445"/>
      <c r="Q455" s="445"/>
      <c r="R455" s="445"/>
      <c r="S455" s="445"/>
      <c r="T455" s="445"/>
      <c r="U455" s="445"/>
      <c r="V455" s="445"/>
      <c r="W455" s="445"/>
      <c r="X455" s="445"/>
      <c r="Y455" s="445"/>
      <c r="Z455" s="445"/>
      <c r="AA455" s="445"/>
    </row>
    <row r="456" spans="1:27" ht="15.75" customHeight="1" x14ac:dyDescent="0.25">
      <c r="A456" s="445"/>
      <c r="B456" s="445"/>
      <c r="C456" s="445"/>
      <c r="D456" s="445"/>
      <c r="E456" s="445"/>
      <c r="F456" s="445"/>
      <c r="G456" s="445"/>
      <c r="H456" s="445"/>
      <c r="I456" s="686"/>
      <c r="J456" s="445"/>
      <c r="K456" s="445"/>
      <c r="L456" s="445"/>
      <c r="M456" s="43"/>
      <c r="N456" s="445"/>
      <c r="O456" s="43"/>
      <c r="P456" s="445"/>
      <c r="Q456" s="445"/>
      <c r="R456" s="445"/>
      <c r="S456" s="445"/>
      <c r="T456" s="445"/>
      <c r="U456" s="445"/>
      <c r="V456" s="445"/>
      <c r="W456" s="445"/>
      <c r="X456" s="445"/>
      <c r="Y456" s="445"/>
      <c r="Z456" s="445"/>
      <c r="AA456" s="445"/>
    </row>
    <row r="457" spans="1:27" ht="15.75" customHeight="1" x14ac:dyDescent="0.25">
      <c r="A457" s="445"/>
      <c r="B457" s="445"/>
      <c r="C457" s="445"/>
      <c r="D457" s="445"/>
      <c r="E457" s="445"/>
      <c r="F457" s="445"/>
      <c r="G457" s="445"/>
      <c r="H457" s="445"/>
      <c r="I457" s="686"/>
      <c r="J457" s="445"/>
      <c r="K457" s="445"/>
      <c r="L457" s="445"/>
      <c r="M457" s="43"/>
      <c r="N457" s="445"/>
      <c r="O457" s="43"/>
      <c r="P457" s="445"/>
      <c r="Q457" s="445"/>
      <c r="R457" s="445"/>
      <c r="S457" s="445"/>
      <c r="T457" s="445"/>
      <c r="U457" s="445"/>
      <c r="V457" s="445"/>
      <c r="W457" s="445"/>
      <c r="X457" s="445"/>
      <c r="Y457" s="445"/>
      <c r="Z457" s="445"/>
      <c r="AA457" s="445"/>
    </row>
    <row r="458" spans="1:27" ht="15.75" customHeight="1" x14ac:dyDescent="0.25">
      <c r="A458" s="445"/>
      <c r="B458" s="445"/>
      <c r="C458" s="445"/>
      <c r="D458" s="445"/>
      <c r="E458" s="445"/>
      <c r="F458" s="445"/>
      <c r="G458" s="445"/>
      <c r="H458" s="445"/>
      <c r="I458" s="686"/>
      <c r="J458" s="445"/>
      <c r="K458" s="445"/>
      <c r="L458" s="445"/>
      <c r="M458" s="43"/>
      <c r="N458" s="445"/>
      <c r="O458" s="43"/>
      <c r="P458" s="445"/>
      <c r="Q458" s="445"/>
      <c r="R458" s="445"/>
      <c r="S458" s="445"/>
      <c r="T458" s="445"/>
      <c r="U458" s="445"/>
      <c r="V458" s="445"/>
      <c r="W458" s="445"/>
      <c r="X458" s="445"/>
      <c r="Y458" s="445"/>
      <c r="Z458" s="445"/>
      <c r="AA458" s="445"/>
    </row>
    <row r="459" spans="1:27" ht="15.75" customHeight="1" x14ac:dyDescent="0.25">
      <c r="A459" s="445"/>
      <c r="B459" s="445"/>
      <c r="C459" s="445"/>
      <c r="D459" s="445"/>
      <c r="E459" s="445"/>
      <c r="F459" s="445"/>
      <c r="G459" s="445"/>
      <c r="H459" s="445"/>
      <c r="I459" s="686"/>
      <c r="J459" s="445"/>
      <c r="K459" s="445"/>
      <c r="L459" s="445"/>
      <c r="M459" s="43"/>
      <c r="N459" s="445"/>
      <c r="O459" s="43"/>
      <c r="P459" s="445"/>
      <c r="Q459" s="445"/>
      <c r="R459" s="445"/>
      <c r="S459" s="445"/>
      <c r="T459" s="445"/>
      <c r="U459" s="445"/>
      <c r="V459" s="445"/>
      <c r="W459" s="445"/>
      <c r="X459" s="445"/>
      <c r="Y459" s="445"/>
      <c r="Z459" s="445"/>
      <c r="AA459" s="445"/>
    </row>
    <row r="460" spans="1:27" ht="15.75" customHeight="1" x14ac:dyDescent="0.25">
      <c r="A460" s="445"/>
      <c r="B460" s="445"/>
      <c r="C460" s="445"/>
      <c r="D460" s="445"/>
      <c r="E460" s="445"/>
      <c r="F460" s="445"/>
      <c r="G460" s="445"/>
      <c r="H460" s="445"/>
      <c r="I460" s="686"/>
      <c r="J460" s="445"/>
      <c r="K460" s="445"/>
      <c r="L460" s="445"/>
      <c r="M460" s="43"/>
      <c r="N460" s="445"/>
      <c r="O460" s="43"/>
      <c r="P460" s="445"/>
      <c r="Q460" s="445"/>
      <c r="R460" s="445"/>
      <c r="S460" s="445"/>
      <c r="T460" s="445"/>
      <c r="U460" s="445"/>
      <c r="V460" s="445"/>
      <c r="W460" s="445"/>
      <c r="X460" s="445"/>
      <c r="Y460" s="445"/>
      <c r="Z460" s="445"/>
      <c r="AA460" s="445"/>
    </row>
    <row r="461" spans="1:27" ht="15.75" customHeight="1" x14ac:dyDescent="0.25">
      <c r="A461" s="445"/>
      <c r="B461" s="445"/>
      <c r="C461" s="445"/>
      <c r="D461" s="445"/>
      <c r="E461" s="445"/>
      <c r="F461" s="445"/>
      <c r="G461" s="445"/>
      <c r="H461" s="445"/>
      <c r="I461" s="686"/>
      <c r="J461" s="445"/>
      <c r="K461" s="445"/>
      <c r="L461" s="445"/>
      <c r="M461" s="43"/>
      <c r="N461" s="445"/>
      <c r="O461" s="43"/>
      <c r="P461" s="445"/>
      <c r="Q461" s="445"/>
      <c r="R461" s="445"/>
      <c r="S461" s="445"/>
      <c r="T461" s="445"/>
      <c r="U461" s="445"/>
      <c r="V461" s="445"/>
      <c r="W461" s="445"/>
      <c r="X461" s="445"/>
      <c r="Y461" s="445"/>
      <c r="Z461" s="445"/>
      <c r="AA461" s="445"/>
    </row>
    <row r="462" spans="1:27" ht="15.75" customHeight="1" x14ac:dyDescent="0.25">
      <c r="A462" s="445"/>
      <c r="B462" s="445"/>
      <c r="C462" s="445"/>
      <c r="D462" s="445"/>
      <c r="E462" s="445"/>
      <c r="F462" s="445"/>
      <c r="G462" s="445"/>
      <c r="H462" s="445"/>
      <c r="I462" s="686"/>
      <c r="J462" s="445"/>
      <c r="K462" s="445"/>
      <c r="L462" s="445"/>
      <c r="M462" s="43"/>
      <c r="N462" s="445"/>
      <c r="O462" s="43"/>
      <c r="P462" s="445"/>
      <c r="Q462" s="445"/>
      <c r="R462" s="445"/>
      <c r="S462" s="445"/>
      <c r="T462" s="445"/>
      <c r="U462" s="445"/>
      <c r="V462" s="445"/>
      <c r="W462" s="445"/>
      <c r="X462" s="445"/>
      <c r="Y462" s="445"/>
      <c r="Z462" s="445"/>
      <c r="AA462" s="445"/>
    </row>
    <row r="463" spans="1:27" ht="15.75" customHeight="1" x14ac:dyDescent="0.25">
      <c r="A463" s="445"/>
      <c r="B463" s="445"/>
      <c r="C463" s="445"/>
      <c r="D463" s="445"/>
      <c r="E463" s="445"/>
      <c r="F463" s="445"/>
      <c r="G463" s="445"/>
      <c r="H463" s="445"/>
      <c r="I463" s="686"/>
      <c r="J463" s="445"/>
      <c r="K463" s="445"/>
      <c r="L463" s="445"/>
      <c r="M463" s="43"/>
      <c r="N463" s="445"/>
      <c r="O463" s="43"/>
      <c r="P463" s="445"/>
      <c r="Q463" s="445"/>
      <c r="R463" s="445"/>
      <c r="S463" s="445"/>
      <c r="T463" s="445"/>
      <c r="U463" s="445"/>
      <c r="V463" s="445"/>
      <c r="W463" s="445"/>
      <c r="X463" s="445"/>
      <c r="Y463" s="445"/>
      <c r="Z463" s="445"/>
      <c r="AA463" s="445"/>
    </row>
    <row r="464" spans="1:27" ht="15.75" customHeight="1" x14ac:dyDescent="0.25">
      <c r="A464" s="445"/>
      <c r="B464" s="445"/>
      <c r="C464" s="445"/>
      <c r="D464" s="445"/>
      <c r="E464" s="445"/>
      <c r="F464" s="445"/>
      <c r="G464" s="445"/>
      <c r="H464" s="445"/>
      <c r="I464" s="686"/>
      <c r="J464" s="445"/>
      <c r="K464" s="445"/>
      <c r="L464" s="445"/>
      <c r="M464" s="43"/>
      <c r="N464" s="445"/>
      <c r="O464" s="43"/>
      <c r="P464" s="445"/>
      <c r="Q464" s="445"/>
      <c r="R464" s="445"/>
      <c r="S464" s="445"/>
      <c r="T464" s="445"/>
      <c r="U464" s="445"/>
      <c r="V464" s="445"/>
      <c r="W464" s="445"/>
      <c r="X464" s="445"/>
      <c r="Y464" s="445"/>
      <c r="Z464" s="445"/>
      <c r="AA464" s="445"/>
    </row>
    <row r="465" spans="1:27" ht="15.75" customHeight="1" x14ac:dyDescent="0.25">
      <c r="A465" s="445"/>
      <c r="B465" s="445"/>
      <c r="C465" s="445"/>
      <c r="D465" s="445"/>
      <c r="E465" s="445"/>
      <c r="F465" s="445"/>
      <c r="G465" s="445"/>
      <c r="H465" s="445"/>
      <c r="I465" s="686"/>
      <c r="J465" s="445"/>
      <c r="K465" s="445"/>
      <c r="L465" s="445"/>
      <c r="M465" s="43"/>
      <c r="N465" s="445"/>
      <c r="O465" s="43"/>
      <c r="P465" s="445"/>
      <c r="Q465" s="445"/>
      <c r="R465" s="445"/>
      <c r="S465" s="445"/>
      <c r="T465" s="445"/>
      <c r="U465" s="445"/>
      <c r="V465" s="445"/>
      <c r="W465" s="445"/>
      <c r="X465" s="445"/>
      <c r="Y465" s="445"/>
      <c r="Z465" s="445"/>
      <c r="AA465" s="445"/>
    </row>
    <row r="466" spans="1:27" ht="15.75" customHeight="1" x14ac:dyDescent="0.25">
      <c r="A466" s="445"/>
      <c r="B466" s="445"/>
      <c r="C466" s="445"/>
      <c r="D466" s="445"/>
      <c r="E466" s="445"/>
      <c r="F466" s="445"/>
      <c r="G466" s="445"/>
      <c r="H466" s="445"/>
      <c r="I466" s="686"/>
      <c r="J466" s="445"/>
      <c r="K466" s="445"/>
      <c r="L466" s="445"/>
      <c r="M466" s="43"/>
      <c r="N466" s="445"/>
      <c r="O466" s="43"/>
      <c r="P466" s="445"/>
      <c r="Q466" s="445"/>
      <c r="R466" s="445"/>
      <c r="S466" s="445"/>
      <c r="T466" s="445"/>
      <c r="U466" s="445"/>
      <c r="V466" s="445"/>
      <c r="W466" s="445"/>
      <c r="X466" s="445"/>
      <c r="Y466" s="445"/>
      <c r="Z466" s="445"/>
      <c r="AA466" s="445"/>
    </row>
    <row r="467" spans="1:27" ht="15.75" customHeight="1" x14ac:dyDescent="0.25">
      <c r="A467" s="445"/>
      <c r="B467" s="445"/>
      <c r="C467" s="445"/>
      <c r="D467" s="445"/>
      <c r="E467" s="445"/>
      <c r="F467" s="445"/>
      <c r="G467" s="445"/>
      <c r="H467" s="445"/>
      <c r="I467" s="686"/>
      <c r="J467" s="445"/>
      <c r="K467" s="445"/>
      <c r="L467" s="445"/>
      <c r="M467" s="43"/>
      <c r="N467" s="445"/>
      <c r="O467" s="43"/>
      <c r="P467" s="445"/>
      <c r="Q467" s="445"/>
      <c r="R467" s="445"/>
      <c r="S467" s="445"/>
      <c r="T467" s="445"/>
      <c r="U467" s="445"/>
      <c r="V467" s="445"/>
      <c r="W467" s="445"/>
      <c r="X467" s="445"/>
      <c r="Y467" s="445"/>
      <c r="Z467" s="445"/>
      <c r="AA467" s="445"/>
    </row>
    <row r="468" spans="1:27" ht="15.75" customHeight="1" x14ac:dyDescent="0.25">
      <c r="A468" s="445"/>
      <c r="B468" s="445"/>
      <c r="C468" s="445"/>
      <c r="D468" s="445"/>
      <c r="E468" s="445"/>
      <c r="F468" s="445"/>
      <c r="G468" s="445"/>
      <c r="H468" s="445"/>
      <c r="I468" s="686"/>
      <c r="J468" s="445"/>
      <c r="K468" s="445"/>
      <c r="L468" s="445"/>
      <c r="M468" s="43"/>
      <c r="N468" s="445"/>
      <c r="O468" s="43"/>
      <c r="P468" s="445"/>
      <c r="Q468" s="445"/>
      <c r="R468" s="445"/>
      <c r="S468" s="445"/>
      <c r="T468" s="445"/>
      <c r="U468" s="445"/>
      <c r="V468" s="445"/>
      <c r="W468" s="445"/>
      <c r="X468" s="445"/>
      <c r="Y468" s="445"/>
      <c r="Z468" s="445"/>
      <c r="AA468" s="445"/>
    </row>
    <row r="469" spans="1:27" ht="15.75" customHeight="1" x14ac:dyDescent="0.25">
      <c r="A469" s="445"/>
      <c r="B469" s="445"/>
      <c r="C469" s="445"/>
      <c r="D469" s="445"/>
      <c r="E469" s="445"/>
      <c r="F469" s="445"/>
      <c r="G469" s="445"/>
      <c r="H469" s="445"/>
      <c r="I469" s="686"/>
      <c r="J469" s="445"/>
      <c r="K469" s="445"/>
      <c r="L469" s="445"/>
      <c r="M469" s="43"/>
      <c r="N469" s="445"/>
      <c r="O469" s="43"/>
      <c r="P469" s="445"/>
      <c r="Q469" s="445"/>
      <c r="R469" s="445"/>
      <c r="S469" s="445"/>
      <c r="T469" s="445"/>
      <c r="U469" s="445"/>
      <c r="V469" s="445"/>
      <c r="W469" s="445"/>
      <c r="X469" s="445"/>
      <c r="Y469" s="445"/>
      <c r="Z469" s="445"/>
      <c r="AA469" s="445"/>
    </row>
    <row r="470" spans="1:27" ht="15.75" customHeight="1" x14ac:dyDescent="0.25">
      <c r="A470" s="445"/>
      <c r="B470" s="445"/>
      <c r="C470" s="445"/>
      <c r="D470" s="445"/>
      <c r="E470" s="445"/>
      <c r="F470" s="445"/>
      <c r="G470" s="445"/>
      <c r="H470" s="445"/>
      <c r="I470" s="686"/>
      <c r="J470" s="445"/>
      <c r="K470" s="445"/>
      <c r="L470" s="445"/>
      <c r="M470" s="43"/>
      <c r="N470" s="445"/>
      <c r="O470" s="43"/>
      <c r="P470" s="445"/>
      <c r="Q470" s="445"/>
      <c r="R470" s="445"/>
      <c r="S470" s="445"/>
      <c r="T470" s="445"/>
      <c r="U470" s="445"/>
      <c r="V470" s="445"/>
      <c r="W470" s="445"/>
      <c r="X470" s="445"/>
      <c r="Y470" s="445"/>
      <c r="Z470" s="445"/>
      <c r="AA470" s="445"/>
    </row>
    <row r="471" spans="1:27" ht="15.75" customHeight="1" x14ac:dyDescent="0.25">
      <c r="A471" s="445"/>
      <c r="B471" s="445"/>
      <c r="C471" s="445"/>
      <c r="D471" s="445"/>
      <c r="E471" s="445"/>
      <c r="F471" s="445"/>
      <c r="G471" s="445"/>
      <c r="H471" s="445"/>
      <c r="I471" s="686"/>
      <c r="J471" s="445"/>
      <c r="K471" s="445"/>
      <c r="L471" s="445"/>
      <c r="M471" s="43"/>
      <c r="N471" s="445"/>
      <c r="O471" s="43"/>
      <c r="P471" s="445"/>
      <c r="Q471" s="445"/>
      <c r="R471" s="445"/>
      <c r="S471" s="445"/>
      <c r="T471" s="445"/>
      <c r="U471" s="445"/>
      <c r="V471" s="445"/>
      <c r="W471" s="445"/>
      <c r="X471" s="445"/>
      <c r="Y471" s="445"/>
      <c r="Z471" s="445"/>
      <c r="AA471" s="445"/>
    </row>
    <row r="472" spans="1:27" ht="15.75" customHeight="1" x14ac:dyDescent="0.25">
      <c r="A472" s="445"/>
      <c r="B472" s="445"/>
      <c r="C472" s="445"/>
      <c r="D472" s="445"/>
      <c r="E472" s="445"/>
      <c r="F472" s="445"/>
      <c r="G472" s="445"/>
      <c r="H472" s="445"/>
      <c r="I472" s="686"/>
      <c r="J472" s="445"/>
      <c r="K472" s="445"/>
      <c r="L472" s="445"/>
      <c r="M472" s="43"/>
      <c r="N472" s="445"/>
      <c r="O472" s="43"/>
      <c r="P472" s="445"/>
      <c r="Q472" s="445"/>
      <c r="R472" s="445"/>
      <c r="S472" s="445"/>
      <c r="T472" s="445"/>
      <c r="U472" s="445"/>
      <c r="V472" s="445"/>
      <c r="W472" s="445"/>
      <c r="X472" s="445"/>
      <c r="Y472" s="445"/>
      <c r="Z472" s="445"/>
      <c r="AA472" s="445"/>
    </row>
    <row r="473" spans="1:27" ht="15.75" customHeight="1" x14ac:dyDescent="0.25">
      <c r="A473" s="445"/>
      <c r="B473" s="445"/>
      <c r="C473" s="445"/>
      <c r="D473" s="445"/>
      <c r="E473" s="445"/>
      <c r="F473" s="445"/>
      <c r="G473" s="445"/>
      <c r="H473" s="445"/>
      <c r="I473" s="686"/>
      <c r="J473" s="445"/>
      <c r="K473" s="445"/>
      <c r="L473" s="445"/>
      <c r="M473" s="43"/>
      <c r="N473" s="445"/>
      <c r="O473" s="43"/>
      <c r="P473" s="445"/>
      <c r="Q473" s="445"/>
      <c r="R473" s="445"/>
      <c r="S473" s="445"/>
      <c r="T473" s="445"/>
      <c r="U473" s="445"/>
      <c r="V473" s="445"/>
      <c r="W473" s="445"/>
      <c r="X473" s="445"/>
      <c r="Y473" s="445"/>
      <c r="Z473" s="445"/>
      <c r="AA473" s="445"/>
    </row>
    <row r="474" spans="1:27" ht="15.75" customHeight="1" x14ac:dyDescent="0.25">
      <c r="A474" s="445"/>
      <c r="B474" s="445"/>
      <c r="C474" s="445"/>
      <c r="D474" s="445"/>
      <c r="E474" s="445"/>
      <c r="F474" s="445"/>
      <c r="G474" s="445"/>
      <c r="H474" s="445"/>
      <c r="I474" s="686"/>
      <c r="J474" s="445"/>
      <c r="K474" s="445"/>
      <c r="L474" s="445"/>
      <c r="M474" s="43"/>
      <c r="N474" s="445"/>
      <c r="O474" s="43"/>
      <c r="P474" s="445"/>
      <c r="Q474" s="445"/>
      <c r="R474" s="445"/>
      <c r="S474" s="445"/>
      <c r="T474" s="445"/>
      <c r="U474" s="445"/>
      <c r="V474" s="445"/>
      <c r="W474" s="445"/>
      <c r="X474" s="445"/>
      <c r="Y474" s="445"/>
      <c r="Z474" s="445"/>
      <c r="AA474" s="445"/>
    </row>
    <row r="475" spans="1:27" ht="15.75" customHeight="1" x14ac:dyDescent="0.25">
      <c r="A475" s="445"/>
      <c r="B475" s="445"/>
      <c r="C475" s="445"/>
      <c r="D475" s="445"/>
      <c r="E475" s="445"/>
      <c r="F475" s="445"/>
      <c r="G475" s="445"/>
      <c r="H475" s="445"/>
      <c r="I475" s="686"/>
      <c r="J475" s="445"/>
      <c r="K475" s="445"/>
      <c r="L475" s="445"/>
      <c r="M475" s="43"/>
      <c r="N475" s="445"/>
      <c r="O475" s="43"/>
      <c r="P475" s="445"/>
      <c r="Q475" s="445"/>
      <c r="R475" s="445"/>
      <c r="S475" s="445"/>
      <c r="T475" s="445"/>
      <c r="U475" s="445"/>
      <c r="V475" s="445"/>
      <c r="W475" s="445"/>
      <c r="X475" s="445"/>
      <c r="Y475" s="445"/>
      <c r="Z475" s="445"/>
      <c r="AA475" s="445"/>
    </row>
    <row r="476" spans="1:27" ht="15.75" customHeight="1" x14ac:dyDescent="0.25">
      <c r="A476" s="445"/>
      <c r="B476" s="445"/>
      <c r="C476" s="445"/>
      <c r="D476" s="445"/>
      <c r="E476" s="445"/>
      <c r="F476" s="445"/>
      <c r="G476" s="445"/>
      <c r="H476" s="445"/>
      <c r="I476" s="686"/>
      <c r="J476" s="445"/>
      <c r="K476" s="445"/>
      <c r="L476" s="445"/>
      <c r="M476" s="43"/>
      <c r="N476" s="445"/>
      <c r="O476" s="43"/>
      <c r="P476" s="445"/>
      <c r="Q476" s="445"/>
      <c r="R476" s="445"/>
      <c r="S476" s="445"/>
      <c r="T476" s="445"/>
      <c r="U476" s="445"/>
      <c r="V476" s="445"/>
      <c r="W476" s="445"/>
      <c r="X476" s="445"/>
      <c r="Y476" s="445"/>
      <c r="Z476" s="445"/>
      <c r="AA476" s="445"/>
    </row>
    <row r="477" spans="1:27" ht="15.75" customHeight="1" x14ac:dyDescent="0.25">
      <c r="A477" s="445"/>
      <c r="B477" s="445"/>
      <c r="C477" s="445"/>
      <c r="D477" s="445"/>
      <c r="E477" s="445"/>
      <c r="F477" s="445"/>
      <c r="G477" s="445"/>
      <c r="H477" s="445"/>
      <c r="I477" s="686"/>
      <c r="J477" s="445"/>
      <c r="K477" s="445"/>
      <c r="L477" s="445"/>
      <c r="M477" s="43"/>
      <c r="N477" s="445"/>
      <c r="O477" s="43"/>
      <c r="P477" s="445"/>
      <c r="Q477" s="445"/>
      <c r="R477" s="445"/>
      <c r="S477" s="445"/>
      <c r="T477" s="445"/>
      <c r="U477" s="445"/>
      <c r="V477" s="445"/>
      <c r="W477" s="445"/>
      <c r="X477" s="445"/>
      <c r="Y477" s="445"/>
      <c r="Z477" s="445"/>
      <c r="AA477" s="445"/>
    </row>
    <row r="478" spans="1:27" ht="15.75" customHeight="1" x14ac:dyDescent="0.25">
      <c r="A478" s="445"/>
      <c r="B478" s="445"/>
      <c r="C478" s="445"/>
      <c r="D478" s="445"/>
      <c r="E478" s="445"/>
      <c r="F478" s="445"/>
      <c r="G478" s="445"/>
      <c r="H478" s="445"/>
      <c r="I478" s="686"/>
      <c r="J478" s="445"/>
      <c r="K478" s="445"/>
      <c r="L478" s="445"/>
      <c r="M478" s="43"/>
      <c r="N478" s="445"/>
      <c r="O478" s="43"/>
      <c r="P478" s="445"/>
      <c r="Q478" s="445"/>
      <c r="R478" s="445"/>
      <c r="S478" s="445"/>
      <c r="T478" s="445"/>
      <c r="U478" s="445"/>
      <c r="V478" s="445"/>
      <c r="W478" s="445"/>
      <c r="X478" s="445"/>
      <c r="Y478" s="445"/>
      <c r="Z478" s="445"/>
      <c r="AA478" s="445"/>
    </row>
    <row r="479" spans="1:27" ht="15.75" customHeight="1" x14ac:dyDescent="0.25">
      <c r="A479" s="445"/>
      <c r="B479" s="445"/>
      <c r="C479" s="445"/>
      <c r="D479" s="445"/>
      <c r="E479" s="445"/>
      <c r="F479" s="445"/>
      <c r="G479" s="445"/>
      <c r="H479" s="445"/>
      <c r="I479" s="686"/>
      <c r="J479" s="445"/>
      <c r="K479" s="445"/>
      <c r="L479" s="445"/>
      <c r="M479" s="43"/>
      <c r="N479" s="445"/>
      <c r="O479" s="43"/>
      <c r="P479" s="445"/>
      <c r="Q479" s="445"/>
      <c r="R479" s="445"/>
      <c r="S479" s="445"/>
      <c r="T479" s="445"/>
      <c r="U479" s="445"/>
      <c r="V479" s="445"/>
      <c r="W479" s="445"/>
      <c r="X479" s="445"/>
      <c r="Y479" s="445"/>
      <c r="Z479" s="445"/>
      <c r="AA479" s="445"/>
    </row>
    <row r="480" spans="1:27" ht="15.75" customHeight="1" x14ac:dyDescent="0.25">
      <c r="A480" s="445"/>
      <c r="B480" s="445"/>
      <c r="C480" s="445"/>
      <c r="D480" s="445"/>
      <c r="E480" s="445"/>
      <c r="F480" s="445"/>
      <c r="G480" s="445"/>
      <c r="H480" s="445"/>
      <c r="I480" s="686"/>
      <c r="J480" s="445"/>
      <c r="K480" s="445"/>
      <c r="L480" s="445"/>
      <c r="M480" s="43"/>
      <c r="N480" s="445"/>
      <c r="O480" s="43"/>
      <c r="P480" s="445"/>
      <c r="Q480" s="445"/>
      <c r="R480" s="445"/>
      <c r="S480" s="445"/>
      <c r="T480" s="445"/>
      <c r="U480" s="445"/>
      <c r="V480" s="445"/>
      <c r="W480" s="445"/>
      <c r="X480" s="445"/>
      <c r="Y480" s="445"/>
      <c r="Z480" s="445"/>
      <c r="AA480" s="445"/>
    </row>
    <row r="481" spans="1:27" ht="15.75" customHeight="1" x14ac:dyDescent="0.25">
      <c r="A481" s="445"/>
      <c r="B481" s="445"/>
      <c r="C481" s="445"/>
      <c r="D481" s="445"/>
      <c r="E481" s="445"/>
      <c r="F481" s="445"/>
      <c r="G481" s="445"/>
      <c r="H481" s="445"/>
      <c r="I481" s="686"/>
      <c r="J481" s="445"/>
      <c r="K481" s="445"/>
      <c r="L481" s="445"/>
      <c r="M481" s="43"/>
      <c r="N481" s="445"/>
      <c r="O481" s="43"/>
      <c r="P481" s="445"/>
      <c r="Q481" s="445"/>
      <c r="R481" s="445"/>
      <c r="S481" s="445"/>
      <c r="T481" s="445"/>
      <c r="U481" s="445"/>
      <c r="V481" s="445"/>
      <c r="W481" s="445"/>
      <c r="X481" s="445"/>
      <c r="Y481" s="445"/>
      <c r="Z481" s="445"/>
      <c r="AA481" s="445"/>
    </row>
    <row r="482" spans="1:27" ht="15.75" customHeight="1" x14ac:dyDescent="0.25">
      <c r="A482" s="445"/>
      <c r="B482" s="445"/>
      <c r="C482" s="445"/>
      <c r="D482" s="445"/>
      <c r="E482" s="445"/>
      <c r="F482" s="445"/>
      <c r="G482" s="445"/>
      <c r="H482" s="445"/>
      <c r="I482" s="686"/>
      <c r="J482" s="445"/>
      <c r="K482" s="445"/>
      <c r="L482" s="445"/>
      <c r="M482" s="43"/>
      <c r="N482" s="445"/>
      <c r="O482" s="43"/>
      <c r="P482" s="445"/>
      <c r="Q482" s="445"/>
      <c r="R482" s="445"/>
      <c r="S482" s="445"/>
      <c r="T482" s="445"/>
      <c r="U482" s="445"/>
      <c r="V482" s="445"/>
      <c r="W482" s="445"/>
      <c r="X482" s="445"/>
      <c r="Y482" s="445"/>
      <c r="Z482" s="445"/>
      <c r="AA482" s="445"/>
    </row>
    <row r="483" spans="1:27" ht="15.75" customHeight="1" x14ac:dyDescent="0.25">
      <c r="A483" s="445"/>
      <c r="B483" s="445"/>
      <c r="C483" s="445"/>
      <c r="D483" s="445"/>
      <c r="E483" s="445"/>
      <c r="F483" s="445"/>
      <c r="G483" s="445"/>
      <c r="H483" s="445"/>
      <c r="I483" s="686"/>
      <c r="J483" s="445"/>
      <c r="K483" s="445"/>
      <c r="L483" s="445"/>
      <c r="M483" s="43"/>
      <c r="N483" s="445"/>
      <c r="O483" s="43"/>
      <c r="P483" s="445"/>
      <c r="Q483" s="445"/>
      <c r="R483" s="445"/>
      <c r="S483" s="445"/>
      <c r="T483" s="445"/>
      <c r="U483" s="445"/>
      <c r="V483" s="445"/>
      <c r="W483" s="445"/>
      <c r="X483" s="445"/>
      <c r="Y483" s="445"/>
      <c r="Z483" s="445"/>
      <c r="AA483" s="445"/>
    </row>
    <row r="484" spans="1:27" ht="15.75" customHeight="1" x14ac:dyDescent="0.25">
      <c r="A484" s="445"/>
      <c r="B484" s="445"/>
      <c r="C484" s="445"/>
      <c r="D484" s="445"/>
      <c r="E484" s="445"/>
      <c r="F484" s="445"/>
      <c r="G484" s="445"/>
      <c r="H484" s="445"/>
      <c r="I484" s="686"/>
      <c r="J484" s="445"/>
      <c r="K484" s="445"/>
      <c r="L484" s="445"/>
      <c r="M484" s="43"/>
      <c r="N484" s="445"/>
      <c r="O484" s="43"/>
      <c r="P484" s="445"/>
      <c r="Q484" s="445"/>
      <c r="R484" s="445"/>
      <c r="S484" s="445"/>
      <c r="T484" s="445"/>
      <c r="U484" s="445"/>
      <c r="V484" s="445"/>
      <c r="W484" s="445"/>
      <c r="X484" s="445"/>
      <c r="Y484" s="445"/>
      <c r="Z484" s="445"/>
      <c r="AA484" s="445"/>
    </row>
    <row r="485" spans="1:27" ht="15.75" customHeight="1" x14ac:dyDescent="0.25">
      <c r="A485" s="445"/>
      <c r="B485" s="445"/>
      <c r="C485" s="445"/>
      <c r="D485" s="445"/>
      <c r="E485" s="445"/>
      <c r="F485" s="445"/>
      <c r="G485" s="445"/>
      <c r="H485" s="445"/>
      <c r="I485" s="686"/>
      <c r="J485" s="445"/>
      <c r="K485" s="445"/>
      <c r="L485" s="445"/>
      <c r="M485" s="43"/>
      <c r="N485" s="445"/>
      <c r="O485" s="43"/>
      <c r="P485" s="445"/>
      <c r="Q485" s="445"/>
      <c r="R485" s="445"/>
      <c r="S485" s="445"/>
      <c r="T485" s="445"/>
      <c r="U485" s="445"/>
      <c r="V485" s="445"/>
      <c r="W485" s="445"/>
      <c r="X485" s="445"/>
      <c r="Y485" s="445"/>
      <c r="Z485" s="445"/>
      <c r="AA485" s="445"/>
    </row>
    <row r="486" spans="1:27" ht="15.75" customHeight="1" x14ac:dyDescent="0.25">
      <c r="A486" s="445"/>
      <c r="B486" s="445"/>
      <c r="C486" s="445"/>
      <c r="D486" s="445"/>
      <c r="E486" s="445"/>
      <c r="F486" s="445"/>
      <c r="G486" s="445"/>
      <c r="H486" s="445"/>
      <c r="I486" s="686"/>
      <c r="J486" s="445"/>
      <c r="K486" s="445"/>
      <c r="L486" s="445"/>
      <c r="M486" s="43"/>
      <c r="N486" s="445"/>
      <c r="O486" s="43"/>
      <c r="P486" s="445"/>
      <c r="Q486" s="445"/>
      <c r="R486" s="445"/>
      <c r="S486" s="445"/>
      <c r="T486" s="445"/>
      <c r="U486" s="445"/>
      <c r="V486" s="445"/>
      <c r="W486" s="445"/>
      <c r="X486" s="445"/>
      <c r="Y486" s="445"/>
      <c r="Z486" s="445"/>
      <c r="AA486" s="445"/>
    </row>
    <row r="487" spans="1:27" ht="15.75" customHeight="1" x14ac:dyDescent="0.25">
      <c r="A487" s="445"/>
      <c r="B487" s="445"/>
      <c r="C487" s="445"/>
      <c r="D487" s="445"/>
      <c r="E487" s="445"/>
      <c r="F487" s="445"/>
      <c r="G487" s="445"/>
      <c r="H487" s="445"/>
      <c r="I487" s="686"/>
      <c r="J487" s="445"/>
      <c r="K487" s="445"/>
      <c r="L487" s="445"/>
      <c r="M487" s="43"/>
      <c r="N487" s="445"/>
      <c r="O487" s="43"/>
      <c r="P487" s="445"/>
      <c r="Q487" s="445"/>
      <c r="R487" s="445"/>
      <c r="S487" s="445"/>
      <c r="T487" s="445"/>
      <c r="U487" s="445"/>
      <c r="V487" s="445"/>
      <c r="W487" s="445"/>
      <c r="X487" s="445"/>
      <c r="Y487" s="445"/>
      <c r="Z487" s="445"/>
      <c r="AA487" s="445"/>
    </row>
    <row r="488" spans="1:27" ht="15.75" customHeight="1" x14ac:dyDescent="0.25">
      <c r="A488" s="445"/>
      <c r="B488" s="445"/>
      <c r="C488" s="445"/>
      <c r="D488" s="445"/>
      <c r="E488" s="445"/>
      <c r="F488" s="445"/>
      <c r="G488" s="445"/>
      <c r="H488" s="445"/>
      <c r="I488" s="686"/>
      <c r="J488" s="445"/>
      <c r="K488" s="445"/>
      <c r="L488" s="445"/>
      <c r="M488" s="43"/>
      <c r="N488" s="445"/>
      <c r="O488" s="43"/>
      <c r="P488" s="445"/>
      <c r="Q488" s="445"/>
      <c r="R488" s="445"/>
      <c r="S488" s="445"/>
      <c r="T488" s="445"/>
      <c r="U488" s="445"/>
      <c r="V488" s="445"/>
      <c r="W488" s="445"/>
      <c r="X488" s="445"/>
      <c r="Y488" s="445"/>
      <c r="Z488" s="445"/>
      <c r="AA488" s="445"/>
    </row>
    <row r="489" spans="1:27" ht="15.75" customHeight="1" x14ac:dyDescent="0.25">
      <c r="A489" s="445"/>
      <c r="B489" s="445"/>
      <c r="C489" s="445"/>
      <c r="D489" s="445"/>
      <c r="E489" s="445"/>
      <c r="F489" s="445"/>
      <c r="G489" s="445"/>
      <c r="H489" s="445"/>
      <c r="I489" s="686"/>
      <c r="J489" s="445"/>
      <c r="K489" s="445"/>
      <c r="L489" s="445"/>
      <c r="M489" s="43"/>
      <c r="N489" s="445"/>
      <c r="O489" s="43"/>
      <c r="P489" s="445"/>
      <c r="Q489" s="445"/>
      <c r="R489" s="445"/>
      <c r="S489" s="445"/>
      <c r="T489" s="445"/>
      <c r="U489" s="445"/>
      <c r="V489" s="445"/>
      <c r="W489" s="445"/>
      <c r="X489" s="445"/>
      <c r="Y489" s="445"/>
      <c r="Z489" s="445"/>
      <c r="AA489" s="445"/>
    </row>
    <row r="490" spans="1:27" ht="15.75" customHeight="1" x14ac:dyDescent="0.25">
      <c r="A490" s="445"/>
      <c r="B490" s="445"/>
      <c r="C490" s="445"/>
      <c r="D490" s="445"/>
      <c r="E490" s="445"/>
      <c r="F490" s="445"/>
      <c r="G490" s="445"/>
      <c r="H490" s="445"/>
      <c r="I490" s="686"/>
      <c r="J490" s="445"/>
      <c r="K490" s="445"/>
      <c r="L490" s="445"/>
      <c r="M490" s="43"/>
      <c r="N490" s="445"/>
      <c r="O490" s="43"/>
      <c r="P490" s="445"/>
      <c r="Q490" s="445"/>
      <c r="R490" s="445"/>
      <c r="S490" s="445"/>
      <c r="T490" s="445"/>
      <c r="U490" s="445"/>
      <c r="V490" s="445"/>
      <c r="W490" s="445"/>
      <c r="X490" s="445"/>
      <c r="Y490" s="445"/>
      <c r="Z490" s="445"/>
      <c r="AA490" s="445"/>
    </row>
    <row r="491" spans="1:27" ht="15.75" customHeight="1" x14ac:dyDescent="0.25">
      <c r="A491" s="445"/>
      <c r="B491" s="445"/>
      <c r="C491" s="445"/>
      <c r="D491" s="445"/>
      <c r="E491" s="445"/>
      <c r="F491" s="445"/>
      <c r="G491" s="445"/>
      <c r="H491" s="445"/>
      <c r="I491" s="686"/>
      <c r="J491" s="445"/>
      <c r="K491" s="445"/>
      <c r="L491" s="445"/>
      <c r="M491" s="43"/>
      <c r="N491" s="445"/>
      <c r="O491" s="43"/>
      <c r="P491" s="445"/>
      <c r="Q491" s="445"/>
      <c r="R491" s="445"/>
      <c r="S491" s="445"/>
      <c r="T491" s="445"/>
      <c r="U491" s="445"/>
      <c r="V491" s="445"/>
      <c r="W491" s="445"/>
      <c r="X491" s="445"/>
      <c r="Y491" s="445"/>
      <c r="Z491" s="445"/>
      <c r="AA491" s="445"/>
    </row>
    <row r="492" spans="1:27" ht="15.75" customHeight="1" x14ac:dyDescent="0.25">
      <c r="A492" s="445"/>
      <c r="B492" s="445"/>
      <c r="C492" s="445"/>
      <c r="D492" s="445"/>
      <c r="E492" s="445"/>
      <c r="F492" s="445"/>
      <c r="G492" s="445"/>
      <c r="H492" s="445"/>
      <c r="I492" s="686"/>
      <c r="J492" s="445"/>
      <c r="K492" s="445"/>
      <c r="L492" s="445"/>
      <c r="M492" s="43"/>
      <c r="N492" s="445"/>
      <c r="O492" s="43"/>
      <c r="P492" s="445"/>
      <c r="Q492" s="445"/>
      <c r="R492" s="445"/>
      <c r="S492" s="445"/>
      <c r="T492" s="445"/>
      <c r="U492" s="445"/>
      <c r="V492" s="445"/>
      <c r="W492" s="445"/>
      <c r="X492" s="445"/>
      <c r="Y492" s="445"/>
      <c r="Z492" s="445"/>
      <c r="AA492" s="445"/>
    </row>
    <row r="493" spans="1:27" ht="15.75" customHeight="1" x14ac:dyDescent="0.25">
      <c r="A493" s="445"/>
      <c r="B493" s="445"/>
      <c r="C493" s="445"/>
      <c r="D493" s="445"/>
      <c r="E493" s="445"/>
      <c r="F493" s="445"/>
      <c r="G493" s="445"/>
      <c r="H493" s="445"/>
      <c r="I493" s="686"/>
      <c r="J493" s="445"/>
      <c r="K493" s="445"/>
      <c r="L493" s="445"/>
      <c r="M493" s="43"/>
      <c r="N493" s="445"/>
      <c r="O493" s="43"/>
      <c r="P493" s="445"/>
      <c r="Q493" s="445"/>
      <c r="R493" s="445"/>
      <c r="S493" s="445"/>
      <c r="T493" s="445"/>
      <c r="U493" s="445"/>
      <c r="V493" s="445"/>
      <c r="W493" s="445"/>
      <c r="X493" s="445"/>
      <c r="Y493" s="445"/>
      <c r="Z493" s="445"/>
      <c r="AA493" s="445"/>
    </row>
    <row r="494" spans="1:27" ht="15.75" customHeight="1" x14ac:dyDescent="0.25">
      <c r="A494" s="445"/>
      <c r="B494" s="445"/>
      <c r="C494" s="445"/>
      <c r="D494" s="445"/>
      <c r="E494" s="445"/>
      <c r="F494" s="445"/>
      <c r="G494" s="445"/>
      <c r="H494" s="445"/>
      <c r="I494" s="686"/>
      <c r="J494" s="445"/>
      <c r="K494" s="445"/>
      <c r="L494" s="445"/>
      <c r="M494" s="43"/>
      <c r="N494" s="445"/>
      <c r="O494" s="43"/>
      <c r="P494" s="445"/>
      <c r="Q494" s="445"/>
      <c r="R494" s="445"/>
      <c r="S494" s="445"/>
      <c r="T494" s="445"/>
      <c r="U494" s="445"/>
      <c r="V494" s="445"/>
      <c r="W494" s="445"/>
      <c r="X494" s="445"/>
      <c r="Y494" s="445"/>
      <c r="Z494" s="445"/>
      <c r="AA494" s="445"/>
    </row>
    <row r="495" spans="1:27" ht="15.75" customHeight="1" x14ac:dyDescent="0.25">
      <c r="A495" s="445"/>
      <c r="B495" s="445"/>
      <c r="C495" s="445"/>
      <c r="D495" s="445"/>
      <c r="E495" s="445"/>
      <c r="F495" s="445"/>
      <c r="G495" s="445"/>
      <c r="H495" s="445"/>
      <c r="I495" s="686"/>
      <c r="J495" s="445"/>
      <c r="K495" s="445"/>
      <c r="L495" s="445"/>
      <c r="M495" s="43"/>
      <c r="N495" s="445"/>
      <c r="O495" s="43"/>
      <c r="P495" s="445"/>
      <c r="Q495" s="445"/>
      <c r="R495" s="445"/>
      <c r="S495" s="445"/>
      <c r="T495" s="445"/>
      <c r="U495" s="445"/>
      <c r="V495" s="445"/>
      <c r="W495" s="445"/>
      <c r="X495" s="445"/>
      <c r="Y495" s="445"/>
      <c r="Z495" s="445"/>
      <c r="AA495" s="445"/>
    </row>
    <row r="496" spans="1:27" ht="15.75" customHeight="1" x14ac:dyDescent="0.25">
      <c r="A496" s="445"/>
      <c r="B496" s="445"/>
      <c r="C496" s="445"/>
      <c r="D496" s="445"/>
      <c r="E496" s="445"/>
      <c r="F496" s="445"/>
      <c r="G496" s="445"/>
      <c r="H496" s="445"/>
      <c r="I496" s="686"/>
      <c r="J496" s="445"/>
      <c r="K496" s="445"/>
      <c r="L496" s="445"/>
      <c r="M496" s="43"/>
      <c r="N496" s="445"/>
      <c r="O496" s="43"/>
      <c r="P496" s="445"/>
      <c r="Q496" s="445"/>
      <c r="R496" s="445"/>
      <c r="S496" s="445"/>
      <c r="T496" s="445"/>
      <c r="U496" s="445"/>
      <c r="V496" s="445"/>
      <c r="W496" s="445"/>
      <c r="X496" s="445"/>
      <c r="Y496" s="445"/>
      <c r="Z496" s="445"/>
      <c r="AA496" s="445"/>
    </row>
    <row r="497" spans="1:27" ht="15.75" customHeight="1" x14ac:dyDescent="0.25">
      <c r="A497" s="445"/>
      <c r="B497" s="445"/>
      <c r="C497" s="445"/>
      <c r="D497" s="445"/>
      <c r="E497" s="445"/>
      <c r="F497" s="445"/>
      <c r="G497" s="445"/>
      <c r="H497" s="445"/>
      <c r="I497" s="686"/>
      <c r="J497" s="445"/>
      <c r="K497" s="445"/>
      <c r="L497" s="445"/>
      <c r="M497" s="43"/>
      <c r="N497" s="445"/>
      <c r="O497" s="43"/>
      <c r="P497" s="445"/>
      <c r="Q497" s="445"/>
      <c r="R497" s="445"/>
      <c r="S497" s="445"/>
      <c r="T497" s="445"/>
      <c r="U497" s="445"/>
      <c r="V497" s="445"/>
      <c r="W497" s="445"/>
      <c r="X497" s="445"/>
      <c r="Y497" s="445"/>
      <c r="Z497" s="445"/>
      <c r="AA497" s="445"/>
    </row>
    <row r="498" spans="1:27" ht="15.75" customHeight="1" x14ac:dyDescent="0.25">
      <c r="A498" s="445"/>
      <c r="B498" s="445"/>
      <c r="C498" s="445"/>
      <c r="D498" s="445"/>
      <c r="E498" s="445"/>
      <c r="F498" s="445"/>
      <c r="G498" s="445"/>
      <c r="H498" s="445"/>
      <c r="I498" s="686"/>
      <c r="J498" s="445"/>
      <c r="K498" s="445"/>
      <c r="L498" s="445"/>
      <c r="M498" s="43"/>
      <c r="N498" s="445"/>
      <c r="O498" s="43"/>
      <c r="P498" s="445"/>
      <c r="Q498" s="445"/>
      <c r="R498" s="445"/>
      <c r="S498" s="445"/>
      <c r="T498" s="445"/>
      <c r="U498" s="445"/>
      <c r="V498" s="445"/>
      <c r="W498" s="445"/>
      <c r="X498" s="445"/>
      <c r="Y498" s="445"/>
      <c r="Z498" s="445"/>
      <c r="AA498" s="445"/>
    </row>
    <row r="499" spans="1:27" ht="15.75" customHeight="1" x14ac:dyDescent="0.25">
      <c r="A499" s="445"/>
      <c r="B499" s="445"/>
      <c r="C499" s="445"/>
      <c r="D499" s="445"/>
      <c r="E499" s="445"/>
      <c r="F499" s="445"/>
      <c r="G499" s="445"/>
      <c r="H499" s="445"/>
      <c r="I499" s="686"/>
      <c r="J499" s="445"/>
      <c r="K499" s="445"/>
      <c r="L499" s="445"/>
      <c r="M499" s="43"/>
      <c r="N499" s="445"/>
      <c r="O499" s="43"/>
      <c r="P499" s="445"/>
      <c r="Q499" s="445"/>
      <c r="R499" s="445"/>
      <c r="S499" s="445"/>
      <c r="T499" s="445"/>
      <c r="U499" s="445"/>
      <c r="V499" s="445"/>
      <c r="W499" s="445"/>
      <c r="X499" s="445"/>
      <c r="Y499" s="445"/>
      <c r="Z499" s="445"/>
      <c r="AA499" s="445"/>
    </row>
    <row r="500" spans="1:27" ht="15.75" customHeight="1" x14ac:dyDescent="0.25">
      <c r="A500" s="445"/>
      <c r="B500" s="445"/>
      <c r="C500" s="445"/>
      <c r="D500" s="445"/>
      <c r="E500" s="445"/>
      <c r="F500" s="445"/>
      <c r="G500" s="445"/>
      <c r="H500" s="445"/>
      <c r="I500" s="686"/>
      <c r="J500" s="445"/>
      <c r="K500" s="445"/>
      <c r="L500" s="445"/>
      <c r="M500" s="43"/>
      <c r="N500" s="445"/>
      <c r="O500" s="43"/>
      <c r="P500" s="445"/>
      <c r="Q500" s="445"/>
      <c r="R500" s="445"/>
      <c r="S500" s="445"/>
      <c r="T500" s="445"/>
      <c r="U500" s="445"/>
      <c r="V500" s="445"/>
      <c r="W500" s="445"/>
      <c r="X500" s="445"/>
      <c r="Y500" s="445"/>
      <c r="Z500" s="445"/>
      <c r="AA500" s="445"/>
    </row>
    <row r="501" spans="1:27" ht="15.75" customHeight="1" x14ac:dyDescent="0.25">
      <c r="A501" s="445"/>
      <c r="B501" s="445"/>
      <c r="C501" s="445"/>
      <c r="D501" s="445"/>
      <c r="E501" s="445"/>
      <c r="F501" s="445"/>
      <c r="G501" s="445"/>
      <c r="H501" s="445"/>
      <c r="I501" s="686"/>
      <c r="J501" s="445"/>
      <c r="K501" s="445"/>
      <c r="L501" s="445"/>
      <c r="M501" s="43"/>
      <c r="N501" s="445"/>
      <c r="O501" s="43"/>
      <c r="P501" s="445"/>
      <c r="Q501" s="445"/>
      <c r="R501" s="445"/>
      <c r="S501" s="445"/>
      <c r="T501" s="445"/>
      <c r="U501" s="445"/>
      <c r="V501" s="445"/>
      <c r="W501" s="445"/>
      <c r="X501" s="445"/>
      <c r="Y501" s="445"/>
      <c r="Z501" s="445"/>
      <c r="AA501" s="445"/>
    </row>
    <row r="502" spans="1:27" ht="15.75" customHeight="1" x14ac:dyDescent="0.25">
      <c r="A502" s="445"/>
      <c r="B502" s="445"/>
      <c r="C502" s="445"/>
      <c r="D502" s="445"/>
      <c r="E502" s="445"/>
      <c r="F502" s="445"/>
      <c r="G502" s="445"/>
      <c r="H502" s="445"/>
      <c r="I502" s="686"/>
      <c r="J502" s="445"/>
      <c r="K502" s="445"/>
      <c r="L502" s="445"/>
      <c r="M502" s="43"/>
      <c r="N502" s="445"/>
      <c r="O502" s="43"/>
      <c r="P502" s="445"/>
      <c r="Q502" s="445"/>
      <c r="R502" s="445"/>
      <c r="S502" s="445"/>
      <c r="T502" s="445"/>
      <c r="U502" s="445"/>
      <c r="V502" s="445"/>
      <c r="W502" s="445"/>
      <c r="X502" s="445"/>
      <c r="Y502" s="445"/>
      <c r="Z502" s="445"/>
      <c r="AA502" s="445"/>
    </row>
    <row r="503" spans="1:27" ht="15.75" customHeight="1" x14ac:dyDescent="0.25">
      <c r="A503" s="445"/>
      <c r="B503" s="445"/>
      <c r="C503" s="445"/>
      <c r="D503" s="445"/>
      <c r="E503" s="445"/>
      <c r="F503" s="445"/>
      <c r="G503" s="445"/>
      <c r="H503" s="445"/>
      <c r="I503" s="686"/>
      <c r="J503" s="445"/>
      <c r="K503" s="445"/>
      <c r="L503" s="445"/>
      <c r="M503" s="43"/>
      <c r="N503" s="445"/>
      <c r="O503" s="43"/>
      <c r="P503" s="445"/>
      <c r="Q503" s="445"/>
      <c r="R503" s="445"/>
      <c r="S503" s="445"/>
      <c r="T503" s="445"/>
      <c r="U503" s="445"/>
      <c r="V503" s="445"/>
      <c r="W503" s="445"/>
      <c r="X503" s="445"/>
      <c r="Y503" s="445"/>
      <c r="Z503" s="445"/>
      <c r="AA503" s="445"/>
    </row>
    <row r="504" spans="1:27" ht="15.75" customHeight="1" x14ac:dyDescent="0.25">
      <c r="A504" s="445"/>
      <c r="B504" s="445"/>
      <c r="C504" s="445"/>
      <c r="D504" s="445"/>
      <c r="E504" s="445"/>
      <c r="F504" s="445"/>
      <c r="G504" s="445"/>
      <c r="H504" s="445"/>
      <c r="I504" s="686"/>
      <c r="J504" s="445"/>
      <c r="K504" s="445"/>
      <c r="L504" s="445"/>
      <c r="M504" s="43"/>
      <c r="N504" s="445"/>
      <c r="O504" s="43"/>
      <c r="P504" s="445"/>
      <c r="Q504" s="445"/>
      <c r="R504" s="445"/>
      <c r="S504" s="445"/>
      <c r="T504" s="445"/>
      <c r="U504" s="445"/>
      <c r="V504" s="445"/>
      <c r="W504" s="445"/>
      <c r="X504" s="445"/>
      <c r="Y504" s="445"/>
      <c r="Z504" s="445"/>
      <c r="AA504" s="445"/>
    </row>
    <row r="505" spans="1:27" ht="15.75" customHeight="1" x14ac:dyDescent="0.25">
      <c r="A505" s="445"/>
      <c r="B505" s="445"/>
      <c r="C505" s="445"/>
      <c r="D505" s="445"/>
      <c r="E505" s="445"/>
      <c r="F505" s="445"/>
      <c r="G505" s="445"/>
      <c r="H505" s="445"/>
      <c r="I505" s="686"/>
      <c r="J505" s="445"/>
      <c r="K505" s="445"/>
      <c r="L505" s="445"/>
      <c r="M505" s="43"/>
      <c r="N505" s="445"/>
      <c r="O505" s="43"/>
      <c r="P505" s="445"/>
      <c r="Q505" s="445"/>
      <c r="R505" s="445"/>
      <c r="S505" s="445"/>
      <c r="T505" s="445"/>
      <c r="U505" s="445"/>
      <c r="V505" s="445"/>
      <c r="W505" s="445"/>
      <c r="X505" s="445"/>
      <c r="Y505" s="445"/>
      <c r="Z505" s="445"/>
      <c r="AA505" s="445"/>
    </row>
    <row r="506" spans="1:27" ht="15.75" customHeight="1" x14ac:dyDescent="0.25">
      <c r="A506" s="445"/>
      <c r="B506" s="445"/>
      <c r="C506" s="445"/>
      <c r="D506" s="445"/>
      <c r="E506" s="445"/>
      <c r="F506" s="445"/>
      <c r="G506" s="445"/>
      <c r="H506" s="445"/>
      <c r="I506" s="686"/>
      <c r="J506" s="445"/>
      <c r="K506" s="445"/>
      <c r="L506" s="445"/>
      <c r="M506" s="43"/>
      <c r="N506" s="445"/>
      <c r="O506" s="43"/>
      <c r="P506" s="445"/>
      <c r="Q506" s="445"/>
      <c r="R506" s="445"/>
      <c r="S506" s="445"/>
      <c r="T506" s="445"/>
      <c r="U506" s="445"/>
      <c r="V506" s="445"/>
      <c r="W506" s="445"/>
      <c r="X506" s="445"/>
      <c r="Y506" s="445"/>
      <c r="Z506" s="445"/>
      <c r="AA506" s="445"/>
    </row>
    <row r="507" spans="1:27" ht="15.75" customHeight="1" x14ac:dyDescent="0.25">
      <c r="A507" s="445"/>
      <c r="B507" s="445"/>
      <c r="C507" s="445"/>
      <c r="D507" s="445"/>
      <c r="E507" s="445"/>
      <c r="F507" s="445"/>
      <c r="G507" s="445"/>
      <c r="H507" s="445"/>
      <c r="I507" s="686"/>
      <c r="J507" s="445"/>
      <c r="K507" s="445"/>
      <c r="L507" s="445"/>
      <c r="M507" s="43"/>
      <c r="N507" s="445"/>
      <c r="O507" s="43"/>
      <c r="P507" s="445"/>
      <c r="Q507" s="445"/>
      <c r="R507" s="445"/>
      <c r="S507" s="445"/>
      <c r="T507" s="445"/>
      <c r="U507" s="445"/>
      <c r="V507" s="445"/>
      <c r="W507" s="445"/>
      <c r="X507" s="445"/>
      <c r="Y507" s="445"/>
      <c r="Z507" s="445"/>
      <c r="AA507" s="445"/>
    </row>
    <row r="508" spans="1:27" ht="15.75" customHeight="1" x14ac:dyDescent="0.25">
      <c r="A508" s="445"/>
      <c r="B508" s="445"/>
      <c r="C508" s="445"/>
      <c r="D508" s="445"/>
      <c r="E508" s="445"/>
      <c r="F508" s="445"/>
      <c r="G508" s="445"/>
      <c r="H508" s="445"/>
      <c r="I508" s="686"/>
      <c r="J508" s="445"/>
      <c r="K508" s="445"/>
      <c r="L508" s="445"/>
      <c r="M508" s="43"/>
      <c r="N508" s="445"/>
      <c r="O508" s="43"/>
      <c r="P508" s="445"/>
      <c r="Q508" s="445"/>
      <c r="R508" s="445"/>
      <c r="S508" s="445"/>
      <c r="T508" s="445"/>
      <c r="U508" s="445"/>
      <c r="V508" s="445"/>
      <c r="W508" s="445"/>
      <c r="X508" s="445"/>
      <c r="Y508" s="445"/>
      <c r="Z508" s="445"/>
      <c r="AA508" s="445"/>
    </row>
    <row r="509" spans="1:27" ht="15.75" customHeight="1" x14ac:dyDescent="0.25">
      <c r="A509" s="445"/>
      <c r="B509" s="445"/>
      <c r="C509" s="445"/>
      <c r="D509" s="445"/>
      <c r="E509" s="445"/>
      <c r="F509" s="445"/>
      <c r="G509" s="445"/>
      <c r="H509" s="445"/>
      <c r="I509" s="686"/>
      <c r="J509" s="445"/>
      <c r="K509" s="445"/>
      <c r="L509" s="445"/>
      <c r="M509" s="43"/>
      <c r="N509" s="445"/>
      <c r="O509" s="43"/>
      <c r="P509" s="445"/>
      <c r="Q509" s="445"/>
      <c r="R509" s="445"/>
      <c r="S509" s="445"/>
      <c r="T509" s="445"/>
      <c r="U509" s="445"/>
      <c r="V509" s="445"/>
      <c r="W509" s="445"/>
      <c r="X509" s="445"/>
      <c r="Y509" s="445"/>
      <c r="Z509" s="445"/>
      <c r="AA509" s="445"/>
    </row>
    <row r="510" spans="1:27" ht="15.75" customHeight="1" x14ac:dyDescent="0.25">
      <c r="A510" s="445"/>
      <c r="B510" s="445"/>
      <c r="C510" s="445"/>
      <c r="D510" s="445"/>
      <c r="E510" s="445"/>
      <c r="F510" s="445"/>
      <c r="G510" s="445"/>
      <c r="H510" s="445"/>
      <c r="I510" s="686"/>
      <c r="J510" s="445"/>
      <c r="K510" s="445"/>
      <c r="L510" s="445"/>
      <c r="M510" s="43"/>
      <c r="N510" s="445"/>
      <c r="O510" s="43"/>
      <c r="P510" s="445"/>
      <c r="Q510" s="445"/>
      <c r="R510" s="445"/>
      <c r="S510" s="445"/>
      <c r="T510" s="445"/>
      <c r="U510" s="445"/>
      <c r="V510" s="445"/>
      <c r="W510" s="445"/>
      <c r="X510" s="445"/>
      <c r="Y510" s="445"/>
      <c r="Z510" s="445"/>
      <c r="AA510" s="445"/>
    </row>
    <row r="511" spans="1:27" ht="15.75" customHeight="1" x14ac:dyDescent="0.25">
      <c r="A511" s="445"/>
      <c r="B511" s="445"/>
      <c r="C511" s="445"/>
      <c r="D511" s="445"/>
      <c r="E511" s="445"/>
      <c r="F511" s="445"/>
      <c r="G511" s="445"/>
      <c r="H511" s="445"/>
      <c r="I511" s="686"/>
      <c r="J511" s="445"/>
      <c r="K511" s="445"/>
      <c r="L511" s="445"/>
      <c r="M511" s="43"/>
      <c r="N511" s="445"/>
      <c r="O511" s="43"/>
      <c r="P511" s="445"/>
      <c r="Q511" s="445"/>
      <c r="R511" s="445"/>
      <c r="S511" s="445"/>
      <c r="T511" s="445"/>
      <c r="U511" s="445"/>
      <c r="V511" s="445"/>
      <c r="W511" s="445"/>
      <c r="X511" s="445"/>
      <c r="Y511" s="445"/>
      <c r="Z511" s="445"/>
      <c r="AA511" s="445"/>
    </row>
    <row r="512" spans="1:27" ht="15.75" customHeight="1" x14ac:dyDescent="0.25">
      <c r="A512" s="445"/>
      <c r="B512" s="445"/>
      <c r="C512" s="445"/>
      <c r="D512" s="445"/>
      <c r="E512" s="445"/>
      <c r="F512" s="445"/>
      <c r="G512" s="445"/>
      <c r="H512" s="445"/>
      <c r="I512" s="686"/>
      <c r="J512" s="445"/>
      <c r="K512" s="445"/>
      <c r="L512" s="445"/>
      <c r="M512" s="43"/>
      <c r="N512" s="445"/>
      <c r="O512" s="43"/>
      <c r="P512" s="445"/>
      <c r="Q512" s="445"/>
      <c r="R512" s="445"/>
      <c r="S512" s="445"/>
      <c r="T512" s="445"/>
      <c r="U512" s="445"/>
      <c r="V512" s="445"/>
      <c r="W512" s="445"/>
      <c r="X512" s="445"/>
      <c r="Y512" s="445"/>
      <c r="Z512" s="445"/>
      <c r="AA512" s="445"/>
    </row>
    <row r="513" spans="1:27" ht="15.75" customHeight="1" x14ac:dyDescent="0.25">
      <c r="A513" s="445"/>
      <c r="B513" s="445"/>
      <c r="C513" s="445"/>
      <c r="D513" s="445"/>
      <c r="E513" s="445"/>
      <c r="F513" s="445"/>
      <c r="G513" s="445"/>
      <c r="H513" s="445"/>
      <c r="I513" s="686"/>
      <c r="J513" s="445"/>
      <c r="K513" s="445"/>
      <c r="L513" s="445"/>
      <c r="M513" s="43"/>
      <c r="N513" s="445"/>
      <c r="O513" s="43"/>
      <c r="P513" s="445"/>
      <c r="Q513" s="445"/>
      <c r="R513" s="445"/>
      <c r="S513" s="445"/>
      <c r="T513" s="445"/>
      <c r="U513" s="445"/>
      <c r="V513" s="445"/>
      <c r="W513" s="445"/>
      <c r="X513" s="445"/>
      <c r="Y513" s="445"/>
      <c r="Z513" s="445"/>
      <c r="AA513" s="445"/>
    </row>
    <row r="514" spans="1:27" ht="15.75" customHeight="1" x14ac:dyDescent="0.25">
      <c r="A514" s="445"/>
      <c r="B514" s="445"/>
      <c r="C514" s="445"/>
      <c r="D514" s="445"/>
      <c r="E514" s="445"/>
      <c r="F514" s="445"/>
      <c r="G514" s="445"/>
      <c r="H514" s="445"/>
      <c r="I514" s="686"/>
      <c r="J514" s="445"/>
      <c r="K514" s="445"/>
      <c r="L514" s="445"/>
      <c r="M514" s="43"/>
      <c r="N514" s="445"/>
      <c r="O514" s="43"/>
      <c r="P514" s="445"/>
      <c r="Q514" s="445"/>
      <c r="R514" s="445"/>
      <c r="S514" s="445"/>
      <c r="T514" s="445"/>
      <c r="U514" s="445"/>
      <c r="V514" s="445"/>
      <c r="W514" s="445"/>
      <c r="X514" s="445"/>
      <c r="Y514" s="445"/>
      <c r="Z514" s="445"/>
      <c r="AA514" s="445"/>
    </row>
    <row r="515" spans="1:27" ht="15.75" customHeight="1" x14ac:dyDescent="0.25">
      <c r="A515" s="445"/>
      <c r="B515" s="445"/>
      <c r="C515" s="445"/>
      <c r="D515" s="445"/>
      <c r="E515" s="445"/>
      <c r="F515" s="445"/>
      <c r="G515" s="445"/>
      <c r="H515" s="445"/>
      <c r="I515" s="686"/>
      <c r="J515" s="445"/>
      <c r="K515" s="445"/>
      <c r="L515" s="445"/>
      <c r="M515" s="43"/>
      <c r="N515" s="445"/>
      <c r="O515" s="43"/>
      <c r="P515" s="445"/>
      <c r="Q515" s="445"/>
      <c r="R515" s="445"/>
      <c r="S515" s="445"/>
      <c r="T515" s="445"/>
      <c r="U515" s="445"/>
      <c r="V515" s="445"/>
      <c r="W515" s="445"/>
      <c r="X515" s="445"/>
      <c r="Y515" s="445"/>
      <c r="Z515" s="445"/>
      <c r="AA515" s="445"/>
    </row>
    <row r="516" spans="1:27" ht="15.75" customHeight="1" x14ac:dyDescent="0.25">
      <c r="A516" s="445"/>
      <c r="B516" s="445"/>
      <c r="C516" s="445"/>
      <c r="D516" s="445"/>
      <c r="E516" s="445"/>
      <c r="F516" s="445"/>
      <c r="G516" s="445"/>
      <c r="H516" s="445"/>
      <c r="I516" s="686"/>
      <c r="J516" s="445"/>
      <c r="K516" s="445"/>
      <c r="L516" s="445"/>
      <c r="M516" s="43"/>
      <c r="N516" s="445"/>
      <c r="O516" s="43"/>
      <c r="P516" s="445"/>
      <c r="Q516" s="445"/>
      <c r="R516" s="445"/>
      <c r="S516" s="445"/>
      <c r="T516" s="445"/>
      <c r="U516" s="445"/>
      <c r="V516" s="445"/>
      <c r="W516" s="445"/>
      <c r="X516" s="445"/>
      <c r="Y516" s="445"/>
      <c r="Z516" s="445"/>
      <c r="AA516" s="445"/>
    </row>
    <row r="517" spans="1:27" ht="15.75" customHeight="1" x14ac:dyDescent="0.25">
      <c r="A517" s="445"/>
      <c r="B517" s="445"/>
      <c r="C517" s="445"/>
      <c r="D517" s="445"/>
      <c r="E517" s="445"/>
      <c r="F517" s="445"/>
      <c r="G517" s="445"/>
      <c r="H517" s="445"/>
      <c r="I517" s="686"/>
      <c r="J517" s="445"/>
      <c r="K517" s="445"/>
      <c r="L517" s="445"/>
      <c r="M517" s="43"/>
      <c r="N517" s="445"/>
      <c r="O517" s="43"/>
      <c r="P517" s="445"/>
      <c r="Q517" s="445"/>
      <c r="R517" s="445"/>
      <c r="S517" s="445"/>
      <c r="T517" s="445"/>
      <c r="U517" s="445"/>
      <c r="V517" s="445"/>
      <c r="W517" s="445"/>
      <c r="X517" s="445"/>
      <c r="Y517" s="445"/>
      <c r="Z517" s="445"/>
      <c r="AA517" s="445"/>
    </row>
    <row r="518" spans="1:27" ht="15.75" customHeight="1" x14ac:dyDescent="0.25">
      <c r="A518" s="445"/>
      <c r="B518" s="445"/>
      <c r="C518" s="445"/>
      <c r="D518" s="445"/>
      <c r="E518" s="445"/>
      <c r="F518" s="445"/>
      <c r="G518" s="445"/>
      <c r="H518" s="445"/>
      <c r="I518" s="686"/>
      <c r="J518" s="445"/>
      <c r="K518" s="445"/>
      <c r="L518" s="445"/>
      <c r="M518" s="43"/>
      <c r="N518" s="445"/>
      <c r="O518" s="43"/>
      <c r="P518" s="445"/>
      <c r="Q518" s="445"/>
      <c r="R518" s="445"/>
      <c r="S518" s="445"/>
      <c r="T518" s="445"/>
      <c r="U518" s="445"/>
      <c r="V518" s="445"/>
      <c r="W518" s="445"/>
      <c r="X518" s="445"/>
      <c r="Y518" s="445"/>
      <c r="Z518" s="445"/>
      <c r="AA518" s="445"/>
    </row>
    <row r="519" spans="1:27" ht="15.75" customHeight="1" x14ac:dyDescent="0.25">
      <c r="A519" s="445"/>
      <c r="B519" s="445"/>
      <c r="C519" s="445"/>
      <c r="D519" s="445"/>
      <c r="E519" s="445"/>
      <c r="F519" s="445"/>
      <c r="G519" s="445"/>
      <c r="H519" s="445"/>
      <c r="I519" s="686"/>
      <c r="J519" s="445"/>
      <c r="K519" s="445"/>
      <c r="L519" s="445"/>
      <c r="M519" s="43"/>
      <c r="N519" s="445"/>
      <c r="O519" s="43"/>
      <c r="P519" s="445"/>
      <c r="Q519" s="445"/>
      <c r="R519" s="445"/>
      <c r="S519" s="445"/>
      <c r="T519" s="445"/>
      <c r="U519" s="445"/>
      <c r="V519" s="445"/>
      <c r="W519" s="445"/>
      <c r="X519" s="445"/>
      <c r="Y519" s="445"/>
      <c r="Z519" s="445"/>
      <c r="AA519" s="445"/>
    </row>
    <row r="520" spans="1:27" ht="15.75" customHeight="1" x14ac:dyDescent="0.25">
      <c r="A520" s="445"/>
      <c r="B520" s="445"/>
      <c r="C520" s="445"/>
      <c r="D520" s="445"/>
      <c r="E520" s="445"/>
      <c r="F520" s="445"/>
      <c r="G520" s="445"/>
      <c r="H520" s="445"/>
      <c r="I520" s="686"/>
      <c r="J520" s="445"/>
      <c r="K520" s="445"/>
      <c r="L520" s="445"/>
      <c r="M520" s="43"/>
      <c r="N520" s="445"/>
      <c r="O520" s="43"/>
      <c r="P520" s="445"/>
      <c r="Q520" s="445"/>
      <c r="R520" s="445"/>
      <c r="S520" s="445"/>
      <c r="T520" s="445"/>
      <c r="U520" s="445"/>
      <c r="V520" s="445"/>
      <c r="W520" s="445"/>
      <c r="X520" s="445"/>
      <c r="Y520" s="445"/>
      <c r="Z520" s="445"/>
      <c r="AA520" s="445"/>
    </row>
    <row r="521" spans="1:27" ht="15.75" customHeight="1" x14ac:dyDescent="0.25">
      <c r="A521" s="445"/>
      <c r="B521" s="445"/>
      <c r="C521" s="445"/>
      <c r="D521" s="445"/>
      <c r="E521" s="445"/>
      <c r="F521" s="445"/>
      <c r="G521" s="445"/>
      <c r="H521" s="445"/>
      <c r="I521" s="686"/>
      <c r="J521" s="445"/>
      <c r="K521" s="445"/>
      <c r="L521" s="445"/>
      <c r="M521" s="43"/>
      <c r="N521" s="445"/>
      <c r="O521" s="43"/>
      <c r="P521" s="445"/>
      <c r="Q521" s="445"/>
      <c r="R521" s="445"/>
      <c r="S521" s="445"/>
      <c r="T521" s="445"/>
      <c r="U521" s="445"/>
      <c r="V521" s="445"/>
      <c r="W521" s="445"/>
      <c r="X521" s="445"/>
      <c r="Y521" s="445"/>
      <c r="Z521" s="445"/>
      <c r="AA521" s="445"/>
    </row>
    <row r="522" spans="1:27" ht="15.75" customHeight="1" x14ac:dyDescent="0.25">
      <c r="A522" s="445"/>
      <c r="B522" s="445"/>
      <c r="C522" s="445"/>
      <c r="D522" s="445"/>
      <c r="E522" s="445"/>
      <c r="F522" s="445"/>
      <c r="G522" s="445"/>
      <c r="H522" s="445"/>
      <c r="I522" s="686"/>
      <c r="J522" s="445"/>
      <c r="K522" s="445"/>
      <c r="L522" s="445"/>
      <c r="M522" s="43"/>
      <c r="N522" s="445"/>
      <c r="O522" s="43"/>
      <c r="P522" s="445"/>
      <c r="Q522" s="445"/>
      <c r="R522" s="445"/>
      <c r="S522" s="445"/>
      <c r="T522" s="445"/>
      <c r="U522" s="445"/>
      <c r="V522" s="445"/>
      <c r="W522" s="445"/>
      <c r="X522" s="445"/>
      <c r="Y522" s="445"/>
      <c r="Z522" s="445"/>
      <c r="AA522" s="445"/>
    </row>
    <row r="523" spans="1:27" ht="15.75" customHeight="1" x14ac:dyDescent="0.25">
      <c r="A523" s="445"/>
      <c r="B523" s="445"/>
      <c r="C523" s="445"/>
      <c r="D523" s="445"/>
      <c r="E523" s="445"/>
      <c r="F523" s="445"/>
      <c r="G523" s="445"/>
      <c r="H523" s="445"/>
      <c r="I523" s="686"/>
      <c r="J523" s="445"/>
      <c r="K523" s="445"/>
      <c r="L523" s="445"/>
      <c r="M523" s="43"/>
      <c r="N523" s="445"/>
      <c r="O523" s="43"/>
      <c r="P523" s="445"/>
      <c r="Q523" s="445"/>
      <c r="R523" s="445"/>
      <c r="S523" s="445"/>
      <c r="T523" s="445"/>
      <c r="U523" s="445"/>
      <c r="V523" s="445"/>
      <c r="W523" s="445"/>
      <c r="X523" s="445"/>
      <c r="Y523" s="445"/>
      <c r="Z523" s="445"/>
      <c r="AA523" s="445"/>
    </row>
    <row r="524" spans="1:27" ht="15.75" customHeight="1" x14ac:dyDescent="0.25">
      <c r="A524" s="445"/>
      <c r="B524" s="445"/>
      <c r="C524" s="445"/>
      <c r="D524" s="445"/>
      <c r="E524" s="445"/>
      <c r="F524" s="445"/>
      <c r="G524" s="445"/>
      <c r="H524" s="445"/>
      <c r="I524" s="686"/>
      <c r="J524" s="445"/>
      <c r="K524" s="445"/>
      <c r="L524" s="445"/>
      <c r="M524" s="43"/>
      <c r="N524" s="445"/>
      <c r="O524" s="43"/>
      <c r="P524" s="445"/>
      <c r="Q524" s="445"/>
      <c r="R524" s="445"/>
      <c r="S524" s="445"/>
      <c r="T524" s="445"/>
      <c r="U524" s="445"/>
      <c r="V524" s="445"/>
      <c r="W524" s="445"/>
      <c r="X524" s="445"/>
      <c r="Y524" s="445"/>
      <c r="Z524" s="445"/>
      <c r="AA524" s="445"/>
    </row>
    <row r="525" spans="1:27" ht="15.75" customHeight="1" x14ac:dyDescent="0.25">
      <c r="A525" s="445"/>
      <c r="B525" s="445"/>
      <c r="C525" s="445"/>
      <c r="D525" s="445"/>
      <c r="E525" s="445"/>
      <c r="F525" s="445"/>
      <c r="G525" s="445"/>
      <c r="H525" s="445"/>
      <c r="I525" s="686"/>
      <c r="J525" s="445"/>
      <c r="K525" s="445"/>
      <c r="L525" s="445"/>
      <c r="M525" s="43"/>
      <c r="N525" s="445"/>
      <c r="O525" s="43"/>
      <c r="P525" s="445"/>
      <c r="Q525" s="445"/>
      <c r="R525" s="445"/>
      <c r="S525" s="445"/>
      <c r="T525" s="445"/>
      <c r="U525" s="445"/>
      <c r="V525" s="445"/>
      <c r="W525" s="445"/>
      <c r="X525" s="445"/>
      <c r="Y525" s="445"/>
      <c r="Z525" s="445"/>
      <c r="AA525" s="445"/>
    </row>
    <row r="526" spans="1:27" ht="15.75" customHeight="1" x14ac:dyDescent="0.25">
      <c r="A526" s="445"/>
      <c r="B526" s="445"/>
      <c r="C526" s="445"/>
      <c r="D526" s="445"/>
      <c r="E526" s="445"/>
      <c r="F526" s="445"/>
      <c r="G526" s="445"/>
      <c r="H526" s="445"/>
      <c r="I526" s="686"/>
      <c r="J526" s="445"/>
      <c r="K526" s="445"/>
      <c r="L526" s="445"/>
      <c r="M526" s="43"/>
      <c r="N526" s="445"/>
      <c r="O526" s="43"/>
      <c r="P526" s="445"/>
      <c r="Q526" s="445"/>
      <c r="R526" s="445"/>
      <c r="S526" s="445"/>
      <c r="T526" s="445"/>
      <c r="U526" s="445"/>
      <c r="V526" s="445"/>
      <c r="W526" s="445"/>
      <c r="X526" s="445"/>
      <c r="Y526" s="445"/>
      <c r="Z526" s="445"/>
      <c r="AA526" s="445"/>
    </row>
    <row r="527" spans="1:27" ht="15.75" customHeight="1" x14ac:dyDescent="0.25">
      <c r="A527" s="445"/>
      <c r="B527" s="445"/>
      <c r="C527" s="445"/>
      <c r="D527" s="445"/>
      <c r="E527" s="445"/>
      <c r="F527" s="445"/>
      <c r="G527" s="445"/>
      <c r="H527" s="445"/>
      <c r="I527" s="686"/>
      <c r="J527" s="445"/>
      <c r="K527" s="445"/>
      <c r="L527" s="445"/>
      <c r="M527" s="43"/>
      <c r="N527" s="445"/>
      <c r="O527" s="43"/>
      <c r="P527" s="445"/>
      <c r="Q527" s="445"/>
      <c r="R527" s="445"/>
      <c r="S527" s="445"/>
      <c r="T527" s="445"/>
      <c r="U527" s="445"/>
      <c r="V527" s="445"/>
      <c r="W527" s="445"/>
      <c r="X527" s="445"/>
      <c r="Y527" s="445"/>
      <c r="Z527" s="445"/>
      <c r="AA527" s="445"/>
    </row>
    <row r="528" spans="1:27" ht="15.75" customHeight="1" x14ac:dyDescent="0.25">
      <c r="A528" s="445"/>
      <c r="B528" s="445"/>
      <c r="C528" s="445"/>
      <c r="D528" s="445"/>
      <c r="E528" s="445"/>
      <c r="F528" s="445"/>
      <c r="G528" s="445"/>
      <c r="H528" s="445"/>
      <c r="I528" s="686"/>
      <c r="J528" s="445"/>
      <c r="K528" s="445"/>
      <c r="L528" s="445"/>
      <c r="M528" s="43"/>
      <c r="N528" s="445"/>
      <c r="O528" s="43"/>
      <c r="P528" s="445"/>
      <c r="Q528" s="445"/>
      <c r="R528" s="445"/>
      <c r="S528" s="445"/>
      <c r="T528" s="445"/>
      <c r="U528" s="445"/>
      <c r="V528" s="445"/>
      <c r="W528" s="445"/>
      <c r="X528" s="445"/>
      <c r="Y528" s="445"/>
      <c r="Z528" s="445"/>
      <c r="AA528" s="445"/>
    </row>
    <row r="529" spans="1:27" ht="15.75" customHeight="1" x14ac:dyDescent="0.25">
      <c r="A529" s="445"/>
      <c r="B529" s="445"/>
      <c r="C529" s="445"/>
      <c r="D529" s="445"/>
      <c r="E529" s="445"/>
      <c r="F529" s="445"/>
      <c r="G529" s="445"/>
      <c r="H529" s="445"/>
      <c r="I529" s="686"/>
      <c r="J529" s="445"/>
      <c r="K529" s="445"/>
      <c r="L529" s="445"/>
      <c r="M529" s="43"/>
      <c r="N529" s="445"/>
      <c r="O529" s="43"/>
      <c r="P529" s="445"/>
      <c r="Q529" s="445"/>
      <c r="R529" s="445"/>
      <c r="S529" s="445"/>
      <c r="T529" s="445"/>
      <c r="U529" s="445"/>
      <c r="V529" s="445"/>
      <c r="W529" s="445"/>
      <c r="X529" s="445"/>
      <c r="Y529" s="445"/>
      <c r="Z529" s="445"/>
      <c r="AA529" s="445"/>
    </row>
    <row r="530" spans="1:27" ht="15.75" customHeight="1" x14ac:dyDescent="0.25">
      <c r="A530" s="445"/>
      <c r="B530" s="445"/>
      <c r="C530" s="445"/>
      <c r="D530" s="445"/>
      <c r="E530" s="445"/>
      <c r="F530" s="445"/>
      <c r="G530" s="445"/>
      <c r="H530" s="445"/>
      <c r="I530" s="686"/>
      <c r="J530" s="445"/>
      <c r="K530" s="445"/>
      <c r="L530" s="445"/>
      <c r="M530" s="43"/>
      <c r="N530" s="445"/>
      <c r="O530" s="43"/>
      <c r="P530" s="445"/>
      <c r="Q530" s="445"/>
      <c r="R530" s="445"/>
      <c r="S530" s="445"/>
      <c r="T530" s="445"/>
      <c r="U530" s="445"/>
      <c r="V530" s="445"/>
      <c r="W530" s="445"/>
      <c r="X530" s="445"/>
      <c r="Y530" s="445"/>
      <c r="Z530" s="445"/>
      <c r="AA530" s="445"/>
    </row>
    <row r="531" spans="1:27" ht="15.75" customHeight="1" x14ac:dyDescent="0.25">
      <c r="A531" s="445"/>
      <c r="B531" s="445"/>
      <c r="C531" s="445"/>
      <c r="D531" s="445"/>
      <c r="E531" s="445"/>
      <c r="F531" s="445"/>
      <c r="G531" s="445"/>
      <c r="H531" s="445"/>
      <c r="I531" s="686"/>
      <c r="J531" s="445"/>
      <c r="K531" s="445"/>
      <c r="L531" s="445"/>
      <c r="M531" s="43"/>
      <c r="N531" s="445"/>
      <c r="O531" s="43"/>
      <c r="P531" s="445"/>
      <c r="Q531" s="445"/>
      <c r="R531" s="445"/>
      <c r="S531" s="445"/>
      <c r="T531" s="445"/>
      <c r="U531" s="445"/>
      <c r="V531" s="445"/>
      <c r="W531" s="445"/>
      <c r="X531" s="445"/>
      <c r="Y531" s="445"/>
      <c r="Z531" s="445"/>
      <c r="AA531" s="445"/>
    </row>
    <row r="532" spans="1:27" ht="15.75" customHeight="1" x14ac:dyDescent="0.25">
      <c r="A532" s="445"/>
      <c r="B532" s="445"/>
      <c r="C532" s="445"/>
      <c r="D532" s="445"/>
      <c r="E532" s="445"/>
      <c r="F532" s="445"/>
      <c r="G532" s="445"/>
      <c r="H532" s="445"/>
      <c r="I532" s="686"/>
      <c r="J532" s="445"/>
      <c r="K532" s="445"/>
      <c r="L532" s="445"/>
      <c r="M532" s="43"/>
      <c r="N532" s="445"/>
      <c r="O532" s="43"/>
      <c r="P532" s="445"/>
      <c r="Q532" s="445"/>
      <c r="R532" s="445"/>
      <c r="S532" s="445"/>
      <c r="T532" s="445"/>
      <c r="U532" s="445"/>
      <c r="V532" s="445"/>
      <c r="W532" s="445"/>
      <c r="X532" s="445"/>
      <c r="Y532" s="445"/>
      <c r="Z532" s="445"/>
      <c r="AA532" s="445"/>
    </row>
    <row r="533" spans="1:27" ht="15.75" customHeight="1" x14ac:dyDescent="0.25">
      <c r="A533" s="445"/>
      <c r="B533" s="445"/>
      <c r="C533" s="445"/>
      <c r="D533" s="445"/>
      <c r="E533" s="445"/>
      <c r="F533" s="445"/>
      <c r="G533" s="445"/>
      <c r="H533" s="445"/>
      <c r="I533" s="686"/>
      <c r="J533" s="445"/>
      <c r="K533" s="445"/>
      <c r="L533" s="445"/>
      <c r="M533" s="43"/>
      <c r="N533" s="445"/>
      <c r="O533" s="43"/>
      <c r="P533" s="445"/>
      <c r="Q533" s="445"/>
      <c r="R533" s="445"/>
      <c r="S533" s="445"/>
      <c r="T533" s="445"/>
      <c r="U533" s="445"/>
      <c r="V533" s="445"/>
      <c r="W533" s="445"/>
      <c r="X533" s="445"/>
      <c r="Y533" s="445"/>
      <c r="Z533" s="445"/>
      <c r="AA533" s="445"/>
    </row>
    <row r="534" spans="1:27" ht="15.75" customHeight="1" x14ac:dyDescent="0.25">
      <c r="A534" s="445"/>
      <c r="B534" s="445"/>
      <c r="C534" s="445"/>
      <c r="D534" s="445"/>
      <c r="E534" s="445"/>
      <c r="F534" s="445"/>
      <c r="G534" s="445"/>
      <c r="H534" s="445"/>
      <c r="I534" s="686"/>
      <c r="J534" s="445"/>
      <c r="K534" s="445"/>
      <c r="L534" s="445"/>
      <c r="M534" s="43"/>
      <c r="N534" s="445"/>
      <c r="O534" s="43"/>
      <c r="P534" s="445"/>
      <c r="Q534" s="445"/>
      <c r="R534" s="445"/>
      <c r="S534" s="445"/>
      <c r="T534" s="445"/>
      <c r="U534" s="445"/>
      <c r="V534" s="445"/>
      <c r="W534" s="445"/>
      <c r="X534" s="445"/>
      <c r="Y534" s="445"/>
      <c r="Z534" s="445"/>
      <c r="AA534" s="445"/>
    </row>
    <row r="535" spans="1:27" ht="15.75" customHeight="1" x14ac:dyDescent="0.25">
      <c r="A535" s="445"/>
      <c r="B535" s="445"/>
      <c r="C535" s="445"/>
      <c r="D535" s="445"/>
      <c r="E535" s="445"/>
      <c r="F535" s="445"/>
      <c r="G535" s="445"/>
      <c r="H535" s="445"/>
      <c r="I535" s="686"/>
      <c r="J535" s="445"/>
      <c r="K535" s="445"/>
      <c r="L535" s="445"/>
      <c r="M535" s="43"/>
      <c r="N535" s="445"/>
      <c r="O535" s="43"/>
      <c r="P535" s="445"/>
      <c r="Q535" s="445"/>
      <c r="R535" s="445"/>
      <c r="S535" s="445"/>
      <c r="T535" s="445"/>
      <c r="U535" s="445"/>
      <c r="V535" s="445"/>
      <c r="W535" s="445"/>
      <c r="X535" s="445"/>
      <c r="Y535" s="445"/>
      <c r="Z535" s="445"/>
      <c r="AA535" s="445"/>
    </row>
    <row r="536" spans="1:27" ht="15.75" customHeight="1" x14ac:dyDescent="0.25">
      <c r="A536" s="445"/>
      <c r="B536" s="445"/>
      <c r="C536" s="445"/>
      <c r="D536" s="445"/>
      <c r="E536" s="445"/>
      <c r="F536" s="445"/>
      <c r="G536" s="445"/>
      <c r="H536" s="445"/>
      <c r="I536" s="686"/>
      <c r="J536" s="445"/>
      <c r="K536" s="445"/>
      <c r="L536" s="445"/>
      <c r="M536" s="43"/>
      <c r="N536" s="445"/>
      <c r="O536" s="43"/>
      <c r="P536" s="445"/>
      <c r="Q536" s="445"/>
      <c r="R536" s="445"/>
      <c r="S536" s="445"/>
      <c r="T536" s="445"/>
      <c r="U536" s="445"/>
      <c r="V536" s="445"/>
      <c r="W536" s="445"/>
      <c r="X536" s="445"/>
      <c r="Y536" s="445"/>
      <c r="Z536" s="445"/>
      <c r="AA536" s="445"/>
    </row>
    <row r="537" spans="1:27" ht="15.75" customHeight="1" x14ac:dyDescent="0.25">
      <c r="A537" s="445"/>
      <c r="B537" s="445"/>
      <c r="C537" s="445"/>
      <c r="D537" s="445"/>
      <c r="E537" s="445"/>
      <c r="F537" s="445"/>
      <c r="G537" s="445"/>
      <c r="H537" s="445"/>
      <c r="I537" s="686"/>
      <c r="J537" s="445"/>
      <c r="K537" s="445"/>
      <c r="L537" s="445"/>
      <c r="M537" s="43"/>
      <c r="N537" s="445"/>
      <c r="O537" s="43"/>
      <c r="P537" s="445"/>
      <c r="Q537" s="445"/>
      <c r="R537" s="445"/>
      <c r="S537" s="445"/>
      <c r="T537" s="445"/>
      <c r="U537" s="445"/>
      <c r="V537" s="445"/>
      <c r="W537" s="445"/>
      <c r="X537" s="445"/>
      <c r="Y537" s="445"/>
      <c r="Z537" s="445"/>
      <c r="AA537" s="445"/>
    </row>
    <row r="538" spans="1:27" ht="15.75" customHeight="1" x14ac:dyDescent="0.25">
      <c r="A538" s="445"/>
      <c r="B538" s="445"/>
      <c r="C538" s="445"/>
      <c r="D538" s="445"/>
      <c r="E538" s="445"/>
      <c r="F538" s="445"/>
      <c r="G538" s="445"/>
      <c r="H538" s="445"/>
      <c r="I538" s="686"/>
      <c r="J538" s="445"/>
      <c r="K538" s="445"/>
      <c r="L538" s="445"/>
      <c r="M538" s="43"/>
      <c r="N538" s="445"/>
      <c r="O538" s="43"/>
      <c r="P538" s="445"/>
      <c r="Q538" s="445"/>
      <c r="R538" s="445"/>
      <c r="S538" s="445"/>
      <c r="T538" s="445"/>
      <c r="U538" s="445"/>
      <c r="V538" s="445"/>
      <c r="W538" s="445"/>
      <c r="X538" s="445"/>
      <c r="Y538" s="445"/>
      <c r="Z538" s="445"/>
      <c r="AA538" s="445"/>
    </row>
    <row r="539" spans="1:27" ht="15.75" customHeight="1" x14ac:dyDescent="0.25">
      <c r="A539" s="445"/>
      <c r="B539" s="445"/>
      <c r="C539" s="445"/>
      <c r="D539" s="445"/>
      <c r="E539" s="445"/>
      <c r="F539" s="445"/>
      <c r="G539" s="445"/>
      <c r="H539" s="445"/>
      <c r="I539" s="686"/>
      <c r="J539" s="445"/>
      <c r="K539" s="445"/>
      <c r="L539" s="445"/>
      <c r="M539" s="43"/>
      <c r="N539" s="445"/>
      <c r="O539" s="43"/>
      <c r="P539" s="445"/>
      <c r="Q539" s="445"/>
      <c r="R539" s="445"/>
      <c r="S539" s="445"/>
      <c r="T539" s="445"/>
      <c r="U539" s="445"/>
      <c r="V539" s="445"/>
      <c r="W539" s="445"/>
      <c r="X539" s="445"/>
      <c r="Y539" s="445"/>
      <c r="Z539" s="445"/>
      <c r="AA539" s="445"/>
    </row>
    <row r="540" spans="1:27" ht="15.75" customHeight="1" x14ac:dyDescent="0.25">
      <c r="A540" s="445"/>
      <c r="B540" s="445"/>
      <c r="C540" s="445"/>
      <c r="D540" s="445"/>
      <c r="E540" s="445"/>
      <c r="F540" s="445"/>
      <c r="G540" s="445"/>
      <c r="H540" s="445"/>
      <c r="I540" s="686"/>
      <c r="J540" s="445"/>
      <c r="K540" s="445"/>
      <c r="L540" s="445"/>
      <c r="M540" s="43"/>
      <c r="N540" s="445"/>
      <c r="O540" s="43"/>
      <c r="P540" s="445"/>
      <c r="Q540" s="445"/>
      <c r="R540" s="445"/>
      <c r="S540" s="445"/>
      <c r="T540" s="445"/>
      <c r="U540" s="445"/>
      <c r="V540" s="445"/>
      <c r="W540" s="445"/>
      <c r="X540" s="445"/>
      <c r="Y540" s="445"/>
      <c r="Z540" s="445"/>
      <c r="AA540" s="445"/>
    </row>
    <row r="541" spans="1:27" ht="15.75" customHeight="1" x14ac:dyDescent="0.25">
      <c r="A541" s="445"/>
      <c r="B541" s="445"/>
      <c r="C541" s="445"/>
      <c r="D541" s="445"/>
      <c r="E541" s="445"/>
      <c r="F541" s="445"/>
      <c r="G541" s="445"/>
      <c r="H541" s="445"/>
      <c r="I541" s="686"/>
      <c r="J541" s="445"/>
      <c r="K541" s="445"/>
      <c r="L541" s="445"/>
      <c r="M541" s="43"/>
      <c r="N541" s="445"/>
      <c r="O541" s="43"/>
      <c r="P541" s="445"/>
      <c r="Q541" s="445"/>
      <c r="R541" s="445"/>
      <c r="S541" s="445"/>
      <c r="T541" s="445"/>
      <c r="U541" s="445"/>
      <c r="V541" s="445"/>
      <c r="W541" s="445"/>
      <c r="X541" s="445"/>
      <c r="Y541" s="445"/>
      <c r="Z541" s="445"/>
      <c r="AA541" s="445"/>
    </row>
    <row r="542" spans="1:27" ht="15.75" customHeight="1" x14ac:dyDescent="0.25">
      <c r="A542" s="445"/>
      <c r="B542" s="445"/>
      <c r="C542" s="445"/>
      <c r="D542" s="445"/>
      <c r="E542" s="445"/>
      <c r="F542" s="445"/>
      <c r="G542" s="445"/>
      <c r="H542" s="445"/>
      <c r="I542" s="686"/>
      <c r="J542" s="445"/>
      <c r="K542" s="445"/>
      <c r="L542" s="445"/>
      <c r="M542" s="43"/>
      <c r="N542" s="445"/>
      <c r="O542" s="43"/>
      <c r="P542" s="445"/>
      <c r="Q542" s="445"/>
      <c r="R542" s="445"/>
      <c r="S542" s="445"/>
      <c r="T542" s="445"/>
      <c r="U542" s="445"/>
      <c r="V542" s="445"/>
      <c r="W542" s="445"/>
      <c r="X542" s="445"/>
      <c r="Y542" s="445"/>
      <c r="Z542" s="445"/>
      <c r="AA542" s="445"/>
    </row>
    <row r="543" spans="1:27" ht="15.75" customHeight="1" x14ac:dyDescent="0.25">
      <c r="A543" s="445"/>
      <c r="B543" s="445"/>
      <c r="C543" s="445"/>
      <c r="D543" s="445"/>
      <c r="E543" s="445"/>
      <c r="F543" s="445"/>
      <c r="G543" s="445"/>
      <c r="H543" s="445"/>
      <c r="I543" s="686"/>
      <c r="J543" s="445"/>
      <c r="K543" s="445"/>
      <c r="L543" s="445"/>
      <c r="M543" s="43"/>
      <c r="N543" s="445"/>
      <c r="O543" s="43"/>
      <c r="P543" s="445"/>
      <c r="Q543" s="445"/>
      <c r="R543" s="445"/>
      <c r="S543" s="445"/>
      <c r="T543" s="445"/>
      <c r="U543" s="445"/>
      <c r="V543" s="445"/>
      <c r="W543" s="445"/>
      <c r="X543" s="445"/>
      <c r="Y543" s="445"/>
      <c r="Z543" s="445"/>
      <c r="AA543" s="445"/>
    </row>
    <row r="544" spans="1:27" ht="15.75" customHeight="1" x14ac:dyDescent="0.25">
      <c r="A544" s="445"/>
      <c r="B544" s="445"/>
      <c r="C544" s="445"/>
      <c r="D544" s="445"/>
      <c r="E544" s="445"/>
      <c r="F544" s="445"/>
      <c r="G544" s="445"/>
      <c r="H544" s="445"/>
      <c r="I544" s="686"/>
      <c r="J544" s="445"/>
      <c r="K544" s="445"/>
      <c r="L544" s="445"/>
      <c r="M544" s="43"/>
      <c r="N544" s="445"/>
      <c r="O544" s="43"/>
      <c r="P544" s="445"/>
      <c r="Q544" s="445"/>
      <c r="R544" s="445"/>
      <c r="S544" s="445"/>
      <c r="T544" s="445"/>
      <c r="U544" s="445"/>
      <c r="V544" s="445"/>
      <c r="W544" s="445"/>
      <c r="X544" s="445"/>
      <c r="Y544" s="445"/>
      <c r="Z544" s="445"/>
      <c r="AA544" s="445"/>
    </row>
    <row r="545" spans="1:27" ht="15.75" customHeight="1" x14ac:dyDescent="0.25">
      <c r="A545" s="445"/>
      <c r="B545" s="445"/>
      <c r="C545" s="445"/>
      <c r="D545" s="445"/>
      <c r="E545" s="445"/>
      <c r="F545" s="445"/>
      <c r="G545" s="445"/>
      <c r="H545" s="445"/>
      <c r="I545" s="686"/>
      <c r="J545" s="445"/>
      <c r="K545" s="445"/>
      <c r="L545" s="445"/>
      <c r="M545" s="43"/>
      <c r="N545" s="445"/>
      <c r="O545" s="43"/>
      <c r="P545" s="445"/>
      <c r="Q545" s="445"/>
      <c r="R545" s="445"/>
      <c r="S545" s="445"/>
      <c r="T545" s="445"/>
      <c r="U545" s="445"/>
      <c r="V545" s="445"/>
      <c r="W545" s="445"/>
      <c r="X545" s="445"/>
      <c r="Y545" s="445"/>
      <c r="Z545" s="445"/>
      <c r="AA545" s="445"/>
    </row>
    <row r="546" spans="1:27" ht="15.75" customHeight="1" x14ac:dyDescent="0.25">
      <c r="A546" s="445"/>
      <c r="B546" s="445"/>
      <c r="C546" s="445"/>
      <c r="D546" s="445"/>
      <c r="E546" s="445"/>
      <c r="F546" s="445"/>
      <c r="G546" s="445"/>
      <c r="H546" s="445"/>
      <c r="I546" s="686"/>
      <c r="J546" s="445"/>
      <c r="K546" s="445"/>
      <c r="L546" s="445"/>
      <c r="M546" s="43"/>
      <c r="N546" s="445"/>
      <c r="O546" s="43"/>
      <c r="P546" s="445"/>
      <c r="Q546" s="445"/>
      <c r="R546" s="445"/>
      <c r="S546" s="445"/>
      <c r="T546" s="445"/>
      <c r="U546" s="445"/>
      <c r="V546" s="445"/>
      <c r="W546" s="445"/>
      <c r="X546" s="445"/>
      <c r="Y546" s="445"/>
      <c r="Z546" s="445"/>
      <c r="AA546" s="445"/>
    </row>
    <row r="547" spans="1:27" ht="15.75" customHeight="1" x14ac:dyDescent="0.25">
      <c r="A547" s="445"/>
      <c r="B547" s="445"/>
      <c r="C547" s="445"/>
      <c r="D547" s="445"/>
      <c r="E547" s="445"/>
      <c r="F547" s="445"/>
      <c r="G547" s="445"/>
      <c r="H547" s="445"/>
      <c r="I547" s="686"/>
      <c r="J547" s="445"/>
      <c r="K547" s="445"/>
      <c r="L547" s="445"/>
      <c r="M547" s="43"/>
      <c r="N547" s="445"/>
      <c r="O547" s="43"/>
      <c r="P547" s="445"/>
      <c r="Q547" s="445"/>
      <c r="R547" s="445"/>
      <c r="S547" s="445"/>
      <c r="T547" s="445"/>
      <c r="U547" s="445"/>
      <c r="V547" s="445"/>
      <c r="W547" s="445"/>
      <c r="X547" s="445"/>
      <c r="Y547" s="445"/>
      <c r="Z547" s="445"/>
      <c r="AA547" s="445"/>
    </row>
    <row r="548" spans="1:27" ht="15.75" customHeight="1" x14ac:dyDescent="0.25">
      <c r="A548" s="445"/>
      <c r="B548" s="445"/>
      <c r="C548" s="445"/>
      <c r="D548" s="445"/>
      <c r="E548" s="445"/>
      <c r="F548" s="445"/>
      <c r="G548" s="445"/>
      <c r="H548" s="445"/>
      <c r="I548" s="686"/>
      <c r="J548" s="445"/>
      <c r="K548" s="445"/>
      <c r="L548" s="445"/>
      <c r="M548" s="43"/>
      <c r="N548" s="445"/>
      <c r="O548" s="43"/>
      <c r="P548" s="445"/>
      <c r="Q548" s="445"/>
      <c r="R548" s="445"/>
      <c r="S548" s="445"/>
      <c r="T548" s="445"/>
      <c r="U548" s="445"/>
      <c r="V548" s="445"/>
      <c r="W548" s="445"/>
      <c r="X548" s="445"/>
      <c r="Y548" s="445"/>
      <c r="Z548" s="445"/>
      <c r="AA548" s="445"/>
    </row>
    <row r="549" spans="1:27" ht="15.75" customHeight="1" x14ac:dyDescent="0.25">
      <c r="A549" s="445"/>
      <c r="B549" s="445"/>
      <c r="C549" s="445"/>
      <c r="D549" s="445"/>
      <c r="E549" s="445"/>
      <c r="F549" s="445"/>
      <c r="G549" s="445"/>
      <c r="H549" s="445"/>
      <c r="I549" s="686"/>
      <c r="J549" s="445"/>
      <c r="K549" s="445"/>
      <c r="L549" s="445"/>
      <c r="M549" s="43"/>
      <c r="N549" s="445"/>
      <c r="O549" s="43"/>
      <c r="P549" s="445"/>
      <c r="Q549" s="445"/>
      <c r="R549" s="445"/>
      <c r="S549" s="445"/>
      <c r="T549" s="445"/>
      <c r="U549" s="445"/>
      <c r="V549" s="445"/>
      <c r="W549" s="445"/>
      <c r="X549" s="445"/>
      <c r="Y549" s="445"/>
      <c r="Z549" s="445"/>
      <c r="AA549" s="445"/>
    </row>
    <row r="550" spans="1:27" ht="15.75" customHeight="1" x14ac:dyDescent="0.25">
      <c r="A550" s="445"/>
      <c r="B550" s="445"/>
      <c r="C550" s="445"/>
      <c r="D550" s="445"/>
      <c r="E550" s="445"/>
      <c r="F550" s="445"/>
      <c r="G550" s="445"/>
      <c r="H550" s="445"/>
      <c r="I550" s="686"/>
      <c r="J550" s="445"/>
      <c r="K550" s="445"/>
      <c r="L550" s="445"/>
      <c r="M550" s="43"/>
      <c r="N550" s="445"/>
      <c r="O550" s="43"/>
      <c r="P550" s="445"/>
      <c r="Q550" s="445"/>
      <c r="R550" s="445"/>
      <c r="S550" s="445"/>
      <c r="T550" s="445"/>
      <c r="U550" s="445"/>
      <c r="V550" s="445"/>
      <c r="W550" s="445"/>
      <c r="X550" s="445"/>
      <c r="Y550" s="445"/>
      <c r="Z550" s="445"/>
      <c r="AA550" s="445"/>
    </row>
    <row r="551" spans="1:27" ht="15.75" customHeight="1" x14ac:dyDescent="0.25">
      <c r="A551" s="445"/>
      <c r="B551" s="445"/>
      <c r="C551" s="445"/>
      <c r="D551" s="445"/>
      <c r="E551" s="445"/>
      <c r="F551" s="445"/>
      <c r="G551" s="445"/>
      <c r="H551" s="445"/>
      <c r="I551" s="686"/>
      <c r="J551" s="445"/>
      <c r="K551" s="445"/>
      <c r="L551" s="445"/>
      <c r="M551" s="43"/>
      <c r="N551" s="445"/>
      <c r="O551" s="43"/>
      <c r="P551" s="445"/>
      <c r="Q551" s="445"/>
      <c r="R551" s="445"/>
      <c r="S551" s="445"/>
      <c r="T551" s="445"/>
      <c r="U551" s="445"/>
      <c r="V551" s="445"/>
      <c r="W551" s="445"/>
      <c r="X551" s="445"/>
      <c r="Y551" s="445"/>
      <c r="Z551" s="445"/>
      <c r="AA551" s="445"/>
    </row>
    <row r="552" spans="1:27" ht="15.75" customHeight="1" x14ac:dyDescent="0.25">
      <c r="A552" s="445"/>
      <c r="B552" s="445"/>
      <c r="C552" s="445"/>
      <c r="D552" s="445"/>
      <c r="E552" s="445"/>
      <c r="F552" s="445"/>
      <c r="G552" s="445"/>
      <c r="H552" s="445"/>
      <c r="I552" s="686"/>
      <c r="J552" s="445"/>
      <c r="K552" s="445"/>
      <c r="L552" s="445"/>
      <c r="M552" s="43"/>
      <c r="N552" s="445"/>
      <c r="O552" s="43"/>
      <c r="P552" s="445"/>
      <c r="Q552" s="445"/>
      <c r="R552" s="445"/>
      <c r="S552" s="445"/>
      <c r="T552" s="445"/>
      <c r="U552" s="445"/>
      <c r="V552" s="445"/>
      <c r="W552" s="445"/>
      <c r="X552" s="445"/>
      <c r="Y552" s="445"/>
      <c r="Z552" s="445"/>
      <c r="AA552" s="445"/>
    </row>
    <row r="553" spans="1:27" ht="15.75" customHeight="1" x14ac:dyDescent="0.25">
      <c r="A553" s="445"/>
      <c r="B553" s="445"/>
      <c r="C553" s="445"/>
      <c r="D553" s="445"/>
      <c r="E553" s="445"/>
      <c r="F553" s="445"/>
      <c r="G553" s="445"/>
      <c r="H553" s="445"/>
      <c r="I553" s="686"/>
      <c r="J553" s="445"/>
      <c r="K553" s="445"/>
      <c r="L553" s="445"/>
      <c r="M553" s="43"/>
      <c r="N553" s="445"/>
      <c r="O553" s="43"/>
      <c r="P553" s="445"/>
      <c r="Q553" s="445"/>
      <c r="R553" s="445"/>
      <c r="S553" s="445"/>
      <c r="T553" s="445"/>
      <c r="U553" s="445"/>
      <c r="V553" s="445"/>
      <c r="W553" s="445"/>
      <c r="X553" s="445"/>
      <c r="Y553" s="445"/>
      <c r="Z553" s="445"/>
      <c r="AA553" s="445"/>
    </row>
    <row r="554" spans="1:27" ht="15.75" customHeight="1" x14ac:dyDescent="0.25">
      <c r="A554" s="445"/>
      <c r="B554" s="445"/>
      <c r="C554" s="445"/>
      <c r="D554" s="445"/>
      <c r="E554" s="445"/>
      <c r="F554" s="445"/>
      <c r="G554" s="445"/>
      <c r="H554" s="445"/>
      <c r="I554" s="686"/>
      <c r="J554" s="445"/>
      <c r="K554" s="445"/>
      <c r="L554" s="445"/>
      <c r="M554" s="43"/>
      <c r="N554" s="445"/>
      <c r="O554" s="43"/>
      <c r="P554" s="445"/>
      <c r="Q554" s="445"/>
      <c r="R554" s="445"/>
      <c r="S554" s="445"/>
      <c r="T554" s="445"/>
      <c r="U554" s="445"/>
      <c r="V554" s="445"/>
      <c r="W554" s="445"/>
      <c r="X554" s="445"/>
      <c r="Y554" s="445"/>
      <c r="Z554" s="445"/>
      <c r="AA554" s="445"/>
    </row>
    <row r="555" spans="1:27" ht="15.75" customHeight="1" x14ac:dyDescent="0.25">
      <c r="A555" s="445"/>
      <c r="B555" s="445"/>
      <c r="C555" s="445"/>
      <c r="D555" s="445"/>
      <c r="E555" s="445"/>
      <c r="F555" s="445"/>
      <c r="G555" s="445"/>
      <c r="H555" s="445"/>
      <c r="I555" s="686"/>
      <c r="J555" s="445"/>
      <c r="K555" s="445"/>
      <c r="L555" s="445"/>
      <c r="M555" s="43"/>
      <c r="N555" s="445"/>
      <c r="O555" s="43"/>
      <c r="P555" s="445"/>
      <c r="Q555" s="445"/>
      <c r="R555" s="445"/>
      <c r="S555" s="445"/>
      <c r="T555" s="445"/>
      <c r="U555" s="445"/>
      <c r="V555" s="445"/>
      <c r="W555" s="445"/>
      <c r="X555" s="445"/>
      <c r="Y555" s="445"/>
      <c r="Z555" s="445"/>
      <c r="AA555" s="445"/>
    </row>
    <row r="556" spans="1:27" ht="15.75" customHeight="1" x14ac:dyDescent="0.25">
      <c r="A556" s="445"/>
      <c r="B556" s="445"/>
      <c r="C556" s="445"/>
      <c r="D556" s="445"/>
      <c r="E556" s="445"/>
      <c r="F556" s="445"/>
      <c r="G556" s="445"/>
      <c r="H556" s="445"/>
      <c r="I556" s="686"/>
      <c r="J556" s="445"/>
      <c r="K556" s="445"/>
      <c r="L556" s="445"/>
      <c r="M556" s="43"/>
      <c r="N556" s="445"/>
      <c r="O556" s="43"/>
      <c r="P556" s="445"/>
      <c r="Q556" s="445"/>
      <c r="R556" s="445"/>
      <c r="S556" s="445"/>
      <c r="T556" s="445"/>
      <c r="U556" s="445"/>
      <c r="V556" s="445"/>
      <c r="W556" s="445"/>
      <c r="X556" s="445"/>
      <c r="Y556" s="445"/>
      <c r="Z556" s="445"/>
      <c r="AA556" s="445"/>
    </row>
    <row r="557" spans="1:27" ht="15.75" customHeight="1" x14ac:dyDescent="0.25">
      <c r="A557" s="445"/>
      <c r="B557" s="445"/>
      <c r="C557" s="445"/>
      <c r="D557" s="445"/>
      <c r="E557" s="445"/>
      <c r="F557" s="445"/>
      <c r="G557" s="445"/>
      <c r="H557" s="445"/>
      <c r="I557" s="686"/>
      <c r="J557" s="445"/>
      <c r="K557" s="445"/>
      <c r="L557" s="445"/>
      <c r="M557" s="43"/>
      <c r="N557" s="445"/>
      <c r="O557" s="43"/>
      <c r="P557" s="445"/>
      <c r="Q557" s="445"/>
      <c r="R557" s="445"/>
      <c r="S557" s="445"/>
      <c r="T557" s="445"/>
      <c r="U557" s="445"/>
      <c r="V557" s="445"/>
      <c r="W557" s="445"/>
      <c r="X557" s="445"/>
      <c r="Y557" s="445"/>
      <c r="Z557" s="445"/>
      <c r="AA557" s="445"/>
    </row>
    <row r="558" spans="1:27" ht="15.75" customHeight="1" x14ac:dyDescent="0.25">
      <c r="A558" s="445"/>
      <c r="B558" s="445"/>
      <c r="C558" s="445"/>
      <c r="D558" s="445"/>
      <c r="E558" s="445"/>
      <c r="F558" s="445"/>
      <c r="G558" s="445"/>
      <c r="H558" s="445"/>
      <c r="I558" s="686"/>
      <c r="J558" s="445"/>
      <c r="K558" s="445"/>
      <c r="L558" s="445"/>
      <c r="M558" s="43"/>
      <c r="N558" s="445"/>
      <c r="O558" s="43"/>
      <c r="P558" s="445"/>
      <c r="Q558" s="445"/>
      <c r="R558" s="445"/>
      <c r="S558" s="445"/>
      <c r="T558" s="445"/>
      <c r="U558" s="445"/>
      <c r="V558" s="445"/>
      <c r="W558" s="445"/>
      <c r="X558" s="445"/>
      <c r="Y558" s="445"/>
      <c r="Z558" s="445"/>
      <c r="AA558" s="445"/>
    </row>
    <row r="559" spans="1:27" ht="15.75" customHeight="1" x14ac:dyDescent="0.25">
      <c r="A559" s="445"/>
      <c r="B559" s="445"/>
      <c r="C559" s="445"/>
      <c r="D559" s="445"/>
      <c r="E559" s="445"/>
      <c r="F559" s="445"/>
      <c r="G559" s="445"/>
      <c r="H559" s="445"/>
      <c r="I559" s="686"/>
      <c r="J559" s="445"/>
      <c r="K559" s="445"/>
      <c r="L559" s="445"/>
      <c r="M559" s="43"/>
      <c r="N559" s="445"/>
      <c r="O559" s="43"/>
      <c r="P559" s="445"/>
      <c r="Q559" s="445"/>
      <c r="R559" s="445"/>
      <c r="S559" s="445"/>
      <c r="T559" s="445"/>
      <c r="U559" s="445"/>
      <c r="V559" s="445"/>
      <c r="W559" s="445"/>
      <c r="X559" s="445"/>
      <c r="Y559" s="445"/>
      <c r="Z559" s="445"/>
      <c r="AA559" s="445"/>
    </row>
    <row r="560" spans="1:27" ht="15.75" customHeight="1" x14ac:dyDescent="0.25">
      <c r="A560" s="445"/>
      <c r="B560" s="445"/>
      <c r="C560" s="445"/>
      <c r="D560" s="445"/>
      <c r="E560" s="445"/>
      <c r="F560" s="445"/>
      <c r="G560" s="445"/>
      <c r="H560" s="445"/>
      <c r="I560" s="686"/>
      <c r="J560" s="445"/>
      <c r="K560" s="445"/>
      <c r="L560" s="445"/>
      <c r="M560" s="43"/>
      <c r="N560" s="445"/>
      <c r="O560" s="43"/>
      <c r="P560" s="445"/>
      <c r="Q560" s="445"/>
      <c r="R560" s="445"/>
      <c r="S560" s="445"/>
      <c r="T560" s="445"/>
      <c r="U560" s="445"/>
      <c r="V560" s="445"/>
      <c r="W560" s="445"/>
      <c r="X560" s="445"/>
      <c r="Y560" s="445"/>
      <c r="Z560" s="445"/>
      <c r="AA560" s="445"/>
    </row>
    <row r="561" spans="1:27" ht="15.75" customHeight="1" x14ac:dyDescent="0.25">
      <c r="A561" s="445"/>
      <c r="B561" s="445"/>
      <c r="C561" s="445"/>
      <c r="D561" s="445"/>
      <c r="E561" s="445"/>
      <c r="F561" s="445"/>
      <c r="G561" s="445"/>
      <c r="H561" s="445"/>
      <c r="I561" s="686"/>
      <c r="J561" s="445"/>
      <c r="K561" s="445"/>
      <c r="L561" s="445"/>
      <c r="M561" s="43"/>
      <c r="N561" s="445"/>
      <c r="O561" s="43"/>
      <c r="P561" s="445"/>
      <c r="Q561" s="445"/>
      <c r="R561" s="445"/>
      <c r="S561" s="445"/>
      <c r="T561" s="445"/>
      <c r="U561" s="445"/>
      <c r="V561" s="445"/>
      <c r="W561" s="445"/>
      <c r="X561" s="445"/>
      <c r="Y561" s="445"/>
      <c r="Z561" s="445"/>
      <c r="AA561" s="445"/>
    </row>
    <row r="562" spans="1:27" ht="15.75" customHeight="1" x14ac:dyDescent="0.25">
      <c r="A562" s="445"/>
      <c r="B562" s="445"/>
      <c r="C562" s="445"/>
      <c r="D562" s="445"/>
      <c r="E562" s="445"/>
      <c r="F562" s="445"/>
      <c r="G562" s="445"/>
      <c r="H562" s="445"/>
      <c r="I562" s="686"/>
      <c r="J562" s="445"/>
      <c r="K562" s="445"/>
      <c r="L562" s="445"/>
      <c r="M562" s="43"/>
      <c r="N562" s="445"/>
      <c r="O562" s="43"/>
      <c r="P562" s="445"/>
      <c r="Q562" s="445"/>
      <c r="R562" s="445"/>
      <c r="S562" s="445"/>
      <c r="T562" s="445"/>
      <c r="U562" s="445"/>
      <c r="V562" s="445"/>
      <c r="W562" s="445"/>
      <c r="X562" s="445"/>
      <c r="Y562" s="445"/>
      <c r="Z562" s="445"/>
      <c r="AA562" s="445"/>
    </row>
    <row r="563" spans="1:27" ht="15.75" customHeight="1" x14ac:dyDescent="0.25">
      <c r="A563" s="445"/>
      <c r="B563" s="445"/>
      <c r="C563" s="445"/>
      <c r="D563" s="445"/>
      <c r="E563" s="445"/>
      <c r="F563" s="445"/>
      <c r="G563" s="445"/>
      <c r="H563" s="445"/>
      <c r="I563" s="686"/>
      <c r="J563" s="445"/>
      <c r="K563" s="445"/>
      <c r="L563" s="445"/>
      <c r="M563" s="43"/>
      <c r="N563" s="445"/>
      <c r="O563" s="43"/>
      <c r="P563" s="445"/>
      <c r="Q563" s="445"/>
      <c r="R563" s="445"/>
      <c r="S563" s="445"/>
      <c r="T563" s="445"/>
      <c r="U563" s="445"/>
      <c r="V563" s="445"/>
      <c r="W563" s="445"/>
      <c r="X563" s="445"/>
      <c r="Y563" s="445"/>
      <c r="Z563" s="445"/>
      <c r="AA563" s="445"/>
    </row>
    <row r="564" spans="1:27" ht="15.75" customHeight="1" x14ac:dyDescent="0.25">
      <c r="A564" s="445"/>
      <c r="B564" s="445"/>
      <c r="C564" s="445"/>
      <c r="D564" s="445"/>
      <c r="E564" s="445"/>
      <c r="F564" s="445"/>
      <c r="G564" s="445"/>
      <c r="H564" s="445"/>
      <c r="I564" s="686"/>
      <c r="J564" s="445"/>
      <c r="K564" s="445"/>
      <c r="L564" s="445"/>
      <c r="M564" s="43"/>
      <c r="N564" s="445"/>
      <c r="O564" s="43"/>
      <c r="P564" s="445"/>
      <c r="Q564" s="445"/>
      <c r="R564" s="445"/>
      <c r="S564" s="445"/>
      <c r="T564" s="445"/>
      <c r="U564" s="445"/>
      <c r="V564" s="445"/>
      <c r="W564" s="445"/>
      <c r="X564" s="445"/>
      <c r="Y564" s="445"/>
      <c r="Z564" s="445"/>
      <c r="AA564" s="445"/>
    </row>
    <row r="565" spans="1:27" ht="15.75" customHeight="1" x14ac:dyDescent="0.25">
      <c r="A565" s="445"/>
      <c r="B565" s="445"/>
      <c r="C565" s="445"/>
      <c r="D565" s="445"/>
      <c r="E565" s="445"/>
      <c r="F565" s="445"/>
      <c r="G565" s="445"/>
      <c r="H565" s="445"/>
      <c r="I565" s="686"/>
      <c r="J565" s="445"/>
      <c r="K565" s="445"/>
      <c r="L565" s="445"/>
      <c r="M565" s="43"/>
      <c r="N565" s="445"/>
      <c r="O565" s="43"/>
      <c r="P565" s="445"/>
      <c r="Q565" s="445"/>
      <c r="R565" s="445"/>
      <c r="S565" s="445"/>
      <c r="T565" s="445"/>
      <c r="U565" s="445"/>
      <c r="V565" s="445"/>
      <c r="W565" s="445"/>
      <c r="X565" s="445"/>
      <c r="Y565" s="445"/>
      <c r="Z565" s="445"/>
      <c r="AA565" s="445"/>
    </row>
    <row r="566" spans="1:27" ht="15.75" customHeight="1" x14ac:dyDescent="0.25">
      <c r="A566" s="445"/>
      <c r="B566" s="445"/>
      <c r="C566" s="445"/>
      <c r="D566" s="445"/>
      <c r="E566" s="445"/>
      <c r="F566" s="445"/>
      <c r="G566" s="445"/>
      <c r="H566" s="445"/>
      <c r="I566" s="686"/>
      <c r="J566" s="445"/>
      <c r="K566" s="445"/>
      <c r="L566" s="445"/>
      <c r="M566" s="43"/>
      <c r="N566" s="445"/>
      <c r="O566" s="43"/>
      <c r="P566" s="445"/>
      <c r="Q566" s="445"/>
      <c r="R566" s="445"/>
      <c r="S566" s="445"/>
      <c r="T566" s="445"/>
      <c r="U566" s="445"/>
      <c r="V566" s="445"/>
      <c r="W566" s="445"/>
      <c r="X566" s="445"/>
      <c r="Y566" s="445"/>
      <c r="Z566" s="445"/>
      <c r="AA566" s="445"/>
    </row>
    <row r="567" spans="1:27" ht="15.75" customHeight="1" x14ac:dyDescent="0.25">
      <c r="A567" s="445"/>
      <c r="B567" s="445"/>
      <c r="C567" s="445"/>
      <c r="D567" s="445"/>
      <c r="E567" s="445"/>
      <c r="F567" s="445"/>
      <c r="G567" s="445"/>
      <c r="H567" s="445"/>
      <c r="I567" s="686"/>
      <c r="J567" s="445"/>
      <c r="K567" s="445"/>
      <c r="L567" s="445"/>
      <c r="M567" s="43"/>
      <c r="N567" s="445"/>
      <c r="O567" s="43"/>
      <c r="P567" s="445"/>
      <c r="Q567" s="445"/>
      <c r="R567" s="445"/>
      <c r="S567" s="445"/>
      <c r="T567" s="445"/>
      <c r="U567" s="445"/>
      <c r="V567" s="445"/>
      <c r="W567" s="445"/>
      <c r="X567" s="445"/>
      <c r="Y567" s="445"/>
      <c r="Z567" s="445"/>
      <c r="AA567" s="445"/>
    </row>
    <row r="568" spans="1:27" ht="15.75" customHeight="1" x14ac:dyDescent="0.25">
      <c r="A568" s="445"/>
      <c r="B568" s="445"/>
      <c r="C568" s="445"/>
      <c r="D568" s="445"/>
      <c r="E568" s="445"/>
      <c r="F568" s="445"/>
      <c r="G568" s="445"/>
      <c r="H568" s="445"/>
      <c r="I568" s="686"/>
      <c r="J568" s="445"/>
      <c r="K568" s="445"/>
      <c r="L568" s="445"/>
      <c r="M568" s="43"/>
      <c r="N568" s="445"/>
      <c r="O568" s="43"/>
      <c r="P568" s="445"/>
      <c r="Q568" s="445"/>
      <c r="R568" s="445"/>
      <c r="S568" s="445"/>
      <c r="T568" s="445"/>
      <c r="U568" s="445"/>
      <c r="V568" s="445"/>
      <c r="W568" s="445"/>
      <c r="X568" s="445"/>
      <c r="Y568" s="445"/>
      <c r="Z568" s="445"/>
      <c r="AA568" s="445"/>
    </row>
    <row r="569" spans="1:27" ht="15.75" customHeight="1" x14ac:dyDescent="0.25">
      <c r="A569" s="445"/>
      <c r="B569" s="445"/>
      <c r="C569" s="445"/>
      <c r="D569" s="445"/>
      <c r="E569" s="445"/>
      <c r="F569" s="445"/>
      <c r="G569" s="445"/>
      <c r="H569" s="445"/>
      <c r="I569" s="686"/>
      <c r="J569" s="445"/>
      <c r="K569" s="445"/>
      <c r="L569" s="445"/>
      <c r="M569" s="43"/>
      <c r="N569" s="445"/>
      <c r="O569" s="43"/>
      <c r="P569" s="445"/>
      <c r="Q569" s="445"/>
      <c r="R569" s="445"/>
      <c r="S569" s="445"/>
      <c r="T569" s="445"/>
      <c r="U569" s="445"/>
      <c r="V569" s="445"/>
      <c r="W569" s="445"/>
      <c r="X569" s="445"/>
      <c r="Y569" s="445"/>
      <c r="Z569" s="445"/>
      <c r="AA569" s="445"/>
    </row>
    <row r="570" spans="1:27" ht="15.75" customHeight="1" x14ac:dyDescent="0.25">
      <c r="A570" s="445"/>
      <c r="B570" s="445"/>
      <c r="C570" s="445"/>
      <c r="D570" s="445"/>
      <c r="E570" s="445"/>
      <c r="F570" s="445"/>
      <c r="G570" s="445"/>
      <c r="H570" s="445"/>
      <c r="I570" s="686"/>
      <c r="J570" s="445"/>
      <c r="K570" s="445"/>
      <c r="L570" s="445"/>
      <c r="M570" s="43"/>
      <c r="N570" s="445"/>
      <c r="O570" s="43"/>
      <c r="P570" s="445"/>
      <c r="Q570" s="445"/>
      <c r="R570" s="445"/>
      <c r="S570" s="445"/>
      <c r="T570" s="445"/>
      <c r="U570" s="445"/>
      <c r="V570" s="445"/>
      <c r="W570" s="445"/>
      <c r="X570" s="445"/>
      <c r="Y570" s="445"/>
      <c r="Z570" s="445"/>
      <c r="AA570" s="445"/>
    </row>
    <row r="571" spans="1:27" ht="15.75" customHeight="1" x14ac:dyDescent="0.25">
      <c r="A571" s="445"/>
      <c r="B571" s="445"/>
      <c r="C571" s="445"/>
      <c r="D571" s="445"/>
      <c r="E571" s="445"/>
      <c r="F571" s="445"/>
      <c r="G571" s="445"/>
      <c r="H571" s="445"/>
      <c r="I571" s="686"/>
      <c r="J571" s="445"/>
      <c r="K571" s="445"/>
      <c r="L571" s="445"/>
      <c r="M571" s="43"/>
      <c r="N571" s="445"/>
      <c r="O571" s="43"/>
      <c r="P571" s="445"/>
      <c r="Q571" s="445"/>
      <c r="R571" s="445"/>
      <c r="S571" s="445"/>
      <c r="T571" s="445"/>
      <c r="U571" s="445"/>
      <c r="V571" s="445"/>
      <c r="W571" s="445"/>
      <c r="X571" s="445"/>
      <c r="Y571" s="445"/>
      <c r="Z571" s="445"/>
      <c r="AA571" s="445"/>
    </row>
    <row r="572" spans="1:27" ht="15.75" customHeight="1" x14ac:dyDescent="0.25">
      <c r="A572" s="445"/>
      <c r="B572" s="445"/>
      <c r="C572" s="445"/>
      <c r="D572" s="445"/>
      <c r="E572" s="445"/>
      <c r="F572" s="445"/>
      <c r="G572" s="445"/>
      <c r="H572" s="445"/>
      <c r="I572" s="686"/>
      <c r="J572" s="445"/>
      <c r="K572" s="445"/>
      <c r="L572" s="445"/>
      <c r="M572" s="43"/>
      <c r="N572" s="445"/>
      <c r="O572" s="43"/>
      <c r="P572" s="445"/>
      <c r="Q572" s="445"/>
      <c r="R572" s="445"/>
      <c r="S572" s="445"/>
      <c r="T572" s="445"/>
      <c r="U572" s="445"/>
      <c r="V572" s="445"/>
      <c r="W572" s="445"/>
      <c r="X572" s="445"/>
      <c r="Y572" s="445"/>
      <c r="Z572" s="445"/>
      <c r="AA572" s="445"/>
    </row>
    <row r="573" spans="1:27" ht="15.75" customHeight="1" x14ac:dyDescent="0.25">
      <c r="A573" s="445"/>
      <c r="B573" s="445"/>
      <c r="C573" s="445"/>
      <c r="D573" s="445"/>
      <c r="E573" s="445"/>
      <c r="F573" s="445"/>
      <c r="G573" s="445"/>
      <c r="H573" s="445"/>
      <c r="I573" s="686"/>
      <c r="J573" s="445"/>
      <c r="K573" s="445"/>
      <c r="L573" s="445"/>
      <c r="M573" s="43"/>
      <c r="N573" s="445"/>
      <c r="O573" s="43"/>
      <c r="P573" s="445"/>
      <c r="Q573" s="445"/>
      <c r="R573" s="445"/>
      <c r="S573" s="445"/>
      <c r="T573" s="445"/>
      <c r="U573" s="445"/>
      <c r="V573" s="445"/>
      <c r="W573" s="445"/>
      <c r="X573" s="445"/>
      <c r="Y573" s="445"/>
      <c r="Z573" s="445"/>
      <c r="AA573" s="445"/>
    </row>
    <row r="574" spans="1:27" ht="15.75" customHeight="1" x14ac:dyDescent="0.25">
      <c r="A574" s="445"/>
      <c r="B574" s="445"/>
      <c r="C574" s="445"/>
      <c r="D574" s="445"/>
      <c r="E574" s="445"/>
      <c r="F574" s="445"/>
      <c r="G574" s="445"/>
      <c r="H574" s="445"/>
      <c r="I574" s="686"/>
      <c r="J574" s="445"/>
      <c r="K574" s="445"/>
      <c r="L574" s="445"/>
      <c r="M574" s="43"/>
      <c r="N574" s="445"/>
      <c r="O574" s="43"/>
      <c r="P574" s="445"/>
      <c r="Q574" s="445"/>
      <c r="R574" s="445"/>
      <c r="S574" s="445"/>
      <c r="T574" s="445"/>
      <c r="U574" s="445"/>
      <c r="V574" s="445"/>
      <c r="W574" s="445"/>
      <c r="X574" s="445"/>
      <c r="Y574" s="445"/>
      <c r="Z574" s="445"/>
      <c r="AA574" s="445"/>
    </row>
    <row r="575" spans="1:27" ht="15.75" customHeight="1" x14ac:dyDescent="0.25">
      <c r="A575" s="445"/>
      <c r="B575" s="445"/>
      <c r="C575" s="445"/>
      <c r="D575" s="445"/>
      <c r="E575" s="445"/>
      <c r="F575" s="445"/>
      <c r="G575" s="445"/>
      <c r="H575" s="445"/>
      <c r="I575" s="686"/>
      <c r="J575" s="445"/>
      <c r="K575" s="445"/>
      <c r="L575" s="445"/>
      <c r="M575" s="43"/>
      <c r="N575" s="445"/>
      <c r="O575" s="43"/>
      <c r="P575" s="445"/>
      <c r="Q575" s="445"/>
      <c r="R575" s="445"/>
      <c r="S575" s="445"/>
      <c r="T575" s="445"/>
      <c r="U575" s="445"/>
      <c r="V575" s="445"/>
      <c r="W575" s="445"/>
      <c r="X575" s="445"/>
      <c r="Y575" s="445"/>
      <c r="Z575" s="445"/>
      <c r="AA575" s="445"/>
    </row>
    <row r="576" spans="1:27" ht="15.75" customHeight="1" x14ac:dyDescent="0.25">
      <c r="A576" s="445"/>
      <c r="B576" s="445"/>
      <c r="C576" s="445"/>
      <c r="D576" s="445"/>
      <c r="E576" s="445"/>
      <c r="F576" s="445"/>
      <c r="G576" s="445"/>
      <c r="H576" s="445"/>
      <c r="I576" s="686"/>
      <c r="J576" s="445"/>
      <c r="K576" s="445"/>
      <c r="L576" s="445"/>
      <c r="M576" s="43"/>
      <c r="N576" s="445"/>
      <c r="O576" s="43"/>
      <c r="P576" s="445"/>
      <c r="Q576" s="445"/>
      <c r="R576" s="445"/>
      <c r="S576" s="445"/>
      <c r="T576" s="445"/>
      <c r="U576" s="445"/>
      <c r="V576" s="445"/>
      <c r="W576" s="445"/>
      <c r="X576" s="445"/>
      <c r="Y576" s="445"/>
      <c r="Z576" s="445"/>
      <c r="AA576" s="445"/>
    </row>
    <row r="577" spans="1:27" ht="15.75" customHeight="1" x14ac:dyDescent="0.25">
      <c r="A577" s="445"/>
      <c r="B577" s="445"/>
      <c r="C577" s="445"/>
      <c r="D577" s="445"/>
      <c r="E577" s="445"/>
      <c r="F577" s="445"/>
      <c r="G577" s="445"/>
      <c r="H577" s="445"/>
      <c r="I577" s="686"/>
      <c r="J577" s="445"/>
      <c r="K577" s="445"/>
      <c r="L577" s="445"/>
      <c r="M577" s="43"/>
      <c r="N577" s="445"/>
      <c r="O577" s="43"/>
      <c r="P577" s="445"/>
      <c r="Q577" s="445"/>
      <c r="R577" s="445"/>
      <c r="S577" s="445"/>
      <c r="T577" s="445"/>
      <c r="U577" s="445"/>
      <c r="V577" s="445"/>
      <c r="W577" s="445"/>
      <c r="X577" s="445"/>
      <c r="Y577" s="445"/>
      <c r="Z577" s="445"/>
      <c r="AA577" s="445"/>
    </row>
    <row r="578" spans="1:27" ht="15.75" customHeight="1" x14ac:dyDescent="0.25">
      <c r="A578" s="445"/>
      <c r="B578" s="445"/>
      <c r="C578" s="445"/>
      <c r="D578" s="445"/>
      <c r="E578" s="445"/>
      <c r="F578" s="445"/>
      <c r="G578" s="445"/>
      <c r="H578" s="445"/>
      <c r="I578" s="686"/>
      <c r="J578" s="445"/>
      <c r="K578" s="445"/>
      <c r="L578" s="445"/>
      <c r="M578" s="43"/>
      <c r="N578" s="445"/>
      <c r="O578" s="43"/>
      <c r="P578" s="445"/>
      <c r="Q578" s="445"/>
      <c r="R578" s="445"/>
      <c r="S578" s="445"/>
      <c r="T578" s="445"/>
      <c r="U578" s="445"/>
      <c r="V578" s="445"/>
      <c r="W578" s="445"/>
      <c r="X578" s="445"/>
      <c r="Y578" s="445"/>
      <c r="Z578" s="445"/>
      <c r="AA578" s="445"/>
    </row>
    <row r="579" spans="1:27" ht="15.75" customHeight="1" x14ac:dyDescent="0.25">
      <c r="A579" s="445"/>
      <c r="B579" s="445"/>
      <c r="C579" s="445"/>
      <c r="D579" s="445"/>
      <c r="E579" s="445"/>
      <c r="F579" s="445"/>
      <c r="G579" s="445"/>
      <c r="H579" s="445"/>
      <c r="I579" s="686"/>
      <c r="J579" s="445"/>
      <c r="K579" s="445"/>
      <c r="L579" s="445"/>
      <c r="M579" s="43"/>
      <c r="N579" s="445"/>
      <c r="O579" s="43"/>
      <c r="P579" s="445"/>
      <c r="Q579" s="445"/>
      <c r="R579" s="445"/>
      <c r="S579" s="445"/>
      <c r="T579" s="445"/>
      <c r="U579" s="445"/>
      <c r="V579" s="445"/>
      <c r="W579" s="445"/>
      <c r="X579" s="445"/>
      <c r="Y579" s="445"/>
      <c r="Z579" s="445"/>
      <c r="AA579" s="445"/>
    </row>
    <row r="580" spans="1:27" ht="15.75" customHeight="1" x14ac:dyDescent="0.25">
      <c r="A580" s="445"/>
      <c r="B580" s="445"/>
      <c r="C580" s="445"/>
      <c r="D580" s="445"/>
      <c r="E580" s="445"/>
      <c r="F580" s="445"/>
      <c r="G580" s="445"/>
      <c r="H580" s="445"/>
      <c r="I580" s="686"/>
      <c r="J580" s="445"/>
      <c r="K580" s="445"/>
      <c r="L580" s="445"/>
      <c r="M580" s="43"/>
      <c r="N580" s="445"/>
      <c r="O580" s="43"/>
      <c r="P580" s="445"/>
      <c r="Q580" s="445"/>
      <c r="R580" s="445"/>
      <c r="S580" s="445"/>
      <c r="T580" s="445"/>
      <c r="U580" s="445"/>
      <c r="V580" s="445"/>
      <c r="W580" s="445"/>
      <c r="X580" s="445"/>
      <c r="Y580" s="445"/>
      <c r="Z580" s="445"/>
      <c r="AA580" s="445"/>
    </row>
    <row r="581" spans="1:27" ht="15.75" customHeight="1" x14ac:dyDescent="0.25">
      <c r="A581" s="445"/>
      <c r="B581" s="445"/>
      <c r="C581" s="445"/>
      <c r="D581" s="445"/>
      <c r="E581" s="445"/>
      <c r="F581" s="445"/>
      <c r="G581" s="445"/>
      <c r="H581" s="445"/>
      <c r="I581" s="686"/>
      <c r="J581" s="445"/>
      <c r="K581" s="445"/>
      <c r="L581" s="445"/>
      <c r="M581" s="43"/>
      <c r="N581" s="445"/>
      <c r="O581" s="43"/>
      <c r="P581" s="445"/>
      <c r="Q581" s="445"/>
      <c r="R581" s="445"/>
      <c r="S581" s="445"/>
      <c r="T581" s="445"/>
      <c r="U581" s="445"/>
      <c r="V581" s="445"/>
      <c r="W581" s="445"/>
      <c r="X581" s="445"/>
      <c r="Y581" s="445"/>
      <c r="Z581" s="445"/>
      <c r="AA581" s="445"/>
    </row>
    <row r="582" spans="1:27" ht="15.75" customHeight="1" x14ac:dyDescent="0.25">
      <c r="A582" s="445"/>
      <c r="B582" s="445"/>
      <c r="C582" s="445"/>
      <c r="D582" s="445"/>
      <c r="E582" s="445"/>
      <c r="F582" s="445"/>
      <c r="G582" s="445"/>
      <c r="H582" s="445"/>
      <c r="I582" s="686"/>
      <c r="J582" s="445"/>
      <c r="K582" s="445"/>
      <c r="L582" s="445"/>
      <c r="M582" s="43"/>
      <c r="N582" s="445"/>
      <c r="O582" s="43"/>
      <c r="P582" s="445"/>
      <c r="Q582" s="445"/>
      <c r="R582" s="445"/>
      <c r="S582" s="445"/>
      <c r="T582" s="445"/>
      <c r="U582" s="445"/>
      <c r="V582" s="445"/>
      <c r="W582" s="445"/>
      <c r="X582" s="445"/>
      <c r="Y582" s="445"/>
      <c r="Z582" s="445"/>
      <c r="AA582" s="445"/>
    </row>
    <row r="583" spans="1:27" ht="15.75" customHeight="1" x14ac:dyDescent="0.25">
      <c r="A583" s="445"/>
      <c r="B583" s="445"/>
      <c r="C583" s="445"/>
      <c r="D583" s="445"/>
      <c r="E583" s="445"/>
      <c r="F583" s="445"/>
      <c r="G583" s="445"/>
      <c r="H583" s="445"/>
      <c r="I583" s="686"/>
      <c r="J583" s="445"/>
      <c r="K583" s="445"/>
      <c r="L583" s="445"/>
      <c r="M583" s="43"/>
      <c r="N583" s="445"/>
      <c r="O583" s="43"/>
      <c r="P583" s="445"/>
      <c r="Q583" s="445"/>
      <c r="R583" s="445"/>
      <c r="S583" s="445"/>
      <c r="T583" s="445"/>
      <c r="U583" s="445"/>
      <c r="V583" s="445"/>
      <c r="W583" s="445"/>
      <c r="X583" s="445"/>
      <c r="Y583" s="445"/>
      <c r="Z583" s="445"/>
      <c r="AA583" s="445"/>
    </row>
    <row r="584" spans="1:27" ht="15.75" customHeight="1" x14ac:dyDescent="0.25">
      <c r="A584" s="445"/>
      <c r="B584" s="445"/>
      <c r="C584" s="445"/>
      <c r="D584" s="445"/>
      <c r="E584" s="445"/>
      <c r="F584" s="445"/>
      <c r="G584" s="445"/>
      <c r="H584" s="445"/>
      <c r="I584" s="686"/>
      <c r="J584" s="445"/>
      <c r="K584" s="445"/>
      <c r="L584" s="445"/>
      <c r="M584" s="43"/>
      <c r="N584" s="445"/>
      <c r="O584" s="43"/>
      <c r="P584" s="445"/>
      <c r="Q584" s="445"/>
      <c r="R584" s="445"/>
      <c r="S584" s="445"/>
      <c r="T584" s="445"/>
      <c r="U584" s="445"/>
      <c r="V584" s="445"/>
      <c r="W584" s="445"/>
      <c r="X584" s="445"/>
      <c r="Y584" s="445"/>
      <c r="Z584" s="445"/>
      <c r="AA584" s="445"/>
    </row>
    <row r="585" spans="1:27" ht="15.75" customHeight="1" x14ac:dyDescent="0.25">
      <c r="A585" s="445"/>
      <c r="B585" s="445"/>
      <c r="C585" s="445"/>
      <c r="D585" s="445"/>
      <c r="E585" s="445"/>
      <c r="F585" s="445"/>
      <c r="G585" s="445"/>
      <c r="H585" s="445"/>
      <c r="I585" s="686"/>
      <c r="J585" s="445"/>
      <c r="K585" s="445"/>
      <c r="L585" s="445"/>
      <c r="M585" s="43"/>
      <c r="N585" s="445"/>
      <c r="O585" s="43"/>
      <c r="P585" s="445"/>
      <c r="Q585" s="445"/>
      <c r="R585" s="445"/>
      <c r="S585" s="445"/>
      <c r="T585" s="445"/>
      <c r="U585" s="445"/>
      <c r="V585" s="445"/>
      <c r="W585" s="445"/>
      <c r="X585" s="445"/>
      <c r="Y585" s="445"/>
      <c r="Z585" s="445"/>
      <c r="AA585" s="445"/>
    </row>
    <row r="586" spans="1:27" ht="15.75" customHeight="1" x14ac:dyDescent="0.25">
      <c r="A586" s="445"/>
      <c r="B586" s="445"/>
      <c r="C586" s="445"/>
      <c r="D586" s="445"/>
      <c r="E586" s="445"/>
      <c r="F586" s="445"/>
      <c r="G586" s="445"/>
      <c r="H586" s="445"/>
      <c r="I586" s="686"/>
      <c r="J586" s="445"/>
      <c r="K586" s="445"/>
      <c r="L586" s="445"/>
      <c r="M586" s="43"/>
      <c r="N586" s="445"/>
      <c r="O586" s="43"/>
      <c r="P586" s="445"/>
      <c r="Q586" s="445"/>
      <c r="R586" s="445"/>
      <c r="S586" s="445"/>
      <c r="T586" s="445"/>
      <c r="U586" s="445"/>
      <c r="V586" s="445"/>
      <c r="W586" s="445"/>
      <c r="X586" s="445"/>
      <c r="Y586" s="445"/>
      <c r="Z586" s="445"/>
      <c r="AA586" s="445"/>
    </row>
    <row r="587" spans="1:27" ht="15.75" customHeight="1" x14ac:dyDescent="0.25">
      <c r="A587" s="445"/>
      <c r="B587" s="445"/>
      <c r="C587" s="445"/>
      <c r="D587" s="445"/>
      <c r="E587" s="445"/>
      <c r="F587" s="445"/>
      <c r="G587" s="445"/>
      <c r="H587" s="445"/>
      <c r="I587" s="686"/>
      <c r="J587" s="445"/>
      <c r="K587" s="445"/>
      <c r="L587" s="445"/>
      <c r="M587" s="43"/>
      <c r="N587" s="445"/>
      <c r="O587" s="43"/>
      <c r="P587" s="445"/>
      <c r="Q587" s="445"/>
      <c r="R587" s="445"/>
      <c r="S587" s="445"/>
      <c r="T587" s="445"/>
      <c r="U587" s="445"/>
      <c r="V587" s="445"/>
      <c r="W587" s="445"/>
      <c r="X587" s="445"/>
      <c r="Y587" s="445"/>
      <c r="Z587" s="445"/>
      <c r="AA587" s="445"/>
    </row>
    <row r="588" spans="1:27" ht="15.75" customHeight="1" x14ac:dyDescent="0.25">
      <c r="A588" s="445"/>
      <c r="B588" s="445"/>
      <c r="C588" s="445"/>
      <c r="D588" s="445"/>
      <c r="E588" s="445"/>
      <c r="F588" s="445"/>
      <c r="G588" s="445"/>
      <c r="H588" s="445"/>
      <c r="I588" s="686"/>
      <c r="J588" s="445"/>
      <c r="K588" s="445"/>
      <c r="L588" s="445"/>
      <c r="M588" s="43"/>
      <c r="N588" s="445"/>
      <c r="O588" s="43"/>
      <c r="P588" s="445"/>
      <c r="Q588" s="445"/>
      <c r="R588" s="445"/>
      <c r="S588" s="445"/>
      <c r="T588" s="445"/>
      <c r="U588" s="445"/>
      <c r="V588" s="445"/>
      <c r="W588" s="445"/>
      <c r="X588" s="445"/>
      <c r="Y588" s="445"/>
      <c r="Z588" s="445"/>
      <c r="AA588" s="445"/>
    </row>
    <row r="589" spans="1:27" ht="15.75" customHeight="1" x14ac:dyDescent="0.25">
      <c r="A589" s="445"/>
      <c r="B589" s="445"/>
      <c r="C589" s="445"/>
      <c r="D589" s="445"/>
      <c r="E589" s="445"/>
      <c r="F589" s="445"/>
      <c r="G589" s="445"/>
      <c r="H589" s="445"/>
      <c r="I589" s="686"/>
      <c r="J589" s="445"/>
      <c r="K589" s="445"/>
      <c r="L589" s="445"/>
      <c r="M589" s="43"/>
      <c r="N589" s="445"/>
      <c r="O589" s="43"/>
      <c r="P589" s="445"/>
      <c r="Q589" s="445"/>
      <c r="R589" s="445"/>
      <c r="S589" s="445"/>
      <c r="T589" s="445"/>
      <c r="U589" s="445"/>
      <c r="V589" s="445"/>
      <c r="W589" s="445"/>
      <c r="X589" s="445"/>
      <c r="Y589" s="445"/>
      <c r="Z589" s="445"/>
      <c r="AA589" s="445"/>
    </row>
    <row r="590" spans="1:27" ht="15.75" customHeight="1" x14ac:dyDescent="0.25">
      <c r="A590" s="445"/>
      <c r="B590" s="445"/>
      <c r="C590" s="445"/>
      <c r="D590" s="445"/>
      <c r="E590" s="445"/>
      <c r="F590" s="445"/>
      <c r="G590" s="445"/>
      <c r="H590" s="445"/>
      <c r="I590" s="686"/>
      <c r="J590" s="445"/>
      <c r="K590" s="445"/>
      <c r="L590" s="445"/>
      <c r="M590" s="43"/>
      <c r="N590" s="445"/>
      <c r="O590" s="43"/>
      <c r="P590" s="445"/>
      <c r="Q590" s="445"/>
      <c r="R590" s="445"/>
      <c r="S590" s="445"/>
      <c r="T590" s="445"/>
      <c r="U590" s="445"/>
      <c r="V590" s="445"/>
      <c r="W590" s="445"/>
      <c r="X590" s="445"/>
      <c r="Y590" s="445"/>
      <c r="Z590" s="445"/>
      <c r="AA590" s="445"/>
    </row>
    <row r="591" spans="1:27" ht="15.75" customHeight="1" x14ac:dyDescent="0.25">
      <c r="A591" s="445"/>
      <c r="B591" s="445"/>
      <c r="C591" s="445"/>
      <c r="D591" s="445"/>
      <c r="E591" s="445"/>
      <c r="F591" s="445"/>
      <c r="G591" s="445"/>
      <c r="H591" s="445"/>
      <c r="I591" s="686"/>
      <c r="J591" s="445"/>
      <c r="K591" s="445"/>
      <c r="L591" s="445"/>
      <c r="M591" s="43"/>
      <c r="N591" s="445"/>
      <c r="O591" s="43"/>
      <c r="P591" s="445"/>
      <c r="Q591" s="445"/>
      <c r="R591" s="445"/>
      <c r="S591" s="445"/>
      <c r="T591" s="445"/>
      <c r="U591" s="445"/>
      <c r="V591" s="445"/>
      <c r="W591" s="445"/>
      <c r="X591" s="445"/>
      <c r="Y591" s="445"/>
      <c r="Z591" s="445"/>
      <c r="AA591" s="445"/>
    </row>
    <row r="592" spans="1:27" ht="15.75" customHeight="1" x14ac:dyDescent="0.25">
      <c r="A592" s="445"/>
      <c r="B592" s="445"/>
      <c r="C592" s="445"/>
      <c r="D592" s="445"/>
      <c r="E592" s="445"/>
      <c r="F592" s="445"/>
      <c r="G592" s="445"/>
      <c r="H592" s="445"/>
      <c r="I592" s="686"/>
      <c r="J592" s="445"/>
      <c r="K592" s="445"/>
      <c r="L592" s="445"/>
      <c r="M592" s="43"/>
      <c r="N592" s="445"/>
      <c r="O592" s="43"/>
      <c r="P592" s="445"/>
      <c r="Q592" s="445"/>
      <c r="R592" s="445"/>
      <c r="S592" s="445"/>
      <c r="T592" s="445"/>
      <c r="U592" s="445"/>
      <c r="V592" s="445"/>
      <c r="W592" s="445"/>
      <c r="X592" s="445"/>
      <c r="Y592" s="445"/>
      <c r="Z592" s="445"/>
      <c r="AA592" s="445"/>
    </row>
    <row r="593" spans="1:27" ht="15.75" customHeight="1" x14ac:dyDescent="0.25">
      <c r="A593" s="445"/>
      <c r="B593" s="445"/>
      <c r="C593" s="445"/>
      <c r="D593" s="445"/>
      <c r="E593" s="445"/>
      <c r="F593" s="445"/>
      <c r="G593" s="445"/>
      <c r="H593" s="445"/>
      <c r="I593" s="686"/>
      <c r="J593" s="445"/>
      <c r="K593" s="445"/>
      <c r="L593" s="445"/>
      <c r="M593" s="43"/>
      <c r="N593" s="445"/>
      <c r="O593" s="43"/>
      <c r="P593" s="445"/>
      <c r="Q593" s="445"/>
      <c r="R593" s="445"/>
      <c r="S593" s="445"/>
      <c r="T593" s="445"/>
      <c r="U593" s="445"/>
      <c r="V593" s="445"/>
      <c r="W593" s="445"/>
      <c r="X593" s="445"/>
      <c r="Y593" s="445"/>
      <c r="Z593" s="445"/>
      <c r="AA593" s="445"/>
    </row>
    <row r="594" spans="1:27" ht="15.75" customHeight="1" x14ac:dyDescent="0.25">
      <c r="A594" s="445"/>
      <c r="B594" s="445"/>
      <c r="C594" s="445"/>
      <c r="D594" s="445"/>
      <c r="E594" s="445"/>
      <c r="F594" s="445"/>
      <c r="G594" s="445"/>
      <c r="H594" s="445"/>
      <c r="I594" s="686"/>
      <c r="J594" s="445"/>
      <c r="K594" s="445"/>
      <c r="L594" s="445"/>
      <c r="M594" s="43"/>
      <c r="N594" s="445"/>
      <c r="O594" s="43"/>
      <c r="P594" s="445"/>
      <c r="Q594" s="445"/>
      <c r="R594" s="445"/>
      <c r="S594" s="445"/>
      <c r="T594" s="445"/>
      <c r="U594" s="445"/>
      <c r="V594" s="445"/>
      <c r="W594" s="445"/>
      <c r="X594" s="445"/>
      <c r="Y594" s="445"/>
      <c r="Z594" s="445"/>
      <c r="AA594" s="445"/>
    </row>
    <row r="595" spans="1:27" ht="15.75" customHeight="1" x14ac:dyDescent="0.25">
      <c r="A595" s="445"/>
      <c r="B595" s="445"/>
      <c r="C595" s="445"/>
      <c r="D595" s="445"/>
      <c r="E595" s="445"/>
      <c r="F595" s="445"/>
      <c r="G595" s="445"/>
      <c r="H595" s="445"/>
      <c r="I595" s="686"/>
      <c r="J595" s="445"/>
      <c r="K595" s="445"/>
      <c r="L595" s="445"/>
      <c r="M595" s="43"/>
      <c r="N595" s="445"/>
      <c r="O595" s="43"/>
      <c r="P595" s="445"/>
      <c r="Q595" s="445"/>
      <c r="R595" s="445"/>
      <c r="S595" s="445"/>
      <c r="T595" s="445"/>
      <c r="U595" s="445"/>
      <c r="V595" s="445"/>
      <c r="W595" s="445"/>
      <c r="X595" s="445"/>
      <c r="Y595" s="445"/>
      <c r="Z595" s="445"/>
      <c r="AA595" s="445"/>
    </row>
    <row r="596" spans="1:27" ht="15.75" customHeight="1" x14ac:dyDescent="0.25">
      <c r="A596" s="445"/>
      <c r="B596" s="445"/>
      <c r="C596" s="445"/>
      <c r="D596" s="445"/>
      <c r="E596" s="445"/>
      <c r="F596" s="445"/>
      <c r="G596" s="445"/>
      <c r="H596" s="445"/>
      <c r="I596" s="686"/>
      <c r="J596" s="445"/>
      <c r="K596" s="445"/>
      <c r="L596" s="445"/>
      <c r="M596" s="43"/>
      <c r="N596" s="445"/>
      <c r="O596" s="43"/>
      <c r="P596" s="445"/>
      <c r="Q596" s="445"/>
      <c r="R596" s="445"/>
      <c r="S596" s="445"/>
      <c r="T596" s="445"/>
      <c r="U596" s="445"/>
      <c r="V596" s="445"/>
      <c r="W596" s="445"/>
      <c r="X596" s="445"/>
      <c r="Y596" s="445"/>
      <c r="Z596" s="445"/>
      <c r="AA596" s="445"/>
    </row>
    <row r="597" spans="1:27" ht="15.75" customHeight="1" x14ac:dyDescent="0.25">
      <c r="A597" s="445"/>
      <c r="B597" s="445"/>
      <c r="C597" s="445"/>
      <c r="D597" s="445"/>
      <c r="E597" s="445"/>
      <c r="F597" s="445"/>
      <c r="G597" s="445"/>
      <c r="H597" s="445"/>
      <c r="I597" s="686"/>
      <c r="J597" s="445"/>
      <c r="K597" s="445"/>
      <c r="L597" s="445"/>
      <c r="M597" s="43"/>
      <c r="N597" s="445"/>
      <c r="O597" s="43"/>
      <c r="P597" s="445"/>
      <c r="Q597" s="445"/>
      <c r="R597" s="445"/>
      <c r="S597" s="445"/>
      <c r="T597" s="445"/>
      <c r="U597" s="445"/>
      <c r="V597" s="445"/>
      <c r="W597" s="445"/>
      <c r="X597" s="445"/>
      <c r="Y597" s="445"/>
      <c r="Z597" s="445"/>
      <c r="AA597" s="445"/>
    </row>
    <row r="598" spans="1:27" ht="15.75" customHeight="1" x14ac:dyDescent="0.25">
      <c r="A598" s="445"/>
      <c r="B598" s="445"/>
      <c r="C598" s="445"/>
      <c r="D598" s="445"/>
      <c r="E598" s="445"/>
      <c r="F598" s="445"/>
      <c r="G598" s="445"/>
      <c r="H598" s="445"/>
      <c r="I598" s="686"/>
      <c r="J598" s="445"/>
      <c r="K598" s="445"/>
      <c r="L598" s="445"/>
      <c r="M598" s="43"/>
      <c r="N598" s="445"/>
      <c r="O598" s="43"/>
      <c r="P598" s="445"/>
      <c r="Q598" s="445"/>
      <c r="R598" s="445"/>
      <c r="S598" s="445"/>
      <c r="T598" s="445"/>
      <c r="U598" s="445"/>
      <c r="V598" s="445"/>
      <c r="W598" s="445"/>
      <c r="X598" s="445"/>
      <c r="Y598" s="445"/>
      <c r="Z598" s="445"/>
      <c r="AA598" s="445"/>
    </row>
    <row r="599" spans="1:27" ht="15.75" customHeight="1" x14ac:dyDescent="0.25">
      <c r="A599" s="445"/>
      <c r="B599" s="445"/>
      <c r="C599" s="445"/>
      <c r="D599" s="445"/>
      <c r="E599" s="445"/>
      <c r="F599" s="445"/>
      <c r="G599" s="445"/>
      <c r="H599" s="445"/>
      <c r="I599" s="686"/>
      <c r="J599" s="445"/>
      <c r="K599" s="445"/>
      <c r="L599" s="445"/>
      <c r="M599" s="43"/>
      <c r="N599" s="445"/>
      <c r="O599" s="43"/>
      <c r="P599" s="445"/>
      <c r="Q599" s="445"/>
      <c r="R599" s="445"/>
      <c r="S599" s="445"/>
      <c r="T599" s="445"/>
      <c r="U599" s="445"/>
      <c r="V599" s="445"/>
      <c r="W599" s="445"/>
      <c r="X599" s="445"/>
      <c r="Y599" s="445"/>
      <c r="Z599" s="445"/>
      <c r="AA599" s="445"/>
    </row>
    <row r="600" spans="1:27" ht="15.75" customHeight="1" x14ac:dyDescent="0.25">
      <c r="A600" s="445"/>
      <c r="B600" s="445"/>
      <c r="C600" s="445"/>
      <c r="D600" s="445"/>
      <c r="E600" s="445"/>
      <c r="F600" s="445"/>
      <c r="G600" s="445"/>
      <c r="H600" s="445"/>
      <c r="I600" s="686"/>
      <c r="J600" s="445"/>
      <c r="K600" s="445"/>
      <c r="L600" s="445"/>
      <c r="M600" s="43"/>
      <c r="N600" s="445"/>
      <c r="O600" s="43"/>
      <c r="P600" s="445"/>
      <c r="Q600" s="445"/>
      <c r="R600" s="445"/>
      <c r="S600" s="445"/>
      <c r="T600" s="445"/>
      <c r="U600" s="445"/>
      <c r="V600" s="445"/>
      <c r="W600" s="445"/>
      <c r="X600" s="445"/>
      <c r="Y600" s="445"/>
      <c r="Z600" s="445"/>
      <c r="AA600" s="445"/>
    </row>
    <row r="601" spans="1:27" ht="15.75" customHeight="1" x14ac:dyDescent="0.25">
      <c r="A601" s="445"/>
      <c r="B601" s="445"/>
      <c r="C601" s="445"/>
      <c r="D601" s="445"/>
      <c r="E601" s="445"/>
      <c r="F601" s="445"/>
      <c r="G601" s="445"/>
      <c r="H601" s="445"/>
      <c r="I601" s="686"/>
      <c r="J601" s="445"/>
      <c r="K601" s="445"/>
      <c r="L601" s="445"/>
      <c r="M601" s="43"/>
      <c r="N601" s="445"/>
      <c r="O601" s="43"/>
      <c r="P601" s="445"/>
      <c r="Q601" s="445"/>
      <c r="R601" s="445"/>
      <c r="S601" s="445"/>
      <c r="T601" s="445"/>
      <c r="U601" s="445"/>
      <c r="V601" s="445"/>
      <c r="W601" s="445"/>
      <c r="X601" s="445"/>
      <c r="Y601" s="445"/>
      <c r="Z601" s="445"/>
      <c r="AA601" s="445"/>
    </row>
    <row r="602" spans="1:27" ht="15.75" customHeight="1" x14ac:dyDescent="0.25">
      <c r="A602" s="445"/>
      <c r="B602" s="445"/>
      <c r="C602" s="445"/>
      <c r="D602" s="445"/>
      <c r="E602" s="445"/>
      <c r="F602" s="445"/>
      <c r="G602" s="445"/>
      <c r="H602" s="445"/>
      <c r="I602" s="686"/>
      <c r="J602" s="445"/>
      <c r="K602" s="445"/>
      <c r="L602" s="445"/>
      <c r="M602" s="43"/>
      <c r="N602" s="445"/>
      <c r="O602" s="43"/>
      <c r="P602" s="445"/>
      <c r="Q602" s="445"/>
      <c r="R602" s="445"/>
      <c r="S602" s="445"/>
      <c r="T602" s="445"/>
      <c r="U602" s="445"/>
      <c r="V602" s="445"/>
      <c r="W602" s="445"/>
      <c r="X602" s="445"/>
      <c r="Y602" s="445"/>
      <c r="Z602" s="445"/>
      <c r="AA602" s="445"/>
    </row>
    <row r="603" spans="1:27" ht="15.75" customHeight="1" x14ac:dyDescent="0.25">
      <c r="A603" s="445"/>
      <c r="B603" s="445"/>
      <c r="C603" s="445"/>
      <c r="D603" s="445"/>
      <c r="E603" s="445"/>
      <c r="F603" s="445"/>
      <c r="G603" s="445"/>
      <c r="H603" s="445"/>
      <c r="I603" s="686"/>
      <c r="J603" s="445"/>
      <c r="K603" s="445"/>
      <c r="L603" s="445"/>
      <c r="M603" s="43"/>
      <c r="N603" s="445"/>
      <c r="O603" s="43"/>
      <c r="P603" s="445"/>
      <c r="Q603" s="445"/>
      <c r="R603" s="445"/>
      <c r="S603" s="445"/>
      <c r="T603" s="445"/>
      <c r="U603" s="445"/>
      <c r="V603" s="445"/>
      <c r="W603" s="445"/>
      <c r="X603" s="445"/>
      <c r="Y603" s="445"/>
      <c r="Z603" s="445"/>
      <c r="AA603" s="445"/>
    </row>
    <row r="604" spans="1:27" ht="15.75" customHeight="1" x14ac:dyDescent="0.25">
      <c r="A604" s="445"/>
      <c r="B604" s="445"/>
      <c r="C604" s="445"/>
      <c r="D604" s="445"/>
      <c r="E604" s="445"/>
      <c r="F604" s="445"/>
      <c r="G604" s="445"/>
      <c r="H604" s="445"/>
      <c r="I604" s="686"/>
      <c r="J604" s="445"/>
      <c r="K604" s="445"/>
      <c r="L604" s="445"/>
      <c r="M604" s="43"/>
      <c r="N604" s="445"/>
      <c r="O604" s="43"/>
      <c r="P604" s="445"/>
      <c r="Q604" s="445"/>
      <c r="R604" s="445"/>
      <c r="S604" s="445"/>
      <c r="T604" s="445"/>
      <c r="U604" s="445"/>
      <c r="V604" s="445"/>
      <c r="W604" s="445"/>
      <c r="X604" s="445"/>
      <c r="Y604" s="445"/>
      <c r="Z604" s="445"/>
      <c r="AA604" s="445"/>
    </row>
    <row r="605" spans="1:27" ht="15.75" customHeight="1" x14ac:dyDescent="0.25">
      <c r="A605" s="445"/>
      <c r="B605" s="445"/>
      <c r="C605" s="445"/>
      <c r="D605" s="445"/>
      <c r="E605" s="445"/>
      <c r="F605" s="445"/>
      <c r="G605" s="445"/>
      <c r="H605" s="445"/>
      <c r="I605" s="686"/>
      <c r="J605" s="445"/>
      <c r="K605" s="445"/>
      <c r="L605" s="445"/>
      <c r="M605" s="43"/>
      <c r="N605" s="445"/>
      <c r="O605" s="43"/>
      <c r="P605" s="445"/>
      <c r="Q605" s="445"/>
      <c r="R605" s="445"/>
      <c r="S605" s="445"/>
      <c r="T605" s="445"/>
      <c r="U605" s="445"/>
      <c r="V605" s="445"/>
      <c r="W605" s="445"/>
      <c r="X605" s="445"/>
      <c r="Y605" s="445"/>
      <c r="Z605" s="445"/>
      <c r="AA605" s="445"/>
    </row>
    <row r="606" spans="1:27" ht="15.75" customHeight="1" x14ac:dyDescent="0.25">
      <c r="A606" s="445"/>
      <c r="B606" s="445"/>
      <c r="C606" s="445"/>
      <c r="D606" s="445"/>
      <c r="E606" s="445"/>
      <c r="F606" s="445"/>
      <c r="G606" s="445"/>
      <c r="H606" s="445"/>
      <c r="I606" s="686"/>
      <c r="J606" s="445"/>
      <c r="K606" s="445"/>
      <c r="L606" s="445"/>
      <c r="M606" s="43"/>
      <c r="N606" s="445"/>
      <c r="O606" s="43"/>
      <c r="P606" s="445"/>
      <c r="Q606" s="445"/>
      <c r="R606" s="445"/>
      <c r="S606" s="445"/>
      <c r="T606" s="445"/>
      <c r="U606" s="445"/>
      <c r="V606" s="445"/>
      <c r="W606" s="445"/>
      <c r="X606" s="445"/>
      <c r="Y606" s="445"/>
      <c r="Z606" s="445"/>
      <c r="AA606" s="445"/>
    </row>
    <row r="607" spans="1:27" ht="15.75" customHeight="1" x14ac:dyDescent="0.25">
      <c r="A607" s="445"/>
      <c r="B607" s="445"/>
      <c r="C607" s="445"/>
      <c r="D607" s="445"/>
      <c r="E607" s="445"/>
      <c r="F607" s="445"/>
      <c r="G607" s="445"/>
      <c r="H607" s="445"/>
      <c r="I607" s="686"/>
      <c r="J607" s="445"/>
      <c r="K607" s="445"/>
      <c r="L607" s="445"/>
      <c r="M607" s="43"/>
      <c r="N607" s="445"/>
      <c r="O607" s="43"/>
      <c r="P607" s="445"/>
      <c r="Q607" s="445"/>
      <c r="R607" s="445"/>
      <c r="S607" s="445"/>
      <c r="T607" s="445"/>
      <c r="U607" s="445"/>
      <c r="V607" s="445"/>
      <c r="W607" s="445"/>
      <c r="X607" s="445"/>
      <c r="Y607" s="445"/>
      <c r="Z607" s="445"/>
      <c r="AA607" s="445"/>
    </row>
    <row r="608" spans="1:27" ht="15.75" customHeight="1" x14ac:dyDescent="0.25">
      <c r="A608" s="445"/>
      <c r="B608" s="445"/>
      <c r="C608" s="445"/>
      <c r="D608" s="445"/>
      <c r="E608" s="445"/>
      <c r="F608" s="445"/>
      <c r="G608" s="445"/>
      <c r="H608" s="445"/>
      <c r="I608" s="686"/>
      <c r="J608" s="445"/>
      <c r="K608" s="445"/>
      <c r="L608" s="445"/>
      <c r="M608" s="43"/>
      <c r="N608" s="445"/>
      <c r="O608" s="43"/>
      <c r="P608" s="445"/>
      <c r="Q608" s="445"/>
      <c r="R608" s="445"/>
      <c r="S608" s="445"/>
      <c r="T608" s="445"/>
      <c r="U608" s="445"/>
      <c r="V608" s="445"/>
      <c r="W608" s="445"/>
      <c r="X608" s="445"/>
      <c r="Y608" s="445"/>
      <c r="Z608" s="445"/>
      <c r="AA608" s="445"/>
    </row>
    <row r="609" spans="1:27" ht="15.75" customHeight="1" x14ac:dyDescent="0.25">
      <c r="A609" s="445"/>
      <c r="B609" s="445"/>
      <c r="C609" s="445"/>
      <c r="D609" s="445"/>
      <c r="E609" s="445"/>
      <c r="F609" s="445"/>
      <c r="G609" s="445"/>
      <c r="H609" s="445"/>
      <c r="I609" s="686"/>
      <c r="J609" s="445"/>
      <c r="K609" s="445"/>
      <c r="L609" s="445"/>
      <c r="M609" s="43"/>
      <c r="N609" s="445"/>
      <c r="O609" s="43"/>
      <c r="P609" s="445"/>
      <c r="Q609" s="445"/>
      <c r="R609" s="445"/>
      <c r="S609" s="445"/>
      <c r="T609" s="445"/>
      <c r="U609" s="445"/>
      <c r="V609" s="445"/>
      <c r="W609" s="445"/>
      <c r="X609" s="445"/>
      <c r="Y609" s="445"/>
      <c r="Z609" s="445"/>
      <c r="AA609" s="445"/>
    </row>
    <row r="610" spans="1:27" ht="15.75" customHeight="1" x14ac:dyDescent="0.25">
      <c r="A610" s="445"/>
      <c r="B610" s="445"/>
      <c r="C610" s="445"/>
      <c r="D610" s="445"/>
      <c r="E610" s="445"/>
      <c r="F610" s="445"/>
      <c r="G610" s="445"/>
      <c r="H610" s="445"/>
      <c r="I610" s="686"/>
      <c r="J610" s="445"/>
      <c r="K610" s="445"/>
      <c r="L610" s="445"/>
      <c r="M610" s="43"/>
      <c r="N610" s="445"/>
      <c r="O610" s="43"/>
      <c r="P610" s="445"/>
      <c r="Q610" s="445"/>
      <c r="R610" s="445"/>
      <c r="S610" s="445"/>
      <c r="T610" s="445"/>
      <c r="U610" s="445"/>
      <c r="V610" s="445"/>
      <c r="W610" s="445"/>
      <c r="X610" s="445"/>
      <c r="Y610" s="445"/>
      <c r="Z610" s="445"/>
      <c r="AA610" s="445"/>
    </row>
    <row r="611" spans="1:27" ht="15.75" customHeight="1" x14ac:dyDescent="0.25">
      <c r="A611" s="445"/>
      <c r="B611" s="445"/>
      <c r="C611" s="445"/>
      <c r="D611" s="445"/>
      <c r="E611" s="445"/>
      <c r="F611" s="445"/>
      <c r="G611" s="445"/>
      <c r="H611" s="445"/>
      <c r="I611" s="686"/>
      <c r="J611" s="445"/>
      <c r="K611" s="445"/>
      <c r="L611" s="445"/>
      <c r="M611" s="43"/>
      <c r="N611" s="445"/>
      <c r="O611" s="43"/>
      <c r="P611" s="445"/>
      <c r="Q611" s="445"/>
      <c r="R611" s="445"/>
      <c r="S611" s="445"/>
      <c r="T611" s="445"/>
      <c r="U611" s="445"/>
      <c r="V611" s="445"/>
      <c r="W611" s="445"/>
      <c r="X611" s="445"/>
      <c r="Y611" s="445"/>
      <c r="Z611" s="445"/>
      <c r="AA611" s="445"/>
    </row>
    <row r="612" spans="1:27" ht="15.75" customHeight="1" x14ac:dyDescent="0.25">
      <c r="A612" s="445"/>
      <c r="B612" s="445"/>
      <c r="C612" s="445"/>
      <c r="D612" s="445"/>
      <c r="E612" s="445"/>
      <c r="F612" s="445"/>
      <c r="G612" s="445"/>
      <c r="H612" s="445"/>
      <c r="I612" s="686"/>
      <c r="J612" s="445"/>
      <c r="K612" s="445"/>
      <c r="L612" s="445"/>
      <c r="M612" s="43"/>
      <c r="N612" s="445"/>
      <c r="O612" s="43"/>
      <c r="P612" s="445"/>
      <c r="Q612" s="445"/>
      <c r="R612" s="445"/>
      <c r="S612" s="445"/>
      <c r="T612" s="445"/>
      <c r="U612" s="445"/>
      <c r="V612" s="445"/>
      <c r="W612" s="445"/>
      <c r="X612" s="445"/>
      <c r="Y612" s="445"/>
      <c r="Z612" s="445"/>
      <c r="AA612" s="445"/>
    </row>
    <row r="613" spans="1:27" ht="15.75" customHeight="1" x14ac:dyDescent="0.25">
      <c r="A613" s="445"/>
      <c r="B613" s="445"/>
      <c r="C613" s="445"/>
      <c r="D613" s="445"/>
      <c r="E613" s="445"/>
      <c r="F613" s="445"/>
      <c r="G613" s="445"/>
      <c r="H613" s="445"/>
      <c r="I613" s="686"/>
      <c r="J613" s="445"/>
      <c r="K613" s="445"/>
      <c r="L613" s="445"/>
      <c r="M613" s="43"/>
      <c r="N613" s="445"/>
      <c r="O613" s="43"/>
      <c r="P613" s="445"/>
      <c r="Q613" s="445"/>
      <c r="R613" s="445"/>
      <c r="S613" s="445"/>
      <c r="T613" s="445"/>
      <c r="U613" s="445"/>
      <c r="V613" s="445"/>
      <c r="W613" s="445"/>
      <c r="X613" s="445"/>
      <c r="Y613" s="445"/>
      <c r="Z613" s="445"/>
      <c r="AA613" s="445"/>
    </row>
    <row r="614" spans="1:27" ht="15.75" customHeight="1" x14ac:dyDescent="0.25">
      <c r="A614" s="445"/>
      <c r="B614" s="445"/>
      <c r="C614" s="445"/>
      <c r="D614" s="445"/>
      <c r="E614" s="445"/>
      <c r="F614" s="445"/>
      <c r="G614" s="445"/>
      <c r="H614" s="445"/>
      <c r="I614" s="686"/>
      <c r="J614" s="445"/>
      <c r="K614" s="445"/>
      <c r="L614" s="445"/>
      <c r="M614" s="43"/>
      <c r="N614" s="445"/>
      <c r="O614" s="43"/>
      <c r="P614" s="445"/>
      <c r="Q614" s="445"/>
      <c r="R614" s="445"/>
      <c r="S614" s="445"/>
      <c r="T614" s="445"/>
      <c r="U614" s="445"/>
      <c r="V614" s="445"/>
      <c r="W614" s="445"/>
      <c r="X614" s="445"/>
      <c r="Y614" s="445"/>
      <c r="Z614" s="445"/>
      <c r="AA614" s="445"/>
    </row>
    <row r="615" spans="1:27" ht="15.75" customHeight="1" x14ac:dyDescent="0.25">
      <c r="A615" s="445"/>
      <c r="B615" s="445"/>
      <c r="C615" s="445"/>
      <c r="D615" s="445"/>
      <c r="E615" s="445"/>
      <c r="F615" s="445"/>
      <c r="G615" s="445"/>
      <c r="H615" s="445"/>
      <c r="I615" s="686"/>
      <c r="J615" s="445"/>
      <c r="K615" s="445"/>
      <c r="L615" s="445"/>
      <c r="M615" s="43"/>
      <c r="N615" s="445"/>
      <c r="O615" s="43"/>
      <c r="P615" s="445"/>
      <c r="Q615" s="445"/>
      <c r="R615" s="445"/>
      <c r="S615" s="445"/>
      <c r="T615" s="445"/>
      <c r="U615" s="445"/>
      <c r="V615" s="445"/>
      <c r="W615" s="445"/>
      <c r="X615" s="445"/>
      <c r="Y615" s="445"/>
      <c r="Z615" s="445"/>
      <c r="AA615" s="445"/>
    </row>
    <row r="616" spans="1:27" ht="15.75" customHeight="1" x14ac:dyDescent="0.25">
      <c r="A616" s="445"/>
      <c r="B616" s="445"/>
      <c r="C616" s="445"/>
      <c r="D616" s="445"/>
      <c r="E616" s="445"/>
      <c r="F616" s="445"/>
      <c r="G616" s="445"/>
      <c r="H616" s="445"/>
      <c r="I616" s="686"/>
      <c r="J616" s="445"/>
      <c r="K616" s="445"/>
      <c r="L616" s="445"/>
      <c r="M616" s="43"/>
      <c r="N616" s="445"/>
      <c r="O616" s="43"/>
      <c r="P616" s="445"/>
      <c r="Q616" s="445"/>
      <c r="R616" s="445"/>
      <c r="S616" s="445"/>
      <c r="T616" s="445"/>
      <c r="U616" s="445"/>
      <c r="V616" s="445"/>
      <c r="W616" s="445"/>
      <c r="X616" s="445"/>
      <c r="Y616" s="445"/>
      <c r="Z616" s="445"/>
      <c r="AA616" s="445"/>
    </row>
    <row r="617" spans="1:27" ht="15.75" customHeight="1" x14ac:dyDescent="0.25">
      <c r="A617" s="445"/>
      <c r="B617" s="445"/>
      <c r="C617" s="445"/>
      <c r="D617" s="445"/>
      <c r="E617" s="445"/>
      <c r="F617" s="445"/>
      <c r="G617" s="445"/>
      <c r="H617" s="445"/>
      <c r="I617" s="686"/>
      <c r="J617" s="445"/>
      <c r="K617" s="445"/>
      <c r="L617" s="445"/>
      <c r="M617" s="43"/>
      <c r="N617" s="445"/>
      <c r="O617" s="43"/>
      <c r="P617" s="445"/>
      <c r="Q617" s="445"/>
      <c r="R617" s="445"/>
      <c r="S617" s="445"/>
      <c r="T617" s="445"/>
      <c r="U617" s="445"/>
      <c r="V617" s="445"/>
      <c r="W617" s="445"/>
      <c r="X617" s="445"/>
      <c r="Y617" s="445"/>
      <c r="Z617" s="445"/>
      <c r="AA617" s="445"/>
    </row>
    <row r="618" spans="1:27" ht="15.75" customHeight="1" x14ac:dyDescent="0.25">
      <c r="A618" s="445"/>
      <c r="B618" s="445"/>
      <c r="C618" s="445"/>
      <c r="D618" s="445"/>
      <c r="E618" s="445"/>
      <c r="F618" s="445"/>
      <c r="G618" s="445"/>
      <c r="H618" s="445"/>
      <c r="I618" s="686"/>
      <c r="J618" s="445"/>
      <c r="K618" s="445"/>
      <c r="L618" s="445"/>
      <c r="M618" s="43"/>
      <c r="N618" s="445"/>
      <c r="O618" s="43"/>
      <c r="P618" s="445"/>
      <c r="Q618" s="445"/>
      <c r="R618" s="445"/>
      <c r="S618" s="445"/>
      <c r="T618" s="445"/>
      <c r="U618" s="445"/>
      <c r="V618" s="445"/>
      <c r="W618" s="445"/>
      <c r="X618" s="445"/>
      <c r="Y618" s="445"/>
      <c r="Z618" s="445"/>
      <c r="AA618" s="445"/>
    </row>
    <row r="619" spans="1:27" ht="15.75" customHeight="1" x14ac:dyDescent="0.25">
      <c r="A619" s="445"/>
      <c r="B619" s="445"/>
      <c r="C619" s="445"/>
      <c r="D619" s="445"/>
      <c r="E619" s="445"/>
      <c r="F619" s="445"/>
      <c r="G619" s="445"/>
      <c r="H619" s="445"/>
      <c r="I619" s="686"/>
      <c r="J619" s="445"/>
      <c r="K619" s="445"/>
      <c r="L619" s="445"/>
      <c r="M619" s="43"/>
      <c r="N619" s="445"/>
      <c r="O619" s="43"/>
      <c r="P619" s="445"/>
      <c r="Q619" s="445"/>
      <c r="R619" s="445"/>
      <c r="S619" s="445"/>
      <c r="T619" s="445"/>
      <c r="U619" s="445"/>
      <c r="V619" s="445"/>
      <c r="W619" s="445"/>
      <c r="X619" s="445"/>
      <c r="Y619" s="445"/>
      <c r="Z619" s="445"/>
      <c r="AA619" s="445"/>
    </row>
    <row r="620" spans="1:27" ht="15.75" customHeight="1" x14ac:dyDescent="0.25">
      <c r="A620" s="445"/>
      <c r="B620" s="445"/>
      <c r="C620" s="445"/>
      <c r="D620" s="445"/>
      <c r="E620" s="445"/>
      <c r="F620" s="445"/>
      <c r="G620" s="445"/>
      <c r="H620" s="445"/>
      <c r="I620" s="686"/>
      <c r="J620" s="445"/>
      <c r="K620" s="445"/>
      <c r="L620" s="445"/>
      <c r="M620" s="43"/>
      <c r="N620" s="445"/>
      <c r="O620" s="43"/>
      <c r="P620" s="445"/>
      <c r="Q620" s="445"/>
      <c r="R620" s="445"/>
      <c r="S620" s="445"/>
      <c r="T620" s="445"/>
      <c r="U620" s="445"/>
      <c r="V620" s="445"/>
      <c r="W620" s="445"/>
      <c r="X620" s="445"/>
      <c r="Y620" s="445"/>
      <c r="Z620" s="445"/>
      <c r="AA620" s="445"/>
    </row>
    <row r="621" spans="1:27" ht="15.75" customHeight="1" x14ac:dyDescent="0.25">
      <c r="A621" s="445"/>
      <c r="B621" s="445"/>
      <c r="C621" s="445"/>
      <c r="D621" s="445"/>
      <c r="E621" s="445"/>
      <c r="F621" s="445"/>
      <c r="G621" s="445"/>
      <c r="H621" s="445"/>
      <c r="I621" s="686"/>
      <c r="J621" s="445"/>
      <c r="K621" s="445"/>
      <c r="L621" s="445"/>
      <c r="M621" s="43"/>
      <c r="N621" s="445"/>
      <c r="O621" s="43"/>
      <c r="P621" s="445"/>
      <c r="Q621" s="445"/>
      <c r="R621" s="445"/>
      <c r="S621" s="445"/>
      <c r="T621" s="445"/>
      <c r="U621" s="445"/>
      <c r="V621" s="445"/>
      <c r="W621" s="445"/>
      <c r="X621" s="445"/>
      <c r="Y621" s="445"/>
      <c r="Z621" s="445"/>
      <c r="AA621" s="445"/>
    </row>
    <row r="622" spans="1:27" ht="15.75" customHeight="1" x14ac:dyDescent="0.25">
      <c r="A622" s="445"/>
      <c r="B622" s="445"/>
      <c r="C622" s="445"/>
      <c r="D622" s="445"/>
      <c r="E622" s="445"/>
      <c r="F622" s="445"/>
      <c r="G622" s="445"/>
      <c r="H622" s="445"/>
      <c r="I622" s="686"/>
      <c r="J622" s="445"/>
      <c r="K622" s="445"/>
      <c r="L622" s="445"/>
      <c r="M622" s="43"/>
      <c r="N622" s="445"/>
      <c r="O622" s="43"/>
      <c r="P622" s="445"/>
      <c r="Q622" s="445"/>
      <c r="R622" s="445"/>
      <c r="S622" s="445"/>
      <c r="T622" s="445"/>
      <c r="U622" s="445"/>
      <c r="V622" s="445"/>
      <c r="W622" s="445"/>
      <c r="X622" s="445"/>
      <c r="Y622" s="445"/>
      <c r="Z622" s="445"/>
      <c r="AA622" s="445"/>
    </row>
    <row r="623" spans="1:27" ht="15.75" customHeight="1" x14ac:dyDescent="0.25">
      <c r="A623" s="445"/>
      <c r="B623" s="445"/>
      <c r="C623" s="445"/>
      <c r="D623" s="445"/>
      <c r="E623" s="445"/>
      <c r="F623" s="445"/>
      <c r="G623" s="445"/>
      <c r="H623" s="445"/>
      <c r="I623" s="686"/>
      <c r="J623" s="445"/>
      <c r="K623" s="445"/>
      <c r="L623" s="445"/>
      <c r="M623" s="43"/>
      <c r="N623" s="445"/>
      <c r="O623" s="43"/>
      <c r="P623" s="445"/>
      <c r="Q623" s="445"/>
      <c r="R623" s="445"/>
      <c r="S623" s="445"/>
      <c r="T623" s="445"/>
      <c r="U623" s="445"/>
      <c r="V623" s="445"/>
      <c r="W623" s="445"/>
      <c r="X623" s="445"/>
      <c r="Y623" s="445"/>
      <c r="Z623" s="445"/>
      <c r="AA623" s="445"/>
    </row>
    <row r="624" spans="1:27" ht="15.75" customHeight="1" x14ac:dyDescent="0.25">
      <c r="A624" s="445"/>
      <c r="B624" s="445"/>
      <c r="C624" s="445"/>
      <c r="D624" s="445"/>
      <c r="E624" s="445"/>
      <c r="F624" s="445"/>
      <c r="G624" s="445"/>
      <c r="H624" s="445"/>
      <c r="I624" s="686"/>
      <c r="J624" s="445"/>
      <c r="K624" s="445"/>
      <c r="L624" s="445"/>
      <c r="M624" s="43"/>
      <c r="N624" s="445"/>
      <c r="O624" s="43"/>
      <c r="P624" s="445"/>
      <c r="Q624" s="445"/>
      <c r="R624" s="445"/>
      <c r="S624" s="445"/>
      <c r="T624" s="445"/>
      <c r="U624" s="445"/>
      <c r="V624" s="445"/>
      <c r="W624" s="445"/>
      <c r="X624" s="445"/>
      <c r="Y624" s="445"/>
      <c r="Z624" s="445"/>
      <c r="AA624" s="445"/>
    </row>
    <row r="625" spans="1:27" ht="15.75" customHeight="1" x14ac:dyDescent="0.25">
      <c r="A625" s="445"/>
      <c r="B625" s="445"/>
      <c r="C625" s="445"/>
      <c r="D625" s="445"/>
      <c r="E625" s="445"/>
      <c r="F625" s="445"/>
      <c r="G625" s="445"/>
      <c r="H625" s="445"/>
      <c r="I625" s="686"/>
      <c r="J625" s="445"/>
      <c r="K625" s="445"/>
      <c r="L625" s="445"/>
      <c r="M625" s="43"/>
      <c r="N625" s="445"/>
      <c r="O625" s="43"/>
      <c r="P625" s="445"/>
      <c r="Q625" s="445"/>
      <c r="R625" s="445"/>
      <c r="S625" s="445"/>
      <c r="T625" s="445"/>
      <c r="U625" s="445"/>
      <c r="V625" s="445"/>
      <c r="W625" s="445"/>
      <c r="X625" s="445"/>
      <c r="Y625" s="445"/>
      <c r="Z625" s="445"/>
      <c r="AA625" s="445"/>
    </row>
    <row r="626" spans="1:27" ht="15.75" customHeight="1" x14ac:dyDescent="0.25">
      <c r="A626" s="445"/>
      <c r="B626" s="445"/>
      <c r="C626" s="445"/>
      <c r="D626" s="445"/>
      <c r="E626" s="445"/>
      <c r="F626" s="445"/>
      <c r="G626" s="445"/>
      <c r="H626" s="445"/>
      <c r="I626" s="686"/>
      <c r="J626" s="445"/>
      <c r="K626" s="445"/>
      <c r="L626" s="445"/>
      <c r="M626" s="43"/>
      <c r="N626" s="445"/>
      <c r="O626" s="43"/>
      <c r="P626" s="445"/>
      <c r="Q626" s="445"/>
      <c r="R626" s="445"/>
      <c r="S626" s="445"/>
      <c r="T626" s="445"/>
      <c r="U626" s="445"/>
      <c r="V626" s="445"/>
      <c r="W626" s="445"/>
      <c r="X626" s="445"/>
      <c r="Y626" s="445"/>
      <c r="Z626" s="445"/>
      <c r="AA626" s="445"/>
    </row>
    <row r="627" spans="1:27" ht="15.75" customHeight="1" x14ac:dyDescent="0.25">
      <c r="A627" s="445"/>
      <c r="B627" s="445"/>
      <c r="C627" s="445"/>
      <c r="D627" s="445"/>
      <c r="E627" s="445"/>
      <c r="F627" s="445"/>
      <c r="G627" s="445"/>
      <c r="H627" s="445"/>
      <c r="I627" s="686"/>
      <c r="J627" s="445"/>
      <c r="K627" s="445"/>
      <c r="L627" s="445"/>
      <c r="M627" s="43"/>
      <c r="N627" s="445"/>
      <c r="O627" s="43"/>
      <c r="P627" s="445"/>
      <c r="Q627" s="445"/>
      <c r="R627" s="445"/>
      <c r="S627" s="445"/>
      <c r="T627" s="445"/>
      <c r="U627" s="445"/>
      <c r="V627" s="445"/>
      <c r="W627" s="445"/>
      <c r="X627" s="445"/>
      <c r="Y627" s="445"/>
      <c r="Z627" s="445"/>
      <c r="AA627" s="445"/>
    </row>
    <row r="628" spans="1:27" ht="15.75" customHeight="1" x14ac:dyDescent="0.25">
      <c r="A628" s="445"/>
      <c r="B628" s="445"/>
      <c r="C628" s="445"/>
      <c r="D628" s="445"/>
      <c r="E628" s="445"/>
      <c r="F628" s="445"/>
      <c r="G628" s="445"/>
      <c r="H628" s="445"/>
      <c r="I628" s="686"/>
      <c r="J628" s="445"/>
      <c r="K628" s="445"/>
      <c r="L628" s="445"/>
      <c r="M628" s="43"/>
      <c r="N628" s="445"/>
      <c r="O628" s="43"/>
      <c r="P628" s="445"/>
      <c r="Q628" s="445"/>
      <c r="R628" s="445"/>
      <c r="S628" s="445"/>
      <c r="T628" s="445"/>
      <c r="U628" s="445"/>
      <c r="V628" s="445"/>
      <c r="W628" s="445"/>
      <c r="X628" s="445"/>
      <c r="Y628" s="445"/>
      <c r="Z628" s="445"/>
      <c r="AA628" s="445"/>
    </row>
    <row r="629" spans="1:27" ht="15.75" customHeight="1" x14ac:dyDescent="0.25">
      <c r="A629" s="445"/>
      <c r="B629" s="445"/>
      <c r="C629" s="445"/>
      <c r="D629" s="445"/>
      <c r="E629" s="445"/>
      <c r="F629" s="445"/>
      <c r="G629" s="445"/>
      <c r="H629" s="445"/>
      <c r="I629" s="686"/>
      <c r="J629" s="445"/>
      <c r="K629" s="445"/>
      <c r="L629" s="445"/>
      <c r="M629" s="43"/>
      <c r="N629" s="445"/>
      <c r="O629" s="43"/>
      <c r="P629" s="445"/>
      <c r="Q629" s="445"/>
      <c r="R629" s="445"/>
      <c r="S629" s="445"/>
      <c r="T629" s="445"/>
      <c r="U629" s="445"/>
      <c r="V629" s="445"/>
      <c r="W629" s="445"/>
      <c r="X629" s="445"/>
      <c r="Y629" s="445"/>
      <c r="Z629" s="445"/>
      <c r="AA629" s="445"/>
    </row>
    <row r="630" spans="1:27" ht="15.75" customHeight="1" x14ac:dyDescent="0.25">
      <c r="A630" s="445"/>
      <c r="B630" s="445"/>
      <c r="C630" s="445"/>
      <c r="D630" s="445"/>
      <c r="E630" s="445"/>
      <c r="F630" s="445"/>
      <c r="G630" s="445"/>
      <c r="H630" s="445"/>
      <c r="I630" s="686"/>
      <c r="J630" s="445"/>
      <c r="K630" s="445"/>
      <c r="L630" s="445"/>
      <c r="M630" s="43"/>
      <c r="N630" s="445"/>
      <c r="O630" s="43"/>
      <c r="P630" s="445"/>
      <c r="Q630" s="445"/>
      <c r="R630" s="445"/>
      <c r="S630" s="445"/>
      <c r="T630" s="445"/>
      <c r="U630" s="445"/>
      <c r="V630" s="445"/>
      <c r="W630" s="445"/>
      <c r="X630" s="445"/>
      <c r="Y630" s="445"/>
      <c r="Z630" s="445"/>
      <c r="AA630" s="445"/>
    </row>
    <row r="631" spans="1:27" ht="15.75" customHeight="1" x14ac:dyDescent="0.25">
      <c r="A631" s="445"/>
      <c r="B631" s="445"/>
      <c r="C631" s="445"/>
      <c r="D631" s="445"/>
      <c r="E631" s="445"/>
      <c r="F631" s="445"/>
      <c r="G631" s="445"/>
      <c r="H631" s="445"/>
      <c r="I631" s="686"/>
      <c r="J631" s="445"/>
      <c r="K631" s="445"/>
      <c r="L631" s="445"/>
      <c r="M631" s="43"/>
      <c r="N631" s="445"/>
      <c r="O631" s="43"/>
      <c r="P631" s="445"/>
      <c r="Q631" s="445"/>
      <c r="R631" s="445"/>
      <c r="S631" s="445"/>
      <c r="T631" s="445"/>
      <c r="U631" s="445"/>
      <c r="V631" s="445"/>
      <c r="W631" s="445"/>
      <c r="X631" s="445"/>
      <c r="Y631" s="445"/>
      <c r="Z631" s="445"/>
      <c r="AA631" s="445"/>
    </row>
    <row r="632" spans="1:27" ht="15.75" customHeight="1" x14ac:dyDescent="0.25">
      <c r="A632" s="445"/>
      <c r="B632" s="445"/>
      <c r="C632" s="445"/>
      <c r="D632" s="445"/>
      <c r="E632" s="445"/>
      <c r="F632" s="445"/>
      <c r="G632" s="445"/>
      <c r="H632" s="445"/>
      <c r="I632" s="686"/>
      <c r="J632" s="445"/>
      <c r="K632" s="445"/>
      <c r="L632" s="445"/>
      <c r="M632" s="43"/>
      <c r="N632" s="445"/>
      <c r="O632" s="43"/>
      <c r="P632" s="445"/>
      <c r="Q632" s="445"/>
      <c r="R632" s="445"/>
      <c r="S632" s="445"/>
      <c r="T632" s="445"/>
      <c r="U632" s="445"/>
      <c r="V632" s="445"/>
      <c r="W632" s="445"/>
      <c r="X632" s="445"/>
      <c r="Y632" s="445"/>
      <c r="Z632" s="445"/>
      <c r="AA632" s="445"/>
    </row>
    <row r="633" spans="1:27" ht="15.75" customHeight="1" x14ac:dyDescent="0.25">
      <c r="A633" s="445"/>
      <c r="B633" s="445"/>
      <c r="C633" s="445"/>
      <c r="D633" s="445"/>
      <c r="E633" s="445"/>
      <c r="F633" s="445"/>
      <c r="G633" s="445"/>
      <c r="H633" s="445"/>
      <c r="I633" s="686"/>
      <c r="J633" s="445"/>
      <c r="K633" s="445"/>
      <c r="L633" s="445"/>
      <c r="M633" s="43"/>
      <c r="N633" s="445"/>
      <c r="O633" s="43"/>
      <c r="P633" s="445"/>
      <c r="Q633" s="445"/>
      <c r="R633" s="445"/>
      <c r="S633" s="445"/>
      <c r="T633" s="445"/>
      <c r="U633" s="445"/>
      <c r="V633" s="445"/>
      <c r="W633" s="445"/>
      <c r="X633" s="445"/>
      <c r="Y633" s="445"/>
      <c r="Z633" s="445"/>
      <c r="AA633" s="445"/>
    </row>
    <row r="634" spans="1:27" ht="15.75" customHeight="1" x14ac:dyDescent="0.25">
      <c r="A634" s="445"/>
      <c r="B634" s="445"/>
      <c r="C634" s="445"/>
      <c r="D634" s="445"/>
      <c r="E634" s="445"/>
      <c r="F634" s="445"/>
      <c r="G634" s="445"/>
      <c r="H634" s="445"/>
      <c r="I634" s="686"/>
      <c r="J634" s="445"/>
      <c r="K634" s="445"/>
      <c r="L634" s="445"/>
      <c r="M634" s="43"/>
      <c r="N634" s="445"/>
      <c r="O634" s="43"/>
      <c r="P634" s="445"/>
      <c r="Q634" s="445"/>
      <c r="R634" s="445"/>
      <c r="S634" s="445"/>
      <c r="T634" s="445"/>
      <c r="U634" s="445"/>
      <c r="V634" s="445"/>
      <c r="W634" s="445"/>
      <c r="X634" s="445"/>
      <c r="Y634" s="445"/>
      <c r="Z634" s="445"/>
      <c r="AA634" s="445"/>
    </row>
    <row r="635" spans="1:27" ht="15.75" customHeight="1" x14ac:dyDescent="0.25">
      <c r="A635" s="445"/>
      <c r="B635" s="445"/>
      <c r="C635" s="445"/>
      <c r="D635" s="445"/>
      <c r="E635" s="445"/>
      <c r="F635" s="445"/>
      <c r="G635" s="445"/>
      <c r="H635" s="445"/>
      <c r="I635" s="686"/>
      <c r="J635" s="445"/>
      <c r="K635" s="445"/>
      <c r="L635" s="445"/>
      <c r="M635" s="43"/>
      <c r="N635" s="445"/>
      <c r="O635" s="43"/>
      <c r="P635" s="445"/>
      <c r="Q635" s="445"/>
      <c r="R635" s="445"/>
      <c r="S635" s="445"/>
      <c r="T635" s="445"/>
      <c r="U635" s="445"/>
      <c r="V635" s="445"/>
      <c r="W635" s="445"/>
      <c r="X635" s="445"/>
      <c r="Y635" s="445"/>
      <c r="Z635" s="445"/>
      <c r="AA635" s="445"/>
    </row>
    <row r="636" spans="1:27" ht="15.75" customHeight="1" x14ac:dyDescent="0.25">
      <c r="A636" s="445"/>
      <c r="B636" s="445"/>
      <c r="C636" s="445"/>
      <c r="D636" s="445"/>
      <c r="E636" s="445"/>
      <c r="F636" s="445"/>
      <c r="G636" s="445"/>
      <c r="H636" s="445"/>
      <c r="I636" s="686"/>
      <c r="J636" s="445"/>
      <c r="K636" s="445"/>
      <c r="L636" s="445"/>
      <c r="M636" s="43"/>
      <c r="N636" s="445"/>
      <c r="O636" s="43"/>
      <c r="P636" s="445"/>
      <c r="Q636" s="445"/>
      <c r="R636" s="445"/>
      <c r="S636" s="445"/>
      <c r="T636" s="445"/>
      <c r="U636" s="445"/>
      <c r="V636" s="445"/>
      <c r="W636" s="445"/>
      <c r="X636" s="445"/>
      <c r="Y636" s="445"/>
      <c r="Z636" s="445"/>
      <c r="AA636" s="445"/>
    </row>
    <row r="637" spans="1:27" ht="15.75" customHeight="1" x14ac:dyDescent="0.25">
      <c r="A637" s="445"/>
      <c r="B637" s="445"/>
      <c r="C637" s="445"/>
      <c r="D637" s="445"/>
      <c r="E637" s="445"/>
      <c r="F637" s="445"/>
      <c r="G637" s="445"/>
      <c r="H637" s="445"/>
      <c r="I637" s="686"/>
      <c r="J637" s="445"/>
      <c r="K637" s="445"/>
      <c r="L637" s="445"/>
      <c r="M637" s="43"/>
      <c r="N637" s="445"/>
      <c r="O637" s="43"/>
      <c r="P637" s="445"/>
      <c r="Q637" s="445"/>
      <c r="R637" s="445"/>
      <c r="S637" s="445"/>
      <c r="T637" s="445"/>
      <c r="U637" s="445"/>
      <c r="V637" s="445"/>
      <c r="W637" s="445"/>
      <c r="X637" s="445"/>
      <c r="Y637" s="445"/>
      <c r="Z637" s="445"/>
      <c r="AA637" s="445"/>
    </row>
    <row r="638" spans="1:27" ht="15.75" customHeight="1" x14ac:dyDescent="0.25">
      <c r="A638" s="445"/>
      <c r="B638" s="445"/>
      <c r="C638" s="445"/>
      <c r="D638" s="445"/>
      <c r="E638" s="445"/>
      <c r="F638" s="445"/>
      <c r="G638" s="445"/>
      <c r="H638" s="445"/>
      <c r="I638" s="686"/>
      <c r="J638" s="445"/>
      <c r="K638" s="445"/>
      <c r="L638" s="445"/>
      <c r="M638" s="43"/>
      <c r="N638" s="445"/>
      <c r="O638" s="43"/>
      <c r="P638" s="445"/>
      <c r="Q638" s="445"/>
      <c r="R638" s="445"/>
      <c r="S638" s="445"/>
      <c r="T638" s="445"/>
      <c r="U638" s="445"/>
      <c r="V638" s="445"/>
      <c r="W638" s="445"/>
      <c r="X638" s="445"/>
      <c r="Y638" s="445"/>
      <c r="Z638" s="445"/>
      <c r="AA638" s="445"/>
    </row>
    <row r="639" spans="1:27" ht="15.75" customHeight="1" x14ac:dyDescent="0.25">
      <c r="A639" s="445"/>
      <c r="B639" s="445"/>
      <c r="C639" s="445"/>
      <c r="D639" s="445"/>
      <c r="E639" s="445"/>
      <c r="F639" s="445"/>
      <c r="G639" s="445"/>
      <c r="H639" s="445"/>
      <c r="I639" s="686"/>
      <c r="J639" s="445"/>
      <c r="K639" s="445"/>
      <c r="L639" s="445"/>
      <c r="M639" s="43"/>
      <c r="N639" s="445"/>
      <c r="O639" s="43"/>
      <c r="P639" s="445"/>
      <c r="Q639" s="445"/>
      <c r="R639" s="445"/>
      <c r="S639" s="445"/>
      <c r="T639" s="445"/>
      <c r="U639" s="445"/>
      <c r="V639" s="445"/>
      <c r="W639" s="445"/>
      <c r="X639" s="445"/>
      <c r="Y639" s="445"/>
      <c r="Z639" s="445"/>
      <c r="AA639" s="445"/>
    </row>
    <row r="640" spans="1:27" ht="15.75" customHeight="1" x14ac:dyDescent="0.25">
      <c r="A640" s="445"/>
      <c r="B640" s="445"/>
      <c r="C640" s="445"/>
      <c r="D640" s="445"/>
      <c r="E640" s="445"/>
      <c r="F640" s="445"/>
      <c r="G640" s="445"/>
      <c r="H640" s="445"/>
      <c r="I640" s="686"/>
      <c r="J640" s="445"/>
      <c r="K640" s="445"/>
      <c r="L640" s="445"/>
      <c r="M640" s="43"/>
      <c r="N640" s="445"/>
      <c r="O640" s="43"/>
      <c r="P640" s="445"/>
      <c r="Q640" s="445"/>
      <c r="R640" s="445"/>
      <c r="S640" s="445"/>
      <c r="T640" s="445"/>
      <c r="U640" s="445"/>
      <c r="V640" s="445"/>
      <c r="W640" s="445"/>
      <c r="X640" s="445"/>
      <c r="Y640" s="445"/>
      <c r="Z640" s="445"/>
      <c r="AA640" s="445"/>
    </row>
    <row r="641" spans="1:27" ht="15.75" customHeight="1" x14ac:dyDescent="0.25">
      <c r="A641" s="445"/>
      <c r="B641" s="445"/>
      <c r="C641" s="445"/>
      <c r="D641" s="445"/>
      <c r="E641" s="445"/>
      <c r="F641" s="445"/>
      <c r="G641" s="445"/>
      <c r="H641" s="445"/>
      <c r="I641" s="686"/>
      <c r="J641" s="445"/>
      <c r="K641" s="445"/>
      <c r="L641" s="445"/>
      <c r="M641" s="43"/>
      <c r="N641" s="445"/>
      <c r="O641" s="43"/>
      <c r="P641" s="445"/>
      <c r="Q641" s="445"/>
      <c r="R641" s="445"/>
      <c r="S641" s="445"/>
      <c r="T641" s="445"/>
      <c r="U641" s="445"/>
      <c r="V641" s="445"/>
      <c r="W641" s="445"/>
      <c r="X641" s="445"/>
      <c r="Y641" s="445"/>
      <c r="Z641" s="445"/>
      <c r="AA641" s="445"/>
    </row>
    <row r="642" spans="1:27" ht="15.75" customHeight="1" x14ac:dyDescent="0.25">
      <c r="A642" s="445"/>
      <c r="B642" s="445"/>
      <c r="C642" s="445"/>
      <c r="D642" s="445"/>
      <c r="E642" s="445"/>
      <c r="F642" s="445"/>
      <c r="G642" s="445"/>
      <c r="H642" s="445"/>
      <c r="I642" s="686"/>
      <c r="J642" s="445"/>
      <c r="K642" s="445"/>
      <c r="L642" s="445"/>
      <c r="M642" s="43"/>
      <c r="N642" s="445"/>
      <c r="O642" s="43"/>
      <c r="P642" s="445"/>
      <c r="Q642" s="445"/>
      <c r="R642" s="445"/>
      <c r="S642" s="445"/>
      <c r="T642" s="445"/>
      <c r="U642" s="445"/>
      <c r="V642" s="445"/>
      <c r="W642" s="445"/>
      <c r="X642" s="445"/>
      <c r="Y642" s="445"/>
      <c r="Z642" s="445"/>
      <c r="AA642" s="445"/>
    </row>
    <row r="643" spans="1:27" ht="15.75" customHeight="1" x14ac:dyDescent="0.25">
      <c r="A643" s="445"/>
      <c r="B643" s="445"/>
      <c r="C643" s="445"/>
      <c r="D643" s="445"/>
      <c r="E643" s="445"/>
      <c r="F643" s="445"/>
      <c r="G643" s="445"/>
      <c r="H643" s="445"/>
      <c r="I643" s="686"/>
      <c r="J643" s="445"/>
      <c r="K643" s="445"/>
      <c r="L643" s="445"/>
      <c r="M643" s="43"/>
      <c r="N643" s="445"/>
      <c r="O643" s="43"/>
      <c r="P643" s="445"/>
      <c r="Q643" s="445"/>
      <c r="R643" s="445"/>
      <c r="S643" s="445"/>
      <c r="T643" s="445"/>
      <c r="U643" s="445"/>
      <c r="V643" s="445"/>
      <c r="W643" s="445"/>
      <c r="X643" s="445"/>
      <c r="Y643" s="445"/>
      <c r="Z643" s="445"/>
      <c r="AA643" s="445"/>
    </row>
    <row r="644" spans="1:27" ht="15.75" customHeight="1" x14ac:dyDescent="0.25">
      <c r="A644" s="445"/>
      <c r="B644" s="445"/>
      <c r="C644" s="445"/>
      <c r="D644" s="445"/>
      <c r="E644" s="445"/>
      <c r="F644" s="445"/>
      <c r="G644" s="445"/>
      <c r="H644" s="445"/>
      <c r="I644" s="686"/>
      <c r="J644" s="445"/>
      <c r="K644" s="445"/>
      <c r="L644" s="445"/>
      <c r="M644" s="43"/>
      <c r="N644" s="445"/>
      <c r="O644" s="43"/>
      <c r="P644" s="445"/>
      <c r="Q644" s="445"/>
      <c r="R644" s="445"/>
      <c r="S644" s="445"/>
      <c r="T644" s="445"/>
      <c r="U644" s="445"/>
      <c r="V644" s="445"/>
      <c r="W644" s="445"/>
      <c r="X644" s="445"/>
      <c r="Y644" s="445"/>
      <c r="Z644" s="445"/>
      <c r="AA644" s="445"/>
    </row>
    <row r="645" spans="1:27" ht="15.75" customHeight="1" x14ac:dyDescent="0.25">
      <c r="A645" s="445"/>
      <c r="B645" s="445"/>
      <c r="C645" s="445"/>
      <c r="D645" s="445"/>
      <c r="E645" s="445"/>
      <c r="F645" s="445"/>
      <c r="G645" s="445"/>
      <c r="H645" s="445"/>
      <c r="I645" s="686"/>
      <c r="J645" s="445"/>
      <c r="K645" s="445"/>
      <c r="L645" s="445"/>
      <c r="M645" s="43"/>
      <c r="N645" s="445"/>
      <c r="O645" s="43"/>
      <c r="P645" s="445"/>
      <c r="Q645" s="445"/>
      <c r="R645" s="445"/>
      <c r="S645" s="445"/>
      <c r="T645" s="445"/>
      <c r="U645" s="445"/>
      <c r="V645" s="445"/>
      <c r="W645" s="445"/>
      <c r="X645" s="445"/>
      <c r="Y645" s="445"/>
      <c r="Z645" s="445"/>
      <c r="AA645" s="445"/>
    </row>
    <row r="646" spans="1:27" ht="15.75" customHeight="1" x14ac:dyDescent="0.25">
      <c r="A646" s="445"/>
      <c r="B646" s="445"/>
      <c r="C646" s="445"/>
      <c r="D646" s="445"/>
      <c r="E646" s="445"/>
      <c r="F646" s="445"/>
      <c r="G646" s="445"/>
      <c r="H646" s="445"/>
      <c r="I646" s="686"/>
      <c r="J646" s="445"/>
      <c r="K646" s="445"/>
      <c r="L646" s="445"/>
      <c r="M646" s="43"/>
      <c r="N646" s="445"/>
      <c r="O646" s="43"/>
      <c r="P646" s="445"/>
      <c r="Q646" s="445"/>
      <c r="R646" s="445"/>
      <c r="S646" s="445"/>
      <c r="T646" s="445"/>
      <c r="U646" s="445"/>
      <c r="V646" s="445"/>
      <c r="W646" s="445"/>
      <c r="X646" s="445"/>
      <c r="Y646" s="445"/>
      <c r="Z646" s="445"/>
      <c r="AA646" s="445"/>
    </row>
    <row r="647" spans="1:27" ht="15.75" customHeight="1" x14ac:dyDescent="0.25">
      <c r="A647" s="445"/>
      <c r="B647" s="445"/>
      <c r="C647" s="445"/>
      <c r="D647" s="445"/>
      <c r="E647" s="445"/>
      <c r="F647" s="445"/>
      <c r="G647" s="445"/>
      <c r="H647" s="445"/>
      <c r="I647" s="686"/>
      <c r="J647" s="445"/>
      <c r="K647" s="445"/>
      <c r="L647" s="445"/>
      <c r="M647" s="43"/>
      <c r="N647" s="445"/>
      <c r="O647" s="43"/>
      <c r="P647" s="445"/>
      <c r="Q647" s="445"/>
      <c r="R647" s="445"/>
      <c r="S647" s="445"/>
      <c r="T647" s="445"/>
      <c r="U647" s="445"/>
      <c r="V647" s="445"/>
      <c r="W647" s="445"/>
      <c r="X647" s="445"/>
      <c r="Y647" s="445"/>
      <c r="Z647" s="445"/>
      <c r="AA647" s="445"/>
    </row>
    <row r="648" spans="1:27" ht="15.75" customHeight="1" x14ac:dyDescent="0.25">
      <c r="A648" s="445"/>
      <c r="B648" s="445"/>
      <c r="C648" s="445"/>
      <c r="D648" s="445"/>
      <c r="E648" s="445"/>
      <c r="F648" s="445"/>
      <c r="G648" s="445"/>
      <c r="H648" s="445"/>
      <c r="I648" s="686"/>
      <c r="J648" s="445"/>
      <c r="K648" s="445"/>
      <c r="L648" s="445"/>
      <c r="M648" s="43"/>
      <c r="N648" s="445"/>
      <c r="O648" s="43"/>
      <c r="P648" s="445"/>
      <c r="Q648" s="445"/>
      <c r="R648" s="445"/>
      <c r="S648" s="445"/>
      <c r="T648" s="445"/>
      <c r="U648" s="445"/>
      <c r="V648" s="445"/>
      <c r="W648" s="445"/>
      <c r="X648" s="445"/>
      <c r="Y648" s="445"/>
      <c r="Z648" s="445"/>
      <c r="AA648" s="445"/>
    </row>
    <row r="649" spans="1:27" ht="15.75" customHeight="1" x14ac:dyDescent="0.25">
      <c r="A649" s="445"/>
      <c r="B649" s="445"/>
      <c r="C649" s="445"/>
      <c r="D649" s="445"/>
      <c r="E649" s="445"/>
      <c r="F649" s="445"/>
      <c r="G649" s="445"/>
      <c r="H649" s="445"/>
      <c r="I649" s="686"/>
      <c r="J649" s="445"/>
      <c r="K649" s="445"/>
      <c r="L649" s="445"/>
      <c r="M649" s="43"/>
      <c r="N649" s="445"/>
      <c r="O649" s="43"/>
      <c r="P649" s="445"/>
      <c r="Q649" s="445"/>
      <c r="R649" s="445"/>
      <c r="S649" s="445"/>
      <c r="T649" s="445"/>
      <c r="U649" s="445"/>
      <c r="V649" s="445"/>
      <c r="W649" s="445"/>
      <c r="X649" s="445"/>
      <c r="Y649" s="445"/>
      <c r="Z649" s="445"/>
      <c r="AA649" s="445"/>
    </row>
    <row r="650" spans="1:27" ht="15.75" customHeight="1" x14ac:dyDescent="0.25">
      <c r="A650" s="445"/>
      <c r="B650" s="445"/>
      <c r="C650" s="445"/>
      <c r="D650" s="445"/>
      <c r="E650" s="445"/>
      <c r="F650" s="445"/>
      <c r="G650" s="445"/>
      <c r="H650" s="445"/>
      <c r="I650" s="686"/>
      <c r="J650" s="445"/>
      <c r="K650" s="445"/>
      <c r="L650" s="445"/>
      <c r="M650" s="43"/>
      <c r="N650" s="445"/>
      <c r="O650" s="43"/>
      <c r="P650" s="445"/>
      <c r="Q650" s="445"/>
      <c r="R650" s="445"/>
      <c r="S650" s="445"/>
      <c r="T650" s="445"/>
      <c r="U650" s="445"/>
      <c r="V650" s="445"/>
      <c r="W650" s="445"/>
      <c r="X650" s="445"/>
      <c r="Y650" s="445"/>
      <c r="Z650" s="445"/>
      <c r="AA650" s="445"/>
    </row>
    <row r="651" spans="1:27" ht="15.75" customHeight="1" x14ac:dyDescent="0.25">
      <c r="A651" s="445"/>
      <c r="B651" s="445"/>
      <c r="C651" s="445"/>
      <c r="D651" s="445"/>
      <c r="E651" s="445"/>
      <c r="F651" s="445"/>
      <c r="G651" s="445"/>
      <c r="H651" s="445"/>
      <c r="I651" s="686"/>
      <c r="J651" s="445"/>
      <c r="K651" s="445"/>
      <c r="L651" s="445"/>
      <c r="M651" s="43"/>
      <c r="N651" s="445"/>
      <c r="O651" s="43"/>
      <c r="P651" s="445"/>
      <c r="Q651" s="445"/>
      <c r="R651" s="445"/>
      <c r="S651" s="445"/>
      <c r="T651" s="445"/>
      <c r="U651" s="445"/>
      <c r="V651" s="445"/>
      <c r="W651" s="445"/>
      <c r="X651" s="445"/>
      <c r="Y651" s="445"/>
      <c r="Z651" s="445"/>
      <c r="AA651" s="445"/>
    </row>
    <row r="652" spans="1:27" ht="15.75" customHeight="1" x14ac:dyDescent="0.25">
      <c r="A652" s="445"/>
      <c r="B652" s="445"/>
      <c r="C652" s="445"/>
      <c r="D652" s="445"/>
      <c r="E652" s="445"/>
      <c r="F652" s="445"/>
      <c r="G652" s="445"/>
      <c r="H652" s="445"/>
      <c r="I652" s="686"/>
      <c r="J652" s="445"/>
      <c r="K652" s="445"/>
      <c r="L652" s="445"/>
      <c r="M652" s="43"/>
      <c r="N652" s="445"/>
      <c r="O652" s="43"/>
      <c r="P652" s="445"/>
      <c r="Q652" s="445"/>
      <c r="R652" s="445"/>
      <c r="S652" s="445"/>
      <c r="T652" s="445"/>
      <c r="U652" s="445"/>
      <c r="V652" s="445"/>
      <c r="W652" s="445"/>
      <c r="X652" s="445"/>
      <c r="Y652" s="445"/>
      <c r="Z652" s="445"/>
      <c r="AA652" s="445"/>
    </row>
    <row r="653" spans="1:27" ht="15.75" customHeight="1" x14ac:dyDescent="0.25">
      <c r="A653" s="445"/>
      <c r="B653" s="445"/>
      <c r="C653" s="445"/>
      <c r="D653" s="445"/>
      <c r="E653" s="445"/>
      <c r="F653" s="445"/>
      <c r="G653" s="445"/>
      <c r="H653" s="445"/>
      <c r="I653" s="686"/>
      <c r="J653" s="445"/>
      <c r="K653" s="445"/>
      <c r="L653" s="445"/>
      <c r="M653" s="43"/>
      <c r="N653" s="445"/>
      <c r="O653" s="43"/>
      <c r="P653" s="445"/>
      <c r="Q653" s="445"/>
      <c r="R653" s="445"/>
      <c r="S653" s="445"/>
      <c r="T653" s="445"/>
      <c r="U653" s="445"/>
      <c r="V653" s="445"/>
      <c r="W653" s="445"/>
      <c r="X653" s="445"/>
      <c r="Y653" s="445"/>
      <c r="Z653" s="445"/>
      <c r="AA653" s="445"/>
    </row>
    <row r="654" spans="1:27" ht="15.75" customHeight="1" x14ac:dyDescent="0.25">
      <c r="A654" s="445"/>
      <c r="B654" s="445"/>
      <c r="C654" s="445"/>
      <c r="D654" s="445"/>
      <c r="E654" s="445"/>
      <c r="F654" s="445"/>
      <c r="G654" s="445"/>
      <c r="H654" s="445"/>
      <c r="I654" s="686"/>
      <c r="J654" s="445"/>
      <c r="K654" s="445"/>
      <c r="L654" s="445"/>
      <c r="M654" s="43"/>
      <c r="N654" s="445"/>
      <c r="O654" s="43"/>
      <c r="P654" s="445"/>
      <c r="Q654" s="445"/>
      <c r="R654" s="445"/>
      <c r="S654" s="445"/>
      <c r="T654" s="445"/>
      <c r="U654" s="445"/>
      <c r="V654" s="445"/>
      <c r="W654" s="445"/>
      <c r="X654" s="445"/>
      <c r="Y654" s="445"/>
      <c r="Z654" s="445"/>
      <c r="AA654" s="445"/>
    </row>
    <row r="655" spans="1:27" ht="15.75" customHeight="1" x14ac:dyDescent="0.25">
      <c r="A655" s="445"/>
      <c r="B655" s="445"/>
      <c r="C655" s="445"/>
      <c r="D655" s="445"/>
      <c r="E655" s="445"/>
      <c r="F655" s="445"/>
      <c r="G655" s="445"/>
      <c r="H655" s="445"/>
      <c r="I655" s="686"/>
      <c r="J655" s="445"/>
      <c r="K655" s="445"/>
      <c r="L655" s="445"/>
      <c r="M655" s="43"/>
      <c r="N655" s="445"/>
      <c r="O655" s="43"/>
      <c r="P655" s="445"/>
      <c r="Q655" s="445"/>
      <c r="R655" s="445"/>
      <c r="S655" s="445"/>
      <c r="T655" s="445"/>
      <c r="U655" s="445"/>
      <c r="V655" s="445"/>
      <c r="W655" s="445"/>
      <c r="X655" s="445"/>
      <c r="Y655" s="445"/>
      <c r="Z655" s="445"/>
      <c r="AA655" s="445"/>
    </row>
    <row r="656" spans="1:27" ht="15.75" customHeight="1" x14ac:dyDescent="0.25">
      <c r="A656" s="445"/>
      <c r="B656" s="445"/>
      <c r="C656" s="445"/>
      <c r="D656" s="445"/>
      <c r="E656" s="445"/>
      <c r="F656" s="445"/>
      <c r="G656" s="445"/>
      <c r="H656" s="445"/>
      <c r="I656" s="686"/>
      <c r="J656" s="445"/>
      <c r="K656" s="445"/>
      <c r="L656" s="445"/>
      <c r="M656" s="43"/>
      <c r="N656" s="445"/>
      <c r="O656" s="43"/>
      <c r="P656" s="445"/>
      <c r="Q656" s="445"/>
      <c r="R656" s="445"/>
      <c r="S656" s="445"/>
      <c r="T656" s="445"/>
      <c r="U656" s="445"/>
      <c r="V656" s="445"/>
      <c r="W656" s="445"/>
      <c r="X656" s="445"/>
      <c r="Y656" s="445"/>
      <c r="Z656" s="445"/>
      <c r="AA656" s="445"/>
    </row>
    <row r="657" spans="1:27" ht="15.75" customHeight="1" x14ac:dyDescent="0.25">
      <c r="A657" s="445"/>
      <c r="B657" s="445"/>
      <c r="C657" s="445"/>
      <c r="D657" s="445"/>
      <c r="E657" s="445"/>
      <c r="F657" s="445"/>
      <c r="G657" s="445"/>
      <c r="H657" s="445"/>
      <c r="I657" s="686"/>
      <c r="J657" s="445"/>
      <c r="K657" s="445"/>
      <c r="L657" s="445"/>
      <c r="M657" s="43"/>
      <c r="N657" s="445"/>
      <c r="O657" s="43"/>
      <c r="P657" s="445"/>
      <c r="Q657" s="445"/>
      <c r="R657" s="445"/>
      <c r="S657" s="445"/>
      <c r="T657" s="445"/>
      <c r="U657" s="445"/>
      <c r="V657" s="445"/>
      <c r="W657" s="445"/>
      <c r="X657" s="445"/>
      <c r="Y657" s="445"/>
      <c r="Z657" s="445"/>
      <c r="AA657" s="445"/>
    </row>
    <row r="658" spans="1:27" ht="15.75" customHeight="1" x14ac:dyDescent="0.25">
      <c r="A658" s="445"/>
      <c r="B658" s="445"/>
      <c r="C658" s="445"/>
      <c r="D658" s="445"/>
      <c r="E658" s="445"/>
      <c r="F658" s="445"/>
      <c r="G658" s="445"/>
      <c r="H658" s="445"/>
      <c r="I658" s="686"/>
      <c r="J658" s="445"/>
      <c r="K658" s="445"/>
      <c r="L658" s="445"/>
      <c r="M658" s="43"/>
      <c r="N658" s="445"/>
      <c r="O658" s="43"/>
      <c r="P658" s="445"/>
      <c r="Q658" s="445"/>
      <c r="R658" s="445"/>
      <c r="S658" s="445"/>
      <c r="T658" s="445"/>
      <c r="U658" s="445"/>
      <c r="V658" s="445"/>
      <c r="W658" s="445"/>
      <c r="X658" s="445"/>
      <c r="Y658" s="445"/>
      <c r="Z658" s="445"/>
      <c r="AA658" s="445"/>
    </row>
    <row r="659" spans="1:27" ht="15.75" customHeight="1" x14ac:dyDescent="0.25">
      <c r="A659" s="445"/>
      <c r="B659" s="445"/>
      <c r="C659" s="445"/>
      <c r="D659" s="445"/>
      <c r="E659" s="445"/>
      <c r="F659" s="445"/>
      <c r="G659" s="445"/>
      <c r="H659" s="445"/>
      <c r="I659" s="686"/>
      <c r="J659" s="445"/>
      <c r="K659" s="445"/>
      <c r="L659" s="445"/>
      <c r="M659" s="43"/>
      <c r="N659" s="445"/>
      <c r="O659" s="43"/>
      <c r="P659" s="445"/>
      <c r="Q659" s="445"/>
      <c r="R659" s="445"/>
      <c r="S659" s="445"/>
      <c r="T659" s="445"/>
      <c r="U659" s="445"/>
      <c r="V659" s="445"/>
      <c r="W659" s="445"/>
      <c r="X659" s="445"/>
      <c r="Y659" s="445"/>
      <c r="Z659" s="445"/>
      <c r="AA659" s="445"/>
    </row>
    <row r="660" spans="1:27" ht="15.75" customHeight="1" x14ac:dyDescent="0.25">
      <c r="A660" s="445"/>
      <c r="B660" s="445"/>
      <c r="C660" s="445"/>
      <c r="D660" s="445"/>
      <c r="E660" s="445"/>
      <c r="F660" s="445"/>
      <c r="G660" s="445"/>
      <c r="H660" s="445"/>
      <c r="I660" s="686"/>
      <c r="J660" s="445"/>
      <c r="K660" s="445"/>
      <c r="L660" s="445"/>
      <c r="M660" s="43"/>
      <c r="N660" s="445"/>
      <c r="O660" s="43"/>
      <c r="P660" s="445"/>
      <c r="Q660" s="445"/>
      <c r="R660" s="445"/>
      <c r="S660" s="445"/>
      <c r="T660" s="445"/>
      <c r="U660" s="445"/>
      <c r="V660" s="445"/>
      <c r="W660" s="445"/>
      <c r="X660" s="445"/>
      <c r="Y660" s="445"/>
      <c r="Z660" s="445"/>
      <c r="AA660" s="445"/>
    </row>
    <row r="661" spans="1:27" ht="15.75" customHeight="1" x14ac:dyDescent="0.25">
      <c r="A661" s="445"/>
      <c r="B661" s="445"/>
      <c r="C661" s="445"/>
      <c r="D661" s="445"/>
      <c r="E661" s="445"/>
      <c r="F661" s="445"/>
      <c r="G661" s="445"/>
      <c r="H661" s="445"/>
      <c r="I661" s="686"/>
      <c r="J661" s="445"/>
      <c r="K661" s="445"/>
      <c r="L661" s="445"/>
      <c r="M661" s="43"/>
      <c r="N661" s="445"/>
      <c r="O661" s="43"/>
      <c r="P661" s="445"/>
      <c r="Q661" s="445"/>
      <c r="R661" s="445"/>
      <c r="S661" s="445"/>
      <c r="T661" s="445"/>
      <c r="U661" s="445"/>
      <c r="V661" s="445"/>
      <c r="W661" s="445"/>
      <c r="X661" s="445"/>
      <c r="Y661" s="445"/>
      <c r="Z661" s="445"/>
      <c r="AA661" s="445"/>
    </row>
    <row r="662" spans="1:27" ht="15.75" customHeight="1" x14ac:dyDescent="0.25">
      <c r="A662" s="445"/>
      <c r="B662" s="445"/>
      <c r="C662" s="445"/>
      <c r="D662" s="445"/>
      <c r="E662" s="445"/>
      <c r="F662" s="445"/>
      <c r="G662" s="445"/>
      <c r="H662" s="445"/>
      <c r="I662" s="686"/>
      <c r="J662" s="445"/>
      <c r="K662" s="445"/>
      <c r="L662" s="445"/>
      <c r="M662" s="43"/>
      <c r="N662" s="445"/>
      <c r="O662" s="43"/>
      <c r="P662" s="445"/>
      <c r="Q662" s="445"/>
      <c r="R662" s="445"/>
      <c r="S662" s="445"/>
      <c r="T662" s="445"/>
      <c r="U662" s="445"/>
      <c r="V662" s="445"/>
      <c r="W662" s="445"/>
      <c r="X662" s="445"/>
      <c r="Y662" s="445"/>
      <c r="Z662" s="445"/>
      <c r="AA662" s="445"/>
    </row>
    <row r="663" spans="1:27" ht="15.75" customHeight="1" x14ac:dyDescent="0.25">
      <c r="A663" s="445"/>
      <c r="B663" s="445"/>
      <c r="C663" s="445"/>
      <c r="D663" s="445"/>
      <c r="E663" s="445"/>
      <c r="F663" s="445"/>
      <c r="G663" s="445"/>
      <c r="H663" s="445"/>
      <c r="I663" s="686"/>
      <c r="J663" s="445"/>
      <c r="K663" s="445"/>
      <c r="L663" s="445"/>
      <c r="M663" s="43"/>
      <c r="N663" s="445"/>
      <c r="O663" s="43"/>
      <c r="P663" s="445"/>
      <c r="Q663" s="445"/>
      <c r="R663" s="445"/>
      <c r="S663" s="445"/>
      <c r="T663" s="445"/>
      <c r="U663" s="445"/>
      <c r="V663" s="445"/>
      <c r="W663" s="445"/>
      <c r="X663" s="445"/>
      <c r="Y663" s="445"/>
      <c r="Z663" s="445"/>
      <c r="AA663" s="445"/>
    </row>
    <row r="664" spans="1:27" ht="15.75" customHeight="1" x14ac:dyDescent="0.25">
      <c r="A664" s="445"/>
      <c r="B664" s="445"/>
      <c r="C664" s="445"/>
      <c r="D664" s="445"/>
      <c r="E664" s="445"/>
      <c r="F664" s="445"/>
      <c r="G664" s="445"/>
      <c r="H664" s="445"/>
      <c r="I664" s="686"/>
      <c r="J664" s="445"/>
      <c r="K664" s="445"/>
      <c r="L664" s="445"/>
      <c r="M664" s="43"/>
      <c r="N664" s="445"/>
      <c r="O664" s="43"/>
      <c r="P664" s="445"/>
      <c r="Q664" s="445"/>
      <c r="R664" s="445"/>
      <c r="S664" s="445"/>
      <c r="T664" s="445"/>
      <c r="U664" s="445"/>
      <c r="V664" s="445"/>
      <c r="W664" s="445"/>
      <c r="X664" s="445"/>
      <c r="Y664" s="445"/>
      <c r="Z664" s="445"/>
      <c r="AA664" s="445"/>
    </row>
    <row r="665" spans="1:27" ht="15.75" customHeight="1" x14ac:dyDescent="0.25">
      <c r="A665" s="445"/>
      <c r="B665" s="445"/>
      <c r="C665" s="445"/>
      <c r="D665" s="445"/>
      <c r="E665" s="445"/>
      <c r="F665" s="445"/>
      <c r="G665" s="445"/>
      <c r="H665" s="445"/>
      <c r="I665" s="686"/>
      <c r="J665" s="445"/>
      <c r="K665" s="445"/>
      <c r="L665" s="445"/>
      <c r="M665" s="43"/>
      <c r="N665" s="445"/>
      <c r="O665" s="43"/>
      <c r="P665" s="445"/>
      <c r="Q665" s="445"/>
      <c r="R665" s="445"/>
      <c r="S665" s="445"/>
      <c r="T665" s="445"/>
      <c r="U665" s="445"/>
      <c r="V665" s="445"/>
      <c r="W665" s="445"/>
      <c r="X665" s="445"/>
      <c r="Y665" s="445"/>
      <c r="Z665" s="445"/>
      <c r="AA665" s="445"/>
    </row>
    <row r="666" spans="1:27" ht="15.75" customHeight="1" x14ac:dyDescent="0.25">
      <c r="A666" s="445"/>
      <c r="B666" s="445"/>
      <c r="C666" s="445"/>
      <c r="D666" s="445"/>
      <c r="E666" s="445"/>
      <c r="F666" s="445"/>
      <c r="G666" s="445"/>
      <c r="H666" s="445"/>
      <c r="I666" s="686"/>
      <c r="J666" s="445"/>
      <c r="K666" s="445"/>
      <c r="L666" s="445"/>
      <c r="M666" s="43"/>
      <c r="N666" s="445"/>
      <c r="O666" s="43"/>
      <c r="P666" s="445"/>
      <c r="Q666" s="445"/>
      <c r="R666" s="445"/>
      <c r="S666" s="445"/>
      <c r="T666" s="445"/>
      <c r="U666" s="445"/>
      <c r="V666" s="445"/>
      <c r="W666" s="445"/>
      <c r="X666" s="445"/>
      <c r="Y666" s="445"/>
      <c r="Z666" s="445"/>
      <c r="AA666" s="445"/>
    </row>
    <row r="667" spans="1:27" ht="15.75" customHeight="1" x14ac:dyDescent="0.25">
      <c r="A667" s="445"/>
      <c r="B667" s="445"/>
      <c r="C667" s="445"/>
      <c r="D667" s="445"/>
      <c r="E667" s="445"/>
      <c r="F667" s="445"/>
      <c r="G667" s="445"/>
      <c r="H667" s="445"/>
      <c r="I667" s="686"/>
      <c r="J667" s="445"/>
      <c r="K667" s="445"/>
      <c r="L667" s="445"/>
      <c r="M667" s="43"/>
      <c r="N667" s="445"/>
      <c r="O667" s="43"/>
      <c r="P667" s="445"/>
      <c r="Q667" s="445"/>
      <c r="R667" s="445"/>
      <c r="S667" s="445"/>
      <c r="T667" s="445"/>
      <c r="U667" s="445"/>
      <c r="V667" s="445"/>
      <c r="W667" s="445"/>
      <c r="X667" s="445"/>
      <c r="Y667" s="445"/>
      <c r="Z667" s="445"/>
      <c r="AA667" s="445"/>
    </row>
    <row r="668" spans="1:27" ht="15.75" customHeight="1" x14ac:dyDescent="0.25">
      <c r="A668" s="445"/>
      <c r="B668" s="445"/>
      <c r="C668" s="445"/>
      <c r="D668" s="445"/>
      <c r="E668" s="445"/>
      <c r="F668" s="445"/>
      <c r="G668" s="445"/>
      <c r="H668" s="445"/>
      <c r="I668" s="686"/>
      <c r="J668" s="445"/>
      <c r="K668" s="445"/>
      <c r="L668" s="445"/>
      <c r="M668" s="43"/>
      <c r="N668" s="445"/>
      <c r="O668" s="43"/>
      <c r="P668" s="445"/>
      <c r="Q668" s="445"/>
      <c r="R668" s="445"/>
      <c r="S668" s="445"/>
      <c r="T668" s="445"/>
      <c r="U668" s="445"/>
      <c r="V668" s="445"/>
      <c r="W668" s="445"/>
      <c r="X668" s="445"/>
      <c r="Y668" s="445"/>
      <c r="Z668" s="445"/>
      <c r="AA668" s="445"/>
    </row>
    <row r="669" spans="1:27" ht="15.75" customHeight="1" x14ac:dyDescent="0.25">
      <c r="A669" s="445"/>
      <c r="B669" s="445"/>
      <c r="C669" s="445"/>
      <c r="D669" s="445"/>
      <c r="E669" s="445"/>
      <c r="F669" s="445"/>
      <c r="G669" s="445"/>
      <c r="H669" s="445"/>
      <c r="I669" s="686"/>
      <c r="J669" s="445"/>
      <c r="K669" s="445"/>
      <c r="L669" s="445"/>
      <c r="M669" s="43"/>
      <c r="N669" s="445"/>
      <c r="O669" s="43"/>
      <c r="P669" s="445"/>
      <c r="Q669" s="445"/>
      <c r="R669" s="445"/>
      <c r="S669" s="445"/>
      <c r="T669" s="445"/>
      <c r="U669" s="445"/>
      <c r="V669" s="445"/>
      <c r="W669" s="445"/>
      <c r="X669" s="445"/>
      <c r="Y669" s="445"/>
      <c r="Z669" s="445"/>
      <c r="AA669" s="445"/>
    </row>
    <row r="670" spans="1:27" ht="15.75" customHeight="1" x14ac:dyDescent="0.25">
      <c r="A670" s="445"/>
      <c r="B670" s="445"/>
      <c r="C670" s="445"/>
      <c r="D670" s="445"/>
      <c r="E670" s="445"/>
      <c r="F670" s="445"/>
      <c r="G670" s="445"/>
      <c r="H670" s="445"/>
      <c r="I670" s="686"/>
      <c r="J670" s="445"/>
      <c r="K670" s="445"/>
      <c r="L670" s="445"/>
      <c r="M670" s="43"/>
      <c r="N670" s="445"/>
      <c r="O670" s="43"/>
      <c r="P670" s="445"/>
      <c r="Q670" s="445"/>
      <c r="R670" s="445"/>
      <c r="S670" s="445"/>
      <c r="T670" s="445"/>
      <c r="U670" s="445"/>
      <c r="V670" s="445"/>
      <c r="W670" s="445"/>
      <c r="X670" s="445"/>
      <c r="Y670" s="445"/>
      <c r="Z670" s="445"/>
      <c r="AA670" s="445"/>
    </row>
    <row r="671" spans="1:27" ht="15.75" customHeight="1" x14ac:dyDescent="0.25">
      <c r="A671" s="445"/>
      <c r="B671" s="445"/>
      <c r="C671" s="445"/>
      <c r="D671" s="445"/>
      <c r="E671" s="445"/>
      <c r="F671" s="445"/>
      <c r="G671" s="445"/>
      <c r="H671" s="445"/>
      <c r="I671" s="686"/>
      <c r="J671" s="445"/>
      <c r="K671" s="445"/>
      <c r="L671" s="445"/>
      <c r="M671" s="43"/>
      <c r="N671" s="445"/>
      <c r="O671" s="43"/>
      <c r="P671" s="445"/>
      <c r="Q671" s="445"/>
      <c r="R671" s="445"/>
      <c r="S671" s="445"/>
      <c r="T671" s="445"/>
      <c r="U671" s="445"/>
      <c r="V671" s="445"/>
      <c r="W671" s="445"/>
      <c r="X671" s="445"/>
      <c r="Y671" s="445"/>
      <c r="Z671" s="445"/>
      <c r="AA671" s="445"/>
    </row>
    <row r="672" spans="1:27" ht="15.75" customHeight="1" x14ac:dyDescent="0.25">
      <c r="A672" s="445"/>
      <c r="B672" s="445"/>
      <c r="C672" s="445"/>
      <c r="D672" s="445"/>
      <c r="E672" s="445"/>
      <c r="F672" s="445"/>
      <c r="G672" s="445"/>
      <c r="H672" s="445"/>
      <c r="I672" s="686"/>
      <c r="J672" s="445"/>
      <c r="K672" s="445"/>
      <c r="L672" s="445"/>
      <c r="M672" s="43"/>
      <c r="N672" s="445"/>
      <c r="O672" s="43"/>
      <c r="P672" s="445"/>
      <c r="Q672" s="445"/>
      <c r="R672" s="445"/>
      <c r="S672" s="445"/>
      <c r="T672" s="445"/>
      <c r="U672" s="445"/>
      <c r="V672" s="445"/>
      <c r="W672" s="445"/>
      <c r="X672" s="445"/>
      <c r="Y672" s="445"/>
      <c r="Z672" s="445"/>
      <c r="AA672" s="445"/>
    </row>
    <row r="673" spans="1:27" ht="15.75" customHeight="1" x14ac:dyDescent="0.25">
      <c r="A673" s="445"/>
      <c r="B673" s="445"/>
      <c r="C673" s="445"/>
      <c r="D673" s="445"/>
      <c r="E673" s="445"/>
      <c r="F673" s="445"/>
      <c r="G673" s="445"/>
      <c r="H673" s="445"/>
      <c r="I673" s="686"/>
      <c r="J673" s="445"/>
      <c r="K673" s="445"/>
      <c r="L673" s="445"/>
      <c r="M673" s="43"/>
      <c r="N673" s="445"/>
      <c r="O673" s="43"/>
      <c r="P673" s="445"/>
      <c r="Q673" s="445"/>
      <c r="R673" s="445"/>
      <c r="S673" s="445"/>
      <c r="T673" s="445"/>
      <c r="U673" s="445"/>
      <c r="V673" s="445"/>
      <c r="W673" s="445"/>
      <c r="X673" s="445"/>
      <c r="Y673" s="445"/>
      <c r="Z673" s="445"/>
      <c r="AA673" s="445"/>
    </row>
    <row r="674" spans="1:27" ht="15.75" customHeight="1" x14ac:dyDescent="0.25">
      <c r="A674" s="445"/>
      <c r="B674" s="445"/>
      <c r="C674" s="445"/>
      <c r="D674" s="445"/>
      <c r="E674" s="445"/>
      <c r="F674" s="445"/>
      <c r="G674" s="445"/>
      <c r="H674" s="445"/>
      <c r="I674" s="686"/>
      <c r="J674" s="445"/>
      <c r="K674" s="445"/>
      <c r="L674" s="445"/>
      <c r="M674" s="43"/>
      <c r="N674" s="445"/>
      <c r="O674" s="43"/>
      <c r="P674" s="445"/>
      <c r="Q674" s="445"/>
      <c r="R674" s="445"/>
      <c r="S674" s="445"/>
      <c r="T674" s="445"/>
      <c r="U674" s="445"/>
      <c r="V674" s="445"/>
      <c r="W674" s="445"/>
      <c r="X674" s="445"/>
      <c r="Y674" s="445"/>
      <c r="Z674" s="445"/>
      <c r="AA674" s="445"/>
    </row>
    <row r="675" spans="1:27" ht="15.75" customHeight="1" x14ac:dyDescent="0.25">
      <c r="A675" s="445"/>
      <c r="B675" s="445"/>
      <c r="C675" s="445"/>
      <c r="D675" s="445"/>
      <c r="E675" s="445"/>
      <c r="F675" s="445"/>
      <c r="G675" s="445"/>
      <c r="H675" s="445"/>
      <c r="I675" s="686"/>
      <c r="J675" s="445"/>
      <c r="K675" s="445"/>
      <c r="L675" s="445"/>
      <c r="M675" s="43"/>
      <c r="N675" s="445"/>
      <c r="O675" s="43"/>
      <c r="P675" s="445"/>
      <c r="Q675" s="445"/>
      <c r="R675" s="445"/>
      <c r="S675" s="445"/>
      <c r="T675" s="445"/>
      <c r="U675" s="445"/>
      <c r="V675" s="445"/>
      <c r="W675" s="445"/>
      <c r="X675" s="445"/>
      <c r="Y675" s="445"/>
      <c r="Z675" s="445"/>
      <c r="AA675" s="445"/>
    </row>
    <row r="676" spans="1:27" ht="15.75" customHeight="1" x14ac:dyDescent="0.25">
      <c r="A676" s="445"/>
      <c r="B676" s="445"/>
      <c r="C676" s="445"/>
      <c r="D676" s="445"/>
      <c r="E676" s="445"/>
      <c r="F676" s="445"/>
      <c r="G676" s="445"/>
      <c r="H676" s="445"/>
      <c r="I676" s="686"/>
      <c r="J676" s="445"/>
      <c r="K676" s="445"/>
      <c r="L676" s="445"/>
      <c r="M676" s="43"/>
      <c r="N676" s="445"/>
      <c r="O676" s="43"/>
      <c r="P676" s="445"/>
      <c r="Q676" s="445"/>
      <c r="R676" s="445"/>
      <c r="S676" s="445"/>
      <c r="T676" s="445"/>
      <c r="U676" s="445"/>
      <c r="V676" s="445"/>
      <c r="W676" s="445"/>
      <c r="X676" s="445"/>
      <c r="Y676" s="445"/>
      <c r="Z676" s="445"/>
      <c r="AA676" s="445"/>
    </row>
    <row r="677" spans="1:27" ht="15.75" customHeight="1" x14ac:dyDescent="0.25">
      <c r="A677" s="445"/>
      <c r="B677" s="445"/>
      <c r="C677" s="445"/>
      <c r="D677" s="445"/>
      <c r="E677" s="445"/>
      <c r="F677" s="445"/>
      <c r="G677" s="445"/>
      <c r="H677" s="445"/>
      <c r="I677" s="686"/>
      <c r="J677" s="445"/>
      <c r="K677" s="445"/>
      <c r="L677" s="445"/>
      <c r="M677" s="43"/>
      <c r="N677" s="445"/>
      <c r="O677" s="43"/>
      <c r="P677" s="445"/>
      <c r="Q677" s="445"/>
      <c r="R677" s="445"/>
      <c r="S677" s="445"/>
      <c r="T677" s="445"/>
      <c r="U677" s="445"/>
      <c r="V677" s="445"/>
      <c r="W677" s="445"/>
      <c r="X677" s="445"/>
      <c r="Y677" s="445"/>
      <c r="Z677" s="445"/>
      <c r="AA677" s="445"/>
    </row>
    <row r="678" spans="1:27" ht="15.75" customHeight="1" x14ac:dyDescent="0.25">
      <c r="A678" s="445"/>
      <c r="B678" s="445"/>
      <c r="C678" s="445"/>
      <c r="D678" s="445"/>
      <c r="E678" s="445"/>
      <c r="F678" s="445"/>
      <c r="G678" s="445"/>
      <c r="H678" s="445"/>
      <c r="I678" s="686"/>
      <c r="J678" s="445"/>
      <c r="K678" s="445"/>
      <c r="L678" s="445"/>
      <c r="M678" s="43"/>
      <c r="N678" s="445"/>
      <c r="O678" s="43"/>
      <c r="P678" s="445"/>
      <c r="Q678" s="445"/>
      <c r="R678" s="445"/>
      <c r="S678" s="445"/>
      <c r="T678" s="445"/>
      <c r="U678" s="445"/>
      <c r="V678" s="445"/>
      <c r="W678" s="445"/>
      <c r="X678" s="445"/>
      <c r="Y678" s="445"/>
      <c r="Z678" s="445"/>
      <c r="AA678" s="445"/>
    </row>
    <row r="679" spans="1:27" ht="15.75" customHeight="1" x14ac:dyDescent="0.25">
      <c r="A679" s="445"/>
      <c r="B679" s="445"/>
      <c r="C679" s="445"/>
      <c r="D679" s="445"/>
      <c r="E679" s="445"/>
      <c r="F679" s="445"/>
      <c r="G679" s="445"/>
      <c r="H679" s="445"/>
      <c r="I679" s="686"/>
      <c r="J679" s="445"/>
      <c r="K679" s="445"/>
      <c r="L679" s="445"/>
      <c r="M679" s="43"/>
      <c r="N679" s="445"/>
      <c r="O679" s="43"/>
      <c r="P679" s="445"/>
      <c r="Q679" s="445"/>
      <c r="R679" s="445"/>
      <c r="S679" s="445"/>
      <c r="T679" s="445"/>
      <c r="U679" s="445"/>
      <c r="V679" s="445"/>
      <c r="W679" s="445"/>
      <c r="X679" s="445"/>
      <c r="Y679" s="445"/>
      <c r="Z679" s="445"/>
      <c r="AA679" s="445"/>
    </row>
    <row r="680" spans="1:27" ht="15.75" customHeight="1" x14ac:dyDescent="0.25">
      <c r="A680" s="445"/>
      <c r="B680" s="445"/>
      <c r="C680" s="445"/>
      <c r="D680" s="445"/>
      <c r="E680" s="445"/>
      <c r="F680" s="445"/>
      <c r="G680" s="445"/>
      <c r="H680" s="445"/>
      <c r="I680" s="686"/>
      <c r="J680" s="445"/>
      <c r="K680" s="445"/>
      <c r="L680" s="445"/>
      <c r="M680" s="43"/>
      <c r="N680" s="445"/>
      <c r="O680" s="43"/>
      <c r="P680" s="445"/>
      <c r="Q680" s="445"/>
      <c r="R680" s="445"/>
      <c r="S680" s="445"/>
      <c r="T680" s="445"/>
      <c r="U680" s="445"/>
      <c r="V680" s="445"/>
      <c r="W680" s="445"/>
      <c r="X680" s="445"/>
      <c r="Y680" s="445"/>
      <c r="Z680" s="445"/>
      <c r="AA680" s="445"/>
    </row>
    <row r="681" spans="1:27" ht="15.75" customHeight="1" x14ac:dyDescent="0.25">
      <c r="A681" s="445"/>
      <c r="B681" s="445"/>
      <c r="C681" s="445"/>
      <c r="D681" s="445"/>
      <c r="E681" s="445"/>
      <c r="F681" s="445"/>
      <c r="G681" s="445"/>
      <c r="H681" s="445"/>
      <c r="I681" s="686"/>
      <c r="J681" s="445"/>
      <c r="K681" s="445"/>
      <c r="L681" s="445"/>
      <c r="M681" s="43"/>
      <c r="N681" s="445"/>
      <c r="O681" s="43"/>
      <c r="P681" s="445"/>
      <c r="Q681" s="445"/>
      <c r="R681" s="445"/>
      <c r="S681" s="445"/>
      <c r="T681" s="445"/>
      <c r="U681" s="445"/>
      <c r="V681" s="445"/>
      <c r="W681" s="445"/>
      <c r="X681" s="445"/>
      <c r="Y681" s="445"/>
      <c r="Z681" s="445"/>
      <c r="AA681" s="445"/>
    </row>
    <row r="682" spans="1:27" ht="15.75" customHeight="1" x14ac:dyDescent="0.25">
      <c r="A682" s="445"/>
      <c r="B682" s="445"/>
      <c r="C682" s="445"/>
      <c r="D682" s="445"/>
      <c r="E682" s="445"/>
      <c r="F682" s="445"/>
      <c r="G682" s="445"/>
      <c r="H682" s="445"/>
      <c r="I682" s="686"/>
      <c r="J682" s="445"/>
      <c r="K682" s="445"/>
      <c r="L682" s="445"/>
      <c r="M682" s="43"/>
      <c r="N682" s="445"/>
      <c r="O682" s="43"/>
      <c r="P682" s="445"/>
      <c r="Q682" s="445"/>
      <c r="R682" s="445"/>
      <c r="S682" s="445"/>
      <c r="T682" s="445"/>
      <c r="U682" s="445"/>
      <c r="V682" s="445"/>
      <c r="W682" s="445"/>
      <c r="X682" s="445"/>
      <c r="Y682" s="445"/>
      <c r="Z682" s="445"/>
      <c r="AA682" s="445"/>
    </row>
    <row r="683" spans="1:27" ht="15.75" customHeight="1" x14ac:dyDescent="0.25">
      <c r="A683" s="445"/>
      <c r="B683" s="445"/>
      <c r="C683" s="445"/>
      <c r="D683" s="445"/>
      <c r="E683" s="445"/>
      <c r="F683" s="445"/>
      <c r="G683" s="445"/>
      <c r="H683" s="445"/>
      <c r="I683" s="686"/>
      <c r="J683" s="445"/>
      <c r="K683" s="445"/>
      <c r="L683" s="445"/>
      <c r="M683" s="43"/>
      <c r="N683" s="445"/>
      <c r="O683" s="43"/>
      <c r="P683" s="445"/>
      <c r="Q683" s="445"/>
      <c r="R683" s="445"/>
      <c r="S683" s="445"/>
      <c r="T683" s="445"/>
      <c r="U683" s="445"/>
      <c r="V683" s="445"/>
      <c r="W683" s="445"/>
      <c r="X683" s="445"/>
      <c r="Y683" s="445"/>
      <c r="Z683" s="445"/>
      <c r="AA683" s="445"/>
    </row>
    <row r="684" spans="1:27" ht="15.75" customHeight="1" x14ac:dyDescent="0.25">
      <c r="A684" s="445"/>
      <c r="B684" s="445"/>
      <c r="C684" s="445"/>
      <c r="D684" s="445"/>
      <c r="E684" s="445"/>
      <c r="F684" s="445"/>
      <c r="G684" s="445"/>
      <c r="H684" s="445"/>
      <c r="I684" s="686"/>
      <c r="J684" s="445"/>
      <c r="K684" s="445"/>
      <c r="L684" s="445"/>
      <c r="M684" s="43"/>
      <c r="N684" s="445"/>
      <c r="O684" s="43"/>
      <c r="P684" s="445"/>
      <c r="Q684" s="445"/>
      <c r="R684" s="445"/>
      <c r="S684" s="445"/>
      <c r="T684" s="445"/>
      <c r="U684" s="445"/>
      <c r="V684" s="445"/>
      <c r="W684" s="445"/>
      <c r="X684" s="445"/>
      <c r="Y684" s="445"/>
      <c r="Z684" s="445"/>
      <c r="AA684" s="445"/>
    </row>
    <row r="685" spans="1:27" ht="15.75" customHeight="1" x14ac:dyDescent="0.25">
      <c r="A685" s="445"/>
      <c r="B685" s="445"/>
      <c r="C685" s="445"/>
      <c r="D685" s="445"/>
      <c r="E685" s="445"/>
      <c r="F685" s="445"/>
      <c r="G685" s="445"/>
      <c r="H685" s="445"/>
      <c r="I685" s="686"/>
      <c r="J685" s="445"/>
      <c r="K685" s="445"/>
      <c r="L685" s="445"/>
      <c r="M685" s="43"/>
      <c r="N685" s="445"/>
      <c r="O685" s="43"/>
      <c r="P685" s="445"/>
      <c r="Q685" s="445"/>
      <c r="R685" s="445"/>
      <c r="S685" s="445"/>
      <c r="T685" s="445"/>
      <c r="U685" s="445"/>
      <c r="V685" s="445"/>
      <c r="W685" s="445"/>
      <c r="X685" s="445"/>
      <c r="Y685" s="445"/>
      <c r="Z685" s="445"/>
      <c r="AA685" s="445"/>
    </row>
    <row r="686" spans="1:27" ht="15.75" customHeight="1" x14ac:dyDescent="0.25">
      <c r="A686" s="445"/>
      <c r="B686" s="445"/>
      <c r="C686" s="445"/>
      <c r="D686" s="445"/>
      <c r="E686" s="445"/>
      <c r="F686" s="445"/>
      <c r="G686" s="445"/>
      <c r="H686" s="445"/>
      <c r="I686" s="686"/>
      <c r="J686" s="445"/>
      <c r="K686" s="445"/>
      <c r="L686" s="445"/>
      <c r="M686" s="43"/>
      <c r="N686" s="445"/>
      <c r="O686" s="43"/>
      <c r="P686" s="445"/>
      <c r="Q686" s="445"/>
      <c r="R686" s="445"/>
      <c r="S686" s="445"/>
      <c r="T686" s="445"/>
      <c r="U686" s="445"/>
      <c r="V686" s="445"/>
      <c r="W686" s="445"/>
      <c r="X686" s="445"/>
      <c r="Y686" s="445"/>
      <c r="Z686" s="445"/>
      <c r="AA686" s="445"/>
    </row>
    <row r="687" spans="1:27" ht="15.75" customHeight="1" x14ac:dyDescent="0.25">
      <c r="A687" s="445"/>
      <c r="B687" s="445"/>
      <c r="C687" s="445"/>
      <c r="D687" s="445"/>
      <c r="E687" s="445"/>
      <c r="F687" s="445"/>
      <c r="G687" s="445"/>
      <c r="H687" s="445"/>
      <c r="I687" s="686"/>
      <c r="J687" s="445"/>
      <c r="K687" s="445"/>
      <c r="L687" s="445"/>
      <c r="M687" s="43"/>
      <c r="N687" s="445"/>
      <c r="O687" s="43"/>
      <c r="P687" s="445"/>
      <c r="Q687" s="445"/>
      <c r="R687" s="445"/>
      <c r="S687" s="445"/>
      <c r="T687" s="445"/>
      <c r="U687" s="445"/>
      <c r="V687" s="445"/>
      <c r="W687" s="445"/>
      <c r="X687" s="445"/>
      <c r="Y687" s="445"/>
      <c r="Z687" s="445"/>
      <c r="AA687" s="445"/>
    </row>
    <row r="688" spans="1:27" ht="15.75" customHeight="1" x14ac:dyDescent="0.25">
      <c r="A688" s="445"/>
      <c r="B688" s="445"/>
      <c r="C688" s="445"/>
      <c r="D688" s="445"/>
      <c r="E688" s="445"/>
      <c r="F688" s="445"/>
      <c r="G688" s="445"/>
      <c r="H688" s="445"/>
      <c r="I688" s="686"/>
      <c r="J688" s="445"/>
      <c r="K688" s="445"/>
      <c r="L688" s="445"/>
      <c r="M688" s="43"/>
      <c r="N688" s="445"/>
      <c r="O688" s="43"/>
      <c r="P688" s="445"/>
      <c r="Q688" s="445"/>
      <c r="R688" s="445"/>
      <c r="S688" s="445"/>
      <c r="T688" s="445"/>
      <c r="U688" s="445"/>
      <c r="V688" s="445"/>
      <c r="W688" s="445"/>
      <c r="X688" s="445"/>
      <c r="Y688" s="445"/>
      <c r="Z688" s="445"/>
      <c r="AA688" s="445"/>
    </row>
    <row r="689" spans="1:27" ht="15.75" customHeight="1" x14ac:dyDescent="0.25">
      <c r="A689" s="445"/>
      <c r="B689" s="445"/>
      <c r="C689" s="445"/>
      <c r="D689" s="445"/>
      <c r="E689" s="445"/>
      <c r="F689" s="445"/>
      <c r="G689" s="445"/>
      <c r="H689" s="445"/>
      <c r="I689" s="686"/>
      <c r="J689" s="445"/>
      <c r="K689" s="445"/>
      <c r="L689" s="445"/>
      <c r="M689" s="43"/>
      <c r="N689" s="445"/>
      <c r="O689" s="43"/>
      <c r="P689" s="445"/>
      <c r="Q689" s="445"/>
      <c r="R689" s="445"/>
      <c r="S689" s="445"/>
      <c r="T689" s="445"/>
      <c r="U689" s="445"/>
      <c r="V689" s="445"/>
      <c r="W689" s="445"/>
      <c r="X689" s="445"/>
      <c r="Y689" s="445"/>
      <c r="Z689" s="445"/>
      <c r="AA689" s="445"/>
    </row>
    <row r="690" spans="1:27" ht="15.75" customHeight="1" x14ac:dyDescent="0.25">
      <c r="A690" s="445"/>
      <c r="B690" s="445"/>
      <c r="C690" s="445"/>
      <c r="D690" s="445"/>
      <c r="E690" s="445"/>
      <c r="F690" s="445"/>
      <c r="G690" s="445"/>
      <c r="H690" s="445"/>
      <c r="I690" s="686"/>
      <c r="J690" s="445"/>
      <c r="K690" s="445"/>
      <c r="L690" s="445"/>
      <c r="M690" s="43"/>
      <c r="N690" s="445"/>
      <c r="O690" s="43"/>
      <c r="P690" s="445"/>
      <c r="Q690" s="445"/>
      <c r="R690" s="445"/>
      <c r="S690" s="445"/>
      <c r="T690" s="445"/>
      <c r="U690" s="445"/>
      <c r="V690" s="445"/>
      <c r="W690" s="445"/>
      <c r="X690" s="445"/>
      <c r="Y690" s="445"/>
      <c r="Z690" s="445"/>
      <c r="AA690" s="445"/>
    </row>
    <row r="691" spans="1:27" ht="15.75" customHeight="1" x14ac:dyDescent="0.25">
      <c r="A691" s="445"/>
      <c r="B691" s="445"/>
      <c r="C691" s="445"/>
      <c r="D691" s="445"/>
      <c r="E691" s="445"/>
      <c r="F691" s="445"/>
      <c r="G691" s="445"/>
      <c r="H691" s="445"/>
      <c r="I691" s="686"/>
      <c r="J691" s="445"/>
      <c r="K691" s="445"/>
      <c r="L691" s="445"/>
      <c r="M691" s="43"/>
      <c r="N691" s="445"/>
      <c r="O691" s="43"/>
      <c r="P691" s="445"/>
      <c r="Q691" s="445"/>
      <c r="R691" s="445"/>
      <c r="S691" s="445"/>
      <c r="T691" s="445"/>
      <c r="U691" s="445"/>
      <c r="V691" s="445"/>
      <c r="W691" s="445"/>
      <c r="X691" s="445"/>
      <c r="Y691" s="445"/>
      <c r="Z691" s="445"/>
      <c r="AA691" s="445"/>
    </row>
    <row r="692" spans="1:27" ht="15.75" customHeight="1" x14ac:dyDescent="0.25">
      <c r="A692" s="445"/>
      <c r="B692" s="445"/>
      <c r="C692" s="445"/>
      <c r="D692" s="445"/>
      <c r="E692" s="445"/>
      <c r="F692" s="445"/>
      <c r="G692" s="445"/>
      <c r="H692" s="445"/>
      <c r="I692" s="686"/>
      <c r="J692" s="445"/>
      <c r="K692" s="445"/>
      <c r="L692" s="445"/>
      <c r="M692" s="43"/>
      <c r="N692" s="445"/>
      <c r="O692" s="43"/>
      <c r="P692" s="445"/>
      <c r="Q692" s="445"/>
      <c r="R692" s="445"/>
      <c r="S692" s="445"/>
      <c r="T692" s="445"/>
      <c r="U692" s="445"/>
      <c r="V692" s="445"/>
      <c r="W692" s="445"/>
      <c r="X692" s="445"/>
      <c r="Y692" s="445"/>
      <c r="Z692" s="445"/>
      <c r="AA692" s="445"/>
    </row>
    <row r="693" spans="1:27" ht="15.75" customHeight="1" x14ac:dyDescent="0.25">
      <c r="A693" s="445"/>
      <c r="B693" s="445"/>
      <c r="C693" s="445"/>
      <c r="D693" s="445"/>
      <c r="E693" s="445"/>
      <c r="F693" s="445"/>
      <c r="G693" s="445"/>
      <c r="H693" s="445"/>
      <c r="I693" s="686"/>
      <c r="J693" s="445"/>
      <c r="K693" s="445"/>
      <c r="L693" s="445"/>
      <c r="M693" s="43"/>
      <c r="N693" s="445"/>
      <c r="O693" s="43"/>
      <c r="P693" s="445"/>
      <c r="Q693" s="445"/>
      <c r="R693" s="445"/>
      <c r="S693" s="445"/>
      <c r="T693" s="445"/>
      <c r="U693" s="445"/>
      <c r="V693" s="445"/>
      <c r="W693" s="445"/>
      <c r="X693" s="445"/>
      <c r="Y693" s="445"/>
      <c r="Z693" s="445"/>
      <c r="AA693" s="445"/>
    </row>
    <row r="694" spans="1:27" ht="15.75" customHeight="1" x14ac:dyDescent="0.25">
      <c r="A694" s="445"/>
      <c r="B694" s="445"/>
      <c r="C694" s="445"/>
      <c r="D694" s="445"/>
      <c r="E694" s="445"/>
      <c r="F694" s="445"/>
      <c r="G694" s="445"/>
      <c r="H694" s="445"/>
      <c r="I694" s="686"/>
      <c r="J694" s="445"/>
      <c r="K694" s="445"/>
      <c r="L694" s="445"/>
      <c r="M694" s="43"/>
      <c r="N694" s="445"/>
      <c r="O694" s="43"/>
      <c r="P694" s="445"/>
      <c r="Q694" s="445"/>
      <c r="R694" s="445"/>
      <c r="S694" s="445"/>
      <c r="T694" s="445"/>
      <c r="U694" s="445"/>
      <c r="V694" s="445"/>
      <c r="W694" s="445"/>
      <c r="X694" s="445"/>
      <c r="Y694" s="445"/>
      <c r="Z694" s="445"/>
      <c r="AA694" s="445"/>
    </row>
    <row r="695" spans="1:27" ht="15.75" customHeight="1" x14ac:dyDescent="0.25">
      <c r="A695" s="445"/>
      <c r="B695" s="445"/>
      <c r="C695" s="445"/>
      <c r="D695" s="445"/>
      <c r="E695" s="445"/>
      <c r="F695" s="445"/>
      <c r="G695" s="445"/>
      <c r="H695" s="445"/>
      <c r="I695" s="686"/>
      <c r="J695" s="445"/>
      <c r="K695" s="445"/>
      <c r="L695" s="445"/>
      <c r="M695" s="43"/>
      <c r="N695" s="445"/>
      <c r="O695" s="43"/>
      <c r="P695" s="445"/>
      <c r="Q695" s="445"/>
      <c r="R695" s="445"/>
      <c r="S695" s="445"/>
      <c r="T695" s="445"/>
      <c r="U695" s="445"/>
      <c r="V695" s="445"/>
      <c r="W695" s="445"/>
      <c r="X695" s="445"/>
      <c r="Y695" s="445"/>
      <c r="Z695" s="445"/>
      <c r="AA695" s="445"/>
    </row>
    <row r="696" spans="1:27" ht="15.75" customHeight="1" x14ac:dyDescent="0.25">
      <c r="A696" s="445"/>
      <c r="B696" s="445"/>
      <c r="C696" s="445"/>
      <c r="D696" s="445"/>
      <c r="E696" s="445"/>
      <c r="F696" s="445"/>
      <c r="G696" s="445"/>
      <c r="H696" s="445"/>
      <c r="I696" s="686"/>
      <c r="J696" s="445"/>
      <c r="K696" s="445"/>
      <c r="L696" s="445"/>
      <c r="M696" s="43"/>
      <c r="N696" s="445"/>
      <c r="O696" s="43"/>
      <c r="P696" s="445"/>
      <c r="Q696" s="445"/>
      <c r="R696" s="445"/>
      <c r="S696" s="445"/>
      <c r="T696" s="445"/>
      <c r="U696" s="445"/>
      <c r="V696" s="445"/>
      <c r="W696" s="445"/>
      <c r="X696" s="445"/>
      <c r="Y696" s="445"/>
      <c r="Z696" s="445"/>
      <c r="AA696" s="445"/>
    </row>
    <row r="697" spans="1:27" ht="15.75" customHeight="1" x14ac:dyDescent="0.25">
      <c r="A697" s="445"/>
      <c r="B697" s="445"/>
      <c r="C697" s="445"/>
      <c r="D697" s="445"/>
      <c r="E697" s="445"/>
      <c r="F697" s="445"/>
      <c r="G697" s="445"/>
      <c r="H697" s="445"/>
      <c r="I697" s="686"/>
      <c r="J697" s="445"/>
      <c r="K697" s="445"/>
      <c r="L697" s="445"/>
      <c r="M697" s="43"/>
      <c r="N697" s="445"/>
      <c r="O697" s="43"/>
      <c r="P697" s="445"/>
      <c r="Q697" s="445"/>
      <c r="R697" s="445"/>
      <c r="S697" s="445"/>
      <c r="T697" s="445"/>
      <c r="U697" s="445"/>
      <c r="V697" s="445"/>
      <c r="W697" s="445"/>
      <c r="X697" s="445"/>
      <c r="Y697" s="445"/>
      <c r="Z697" s="445"/>
      <c r="AA697" s="445"/>
    </row>
    <row r="698" spans="1:27" ht="15.75" customHeight="1" x14ac:dyDescent="0.25">
      <c r="A698" s="445"/>
      <c r="B698" s="445"/>
      <c r="C698" s="445"/>
      <c r="D698" s="445"/>
      <c r="E698" s="445"/>
      <c r="F698" s="445"/>
      <c r="G698" s="445"/>
      <c r="H698" s="445"/>
      <c r="I698" s="686"/>
      <c r="J698" s="445"/>
      <c r="K698" s="445"/>
      <c r="L698" s="445"/>
      <c r="M698" s="43"/>
      <c r="N698" s="445"/>
      <c r="O698" s="43"/>
      <c r="P698" s="445"/>
      <c r="Q698" s="445"/>
      <c r="R698" s="445"/>
      <c r="S698" s="445"/>
      <c r="T698" s="445"/>
      <c r="U698" s="445"/>
      <c r="V698" s="445"/>
      <c r="W698" s="445"/>
      <c r="X698" s="445"/>
      <c r="Y698" s="445"/>
      <c r="Z698" s="445"/>
      <c r="AA698" s="445"/>
    </row>
    <row r="699" spans="1:27" ht="15.75" customHeight="1" x14ac:dyDescent="0.25">
      <c r="A699" s="445"/>
      <c r="B699" s="445"/>
      <c r="C699" s="445"/>
      <c r="D699" s="445"/>
      <c r="E699" s="445"/>
      <c r="F699" s="445"/>
      <c r="G699" s="445"/>
      <c r="H699" s="445"/>
      <c r="I699" s="686"/>
      <c r="J699" s="445"/>
      <c r="K699" s="445"/>
      <c r="L699" s="445"/>
      <c r="M699" s="43"/>
      <c r="N699" s="445"/>
      <c r="O699" s="43"/>
      <c r="P699" s="445"/>
      <c r="Q699" s="445"/>
      <c r="R699" s="445"/>
      <c r="S699" s="445"/>
      <c r="T699" s="445"/>
      <c r="U699" s="445"/>
      <c r="V699" s="445"/>
      <c r="W699" s="445"/>
      <c r="X699" s="445"/>
      <c r="Y699" s="445"/>
      <c r="Z699" s="445"/>
      <c r="AA699" s="445"/>
    </row>
    <row r="700" spans="1:27" ht="15.75" customHeight="1" x14ac:dyDescent="0.25">
      <c r="A700" s="445"/>
      <c r="B700" s="445"/>
      <c r="C700" s="445"/>
      <c r="D700" s="445"/>
      <c r="E700" s="445"/>
      <c r="F700" s="445"/>
      <c r="G700" s="445"/>
      <c r="H700" s="445"/>
      <c r="I700" s="686"/>
      <c r="J700" s="445"/>
      <c r="K700" s="445"/>
      <c r="L700" s="445"/>
      <c r="M700" s="43"/>
      <c r="N700" s="445"/>
      <c r="O700" s="43"/>
      <c r="P700" s="445"/>
      <c r="Q700" s="445"/>
      <c r="R700" s="445"/>
      <c r="S700" s="445"/>
      <c r="T700" s="445"/>
      <c r="U700" s="445"/>
      <c r="V700" s="445"/>
      <c r="W700" s="445"/>
      <c r="X700" s="445"/>
      <c r="Y700" s="445"/>
      <c r="Z700" s="445"/>
      <c r="AA700" s="445"/>
    </row>
    <row r="701" spans="1:27" ht="15.75" customHeight="1" x14ac:dyDescent="0.25">
      <c r="A701" s="445"/>
      <c r="B701" s="445"/>
      <c r="C701" s="445"/>
      <c r="D701" s="445"/>
      <c r="E701" s="445"/>
      <c r="F701" s="445"/>
      <c r="G701" s="445"/>
      <c r="H701" s="445"/>
      <c r="I701" s="686"/>
      <c r="J701" s="445"/>
      <c r="K701" s="445"/>
      <c r="L701" s="445"/>
      <c r="M701" s="43"/>
      <c r="N701" s="445"/>
      <c r="O701" s="43"/>
      <c r="P701" s="445"/>
      <c r="Q701" s="445"/>
      <c r="R701" s="445"/>
      <c r="S701" s="445"/>
      <c r="T701" s="445"/>
      <c r="U701" s="445"/>
      <c r="V701" s="445"/>
      <c r="W701" s="445"/>
      <c r="X701" s="445"/>
      <c r="Y701" s="445"/>
      <c r="Z701" s="445"/>
      <c r="AA701" s="445"/>
    </row>
    <row r="702" spans="1:27" ht="15.75" customHeight="1" x14ac:dyDescent="0.25">
      <c r="A702" s="445"/>
      <c r="B702" s="445"/>
      <c r="C702" s="445"/>
      <c r="D702" s="445"/>
      <c r="E702" s="445"/>
      <c r="F702" s="445"/>
      <c r="G702" s="445"/>
      <c r="H702" s="445"/>
      <c r="I702" s="686"/>
      <c r="J702" s="445"/>
      <c r="K702" s="445"/>
      <c r="L702" s="445"/>
      <c r="M702" s="43"/>
      <c r="N702" s="445"/>
      <c r="O702" s="43"/>
      <c r="P702" s="445"/>
      <c r="Q702" s="445"/>
      <c r="R702" s="445"/>
      <c r="S702" s="445"/>
      <c r="T702" s="445"/>
      <c r="U702" s="445"/>
      <c r="V702" s="445"/>
      <c r="W702" s="445"/>
      <c r="X702" s="445"/>
      <c r="Y702" s="445"/>
      <c r="Z702" s="445"/>
      <c r="AA702" s="445"/>
    </row>
    <row r="703" spans="1:27" ht="15.75" customHeight="1" x14ac:dyDescent="0.25">
      <c r="A703" s="445"/>
      <c r="B703" s="445"/>
      <c r="C703" s="445"/>
      <c r="D703" s="445"/>
      <c r="E703" s="445"/>
      <c r="F703" s="445"/>
      <c r="G703" s="445"/>
      <c r="H703" s="445"/>
      <c r="I703" s="686"/>
      <c r="J703" s="445"/>
      <c r="K703" s="445"/>
      <c r="L703" s="445"/>
      <c r="M703" s="43"/>
      <c r="N703" s="445"/>
      <c r="O703" s="43"/>
      <c r="P703" s="445"/>
      <c r="Q703" s="445"/>
      <c r="R703" s="445"/>
      <c r="S703" s="445"/>
      <c r="T703" s="445"/>
      <c r="U703" s="445"/>
      <c r="V703" s="445"/>
      <c r="W703" s="445"/>
      <c r="X703" s="445"/>
      <c r="Y703" s="445"/>
      <c r="Z703" s="445"/>
      <c r="AA703" s="445"/>
    </row>
    <row r="704" spans="1:27" ht="15.75" customHeight="1" x14ac:dyDescent="0.25">
      <c r="A704" s="445"/>
      <c r="B704" s="445"/>
      <c r="C704" s="445"/>
      <c r="D704" s="445"/>
      <c r="E704" s="445"/>
      <c r="F704" s="445"/>
      <c r="G704" s="445"/>
      <c r="H704" s="445"/>
      <c r="I704" s="686"/>
      <c r="J704" s="445"/>
      <c r="K704" s="445"/>
      <c r="L704" s="445"/>
      <c r="M704" s="43"/>
      <c r="N704" s="445"/>
      <c r="O704" s="43"/>
      <c r="P704" s="445"/>
      <c r="Q704" s="445"/>
      <c r="R704" s="445"/>
      <c r="S704" s="445"/>
      <c r="T704" s="445"/>
      <c r="U704" s="445"/>
      <c r="V704" s="445"/>
      <c r="W704" s="445"/>
      <c r="X704" s="445"/>
      <c r="Y704" s="445"/>
      <c r="Z704" s="445"/>
      <c r="AA704" s="445"/>
    </row>
    <row r="705" spans="1:27" ht="15.75" customHeight="1" x14ac:dyDescent="0.25">
      <c r="A705" s="445"/>
      <c r="B705" s="445"/>
      <c r="C705" s="445"/>
      <c r="D705" s="445"/>
      <c r="E705" s="445"/>
      <c r="F705" s="445"/>
      <c r="G705" s="445"/>
      <c r="H705" s="445"/>
      <c r="I705" s="686"/>
      <c r="J705" s="445"/>
      <c r="K705" s="445"/>
      <c r="L705" s="445"/>
      <c r="M705" s="43"/>
      <c r="N705" s="445"/>
      <c r="O705" s="43"/>
      <c r="P705" s="445"/>
      <c r="Q705" s="445"/>
      <c r="R705" s="445"/>
      <c r="S705" s="445"/>
      <c r="T705" s="445"/>
      <c r="U705" s="445"/>
      <c r="V705" s="445"/>
      <c r="W705" s="445"/>
      <c r="X705" s="445"/>
      <c r="Y705" s="445"/>
      <c r="Z705" s="445"/>
      <c r="AA705" s="445"/>
    </row>
    <row r="706" spans="1:27" ht="15.75" customHeight="1" x14ac:dyDescent="0.25">
      <c r="A706" s="445"/>
      <c r="B706" s="445"/>
      <c r="C706" s="445"/>
      <c r="D706" s="445"/>
      <c r="E706" s="445"/>
      <c r="F706" s="445"/>
      <c r="G706" s="445"/>
      <c r="H706" s="445"/>
      <c r="I706" s="686"/>
      <c r="J706" s="445"/>
      <c r="K706" s="445"/>
      <c r="L706" s="445"/>
      <c r="M706" s="43"/>
      <c r="N706" s="445"/>
      <c r="O706" s="43"/>
      <c r="P706" s="445"/>
      <c r="Q706" s="445"/>
      <c r="R706" s="445"/>
      <c r="S706" s="445"/>
      <c r="T706" s="445"/>
      <c r="U706" s="445"/>
      <c r="V706" s="445"/>
      <c r="W706" s="445"/>
      <c r="X706" s="445"/>
      <c r="Y706" s="445"/>
      <c r="Z706" s="445"/>
      <c r="AA706" s="445"/>
    </row>
    <row r="707" spans="1:27" ht="15.75" customHeight="1" x14ac:dyDescent="0.25">
      <c r="A707" s="445"/>
      <c r="B707" s="445"/>
      <c r="C707" s="445"/>
      <c r="D707" s="445"/>
      <c r="E707" s="445"/>
      <c r="F707" s="445"/>
      <c r="G707" s="445"/>
      <c r="H707" s="445"/>
      <c r="I707" s="686"/>
      <c r="J707" s="445"/>
      <c r="K707" s="445"/>
      <c r="L707" s="445"/>
      <c r="M707" s="43"/>
      <c r="N707" s="445"/>
      <c r="O707" s="43"/>
      <c r="P707" s="445"/>
      <c r="Q707" s="445"/>
      <c r="R707" s="445"/>
      <c r="S707" s="445"/>
      <c r="T707" s="445"/>
      <c r="U707" s="445"/>
      <c r="V707" s="445"/>
      <c r="W707" s="445"/>
      <c r="X707" s="445"/>
      <c r="Y707" s="445"/>
      <c r="Z707" s="445"/>
      <c r="AA707" s="445"/>
    </row>
    <row r="708" spans="1:27" ht="15.75" customHeight="1" x14ac:dyDescent="0.25">
      <c r="A708" s="445"/>
      <c r="B708" s="445"/>
      <c r="C708" s="445"/>
      <c r="D708" s="445"/>
      <c r="E708" s="445"/>
      <c r="F708" s="445"/>
      <c r="G708" s="445"/>
      <c r="H708" s="445"/>
      <c r="I708" s="686"/>
      <c r="J708" s="445"/>
      <c r="K708" s="445"/>
      <c r="L708" s="445"/>
      <c r="M708" s="43"/>
      <c r="N708" s="445"/>
      <c r="O708" s="43"/>
      <c r="P708" s="445"/>
      <c r="Q708" s="445"/>
      <c r="R708" s="445"/>
      <c r="S708" s="445"/>
      <c r="T708" s="445"/>
      <c r="U708" s="445"/>
      <c r="V708" s="445"/>
      <c r="W708" s="445"/>
      <c r="X708" s="445"/>
      <c r="Y708" s="445"/>
      <c r="Z708" s="445"/>
      <c r="AA708" s="445"/>
    </row>
    <row r="709" spans="1:27" ht="15.75" customHeight="1" x14ac:dyDescent="0.25">
      <c r="A709" s="445"/>
      <c r="B709" s="445"/>
      <c r="C709" s="445"/>
      <c r="D709" s="445"/>
      <c r="E709" s="445"/>
      <c r="F709" s="445"/>
      <c r="G709" s="445"/>
      <c r="H709" s="445"/>
      <c r="I709" s="686"/>
      <c r="J709" s="445"/>
      <c r="K709" s="445"/>
      <c r="L709" s="445"/>
      <c r="M709" s="43"/>
      <c r="N709" s="445"/>
      <c r="O709" s="43"/>
      <c r="P709" s="445"/>
      <c r="Q709" s="445"/>
      <c r="R709" s="445"/>
      <c r="S709" s="445"/>
      <c r="T709" s="445"/>
      <c r="U709" s="445"/>
      <c r="V709" s="445"/>
      <c r="W709" s="445"/>
      <c r="X709" s="445"/>
      <c r="Y709" s="445"/>
      <c r="Z709" s="445"/>
      <c r="AA709" s="445"/>
    </row>
    <row r="710" spans="1:27" ht="15.75" customHeight="1" x14ac:dyDescent="0.25">
      <c r="A710" s="445"/>
      <c r="B710" s="445"/>
      <c r="C710" s="445"/>
      <c r="D710" s="445"/>
      <c r="E710" s="445"/>
      <c r="F710" s="445"/>
      <c r="G710" s="445"/>
      <c r="H710" s="445"/>
      <c r="I710" s="686"/>
      <c r="J710" s="445"/>
      <c r="K710" s="445"/>
      <c r="L710" s="445"/>
      <c r="M710" s="43"/>
      <c r="N710" s="445"/>
      <c r="O710" s="43"/>
      <c r="P710" s="445"/>
      <c r="Q710" s="445"/>
      <c r="R710" s="445"/>
      <c r="S710" s="445"/>
      <c r="T710" s="445"/>
      <c r="U710" s="445"/>
      <c r="V710" s="445"/>
      <c r="W710" s="445"/>
      <c r="X710" s="445"/>
      <c r="Y710" s="445"/>
      <c r="Z710" s="445"/>
      <c r="AA710" s="445"/>
    </row>
    <row r="711" spans="1:27" ht="15.75" customHeight="1" x14ac:dyDescent="0.25">
      <c r="A711" s="445"/>
      <c r="B711" s="445"/>
      <c r="C711" s="445"/>
      <c r="D711" s="445"/>
      <c r="E711" s="445"/>
      <c r="F711" s="445"/>
      <c r="G711" s="445"/>
      <c r="H711" s="445"/>
      <c r="I711" s="686"/>
      <c r="J711" s="445"/>
      <c r="K711" s="445"/>
      <c r="L711" s="445"/>
      <c r="M711" s="43"/>
      <c r="N711" s="445"/>
      <c r="O711" s="43"/>
      <c r="P711" s="445"/>
      <c r="Q711" s="445"/>
      <c r="R711" s="445"/>
      <c r="S711" s="445"/>
      <c r="T711" s="445"/>
      <c r="U711" s="445"/>
      <c r="V711" s="445"/>
      <c r="W711" s="445"/>
      <c r="X711" s="445"/>
      <c r="Y711" s="445"/>
      <c r="Z711" s="445"/>
      <c r="AA711" s="445"/>
    </row>
    <row r="712" spans="1:27" ht="15.75" customHeight="1" x14ac:dyDescent="0.25">
      <c r="A712" s="445"/>
      <c r="B712" s="445"/>
      <c r="C712" s="445"/>
      <c r="D712" s="445"/>
      <c r="E712" s="445"/>
      <c r="F712" s="445"/>
      <c r="G712" s="445"/>
      <c r="H712" s="445"/>
      <c r="I712" s="686"/>
      <c r="J712" s="445"/>
      <c r="K712" s="445"/>
      <c r="L712" s="445"/>
      <c r="M712" s="43"/>
      <c r="N712" s="445"/>
      <c r="O712" s="43"/>
      <c r="P712" s="445"/>
      <c r="Q712" s="445"/>
      <c r="R712" s="445"/>
      <c r="S712" s="445"/>
      <c r="T712" s="445"/>
      <c r="U712" s="445"/>
      <c r="V712" s="445"/>
      <c r="W712" s="445"/>
      <c r="X712" s="445"/>
      <c r="Y712" s="445"/>
      <c r="Z712" s="445"/>
      <c r="AA712" s="445"/>
    </row>
    <row r="713" spans="1:27" ht="15.75" customHeight="1" x14ac:dyDescent="0.25">
      <c r="A713" s="445"/>
      <c r="B713" s="445"/>
      <c r="C713" s="445"/>
      <c r="D713" s="445"/>
      <c r="E713" s="445"/>
      <c r="F713" s="445"/>
      <c r="G713" s="445"/>
      <c r="H713" s="445"/>
      <c r="I713" s="686"/>
      <c r="J713" s="445"/>
      <c r="K713" s="445"/>
      <c r="L713" s="445"/>
      <c r="M713" s="43"/>
      <c r="N713" s="445"/>
      <c r="O713" s="43"/>
      <c r="P713" s="445"/>
      <c r="Q713" s="445"/>
      <c r="R713" s="445"/>
      <c r="S713" s="445"/>
      <c r="T713" s="445"/>
      <c r="U713" s="445"/>
      <c r="V713" s="445"/>
      <c r="W713" s="445"/>
      <c r="X713" s="445"/>
      <c r="Y713" s="445"/>
      <c r="Z713" s="445"/>
      <c r="AA713" s="445"/>
    </row>
    <row r="714" spans="1:27" ht="15.75" customHeight="1" x14ac:dyDescent="0.25">
      <c r="A714" s="445"/>
      <c r="B714" s="445"/>
      <c r="C714" s="445"/>
      <c r="D714" s="445"/>
      <c r="E714" s="445"/>
      <c r="F714" s="445"/>
      <c r="G714" s="445"/>
      <c r="H714" s="445"/>
      <c r="I714" s="686"/>
      <c r="J714" s="445"/>
      <c r="K714" s="445"/>
      <c r="L714" s="445"/>
      <c r="M714" s="43"/>
      <c r="N714" s="445"/>
      <c r="O714" s="43"/>
      <c r="P714" s="445"/>
      <c r="Q714" s="445"/>
      <c r="R714" s="445"/>
      <c r="S714" s="445"/>
      <c r="T714" s="445"/>
      <c r="U714" s="445"/>
      <c r="V714" s="445"/>
      <c r="W714" s="445"/>
      <c r="X714" s="445"/>
      <c r="Y714" s="445"/>
      <c r="Z714" s="445"/>
      <c r="AA714" s="445"/>
    </row>
    <row r="715" spans="1:27" ht="15.75" customHeight="1" x14ac:dyDescent="0.25">
      <c r="A715" s="445"/>
      <c r="B715" s="445"/>
      <c r="C715" s="445"/>
      <c r="D715" s="445"/>
      <c r="E715" s="445"/>
      <c r="F715" s="445"/>
      <c r="G715" s="445"/>
      <c r="H715" s="445"/>
      <c r="I715" s="686"/>
      <c r="J715" s="445"/>
      <c r="K715" s="445"/>
      <c r="L715" s="445"/>
      <c r="M715" s="43"/>
      <c r="N715" s="445"/>
      <c r="O715" s="43"/>
      <c r="P715" s="445"/>
      <c r="Q715" s="445"/>
      <c r="R715" s="445"/>
      <c r="S715" s="445"/>
      <c r="T715" s="445"/>
      <c r="U715" s="445"/>
      <c r="V715" s="445"/>
      <c r="W715" s="445"/>
      <c r="X715" s="445"/>
      <c r="Y715" s="445"/>
      <c r="Z715" s="445"/>
      <c r="AA715" s="445"/>
    </row>
    <row r="716" spans="1:27" ht="15.75" customHeight="1" x14ac:dyDescent="0.25">
      <c r="A716" s="445"/>
      <c r="B716" s="445"/>
      <c r="C716" s="445"/>
      <c r="D716" s="445"/>
      <c r="E716" s="445"/>
      <c r="F716" s="445"/>
      <c r="G716" s="445"/>
      <c r="H716" s="445"/>
      <c r="I716" s="686"/>
      <c r="J716" s="445"/>
      <c r="K716" s="445"/>
      <c r="L716" s="445"/>
      <c r="M716" s="43"/>
      <c r="N716" s="445"/>
      <c r="O716" s="43"/>
      <c r="P716" s="445"/>
      <c r="Q716" s="445"/>
      <c r="R716" s="445"/>
      <c r="S716" s="445"/>
      <c r="T716" s="445"/>
      <c r="U716" s="445"/>
      <c r="V716" s="445"/>
      <c r="W716" s="445"/>
      <c r="X716" s="445"/>
      <c r="Y716" s="445"/>
      <c r="Z716" s="445"/>
      <c r="AA716" s="445"/>
    </row>
    <row r="717" spans="1:27" ht="15.75" customHeight="1" x14ac:dyDescent="0.25">
      <c r="A717" s="445"/>
      <c r="B717" s="445"/>
      <c r="C717" s="445"/>
      <c r="D717" s="445"/>
      <c r="E717" s="445"/>
      <c r="F717" s="445"/>
      <c r="G717" s="445"/>
      <c r="H717" s="445"/>
      <c r="I717" s="686"/>
      <c r="J717" s="445"/>
      <c r="K717" s="445"/>
      <c r="L717" s="445"/>
      <c r="M717" s="43"/>
      <c r="N717" s="445"/>
      <c r="O717" s="43"/>
      <c r="P717" s="445"/>
      <c r="Q717" s="445"/>
      <c r="R717" s="445"/>
      <c r="S717" s="445"/>
      <c r="T717" s="445"/>
      <c r="U717" s="445"/>
      <c r="V717" s="445"/>
      <c r="W717" s="445"/>
      <c r="X717" s="445"/>
      <c r="Y717" s="445"/>
      <c r="Z717" s="445"/>
      <c r="AA717" s="445"/>
    </row>
    <row r="718" spans="1:27" ht="15.75" customHeight="1" x14ac:dyDescent="0.25">
      <c r="A718" s="445"/>
      <c r="B718" s="445"/>
      <c r="C718" s="445"/>
      <c r="D718" s="445"/>
      <c r="E718" s="445"/>
      <c r="F718" s="445"/>
      <c r="G718" s="445"/>
      <c r="H718" s="445"/>
      <c r="I718" s="686"/>
      <c r="J718" s="445"/>
      <c r="K718" s="445"/>
      <c r="L718" s="445"/>
      <c r="M718" s="43"/>
      <c r="N718" s="445"/>
      <c r="O718" s="43"/>
      <c r="P718" s="445"/>
      <c r="Q718" s="445"/>
      <c r="R718" s="445"/>
      <c r="S718" s="445"/>
      <c r="T718" s="445"/>
      <c r="U718" s="445"/>
      <c r="V718" s="445"/>
      <c r="W718" s="445"/>
      <c r="X718" s="445"/>
      <c r="Y718" s="445"/>
      <c r="Z718" s="445"/>
      <c r="AA718" s="445"/>
    </row>
    <row r="719" spans="1:27" ht="15.75" customHeight="1" x14ac:dyDescent="0.25">
      <c r="A719" s="445"/>
      <c r="B719" s="445"/>
      <c r="C719" s="445"/>
      <c r="D719" s="445"/>
      <c r="E719" s="445"/>
      <c r="F719" s="445"/>
      <c r="G719" s="445"/>
      <c r="H719" s="445"/>
      <c r="I719" s="686"/>
      <c r="J719" s="445"/>
      <c r="K719" s="445"/>
      <c r="L719" s="445"/>
      <c r="M719" s="43"/>
      <c r="N719" s="445"/>
      <c r="O719" s="43"/>
      <c r="P719" s="445"/>
      <c r="Q719" s="445"/>
      <c r="R719" s="445"/>
      <c r="S719" s="445"/>
      <c r="T719" s="445"/>
      <c r="U719" s="445"/>
      <c r="V719" s="445"/>
      <c r="W719" s="445"/>
      <c r="X719" s="445"/>
      <c r="Y719" s="445"/>
      <c r="Z719" s="445"/>
      <c r="AA719" s="445"/>
    </row>
    <row r="720" spans="1:27" ht="15.75" customHeight="1" x14ac:dyDescent="0.25">
      <c r="A720" s="445"/>
      <c r="B720" s="445"/>
      <c r="C720" s="445"/>
      <c r="D720" s="445"/>
      <c r="E720" s="445"/>
      <c r="F720" s="445"/>
      <c r="G720" s="445"/>
      <c r="H720" s="445"/>
      <c r="I720" s="686"/>
      <c r="J720" s="445"/>
      <c r="K720" s="445"/>
      <c r="L720" s="445"/>
      <c r="M720" s="43"/>
      <c r="N720" s="445"/>
      <c r="O720" s="43"/>
      <c r="P720" s="445"/>
      <c r="Q720" s="445"/>
      <c r="R720" s="445"/>
      <c r="S720" s="445"/>
      <c r="T720" s="445"/>
      <c r="U720" s="445"/>
      <c r="V720" s="445"/>
      <c r="W720" s="445"/>
      <c r="X720" s="445"/>
      <c r="Y720" s="445"/>
      <c r="Z720" s="445"/>
      <c r="AA720" s="445"/>
    </row>
    <row r="721" spans="1:27" ht="15.75" customHeight="1" x14ac:dyDescent="0.25">
      <c r="A721" s="445"/>
      <c r="B721" s="445"/>
      <c r="C721" s="445"/>
      <c r="D721" s="445"/>
      <c r="E721" s="445"/>
      <c r="F721" s="445"/>
      <c r="G721" s="445"/>
      <c r="H721" s="445"/>
      <c r="I721" s="686"/>
      <c r="J721" s="445"/>
      <c r="K721" s="445"/>
      <c r="L721" s="445"/>
      <c r="M721" s="43"/>
      <c r="N721" s="445"/>
      <c r="O721" s="43"/>
      <c r="P721" s="445"/>
      <c r="Q721" s="445"/>
      <c r="R721" s="445"/>
      <c r="S721" s="445"/>
      <c r="T721" s="445"/>
      <c r="U721" s="445"/>
      <c r="V721" s="445"/>
      <c r="W721" s="445"/>
      <c r="X721" s="445"/>
      <c r="Y721" s="445"/>
      <c r="Z721" s="445"/>
      <c r="AA721" s="445"/>
    </row>
    <row r="722" spans="1:27" ht="15.75" customHeight="1" x14ac:dyDescent="0.25">
      <c r="A722" s="445"/>
      <c r="B722" s="445"/>
      <c r="C722" s="445"/>
      <c r="D722" s="445"/>
      <c r="E722" s="445"/>
      <c r="F722" s="445"/>
      <c r="G722" s="445"/>
      <c r="H722" s="445"/>
      <c r="I722" s="686"/>
      <c r="J722" s="445"/>
      <c r="K722" s="445"/>
      <c r="L722" s="445"/>
      <c r="M722" s="43"/>
      <c r="N722" s="445"/>
      <c r="O722" s="43"/>
      <c r="P722" s="445"/>
      <c r="Q722" s="445"/>
      <c r="R722" s="445"/>
      <c r="S722" s="445"/>
      <c r="T722" s="445"/>
      <c r="U722" s="445"/>
      <c r="V722" s="445"/>
      <c r="W722" s="445"/>
      <c r="X722" s="445"/>
      <c r="Y722" s="445"/>
      <c r="Z722" s="445"/>
      <c r="AA722" s="445"/>
    </row>
    <row r="723" spans="1:27" ht="15.75" customHeight="1" x14ac:dyDescent="0.25">
      <c r="A723" s="445"/>
      <c r="B723" s="445"/>
      <c r="C723" s="445"/>
      <c r="D723" s="445"/>
      <c r="E723" s="445"/>
      <c r="F723" s="445"/>
      <c r="G723" s="445"/>
      <c r="H723" s="445"/>
      <c r="I723" s="686"/>
      <c r="J723" s="445"/>
      <c r="K723" s="445"/>
      <c r="L723" s="445"/>
      <c r="M723" s="43"/>
      <c r="N723" s="445"/>
      <c r="O723" s="43"/>
      <c r="P723" s="445"/>
      <c r="Q723" s="445"/>
      <c r="R723" s="445"/>
      <c r="S723" s="445"/>
      <c r="T723" s="445"/>
      <c r="U723" s="445"/>
      <c r="V723" s="445"/>
      <c r="W723" s="445"/>
      <c r="X723" s="445"/>
      <c r="Y723" s="445"/>
      <c r="Z723" s="445"/>
      <c r="AA723" s="445"/>
    </row>
    <row r="724" spans="1:27" ht="15.75" customHeight="1" x14ac:dyDescent="0.25">
      <c r="A724" s="445"/>
      <c r="B724" s="445"/>
      <c r="C724" s="445"/>
      <c r="D724" s="445"/>
      <c r="E724" s="445"/>
      <c r="F724" s="445"/>
      <c r="G724" s="445"/>
      <c r="H724" s="445"/>
      <c r="I724" s="686"/>
      <c r="J724" s="445"/>
      <c r="K724" s="445"/>
      <c r="L724" s="445"/>
      <c r="M724" s="43"/>
      <c r="N724" s="445"/>
      <c r="O724" s="43"/>
      <c r="P724" s="445"/>
      <c r="Q724" s="445"/>
      <c r="R724" s="445"/>
      <c r="S724" s="445"/>
      <c r="T724" s="445"/>
      <c r="U724" s="445"/>
      <c r="V724" s="445"/>
      <c r="W724" s="445"/>
      <c r="X724" s="445"/>
      <c r="Y724" s="445"/>
      <c r="Z724" s="445"/>
      <c r="AA724" s="445"/>
    </row>
    <row r="725" spans="1:27" ht="15.75" customHeight="1" x14ac:dyDescent="0.25">
      <c r="A725" s="445"/>
      <c r="B725" s="445"/>
      <c r="C725" s="445"/>
      <c r="D725" s="445"/>
      <c r="E725" s="445"/>
      <c r="F725" s="445"/>
      <c r="G725" s="445"/>
      <c r="H725" s="445"/>
      <c r="I725" s="686"/>
      <c r="J725" s="445"/>
      <c r="K725" s="445"/>
      <c r="L725" s="445"/>
      <c r="M725" s="43"/>
      <c r="N725" s="445"/>
      <c r="O725" s="43"/>
      <c r="P725" s="445"/>
      <c r="Q725" s="445"/>
      <c r="R725" s="445"/>
      <c r="S725" s="445"/>
      <c r="T725" s="445"/>
      <c r="U725" s="445"/>
      <c r="V725" s="445"/>
      <c r="W725" s="445"/>
      <c r="X725" s="445"/>
      <c r="Y725" s="445"/>
      <c r="Z725" s="445"/>
      <c r="AA725" s="445"/>
    </row>
    <row r="726" spans="1:27" ht="15.75" customHeight="1" x14ac:dyDescent="0.25">
      <c r="A726" s="445"/>
      <c r="B726" s="445"/>
      <c r="C726" s="445"/>
      <c r="D726" s="445"/>
      <c r="E726" s="445"/>
      <c r="F726" s="445"/>
      <c r="G726" s="445"/>
      <c r="H726" s="445"/>
      <c r="I726" s="686"/>
      <c r="J726" s="445"/>
      <c r="K726" s="445"/>
      <c r="L726" s="445"/>
      <c r="M726" s="43"/>
      <c r="N726" s="445"/>
      <c r="O726" s="43"/>
      <c r="P726" s="445"/>
      <c r="Q726" s="445"/>
      <c r="R726" s="445"/>
      <c r="S726" s="445"/>
      <c r="T726" s="445"/>
      <c r="U726" s="445"/>
      <c r="V726" s="445"/>
      <c r="W726" s="445"/>
      <c r="X726" s="445"/>
      <c r="Y726" s="445"/>
      <c r="Z726" s="445"/>
      <c r="AA726" s="445"/>
    </row>
    <row r="727" spans="1:27" ht="15.75" customHeight="1" x14ac:dyDescent="0.25">
      <c r="A727" s="445"/>
      <c r="B727" s="445"/>
      <c r="C727" s="445"/>
      <c r="D727" s="445"/>
      <c r="E727" s="445"/>
      <c r="F727" s="445"/>
      <c r="G727" s="445"/>
      <c r="H727" s="445"/>
      <c r="I727" s="686"/>
      <c r="J727" s="445"/>
      <c r="K727" s="445"/>
      <c r="L727" s="445"/>
      <c r="M727" s="43"/>
      <c r="N727" s="445"/>
      <c r="O727" s="43"/>
      <c r="P727" s="445"/>
      <c r="Q727" s="445"/>
      <c r="R727" s="445"/>
      <c r="S727" s="445"/>
      <c r="T727" s="445"/>
      <c r="U727" s="445"/>
      <c r="V727" s="445"/>
      <c r="W727" s="445"/>
      <c r="X727" s="445"/>
      <c r="Y727" s="445"/>
      <c r="Z727" s="445"/>
      <c r="AA727" s="445"/>
    </row>
    <row r="728" spans="1:27" ht="15.75" customHeight="1" x14ac:dyDescent="0.25">
      <c r="A728" s="445"/>
      <c r="B728" s="445"/>
      <c r="C728" s="445"/>
      <c r="D728" s="445"/>
      <c r="E728" s="445"/>
      <c r="F728" s="445"/>
      <c r="G728" s="445"/>
      <c r="H728" s="445"/>
      <c r="I728" s="686"/>
      <c r="J728" s="445"/>
      <c r="K728" s="445"/>
      <c r="L728" s="445"/>
      <c r="M728" s="43"/>
      <c r="N728" s="445"/>
      <c r="O728" s="43"/>
      <c r="P728" s="445"/>
      <c r="Q728" s="445"/>
      <c r="R728" s="445"/>
      <c r="S728" s="445"/>
      <c r="T728" s="445"/>
      <c r="U728" s="445"/>
      <c r="V728" s="445"/>
      <c r="W728" s="445"/>
      <c r="X728" s="445"/>
      <c r="Y728" s="445"/>
      <c r="Z728" s="445"/>
      <c r="AA728" s="445"/>
    </row>
    <row r="729" spans="1:27" ht="15.75" customHeight="1" x14ac:dyDescent="0.25">
      <c r="A729" s="445"/>
      <c r="B729" s="445"/>
      <c r="C729" s="445"/>
      <c r="D729" s="445"/>
      <c r="E729" s="445"/>
      <c r="F729" s="445"/>
      <c r="G729" s="445"/>
      <c r="H729" s="445"/>
      <c r="I729" s="686"/>
      <c r="J729" s="445"/>
      <c r="K729" s="445"/>
      <c r="L729" s="445"/>
      <c r="M729" s="43"/>
      <c r="N729" s="445"/>
      <c r="O729" s="43"/>
      <c r="P729" s="445"/>
      <c r="Q729" s="445"/>
      <c r="R729" s="445"/>
      <c r="S729" s="445"/>
      <c r="T729" s="445"/>
      <c r="U729" s="445"/>
      <c r="V729" s="445"/>
      <c r="W729" s="445"/>
      <c r="X729" s="445"/>
      <c r="Y729" s="445"/>
      <c r="Z729" s="445"/>
      <c r="AA729" s="445"/>
    </row>
    <row r="730" spans="1:27" ht="15.75" customHeight="1" x14ac:dyDescent="0.25">
      <c r="A730" s="445"/>
      <c r="B730" s="445"/>
      <c r="C730" s="445"/>
      <c r="D730" s="445"/>
      <c r="E730" s="445"/>
      <c r="F730" s="445"/>
      <c r="G730" s="445"/>
      <c r="H730" s="445"/>
      <c r="I730" s="686"/>
      <c r="J730" s="445"/>
      <c r="K730" s="445"/>
      <c r="L730" s="445"/>
      <c r="M730" s="43"/>
      <c r="N730" s="445"/>
      <c r="O730" s="43"/>
      <c r="P730" s="445"/>
      <c r="Q730" s="445"/>
      <c r="R730" s="445"/>
      <c r="S730" s="445"/>
      <c r="T730" s="445"/>
      <c r="U730" s="445"/>
      <c r="V730" s="445"/>
      <c r="W730" s="445"/>
      <c r="X730" s="445"/>
      <c r="Y730" s="445"/>
      <c r="Z730" s="445"/>
      <c r="AA730" s="445"/>
    </row>
    <row r="731" spans="1:27" ht="15.75" customHeight="1" x14ac:dyDescent="0.25">
      <c r="A731" s="445"/>
      <c r="B731" s="445"/>
      <c r="C731" s="445"/>
      <c r="D731" s="445"/>
      <c r="E731" s="445"/>
      <c r="F731" s="445"/>
      <c r="G731" s="445"/>
      <c r="H731" s="445"/>
      <c r="I731" s="686"/>
      <c r="J731" s="445"/>
      <c r="K731" s="445"/>
      <c r="L731" s="445"/>
      <c r="M731" s="43"/>
      <c r="N731" s="445"/>
      <c r="O731" s="43"/>
      <c r="P731" s="445"/>
      <c r="Q731" s="445"/>
      <c r="R731" s="445"/>
      <c r="S731" s="445"/>
      <c r="T731" s="445"/>
      <c r="U731" s="445"/>
      <c r="V731" s="445"/>
      <c r="W731" s="445"/>
      <c r="X731" s="445"/>
      <c r="Y731" s="445"/>
      <c r="Z731" s="445"/>
      <c r="AA731" s="445"/>
    </row>
    <row r="732" spans="1:27" ht="15.75" customHeight="1" x14ac:dyDescent="0.25">
      <c r="A732" s="445"/>
      <c r="B732" s="445"/>
      <c r="C732" s="445"/>
      <c r="D732" s="445"/>
      <c r="E732" s="445"/>
      <c r="F732" s="445"/>
      <c r="G732" s="445"/>
      <c r="H732" s="445"/>
      <c r="I732" s="686"/>
      <c r="J732" s="445"/>
      <c r="K732" s="445"/>
      <c r="L732" s="445"/>
      <c r="M732" s="43"/>
      <c r="N732" s="445"/>
      <c r="O732" s="43"/>
      <c r="P732" s="445"/>
      <c r="Q732" s="445"/>
      <c r="R732" s="445"/>
      <c r="S732" s="445"/>
      <c r="T732" s="445"/>
      <c r="U732" s="445"/>
      <c r="V732" s="445"/>
      <c r="W732" s="445"/>
      <c r="X732" s="445"/>
      <c r="Y732" s="445"/>
      <c r="Z732" s="445"/>
      <c r="AA732" s="445"/>
    </row>
    <row r="733" spans="1:27" ht="15.75" customHeight="1" x14ac:dyDescent="0.25">
      <c r="A733" s="445"/>
      <c r="B733" s="445"/>
      <c r="C733" s="445"/>
      <c r="D733" s="445"/>
      <c r="E733" s="445"/>
      <c r="F733" s="445"/>
      <c r="G733" s="445"/>
      <c r="H733" s="445"/>
      <c r="I733" s="686"/>
      <c r="J733" s="445"/>
      <c r="K733" s="445"/>
      <c r="L733" s="445"/>
      <c r="M733" s="43"/>
      <c r="N733" s="445"/>
      <c r="O733" s="43"/>
      <c r="P733" s="445"/>
      <c r="Q733" s="445"/>
      <c r="R733" s="445"/>
      <c r="S733" s="445"/>
      <c r="T733" s="445"/>
      <c r="U733" s="445"/>
      <c r="V733" s="445"/>
      <c r="W733" s="445"/>
      <c r="X733" s="445"/>
      <c r="Y733" s="445"/>
      <c r="Z733" s="445"/>
      <c r="AA733" s="445"/>
    </row>
    <row r="734" spans="1:27" ht="15.75" customHeight="1" x14ac:dyDescent="0.25">
      <c r="A734" s="445"/>
      <c r="B734" s="445"/>
      <c r="C734" s="445"/>
      <c r="D734" s="445"/>
      <c r="E734" s="445"/>
      <c r="F734" s="445"/>
      <c r="G734" s="445"/>
      <c r="H734" s="445"/>
      <c r="I734" s="686"/>
      <c r="J734" s="445"/>
      <c r="K734" s="445"/>
      <c r="L734" s="445"/>
      <c r="M734" s="43"/>
      <c r="N734" s="445"/>
      <c r="O734" s="43"/>
      <c r="P734" s="445"/>
      <c r="Q734" s="445"/>
      <c r="R734" s="445"/>
      <c r="S734" s="445"/>
      <c r="T734" s="445"/>
      <c r="U734" s="445"/>
      <c r="V734" s="445"/>
      <c r="W734" s="445"/>
      <c r="X734" s="445"/>
      <c r="Y734" s="445"/>
      <c r="Z734" s="445"/>
      <c r="AA734" s="445"/>
    </row>
    <row r="735" spans="1:27" ht="15.75" customHeight="1" x14ac:dyDescent="0.25">
      <c r="A735" s="445"/>
      <c r="B735" s="445"/>
      <c r="C735" s="445"/>
      <c r="D735" s="445"/>
      <c r="E735" s="445"/>
      <c r="F735" s="445"/>
      <c r="G735" s="445"/>
      <c r="H735" s="445"/>
      <c r="I735" s="686"/>
      <c r="J735" s="445"/>
      <c r="K735" s="445"/>
      <c r="L735" s="445"/>
      <c r="M735" s="43"/>
      <c r="N735" s="445"/>
      <c r="O735" s="43"/>
      <c r="P735" s="445"/>
      <c r="Q735" s="445"/>
      <c r="R735" s="445"/>
      <c r="S735" s="445"/>
      <c r="T735" s="445"/>
      <c r="U735" s="445"/>
      <c r="V735" s="445"/>
      <c r="W735" s="445"/>
      <c r="X735" s="445"/>
      <c r="Y735" s="445"/>
      <c r="Z735" s="445"/>
      <c r="AA735" s="445"/>
    </row>
    <row r="736" spans="1:27" ht="15.75" customHeight="1" x14ac:dyDescent="0.25">
      <c r="A736" s="445"/>
      <c r="B736" s="445"/>
      <c r="C736" s="445"/>
      <c r="D736" s="445"/>
      <c r="E736" s="445"/>
      <c r="F736" s="445"/>
      <c r="G736" s="445"/>
      <c r="H736" s="445"/>
      <c r="I736" s="686"/>
      <c r="J736" s="445"/>
      <c r="K736" s="445"/>
      <c r="L736" s="445"/>
      <c r="M736" s="43"/>
      <c r="N736" s="445"/>
      <c r="O736" s="43"/>
      <c r="P736" s="445"/>
      <c r="Q736" s="445"/>
      <c r="R736" s="445"/>
      <c r="S736" s="445"/>
      <c r="T736" s="445"/>
      <c r="U736" s="445"/>
      <c r="V736" s="445"/>
      <c r="W736" s="445"/>
      <c r="X736" s="445"/>
      <c r="Y736" s="445"/>
      <c r="Z736" s="445"/>
      <c r="AA736" s="445"/>
    </row>
    <row r="737" spans="1:27" ht="15.75" customHeight="1" x14ac:dyDescent="0.25">
      <c r="A737" s="445"/>
      <c r="B737" s="445"/>
      <c r="C737" s="445"/>
      <c r="D737" s="445"/>
      <c r="E737" s="445"/>
      <c r="F737" s="445"/>
      <c r="G737" s="445"/>
      <c r="H737" s="445"/>
      <c r="I737" s="686"/>
      <c r="J737" s="445"/>
      <c r="K737" s="445"/>
      <c r="L737" s="445"/>
      <c r="M737" s="43"/>
      <c r="N737" s="445"/>
      <c r="O737" s="43"/>
      <c r="P737" s="445"/>
      <c r="Q737" s="445"/>
      <c r="R737" s="445"/>
      <c r="S737" s="445"/>
      <c r="T737" s="445"/>
      <c r="U737" s="445"/>
      <c r="V737" s="445"/>
      <c r="W737" s="445"/>
      <c r="X737" s="445"/>
      <c r="Y737" s="445"/>
      <c r="Z737" s="445"/>
      <c r="AA737" s="445"/>
    </row>
    <row r="738" spans="1:27" ht="15.75" customHeight="1" x14ac:dyDescent="0.25">
      <c r="A738" s="445"/>
      <c r="B738" s="445"/>
      <c r="C738" s="445"/>
      <c r="D738" s="445"/>
      <c r="E738" s="445"/>
      <c r="F738" s="445"/>
      <c r="G738" s="445"/>
      <c r="H738" s="445"/>
      <c r="I738" s="686"/>
      <c r="J738" s="445"/>
      <c r="K738" s="445"/>
      <c r="L738" s="445"/>
      <c r="M738" s="43"/>
      <c r="N738" s="445"/>
      <c r="O738" s="43"/>
      <c r="P738" s="445"/>
      <c r="Q738" s="445"/>
      <c r="R738" s="445"/>
      <c r="S738" s="445"/>
      <c r="T738" s="445"/>
      <c r="U738" s="445"/>
      <c r="V738" s="445"/>
      <c r="W738" s="445"/>
      <c r="X738" s="445"/>
      <c r="Y738" s="445"/>
      <c r="Z738" s="445"/>
      <c r="AA738" s="445"/>
    </row>
    <row r="739" spans="1:27" ht="15.75" customHeight="1" x14ac:dyDescent="0.25">
      <c r="A739" s="445"/>
      <c r="B739" s="445"/>
      <c r="C739" s="445"/>
      <c r="D739" s="445"/>
      <c r="E739" s="445"/>
      <c r="F739" s="445"/>
      <c r="G739" s="445"/>
      <c r="H739" s="445"/>
      <c r="I739" s="686"/>
      <c r="J739" s="445"/>
      <c r="K739" s="445"/>
      <c r="L739" s="445"/>
      <c r="M739" s="43"/>
      <c r="N739" s="445"/>
      <c r="O739" s="43"/>
      <c r="P739" s="445"/>
      <c r="Q739" s="445"/>
      <c r="R739" s="445"/>
      <c r="S739" s="445"/>
      <c r="T739" s="445"/>
      <c r="U739" s="445"/>
      <c r="V739" s="445"/>
      <c r="W739" s="445"/>
      <c r="X739" s="445"/>
      <c r="Y739" s="445"/>
      <c r="Z739" s="445"/>
      <c r="AA739" s="445"/>
    </row>
    <row r="740" spans="1:27" ht="15.75" customHeight="1" x14ac:dyDescent="0.25">
      <c r="A740" s="445"/>
      <c r="B740" s="445"/>
      <c r="C740" s="445"/>
      <c r="D740" s="445"/>
      <c r="E740" s="445"/>
      <c r="F740" s="445"/>
      <c r="G740" s="445"/>
      <c r="H740" s="445"/>
      <c r="I740" s="686"/>
      <c r="J740" s="445"/>
      <c r="K740" s="445"/>
      <c r="L740" s="445"/>
      <c r="M740" s="43"/>
      <c r="N740" s="445"/>
      <c r="O740" s="43"/>
      <c r="P740" s="445"/>
      <c r="Q740" s="445"/>
      <c r="R740" s="445"/>
      <c r="S740" s="445"/>
      <c r="T740" s="445"/>
      <c r="U740" s="445"/>
      <c r="V740" s="445"/>
      <c r="W740" s="445"/>
      <c r="X740" s="445"/>
      <c r="Y740" s="445"/>
      <c r="Z740" s="445"/>
      <c r="AA740" s="445"/>
    </row>
    <row r="741" spans="1:27" ht="15.75" customHeight="1" x14ac:dyDescent="0.25">
      <c r="A741" s="445"/>
      <c r="B741" s="445"/>
      <c r="C741" s="445"/>
      <c r="D741" s="445"/>
      <c r="E741" s="445"/>
      <c r="F741" s="445"/>
      <c r="G741" s="445"/>
      <c r="H741" s="445"/>
      <c r="I741" s="686"/>
      <c r="J741" s="445"/>
      <c r="K741" s="445"/>
      <c r="L741" s="445"/>
      <c r="M741" s="43"/>
      <c r="N741" s="445"/>
      <c r="O741" s="43"/>
      <c r="P741" s="445"/>
      <c r="Q741" s="445"/>
      <c r="R741" s="445"/>
      <c r="S741" s="445"/>
      <c r="T741" s="445"/>
      <c r="U741" s="445"/>
      <c r="V741" s="445"/>
      <c r="W741" s="445"/>
      <c r="X741" s="445"/>
      <c r="Y741" s="445"/>
      <c r="Z741" s="445"/>
      <c r="AA741" s="445"/>
    </row>
    <row r="742" spans="1:27" ht="15.75" customHeight="1" x14ac:dyDescent="0.25">
      <c r="A742" s="445"/>
      <c r="B742" s="445"/>
      <c r="C742" s="445"/>
      <c r="D742" s="445"/>
      <c r="E742" s="445"/>
      <c r="F742" s="445"/>
      <c r="G742" s="445"/>
      <c r="H742" s="445"/>
      <c r="I742" s="686"/>
      <c r="J742" s="445"/>
      <c r="K742" s="445"/>
      <c r="L742" s="445"/>
      <c r="M742" s="43"/>
      <c r="N742" s="445"/>
      <c r="O742" s="43"/>
      <c r="P742" s="445"/>
      <c r="Q742" s="445"/>
      <c r="R742" s="445"/>
      <c r="S742" s="445"/>
      <c r="T742" s="445"/>
      <c r="U742" s="445"/>
      <c r="V742" s="445"/>
      <c r="W742" s="445"/>
      <c r="X742" s="445"/>
      <c r="Y742" s="445"/>
      <c r="Z742" s="445"/>
      <c r="AA742" s="445"/>
    </row>
    <row r="743" spans="1:27" ht="15.75" customHeight="1" x14ac:dyDescent="0.25">
      <c r="A743" s="445"/>
      <c r="B743" s="445"/>
      <c r="C743" s="445"/>
      <c r="D743" s="445"/>
      <c r="E743" s="445"/>
      <c r="F743" s="445"/>
      <c r="G743" s="445"/>
      <c r="H743" s="445"/>
      <c r="I743" s="686"/>
      <c r="J743" s="445"/>
      <c r="K743" s="445"/>
      <c r="L743" s="445"/>
      <c r="M743" s="43"/>
      <c r="N743" s="445"/>
      <c r="O743" s="43"/>
      <c r="P743" s="445"/>
      <c r="Q743" s="445"/>
      <c r="R743" s="445"/>
      <c r="S743" s="445"/>
      <c r="T743" s="445"/>
      <c r="U743" s="445"/>
      <c r="V743" s="445"/>
      <c r="W743" s="445"/>
      <c r="X743" s="445"/>
      <c r="Y743" s="445"/>
      <c r="Z743" s="445"/>
      <c r="AA743" s="445"/>
    </row>
    <row r="744" spans="1:27" ht="15.75" customHeight="1" x14ac:dyDescent="0.25">
      <c r="A744" s="445"/>
      <c r="B744" s="445"/>
      <c r="C744" s="445"/>
      <c r="D744" s="445"/>
      <c r="E744" s="445"/>
      <c r="F744" s="445"/>
      <c r="G744" s="445"/>
      <c r="H744" s="445"/>
      <c r="I744" s="686"/>
      <c r="J744" s="445"/>
      <c r="K744" s="445"/>
      <c r="L744" s="445"/>
      <c r="M744" s="43"/>
      <c r="N744" s="445"/>
      <c r="O744" s="43"/>
      <c r="P744" s="445"/>
      <c r="Q744" s="445"/>
      <c r="R744" s="445"/>
      <c r="S744" s="445"/>
      <c r="T744" s="445"/>
      <c r="U744" s="445"/>
      <c r="V744" s="445"/>
      <c r="W744" s="445"/>
      <c r="X744" s="445"/>
      <c r="Y744" s="445"/>
      <c r="Z744" s="445"/>
      <c r="AA744" s="445"/>
    </row>
    <row r="745" spans="1:27" ht="15.75" customHeight="1" x14ac:dyDescent="0.25">
      <c r="A745" s="445"/>
      <c r="B745" s="445"/>
      <c r="C745" s="445"/>
      <c r="D745" s="445"/>
      <c r="E745" s="445"/>
      <c r="F745" s="445"/>
      <c r="G745" s="445"/>
      <c r="H745" s="445"/>
      <c r="I745" s="686"/>
      <c r="J745" s="445"/>
      <c r="K745" s="445"/>
      <c r="L745" s="445"/>
      <c r="M745" s="43"/>
      <c r="N745" s="445"/>
      <c r="O745" s="43"/>
      <c r="P745" s="445"/>
      <c r="Q745" s="445"/>
      <c r="R745" s="445"/>
      <c r="S745" s="445"/>
      <c r="T745" s="445"/>
      <c r="U745" s="445"/>
      <c r="V745" s="445"/>
      <c r="W745" s="445"/>
      <c r="X745" s="445"/>
      <c r="Y745" s="445"/>
      <c r="Z745" s="445"/>
      <c r="AA745" s="445"/>
    </row>
    <row r="746" spans="1:27" ht="15.75" customHeight="1" x14ac:dyDescent="0.25">
      <c r="A746" s="445"/>
      <c r="B746" s="445"/>
      <c r="C746" s="445"/>
      <c r="D746" s="445"/>
      <c r="E746" s="445"/>
      <c r="F746" s="445"/>
      <c r="G746" s="445"/>
      <c r="H746" s="445"/>
      <c r="I746" s="686"/>
      <c r="J746" s="445"/>
      <c r="K746" s="445"/>
      <c r="L746" s="445"/>
      <c r="M746" s="43"/>
      <c r="N746" s="445"/>
      <c r="O746" s="43"/>
      <c r="P746" s="445"/>
      <c r="Q746" s="445"/>
      <c r="R746" s="445"/>
      <c r="S746" s="445"/>
      <c r="T746" s="445"/>
      <c r="U746" s="445"/>
      <c r="V746" s="445"/>
      <c r="W746" s="445"/>
      <c r="X746" s="445"/>
      <c r="Y746" s="445"/>
      <c r="Z746" s="445"/>
      <c r="AA746" s="445"/>
    </row>
    <row r="747" spans="1:27" ht="15.75" customHeight="1" x14ac:dyDescent="0.25">
      <c r="A747" s="445"/>
      <c r="B747" s="445"/>
      <c r="C747" s="445"/>
      <c r="D747" s="445"/>
      <c r="E747" s="445"/>
      <c r="F747" s="445"/>
      <c r="G747" s="445"/>
      <c r="H747" s="445"/>
      <c r="I747" s="686"/>
      <c r="J747" s="445"/>
      <c r="K747" s="445"/>
      <c r="L747" s="445"/>
      <c r="M747" s="43"/>
      <c r="N747" s="445"/>
      <c r="O747" s="43"/>
      <c r="P747" s="445"/>
      <c r="Q747" s="445"/>
      <c r="R747" s="445"/>
      <c r="S747" s="445"/>
      <c r="T747" s="445"/>
      <c r="U747" s="445"/>
      <c r="V747" s="445"/>
      <c r="W747" s="445"/>
      <c r="X747" s="445"/>
      <c r="Y747" s="445"/>
      <c r="Z747" s="445"/>
      <c r="AA747" s="445"/>
    </row>
    <row r="748" spans="1:27" ht="15.75" customHeight="1" x14ac:dyDescent="0.25">
      <c r="A748" s="445"/>
      <c r="B748" s="445"/>
      <c r="C748" s="445"/>
      <c r="D748" s="445"/>
      <c r="E748" s="445"/>
      <c r="F748" s="445"/>
      <c r="G748" s="445"/>
      <c r="H748" s="445"/>
      <c r="I748" s="686"/>
      <c r="J748" s="445"/>
      <c r="K748" s="445"/>
      <c r="L748" s="445"/>
      <c r="M748" s="43"/>
      <c r="N748" s="445"/>
      <c r="O748" s="43"/>
      <c r="P748" s="445"/>
      <c r="Q748" s="445"/>
      <c r="R748" s="445"/>
      <c r="S748" s="445"/>
      <c r="T748" s="445"/>
      <c r="U748" s="445"/>
      <c r="V748" s="445"/>
      <c r="W748" s="445"/>
      <c r="X748" s="445"/>
      <c r="Y748" s="445"/>
      <c r="Z748" s="445"/>
      <c r="AA748" s="445"/>
    </row>
    <row r="749" spans="1:27" ht="15.75" customHeight="1" x14ac:dyDescent="0.25">
      <c r="A749" s="445"/>
      <c r="B749" s="445"/>
      <c r="C749" s="445"/>
      <c r="D749" s="445"/>
      <c r="E749" s="445"/>
      <c r="F749" s="445"/>
      <c r="G749" s="445"/>
      <c r="H749" s="445"/>
      <c r="I749" s="686"/>
      <c r="J749" s="445"/>
      <c r="K749" s="445"/>
      <c r="L749" s="445"/>
      <c r="M749" s="43"/>
      <c r="N749" s="445"/>
      <c r="O749" s="43"/>
      <c r="P749" s="445"/>
      <c r="Q749" s="445"/>
      <c r="R749" s="445"/>
      <c r="S749" s="445"/>
      <c r="T749" s="445"/>
      <c r="U749" s="445"/>
      <c r="V749" s="445"/>
      <c r="W749" s="445"/>
      <c r="X749" s="445"/>
      <c r="Y749" s="445"/>
      <c r="Z749" s="445"/>
      <c r="AA749" s="445"/>
    </row>
    <row r="750" spans="1:27" ht="15.75" customHeight="1" x14ac:dyDescent="0.25">
      <c r="A750" s="445"/>
      <c r="B750" s="445"/>
      <c r="C750" s="445"/>
      <c r="D750" s="445"/>
      <c r="E750" s="445"/>
      <c r="F750" s="445"/>
      <c r="G750" s="445"/>
      <c r="H750" s="445"/>
      <c r="I750" s="686"/>
      <c r="J750" s="445"/>
      <c r="K750" s="445"/>
      <c r="L750" s="445"/>
      <c r="M750" s="43"/>
      <c r="N750" s="445"/>
      <c r="O750" s="43"/>
      <c r="P750" s="445"/>
      <c r="Q750" s="445"/>
      <c r="R750" s="445"/>
      <c r="S750" s="445"/>
      <c r="T750" s="445"/>
      <c r="U750" s="445"/>
      <c r="V750" s="445"/>
      <c r="W750" s="445"/>
      <c r="X750" s="445"/>
      <c r="Y750" s="445"/>
      <c r="Z750" s="445"/>
      <c r="AA750" s="445"/>
    </row>
    <row r="751" spans="1:27" ht="15.75" customHeight="1" x14ac:dyDescent="0.25">
      <c r="A751" s="445"/>
      <c r="B751" s="445"/>
      <c r="C751" s="445"/>
      <c r="D751" s="445"/>
      <c r="E751" s="445"/>
      <c r="F751" s="445"/>
      <c r="G751" s="445"/>
      <c r="H751" s="445"/>
      <c r="I751" s="686"/>
      <c r="J751" s="445"/>
      <c r="K751" s="445"/>
      <c r="L751" s="445"/>
      <c r="M751" s="43"/>
      <c r="N751" s="445"/>
      <c r="O751" s="43"/>
      <c r="P751" s="445"/>
      <c r="Q751" s="445"/>
      <c r="R751" s="445"/>
      <c r="S751" s="445"/>
      <c r="T751" s="445"/>
      <c r="U751" s="445"/>
      <c r="V751" s="445"/>
      <c r="W751" s="445"/>
      <c r="X751" s="445"/>
      <c r="Y751" s="445"/>
      <c r="Z751" s="445"/>
      <c r="AA751" s="445"/>
    </row>
    <row r="752" spans="1:27" ht="15.75" customHeight="1" x14ac:dyDescent="0.25">
      <c r="A752" s="445"/>
      <c r="B752" s="445"/>
      <c r="C752" s="445"/>
      <c r="D752" s="445"/>
      <c r="E752" s="445"/>
      <c r="F752" s="445"/>
      <c r="G752" s="445"/>
      <c r="H752" s="445"/>
      <c r="I752" s="686"/>
      <c r="J752" s="445"/>
      <c r="K752" s="445"/>
      <c r="L752" s="445"/>
      <c r="M752" s="43"/>
      <c r="N752" s="445"/>
      <c r="O752" s="43"/>
      <c r="P752" s="445"/>
      <c r="Q752" s="445"/>
      <c r="R752" s="445"/>
      <c r="S752" s="445"/>
      <c r="T752" s="445"/>
      <c r="U752" s="445"/>
      <c r="V752" s="445"/>
      <c r="W752" s="445"/>
      <c r="X752" s="445"/>
      <c r="Y752" s="445"/>
      <c r="Z752" s="445"/>
      <c r="AA752" s="445"/>
    </row>
    <row r="753" spans="1:27" ht="15.75" customHeight="1" x14ac:dyDescent="0.25">
      <c r="A753" s="445"/>
      <c r="B753" s="445"/>
      <c r="C753" s="445"/>
      <c r="D753" s="445"/>
      <c r="E753" s="445"/>
      <c r="F753" s="445"/>
      <c r="G753" s="445"/>
      <c r="H753" s="445"/>
      <c r="I753" s="686"/>
      <c r="J753" s="445"/>
      <c r="K753" s="445"/>
      <c r="L753" s="445"/>
      <c r="M753" s="43"/>
      <c r="N753" s="445"/>
      <c r="O753" s="43"/>
      <c r="P753" s="445"/>
      <c r="Q753" s="445"/>
      <c r="R753" s="445"/>
      <c r="S753" s="445"/>
      <c r="T753" s="445"/>
      <c r="U753" s="445"/>
      <c r="V753" s="445"/>
      <c r="W753" s="445"/>
      <c r="X753" s="445"/>
      <c r="Y753" s="445"/>
      <c r="Z753" s="445"/>
      <c r="AA753" s="445"/>
    </row>
    <row r="754" spans="1:27" ht="15.75" customHeight="1" x14ac:dyDescent="0.25">
      <c r="A754" s="445"/>
      <c r="B754" s="445"/>
      <c r="C754" s="445"/>
      <c r="D754" s="445"/>
      <c r="E754" s="445"/>
      <c r="F754" s="445"/>
      <c r="G754" s="445"/>
      <c r="H754" s="445"/>
      <c r="I754" s="686"/>
      <c r="J754" s="445"/>
      <c r="K754" s="445"/>
      <c r="L754" s="445"/>
      <c r="M754" s="43"/>
      <c r="N754" s="445"/>
      <c r="O754" s="43"/>
      <c r="P754" s="445"/>
      <c r="Q754" s="445"/>
      <c r="R754" s="445"/>
      <c r="S754" s="445"/>
      <c r="T754" s="445"/>
      <c r="U754" s="445"/>
      <c r="V754" s="445"/>
      <c r="W754" s="445"/>
      <c r="X754" s="445"/>
      <c r="Y754" s="445"/>
      <c r="Z754" s="445"/>
      <c r="AA754" s="445"/>
    </row>
    <row r="755" spans="1:27" ht="15.75" customHeight="1" x14ac:dyDescent="0.25">
      <c r="A755" s="445"/>
      <c r="B755" s="445"/>
      <c r="C755" s="445"/>
      <c r="D755" s="445"/>
      <c r="E755" s="445"/>
      <c r="F755" s="445"/>
      <c r="G755" s="445"/>
      <c r="H755" s="445"/>
      <c r="I755" s="686"/>
      <c r="J755" s="445"/>
      <c r="K755" s="445"/>
      <c r="L755" s="445"/>
      <c r="M755" s="43"/>
      <c r="N755" s="445"/>
      <c r="O755" s="43"/>
      <c r="P755" s="445"/>
      <c r="Q755" s="445"/>
      <c r="R755" s="445"/>
      <c r="S755" s="445"/>
      <c r="T755" s="445"/>
      <c r="U755" s="445"/>
      <c r="V755" s="445"/>
      <c r="W755" s="445"/>
      <c r="X755" s="445"/>
      <c r="Y755" s="445"/>
      <c r="Z755" s="445"/>
      <c r="AA755" s="445"/>
    </row>
    <row r="756" spans="1:27" ht="15.75" customHeight="1" x14ac:dyDescent="0.25">
      <c r="A756" s="445"/>
      <c r="B756" s="445"/>
      <c r="C756" s="445"/>
      <c r="D756" s="445"/>
      <c r="E756" s="445"/>
      <c r="F756" s="445"/>
      <c r="G756" s="445"/>
      <c r="H756" s="445"/>
      <c r="I756" s="686"/>
      <c r="J756" s="445"/>
      <c r="K756" s="445"/>
      <c r="L756" s="445"/>
      <c r="M756" s="43"/>
      <c r="N756" s="445"/>
      <c r="O756" s="43"/>
      <c r="P756" s="445"/>
      <c r="Q756" s="445"/>
      <c r="R756" s="445"/>
      <c r="S756" s="445"/>
      <c r="T756" s="445"/>
      <c r="U756" s="445"/>
      <c r="V756" s="445"/>
      <c r="W756" s="445"/>
      <c r="X756" s="445"/>
      <c r="Y756" s="445"/>
      <c r="Z756" s="445"/>
      <c r="AA756" s="445"/>
    </row>
    <row r="757" spans="1:27" ht="15.75" customHeight="1" x14ac:dyDescent="0.25">
      <c r="A757" s="445"/>
      <c r="B757" s="445"/>
      <c r="C757" s="445"/>
      <c r="D757" s="445"/>
      <c r="E757" s="445"/>
      <c r="F757" s="445"/>
      <c r="G757" s="445"/>
      <c r="H757" s="445"/>
      <c r="I757" s="686"/>
      <c r="J757" s="445"/>
      <c r="K757" s="445"/>
      <c r="L757" s="445"/>
      <c r="M757" s="43"/>
      <c r="N757" s="445"/>
      <c r="O757" s="43"/>
      <c r="P757" s="445"/>
      <c r="Q757" s="445"/>
      <c r="R757" s="445"/>
      <c r="S757" s="445"/>
      <c r="T757" s="445"/>
      <c r="U757" s="445"/>
      <c r="V757" s="445"/>
      <c r="W757" s="445"/>
      <c r="X757" s="445"/>
      <c r="Y757" s="445"/>
      <c r="Z757" s="445"/>
      <c r="AA757" s="445"/>
    </row>
    <row r="758" spans="1:27" ht="15.75" customHeight="1" x14ac:dyDescent="0.25">
      <c r="A758" s="445"/>
      <c r="B758" s="445"/>
      <c r="C758" s="445"/>
      <c r="D758" s="445"/>
      <c r="E758" s="445"/>
      <c r="F758" s="445"/>
      <c r="G758" s="445"/>
      <c r="H758" s="445"/>
      <c r="I758" s="686"/>
      <c r="J758" s="445"/>
      <c r="K758" s="445"/>
      <c r="L758" s="445"/>
      <c r="M758" s="43"/>
      <c r="N758" s="445"/>
      <c r="O758" s="43"/>
      <c r="P758" s="445"/>
      <c r="Q758" s="445"/>
      <c r="R758" s="445"/>
      <c r="S758" s="445"/>
      <c r="T758" s="445"/>
      <c r="U758" s="445"/>
      <c r="V758" s="445"/>
      <c r="W758" s="445"/>
      <c r="X758" s="445"/>
      <c r="Y758" s="445"/>
      <c r="Z758" s="445"/>
      <c r="AA758" s="445"/>
    </row>
    <row r="759" spans="1:27" ht="15.75" customHeight="1" x14ac:dyDescent="0.25">
      <c r="A759" s="445"/>
      <c r="B759" s="445"/>
      <c r="C759" s="445"/>
      <c r="D759" s="445"/>
      <c r="E759" s="445"/>
      <c r="F759" s="445"/>
      <c r="G759" s="445"/>
      <c r="H759" s="445"/>
      <c r="I759" s="686"/>
      <c r="J759" s="445"/>
      <c r="K759" s="445"/>
      <c r="L759" s="445"/>
      <c r="M759" s="43"/>
      <c r="N759" s="445"/>
      <c r="O759" s="43"/>
      <c r="P759" s="445"/>
      <c r="Q759" s="445"/>
      <c r="R759" s="445"/>
      <c r="S759" s="445"/>
      <c r="T759" s="445"/>
      <c r="U759" s="445"/>
      <c r="V759" s="445"/>
      <c r="W759" s="445"/>
      <c r="X759" s="445"/>
      <c r="Y759" s="445"/>
      <c r="Z759" s="445"/>
      <c r="AA759" s="445"/>
    </row>
    <row r="760" spans="1:27" ht="15.75" customHeight="1" x14ac:dyDescent="0.25">
      <c r="A760" s="445"/>
      <c r="B760" s="445"/>
      <c r="C760" s="445"/>
      <c r="D760" s="445"/>
      <c r="E760" s="445"/>
      <c r="F760" s="445"/>
      <c r="G760" s="445"/>
      <c r="H760" s="445"/>
      <c r="I760" s="686"/>
      <c r="J760" s="445"/>
      <c r="K760" s="445"/>
      <c r="L760" s="445"/>
      <c r="M760" s="43"/>
      <c r="N760" s="445"/>
      <c r="O760" s="43"/>
      <c r="P760" s="445"/>
      <c r="Q760" s="445"/>
      <c r="R760" s="445"/>
      <c r="S760" s="445"/>
      <c r="T760" s="445"/>
      <c r="U760" s="445"/>
      <c r="V760" s="445"/>
      <c r="W760" s="445"/>
      <c r="X760" s="445"/>
      <c r="Y760" s="445"/>
      <c r="Z760" s="445"/>
      <c r="AA760" s="445"/>
    </row>
    <row r="761" spans="1:27" ht="15.75" customHeight="1" x14ac:dyDescent="0.25">
      <c r="A761" s="445"/>
      <c r="B761" s="445"/>
      <c r="C761" s="445"/>
      <c r="D761" s="445"/>
      <c r="E761" s="445"/>
      <c r="F761" s="445"/>
      <c r="G761" s="445"/>
      <c r="H761" s="445"/>
      <c r="I761" s="686"/>
      <c r="J761" s="445"/>
      <c r="K761" s="445"/>
      <c r="L761" s="445"/>
      <c r="M761" s="43"/>
      <c r="N761" s="445"/>
      <c r="O761" s="43"/>
      <c r="P761" s="445"/>
      <c r="Q761" s="445"/>
      <c r="R761" s="445"/>
      <c r="S761" s="445"/>
      <c r="T761" s="445"/>
      <c r="U761" s="445"/>
      <c r="V761" s="445"/>
      <c r="W761" s="445"/>
      <c r="X761" s="445"/>
      <c r="Y761" s="445"/>
      <c r="Z761" s="445"/>
      <c r="AA761" s="445"/>
    </row>
    <row r="762" spans="1:27" ht="15.75" customHeight="1" x14ac:dyDescent="0.25">
      <c r="A762" s="445"/>
      <c r="B762" s="445"/>
      <c r="C762" s="445"/>
      <c r="D762" s="445"/>
      <c r="E762" s="445"/>
      <c r="F762" s="445"/>
      <c r="G762" s="445"/>
      <c r="H762" s="445"/>
      <c r="I762" s="686"/>
      <c r="J762" s="445"/>
      <c r="K762" s="445"/>
      <c r="L762" s="445"/>
      <c r="M762" s="43"/>
      <c r="N762" s="445"/>
      <c r="O762" s="43"/>
      <c r="P762" s="445"/>
      <c r="Q762" s="445"/>
      <c r="R762" s="445"/>
      <c r="S762" s="445"/>
      <c r="T762" s="445"/>
      <c r="U762" s="445"/>
      <c r="V762" s="445"/>
      <c r="W762" s="445"/>
      <c r="X762" s="445"/>
      <c r="Y762" s="445"/>
      <c r="Z762" s="445"/>
      <c r="AA762" s="445"/>
    </row>
    <row r="763" spans="1:27" ht="15.75" customHeight="1" x14ac:dyDescent="0.25">
      <c r="A763" s="445"/>
      <c r="B763" s="445"/>
      <c r="C763" s="445"/>
      <c r="D763" s="445"/>
      <c r="E763" s="445"/>
      <c r="F763" s="445"/>
      <c r="G763" s="445"/>
      <c r="H763" s="445"/>
      <c r="I763" s="686"/>
      <c r="J763" s="445"/>
      <c r="K763" s="445"/>
      <c r="L763" s="445"/>
      <c r="M763" s="43"/>
      <c r="N763" s="445"/>
      <c r="O763" s="43"/>
      <c r="P763" s="445"/>
      <c r="Q763" s="445"/>
      <c r="R763" s="445"/>
      <c r="S763" s="445"/>
      <c r="T763" s="445"/>
      <c r="U763" s="445"/>
      <c r="V763" s="445"/>
      <c r="W763" s="445"/>
      <c r="X763" s="445"/>
      <c r="Y763" s="445"/>
      <c r="Z763" s="445"/>
      <c r="AA763" s="445"/>
    </row>
    <row r="764" spans="1:27" ht="15.75" customHeight="1" x14ac:dyDescent="0.25">
      <c r="A764" s="445"/>
      <c r="B764" s="445"/>
      <c r="C764" s="445"/>
      <c r="D764" s="445"/>
      <c r="E764" s="445"/>
      <c r="F764" s="445"/>
      <c r="G764" s="445"/>
      <c r="H764" s="445"/>
      <c r="I764" s="686"/>
      <c r="J764" s="445"/>
      <c r="K764" s="445"/>
      <c r="L764" s="445"/>
      <c r="M764" s="43"/>
      <c r="N764" s="445"/>
      <c r="O764" s="43"/>
      <c r="P764" s="445"/>
      <c r="Q764" s="445"/>
      <c r="R764" s="445"/>
      <c r="S764" s="445"/>
      <c r="T764" s="445"/>
      <c r="U764" s="445"/>
      <c r="V764" s="445"/>
      <c r="W764" s="445"/>
      <c r="X764" s="445"/>
      <c r="Y764" s="445"/>
      <c r="Z764" s="445"/>
      <c r="AA764" s="445"/>
    </row>
    <row r="765" spans="1:27" ht="15.75" customHeight="1" x14ac:dyDescent="0.25">
      <c r="A765" s="445"/>
      <c r="B765" s="445"/>
      <c r="C765" s="445"/>
      <c r="D765" s="445"/>
      <c r="E765" s="445"/>
      <c r="F765" s="445"/>
      <c r="G765" s="445"/>
      <c r="H765" s="445"/>
      <c r="I765" s="686"/>
      <c r="J765" s="445"/>
      <c r="K765" s="445"/>
      <c r="L765" s="445"/>
      <c r="M765" s="43"/>
      <c r="N765" s="445"/>
      <c r="O765" s="43"/>
      <c r="P765" s="445"/>
      <c r="Q765" s="445"/>
      <c r="R765" s="445"/>
      <c r="S765" s="445"/>
      <c r="T765" s="445"/>
      <c r="U765" s="445"/>
      <c r="V765" s="445"/>
      <c r="W765" s="445"/>
      <c r="X765" s="445"/>
      <c r="Y765" s="445"/>
      <c r="Z765" s="445"/>
      <c r="AA765" s="445"/>
    </row>
    <row r="766" spans="1:27" ht="15.75" customHeight="1" x14ac:dyDescent="0.25">
      <c r="A766" s="445"/>
      <c r="B766" s="445"/>
      <c r="C766" s="445"/>
      <c r="D766" s="445"/>
      <c r="E766" s="445"/>
      <c r="F766" s="445"/>
      <c r="G766" s="445"/>
      <c r="H766" s="445"/>
      <c r="I766" s="686"/>
      <c r="J766" s="445"/>
      <c r="K766" s="445"/>
      <c r="L766" s="445"/>
      <c r="M766" s="43"/>
      <c r="N766" s="445"/>
      <c r="O766" s="43"/>
      <c r="P766" s="445"/>
      <c r="Q766" s="445"/>
      <c r="R766" s="445"/>
      <c r="S766" s="445"/>
      <c r="T766" s="445"/>
      <c r="U766" s="445"/>
      <c r="V766" s="445"/>
      <c r="W766" s="445"/>
      <c r="X766" s="445"/>
      <c r="Y766" s="445"/>
      <c r="Z766" s="445"/>
      <c r="AA766" s="445"/>
    </row>
    <row r="767" spans="1:27" ht="15.75" customHeight="1" x14ac:dyDescent="0.25">
      <c r="A767" s="445"/>
      <c r="B767" s="445"/>
      <c r="C767" s="445"/>
      <c r="D767" s="445"/>
      <c r="E767" s="445"/>
      <c r="F767" s="445"/>
      <c r="G767" s="445"/>
      <c r="H767" s="445"/>
      <c r="I767" s="686"/>
      <c r="J767" s="445"/>
      <c r="K767" s="445"/>
      <c r="L767" s="445"/>
      <c r="M767" s="43"/>
      <c r="N767" s="445"/>
      <c r="O767" s="43"/>
      <c r="P767" s="445"/>
      <c r="Q767" s="445"/>
      <c r="R767" s="445"/>
      <c r="S767" s="445"/>
      <c r="T767" s="445"/>
      <c r="U767" s="445"/>
      <c r="V767" s="445"/>
      <c r="W767" s="445"/>
      <c r="X767" s="445"/>
      <c r="Y767" s="445"/>
      <c r="Z767" s="445"/>
      <c r="AA767" s="445"/>
    </row>
    <row r="768" spans="1:27" ht="15.75" customHeight="1" x14ac:dyDescent="0.25">
      <c r="A768" s="445"/>
      <c r="B768" s="445"/>
      <c r="C768" s="445"/>
      <c r="D768" s="445"/>
      <c r="E768" s="445"/>
      <c r="F768" s="445"/>
      <c r="G768" s="445"/>
      <c r="H768" s="445"/>
      <c r="I768" s="686"/>
      <c r="J768" s="445"/>
      <c r="K768" s="445"/>
      <c r="L768" s="445"/>
      <c r="M768" s="43"/>
      <c r="N768" s="445"/>
      <c r="O768" s="43"/>
      <c r="P768" s="445"/>
      <c r="Q768" s="445"/>
      <c r="R768" s="445"/>
      <c r="S768" s="445"/>
      <c r="T768" s="445"/>
      <c r="U768" s="445"/>
      <c r="V768" s="445"/>
      <c r="W768" s="445"/>
      <c r="X768" s="445"/>
      <c r="Y768" s="445"/>
      <c r="Z768" s="445"/>
      <c r="AA768" s="445"/>
    </row>
    <row r="769" spans="1:27" ht="15.75" customHeight="1" x14ac:dyDescent="0.25">
      <c r="A769" s="445"/>
      <c r="B769" s="445"/>
      <c r="C769" s="445"/>
      <c r="D769" s="445"/>
      <c r="E769" s="445"/>
      <c r="F769" s="445"/>
      <c r="G769" s="445"/>
      <c r="H769" s="445"/>
      <c r="I769" s="686"/>
      <c r="J769" s="445"/>
      <c r="K769" s="445"/>
      <c r="L769" s="445"/>
      <c r="M769" s="43"/>
      <c r="N769" s="445"/>
      <c r="O769" s="43"/>
      <c r="P769" s="445"/>
      <c r="Q769" s="445"/>
      <c r="R769" s="445"/>
      <c r="S769" s="445"/>
      <c r="T769" s="445"/>
      <c r="U769" s="445"/>
      <c r="V769" s="445"/>
      <c r="W769" s="445"/>
      <c r="X769" s="445"/>
      <c r="Y769" s="445"/>
      <c r="Z769" s="445"/>
      <c r="AA769" s="445"/>
    </row>
    <row r="770" spans="1:27" ht="15.75" customHeight="1" x14ac:dyDescent="0.25">
      <c r="A770" s="445"/>
      <c r="B770" s="445"/>
      <c r="C770" s="445"/>
      <c r="D770" s="445"/>
      <c r="E770" s="445"/>
      <c r="F770" s="445"/>
      <c r="G770" s="445"/>
      <c r="H770" s="445"/>
      <c r="I770" s="686"/>
      <c r="J770" s="445"/>
      <c r="K770" s="445"/>
      <c r="L770" s="445"/>
      <c r="M770" s="43"/>
      <c r="N770" s="445"/>
      <c r="O770" s="43"/>
      <c r="P770" s="445"/>
      <c r="Q770" s="445"/>
      <c r="R770" s="445"/>
      <c r="S770" s="445"/>
      <c r="T770" s="445"/>
      <c r="U770" s="445"/>
      <c r="V770" s="445"/>
      <c r="W770" s="445"/>
      <c r="X770" s="445"/>
      <c r="Y770" s="445"/>
      <c r="Z770" s="445"/>
      <c r="AA770" s="445"/>
    </row>
    <row r="771" spans="1:27" ht="15.75" customHeight="1" x14ac:dyDescent="0.25">
      <c r="A771" s="445"/>
      <c r="B771" s="445"/>
      <c r="C771" s="445"/>
      <c r="D771" s="445"/>
      <c r="E771" s="445"/>
      <c r="F771" s="445"/>
      <c r="G771" s="445"/>
      <c r="H771" s="445"/>
      <c r="I771" s="686"/>
      <c r="J771" s="445"/>
      <c r="K771" s="445"/>
      <c r="L771" s="445"/>
      <c r="M771" s="43"/>
      <c r="N771" s="445"/>
      <c r="O771" s="43"/>
      <c r="P771" s="445"/>
      <c r="Q771" s="445"/>
      <c r="R771" s="445"/>
      <c r="S771" s="445"/>
      <c r="T771" s="445"/>
      <c r="U771" s="445"/>
      <c r="V771" s="445"/>
      <c r="W771" s="445"/>
      <c r="X771" s="445"/>
      <c r="Y771" s="445"/>
      <c r="Z771" s="445"/>
      <c r="AA771" s="445"/>
    </row>
    <row r="772" spans="1:27" ht="15.75" customHeight="1" x14ac:dyDescent="0.25">
      <c r="A772" s="445"/>
      <c r="B772" s="445"/>
      <c r="C772" s="445"/>
      <c r="D772" s="445"/>
      <c r="E772" s="445"/>
      <c r="F772" s="445"/>
      <c r="G772" s="445"/>
      <c r="H772" s="445"/>
      <c r="I772" s="686"/>
      <c r="J772" s="445"/>
      <c r="K772" s="445"/>
      <c r="L772" s="445"/>
      <c r="M772" s="43"/>
      <c r="N772" s="445"/>
      <c r="O772" s="43"/>
      <c r="P772" s="445"/>
      <c r="Q772" s="445"/>
      <c r="R772" s="445"/>
      <c r="S772" s="445"/>
      <c r="T772" s="445"/>
      <c r="U772" s="445"/>
      <c r="V772" s="445"/>
      <c r="W772" s="445"/>
      <c r="X772" s="445"/>
      <c r="Y772" s="445"/>
      <c r="Z772" s="445"/>
      <c r="AA772" s="445"/>
    </row>
    <row r="773" spans="1:27" ht="15.75" customHeight="1" x14ac:dyDescent="0.25">
      <c r="A773" s="445"/>
      <c r="B773" s="445"/>
      <c r="C773" s="445"/>
      <c r="D773" s="445"/>
      <c r="E773" s="445"/>
      <c r="F773" s="445"/>
      <c r="G773" s="445"/>
      <c r="H773" s="445"/>
      <c r="I773" s="686"/>
      <c r="J773" s="445"/>
      <c r="K773" s="445"/>
      <c r="L773" s="445"/>
      <c r="M773" s="43"/>
      <c r="N773" s="445"/>
      <c r="O773" s="43"/>
      <c r="P773" s="445"/>
      <c r="Q773" s="445"/>
      <c r="R773" s="445"/>
      <c r="S773" s="445"/>
      <c r="T773" s="445"/>
      <c r="U773" s="445"/>
      <c r="V773" s="445"/>
      <c r="W773" s="445"/>
      <c r="X773" s="445"/>
      <c r="Y773" s="445"/>
      <c r="Z773" s="445"/>
      <c r="AA773" s="445"/>
    </row>
    <row r="774" spans="1:27" ht="15.75" customHeight="1" x14ac:dyDescent="0.25">
      <c r="A774" s="445"/>
      <c r="B774" s="445"/>
      <c r="C774" s="445"/>
      <c r="D774" s="445"/>
      <c r="E774" s="445"/>
      <c r="F774" s="445"/>
      <c r="G774" s="445"/>
      <c r="H774" s="445"/>
      <c r="I774" s="686"/>
      <c r="J774" s="445"/>
      <c r="K774" s="445"/>
      <c r="L774" s="445"/>
      <c r="M774" s="43"/>
      <c r="N774" s="445"/>
      <c r="O774" s="43"/>
      <c r="P774" s="445"/>
      <c r="Q774" s="445"/>
      <c r="R774" s="445"/>
      <c r="S774" s="445"/>
      <c r="T774" s="445"/>
      <c r="U774" s="445"/>
      <c r="V774" s="445"/>
      <c r="W774" s="445"/>
      <c r="X774" s="445"/>
      <c r="Y774" s="445"/>
      <c r="Z774" s="445"/>
      <c r="AA774" s="445"/>
    </row>
    <row r="775" spans="1:27" ht="15.75" customHeight="1" x14ac:dyDescent="0.25">
      <c r="A775" s="445"/>
      <c r="B775" s="445"/>
      <c r="C775" s="445"/>
      <c r="D775" s="445"/>
      <c r="E775" s="445"/>
      <c r="F775" s="445"/>
      <c r="G775" s="445"/>
      <c r="H775" s="445"/>
      <c r="I775" s="686"/>
      <c r="J775" s="445"/>
      <c r="K775" s="445"/>
      <c r="L775" s="445"/>
      <c r="M775" s="43"/>
      <c r="N775" s="445"/>
      <c r="O775" s="43"/>
      <c r="P775" s="445"/>
      <c r="Q775" s="445"/>
      <c r="R775" s="445"/>
      <c r="S775" s="445"/>
      <c r="T775" s="445"/>
      <c r="U775" s="445"/>
      <c r="V775" s="445"/>
      <c r="W775" s="445"/>
      <c r="X775" s="445"/>
      <c r="Y775" s="445"/>
      <c r="Z775" s="445"/>
      <c r="AA775" s="445"/>
    </row>
    <row r="776" spans="1:27" ht="15.75" customHeight="1" x14ac:dyDescent="0.25">
      <c r="A776" s="445"/>
      <c r="B776" s="445"/>
      <c r="C776" s="445"/>
      <c r="D776" s="445"/>
      <c r="E776" s="445"/>
      <c r="F776" s="445"/>
      <c r="G776" s="445"/>
      <c r="H776" s="445"/>
      <c r="I776" s="686"/>
      <c r="J776" s="445"/>
      <c r="K776" s="445"/>
      <c r="L776" s="445"/>
      <c r="M776" s="43"/>
      <c r="N776" s="445"/>
      <c r="O776" s="43"/>
      <c r="P776" s="445"/>
      <c r="Q776" s="445"/>
      <c r="R776" s="445"/>
      <c r="S776" s="445"/>
      <c r="T776" s="445"/>
      <c r="U776" s="445"/>
      <c r="V776" s="445"/>
      <c r="W776" s="445"/>
      <c r="X776" s="445"/>
      <c r="Y776" s="445"/>
      <c r="Z776" s="445"/>
      <c r="AA776" s="445"/>
    </row>
    <row r="777" spans="1:27" ht="15.75" customHeight="1" x14ac:dyDescent="0.25">
      <c r="A777" s="445"/>
      <c r="B777" s="445"/>
      <c r="C777" s="445"/>
      <c r="D777" s="445"/>
      <c r="E777" s="445"/>
      <c r="F777" s="445"/>
      <c r="G777" s="445"/>
      <c r="H777" s="445"/>
      <c r="I777" s="686"/>
      <c r="J777" s="445"/>
      <c r="K777" s="445"/>
      <c r="L777" s="445"/>
      <c r="M777" s="43"/>
      <c r="N777" s="445"/>
      <c r="O777" s="43"/>
      <c r="P777" s="445"/>
      <c r="Q777" s="445"/>
      <c r="R777" s="445"/>
      <c r="S777" s="445"/>
      <c r="T777" s="445"/>
      <c r="U777" s="445"/>
      <c r="V777" s="445"/>
      <c r="W777" s="445"/>
      <c r="X777" s="445"/>
      <c r="Y777" s="445"/>
      <c r="Z777" s="445"/>
      <c r="AA777" s="445"/>
    </row>
    <row r="778" spans="1:27" ht="15.75" customHeight="1" x14ac:dyDescent="0.25">
      <c r="A778" s="445"/>
      <c r="B778" s="445"/>
      <c r="C778" s="445"/>
      <c r="D778" s="445"/>
      <c r="E778" s="445"/>
      <c r="F778" s="445"/>
      <c r="G778" s="445"/>
      <c r="H778" s="445"/>
      <c r="I778" s="686"/>
      <c r="J778" s="445"/>
      <c r="K778" s="445"/>
      <c r="L778" s="445"/>
      <c r="M778" s="43"/>
      <c r="N778" s="445"/>
      <c r="O778" s="43"/>
      <c r="P778" s="445"/>
      <c r="Q778" s="445"/>
      <c r="R778" s="445"/>
      <c r="S778" s="445"/>
      <c r="T778" s="445"/>
      <c r="U778" s="445"/>
      <c r="V778" s="445"/>
      <c r="W778" s="445"/>
      <c r="X778" s="445"/>
      <c r="Y778" s="445"/>
      <c r="Z778" s="445"/>
      <c r="AA778" s="445"/>
    </row>
    <row r="779" spans="1:27" ht="15.75" customHeight="1" x14ac:dyDescent="0.25">
      <c r="A779" s="445"/>
      <c r="B779" s="445"/>
      <c r="C779" s="445"/>
      <c r="D779" s="445"/>
      <c r="E779" s="445"/>
      <c r="F779" s="445"/>
      <c r="G779" s="445"/>
      <c r="H779" s="445"/>
      <c r="I779" s="686"/>
      <c r="J779" s="445"/>
      <c r="K779" s="445"/>
      <c r="L779" s="445"/>
      <c r="M779" s="43"/>
      <c r="N779" s="445"/>
      <c r="O779" s="43"/>
      <c r="P779" s="445"/>
      <c r="Q779" s="445"/>
      <c r="R779" s="445"/>
      <c r="S779" s="445"/>
      <c r="T779" s="445"/>
      <c r="U779" s="445"/>
      <c r="V779" s="445"/>
      <c r="W779" s="445"/>
      <c r="X779" s="445"/>
      <c r="Y779" s="445"/>
      <c r="Z779" s="445"/>
      <c r="AA779" s="445"/>
    </row>
    <row r="780" spans="1:27" ht="15.75" customHeight="1" x14ac:dyDescent="0.25">
      <c r="A780" s="445"/>
      <c r="B780" s="445"/>
      <c r="C780" s="445"/>
      <c r="D780" s="445"/>
      <c r="E780" s="445"/>
      <c r="F780" s="445"/>
      <c r="G780" s="445"/>
      <c r="H780" s="445"/>
      <c r="I780" s="686"/>
      <c r="J780" s="445"/>
      <c r="K780" s="445"/>
      <c r="L780" s="445"/>
      <c r="M780" s="43"/>
      <c r="N780" s="445"/>
      <c r="O780" s="43"/>
      <c r="P780" s="445"/>
      <c r="Q780" s="445"/>
      <c r="R780" s="445"/>
      <c r="S780" s="445"/>
      <c r="T780" s="445"/>
      <c r="U780" s="445"/>
      <c r="V780" s="445"/>
      <c r="W780" s="445"/>
      <c r="X780" s="445"/>
      <c r="Y780" s="445"/>
      <c r="Z780" s="445"/>
      <c r="AA780" s="445"/>
    </row>
    <row r="781" spans="1:27" ht="15.75" customHeight="1" x14ac:dyDescent="0.25">
      <c r="A781" s="445"/>
      <c r="B781" s="445"/>
      <c r="C781" s="445"/>
      <c r="D781" s="445"/>
      <c r="E781" s="445"/>
      <c r="F781" s="445"/>
      <c r="G781" s="445"/>
      <c r="H781" s="445"/>
      <c r="I781" s="686"/>
      <c r="J781" s="445"/>
      <c r="K781" s="445"/>
      <c r="L781" s="445"/>
      <c r="M781" s="43"/>
      <c r="N781" s="445"/>
      <c r="O781" s="43"/>
      <c r="P781" s="445"/>
      <c r="Q781" s="445"/>
      <c r="R781" s="445"/>
      <c r="S781" s="445"/>
      <c r="T781" s="445"/>
      <c r="U781" s="445"/>
      <c r="V781" s="445"/>
      <c r="W781" s="445"/>
      <c r="X781" s="445"/>
      <c r="Y781" s="445"/>
      <c r="Z781" s="445"/>
      <c r="AA781" s="445"/>
    </row>
    <row r="782" spans="1:27" ht="15.75" customHeight="1" x14ac:dyDescent="0.25">
      <c r="A782" s="445"/>
      <c r="B782" s="445"/>
      <c r="C782" s="445"/>
      <c r="D782" s="445"/>
      <c r="E782" s="445"/>
      <c r="F782" s="445"/>
      <c r="G782" s="445"/>
      <c r="H782" s="445"/>
      <c r="I782" s="686"/>
      <c r="J782" s="445"/>
      <c r="K782" s="445"/>
      <c r="L782" s="445"/>
      <c r="M782" s="43"/>
      <c r="N782" s="445"/>
      <c r="O782" s="43"/>
      <c r="P782" s="445"/>
      <c r="Q782" s="445"/>
      <c r="R782" s="445"/>
      <c r="S782" s="445"/>
      <c r="T782" s="445"/>
      <c r="U782" s="445"/>
      <c r="V782" s="445"/>
      <c r="W782" s="445"/>
      <c r="X782" s="445"/>
      <c r="Y782" s="445"/>
      <c r="Z782" s="445"/>
      <c r="AA782" s="445"/>
    </row>
    <row r="783" spans="1:27" ht="15.75" customHeight="1" x14ac:dyDescent="0.25">
      <c r="A783" s="445"/>
      <c r="B783" s="445"/>
      <c r="C783" s="445"/>
      <c r="D783" s="445"/>
      <c r="E783" s="445"/>
      <c r="F783" s="445"/>
      <c r="G783" s="445"/>
      <c r="H783" s="445"/>
      <c r="I783" s="686"/>
      <c r="J783" s="445"/>
      <c r="K783" s="445"/>
      <c r="L783" s="445"/>
      <c r="M783" s="43"/>
      <c r="N783" s="445"/>
      <c r="O783" s="43"/>
      <c r="P783" s="445"/>
      <c r="Q783" s="445"/>
      <c r="R783" s="445"/>
      <c r="S783" s="445"/>
      <c r="T783" s="445"/>
      <c r="U783" s="445"/>
      <c r="V783" s="445"/>
      <c r="W783" s="445"/>
      <c r="X783" s="445"/>
      <c r="Y783" s="445"/>
      <c r="Z783" s="445"/>
      <c r="AA783" s="445"/>
    </row>
    <row r="784" spans="1:27" ht="15.75" customHeight="1" x14ac:dyDescent="0.25">
      <c r="A784" s="445"/>
      <c r="B784" s="445"/>
      <c r="C784" s="445"/>
      <c r="D784" s="445"/>
      <c r="E784" s="445"/>
      <c r="F784" s="445"/>
      <c r="G784" s="445"/>
      <c r="H784" s="445"/>
      <c r="I784" s="686"/>
      <c r="J784" s="445"/>
      <c r="K784" s="445"/>
      <c r="L784" s="445"/>
      <c r="M784" s="43"/>
      <c r="N784" s="445"/>
      <c r="O784" s="43"/>
      <c r="P784" s="445"/>
      <c r="Q784" s="445"/>
      <c r="R784" s="445"/>
      <c r="S784" s="445"/>
      <c r="T784" s="445"/>
      <c r="U784" s="445"/>
      <c r="V784" s="445"/>
      <c r="W784" s="445"/>
      <c r="X784" s="445"/>
      <c r="Y784" s="445"/>
      <c r="Z784" s="445"/>
      <c r="AA784" s="445"/>
    </row>
    <row r="785" spans="1:27" ht="15.75" customHeight="1" x14ac:dyDescent="0.25">
      <c r="A785" s="445"/>
      <c r="B785" s="445"/>
      <c r="C785" s="445"/>
      <c r="D785" s="445"/>
      <c r="E785" s="445"/>
      <c r="F785" s="445"/>
      <c r="G785" s="445"/>
      <c r="H785" s="445"/>
      <c r="I785" s="686"/>
      <c r="J785" s="445"/>
      <c r="K785" s="445"/>
      <c r="L785" s="445"/>
      <c r="M785" s="43"/>
      <c r="N785" s="445"/>
      <c r="O785" s="43"/>
      <c r="P785" s="445"/>
      <c r="Q785" s="445"/>
      <c r="R785" s="445"/>
      <c r="S785" s="445"/>
      <c r="T785" s="445"/>
      <c r="U785" s="445"/>
      <c r="V785" s="445"/>
      <c r="W785" s="445"/>
      <c r="X785" s="445"/>
      <c r="Y785" s="445"/>
      <c r="Z785" s="445"/>
      <c r="AA785" s="445"/>
    </row>
    <row r="786" spans="1:27" ht="15.75" customHeight="1" x14ac:dyDescent="0.25">
      <c r="A786" s="445"/>
      <c r="B786" s="445"/>
      <c r="C786" s="445"/>
      <c r="D786" s="445"/>
      <c r="E786" s="445"/>
      <c r="F786" s="445"/>
      <c r="G786" s="445"/>
      <c r="H786" s="445"/>
      <c r="I786" s="686"/>
      <c r="J786" s="445"/>
      <c r="K786" s="445"/>
      <c r="L786" s="445"/>
      <c r="M786" s="43"/>
      <c r="N786" s="445"/>
      <c r="O786" s="43"/>
      <c r="P786" s="445"/>
      <c r="Q786" s="445"/>
      <c r="R786" s="445"/>
      <c r="S786" s="445"/>
      <c r="T786" s="445"/>
      <c r="U786" s="445"/>
      <c r="V786" s="445"/>
      <c r="W786" s="445"/>
      <c r="X786" s="445"/>
      <c r="Y786" s="445"/>
      <c r="Z786" s="445"/>
      <c r="AA786" s="445"/>
    </row>
    <row r="787" spans="1:27" ht="15.75" customHeight="1" x14ac:dyDescent="0.25">
      <c r="A787" s="445"/>
      <c r="B787" s="445"/>
      <c r="C787" s="445"/>
      <c r="D787" s="445"/>
      <c r="E787" s="445"/>
      <c r="F787" s="445"/>
      <c r="G787" s="445"/>
      <c r="H787" s="445"/>
      <c r="I787" s="686"/>
      <c r="J787" s="445"/>
      <c r="K787" s="445"/>
      <c r="L787" s="445"/>
      <c r="M787" s="43"/>
      <c r="N787" s="445"/>
      <c r="O787" s="43"/>
      <c r="P787" s="445"/>
      <c r="Q787" s="445"/>
      <c r="R787" s="445"/>
      <c r="S787" s="445"/>
      <c r="T787" s="445"/>
      <c r="U787" s="445"/>
      <c r="V787" s="445"/>
      <c r="W787" s="445"/>
      <c r="X787" s="445"/>
      <c r="Y787" s="445"/>
      <c r="Z787" s="445"/>
      <c r="AA787" s="445"/>
    </row>
    <row r="788" spans="1:27" ht="15.75" customHeight="1" x14ac:dyDescent="0.25">
      <c r="A788" s="445"/>
      <c r="B788" s="445"/>
      <c r="C788" s="445"/>
      <c r="D788" s="445"/>
      <c r="E788" s="445"/>
      <c r="F788" s="445"/>
      <c r="G788" s="445"/>
      <c r="H788" s="445"/>
      <c r="I788" s="686"/>
      <c r="J788" s="445"/>
      <c r="K788" s="445"/>
      <c r="L788" s="445"/>
      <c r="M788" s="43"/>
      <c r="N788" s="445"/>
      <c r="O788" s="43"/>
      <c r="P788" s="445"/>
      <c r="Q788" s="445"/>
      <c r="R788" s="445"/>
      <c r="S788" s="445"/>
      <c r="T788" s="445"/>
      <c r="U788" s="445"/>
      <c r="V788" s="445"/>
      <c r="W788" s="445"/>
      <c r="X788" s="445"/>
      <c r="Y788" s="445"/>
      <c r="Z788" s="445"/>
      <c r="AA788" s="445"/>
    </row>
    <row r="789" spans="1:27" ht="15.75" customHeight="1" x14ac:dyDescent="0.25">
      <c r="A789" s="445"/>
      <c r="B789" s="445"/>
      <c r="C789" s="445"/>
      <c r="D789" s="445"/>
      <c r="E789" s="445"/>
      <c r="F789" s="445"/>
      <c r="G789" s="445"/>
      <c r="H789" s="445"/>
      <c r="I789" s="686"/>
      <c r="J789" s="445"/>
      <c r="K789" s="445"/>
      <c r="L789" s="445"/>
      <c r="M789" s="43"/>
      <c r="N789" s="445"/>
      <c r="O789" s="43"/>
      <c r="P789" s="445"/>
      <c r="Q789" s="445"/>
      <c r="R789" s="445"/>
      <c r="S789" s="445"/>
      <c r="T789" s="445"/>
      <c r="U789" s="445"/>
      <c r="V789" s="445"/>
      <c r="W789" s="445"/>
      <c r="X789" s="445"/>
      <c r="Y789" s="445"/>
      <c r="Z789" s="445"/>
      <c r="AA789" s="445"/>
    </row>
    <row r="790" spans="1:27" ht="15.75" customHeight="1" x14ac:dyDescent="0.25">
      <c r="A790" s="445"/>
      <c r="B790" s="445"/>
      <c r="C790" s="445"/>
      <c r="D790" s="445"/>
      <c r="E790" s="445"/>
      <c r="F790" s="445"/>
      <c r="G790" s="445"/>
      <c r="H790" s="445"/>
      <c r="I790" s="686"/>
      <c r="J790" s="445"/>
      <c r="K790" s="445"/>
      <c r="L790" s="445"/>
      <c r="M790" s="43"/>
      <c r="N790" s="445"/>
      <c r="O790" s="43"/>
      <c r="P790" s="445"/>
      <c r="Q790" s="445"/>
      <c r="R790" s="445"/>
      <c r="S790" s="445"/>
      <c r="T790" s="445"/>
      <c r="U790" s="445"/>
      <c r="V790" s="445"/>
      <c r="W790" s="445"/>
      <c r="X790" s="445"/>
      <c r="Y790" s="445"/>
      <c r="Z790" s="445"/>
      <c r="AA790" s="445"/>
    </row>
    <row r="791" spans="1:27" ht="15.75" customHeight="1" x14ac:dyDescent="0.25">
      <c r="A791" s="445"/>
      <c r="B791" s="445"/>
      <c r="C791" s="445"/>
      <c r="D791" s="445"/>
      <c r="E791" s="445"/>
      <c r="F791" s="445"/>
      <c r="G791" s="445"/>
      <c r="H791" s="445"/>
      <c r="I791" s="686"/>
      <c r="J791" s="445"/>
      <c r="K791" s="445"/>
      <c r="L791" s="445"/>
      <c r="M791" s="43"/>
      <c r="N791" s="445"/>
      <c r="O791" s="43"/>
      <c r="P791" s="445"/>
      <c r="Q791" s="445"/>
      <c r="R791" s="445"/>
      <c r="S791" s="445"/>
      <c r="T791" s="445"/>
      <c r="U791" s="445"/>
      <c r="V791" s="445"/>
      <c r="W791" s="445"/>
      <c r="X791" s="445"/>
      <c r="Y791" s="445"/>
      <c r="Z791" s="445"/>
      <c r="AA791" s="445"/>
    </row>
    <row r="792" spans="1:27" ht="15.75" customHeight="1" x14ac:dyDescent="0.25">
      <c r="A792" s="445"/>
      <c r="B792" s="445"/>
      <c r="C792" s="445"/>
      <c r="D792" s="445"/>
      <c r="E792" s="445"/>
      <c r="F792" s="445"/>
      <c r="G792" s="445"/>
      <c r="H792" s="445"/>
      <c r="I792" s="686"/>
      <c r="J792" s="445"/>
      <c r="K792" s="445"/>
      <c r="L792" s="445"/>
      <c r="M792" s="43"/>
      <c r="N792" s="445"/>
      <c r="O792" s="43"/>
      <c r="P792" s="445"/>
      <c r="Q792" s="445"/>
      <c r="R792" s="445"/>
      <c r="S792" s="445"/>
      <c r="T792" s="445"/>
      <c r="U792" s="445"/>
      <c r="V792" s="445"/>
      <c r="W792" s="445"/>
      <c r="X792" s="445"/>
      <c r="Y792" s="445"/>
      <c r="Z792" s="445"/>
      <c r="AA792" s="445"/>
    </row>
    <row r="793" spans="1:27" ht="15.75" customHeight="1" x14ac:dyDescent="0.25">
      <c r="A793" s="445"/>
      <c r="B793" s="445"/>
      <c r="C793" s="445"/>
      <c r="D793" s="445"/>
      <c r="E793" s="445"/>
      <c r="F793" s="445"/>
      <c r="G793" s="445"/>
      <c r="H793" s="445"/>
      <c r="I793" s="686"/>
      <c r="J793" s="445"/>
      <c r="K793" s="445"/>
      <c r="L793" s="445"/>
      <c r="M793" s="43"/>
      <c r="N793" s="445"/>
      <c r="O793" s="43"/>
      <c r="P793" s="445"/>
      <c r="Q793" s="445"/>
      <c r="R793" s="445"/>
      <c r="S793" s="445"/>
      <c r="T793" s="445"/>
      <c r="U793" s="445"/>
      <c r="V793" s="445"/>
      <c r="W793" s="445"/>
      <c r="X793" s="445"/>
      <c r="Y793" s="445"/>
      <c r="Z793" s="445"/>
      <c r="AA793" s="445"/>
    </row>
    <row r="794" spans="1:27" ht="15.75" customHeight="1" x14ac:dyDescent="0.25">
      <c r="A794" s="445"/>
      <c r="B794" s="445"/>
      <c r="C794" s="445"/>
      <c r="D794" s="445"/>
      <c r="E794" s="445"/>
      <c r="F794" s="445"/>
      <c r="G794" s="445"/>
      <c r="H794" s="445"/>
      <c r="I794" s="686"/>
      <c r="J794" s="445"/>
      <c r="K794" s="445"/>
      <c r="L794" s="445"/>
      <c r="M794" s="43"/>
      <c r="N794" s="445"/>
      <c r="O794" s="43"/>
      <c r="P794" s="445"/>
      <c r="Q794" s="445"/>
      <c r="R794" s="445"/>
      <c r="S794" s="445"/>
      <c r="T794" s="445"/>
      <c r="U794" s="445"/>
      <c r="V794" s="445"/>
      <c r="W794" s="445"/>
      <c r="X794" s="445"/>
      <c r="Y794" s="445"/>
      <c r="Z794" s="445"/>
      <c r="AA794" s="445"/>
    </row>
    <row r="795" spans="1:27" ht="15.75" customHeight="1" x14ac:dyDescent="0.25">
      <c r="A795" s="445"/>
      <c r="B795" s="445"/>
      <c r="C795" s="445"/>
      <c r="D795" s="445"/>
      <c r="E795" s="445"/>
      <c r="F795" s="445"/>
      <c r="G795" s="445"/>
      <c r="H795" s="445"/>
      <c r="I795" s="686"/>
      <c r="J795" s="445"/>
      <c r="K795" s="445"/>
      <c r="L795" s="445"/>
      <c r="M795" s="43"/>
      <c r="N795" s="445"/>
      <c r="O795" s="43"/>
      <c r="P795" s="445"/>
      <c r="Q795" s="445"/>
      <c r="R795" s="445"/>
      <c r="S795" s="445"/>
      <c r="T795" s="445"/>
      <c r="U795" s="445"/>
      <c r="V795" s="445"/>
      <c r="W795" s="445"/>
      <c r="X795" s="445"/>
      <c r="Y795" s="445"/>
      <c r="Z795" s="445"/>
      <c r="AA795" s="445"/>
    </row>
    <row r="796" spans="1:27" ht="15.75" customHeight="1" x14ac:dyDescent="0.25">
      <c r="A796" s="445"/>
      <c r="B796" s="445"/>
      <c r="C796" s="445"/>
      <c r="D796" s="445"/>
      <c r="E796" s="445"/>
      <c r="F796" s="445"/>
      <c r="G796" s="445"/>
      <c r="H796" s="445"/>
      <c r="I796" s="686"/>
      <c r="J796" s="445"/>
      <c r="K796" s="445"/>
      <c r="L796" s="445"/>
      <c r="M796" s="43"/>
      <c r="N796" s="445"/>
      <c r="O796" s="43"/>
      <c r="P796" s="445"/>
      <c r="Q796" s="445"/>
      <c r="R796" s="445"/>
      <c r="S796" s="445"/>
      <c r="T796" s="445"/>
      <c r="U796" s="445"/>
      <c r="V796" s="445"/>
      <c r="W796" s="445"/>
      <c r="X796" s="445"/>
      <c r="Y796" s="445"/>
      <c r="Z796" s="445"/>
      <c r="AA796" s="445"/>
    </row>
    <row r="797" spans="1:27" ht="15.75" customHeight="1" x14ac:dyDescent="0.25">
      <c r="A797" s="445"/>
      <c r="B797" s="445"/>
      <c r="C797" s="445"/>
      <c r="D797" s="445"/>
      <c r="E797" s="445"/>
      <c r="F797" s="445"/>
      <c r="G797" s="445"/>
      <c r="H797" s="445"/>
      <c r="I797" s="686"/>
      <c r="J797" s="445"/>
      <c r="K797" s="445"/>
      <c r="L797" s="445"/>
      <c r="M797" s="43"/>
      <c r="N797" s="445"/>
      <c r="O797" s="43"/>
      <c r="P797" s="445"/>
      <c r="Q797" s="445"/>
      <c r="R797" s="445"/>
      <c r="S797" s="445"/>
      <c r="T797" s="445"/>
      <c r="U797" s="445"/>
      <c r="V797" s="445"/>
      <c r="W797" s="445"/>
      <c r="X797" s="445"/>
      <c r="Y797" s="445"/>
      <c r="Z797" s="445"/>
      <c r="AA797" s="445"/>
    </row>
    <row r="798" spans="1:27" ht="15.75" customHeight="1" x14ac:dyDescent="0.25">
      <c r="A798" s="445"/>
      <c r="B798" s="445"/>
      <c r="C798" s="445"/>
      <c r="D798" s="445"/>
      <c r="E798" s="445"/>
      <c r="F798" s="445"/>
      <c r="G798" s="445"/>
      <c r="H798" s="445"/>
      <c r="I798" s="686"/>
      <c r="J798" s="445"/>
      <c r="K798" s="445"/>
      <c r="L798" s="445"/>
      <c r="M798" s="43"/>
      <c r="N798" s="445"/>
      <c r="O798" s="43"/>
      <c r="P798" s="445"/>
      <c r="Q798" s="445"/>
      <c r="R798" s="445"/>
      <c r="S798" s="445"/>
      <c r="T798" s="445"/>
      <c r="U798" s="445"/>
      <c r="V798" s="445"/>
      <c r="W798" s="445"/>
      <c r="X798" s="445"/>
      <c r="Y798" s="445"/>
      <c r="Z798" s="445"/>
      <c r="AA798" s="445"/>
    </row>
    <row r="799" spans="1:27" ht="15.75" customHeight="1" x14ac:dyDescent="0.25">
      <c r="A799" s="445"/>
      <c r="B799" s="445"/>
      <c r="C799" s="445"/>
      <c r="D799" s="445"/>
      <c r="E799" s="445"/>
      <c r="F799" s="445"/>
      <c r="G799" s="445"/>
      <c r="H799" s="445"/>
      <c r="I799" s="686"/>
      <c r="J799" s="445"/>
      <c r="K799" s="445"/>
      <c r="L799" s="445"/>
      <c r="M799" s="43"/>
      <c r="N799" s="445"/>
      <c r="O799" s="43"/>
      <c r="P799" s="445"/>
      <c r="Q799" s="445"/>
      <c r="R799" s="445"/>
      <c r="S799" s="445"/>
      <c r="T799" s="445"/>
      <c r="U799" s="445"/>
      <c r="V799" s="445"/>
      <c r="W799" s="445"/>
      <c r="X799" s="445"/>
      <c r="Y799" s="445"/>
      <c r="Z799" s="445"/>
      <c r="AA799" s="445"/>
    </row>
    <row r="800" spans="1:27" ht="15.75" customHeight="1" x14ac:dyDescent="0.25">
      <c r="A800" s="445"/>
      <c r="B800" s="445"/>
      <c r="C800" s="445"/>
      <c r="D800" s="445"/>
      <c r="E800" s="445"/>
      <c r="F800" s="445"/>
      <c r="G800" s="445"/>
      <c r="H800" s="445"/>
      <c r="I800" s="686"/>
      <c r="J800" s="445"/>
      <c r="K800" s="445"/>
      <c r="L800" s="445"/>
      <c r="M800" s="43"/>
      <c r="N800" s="445"/>
      <c r="O800" s="43"/>
      <c r="P800" s="445"/>
      <c r="Q800" s="445"/>
      <c r="R800" s="445"/>
      <c r="S800" s="445"/>
      <c r="T800" s="445"/>
      <c r="U800" s="445"/>
      <c r="V800" s="445"/>
      <c r="W800" s="445"/>
      <c r="X800" s="445"/>
      <c r="Y800" s="445"/>
      <c r="Z800" s="445"/>
      <c r="AA800" s="445"/>
    </row>
    <row r="801" spans="1:27" ht="15.75" customHeight="1" x14ac:dyDescent="0.25">
      <c r="A801" s="445"/>
      <c r="B801" s="445"/>
      <c r="C801" s="445"/>
      <c r="D801" s="445"/>
      <c r="E801" s="445"/>
      <c r="F801" s="445"/>
      <c r="G801" s="445"/>
      <c r="H801" s="445"/>
      <c r="I801" s="686"/>
      <c r="J801" s="445"/>
      <c r="K801" s="445"/>
      <c r="L801" s="445"/>
      <c r="M801" s="43"/>
      <c r="N801" s="445"/>
      <c r="O801" s="43"/>
      <c r="P801" s="445"/>
      <c r="Q801" s="445"/>
      <c r="R801" s="445"/>
      <c r="S801" s="445"/>
      <c r="T801" s="445"/>
      <c r="U801" s="445"/>
      <c r="V801" s="445"/>
      <c r="W801" s="445"/>
      <c r="X801" s="445"/>
      <c r="Y801" s="445"/>
      <c r="Z801" s="445"/>
      <c r="AA801" s="445"/>
    </row>
    <row r="802" spans="1:27" ht="15.75" customHeight="1" x14ac:dyDescent="0.25">
      <c r="A802" s="445"/>
      <c r="B802" s="445"/>
      <c r="C802" s="445"/>
      <c r="D802" s="445"/>
      <c r="E802" s="445"/>
      <c r="F802" s="445"/>
      <c r="G802" s="445"/>
      <c r="H802" s="445"/>
      <c r="I802" s="686"/>
      <c r="J802" s="445"/>
      <c r="K802" s="445"/>
      <c r="L802" s="445"/>
      <c r="M802" s="43"/>
      <c r="N802" s="445"/>
      <c r="O802" s="43"/>
      <c r="P802" s="445"/>
      <c r="Q802" s="445"/>
      <c r="R802" s="445"/>
      <c r="S802" s="445"/>
      <c r="T802" s="445"/>
      <c r="U802" s="445"/>
      <c r="V802" s="445"/>
      <c r="W802" s="445"/>
      <c r="X802" s="445"/>
      <c r="Y802" s="445"/>
      <c r="Z802" s="445"/>
      <c r="AA802" s="445"/>
    </row>
    <row r="803" spans="1:27" ht="15.75" customHeight="1" x14ac:dyDescent="0.25">
      <c r="A803" s="445"/>
      <c r="B803" s="445"/>
      <c r="C803" s="445"/>
      <c r="D803" s="445"/>
      <c r="E803" s="445"/>
      <c r="F803" s="445"/>
      <c r="G803" s="445"/>
      <c r="H803" s="445"/>
      <c r="I803" s="686"/>
      <c r="J803" s="445"/>
      <c r="K803" s="445"/>
      <c r="L803" s="445"/>
      <c r="M803" s="43"/>
      <c r="N803" s="445"/>
      <c r="O803" s="43"/>
      <c r="P803" s="445"/>
      <c r="Q803" s="445"/>
      <c r="R803" s="445"/>
      <c r="S803" s="445"/>
      <c r="T803" s="445"/>
      <c r="U803" s="445"/>
      <c r="V803" s="445"/>
      <c r="W803" s="445"/>
      <c r="X803" s="445"/>
      <c r="Y803" s="445"/>
      <c r="Z803" s="445"/>
      <c r="AA803" s="445"/>
    </row>
    <row r="804" spans="1:27" ht="15.75" customHeight="1" x14ac:dyDescent="0.25">
      <c r="A804" s="445"/>
      <c r="B804" s="445"/>
      <c r="C804" s="445"/>
      <c r="D804" s="445"/>
      <c r="E804" s="445"/>
      <c r="F804" s="445"/>
      <c r="G804" s="445"/>
      <c r="H804" s="445"/>
      <c r="I804" s="686"/>
      <c r="J804" s="445"/>
      <c r="K804" s="445"/>
      <c r="L804" s="445"/>
      <c r="M804" s="43"/>
      <c r="N804" s="445"/>
      <c r="O804" s="43"/>
      <c r="P804" s="445"/>
      <c r="Q804" s="445"/>
      <c r="R804" s="445"/>
      <c r="S804" s="445"/>
      <c r="T804" s="445"/>
      <c r="U804" s="445"/>
      <c r="V804" s="445"/>
      <c r="W804" s="445"/>
      <c r="X804" s="445"/>
      <c r="Y804" s="445"/>
      <c r="Z804" s="445"/>
      <c r="AA804" s="445"/>
    </row>
    <row r="805" spans="1:27" ht="15.75" customHeight="1" x14ac:dyDescent="0.25">
      <c r="A805" s="445"/>
      <c r="B805" s="445"/>
      <c r="C805" s="445"/>
      <c r="D805" s="445"/>
      <c r="E805" s="445"/>
      <c r="F805" s="445"/>
      <c r="G805" s="445"/>
      <c r="H805" s="445"/>
      <c r="I805" s="686"/>
      <c r="J805" s="445"/>
      <c r="K805" s="445"/>
      <c r="L805" s="445"/>
      <c r="M805" s="43"/>
      <c r="N805" s="445"/>
      <c r="O805" s="43"/>
      <c r="P805" s="445"/>
      <c r="Q805" s="445"/>
      <c r="R805" s="445"/>
      <c r="S805" s="445"/>
      <c r="T805" s="445"/>
      <c r="U805" s="445"/>
      <c r="V805" s="445"/>
      <c r="W805" s="445"/>
      <c r="X805" s="445"/>
      <c r="Y805" s="445"/>
      <c r="Z805" s="445"/>
      <c r="AA805" s="445"/>
    </row>
    <row r="806" spans="1:27" ht="15.75" customHeight="1" x14ac:dyDescent="0.25">
      <c r="A806" s="445"/>
      <c r="B806" s="445"/>
      <c r="C806" s="445"/>
      <c r="D806" s="445"/>
      <c r="E806" s="445"/>
      <c r="F806" s="445"/>
      <c r="G806" s="445"/>
      <c r="H806" s="445"/>
      <c r="I806" s="686"/>
      <c r="J806" s="445"/>
      <c r="K806" s="445"/>
      <c r="L806" s="445"/>
      <c r="M806" s="43"/>
      <c r="N806" s="445"/>
      <c r="O806" s="43"/>
      <c r="P806" s="445"/>
      <c r="Q806" s="445"/>
      <c r="R806" s="445"/>
      <c r="S806" s="445"/>
      <c r="T806" s="445"/>
      <c r="U806" s="445"/>
      <c r="V806" s="445"/>
      <c r="W806" s="445"/>
      <c r="X806" s="445"/>
      <c r="Y806" s="445"/>
      <c r="Z806" s="445"/>
      <c r="AA806" s="445"/>
    </row>
    <row r="807" spans="1:27" ht="15.75" customHeight="1" x14ac:dyDescent="0.25">
      <c r="A807" s="445"/>
      <c r="B807" s="445"/>
      <c r="C807" s="445"/>
      <c r="D807" s="445"/>
      <c r="E807" s="445"/>
      <c r="F807" s="445"/>
      <c r="G807" s="445"/>
      <c r="H807" s="445"/>
      <c r="I807" s="686"/>
      <c r="J807" s="445"/>
      <c r="K807" s="445"/>
      <c r="L807" s="445"/>
      <c r="M807" s="43"/>
      <c r="N807" s="445"/>
      <c r="O807" s="43"/>
      <c r="P807" s="445"/>
      <c r="Q807" s="445"/>
      <c r="R807" s="445"/>
      <c r="S807" s="445"/>
      <c r="T807" s="445"/>
      <c r="U807" s="445"/>
      <c r="V807" s="445"/>
      <c r="W807" s="445"/>
      <c r="X807" s="445"/>
      <c r="Y807" s="445"/>
      <c r="Z807" s="445"/>
      <c r="AA807" s="445"/>
    </row>
    <row r="808" spans="1:27" ht="15.75" customHeight="1" x14ac:dyDescent="0.25">
      <c r="A808" s="445"/>
      <c r="B808" s="445"/>
      <c r="C808" s="445"/>
      <c r="D808" s="445"/>
      <c r="E808" s="445"/>
      <c r="F808" s="445"/>
      <c r="G808" s="445"/>
      <c r="H808" s="445"/>
      <c r="I808" s="686"/>
      <c r="J808" s="445"/>
      <c r="K808" s="445"/>
      <c r="L808" s="445"/>
      <c r="M808" s="43"/>
      <c r="N808" s="445"/>
      <c r="O808" s="43"/>
      <c r="P808" s="445"/>
      <c r="Q808" s="445"/>
      <c r="R808" s="445"/>
      <c r="S808" s="445"/>
      <c r="T808" s="445"/>
      <c r="U808" s="445"/>
      <c r="V808" s="445"/>
      <c r="W808" s="445"/>
      <c r="X808" s="445"/>
      <c r="Y808" s="445"/>
      <c r="Z808" s="445"/>
      <c r="AA808" s="445"/>
    </row>
    <row r="809" spans="1:27" ht="15.75" customHeight="1" x14ac:dyDescent="0.25">
      <c r="A809" s="445"/>
      <c r="B809" s="445"/>
      <c r="C809" s="445"/>
      <c r="D809" s="445"/>
      <c r="E809" s="445"/>
      <c r="F809" s="445"/>
      <c r="G809" s="445"/>
      <c r="H809" s="445"/>
      <c r="I809" s="686"/>
      <c r="J809" s="445"/>
      <c r="K809" s="445"/>
      <c r="L809" s="445"/>
      <c r="M809" s="43"/>
      <c r="N809" s="445"/>
      <c r="O809" s="43"/>
      <c r="P809" s="445"/>
      <c r="Q809" s="445"/>
      <c r="R809" s="445"/>
      <c r="S809" s="445"/>
      <c r="T809" s="445"/>
      <c r="U809" s="445"/>
      <c r="V809" s="445"/>
      <c r="W809" s="445"/>
      <c r="X809" s="445"/>
      <c r="Y809" s="445"/>
      <c r="Z809" s="445"/>
      <c r="AA809" s="445"/>
    </row>
    <row r="810" spans="1:27" ht="15.75" customHeight="1" x14ac:dyDescent="0.25">
      <c r="A810" s="445"/>
      <c r="B810" s="445"/>
      <c r="C810" s="445"/>
      <c r="D810" s="445"/>
      <c r="E810" s="445"/>
      <c r="F810" s="445"/>
      <c r="G810" s="445"/>
      <c r="H810" s="445"/>
      <c r="I810" s="686"/>
      <c r="J810" s="445"/>
      <c r="K810" s="445"/>
      <c r="L810" s="445"/>
      <c r="M810" s="43"/>
      <c r="N810" s="445"/>
      <c r="O810" s="43"/>
      <c r="P810" s="445"/>
      <c r="Q810" s="445"/>
      <c r="R810" s="445"/>
      <c r="S810" s="445"/>
      <c r="T810" s="445"/>
      <c r="U810" s="445"/>
      <c r="V810" s="445"/>
      <c r="W810" s="445"/>
      <c r="X810" s="445"/>
      <c r="Y810" s="445"/>
      <c r="Z810" s="445"/>
      <c r="AA810" s="445"/>
    </row>
    <row r="811" spans="1:27" ht="15.75" customHeight="1" x14ac:dyDescent="0.25">
      <c r="A811" s="445"/>
      <c r="B811" s="445"/>
      <c r="C811" s="445"/>
      <c r="D811" s="445"/>
      <c r="E811" s="445"/>
      <c r="F811" s="445"/>
      <c r="G811" s="445"/>
      <c r="H811" s="445"/>
      <c r="I811" s="686"/>
      <c r="J811" s="445"/>
      <c r="K811" s="445"/>
      <c r="L811" s="445"/>
      <c r="M811" s="43"/>
      <c r="N811" s="445"/>
      <c r="O811" s="43"/>
      <c r="P811" s="445"/>
      <c r="Q811" s="445"/>
      <c r="R811" s="445"/>
      <c r="S811" s="445"/>
      <c r="T811" s="445"/>
      <c r="U811" s="445"/>
      <c r="V811" s="445"/>
      <c r="W811" s="445"/>
      <c r="X811" s="445"/>
      <c r="Y811" s="445"/>
      <c r="Z811" s="445"/>
      <c r="AA811" s="445"/>
    </row>
    <row r="812" spans="1:27" ht="15.75" customHeight="1" x14ac:dyDescent="0.25">
      <c r="A812" s="445"/>
      <c r="B812" s="445"/>
      <c r="C812" s="445"/>
      <c r="D812" s="445"/>
      <c r="E812" s="445"/>
      <c r="F812" s="445"/>
      <c r="G812" s="445"/>
      <c r="H812" s="445"/>
      <c r="I812" s="686"/>
      <c r="J812" s="445"/>
      <c r="K812" s="445"/>
      <c r="L812" s="445"/>
      <c r="M812" s="43"/>
      <c r="N812" s="445"/>
      <c r="O812" s="43"/>
      <c r="P812" s="445"/>
      <c r="Q812" s="445"/>
      <c r="R812" s="445"/>
      <c r="S812" s="445"/>
      <c r="T812" s="445"/>
      <c r="U812" s="445"/>
      <c r="V812" s="445"/>
      <c r="W812" s="445"/>
      <c r="X812" s="445"/>
      <c r="Y812" s="445"/>
      <c r="Z812" s="445"/>
      <c r="AA812" s="445"/>
    </row>
    <row r="813" spans="1:27" ht="15.75" customHeight="1" x14ac:dyDescent="0.25">
      <c r="A813" s="445"/>
      <c r="B813" s="445"/>
      <c r="C813" s="445"/>
      <c r="D813" s="445"/>
      <c r="E813" s="445"/>
      <c r="F813" s="445"/>
      <c r="G813" s="445"/>
      <c r="H813" s="445"/>
      <c r="I813" s="686"/>
      <c r="J813" s="445"/>
      <c r="K813" s="445"/>
      <c r="L813" s="445"/>
      <c r="M813" s="43"/>
      <c r="N813" s="445"/>
      <c r="O813" s="43"/>
      <c r="P813" s="445"/>
      <c r="Q813" s="445"/>
      <c r="R813" s="445"/>
      <c r="S813" s="445"/>
      <c r="T813" s="445"/>
      <c r="U813" s="445"/>
      <c r="V813" s="445"/>
      <c r="W813" s="445"/>
      <c r="X813" s="445"/>
      <c r="Y813" s="445"/>
      <c r="Z813" s="445"/>
      <c r="AA813" s="445"/>
    </row>
    <row r="814" spans="1:27" ht="15.75" customHeight="1" x14ac:dyDescent="0.25">
      <c r="A814" s="445"/>
      <c r="B814" s="445"/>
      <c r="C814" s="445"/>
      <c r="D814" s="445"/>
      <c r="E814" s="445"/>
      <c r="F814" s="445"/>
      <c r="G814" s="445"/>
      <c r="H814" s="445"/>
      <c r="I814" s="686"/>
      <c r="J814" s="445"/>
      <c r="K814" s="445"/>
      <c r="L814" s="445"/>
      <c r="M814" s="43"/>
      <c r="N814" s="445"/>
      <c r="O814" s="43"/>
      <c r="P814" s="445"/>
      <c r="Q814" s="445"/>
      <c r="R814" s="445"/>
      <c r="S814" s="445"/>
      <c r="T814" s="445"/>
      <c r="U814" s="445"/>
      <c r="V814" s="445"/>
      <c r="W814" s="445"/>
      <c r="X814" s="445"/>
      <c r="Y814" s="445"/>
      <c r="Z814" s="445"/>
      <c r="AA814" s="445"/>
    </row>
    <row r="815" spans="1:27" ht="15.75" customHeight="1" x14ac:dyDescent="0.25">
      <c r="A815" s="445"/>
      <c r="B815" s="445"/>
      <c r="C815" s="445"/>
      <c r="D815" s="445"/>
      <c r="E815" s="445"/>
      <c r="F815" s="445"/>
      <c r="G815" s="445"/>
      <c r="H815" s="445"/>
      <c r="I815" s="686"/>
      <c r="J815" s="445"/>
      <c r="K815" s="445"/>
      <c r="L815" s="445"/>
      <c r="M815" s="43"/>
      <c r="N815" s="445"/>
      <c r="O815" s="43"/>
      <c r="P815" s="445"/>
      <c r="Q815" s="445"/>
      <c r="R815" s="445"/>
      <c r="S815" s="445"/>
      <c r="T815" s="445"/>
      <c r="U815" s="445"/>
      <c r="V815" s="445"/>
      <c r="W815" s="445"/>
      <c r="X815" s="445"/>
      <c r="Y815" s="445"/>
      <c r="Z815" s="445"/>
      <c r="AA815" s="445"/>
    </row>
    <row r="816" spans="1:27" ht="15.75" customHeight="1" x14ac:dyDescent="0.25">
      <c r="A816" s="445"/>
      <c r="B816" s="445"/>
      <c r="C816" s="445"/>
      <c r="D816" s="445"/>
      <c r="E816" s="445"/>
      <c r="F816" s="445"/>
      <c r="G816" s="445"/>
      <c r="H816" s="445"/>
      <c r="I816" s="686"/>
      <c r="J816" s="445"/>
      <c r="K816" s="445"/>
      <c r="L816" s="445"/>
      <c r="M816" s="43"/>
      <c r="N816" s="445"/>
      <c r="O816" s="43"/>
      <c r="P816" s="445"/>
      <c r="Q816" s="445"/>
      <c r="R816" s="445"/>
      <c r="S816" s="445"/>
      <c r="T816" s="445"/>
      <c r="U816" s="445"/>
      <c r="V816" s="445"/>
      <c r="W816" s="445"/>
      <c r="X816" s="445"/>
      <c r="Y816" s="445"/>
      <c r="Z816" s="445"/>
      <c r="AA816" s="445"/>
    </row>
    <row r="817" spans="1:27" ht="15.75" customHeight="1" x14ac:dyDescent="0.25">
      <c r="A817" s="445"/>
      <c r="B817" s="445"/>
      <c r="C817" s="445"/>
      <c r="D817" s="445"/>
      <c r="E817" s="445"/>
      <c r="F817" s="445"/>
      <c r="G817" s="445"/>
      <c r="H817" s="445"/>
      <c r="I817" s="686"/>
      <c r="J817" s="445"/>
      <c r="K817" s="445"/>
      <c r="L817" s="445"/>
      <c r="M817" s="43"/>
      <c r="N817" s="445"/>
      <c r="O817" s="43"/>
      <c r="P817" s="445"/>
      <c r="Q817" s="445"/>
      <c r="R817" s="445"/>
      <c r="S817" s="445"/>
      <c r="T817" s="445"/>
      <c r="U817" s="445"/>
      <c r="V817" s="445"/>
      <c r="W817" s="445"/>
      <c r="X817" s="445"/>
      <c r="Y817" s="445"/>
      <c r="Z817" s="445"/>
      <c r="AA817" s="445"/>
    </row>
    <row r="818" spans="1:27" ht="15.75" customHeight="1" x14ac:dyDescent="0.25">
      <c r="A818" s="445"/>
      <c r="B818" s="445"/>
      <c r="C818" s="445"/>
      <c r="D818" s="445"/>
      <c r="E818" s="445"/>
      <c r="F818" s="445"/>
      <c r="G818" s="445"/>
      <c r="H818" s="445"/>
      <c r="I818" s="686"/>
      <c r="J818" s="445"/>
      <c r="K818" s="445"/>
      <c r="L818" s="445"/>
      <c r="M818" s="43"/>
      <c r="N818" s="445"/>
      <c r="O818" s="43"/>
      <c r="P818" s="445"/>
      <c r="Q818" s="445"/>
      <c r="R818" s="445"/>
      <c r="S818" s="445"/>
      <c r="T818" s="445"/>
      <c r="U818" s="445"/>
      <c r="V818" s="445"/>
      <c r="W818" s="445"/>
      <c r="X818" s="445"/>
      <c r="Y818" s="445"/>
      <c r="Z818" s="445"/>
      <c r="AA818" s="445"/>
    </row>
    <row r="819" spans="1:27" ht="15.75" customHeight="1" x14ac:dyDescent="0.25">
      <c r="A819" s="445"/>
      <c r="B819" s="445"/>
      <c r="C819" s="445"/>
      <c r="D819" s="445"/>
      <c r="E819" s="445"/>
      <c r="F819" s="445"/>
      <c r="G819" s="445"/>
      <c r="H819" s="445"/>
      <c r="I819" s="686"/>
      <c r="J819" s="445"/>
      <c r="K819" s="445"/>
      <c r="L819" s="445"/>
      <c r="M819" s="43"/>
      <c r="N819" s="445"/>
      <c r="O819" s="43"/>
      <c r="P819" s="445"/>
      <c r="Q819" s="445"/>
      <c r="R819" s="445"/>
      <c r="S819" s="445"/>
      <c r="T819" s="445"/>
      <c r="U819" s="445"/>
      <c r="V819" s="445"/>
      <c r="W819" s="445"/>
      <c r="X819" s="445"/>
      <c r="Y819" s="445"/>
      <c r="Z819" s="445"/>
      <c r="AA819" s="445"/>
    </row>
    <row r="820" spans="1:27" ht="15.75" customHeight="1" x14ac:dyDescent="0.25">
      <c r="A820" s="445"/>
      <c r="B820" s="445"/>
      <c r="C820" s="445"/>
      <c r="D820" s="445"/>
      <c r="E820" s="445"/>
      <c r="F820" s="445"/>
      <c r="G820" s="445"/>
      <c r="H820" s="445"/>
      <c r="I820" s="686"/>
      <c r="J820" s="445"/>
      <c r="K820" s="445"/>
      <c r="L820" s="445"/>
      <c r="M820" s="43"/>
      <c r="N820" s="445"/>
      <c r="O820" s="43"/>
      <c r="P820" s="445"/>
      <c r="Q820" s="445"/>
      <c r="R820" s="445"/>
      <c r="S820" s="445"/>
      <c r="T820" s="445"/>
      <c r="U820" s="445"/>
      <c r="V820" s="445"/>
      <c r="W820" s="445"/>
      <c r="X820" s="445"/>
      <c r="Y820" s="445"/>
      <c r="Z820" s="445"/>
      <c r="AA820" s="445"/>
    </row>
    <row r="821" spans="1:27" ht="15.75" customHeight="1" x14ac:dyDescent="0.25">
      <c r="A821" s="445"/>
      <c r="B821" s="445"/>
      <c r="C821" s="445"/>
      <c r="D821" s="445"/>
      <c r="E821" s="445"/>
      <c r="F821" s="445"/>
      <c r="G821" s="445"/>
      <c r="H821" s="445"/>
      <c r="I821" s="686"/>
      <c r="J821" s="445"/>
      <c r="K821" s="445"/>
      <c r="L821" s="445"/>
      <c r="M821" s="43"/>
      <c r="N821" s="445"/>
      <c r="O821" s="43"/>
      <c r="P821" s="445"/>
      <c r="Q821" s="445"/>
      <c r="R821" s="445"/>
      <c r="S821" s="445"/>
      <c r="T821" s="445"/>
      <c r="U821" s="445"/>
      <c r="V821" s="445"/>
      <c r="W821" s="445"/>
      <c r="X821" s="445"/>
      <c r="Y821" s="445"/>
      <c r="Z821" s="445"/>
      <c r="AA821" s="445"/>
    </row>
    <row r="822" spans="1:27" ht="15.75" customHeight="1" x14ac:dyDescent="0.25">
      <c r="A822" s="445"/>
      <c r="B822" s="445"/>
      <c r="C822" s="445"/>
      <c r="D822" s="445"/>
      <c r="E822" s="445"/>
      <c r="F822" s="445"/>
      <c r="G822" s="445"/>
      <c r="H822" s="445"/>
      <c r="I822" s="686"/>
      <c r="J822" s="445"/>
      <c r="K822" s="445"/>
      <c r="L822" s="445"/>
      <c r="M822" s="43"/>
      <c r="N822" s="445"/>
      <c r="O822" s="43"/>
      <c r="P822" s="445"/>
      <c r="Q822" s="445"/>
      <c r="R822" s="445"/>
      <c r="S822" s="445"/>
      <c r="T822" s="445"/>
      <c r="U822" s="445"/>
      <c r="V822" s="445"/>
      <c r="W822" s="445"/>
      <c r="X822" s="445"/>
      <c r="Y822" s="445"/>
      <c r="Z822" s="445"/>
      <c r="AA822" s="445"/>
    </row>
    <row r="823" spans="1:27" ht="15.75" customHeight="1" x14ac:dyDescent="0.25">
      <c r="A823" s="445"/>
      <c r="B823" s="445"/>
      <c r="C823" s="445"/>
      <c r="D823" s="445"/>
      <c r="E823" s="445"/>
      <c r="F823" s="445"/>
      <c r="G823" s="445"/>
      <c r="H823" s="445"/>
      <c r="I823" s="686"/>
      <c r="J823" s="445"/>
      <c r="K823" s="445"/>
      <c r="L823" s="445"/>
      <c r="M823" s="43"/>
      <c r="N823" s="445"/>
      <c r="O823" s="43"/>
      <c r="P823" s="445"/>
      <c r="Q823" s="445"/>
      <c r="R823" s="445"/>
      <c r="S823" s="445"/>
      <c r="T823" s="445"/>
      <c r="U823" s="445"/>
      <c r="V823" s="445"/>
      <c r="W823" s="445"/>
      <c r="X823" s="445"/>
      <c r="Y823" s="445"/>
      <c r="Z823" s="445"/>
      <c r="AA823" s="445"/>
    </row>
    <row r="824" spans="1:27" ht="15.75" customHeight="1" x14ac:dyDescent="0.25">
      <c r="A824" s="445"/>
      <c r="B824" s="445"/>
      <c r="C824" s="445"/>
      <c r="D824" s="445"/>
      <c r="E824" s="445"/>
      <c r="F824" s="445"/>
      <c r="G824" s="445"/>
      <c r="H824" s="445"/>
      <c r="I824" s="686"/>
      <c r="J824" s="445"/>
      <c r="K824" s="445"/>
      <c r="L824" s="445"/>
      <c r="M824" s="43"/>
      <c r="N824" s="445"/>
      <c r="O824" s="43"/>
      <c r="P824" s="445"/>
      <c r="Q824" s="445"/>
      <c r="R824" s="445"/>
      <c r="S824" s="445"/>
      <c r="T824" s="445"/>
      <c r="U824" s="445"/>
      <c r="V824" s="445"/>
      <c r="W824" s="445"/>
      <c r="X824" s="445"/>
      <c r="Y824" s="445"/>
      <c r="Z824" s="445"/>
      <c r="AA824" s="445"/>
    </row>
    <row r="825" spans="1:27" ht="15.75" customHeight="1" x14ac:dyDescent="0.25">
      <c r="A825" s="445"/>
      <c r="B825" s="445"/>
      <c r="C825" s="445"/>
      <c r="D825" s="445"/>
      <c r="E825" s="445"/>
      <c r="F825" s="445"/>
      <c r="G825" s="445"/>
      <c r="H825" s="445"/>
      <c r="I825" s="686"/>
      <c r="J825" s="445"/>
      <c r="K825" s="445"/>
      <c r="L825" s="445"/>
      <c r="M825" s="43"/>
      <c r="N825" s="445"/>
      <c r="O825" s="43"/>
      <c r="P825" s="445"/>
      <c r="Q825" s="445"/>
      <c r="R825" s="445"/>
      <c r="S825" s="445"/>
      <c r="T825" s="445"/>
      <c r="U825" s="445"/>
      <c r="V825" s="445"/>
      <c r="W825" s="445"/>
      <c r="X825" s="445"/>
      <c r="Y825" s="445"/>
      <c r="Z825" s="445"/>
      <c r="AA825" s="445"/>
    </row>
    <row r="826" spans="1:27" ht="15.75" customHeight="1" x14ac:dyDescent="0.25">
      <c r="A826" s="445"/>
      <c r="B826" s="445"/>
      <c r="C826" s="445"/>
      <c r="D826" s="445"/>
      <c r="E826" s="445"/>
      <c r="F826" s="445"/>
      <c r="G826" s="445"/>
      <c r="H826" s="445"/>
      <c r="I826" s="686"/>
      <c r="J826" s="445"/>
      <c r="K826" s="445"/>
      <c r="L826" s="445"/>
      <c r="M826" s="43"/>
      <c r="N826" s="445"/>
      <c r="O826" s="43"/>
      <c r="P826" s="445"/>
      <c r="Q826" s="445"/>
      <c r="R826" s="445"/>
      <c r="S826" s="445"/>
      <c r="T826" s="445"/>
      <c r="U826" s="445"/>
      <c r="V826" s="445"/>
      <c r="W826" s="445"/>
      <c r="X826" s="445"/>
      <c r="Y826" s="445"/>
      <c r="Z826" s="445"/>
      <c r="AA826" s="445"/>
    </row>
    <row r="827" spans="1:27" ht="15.75" customHeight="1" x14ac:dyDescent="0.25">
      <c r="A827" s="445"/>
      <c r="B827" s="445"/>
      <c r="C827" s="445"/>
      <c r="D827" s="445"/>
      <c r="E827" s="445"/>
      <c r="F827" s="445"/>
      <c r="G827" s="445"/>
      <c r="H827" s="445"/>
      <c r="I827" s="686"/>
      <c r="J827" s="445"/>
      <c r="K827" s="445"/>
      <c r="L827" s="445"/>
      <c r="M827" s="43"/>
      <c r="N827" s="445"/>
      <c r="O827" s="43"/>
      <c r="P827" s="445"/>
      <c r="Q827" s="445"/>
      <c r="R827" s="445"/>
      <c r="S827" s="445"/>
      <c r="T827" s="445"/>
      <c r="U827" s="445"/>
      <c r="V827" s="445"/>
      <c r="W827" s="445"/>
      <c r="X827" s="445"/>
      <c r="Y827" s="445"/>
      <c r="Z827" s="445"/>
      <c r="AA827" s="445"/>
    </row>
    <row r="828" spans="1:27" ht="15.75" customHeight="1" x14ac:dyDescent="0.25">
      <c r="A828" s="445"/>
      <c r="B828" s="445"/>
      <c r="C828" s="445"/>
      <c r="D828" s="445"/>
      <c r="E828" s="445"/>
      <c r="F828" s="445"/>
      <c r="G828" s="445"/>
      <c r="H828" s="445"/>
      <c r="I828" s="686"/>
      <c r="J828" s="445"/>
      <c r="K828" s="445"/>
      <c r="L828" s="445"/>
      <c r="M828" s="43"/>
      <c r="N828" s="445"/>
      <c r="O828" s="43"/>
      <c r="P828" s="445"/>
      <c r="Q828" s="445"/>
      <c r="R828" s="445"/>
      <c r="S828" s="445"/>
      <c r="T828" s="445"/>
      <c r="U828" s="445"/>
      <c r="V828" s="445"/>
      <c r="W828" s="445"/>
      <c r="X828" s="445"/>
      <c r="Y828" s="445"/>
      <c r="Z828" s="445"/>
      <c r="AA828" s="445"/>
    </row>
    <row r="829" spans="1:27" ht="15.75" customHeight="1" x14ac:dyDescent="0.25">
      <c r="A829" s="445"/>
      <c r="B829" s="445"/>
      <c r="C829" s="445"/>
      <c r="D829" s="445"/>
      <c r="E829" s="445"/>
      <c r="F829" s="445"/>
      <c r="G829" s="445"/>
      <c r="H829" s="445"/>
      <c r="I829" s="686"/>
      <c r="J829" s="445"/>
      <c r="K829" s="445"/>
      <c r="L829" s="445"/>
      <c r="M829" s="43"/>
      <c r="N829" s="445"/>
      <c r="O829" s="43"/>
      <c r="P829" s="445"/>
      <c r="Q829" s="445"/>
      <c r="R829" s="445"/>
      <c r="S829" s="445"/>
      <c r="T829" s="445"/>
      <c r="U829" s="445"/>
      <c r="V829" s="445"/>
      <c r="W829" s="445"/>
      <c r="X829" s="445"/>
      <c r="Y829" s="445"/>
      <c r="Z829" s="445"/>
      <c r="AA829" s="445"/>
    </row>
    <row r="830" spans="1:27" ht="15.75" customHeight="1" x14ac:dyDescent="0.25">
      <c r="A830" s="445"/>
      <c r="B830" s="445"/>
      <c r="C830" s="445"/>
      <c r="D830" s="445"/>
      <c r="E830" s="445"/>
      <c r="F830" s="445"/>
      <c r="G830" s="445"/>
      <c r="H830" s="445"/>
      <c r="I830" s="686"/>
      <c r="J830" s="445"/>
      <c r="K830" s="445"/>
      <c r="L830" s="445"/>
      <c r="M830" s="43"/>
      <c r="N830" s="445"/>
      <c r="O830" s="43"/>
      <c r="P830" s="445"/>
      <c r="Q830" s="445"/>
      <c r="R830" s="445"/>
      <c r="S830" s="445"/>
      <c r="T830" s="445"/>
      <c r="U830" s="445"/>
      <c r="V830" s="445"/>
      <c r="W830" s="445"/>
      <c r="X830" s="445"/>
      <c r="Y830" s="445"/>
      <c r="Z830" s="445"/>
      <c r="AA830" s="445"/>
    </row>
    <row r="831" spans="1:27" ht="15.75" customHeight="1" x14ac:dyDescent="0.25">
      <c r="A831" s="445"/>
      <c r="B831" s="445"/>
      <c r="C831" s="445"/>
      <c r="D831" s="445"/>
      <c r="E831" s="445"/>
      <c r="F831" s="445"/>
      <c r="G831" s="445"/>
      <c r="H831" s="445"/>
      <c r="I831" s="686"/>
      <c r="J831" s="445"/>
      <c r="K831" s="445"/>
      <c r="L831" s="445"/>
      <c r="M831" s="43"/>
      <c r="N831" s="445"/>
      <c r="O831" s="43"/>
      <c r="P831" s="445"/>
      <c r="Q831" s="445"/>
      <c r="R831" s="445"/>
      <c r="S831" s="445"/>
      <c r="T831" s="445"/>
      <c r="U831" s="445"/>
      <c r="V831" s="445"/>
      <c r="W831" s="445"/>
      <c r="X831" s="445"/>
      <c r="Y831" s="445"/>
      <c r="Z831" s="445"/>
      <c r="AA831" s="445"/>
    </row>
    <row r="832" spans="1:27" ht="15.75" customHeight="1" x14ac:dyDescent="0.25">
      <c r="A832" s="445"/>
      <c r="B832" s="445"/>
      <c r="C832" s="445"/>
      <c r="D832" s="445"/>
      <c r="E832" s="445"/>
      <c r="F832" s="445"/>
      <c r="G832" s="445"/>
      <c r="H832" s="445"/>
      <c r="I832" s="686"/>
      <c r="J832" s="445"/>
      <c r="K832" s="445"/>
      <c r="L832" s="445"/>
      <c r="M832" s="43"/>
      <c r="N832" s="445"/>
      <c r="O832" s="43"/>
      <c r="P832" s="445"/>
      <c r="Q832" s="445"/>
      <c r="R832" s="445"/>
      <c r="S832" s="445"/>
      <c r="T832" s="445"/>
      <c r="U832" s="445"/>
      <c r="V832" s="445"/>
      <c r="W832" s="445"/>
      <c r="X832" s="445"/>
      <c r="Y832" s="445"/>
      <c r="Z832" s="445"/>
      <c r="AA832" s="445"/>
    </row>
    <row r="833" spans="1:27" ht="15.75" customHeight="1" x14ac:dyDescent="0.25">
      <c r="A833" s="445"/>
      <c r="B833" s="445"/>
      <c r="C833" s="445"/>
      <c r="D833" s="445"/>
      <c r="E833" s="445"/>
      <c r="F833" s="445"/>
      <c r="G833" s="445"/>
      <c r="H833" s="445"/>
      <c r="I833" s="686"/>
      <c r="J833" s="445"/>
      <c r="K833" s="445"/>
      <c r="L833" s="445"/>
      <c r="M833" s="43"/>
      <c r="N833" s="445"/>
      <c r="O833" s="43"/>
      <c r="P833" s="445"/>
      <c r="Q833" s="445"/>
      <c r="R833" s="445"/>
      <c r="S833" s="445"/>
      <c r="T833" s="445"/>
      <c r="U833" s="445"/>
      <c r="V833" s="445"/>
      <c r="W833" s="445"/>
      <c r="X833" s="445"/>
      <c r="Y833" s="445"/>
      <c r="Z833" s="445"/>
      <c r="AA833" s="445"/>
    </row>
    <row r="834" spans="1:27" ht="15.75" customHeight="1" x14ac:dyDescent="0.25">
      <c r="A834" s="445"/>
      <c r="B834" s="445"/>
      <c r="C834" s="445"/>
      <c r="D834" s="445"/>
      <c r="E834" s="445"/>
      <c r="F834" s="445"/>
      <c r="G834" s="445"/>
      <c r="H834" s="445"/>
      <c r="I834" s="686"/>
      <c r="J834" s="445"/>
      <c r="K834" s="445"/>
      <c r="L834" s="445"/>
      <c r="M834" s="43"/>
      <c r="N834" s="445"/>
      <c r="O834" s="43"/>
      <c r="P834" s="445"/>
      <c r="Q834" s="445"/>
      <c r="R834" s="445"/>
      <c r="S834" s="445"/>
      <c r="T834" s="445"/>
      <c r="U834" s="445"/>
      <c r="V834" s="445"/>
      <c r="W834" s="445"/>
      <c r="X834" s="445"/>
      <c r="Y834" s="445"/>
      <c r="Z834" s="445"/>
      <c r="AA834" s="445"/>
    </row>
    <row r="835" spans="1:27" ht="15.75" customHeight="1" x14ac:dyDescent="0.25">
      <c r="A835" s="445"/>
      <c r="B835" s="445"/>
      <c r="C835" s="445"/>
      <c r="D835" s="445"/>
      <c r="E835" s="445"/>
      <c r="F835" s="445"/>
      <c r="G835" s="445"/>
      <c r="H835" s="445"/>
      <c r="I835" s="686"/>
      <c r="J835" s="445"/>
      <c r="K835" s="445"/>
      <c r="L835" s="445"/>
      <c r="M835" s="43"/>
      <c r="N835" s="445"/>
      <c r="O835" s="43"/>
      <c r="P835" s="445"/>
      <c r="Q835" s="445"/>
      <c r="R835" s="445"/>
      <c r="S835" s="445"/>
      <c r="T835" s="445"/>
      <c r="U835" s="445"/>
      <c r="V835" s="445"/>
      <c r="W835" s="445"/>
      <c r="X835" s="445"/>
      <c r="Y835" s="445"/>
      <c r="Z835" s="445"/>
      <c r="AA835" s="445"/>
    </row>
    <row r="836" spans="1:27" ht="15.75" customHeight="1" x14ac:dyDescent="0.25">
      <c r="A836" s="445"/>
      <c r="B836" s="445"/>
      <c r="C836" s="445"/>
      <c r="D836" s="445"/>
      <c r="E836" s="445"/>
      <c r="F836" s="445"/>
      <c r="G836" s="445"/>
      <c r="H836" s="445"/>
      <c r="I836" s="686"/>
      <c r="J836" s="445"/>
      <c r="K836" s="445"/>
      <c r="L836" s="445"/>
      <c r="M836" s="43"/>
      <c r="N836" s="445"/>
      <c r="O836" s="43"/>
      <c r="P836" s="445"/>
      <c r="Q836" s="445"/>
      <c r="R836" s="445"/>
      <c r="S836" s="445"/>
      <c r="T836" s="445"/>
      <c r="U836" s="445"/>
      <c r="V836" s="445"/>
      <c r="W836" s="445"/>
      <c r="X836" s="445"/>
      <c r="Y836" s="445"/>
      <c r="Z836" s="445"/>
      <c r="AA836" s="445"/>
    </row>
    <row r="837" spans="1:27" ht="15.75" customHeight="1" x14ac:dyDescent="0.25">
      <c r="A837" s="445"/>
      <c r="B837" s="445"/>
      <c r="C837" s="445"/>
      <c r="D837" s="445"/>
      <c r="E837" s="445"/>
      <c r="F837" s="445"/>
      <c r="G837" s="445"/>
      <c r="H837" s="445"/>
      <c r="I837" s="686"/>
      <c r="J837" s="445"/>
      <c r="K837" s="445"/>
      <c r="L837" s="445"/>
      <c r="M837" s="43"/>
      <c r="N837" s="445"/>
      <c r="O837" s="43"/>
      <c r="P837" s="445"/>
      <c r="Q837" s="445"/>
      <c r="R837" s="445"/>
      <c r="S837" s="445"/>
      <c r="T837" s="445"/>
      <c r="U837" s="445"/>
      <c r="V837" s="445"/>
      <c r="W837" s="445"/>
      <c r="X837" s="445"/>
      <c r="Y837" s="445"/>
      <c r="Z837" s="445"/>
      <c r="AA837" s="445"/>
    </row>
    <row r="838" spans="1:27" ht="15.75" customHeight="1" x14ac:dyDescent="0.25">
      <c r="A838" s="445"/>
      <c r="B838" s="445"/>
      <c r="C838" s="445"/>
      <c r="D838" s="445"/>
      <c r="E838" s="445"/>
      <c r="F838" s="445"/>
      <c r="G838" s="445"/>
      <c r="H838" s="445"/>
      <c r="I838" s="686"/>
      <c r="J838" s="445"/>
      <c r="K838" s="445"/>
      <c r="L838" s="445"/>
      <c r="M838" s="43"/>
      <c r="N838" s="445"/>
      <c r="O838" s="43"/>
      <c r="P838" s="445"/>
      <c r="Q838" s="445"/>
      <c r="R838" s="445"/>
      <c r="S838" s="445"/>
      <c r="T838" s="445"/>
      <c r="U838" s="445"/>
      <c r="V838" s="445"/>
      <c r="W838" s="445"/>
      <c r="X838" s="445"/>
      <c r="Y838" s="445"/>
      <c r="Z838" s="445"/>
      <c r="AA838" s="445"/>
    </row>
    <row r="839" spans="1:27" ht="15.75" customHeight="1" x14ac:dyDescent="0.25">
      <c r="A839" s="445"/>
      <c r="B839" s="445"/>
      <c r="C839" s="445"/>
      <c r="D839" s="445"/>
      <c r="E839" s="445"/>
      <c r="F839" s="445"/>
      <c r="G839" s="445"/>
      <c r="H839" s="445"/>
      <c r="I839" s="686"/>
      <c r="J839" s="445"/>
      <c r="K839" s="445"/>
      <c r="L839" s="445"/>
      <c r="M839" s="43"/>
      <c r="N839" s="445"/>
      <c r="O839" s="43"/>
      <c r="P839" s="445"/>
      <c r="Q839" s="445"/>
      <c r="R839" s="445"/>
      <c r="S839" s="445"/>
      <c r="T839" s="445"/>
      <c r="U839" s="445"/>
      <c r="V839" s="445"/>
      <c r="W839" s="445"/>
      <c r="X839" s="445"/>
      <c r="Y839" s="445"/>
      <c r="Z839" s="445"/>
      <c r="AA839" s="445"/>
    </row>
    <row r="840" spans="1:27" ht="15.75" customHeight="1" x14ac:dyDescent="0.25">
      <c r="A840" s="445"/>
      <c r="B840" s="445"/>
      <c r="C840" s="445"/>
      <c r="D840" s="445"/>
      <c r="E840" s="445"/>
      <c r="F840" s="445"/>
      <c r="G840" s="445"/>
      <c r="H840" s="445"/>
      <c r="I840" s="686"/>
      <c r="J840" s="445"/>
      <c r="K840" s="445"/>
      <c r="L840" s="445"/>
      <c r="M840" s="43"/>
      <c r="N840" s="445"/>
      <c r="O840" s="43"/>
      <c r="P840" s="445"/>
      <c r="Q840" s="445"/>
      <c r="R840" s="445"/>
      <c r="S840" s="445"/>
      <c r="T840" s="445"/>
      <c r="U840" s="445"/>
      <c r="V840" s="445"/>
      <c r="W840" s="445"/>
      <c r="X840" s="445"/>
      <c r="Y840" s="445"/>
      <c r="Z840" s="445"/>
      <c r="AA840" s="445"/>
    </row>
    <row r="841" spans="1:27" ht="15.75" customHeight="1" x14ac:dyDescent="0.25">
      <c r="A841" s="445"/>
      <c r="B841" s="445"/>
      <c r="C841" s="445"/>
      <c r="D841" s="445"/>
      <c r="E841" s="445"/>
      <c r="F841" s="445"/>
      <c r="G841" s="445"/>
      <c r="H841" s="445"/>
      <c r="I841" s="686"/>
      <c r="J841" s="445"/>
      <c r="K841" s="445"/>
      <c r="L841" s="445"/>
      <c r="M841" s="43"/>
      <c r="N841" s="445"/>
      <c r="O841" s="43"/>
      <c r="P841" s="445"/>
      <c r="Q841" s="445"/>
      <c r="R841" s="445"/>
      <c r="S841" s="445"/>
      <c r="T841" s="445"/>
      <c r="U841" s="445"/>
      <c r="V841" s="445"/>
      <c r="W841" s="445"/>
      <c r="X841" s="445"/>
      <c r="Y841" s="445"/>
      <c r="Z841" s="445"/>
      <c r="AA841" s="445"/>
    </row>
    <row r="842" spans="1:27" ht="15.75" customHeight="1" x14ac:dyDescent="0.25">
      <c r="A842" s="445"/>
      <c r="B842" s="445"/>
      <c r="C842" s="445"/>
      <c r="D842" s="445"/>
      <c r="E842" s="445"/>
      <c r="F842" s="445"/>
      <c r="G842" s="445"/>
      <c r="H842" s="445"/>
      <c r="I842" s="686"/>
      <c r="J842" s="445"/>
      <c r="K842" s="445"/>
      <c r="L842" s="445"/>
      <c r="M842" s="43"/>
      <c r="N842" s="445"/>
      <c r="O842" s="43"/>
      <c r="P842" s="445"/>
      <c r="Q842" s="445"/>
      <c r="R842" s="445"/>
      <c r="S842" s="445"/>
      <c r="T842" s="445"/>
      <c r="U842" s="445"/>
      <c r="V842" s="445"/>
      <c r="W842" s="445"/>
      <c r="X842" s="445"/>
      <c r="Y842" s="445"/>
      <c r="Z842" s="445"/>
      <c r="AA842" s="445"/>
    </row>
    <row r="843" spans="1:27" ht="15.75" customHeight="1" x14ac:dyDescent="0.25">
      <c r="A843" s="445"/>
      <c r="B843" s="445"/>
      <c r="C843" s="445"/>
      <c r="D843" s="445"/>
      <c r="E843" s="445"/>
      <c r="F843" s="445"/>
      <c r="G843" s="445"/>
      <c r="H843" s="445"/>
      <c r="I843" s="686"/>
      <c r="J843" s="445"/>
      <c r="K843" s="445"/>
      <c r="L843" s="445"/>
      <c r="M843" s="43"/>
      <c r="N843" s="445"/>
      <c r="O843" s="43"/>
      <c r="P843" s="445"/>
      <c r="Q843" s="445"/>
      <c r="R843" s="445"/>
      <c r="S843" s="445"/>
      <c r="T843" s="445"/>
      <c r="U843" s="445"/>
      <c r="V843" s="445"/>
      <c r="W843" s="445"/>
      <c r="X843" s="445"/>
      <c r="Y843" s="445"/>
      <c r="Z843" s="445"/>
      <c r="AA843" s="445"/>
    </row>
    <row r="844" spans="1:27" ht="15.75" customHeight="1" x14ac:dyDescent="0.25">
      <c r="A844" s="445"/>
      <c r="B844" s="445"/>
      <c r="C844" s="445"/>
      <c r="D844" s="445"/>
      <c r="E844" s="445"/>
      <c r="F844" s="445"/>
      <c r="G844" s="445"/>
      <c r="H844" s="445"/>
      <c r="I844" s="686"/>
      <c r="J844" s="445"/>
      <c r="K844" s="445"/>
      <c r="L844" s="445"/>
      <c r="M844" s="43"/>
      <c r="N844" s="445"/>
      <c r="O844" s="43"/>
      <c r="P844" s="445"/>
      <c r="Q844" s="445"/>
      <c r="R844" s="445"/>
      <c r="S844" s="445"/>
      <c r="T844" s="445"/>
      <c r="U844" s="445"/>
      <c r="V844" s="445"/>
      <c r="W844" s="445"/>
      <c r="X844" s="445"/>
      <c r="Y844" s="445"/>
      <c r="Z844" s="445"/>
      <c r="AA844" s="445"/>
    </row>
    <row r="845" spans="1:27" ht="15.75" customHeight="1" x14ac:dyDescent="0.25">
      <c r="A845" s="445"/>
      <c r="B845" s="445"/>
      <c r="C845" s="445"/>
      <c r="D845" s="445"/>
      <c r="E845" s="445"/>
      <c r="F845" s="445"/>
      <c r="G845" s="445"/>
      <c r="H845" s="445"/>
      <c r="I845" s="686"/>
      <c r="J845" s="445"/>
      <c r="K845" s="445"/>
      <c r="L845" s="445"/>
      <c r="M845" s="43"/>
      <c r="N845" s="445"/>
      <c r="O845" s="43"/>
      <c r="P845" s="445"/>
      <c r="Q845" s="445"/>
      <c r="R845" s="445"/>
      <c r="S845" s="445"/>
      <c r="T845" s="445"/>
      <c r="U845" s="445"/>
      <c r="V845" s="445"/>
      <c r="W845" s="445"/>
      <c r="X845" s="445"/>
      <c r="Y845" s="445"/>
      <c r="Z845" s="445"/>
      <c r="AA845" s="445"/>
    </row>
    <row r="846" spans="1:27" ht="15.75" customHeight="1" x14ac:dyDescent="0.25">
      <c r="A846" s="445"/>
      <c r="B846" s="445"/>
      <c r="C846" s="445"/>
      <c r="D846" s="445"/>
      <c r="E846" s="445"/>
      <c r="F846" s="445"/>
      <c r="G846" s="445"/>
      <c r="H846" s="445"/>
      <c r="I846" s="686"/>
      <c r="J846" s="445"/>
      <c r="K846" s="445"/>
      <c r="L846" s="445"/>
      <c r="M846" s="43"/>
      <c r="N846" s="445"/>
      <c r="O846" s="43"/>
      <c r="P846" s="445"/>
      <c r="Q846" s="445"/>
      <c r="R846" s="445"/>
      <c r="S846" s="445"/>
      <c r="T846" s="445"/>
      <c r="U846" s="445"/>
      <c r="V846" s="445"/>
      <c r="W846" s="445"/>
      <c r="X846" s="445"/>
      <c r="Y846" s="445"/>
      <c r="Z846" s="445"/>
      <c r="AA846" s="445"/>
    </row>
    <row r="847" spans="1:27" ht="15.75" customHeight="1" x14ac:dyDescent="0.25">
      <c r="A847" s="445"/>
      <c r="B847" s="445"/>
      <c r="C847" s="445"/>
      <c r="D847" s="445"/>
      <c r="E847" s="445"/>
      <c r="F847" s="445"/>
      <c r="G847" s="445"/>
      <c r="H847" s="445"/>
      <c r="I847" s="686"/>
      <c r="J847" s="445"/>
      <c r="K847" s="445"/>
      <c r="L847" s="445"/>
      <c r="M847" s="43"/>
      <c r="N847" s="445"/>
      <c r="O847" s="43"/>
      <c r="P847" s="445"/>
      <c r="Q847" s="445"/>
      <c r="R847" s="445"/>
      <c r="S847" s="445"/>
      <c r="T847" s="445"/>
      <c r="U847" s="445"/>
      <c r="V847" s="445"/>
      <c r="W847" s="445"/>
      <c r="X847" s="445"/>
      <c r="Y847" s="445"/>
      <c r="Z847" s="445"/>
      <c r="AA847" s="445"/>
    </row>
    <row r="848" spans="1:27" ht="15.75" customHeight="1" x14ac:dyDescent="0.25">
      <c r="A848" s="445"/>
      <c r="B848" s="445"/>
      <c r="C848" s="445"/>
      <c r="D848" s="445"/>
      <c r="E848" s="445"/>
      <c r="F848" s="445"/>
      <c r="G848" s="445"/>
      <c r="H848" s="445"/>
      <c r="I848" s="686"/>
      <c r="J848" s="445"/>
      <c r="K848" s="445"/>
      <c r="L848" s="445"/>
      <c r="M848" s="43"/>
      <c r="N848" s="445"/>
      <c r="O848" s="43"/>
      <c r="P848" s="445"/>
      <c r="Q848" s="445"/>
      <c r="R848" s="445"/>
      <c r="S848" s="445"/>
      <c r="T848" s="445"/>
      <c r="U848" s="445"/>
      <c r="V848" s="445"/>
      <c r="W848" s="445"/>
      <c r="X848" s="445"/>
      <c r="Y848" s="445"/>
      <c r="Z848" s="445"/>
      <c r="AA848" s="445"/>
    </row>
    <row r="849" spans="1:27" ht="15.75" customHeight="1" x14ac:dyDescent="0.25">
      <c r="A849" s="445"/>
      <c r="B849" s="445"/>
      <c r="C849" s="445"/>
      <c r="D849" s="445"/>
      <c r="E849" s="445"/>
      <c r="F849" s="445"/>
      <c r="G849" s="445"/>
      <c r="H849" s="445"/>
      <c r="I849" s="686"/>
      <c r="J849" s="445"/>
      <c r="K849" s="445"/>
      <c r="L849" s="445"/>
      <c r="M849" s="43"/>
      <c r="N849" s="445"/>
      <c r="O849" s="43"/>
      <c r="P849" s="445"/>
      <c r="Q849" s="445"/>
      <c r="R849" s="445"/>
      <c r="S849" s="445"/>
      <c r="T849" s="445"/>
      <c r="U849" s="445"/>
      <c r="V849" s="445"/>
      <c r="W849" s="445"/>
      <c r="X849" s="445"/>
      <c r="Y849" s="445"/>
      <c r="Z849" s="445"/>
      <c r="AA849" s="445"/>
    </row>
    <row r="850" spans="1:27" ht="15.75" customHeight="1" x14ac:dyDescent="0.25">
      <c r="A850" s="445"/>
      <c r="B850" s="445"/>
      <c r="C850" s="445"/>
      <c r="D850" s="445"/>
      <c r="E850" s="445"/>
      <c r="F850" s="445"/>
      <c r="G850" s="445"/>
      <c r="H850" s="445"/>
      <c r="I850" s="686"/>
      <c r="J850" s="445"/>
      <c r="K850" s="445"/>
      <c r="L850" s="445"/>
      <c r="M850" s="43"/>
      <c r="N850" s="445"/>
      <c r="O850" s="43"/>
      <c r="P850" s="445"/>
      <c r="Q850" s="445"/>
      <c r="R850" s="445"/>
      <c r="S850" s="445"/>
      <c r="T850" s="445"/>
      <c r="U850" s="445"/>
      <c r="V850" s="445"/>
      <c r="W850" s="445"/>
      <c r="X850" s="445"/>
      <c r="Y850" s="445"/>
      <c r="Z850" s="445"/>
      <c r="AA850" s="445"/>
    </row>
    <row r="851" spans="1:27" ht="15.75" customHeight="1" x14ac:dyDescent="0.25">
      <c r="A851" s="445"/>
      <c r="B851" s="445"/>
      <c r="C851" s="445"/>
      <c r="D851" s="445"/>
      <c r="E851" s="445"/>
      <c r="F851" s="445"/>
      <c r="G851" s="445"/>
      <c r="H851" s="445"/>
      <c r="I851" s="686"/>
      <c r="J851" s="445"/>
      <c r="K851" s="445"/>
      <c r="L851" s="445"/>
      <c r="M851" s="43"/>
      <c r="N851" s="445"/>
      <c r="O851" s="43"/>
      <c r="P851" s="445"/>
      <c r="Q851" s="445"/>
      <c r="R851" s="445"/>
      <c r="S851" s="445"/>
      <c r="T851" s="445"/>
      <c r="U851" s="445"/>
      <c r="V851" s="445"/>
      <c r="W851" s="445"/>
      <c r="X851" s="445"/>
      <c r="Y851" s="445"/>
      <c r="Z851" s="445"/>
      <c r="AA851" s="445"/>
    </row>
    <row r="852" spans="1:27" ht="15.75" customHeight="1" x14ac:dyDescent="0.25">
      <c r="A852" s="445"/>
      <c r="B852" s="445"/>
      <c r="C852" s="445"/>
      <c r="D852" s="445"/>
      <c r="E852" s="445"/>
      <c r="F852" s="445"/>
      <c r="G852" s="445"/>
      <c r="H852" s="445"/>
      <c r="I852" s="686"/>
      <c r="J852" s="445"/>
      <c r="K852" s="445"/>
      <c r="L852" s="445"/>
      <c r="M852" s="43"/>
      <c r="N852" s="445"/>
      <c r="O852" s="43"/>
      <c r="P852" s="445"/>
      <c r="Q852" s="445"/>
      <c r="R852" s="445"/>
      <c r="S852" s="445"/>
      <c r="T852" s="445"/>
      <c r="U852" s="445"/>
      <c r="V852" s="445"/>
      <c r="W852" s="445"/>
      <c r="X852" s="445"/>
      <c r="Y852" s="445"/>
      <c r="Z852" s="445"/>
      <c r="AA852" s="445"/>
    </row>
    <row r="853" spans="1:27" ht="15.75" customHeight="1" x14ac:dyDescent="0.25">
      <c r="A853" s="445"/>
      <c r="B853" s="445"/>
      <c r="C853" s="445"/>
      <c r="D853" s="445"/>
      <c r="E853" s="445"/>
      <c r="F853" s="445"/>
      <c r="G853" s="445"/>
      <c r="H853" s="445"/>
      <c r="I853" s="686"/>
      <c r="J853" s="445"/>
      <c r="K853" s="445"/>
      <c r="L853" s="445"/>
      <c r="M853" s="43"/>
      <c r="N853" s="445"/>
      <c r="O853" s="43"/>
      <c r="P853" s="445"/>
      <c r="Q853" s="445"/>
      <c r="R853" s="445"/>
      <c r="S853" s="445"/>
      <c r="T853" s="445"/>
      <c r="U853" s="445"/>
      <c r="V853" s="445"/>
      <c r="W853" s="445"/>
      <c r="X853" s="445"/>
      <c r="Y853" s="445"/>
      <c r="Z853" s="445"/>
      <c r="AA853" s="445"/>
    </row>
    <row r="854" spans="1:27" ht="15.75" customHeight="1" x14ac:dyDescent="0.25">
      <c r="A854" s="445"/>
      <c r="B854" s="445"/>
      <c r="C854" s="445"/>
      <c r="D854" s="445"/>
      <c r="E854" s="445"/>
      <c r="F854" s="445"/>
      <c r="G854" s="445"/>
      <c r="H854" s="445"/>
      <c r="I854" s="686"/>
      <c r="J854" s="445"/>
      <c r="K854" s="445"/>
      <c r="L854" s="445"/>
      <c r="M854" s="43"/>
      <c r="N854" s="445"/>
      <c r="O854" s="43"/>
      <c r="P854" s="445"/>
      <c r="Q854" s="445"/>
      <c r="R854" s="445"/>
      <c r="S854" s="445"/>
      <c r="T854" s="445"/>
      <c r="U854" s="445"/>
      <c r="V854" s="445"/>
      <c r="W854" s="445"/>
      <c r="X854" s="445"/>
      <c r="Y854" s="445"/>
      <c r="Z854" s="445"/>
      <c r="AA854" s="445"/>
    </row>
    <row r="855" spans="1:27" ht="15.75" customHeight="1" x14ac:dyDescent="0.25">
      <c r="A855" s="445"/>
      <c r="B855" s="445"/>
      <c r="C855" s="445"/>
      <c r="D855" s="445"/>
      <c r="E855" s="445"/>
      <c r="F855" s="445"/>
      <c r="G855" s="445"/>
      <c r="H855" s="445"/>
      <c r="I855" s="686"/>
      <c r="J855" s="445"/>
      <c r="K855" s="445"/>
      <c r="L855" s="445"/>
      <c r="M855" s="43"/>
      <c r="N855" s="445"/>
      <c r="O855" s="43"/>
      <c r="P855" s="445"/>
      <c r="Q855" s="445"/>
      <c r="R855" s="445"/>
      <c r="S855" s="445"/>
      <c r="T855" s="445"/>
      <c r="U855" s="445"/>
      <c r="V855" s="445"/>
      <c r="W855" s="445"/>
      <c r="X855" s="445"/>
      <c r="Y855" s="445"/>
      <c r="Z855" s="445"/>
      <c r="AA855" s="445"/>
    </row>
    <row r="856" spans="1:27" ht="15.75" customHeight="1" x14ac:dyDescent="0.25">
      <c r="A856" s="445"/>
      <c r="B856" s="445"/>
      <c r="C856" s="445"/>
      <c r="D856" s="445"/>
      <c r="E856" s="445"/>
      <c r="F856" s="445"/>
      <c r="G856" s="445"/>
      <c r="H856" s="445"/>
      <c r="I856" s="686"/>
      <c r="J856" s="445"/>
      <c r="K856" s="445"/>
      <c r="L856" s="445"/>
      <c r="M856" s="43"/>
      <c r="N856" s="445"/>
      <c r="O856" s="43"/>
      <c r="P856" s="445"/>
      <c r="Q856" s="445"/>
      <c r="R856" s="445"/>
      <c r="S856" s="445"/>
      <c r="T856" s="445"/>
      <c r="U856" s="445"/>
      <c r="V856" s="445"/>
      <c r="W856" s="445"/>
      <c r="X856" s="445"/>
      <c r="Y856" s="445"/>
      <c r="Z856" s="445"/>
      <c r="AA856" s="445"/>
    </row>
    <row r="857" spans="1:27" ht="15.75" customHeight="1" x14ac:dyDescent="0.25">
      <c r="A857" s="445"/>
      <c r="B857" s="445"/>
      <c r="C857" s="445"/>
      <c r="D857" s="445"/>
      <c r="E857" s="445"/>
      <c r="F857" s="445"/>
      <c r="G857" s="445"/>
      <c r="H857" s="445"/>
      <c r="I857" s="686"/>
      <c r="J857" s="445"/>
      <c r="K857" s="445"/>
      <c r="L857" s="445"/>
      <c r="M857" s="43"/>
      <c r="N857" s="445"/>
      <c r="O857" s="43"/>
      <c r="P857" s="445"/>
      <c r="Q857" s="445"/>
      <c r="R857" s="445"/>
      <c r="S857" s="445"/>
      <c r="T857" s="445"/>
      <c r="U857" s="445"/>
      <c r="V857" s="445"/>
      <c r="W857" s="445"/>
      <c r="X857" s="445"/>
      <c r="Y857" s="445"/>
      <c r="Z857" s="445"/>
      <c r="AA857" s="445"/>
    </row>
    <row r="858" spans="1:27" ht="15.75" customHeight="1" x14ac:dyDescent="0.25">
      <c r="A858" s="445"/>
      <c r="B858" s="445"/>
      <c r="C858" s="445"/>
      <c r="D858" s="445"/>
      <c r="E858" s="445"/>
      <c r="F858" s="445"/>
      <c r="G858" s="445"/>
      <c r="H858" s="445"/>
      <c r="I858" s="686"/>
      <c r="J858" s="445"/>
      <c r="K858" s="445"/>
      <c r="L858" s="445"/>
      <c r="M858" s="43"/>
      <c r="N858" s="445"/>
      <c r="O858" s="43"/>
      <c r="P858" s="445"/>
      <c r="Q858" s="445"/>
      <c r="R858" s="445"/>
      <c r="S858" s="445"/>
      <c r="T858" s="445"/>
      <c r="U858" s="445"/>
      <c r="V858" s="445"/>
      <c r="W858" s="445"/>
      <c r="X858" s="445"/>
      <c r="Y858" s="445"/>
      <c r="Z858" s="445"/>
      <c r="AA858" s="445"/>
    </row>
    <row r="859" spans="1:27" ht="15.75" customHeight="1" x14ac:dyDescent="0.25">
      <c r="A859" s="445"/>
      <c r="B859" s="445"/>
      <c r="C859" s="445"/>
      <c r="D859" s="445"/>
      <c r="E859" s="445"/>
      <c r="F859" s="445"/>
      <c r="G859" s="445"/>
      <c r="H859" s="445"/>
      <c r="I859" s="686"/>
      <c r="J859" s="445"/>
      <c r="K859" s="445"/>
      <c r="L859" s="445"/>
      <c r="M859" s="43"/>
      <c r="N859" s="445"/>
      <c r="O859" s="43"/>
      <c r="P859" s="445"/>
      <c r="Q859" s="445"/>
      <c r="R859" s="445"/>
      <c r="S859" s="445"/>
      <c r="T859" s="445"/>
      <c r="U859" s="445"/>
      <c r="V859" s="445"/>
      <c r="W859" s="445"/>
      <c r="X859" s="445"/>
      <c r="Y859" s="445"/>
      <c r="Z859" s="445"/>
      <c r="AA859" s="445"/>
    </row>
    <row r="860" spans="1:27" ht="15.75" customHeight="1" x14ac:dyDescent="0.25">
      <c r="A860" s="445"/>
      <c r="B860" s="445"/>
      <c r="C860" s="445"/>
      <c r="D860" s="445"/>
      <c r="E860" s="445"/>
      <c r="F860" s="445"/>
      <c r="G860" s="445"/>
      <c r="H860" s="445"/>
      <c r="I860" s="686"/>
      <c r="J860" s="445"/>
      <c r="K860" s="445"/>
      <c r="L860" s="445"/>
      <c r="M860" s="43"/>
      <c r="N860" s="445"/>
      <c r="O860" s="43"/>
      <c r="P860" s="445"/>
      <c r="Q860" s="445"/>
      <c r="R860" s="445"/>
      <c r="S860" s="445"/>
      <c r="T860" s="445"/>
      <c r="U860" s="445"/>
      <c r="V860" s="445"/>
      <c r="W860" s="445"/>
      <c r="X860" s="445"/>
      <c r="Y860" s="445"/>
      <c r="Z860" s="445"/>
      <c r="AA860" s="445"/>
    </row>
    <row r="861" spans="1:27" ht="15.75" customHeight="1" x14ac:dyDescent="0.25">
      <c r="A861" s="445"/>
      <c r="B861" s="445"/>
      <c r="C861" s="445"/>
      <c r="D861" s="445"/>
      <c r="E861" s="445"/>
      <c r="F861" s="445"/>
      <c r="G861" s="445"/>
      <c r="H861" s="445"/>
      <c r="I861" s="686"/>
      <c r="J861" s="445"/>
      <c r="K861" s="445"/>
      <c r="L861" s="445"/>
      <c r="M861" s="43"/>
      <c r="N861" s="445"/>
      <c r="O861" s="43"/>
      <c r="P861" s="445"/>
      <c r="Q861" s="445"/>
      <c r="R861" s="445"/>
      <c r="S861" s="445"/>
      <c r="T861" s="445"/>
      <c r="U861" s="445"/>
      <c r="V861" s="445"/>
      <c r="W861" s="445"/>
      <c r="X861" s="445"/>
      <c r="Y861" s="445"/>
      <c r="Z861" s="445"/>
      <c r="AA861" s="445"/>
    </row>
    <row r="862" spans="1:27" ht="15.75" customHeight="1" x14ac:dyDescent="0.25">
      <c r="A862" s="445"/>
      <c r="B862" s="445"/>
      <c r="C862" s="445"/>
      <c r="D862" s="445"/>
      <c r="E862" s="445"/>
      <c r="F862" s="445"/>
      <c r="G862" s="445"/>
      <c r="H862" s="445"/>
      <c r="I862" s="686"/>
      <c r="J862" s="445"/>
      <c r="K862" s="445"/>
      <c r="L862" s="445"/>
      <c r="M862" s="43"/>
      <c r="N862" s="445"/>
      <c r="O862" s="43"/>
      <c r="P862" s="445"/>
      <c r="Q862" s="445"/>
      <c r="R862" s="445"/>
      <c r="S862" s="445"/>
      <c r="T862" s="445"/>
      <c r="U862" s="445"/>
      <c r="V862" s="445"/>
      <c r="W862" s="445"/>
      <c r="X862" s="445"/>
      <c r="Y862" s="445"/>
      <c r="Z862" s="445"/>
      <c r="AA862" s="445"/>
    </row>
    <row r="863" spans="1:27" ht="15.75" customHeight="1" x14ac:dyDescent="0.25">
      <c r="A863" s="445"/>
      <c r="B863" s="445"/>
      <c r="C863" s="445"/>
      <c r="D863" s="445"/>
      <c r="E863" s="445"/>
      <c r="F863" s="445"/>
      <c r="G863" s="445"/>
      <c r="H863" s="445"/>
      <c r="I863" s="686"/>
      <c r="J863" s="445"/>
      <c r="K863" s="445"/>
      <c r="L863" s="445"/>
      <c r="M863" s="43"/>
      <c r="N863" s="445"/>
      <c r="O863" s="43"/>
      <c r="P863" s="445"/>
      <c r="Q863" s="445"/>
      <c r="R863" s="445"/>
      <c r="S863" s="445"/>
      <c r="T863" s="445"/>
      <c r="U863" s="445"/>
      <c r="V863" s="445"/>
      <c r="W863" s="445"/>
      <c r="X863" s="445"/>
      <c r="Y863" s="445"/>
      <c r="Z863" s="445"/>
      <c r="AA863" s="445"/>
    </row>
    <row r="864" spans="1:27" ht="15.75" customHeight="1" x14ac:dyDescent="0.25">
      <c r="A864" s="445"/>
      <c r="B864" s="445"/>
      <c r="C864" s="445"/>
      <c r="D864" s="445"/>
      <c r="E864" s="445"/>
      <c r="F864" s="445"/>
      <c r="G864" s="445"/>
      <c r="H864" s="445"/>
      <c r="I864" s="686"/>
      <c r="J864" s="445"/>
      <c r="K864" s="445"/>
      <c r="L864" s="445"/>
      <c r="M864" s="43"/>
      <c r="N864" s="445"/>
      <c r="O864" s="43"/>
      <c r="P864" s="445"/>
      <c r="Q864" s="445"/>
      <c r="R864" s="445"/>
      <c r="S864" s="445"/>
      <c r="T864" s="445"/>
      <c r="U864" s="445"/>
      <c r="V864" s="445"/>
      <c r="W864" s="445"/>
      <c r="X864" s="445"/>
      <c r="Y864" s="445"/>
      <c r="Z864" s="445"/>
      <c r="AA864" s="445"/>
    </row>
    <row r="865" spans="1:27" ht="15.75" customHeight="1" x14ac:dyDescent="0.25">
      <c r="A865" s="445"/>
      <c r="B865" s="445"/>
      <c r="C865" s="445"/>
      <c r="D865" s="445"/>
      <c r="E865" s="445"/>
      <c r="F865" s="445"/>
      <c r="G865" s="445"/>
      <c r="H865" s="445"/>
      <c r="I865" s="686"/>
      <c r="J865" s="445"/>
      <c r="K865" s="445"/>
      <c r="L865" s="445"/>
      <c r="M865" s="43"/>
      <c r="N865" s="445"/>
      <c r="O865" s="43"/>
      <c r="P865" s="445"/>
      <c r="Q865" s="445"/>
      <c r="R865" s="445"/>
      <c r="S865" s="445"/>
      <c r="T865" s="445"/>
      <c r="U865" s="445"/>
      <c r="V865" s="445"/>
      <c r="W865" s="445"/>
      <c r="X865" s="445"/>
      <c r="Y865" s="445"/>
      <c r="Z865" s="445"/>
      <c r="AA865" s="445"/>
    </row>
    <row r="866" spans="1:27" ht="15.75" customHeight="1" x14ac:dyDescent="0.25">
      <c r="A866" s="445"/>
      <c r="B866" s="445"/>
      <c r="C866" s="445"/>
      <c r="D866" s="445"/>
      <c r="E866" s="445"/>
      <c r="F866" s="445"/>
      <c r="G866" s="445"/>
      <c r="H866" s="445"/>
      <c r="I866" s="686"/>
      <c r="J866" s="445"/>
      <c r="K866" s="445"/>
      <c r="L866" s="445"/>
      <c r="M866" s="43"/>
      <c r="N866" s="445"/>
      <c r="O866" s="43"/>
      <c r="P866" s="445"/>
      <c r="Q866" s="445"/>
      <c r="R866" s="445"/>
      <c r="S866" s="445"/>
      <c r="T866" s="445"/>
      <c r="U866" s="445"/>
      <c r="V866" s="445"/>
      <c r="W866" s="445"/>
      <c r="X866" s="445"/>
      <c r="Y866" s="445"/>
      <c r="Z866" s="445"/>
      <c r="AA866" s="445"/>
    </row>
    <row r="867" spans="1:27" ht="15.75" customHeight="1" x14ac:dyDescent="0.25">
      <c r="A867" s="445"/>
      <c r="B867" s="445"/>
      <c r="C867" s="445"/>
      <c r="D867" s="445"/>
      <c r="E867" s="445"/>
      <c r="F867" s="445"/>
      <c r="G867" s="445"/>
      <c r="H867" s="445"/>
      <c r="I867" s="686"/>
      <c r="J867" s="445"/>
      <c r="K867" s="445"/>
      <c r="L867" s="445"/>
      <c r="M867" s="43"/>
      <c r="N867" s="445"/>
      <c r="O867" s="43"/>
      <c r="P867" s="445"/>
      <c r="Q867" s="445"/>
      <c r="R867" s="445"/>
      <c r="S867" s="445"/>
      <c r="T867" s="445"/>
      <c r="U867" s="445"/>
      <c r="V867" s="445"/>
      <c r="W867" s="445"/>
      <c r="X867" s="445"/>
      <c r="Y867" s="445"/>
      <c r="Z867" s="445"/>
      <c r="AA867" s="445"/>
    </row>
    <row r="868" spans="1:27" ht="15.75" customHeight="1" x14ac:dyDescent="0.25">
      <c r="A868" s="445"/>
      <c r="B868" s="445"/>
      <c r="C868" s="445"/>
      <c r="D868" s="445"/>
      <c r="E868" s="445"/>
      <c r="F868" s="445"/>
      <c r="G868" s="445"/>
      <c r="H868" s="445"/>
      <c r="I868" s="686"/>
      <c r="J868" s="445"/>
      <c r="K868" s="445"/>
      <c r="L868" s="445"/>
      <c r="M868" s="43"/>
      <c r="N868" s="445"/>
      <c r="O868" s="43"/>
      <c r="P868" s="445"/>
      <c r="Q868" s="445"/>
      <c r="R868" s="445"/>
      <c r="S868" s="445"/>
      <c r="T868" s="445"/>
      <c r="U868" s="445"/>
      <c r="V868" s="445"/>
      <c r="W868" s="445"/>
      <c r="X868" s="445"/>
      <c r="Y868" s="445"/>
      <c r="Z868" s="445"/>
      <c r="AA868" s="445"/>
    </row>
    <row r="869" spans="1:27" ht="15.75" customHeight="1" x14ac:dyDescent="0.25">
      <c r="A869" s="445"/>
      <c r="B869" s="445"/>
      <c r="C869" s="445"/>
      <c r="D869" s="445"/>
      <c r="E869" s="445"/>
      <c r="F869" s="445"/>
      <c r="G869" s="445"/>
      <c r="H869" s="445"/>
      <c r="I869" s="686"/>
      <c r="J869" s="445"/>
      <c r="K869" s="445"/>
      <c r="L869" s="445"/>
      <c r="M869" s="43"/>
      <c r="N869" s="445"/>
      <c r="O869" s="43"/>
      <c r="P869" s="445"/>
      <c r="Q869" s="445"/>
      <c r="R869" s="445"/>
      <c r="S869" s="445"/>
      <c r="T869" s="445"/>
      <c r="U869" s="445"/>
      <c r="V869" s="445"/>
      <c r="W869" s="445"/>
      <c r="X869" s="445"/>
      <c r="Y869" s="445"/>
      <c r="Z869" s="445"/>
      <c r="AA869" s="445"/>
    </row>
    <row r="870" spans="1:27" ht="15.75" customHeight="1" x14ac:dyDescent="0.25">
      <c r="A870" s="445"/>
      <c r="B870" s="445"/>
      <c r="C870" s="445"/>
      <c r="D870" s="445"/>
      <c r="E870" s="445"/>
      <c r="F870" s="445"/>
      <c r="G870" s="445"/>
      <c r="H870" s="445"/>
      <c r="I870" s="686"/>
      <c r="J870" s="445"/>
      <c r="K870" s="445"/>
      <c r="L870" s="445"/>
      <c r="M870" s="43"/>
      <c r="N870" s="445"/>
      <c r="O870" s="43"/>
      <c r="P870" s="445"/>
      <c r="Q870" s="445"/>
      <c r="R870" s="445"/>
      <c r="S870" s="445"/>
      <c r="T870" s="445"/>
      <c r="U870" s="445"/>
      <c r="V870" s="445"/>
      <c r="W870" s="445"/>
      <c r="X870" s="445"/>
      <c r="Y870" s="445"/>
      <c r="Z870" s="445"/>
      <c r="AA870" s="445"/>
    </row>
    <row r="871" spans="1:27" ht="15.75" customHeight="1" x14ac:dyDescent="0.25">
      <c r="A871" s="445"/>
      <c r="B871" s="445"/>
      <c r="C871" s="445"/>
      <c r="D871" s="445"/>
      <c r="E871" s="445"/>
      <c r="F871" s="445"/>
      <c r="G871" s="445"/>
      <c r="H871" s="445"/>
      <c r="I871" s="686"/>
      <c r="J871" s="445"/>
      <c r="K871" s="445"/>
      <c r="L871" s="445"/>
      <c r="M871" s="43"/>
      <c r="N871" s="445"/>
      <c r="O871" s="43"/>
      <c r="P871" s="445"/>
      <c r="Q871" s="445"/>
      <c r="R871" s="445"/>
      <c r="S871" s="445"/>
      <c r="T871" s="445"/>
      <c r="U871" s="445"/>
      <c r="V871" s="445"/>
      <c r="W871" s="445"/>
      <c r="X871" s="445"/>
      <c r="Y871" s="445"/>
      <c r="Z871" s="445"/>
      <c r="AA871" s="445"/>
    </row>
    <row r="872" spans="1:27" ht="15.75" customHeight="1" x14ac:dyDescent="0.25">
      <c r="A872" s="445"/>
      <c r="B872" s="445"/>
      <c r="C872" s="445"/>
      <c r="D872" s="445"/>
      <c r="E872" s="445"/>
      <c r="F872" s="445"/>
      <c r="G872" s="445"/>
      <c r="H872" s="445"/>
      <c r="I872" s="686"/>
      <c r="J872" s="445"/>
      <c r="K872" s="445"/>
      <c r="L872" s="445"/>
      <c r="M872" s="43"/>
      <c r="N872" s="445"/>
      <c r="O872" s="43"/>
      <c r="P872" s="445"/>
      <c r="Q872" s="445"/>
      <c r="R872" s="445"/>
      <c r="S872" s="445"/>
      <c r="T872" s="445"/>
      <c r="U872" s="445"/>
      <c r="V872" s="445"/>
      <c r="W872" s="445"/>
      <c r="X872" s="445"/>
      <c r="Y872" s="445"/>
      <c r="Z872" s="445"/>
      <c r="AA872" s="445"/>
    </row>
    <row r="873" spans="1:27" ht="15.75" customHeight="1" x14ac:dyDescent="0.25">
      <c r="A873" s="445"/>
      <c r="B873" s="445"/>
      <c r="C873" s="445"/>
      <c r="D873" s="445"/>
      <c r="E873" s="445"/>
      <c r="F873" s="445"/>
      <c r="G873" s="445"/>
      <c r="H873" s="445"/>
      <c r="I873" s="686"/>
      <c r="J873" s="445"/>
      <c r="K873" s="445"/>
      <c r="L873" s="445"/>
      <c r="M873" s="43"/>
      <c r="N873" s="445"/>
      <c r="O873" s="43"/>
      <c r="P873" s="445"/>
      <c r="Q873" s="445"/>
      <c r="R873" s="445"/>
      <c r="S873" s="445"/>
      <c r="T873" s="445"/>
      <c r="U873" s="445"/>
      <c r="V873" s="445"/>
      <c r="W873" s="445"/>
      <c r="X873" s="445"/>
      <c r="Y873" s="445"/>
      <c r="Z873" s="445"/>
      <c r="AA873" s="445"/>
    </row>
    <row r="874" spans="1:27" ht="15.75" customHeight="1" x14ac:dyDescent="0.25">
      <c r="A874" s="445"/>
      <c r="B874" s="445"/>
      <c r="C874" s="445"/>
      <c r="D874" s="445"/>
      <c r="E874" s="445"/>
      <c r="F874" s="445"/>
      <c r="G874" s="445"/>
      <c r="H874" s="445"/>
      <c r="I874" s="686"/>
      <c r="J874" s="445"/>
      <c r="K874" s="445"/>
      <c r="L874" s="445"/>
      <c r="M874" s="43"/>
      <c r="N874" s="445"/>
      <c r="O874" s="43"/>
      <c r="P874" s="445"/>
      <c r="Q874" s="445"/>
      <c r="R874" s="445"/>
      <c r="S874" s="445"/>
      <c r="T874" s="445"/>
      <c r="U874" s="445"/>
      <c r="V874" s="445"/>
      <c r="W874" s="445"/>
      <c r="X874" s="445"/>
      <c r="Y874" s="445"/>
      <c r="Z874" s="445"/>
      <c r="AA874" s="445"/>
    </row>
    <row r="875" spans="1:27" ht="15.75" customHeight="1" x14ac:dyDescent="0.25">
      <c r="A875" s="445"/>
      <c r="B875" s="445"/>
      <c r="C875" s="445"/>
      <c r="D875" s="445"/>
      <c r="E875" s="445"/>
      <c r="F875" s="445"/>
      <c r="G875" s="445"/>
      <c r="H875" s="445"/>
      <c r="I875" s="686"/>
      <c r="J875" s="445"/>
      <c r="K875" s="445"/>
      <c r="L875" s="445"/>
      <c r="M875" s="43"/>
      <c r="N875" s="445"/>
      <c r="O875" s="43"/>
      <c r="P875" s="445"/>
      <c r="Q875" s="445"/>
      <c r="R875" s="445"/>
      <c r="S875" s="445"/>
      <c r="T875" s="445"/>
      <c r="U875" s="445"/>
      <c r="V875" s="445"/>
      <c r="W875" s="445"/>
      <c r="X875" s="445"/>
      <c r="Y875" s="445"/>
      <c r="Z875" s="445"/>
      <c r="AA875" s="445"/>
    </row>
    <row r="876" spans="1:27" ht="15.75" customHeight="1" x14ac:dyDescent="0.25">
      <c r="A876" s="445"/>
      <c r="B876" s="445"/>
      <c r="C876" s="445"/>
      <c r="D876" s="445"/>
      <c r="E876" s="445"/>
      <c r="F876" s="445"/>
      <c r="G876" s="445"/>
      <c r="H876" s="445"/>
      <c r="I876" s="686"/>
      <c r="J876" s="445"/>
      <c r="K876" s="445"/>
      <c r="L876" s="445"/>
      <c r="M876" s="43"/>
      <c r="N876" s="445"/>
      <c r="O876" s="43"/>
      <c r="P876" s="445"/>
      <c r="Q876" s="445"/>
      <c r="R876" s="445"/>
      <c r="S876" s="445"/>
      <c r="T876" s="445"/>
      <c r="U876" s="445"/>
      <c r="V876" s="445"/>
      <c r="W876" s="445"/>
      <c r="X876" s="445"/>
      <c r="Y876" s="445"/>
      <c r="Z876" s="445"/>
      <c r="AA876" s="445"/>
    </row>
    <row r="877" spans="1:27" ht="15.75" customHeight="1" x14ac:dyDescent="0.25">
      <c r="A877" s="445"/>
      <c r="B877" s="445"/>
      <c r="C877" s="445"/>
      <c r="D877" s="445"/>
      <c r="E877" s="445"/>
      <c r="F877" s="445"/>
      <c r="G877" s="445"/>
      <c r="H877" s="445"/>
      <c r="I877" s="686"/>
      <c r="J877" s="445"/>
      <c r="K877" s="445"/>
      <c r="L877" s="445"/>
      <c r="M877" s="43"/>
      <c r="N877" s="445"/>
      <c r="O877" s="43"/>
      <c r="P877" s="445"/>
      <c r="Q877" s="445"/>
      <c r="R877" s="445"/>
      <c r="S877" s="445"/>
      <c r="T877" s="445"/>
      <c r="U877" s="445"/>
      <c r="V877" s="445"/>
      <c r="W877" s="445"/>
      <c r="X877" s="445"/>
      <c r="Y877" s="445"/>
      <c r="Z877" s="445"/>
      <c r="AA877" s="445"/>
    </row>
    <row r="878" spans="1:27" ht="15.75" customHeight="1" x14ac:dyDescent="0.25">
      <c r="A878" s="445"/>
      <c r="B878" s="445"/>
      <c r="C878" s="445"/>
      <c r="D878" s="445"/>
      <c r="E878" s="445"/>
      <c r="F878" s="445"/>
      <c r="G878" s="445"/>
      <c r="H878" s="445"/>
      <c r="I878" s="686"/>
      <c r="J878" s="445"/>
      <c r="K878" s="445"/>
      <c r="L878" s="445"/>
      <c r="M878" s="43"/>
      <c r="N878" s="445"/>
      <c r="O878" s="43"/>
      <c r="P878" s="445"/>
      <c r="Q878" s="445"/>
      <c r="R878" s="445"/>
      <c r="S878" s="445"/>
      <c r="T878" s="445"/>
      <c r="U878" s="445"/>
      <c r="V878" s="445"/>
      <c r="W878" s="445"/>
      <c r="X878" s="445"/>
      <c r="Y878" s="445"/>
      <c r="Z878" s="445"/>
      <c r="AA878" s="445"/>
    </row>
    <row r="879" spans="1:27" ht="15.75" customHeight="1" x14ac:dyDescent="0.25">
      <c r="A879" s="445"/>
      <c r="B879" s="445"/>
      <c r="C879" s="445"/>
      <c r="D879" s="445"/>
      <c r="E879" s="445"/>
      <c r="F879" s="445"/>
      <c r="G879" s="445"/>
      <c r="H879" s="445"/>
      <c r="I879" s="686"/>
      <c r="J879" s="445"/>
      <c r="K879" s="445"/>
      <c r="L879" s="445"/>
      <c r="M879" s="43"/>
      <c r="N879" s="445"/>
      <c r="O879" s="43"/>
      <c r="P879" s="445"/>
      <c r="Q879" s="445"/>
      <c r="R879" s="445"/>
      <c r="S879" s="445"/>
      <c r="T879" s="445"/>
      <c r="U879" s="445"/>
      <c r="V879" s="445"/>
      <c r="W879" s="445"/>
      <c r="X879" s="445"/>
      <c r="Y879" s="445"/>
      <c r="Z879" s="445"/>
      <c r="AA879" s="445"/>
    </row>
    <row r="880" spans="1:27" ht="15.75" customHeight="1" x14ac:dyDescent="0.25">
      <c r="A880" s="445"/>
      <c r="B880" s="445"/>
      <c r="C880" s="445"/>
      <c r="D880" s="445"/>
      <c r="E880" s="445"/>
      <c r="F880" s="445"/>
      <c r="G880" s="445"/>
      <c r="H880" s="445"/>
      <c r="I880" s="686"/>
      <c r="J880" s="445"/>
      <c r="K880" s="445"/>
      <c r="L880" s="445"/>
      <c r="M880" s="43"/>
      <c r="N880" s="445"/>
      <c r="O880" s="43"/>
      <c r="P880" s="445"/>
      <c r="Q880" s="445"/>
      <c r="R880" s="445"/>
      <c r="S880" s="445"/>
      <c r="T880" s="445"/>
      <c r="U880" s="445"/>
      <c r="V880" s="445"/>
      <c r="W880" s="445"/>
      <c r="X880" s="445"/>
      <c r="Y880" s="445"/>
      <c r="Z880" s="445"/>
      <c r="AA880" s="445"/>
    </row>
    <row r="881" spans="1:27" ht="15.75" customHeight="1" x14ac:dyDescent="0.25">
      <c r="A881" s="445"/>
      <c r="B881" s="445"/>
      <c r="C881" s="445"/>
      <c r="D881" s="445"/>
      <c r="E881" s="445"/>
      <c r="F881" s="445"/>
      <c r="G881" s="445"/>
      <c r="H881" s="445"/>
      <c r="I881" s="686"/>
      <c r="J881" s="445"/>
      <c r="K881" s="445"/>
      <c r="L881" s="445"/>
      <c r="M881" s="43"/>
      <c r="N881" s="445"/>
      <c r="O881" s="43"/>
      <c r="P881" s="445"/>
      <c r="Q881" s="445"/>
      <c r="R881" s="445"/>
      <c r="S881" s="445"/>
      <c r="T881" s="445"/>
      <c r="U881" s="445"/>
      <c r="V881" s="445"/>
      <c r="W881" s="445"/>
      <c r="X881" s="445"/>
      <c r="Y881" s="445"/>
      <c r="Z881" s="445"/>
      <c r="AA881" s="445"/>
    </row>
    <row r="882" spans="1:27" ht="15.75" customHeight="1" x14ac:dyDescent="0.25">
      <c r="A882" s="445"/>
      <c r="B882" s="445"/>
      <c r="C882" s="445"/>
      <c r="D882" s="445"/>
      <c r="E882" s="445"/>
      <c r="F882" s="445"/>
      <c r="G882" s="445"/>
      <c r="H882" s="445"/>
      <c r="I882" s="686"/>
      <c r="J882" s="445"/>
      <c r="K882" s="445"/>
      <c r="L882" s="445"/>
      <c r="M882" s="43"/>
      <c r="N882" s="445"/>
      <c r="O882" s="43"/>
      <c r="P882" s="445"/>
      <c r="Q882" s="445"/>
      <c r="R882" s="445"/>
      <c r="S882" s="445"/>
      <c r="T882" s="445"/>
      <c r="U882" s="445"/>
      <c r="V882" s="445"/>
      <c r="W882" s="445"/>
      <c r="X882" s="445"/>
      <c r="Y882" s="445"/>
      <c r="Z882" s="445"/>
      <c r="AA882" s="445"/>
    </row>
    <row r="883" spans="1:27" ht="15.75" customHeight="1" x14ac:dyDescent="0.25">
      <c r="A883" s="445"/>
      <c r="B883" s="445"/>
      <c r="C883" s="445"/>
      <c r="D883" s="445"/>
      <c r="E883" s="445"/>
      <c r="F883" s="445"/>
      <c r="G883" s="445"/>
      <c r="H883" s="445"/>
      <c r="I883" s="686"/>
      <c r="J883" s="445"/>
      <c r="K883" s="445"/>
      <c r="L883" s="445"/>
      <c r="M883" s="43"/>
      <c r="N883" s="445"/>
      <c r="O883" s="43"/>
      <c r="P883" s="445"/>
      <c r="Q883" s="445"/>
      <c r="R883" s="445"/>
      <c r="S883" s="445"/>
      <c r="T883" s="445"/>
      <c r="U883" s="445"/>
      <c r="V883" s="445"/>
      <c r="W883" s="445"/>
      <c r="X883" s="445"/>
      <c r="Y883" s="445"/>
      <c r="Z883" s="445"/>
      <c r="AA883" s="445"/>
    </row>
    <row r="884" spans="1:27" ht="15.75" customHeight="1" x14ac:dyDescent="0.25">
      <c r="A884" s="445"/>
      <c r="B884" s="445"/>
      <c r="C884" s="445"/>
      <c r="D884" s="445"/>
      <c r="E884" s="445"/>
      <c r="F884" s="445"/>
      <c r="G884" s="445"/>
      <c r="H884" s="445"/>
      <c r="I884" s="686"/>
      <c r="J884" s="445"/>
      <c r="K884" s="445"/>
      <c r="L884" s="445"/>
      <c r="M884" s="43"/>
      <c r="N884" s="445"/>
      <c r="O884" s="43"/>
      <c r="P884" s="445"/>
      <c r="Q884" s="445"/>
      <c r="R884" s="445"/>
      <c r="S884" s="445"/>
      <c r="T884" s="445"/>
      <c r="U884" s="445"/>
      <c r="V884" s="445"/>
      <c r="W884" s="445"/>
      <c r="X884" s="445"/>
      <c r="Y884" s="445"/>
      <c r="Z884" s="445"/>
      <c r="AA884" s="445"/>
    </row>
    <row r="885" spans="1:27" ht="15.75" customHeight="1" x14ac:dyDescent="0.25">
      <c r="A885" s="445"/>
      <c r="B885" s="445"/>
      <c r="C885" s="445"/>
      <c r="D885" s="445"/>
      <c r="E885" s="445"/>
      <c r="F885" s="445"/>
      <c r="G885" s="445"/>
      <c r="H885" s="445"/>
      <c r="I885" s="686"/>
      <c r="J885" s="445"/>
      <c r="K885" s="445"/>
      <c r="L885" s="445"/>
      <c r="M885" s="43"/>
      <c r="N885" s="445"/>
      <c r="O885" s="43"/>
      <c r="P885" s="445"/>
      <c r="Q885" s="445"/>
      <c r="R885" s="445"/>
      <c r="S885" s="445"/>
      <c r="T885" s="445"/>
      <c r="U885" s="445"/>
      <c r="V885" s="445"/>
      <c r="W885" s="445"/>
      <c r="X885" s="445"/>
      <c r="Y885" s="445"/>
      <c r="Z885" s="445"/>
      <c r="AA885" s="445"/>
    </row>
    <row r="886" spans="1:27" ht="15.75" customHeight="1" x14ac:dyDescent="0.25">
      <c r="A886" s="445"/>
      <c r="B886" s="445"/>
      <c r="C886" s="445"/>
      <c r="D886" s="445"/>
      <c r="E886" s="445"/>
      <c r="F886" s="445"/>
      <c r="G886" s="445"/>
      <c r="H886" s="445"/>
      <c r="I886" s="686"/>
      <c r="J886" s="445"/>
      <c r="K886" s="445"/>
      <c r="L886" s="445"/>
      <c r="M886" s="43"/>
      <c r="N886" s="445"/>
      <c r="O886" s="43"/>
      <c r="P886" s="445"/>
      <c r="Q886" s="445"/>
      <c r="R886" s="445"/>
      <c r="S886" s="445"/>
      <c r="T886" s="445"/>
      <c r="U886" s="445"/>
      <c r="V886" s="445"/>
      <c r="W886" s="445"/>
      <c r="X886" s="445"/>
      <c r="Y886" s="445"/>
      <c r="Z886" s="445"/>
      <c r="AA886" s="445"/>
    </row>
    <row r="887" spans="1:27" ht="15.75" customHeight="1" x14ac:dyDescent="0.25">
      <c r="A887" s="445"/>
      <c r="B887" s="445"/>
      <c r="C887" s="445"/>
      <c r="D887" s="445"/>
      <c r="E887" s="445"/>
      <c r="F887" s="445"/>
      <c r="G887" s="445"/>
      <c r="H887" s="445"/>
      <c r="I887" s="686"/>
      <c r="J887" s="445"/>
      <c r="K887" s="445"/>
      <c r="L887" s="445"/>
      <c r="M887" s="43"/>
      <c r="N887" s="445"/>
      <c r="O887" s="43"/>
      <c r="P887" s="445"/>
      <c r="Q887" s="445"/>
      <c r="R887" s="445"/>
      <c r="S887" s="445"/>
      <c r="T887" s="445"/>
      <c r="U887" s="445"/>
      <c r="V887" s="445"/>
      <c r="W887" s="445"/>
      <c r="X887" s="445"/>
      <c r="Y887" s="445"/>
      <c r="Z887" s="445"/>
      <c r="AA887" s="445"/>
    </row>
    <row r="888" spans="1:27" ht="15.75" customHeight="1" x14ac:dyDescent="0.25">
      <c r="A888" s="445"/>
      <c r="B888" s="445"/>
      <c r="C888" s="445"/>
      <c r="D888" s="445"/>
      <c r="E888" s="445"/>
      <c r="F888" s="445"/>
      <c r="G888" s="445"/>
      <c r="H888" s="445"/>
      <c r="I888" s="686"/>
      <c r="J888" s="445"/>
      <c r="K888" s="445"/>
      <c r="L888" s="445"/>
      <c r="M888" s="43"/>
      <c r="N888" s="445"/>
      <c r="O888" s="43"/>
      <c r="P888" s="445"/>
      <c r="Q888" s="445"/>
      <c r="R888" s="445"/>
      <c r="S888" s="445"/>
      <c r="T888" s="445"/>
      <c r="U888" s="445"/>
      <c r="V888" s="445"/>
      <c r="W888" s="445"/>
      <c r="X888" s="445"/>
      <c r="Y888" s="445"/>
      <c r="Z888" s="445"/>
      <c r="AA888" s="445"/>
    </row>
    <row r="889" spans="1:27" ht="15.75" customHeight="1" x14ac:dyDescent="0.25">
      <c r="A889" s="445"/>
      <c r="B889" s="445"/>
      <c r="C889" s="445"/>
      <c r="D889" s="445"/>
      <c r="E889" s="445"/>
      <c r="F889" s="445"/>
      <c r="G889" s="445"/>
      <c r="H889" s="445"/>
      <c r="I889" s="686"/>
      <c r="J889" s="445"/>
      <c r="K889" s="445"/>
      <c r="L889" s="445"/>
      <c r="M889" s="43"/>
      <c r="N889" s="445"/>
      <c r="O889" s="43"/>
      <c r="P889" s="445"/>
      <c r="Q889" s="445"/>
      <c r="R889" s="445"/>
      <c r="S889" s="445"/>
      <c r="T889" s="445"/>
      <c r="U889" s="445"/>
      <c r="V889" s="445"/>
      <c r="W889" s="445"/>
      <c r="X889" s="445"/>
      <c r="Y889" s="445"/>
      <c r="Z889" s="445"/>
      <c r="AA889" s="445"/>
    </row>
    <row r="890" spans="1:27" ht="15.75" customHeight="1" x14ac:dyDescent="0.25">
      <c r="A890" s="445"/>
      <c r="B890" s="445"/>
      <c r="C890" s="445"/>
      <c r="D890" s="445"/>
      <c r="E890" s="445"/>
      <c r="F890" s="445"/>
      <c r="G890" s="445"/>
      <c r="H890" s="445"/>
      <c r="I890" s="686"/>
      <c r="J890" s="445"/>
      <c r="K890" s="445"/>
      <c r="L890" s="445"/>
      <c r="M890" s="43"/>
      <c r="N890" s="445"/>
      <c r="O890" s="43"/>
      <c r="P890" s="445"/>
      <c r="Q890" s="445"/>
      <c r="R890" s="445"/>
      <c r="S890" s="445"/>
      <c r="T890" s="445"/>
      <c r="U890" s="445"/>
      <c r="V890" s="445"/>
      <c r="W890" s="445"/>
      <c r="X890" s="445"/>
      <c r="Y890" s="445"/>
      <c r="Z890" s="445"/>
      <c r="AA890" s="445"/>
    </row>
    <row r="891" spans="1:27" ht="15.75" customHeight="1" x14ac:dyDescent="0.25">
      <c r="A891" s="445"/>
      <c r="B891" s="445"/>
      <c r="C891" s="445"/>
      <c r="D891" s="445"/>
      <c r="E891" s="445"/>
      <c r="F891" s="445"/>
      <c r="G891" s="445"/>
      <c r="H891" s="445"/>
      <c r="I891" s="686"/>
      <c r="J891" s="445"/>
      <c r="K891" s="445"/>
      <c r="L891" s="445"/>
      <c r="M891" s="43"/>
      <c r="N891" s="445"/>
      <c r="O891" s="43"/>
      <c r="P891" s="445"/>
      <c r="Q891" s="445"/>
      <c r="R891" s="445"/>
      <c r="S891" s="445"/>
      <c r="T891" s="445"/>
      <c r="U891" s="445"/>
      <c r="V891" s="445"/>
      <c r="W891" s="445"/>
      <c r="X891" s="445"/>
      <c r="Y891" s="445"/>
      <c r="Z891" s="445"/>
      <c r="AA891" s="445"/>
    </row>
    <row r="892" spans="1:27" ht="15.75" customHeight="1" x14ac:dyDescent="0.25">
      <c r="A892" s="445"/>
      <c r="B892" s="445"/>
      <c r="C892" s="445"/>
      <c r="D892" s="445"/>
      <c r="E892" s="445"/>
      <c r="F892" s="445"/>
      <c r="G892" s="445"/>
      <c r="H892" s="445"/>
      <c r="I892" s="686"/>
      <c r="J892" s="445"/>
      <c r="K892" s="445"/>
      <c r="L892" s="445"/>
      <c r="M892" s="43"/>
      <c r="N892" s="445"/>
      <c r="O892" s="43"/>
      <c r="P892" s="445"/>
      <c r="Q892" s="445"/>
      <c r="R892" s="445"/>
      <c r="S892" s="445"/>
      <c r="T892" s="445"/>
      <c r="U892" s="445"/>
      <c r="V892" s="445"/>
      <c r="W892" s="445"/>
      <c r="X892" s="445"/>
      <c r="Y892" s="445"/>
      <c r="Z892" s="445"/>
      <c r="AA892" s="445"/>
    </row>
    <row r="893" spans="1:27" ht="15.75" customHeight="1" x14ac:dyDescent="0.25">
      <c r="A893" s="445"/>
      <c r="B893" s="445"/>
      <c r="C893" s="445"/>
      <c r="D893" s="445"/>
      <c r="E893" s="445"/>
      <c r="F893" s="445"/>
      <c r="G893" s="445"/>
      <c r="H893" s="445"/>
      <c r="I893" s="686"/>
      <c r="J893" s="445"/>
      <c r="K893" s="445"/>
      <c r="L893" s="445"/>
      <c r="M893" s="43"/>
      <c r="N893" s="445"/>
      <c r="O893" s="43"/>
      <c r="P893" s="445"/>
      <c r="Q893" s="445"/>
      <c r="R893" s="445"/>
      <c r="S893" s="445"/>
      <c r="T893" s="445"/>
      <c r="U893" s="445"/>
      <c r="V893" s="445"/>
      <c r="W893" s="445"/>
      <c r="X893" s="445"/>
      <c r="Y893" s="445"/>
      <c r="Z893" s="445"/>
      <c r="AA893" s="445"/>
    </row>
    <row r="894" spans="1:27" ht="15.75" customHeight="1" x14ac:dyDescent="0.25">
      <c r="A894" s="445"/>
      <c r="B894" s="445"/>
      <c r="C894" s="445"/>
      <c r="D894" s="445"/>
      <c r="E894" s="445"/>
      <c r="F894" s="445"/>
      <c r="G894" s="445"/>
      <c r="H894" s="445"/>
      <c r="I894" s="686"/>
      <c r="J894" s="445"/>
      <c r="K894" s="445"/>
      <c r="L894" s="445"/>
      <c r="M894" s="43"/>
      <c r="N894" s="445"/>
      <c r="O894" s="43"/>
      <c r="P894" s="445"/>
      <c r="Q894" s="445"/>
      <c r="R894" s="445"/>
      <c r="S894" s="445"/>
      <c r="T894" s="445"/>
      <c r="U894" s="445"/>
      <c r="V894" s="445"/>
      <c r="W894" s="445"/>
      <c r="X894" s="445"/>
      <c r="Y894" s="445"/>
      <c r="Z894" s="445"/>
      <c r="AA894" s="445"/>
    </row>
    <row r="895" spans="1:27" ht="15.75" customHeight="1" x14ac:dyDescent="0.25">
      <c r="A895" s="445"/>
      <c r="B895" s="445"/>
      <c r="C895" s="445"/>
      <c r="D895" s="445"/>
      <c r="E895" s="445"/>
      <c r="F895" s="445"/>
      <c r="G895" s="445"/>
      <c r="H895" s="445"/>
      <c r="I895" s="686"/>
      <c r="J895" s="445"/>
      <c r="K895" s="445"/>
      <c r="L895" s="445"/>
      <c r="M895" s="43"/>
      <c r="N895" s="445"/>
      <c r="O895" s="43"/>
      <c r="P895" s="445"/>
      <c r="Q895" s="445"/>
      <c r="R895" s="445"/>
      <c r="S895" s="445"/>
      <c r="T895" s="445"/>
      <c r="U895" s="445"/>
      <c r="V895" s="445"/>
      <c r="W895" s="445"/>
      <c r="X895" s="445"/>
      <c r="Y895" s="445"/>
      <c r="Z895" s="445"/>
      <c r="AA895" s="445"/>
    </row>
    <row r="896" spans="1:27" ht="15.75" customHeight="1" x14ac:dyDescent="0.25">
      <c r="A896" s="445"/>
      <c r="B896" s="445"/>
      <c r="C896" s="445"/>
      <c r="D896" s="445"/>
      <c r="E896" s="445"/>
      <c r="F896" s="445"/>
      <c r="G896" s="445"/>
      <c r="H896" s="445"/>
      <c r="I896" s="686"/>
      <c r="J896" s="445"/>
      <c r="K896" s="445"/>
      <c r="L896" s="445"/>
      <c r="M896" s="43"/>
      <c r="N896" s="445"/>
      <c r="O896" s="43"/>
      <c r="P896" s="445"/>
      <c r="Q896" s="445"/>
      <c r="R896" s="445"/>
      <c r="S896" s="445"/>
      <c r="T896" s="445"/>
      <c r="U896" s="445"/>
      <c r="V896" s="445"/>
      <c r="W896" s="445"/>
      <c r="X896" s="445"/>
      <c r="Y896" s="445"/>
      <c r="Z896" s="445"/>
      <c r="AA896" s="445"/>
    </row>
    <row r="897" spans="1:27" ht="15.75" customHeight="1" x14ac:dyDescent="0.25">
      <c r="A897" s="445"/>
      <c r="B897" s="445"/>
      <c r="C897" s="445"/>
      <c r="D897" s="445"/>
      <c r="E897" s="445"/>
      <c r="F897" s="445"/>
      <c r="G897" s="445"/>
      <c r="H897" s="445"/>
      <c r="I897" s="686"/>
      <c r="J897" s="445"/>
      <c r="K897" s="445"/>
      <c r="L897" s="445"/>
      <c r="M897" s="43"/>
      <c r="N897" s="445"/>
      <c r="O897" s="43"/>
      <c r="P897" s="445"/>
      <c r="Q897" s="445"/>
      <c r="R897" s="445"/>
      <c r="S897" s="445"/>
      <c r="T897" s="445"/>
      <c r="U897" s="445"/>
      <c r="V897" s="445"/>
      <c r="W897" s="445"/>
      <c r="X897" s="445"/>
      <c r="Y897" s="445"/>
      <c r="Z897" s="445"/>
      <c r="AA897" s="445"/>
    </row>
    <row r="898" spans="1:27" ht="15.75" customHeight="1" x14ac:dyDescent="0.25">
      <c r="A898" s="445"/>
      <c r="B898" s="445"/>
      <c r="C898" s="445"/>
      <c r="D898" s="445"/>
      <c r="E898" s="445"/>
      <c r="F898" s="445"/>
      <c r="G898" s="445"/>
      <c r="H898" s="445"/>
      <c r="I898" s="686"/>
      <c r="J898" s="445"/>
      <c r="K898" s="445"/>
      <c r="L898" s="445"/>
      <c r="M898" s="43"/>
      <c r="N898" s="445"/>
      <c r="O898" s="43"/>
      <c r="P898" s="445"/>
      <c r="Q898" s="445"/>
      <c r="R898" s="445"/>
      <c r="S898" s="445"/>
      <c r="T898" s="445"/>
      <c r="U898" s="445"/>
      <c r="V898" s="445"/>
      <c r="W898" s="445"/>
      <c r="X898" s="445"/>
      <c r="Y898" s="445"/>
      <c r="Z898" s="445"/>
      <c r="AA898" s="445"/>
    </row>
    <row r="899" spans="1:27" ht="15.75" customHeight="1" x14ac:dyDescent="0.25">
      <c r="A899" s="445"/>
      <c r="B899" s="445"/>
      <c r="C899" s="445"/>
      <c r="D899" s="445"/>
      <c r="E899" s="445"/>
      <c r="F899" s="445"/>
      <c r="G899" s="445"/>
      <c r="H899" s="445"/>
      <c r="I899" s="686"/>
      <c r="J899" s="445"/>
      <c r="K899" s="445"/>
      <c r="L899" s="445"/>
      <c r="M899" s="43"/>
      <c r="N899" s="445"/>
      <c r="O899" s="43"/>
      <c r="P899" s="445"/>
      <c r="Q899" s="445"/>
      <c r="R899" s="445"/>
      <c r="S899" s="445"/>
      <c r="T899" s="445"/>
      <c r="U899" s="445"/>
      <c r="V899" s="445"/>
      <c r="W899" s="445"/>
      <c r="X899" s="445"/>
      <c r="Y899" s="445"/>
      <c r="Z899" s="445"/>
      <c r="AA899" s="445"/>
    </row>
    <row r="900" spans="1:27" ht="15.75" customHeight="1" x14ac:dyDescent="0.25">
      <c r="A900" s="445"/>
      <c r="B900" s="445"/>
      <c r="C900" s="445"/>
      <c r="D900" s="445"/>
      <c r="E900" s="445"/>
      <c r="F900" s="445"/>
      <c r="G900" s="445"/>
      <c r="H900" s="445"/>
      <c r="I900" s="686"/>
      <c r="J900" s="445"/>
      <c r="K900" s="445"/>
      <c r="L900" s="445"/>
      <c r="M900" s="43"/>
      <c r="N900" s="445"/>
      <c r="O900" s="43"/>
      <c r="P900" s="445"/>
      <c r="Q900" s="445"/>
      <c r="R900" s="445"/>
      <c r="S900" s="445"/>
      <c r="T900" s="445"/>
      <c r="U900" s="445"/>
      <c r="V900" s="445"/>
      <c r="W900" s="445"/>
      <c r="X900" s="445"/>
      <c r="Y900" s="445"/>
      <c r="Z900" s="445"/>
      <c r="AA900" s="445"/>
    </row>
    <row r="901" spans="1:27" ht="15.75" customHeight="1" x14ac:dyDescent="0.25">
      <c r="A901" s="445"/>
      <c r="B901" s="445"/>
      <c r="C901" s="445"/>
      <c r="D901" s="445"/>
      <c r="E901" s="445"/>
      <c r="F901" s="445"/>
      <c r="G901" s="445"/>
      <c r="H901" s="445"/>
      <c r="I901" s="686"/>
      <c r="J901" s="445"/>
      <c r="K901" s="445"/>
      <c r="L901" s="445"/>
      <c r="M901" s="43"/>
      <c r="N901" s="445"/>
      <c r="O901" s="43"/>
      <c r="P901" s="445"/>
      <c r="Q901" s="445"/>
      <c r="R901" s="445"/>
      <c r="S901" s="445"/>
      <c r="T901" s="445"/>
      <c r="U901" s="445"/>
      <c r="V901" s="445"/>
      <c r="W901" s="445"/>
      <c r="X901" s="445"/>
      <c r="Y901" s="445"/>
      <c r="Z901" s="445"/>
      <c r="AA901" s="445"/>
    </row>
    <row r="902" spans="1:27" ht="15.75" customHeight="1" x14ac:dyDescent="0.25">
      <c r="A902" s="445"/>
      <c r="B902" s="445"/>
      <c r="C902" s="445"/>
      <c r="D902" s="445"/>
      <c r="E902" s="445"/>
      <c r="F902" s="445"/>
      <c r="G902" s="445"/>
      <c r="H902" s="445"/>
      <c r="I902" s="686"/>
      <c r="J902" s="445"/>
      <c r="K902" s="445"/>
      <c r="L902" s="445"/>
      <c r="M902" s="43"/>
      <c r="N902" s="445"/>
      <c r="O902" s="43"/>
      <c r="P902" s="445"/>
      <c r="Q902" s="445"/>
      <c r="R902" s="445"/>
      <c r="S902" s="445"/>
      <c r="T902" s="445"/>
      <c r="U902" s="445"/>
      <c r="V902" s="445"/>
      <c r="W902" s="445"/>
      <c r="X902" s="445"/>
      <c r="Y902" s="445"/>
      <c r="Z902" s="445"/>
      <c r="AA902" s="445"/>
    </row>
    <row r="903" spans="1:27" ht="15.75" customHeight="1" x14ac:dyDescent="0.25">
      <c r="A903" s="445"/>
      <c r="B903" s="445"/>
      <c r="C903" s="445"/>
      <c r="D903" s="445"/>
      <c r="E903" s="445"/>
      <c r="F903" s="445"/>
      <c r="G903" s="445"/>
      <c r="H903" s="445"/>
      <c r="I903" s="686"/>
      <c r="J903" s="445"/>
      <c r="K903" s="445"/>
      <c r="L903" s="445"/>
      <c r="M903" s="43"/>
      <c r="N903" s="445"/>
      <c r="O903" s="43"/>
      <c r="P903" s="445"/>
      <c r="Q903" s="445"/>
      <c r="R903" s="445"/>
      <c r="S903" s="445"/>
      <c r="T903" s="445"/>
      <c r="U903" s="445"/>
      <c r="V903" s="445"/>
      <c r="W903" s="445"/>
      <c r="X903" s="445"/>
      <c r="Y903" s="445"/>
      <c r="Z903" s="445"/>
      <c r="AA903" s="445"/>
    </row>
    <row r="904" spans="1:27" ht="15.75" customHeight="1" x14ac:dyDescent="0.25">
      <c r="A904" s="445"/>
      <c r="B904" s="445"/>
      <c r="C904" s="445"/>
      <c r="D904" s="445"/>
      <c r="E904" s="445"/>
      <c r="F904" s="445"/>
      <c r="G904" s="445"/>
      <c r="H904" s="445"/>
      <c r="I904" s="686"/>
      <c r="J904" s="445"/>
      <c r="K904" s="445"/>
      <c r="L904" s="445"/>
      <c r="M904" s="43"/>
      <c r="N904" s="445"/>
      <c r="O904" s="43"/>
      <c r="P904" s="445"/>
      <c r="Q904" s="445"/>
      <c r="R904" s="445"/>
      <c r="S904" s="445"/>
      <c r="T904" s="445"/>
      <c r="U904" s="445"/>
      <c r="V904" s="445"/>
      <c r="W904" s="445"/>
      <c r="X904" s="445"/>
      <c r="Y904" s="445"/>
      <c r="Z904" s="445"/>
      <c r="AA904" s="445"/>
    </row>
    <row r="905" spans="1:27" ht="15.75" customHeight="1" x14ac:dyDescent="0.25">
      <c r="A905" s="445"/>
      <c r="B905" s="445"/>
      <c r="C905" s="445"/>
      <c r="D905" s="445"/>
      <c r="E905" s="445"/>
      <c r="F905" s="445"/>
      <c r="G905" s="445"/>
      <c r="H905" s="445"/>
      <c r="I905" s="686"/>
      <c r="J905" s="445"/>
      <c r="K905" s="445"/>
      <c r="L905" s="445"/>
      <c r="M905" s="43"/>
      <c r="N905" s="445"/>
      <c r="O905" s="43"/>
      <c r="P905" s="445"/>
      <c r="Q905" s="445"/>
      <c r="R905" s="445"/>
      <c r="S905" s="445"/>
      <c r="T905" s="445"/>
      <c r="U905" s="445"/>
      <c r="V905" s="445"/>
      <c r="W905" s="445"/>
      <c r="X905" s="445"/>
      <c r="Y905" s="445"/>
      <c r="Z905" s="445"/>
      <c r="AA905" s="445"/>
    </row>
    <row r="906" spans="1:27" ht="15.75" customHeight="1" x14ac:dyDescent="0.25">
      <c r="A906" s="445"/>
      <c r="B906" s="445"/>
      <c r="C906" s="445"/>
      <c r="D906" s="445"/>
      <c r="E906" s="445"/>
      <c r="F906" s="445"/>
      <c r="G906" s="445"/>
      <c r="H906" s="445"/>
      <c r="I906" s="686"/>
      <c r="J906" s="445"/>
      <c r="K906" s="445"/>
      <c r="L906" s="445"/>
      <c r="M906" s="43"/>
      <c r="N906" s="445"/>
      <c r="O906" s="43"/>
      <c r="P906" s="445"/>
      <c r="Q906" s="445"/>
      <c r="R906" s="445"/>
      <c r="S906" s="445"/>
      <c r="T906" s="445"/>
      <c r="U906" s="445"/>
      <c r="V906" s="445"/>
      <c r="W906" s="445"/>
      <c r="X906" s="445"/>
      <c r="Y906" s="445"/>
      <c r="Z906" s="445"/>
      <c r="AA906" s="445"/>
    </row>
    <row r="907" spans="1:27" ht="15.75" customHeight="1" x14ac:dyDescent="0.25">
      <c r="A907" s="445"/>
      <c r="B907" s="445"/>
      <c r="C907" s="445"/>
      <c r="D907" s="445"/>
      <c r="E907" s="445"/>
      <c r="F907" s="445"/>
      <c r="G907" s="445"/>
      <c r="H907" s="445"/>
      <c r="I907" s="686"/>
      <c r="J907" s="445"/>
      <c r="K907" s="445"/>
      <c r="L907" s="445"/>
      <c r="M907" s="43"/>
      <c r="N907" s="445"/>
      <c r="O907" s="43"/>
      <c r="P907" s="445"/>
      <c r="Q907" s="445"/>
      <c r="R907" s="445"/>
      <c r="S907" s="445"/>
      <c r="T907" s="445"/>
      <c r="U907" s="445"/>
      <c r="V907" s="445"/>
      <c r="W907" s="445"/>
      <c r="X907" s="445"/>
      <c r="Y907" s="445"/>
      <c r="Z907" s="445"/>
      <c r="AA907" s="445"/>
    </row>
    <row r="908" spans="1:27" ht="15.75" customHeight="1" x14ac:dyDescent="0.25">
      <c r="A908" s="445"/>
      <c r="B908" s="445"/>
      <c r="C908" s="445"/>
      <c r="D908" s="445"/>
      <c r="E908" s="445"/>
      <c r="F908" s="445"/>
      <c r="G908" s="445"/>
      <c r="H908" s="445"/>
      <c r="I908" s="686"/>
      <c r="J908" s="445"/>
      <c r="K908" s="445"/>
      <c r="L908" s="445"/>
      <c r="M908" s="43"/>
      <c r="N908" s="445"/>
      <c r="O908" s="43"/>
      <c r="P908" s="445"/>
      <c r="Q908" s="445"/>
      <c r="R908" s="445"/>
      <c r="S908" s="445"/>
      <c r="T908" s="445"/>
      <c r="U908" s="445"/>
      <c r="V908" s="445"/>
      <c r="W908" s="445"/>
      <c r="X908" s="445"/>
      <c r="Y908" s="445"/>
      <c r="Z908" s="445"/>
      <c r="AA908" s="445"/>
    </row>
    <row r="909" spans="1:27" ht="15.75" customHeight="1" x14ac:dyDescent="0.25">
      <c r="A909" s="445"/>
      <c r="B909" s="445"/>
      <c r="C909" s="445"/>
      <c r="D909" s="445"/>
      <c r="E909" s="445"/>
      <c r="F909" s="445"/>
      <c r="G909" s="445"/>
      <c r="H909" s="445"/>
      <c r="I909" s="686"/>
      <c r="J909" s="445"/>
      <c r="K909" s="445"/>
      <c r="L909" s="445"/>
      <c r="M909" s="43"/>
      <c r="N909" s="445"/>
      <c r="O909" s="43"/>
      <c r="P909" s="445"/>
      <c r="Q909" s="445"/>
      <c r="R909" s="445"/>
      <c r="S909" s="445"/>
      <c r="T909" s="445"/>
      <c r="U909" s="445"/>
      <c r="V909" s="445"/>
      <c r="W909" s="445"/>
      <c r="X909" s="445"/>
      <c r="Y909" s="445"/>
      <c r="Z909" s="445"/>
      <c r="AA909" s="445"/>
    </row>
    <row r="910" spans="1:27" ht="15.75" customHeight="1" x14ac:dyDescent="0.25">
      <c r="A910" s="445"/>
      <c r="B910" s="445"/>
      <c r="C910" s="445"/>
      <c r="D910" s="445"/>
      <c r="E910" s="445"/>
      <c r="F910" s="445"/>
      <c r="G910" s="445"/>
      <c r="H910" s="445"/>
      <c r="I910" s="686"/>
      <c r="J910" s="445"/>
      <c r="K910" s="445"/>
      <c r="L910" s="445"/>
      <c r="M910" s="43"/>
      <c r="N910" s="445"/>
      <c r="O910" s="43"/>
      <c r="P910" s="445"/>
      <c r="Q910" s="445"/>
      <c r="R910" s="445"/>
      <c r="S910" s="445"/>
      <c r="T910" s="445"/>
      <c r="U910" s="445"/>
      <c r="V910" s="445"/>
      <c r="W910" s="445"/>
      <c r="X910" s="445"/>
      <c r="Y910" s="445"/>
      <c r="Z910" s="445"/>
      <c r="AA910" s="445"/>
    </row>
    <row r="911" spans="1:27" ht="15.75" customHeight="1" x14ac:dyDescent="0.25">
      <c r="A911" s="445"/>
      <c r="B911" s="445"/>
      <c r="C911" s="445"/>
      <c r="D911" s="445"/>
      <c r="E911" s="445"/>
      <c r="F911" s="445"/>
      <c r="G911" s="445"/>
      <c r="H911" s="445"/>
      <c r="I911" s="686"/>
      <c r="J911" s="445"/>
      <c r="K911" s="445"/>
      <c r="L911" s="445"/>
      <c r="M911" s="43"/>
      <c r="N911" s="445"/>
      <c r="O911" s="43"/>
      <c r="P911" s="445"/>
      <c r="Q911" s="445"/>
      <c r="R911" s="445"/>
      <c r="S911" s="445"/>
      <c r="T911" s="445"/>
      <c r="U911" s="445"/>
      <c r="V911" s="445"/>
      <c r="W911" s="445"/>
      <c r="X911" s="445"/>
      <c r="Y911" s="445"/>
      <c r="Z911" s="445"/>
      <c r="AA911" s="445"/>
    </row>
    <row r="912" spans="1:27" ht="15.75" customHeight="1" x14ac:dyDescent="0.25">
      <c r="A912" s="445"/>
      <c r="B912" s="445"/>
      <c r="C912" s="445"/>
      <c r="D912" s="445"/>
      <c r="E912" s="445"/>
      <c r="F912" s="445"/>
      <c r="G912" s="445"/>
      <c r="H912" s="445"/>
      <c r="I912" s="686"/>
      <c r="J912" s="445"/>
      <c r="K912" s="445"/>
      <c r="L912" s="445"/>
      <c r="M912" s="43"/>
      <c r="N912" s="445"/>
      <c r="O912" s="43"/>
      <c r="P912" s="445"/>
      <c r="Q912" s="445"/>
      <c r="R912" s="445"/>
      <c r="S912" s="445"/>
      <c r="T912" s="445"/>
      <c r="U912" s="445"/>
      <c r="V912" s="445"/>
      <c r="W912" s="445"/>
      <c r="X912" s="445"/>
      <c r="Y912" s="445"/>
      <c r="Z912" s="445"/>
      <c r="AA912" s="445"/>
    </row>
    <row r="913" spans="1:27" ht="15.75" customHeight="1" x14ac:dyDescent="0.25">
      <c r="A913" s="445"/>
      <c r="B913" s="445"/>
      <c r="C913" s="445"/>
      <c r="D913" s="445"/>
      <c r="E913" s="445"/>
      <c r="F913" s="445"/>
      <c r="G913" s="445"/>
      <c r="H913" s="445"/>
      <c r="I913" s="686"/>
      <c r="J913" s="445"/>
      <c r="K913" s="445"/>
      <c r="L913" s="445"/>
      <c r="M913" s="43"/>
      <c r="N913" s="445"/>
      <c r="O913" s="43"/>
      <c r="P913" s="445"/>
      <c r="Q913" s="445"/>
      <c r="R913" s="445"/>
      <c r="S913" s="445"/>
      <c r="T913" s="445"/>
      <c r="U913" s="445"/>
      <c r="V913" s="445"/>
      <c r="W913" s="445"/>
      <c r="X913" s="445"/>
      <c r="Y913" s="445"/>
      <c r="Z913" s="445"/>
      <c r="AA913" s="445"/>
    </row>
    <row r="914" spans="1:27" ht="15.75" customHeight="1" x14ac:dyDescent="0.25">
      <c r="A914" s="445"/>
      <c r="B914" s="445"/>
      <c r="C914" s="445"/>
      <c r="D914" s="445"/>
      <c r="E914" s="445"/>
      <c r="F914" s="445"/>
      <c r="G914" s="445"/>
      <c r="H914" s="445"/>
      <c r="I914" s="686"/>
      <c r="J914" s="445"/>
      <c r="K914" s="445"/>
      <c r="L914" s="445"/>
      <c r="M914" s="43"/>
      <c r="N914" s="445"/>
      <c r="O914" s="43"/>
      <c r="P914" s="445"/>
      <c r="Q914" s="445"/>
      <c r="R914" s="445"/>
      <c r="S914" s="445"/>
      <c r="T914" s="445"/>
      <c r="U914" s="445"/>
      <c r="V914" s="445"/>
      <c r="W914" s="445"/>
      <c r="X914" s="445"/>
      <c r="Y914" s="445"/>
      <c r="Z914" s="445"/>
      <c r="AA914" s="445"/>
    </row>
    <row r="915" spans="1:27" ht="15.75" customHeight="1" x14ac:dyDescent="0.25">
      <c r="A915" s="445"/>
      <c r="B915" s="445"/>
      <c r="C915" s="445"/>
      <c r="D915" s="445"/>
      <c r="E915" s="445"/>
      <c r="F915" s="445"/>
      <c r="G915" s="445"/>
      <c r="H915" s="445"/>
      <c r="I915" s="686"/>
      <c r="J915" s="445"/>
      <c r="K915" s="445"/>
      <c r="L915" s="445"/>
      <c r="M915" s="43"/>
      <c r="N915" s="445"/>
      <c r="O915" s="43"/>
      <c r="P915" s="445"/>
      <c r="Q915" s="445"/>
      <c r="R915" s="445"/>
      <c r="S915" s="445"/>
      <c r="T915" s="445"/>
      <c r="U915" s="445"/>
      <c r="V915" s="445"/>
      <c r="W915" s="445"/>
      <c r="X915" s="445"/>
      <c r="Y915" s="445"/>
      <c r="Z915" s="445"/>
      <c r="AA915" s="445"/>
    </row>
    <row r="916" spans="1:27" ht="15.75" customHeight="1" x14ac:dyDescent="0.25">
      <c r="A916" s="445"/>
      <c r="B916" s="445"/>
      <c r="C916" s="445"/>
      <c r="D916" s="445"/>
      <c r="E916" s="445"/>
      <c r="F916" s="445"/>
      <c r="G916" s="445"/>
      <c r="H916" s="445"/>
      <c r="I916" s="686"/>
      <c r="J916" s="445"/>
      <c r="K916" s="445"/>
      <c r="L916" s="445"/>
      <c r="M916" s="43"/>
      <c r="N916" s="445"/>
      <c r="O916" s="43"/>
      <c r="P916" s="445"/>
      <c r="Q916" s="445"/>
      <c r="R916" s="445"/>
      <c r="S916" s="445"/>
      <c r="T916" s="445"/>
      <c r="U916" s="445"/>
      <c r="V916" s="445"/>
      <c r="W916" s="445"/>
      <c r="X916" s="445"/>
      <c r="Y916" s="445"/>
      <c r="Z916" s="445"/>
      <c r="AA916" s="445"/>
    </row>
    <row r="917" spans="1:27" ht="15.75" customHeight="1" x14ac:dyDescent="0.25">
      <c r="A917" s="445"/>
      <c r="B917" s="445"/>
      <c r="C917" s="445"/>
      <c r="D917" s="445"/>
      <c r="E917" s="445"/>
      <c r="F917" s="445"/>
      <c r="G917" s="445"/>
      <c r="H917" s="445"/>
      <c r="I917" s="686"/>
      <c r="J917" s="445"/>
      <c r="K917" s="445"/>
      <c r="L917" s="445"/>
      <c r="M917" s="43"/>
      <c r="N917" s="445"/>
      <c r="O917" s="43"/>
      <c r="P917" s="445"/>
      <c r="Q917" s="445"/>
      <c r="R917" s="445"/>
      <c r="S917" s="445"/>
      <c r="T917" s="445"/>
      <c r="U917" s="445"/>
      <c r="V917" s="445"/>
      <c r="W917" s="445"/>
      <c r="X917" s="445"/>
      <c r="Y917" s="445"/>
      <c r="Z917" s="445"/>
      <c r="AA917" s="445"/>
    </row>
    <row r="918" spans="1:27" ht="15.75" customHeight="1" x14ac:dyDescent="0.25">
      <c r="A918" s="445"/>
      <c r="B918" s="445"/>
      <c r="C918" s="445"/>
      <c r="D918" s="445"/>
      <c r="E918" s="445"/>
      <c r="F918" s="445"/>
      <c r="G918" s="445"/>
      <c r="H918" s="445"/>
      <c r="I918" s="686"/>
      <c r="J918" s="445"/>
      <c r="K918" s="445"/>
      <c r="L918" s="445"/>
      <c r="M918" s="43"/>
      <c r="N918" s="445"/>
      <c r="O918" s="43"/>
      <c r="P918" s="445"/>
      <c r="Q918" s="445"/>
      <c r="R918" s="445"/>
      <c r="S918" s="445"/>
      <c r="T918" s="445"/>
      <c r="U918" s="445"/>
      <c r="V918" s="445"/>
      <c r="W918" s="445"/>
      <c r="X918" s="445"/>
      <c r="Y918" s="445"/>
      <c r="Z918" s="445"/>
      <c r="AA918" s="445"/>
    </row>
    <row r="919" spans="1:27" ht="15.75" customHeight="1" x14ac:dyDescent="0.25">
      <c r="A919" s="445"/>
      <c r="B919" s="445"/>
      <c r="C919" s="445"/>
      <c r="D919" s="445"/>
      <c r="E919" s="445"/>
      <c r="F919" s="445"/>
      <c r="G919" s="445"/>
      <c r="H919" s="445"/>
      <c r="I919" s="686"/>
      <c r="J919" s="445"/>
      <c r="K919" s="445"/>
      <c r="L919" s="445"/>
      <c r="M919" s="43"/>
      <c r="N919" s="445"/>
      <c r="O919" s="43"/>
      <c r="P919" s="445"/>
      <c r="Q919" s="445"/>
      <c r="R919" s="445"/>
      <c r="S919" s="445"/>
      <c r="T919" s="445"/>
      <c r="U919" s="445"/>
      <c r="V919" s="445"/>
      <c r="W919" s="445"/>
      <c r="X919" s="445"/>
      <c r="Y919" s="445"/>
      <c r="Z919" s="445"/>
      <c r="AA919" s="445"/>
    </row>
    <row r="920" spans="1:27" ht="15.75" customHeight="1" x14ac:dyDescent="0.25">
      <c r="A920" s="445"/>
      <c r="B920" s="445"/>
      <c r="C920" s="445"/>
      <c r="D920" s="445"/>
      <c r="E920" s="445"/>
      <c r="F920" s="445"/>
      <c r="G920" s="445"/>
      <c r="H920" s="445"/>
      <c r="I920" s="686"/>
      <c r="J920" s="445"/>
      <c r="K920" s="445"/>
      <c r="L920" s="445"/>
      <c r="M920" s="43"/>
      <c r="N920" s="445"/>
      <c r="O920" s="43"/>
      <c r="P920" s="445"/>
      <c r="Q920" s="445"/>
      <c r="R920" s="445"/>
      <c r="S920" s="445"/>
      <c r="T920" s="445"/>
      <c r="U920" s="445"/>
      <c r="V920" s="445"/>
      <c r="W920" s="445"/>
      <c r="X920" s="445"/>
      <c r="Y920" s="445"/>
      <c r="Z920" s="445"/>
      <c r="AA920" s="445"/>
    </row>
    <row r="921" spans="1:27" ht="15.75" customHeight="1" x14ac:dyDescent="0.25">
      <c r="A921" s="445"/>
      <c r="B921" s="445"/>
      <c r="C921" s="445"/>
      <c r="D921" s="445"/>
      <c r="E921" s="445"/>
      <c r="F921" s="445"/>
      <c r="G921" s="445"/>
      <c r="H921" s="445"/>
      <c r="I921" s="686"/>
      <c r="J921" s="445"/>
      <c r="K921" s="445"/>
      <c r="L921" s="445"/>
      <c r="M921" s="43"/>
      <c r="N921" s="445"/>
      <c r="O921" s="43"/>
      <c r="P921" s="445"/>
      <c r="Q921" s="445"/>
      <c r="R921" s="445"/>
      <c r="S921" s="445"/>
      <c r="T921" s="445"/>
      <c r="U921" s="445"/>
      <c r="V921" s="445"/>
      <c r="W921" s="445"/>
      <c r="X921" s="445"/>
      <c r="Y921" s="445"/>
      <c r="Z921" s="445"/>
      <c r="AA921" s="445"/>
    </row>
    <row r="922" spans="1:27" ht="15.75" customHeight="1" x14ac:dyDescent="0.25">
      <c r="A922" s="445"/>
      <c r="B922" s="445"/>
      <c r="C922" s="445"/>
      <c r="D922" s="445"/>
      <c r="E922" s="445"/>
      <c r="F922" s="445"/>
      <c r="G922" s="445"/>
      <c r="H922" s="445"/>
      <c r="I922" s="686"/>
      <c r="J922" s="445"/>
      <c r="K922" s="445"/>
      <c r="L922" s="445"/>
      <c r="M922" s="43"/>
      <c r="N922" s="445"/>
      <c r="O922" s="43"/>
      <c r="P922" s="445"/>
      <c r="Q922" s="445"/>
      <c r="R922" s="445"/>
      <c r="S922" s="445"/>
      <c r="T922" s="445"/>
      <c r="U922" s="445"/>
      <c r="V922" s="445"/>
      <c r="W922" s="445"/>
      <c r="X922" s="445"/>
      <c r="Y922" s="445"/>
      <c r="Z922" s="445"/>
      <c r="AA922" s="445"/>
    </row>
    <row r="923" spans="1:27" ht="15.75" customHeight="1" x14ac:dyDescent="0.25">
      <c r="A923" s="445"/>
      <c r="B923" s="445"/>
      <c r="C923" s="445"/>
      <c r="D923" s="445"/>
      <c r="E923" s="445"/>
      <c r="F923" s="445"/>
      <c r="G923" s="445"/>
      <c r="H923" s="445"/>
      <c r="I923" s="686"/>
      <c r="J923" s="445"/>
      <c r="K923" s="445"/>
      <c r="L923" s="445"/>
      <c r="M923" s="43"/>
      <c r="N923" s="445"/>
      <c r="O923" s="43"/>
      <c r="P923" s="445"/>
      <c r="Q923" s="445"/>
      <c r="R923" s="445"/>
      <c r="S923" s="445"/>
      <c r="T923" s="445"/>
      <c r="U923" s="445"/>
      <c r="V923" s="445"/>
      <c r="W923" s="445"/>
      <c r="X923" s="445"/>
      <c r="Y923" s="445"/>
      <c r="Z923" s="445"/>
      <c r="AA923" s="445"/>
    </row>
    <row r="924" spans="1:27" ht="15.75" customHeight="1" x14ac:dyDescent="0.25">
      <c r="A924" s="445"/>
      <c r="B924" s="445"/>
      <c r="C924" s="445"/>
      <c r="D924" s="445"/>
      <c r="E924" s="445"/>
      <c r="F924" s="445"/>
      <c r="G924" s="445"/>
      <c r="H924" s="445"/>
      <c r="I924" s="686"/>
      <c r="J924" s="445"/>
      <c r="K924" s="445"/>
      <c r="L924" s="445"/>
      <c r="M924" s="43"/>
      <c r="N924" s="445"/>
      <c r="O924" s="43"/>
      <c r="P924" s="445"/>
      <c r="Q924" s="445"/>
      <c r="R924" s="445"/>
      <c r="S924" s="445"/>
      <c r="T924" s="445"/>
      <c r="U924" s="445"/>
      <c r="V924" s="445"/>
      <c r="W924" s="445"/>
      <c r="X924" s="445"/>
      <c r="Y924" s="445"/>
      <c r="Z924" s="445"/>
      <c r="AA924" s="445"/>
    </row>
    <row r="925" spans="1:27" ht="15.75" customHeight="1" x14ac:dyDescent="0.25">
      <c r="A925" s="445"/>
      <c r="B925" s="445"/>
      <c r="C925" s="445"/>
      <c r="D925" s="445"/>
      <c r="E925" s="445"/>
      <c r="F925" s="445"/>
      <c r="G925" s="445"/>
      <c r="H925" s="445"/>
      <c r="I925" s="686"/>
      <c r="J925" s="445"/>
      <c r="K925" s="445"/>
      <c r="L925" s="445"/>
      <c r="M925" s="43"/>
      <c r="N925" s="445"/>
      <c r="O925" s="43"/>
      <c r="P925" s="445"/>
      <c r="Q925" s="445"/>
      <c r="R925" s="445"/>
      <c r="S925" s="445"/>
      <c r="T925" s="445"/>
      <c r="U925" s="445"/>
      <c r="V925" s="445"/>
      <c r="W925" s="445"/>
      <c r="X925" s="445"/>
      <c r="Y925" s="445"/>
      <c r="Z925" s="445"/>
      <c r="AA925" s="445"/>
    </row>
    <row r="926" spans="1:27" ht="15.75" customHeight="1" x14ac:dyDescent="0.25">
      <c r="A926" s="445"/>
      <c r="B926" s="445"/>
      <c r="C926" s="445"/>
      <c r="D926" s="445"/>
      <c r="E926" s="445"/>
      <c r="F926" s="445"/>
      <c r="G926" s="445"/>
      <c r="H926" s="445"/>
      <c r="I926" s="686"/>
      <c r="J926" s="445"/>
      <c r="K926" s="445"/>
      <c r="L926" s="445"/>
      <c r="M926" s="43"/>
      <c r="N926" s="445"/>
      <c r="O926" s="43"/>
      <c r="P926" s="445"/>
      <c r="Q926" s="445"/>
      <c r="R926" s="445"/>
      <c r="S926" s="445"/>
      <c r="T926" s="445"/>
      <c r="U926" s="445"/>
      <c r="V926" s="445"/>
      <c r="W926" s="445"/>
      <c r="X926" s="445"/>
      <c r="Y926" s="445"/>
      <c r="Z926" s="445"/>
      <c r="AA926" s="445"/>
    </row>
    <row r="927" spans="1:27" ht="15.75" customHeight="1" x14ac:dyDescent="0.25">
      <c r="A927" s="445"/>
      <c r="B927" s="445"/>
      <c r="C927" s="445"/>
      <c r="D927" s="445"/>
      <c r="E927" s="445"/>
      <c r="F927" s="445"/>
      <c r="G927" s="445"/>
      <c r="H927" s="445"/>
      <c r="I927" s="686"/>
      <c r="J927" s="445"/>
      <c r="K927" s="445"/>
      <c r="L927" s="445"/>
      <c r="M927" s="43"/>
      <c r="N927" s="445"/>
      <c r="O927" s="43"/>
      <c r="P927" s="445"/>
      <c r="Q927" s="445"/>
      <c r="R927" s="445"/>
      <c r="S927" s="445"/>
      <c r="T927" s="445"/>
      <c r="U927" s="445"/>
      <c r="V927" s="445"/>
      <c r="W927" s="445"/>
      <c r="X927" s="445"/>
      <c r="Y927" s="445"/>
      <c r="Z927" s="445"/>
      <c r="AA927" s="445"/>
    </row>
    <row r="928" spans="1:27" ht="15.75" customHeight="1" x14ac:dyDescent="0.25">
      <c r="A928" s="445"/>
      <c r="B928" s="445"/>
      <c r="C928" s="445"/>
      <c r="D928" s="445"/>
      <c r="E928" s="445"/>
      <c r="F928" s="445"/>
      <c r="G928" s="445"/>
      <c r="H928" s="445"/>
      <c r="I928" s="686"/>
      <c r="J928" s="445"/>
      <c r="K928" s="445"/>
      <c r="L928" s="445"/>
      <c r="M928" s="43"/>
      <c r="N928" s="445"/>
      <c r="O928" s="43"/>
      <c r="P928" s="445"/>
      <c r="Q928" s="445"/>
      <c r="R928" s="445"/>
      <c r="S928" s="445"/>
      <c r="T928" s="445"/>
      <c r="U928" s="445"/>
      <c r="V928" s="445"/>
      <c r="W928" s="445"/>
      <c r="X928" s="445"/>
      <c r="Y928" s="445"/>
      <c r="Z928" s="445"/>
      <c r="AA928" s="445"/>
    </row>
    <row r="929" spans="1:27" ht="15.75" customHeight="1" x14ac:dyDescent="0.25">
      <c r="A929" s="445"/>
      <c r="B929" s="445"/>
      <c r="C929" s="445"/>
      <c r="D929" s="445"/>
      <c r="E929" s="445"/>
      <c r="F929" s="445"/>
      <c r="G929" s="445"/>
      <c r="H929" s="445"/>
      <c r="I929" s="686"/>
      <c r="J929" s="445"/>
      <c r="K929" s="445"/>
      <c r="L929" s="445"/>
      <c r="M929" s="43"/>
      <c r="N929" s="445"/>
      <c r="O929" s="43"/>
      <c r="P929" s="445"/>
      <c r="Q929" s="445"/>
      <c r="R929" s="445"/>
      <c r="S929" s="445"/>
      <c r="T929" s="445"/>
      <c r="U929" s="445"/>
      <c r="V929" s="445"/>
      <c r="W929" s="445"/>
      <c r="X929" s="445"/>
      <c r="Y929" s="445"/>
      <c r="Z929" s="445"/>
      <c r="AA929" s="445"/>
    </row>
    <row r="930" spans="1:27" ht="15.75" customHeight="1" x14ac:dyDescent="0.25">
      <c r="A930" s="445"/>
      <c r="B930" s="445"/>
      <c r="C930" s="445"/>
      <c r="D930" s="445"/>
      <c r="E930" s="445"/>
      <c r="F930" s="445"/>
      <c r="G930" s="445"/>
      <c r="H930" s="445"/>
      <c r="I930" s="686"/>
      <c r="J930" s="445"/>
      <c r="K930" s="445"/>
      <c r="L930" s="445"/>
      <c r="M930" s="43"/>
      <c r="N930" s="445"/>
      <c r="O930" s="43"/>
      <c r="P930" s="445"/>
      <c r="Q930" s="445"/>
      <c r="R930" s="445"/>
      <c r="S930" s="445"/>
      <c r="T930" s="445"/>
      <c r="U930" s="445"/>
      <c r="V930" s="445"/>
      <c r="W930" s="445"/>
      <c r="X930" s="445"/>
      <c r="Y930" s="445"/>
      <c r="Z930" s="445"/>
      <c r="AA930" s="445"/>
    </row>
    <row r="931" spans="1:27" ht="15.75" customHeight="1" x14ac:dyDescent="0.25">
      <c r="A931" s="445"/>
      <c r="B931" s="445"/>
      <c r="C931" s="445"/>
      <c r="D931" s="445"/>
      <c r="E931" s="445"/>
      <c r="F931" s="445"/>
      <c r="G931" s="445"/>
      <c r="H931" s="445"/>
      <c r="I931" s="686"/>
      <c r="J931" s="445"/>
      <c r="K931" s="445"/>
      <c r="L931" s="445"/>
      <c r="M931" s="43"/>
      <c r="N931" s="445"/>
      <c r="O931" s="43"/>
      <c r="P931" s="445"/>
      <c r="Q931" s="445"/>
      <c r="R931" s="445"/>
      <c r="S931" s="445"/>
      <c r="T931" s="445"/>
      <c r="U931" s="445"/>
      <c r="V931" s="445"/>
      <c r="W931" s="445"/>
      <c r="X931" s="445"/>
      <c r="Y931" s="445"/>
      <c r="Z931" s="445"/>
      <c r="AA931" s="445"/>
    </row>
    <row r="932" spans="1:27" ht="15.75" customHeight="1" x14ac:dyDescent="0.25">
      <c r="A932" s="445"/>
      <c r="B932" s="445"/>
      <c r="C932" s="445"/>
      <c r="D932" s="445"/>
      <c r="E932" s="445"/>
      <c r="F932" s="445"/>
      <c r="G932" s="445"/>
      <c r="H932" s="445"/>
      <c r="I932" s="686"/>
      <c r="J932" s="445"/>
      <c r="K932" s="445"/>
      <c r="L932" s="445"/>
      <c r="M932" s="43"/>
      <c r="N932" s="445"/>
      <c r="O932" s="43"/>
      <c r="P932" s="445"/>
      <c r="Q932" s="445"/>
      <c r="R932" s="445"/>
      <c r="S932" s="445"/>
      <c r="T932" s="445"/>
      <c r="U932" s="445"/>
      <c r="V932" s="445"/>
      <c r="W932" s="445"/>
      <c r="X932" s="445"/>
      <c r="Y932" s="445"/>
      <c r="Z932" s="445"/>
      <c r="AA932" s="445"/>
    </row>
    <row r="933" spans="1:27" ht="15.75" customHeight="1" x14ac:dyDescent="0.25">
      <c r="A933" s="445"/>
      <c r="B933" s="445"/>
      <c r="C933" s="445"/>
      <c r="D933" s="445"/>
      <c r="E933" s="445"/>
      <c r="F933" s="445"/>
      <c r="G933" s="445"/>
      <c r="H933" s="445"/>
      <c r="I933" s="686"/>
      <c r="J933" s="445"/>
      <c r="K933" s="445"/>
      <c r="L933" s="445"/>
      <c r="M933" s="43"/>
      <c r="N933" s="445"/>
      <c r="O933" s="43"/>
      <c r="P933" s="445"/>
      <c r="Q933" s="445"/>
      <c r="R933" s="445"/>
      <c r="S933" s="445"/>
      <c r="T933" s="445"/>
      <c r="U933" s="445"/>
      <c r="V933" s="445"/>
      <c r="W933" s="445"/>
      <c r="X933" s="445"/>
      <c r="Y933" s="445"/>
      <c r="Z933" s="445"/>
      <c r="AA933" s="445"/>
    </row>
    <row r="934" spans="1:27" ht="15.75" customHeight="1" x14ac:dyDescent="0.25">
      <c r="A934" s="445"/>
      <c r="B934" s="445"/>
      <c r="C934" s="445"/>
      <c r="D934" s="445"/>
      <c r="E934" s="445"/>
      <c r="F934" s="445"/>
      <c r="G934" s="445"/>
      <c r="H934" s="445"/>
      <c r="I934" s="686"/>
      <c r="J934" s="445"/>
      <c r="K934" s="445"/>
      <c r="L934" s="445"/>
      <c r="M934" s="43"/>
      <c r="N934" s="445"/>
      <c r="O934" s="43"/>
      <c r="P934" s="445"/>
      <c r="Q934" s="445"/>
      <c r="R934" s="445"/>
      <c r="S934" s="445"/>
      <c r="T934" s="445"/>
      <c r="U934" s="445"/>
      <c r="V934" s="445"/>
      <c r="W934" s="445"/>
      <c r="X934" s="445"/>
      <c r="Y934" s="445"/>
      <c r="Z934" s="445"/>
      <c r="AA934" s="445"/>
    </row>
    <row r="935" spans="1:27" ht="15.75" customHeight="1" x14ac:dyDescent="0.25">
      <c r="A935" s="445"/>
      <c r="B935" s="445"/>
      <c r="C935" s="445"/>
      <c r="D935" s="445"/>
      <c r="E935" s="445"/>
      <c r="F935" s="445"/>
      <c r="G935" s="445"/>
      <c r="H935" s="445"/>
      <c r="I935" s="686"/>
      <c r="J935" s="445"/>
      <c r="K935" s="445"/>
      <c r="L935" s="445"/>
      <c r="M935" s="43"/>
      <c r="N935" s="445"/>
      <c r="O935" s="43"/>
      <c r="P935" s="445"/>
      <c r="Q935" s="445"/>
      <c r="R935" s="445"/>
      <c r="S935" s="445"/>
      <c r="T935" s="445"/>
      <c r="U935" s="445"/>
      <c r="V935" s="445"/>
      <c r="W935" s="445"/>
      <c r="X935" s="445"/>
      <c r="Y935" s="445"/>
      <c r="Z935" s="445"/>
      <c r="AA935" s="445"/>
    </row>
    <row r="936" spans="1:27" ht="15.75" customHeight="1" x14ac:dyDescent="0.25">
      <c r="A936" s="445"/>
      <c r="B936" s="445"/>
      <c r="C936" s="445"/>
      <c r="D936" s="445"/>
      <c r="E936" s="445"/>
      <c r="F936" s="445"/>
      <c r="G936" s="445"/>
      <c r="H936" s="445"/>
      <c r="I936" s="686"/>
      <c r="J936" s="445"/>
      <c r="K936" s="445"/>
      <c r="L936" s="445"/>
      <c r="M936" s="43"/>
      <c r="N936" s="445"/>
      <c r="O936" s="43"/>
      <c r="P936" s="445"/>
      <c r="Q936" s="445"/>
      <c r="R936" s="445"/>
      <c r="S936" s="445"/>
      <c r="T936" s="445"/>
      <c r="U936" s="445"/>
      <c r="V936" s="445"/>
      <c r="W936" s="445"/>
      <c r="X936" s="445"/>
      <c r="Y936" s="445"/>
      <c r="Z936" s="445"/>
      <c r="AA936" s="445"/>
    </row>
    <row r="937" spans="1:27" ht="15.75" customHeight="1" x14ac:dyDescent="0.25">
      <c r="A937" s="445"/>
      <c r="B937" s="445"/>
      <c r="C937" s="445"/>
      <c r="D937" s="445"/>
      <c r="E937" s="445"/>
      <c r="F937" s="445"/>
      <c r="G937" s="445"/>
      <c r="H937" s="445"/>
      <c r="I937" s="686"/>
      <c r="J937" s="445"/>
      <c r="K937" s="445"/>
      <c r="L937" s="445"/>
      <c r="M937" s="43"/>
      <c r="N937" s="445"/>
      <c r="O937" s="43"/>
      <c r="P937" s="445"/>
      <c r="Q937" s="445"/>
      <c r="R937" s="445"/>
      <c r="S937" s="445"/>
      <c r="T937" s="445"/>
      <c r="U937" s="445"/>
      <c r="V937" s="445"/>
      <c r="W937" s="445"/>
      <c r="X937" s="445"/>
      <c r="Y937" s="445"/>
      <c r="Z937" s="445"/>
      <c r="AA937" s="445"/>
    </row>
    <row r="938" spans="1:27" ht="15.75" customHeight="1" x14ac:dyDescent="0.25">
      <c r="A938" s="445"/>
      <c r="B938" s="445"/>
      <c r="C938" s="445"/>
      <c r="D938" s="445"/>
      <c r="E938" s="445"/>
      <c r="F938" s="445"/>
      <c r="G938" s="445"/>
      <c r="H938" s="445"/>
      <c r="I938" s="686"/>
      <c r="J938" s="445"/>
      <c r="K938" s="445"/>
      <c r="L938" s="445"/>
      <c r="M938" s="43"/>
      <c r="N938" s="445"/>
      <c r="O938" s="43"/>
      <c r="P938" s="445"/>
      <c r="Q938" s="445"/>
      <c r="R938" s="445"/>
      <c r="S938" s="445"/>
      <c r="T938" s="445"/>
      <c r="U938" s="445"/>
      <c r="V938" s="445"/>
      <c r="W938" s="445"/>
      <c r="X938" s="445"/>
      <c r="Y938" s="445"/>
      <c r="Z938" s="445"/>
      <c r="AA938" s="445"/>
    </row>
    <row r="939" spans="1:27" ht="15.75" customHeight="1" x14ac:dyDescent="0.25">
      <c r="A939" s="445"/>
      <c r="B939" s="445"/>
      <c r="C939" s="445"/>
      <c r="D939" s="445"/>
      <c r="E939" s="445"/>
      <c r="F939" s="445"/>
      <c r="G939" s="445"/>
      <c r="H939" s="445"/>
      <c r="I939" s="686"/>
      <c r="J939" s="445"/>
      <c r="K939" s="445"/>
      <c r="L939" s="445"/>
      <c r="M939" s="43"/>
      <c r="N939" s="445"/>
      <c r="O939" s="43"/>
      <c r="P939" s="445"/>
      <c r="Q939" s="445"/>
      <c r="R939" s="445"/>
      <c r="S939" s="445"/>
      <c r="T939" s="445"/>
      <c r="U939" s="445"/>
      <c r="V939" s="445"/>
      <c r="W939" s="445"/>
      <c r="X939" s="445"/>
      <c r="Y939" s="445"/>
      <c r="Z939" s="445"/>
      <c r="AA939" s="445"/>
    </row>
    <row r="940" spans="1:27" ht="15.75" customHeight="1" x14ac:dyDescent="0.25">
      <c r="A940" s="445"/>
      <c r="B940" s="445"/>
      <c r="C940" s="445"/>
      <c r="D940" s="445"/>
      <c r="E940" s="445"/>
      <c r="F940" s="445"/>
      <c r="G940" s="445"/>
      <c r="H940" s="445"/>
      <c r="I940" s="686"/>
      <c r="J940" s="445"/>
      <c r="K940" s="445"/>
      <c r="L940" s="445"/>
      <c r="M940" s="43"/>
      <c r="N940" s="445"/>
      <c r="O940" s="43"/>
      <c r="P940" s="445"/>
      <c r="Q940" s="445"/>
      <c r="R940" s="445"/>
      <c r="S940" s="445"/>
      <c r="T940" s="445"/>
      <c r="U940" s="445"/>
      <c r="V940" s="445"/>
      <c r="W940" s="445"/>
      <c r="X940" s="445"/>
      <c r="Y940" s="445"/>
      <c r="Z940" s="445"/>
      <c r="AA940" s="445"/>
    </row>
    <row r="941" spans="1:27" ht="15.75" customHeight="1" x14ac:dyDescent="0.25">
      <c r="A941" s="445"/>
      <c r="B941" s="445"/>
      <c r="C941" s="445"/>
      <c r="D941" s="445"/>
      <c r="E941" s="445"/>
      <c r="F941" s="445"/>
      <c r="G941" s="445"/>
      <c r="H941" s="445"/>
      <c r="I941" s="686"/>
      <c r="J941" s="445"/>
      <c r="K941" s="445"/>
      <c r="L941" s="445"/>
      <c r="M941" s="43"/>
      <c r="N941" s="445"/>
      <c r="O941" s="43"/>
      <c r="P941" s="445"/>
      <c r="Q941" s="445"/>
      <c r="R941" s="445"/>
      <c r="S941" s="445"/>
      <c r="T941" s="445"/>
      <c r="U941" s="445"/>
      <c r="V941" s="445"/>
      <c r="W941" s="445"/>
      <c r="X941" s="445"/>
      <c r="Y941" s="445"/>
      <c r="Z941" s="445"/>
      <c r="AA941" s="445"/>
    </row>
    <row r="942" spans="1:27" ht="15.75" customHeight="1" x14ac:dyDescent="0.25">
      <c r="A942" s="445"/>
      <c r="B942" s="445"/>
      <c r="C942" s="445"/>
      <c r="D942" s="445"/>
      <c r="E942" s="445"/>
      <c r="F942" s="445"/>
      <c r="G942" s="445"/>
      <c r="H942" s="445"/>
      <c r="I942" s="686"/>
      <c r="J942" s="445"/>
      <c r="K942" s="445"/>
      <c r="L942" s="445"/>
      <c r="M942" s="43"/>
      <c r="N942" s="445"/>
      <c r="O942" s="43"/>
      <c r="P942" s="445"/>
      <c r="Q942" s="445"/>
      <c r="R942" s="445"/>
      <c r="S942" s="445"/>
      <c r="T942" s="445"/>
      <c r="U942" s="445"/>
      <c r="V942" s="445"/>
      <c r="W942" s="445"/>
      <c r="X942" s="445"/>
      <c r="Y942" s="445"/>
      <c r="Z942" s="445"/>
      <c r="AA942" s="445"/>
    </row>
    <row r="943" spans="1:27" ht="15.75" customHeight="1" x14ac:dyDescent="0.25">
      <c r="A943" s="445"/>
      <c r="B943" s="445"/>
      <c r="C943" s="445"/>
      <c r="D943" s="445"/>
      <c r="E943" s="445"/>
      <c r="F943" s="445"/>
      <c r="G943" s="445"/>
      <c r="H943" s="445"/>
      <c r="I943" s="686"/>
      <c r="J943" s="445"/>
      <c r="K943" s="445"/>
      <c r="L943" s="445"/>
      <c r="M943" s="43"/>
      <c r="N943" s="445"/>
      <c r="O943" s="43"/>
      <c r="P943" s="445"/>
      <c r="Q943" s="445"/>
      <c r="R943" s="445"/>
      <c r="S943" s="445"/>
      <c r="T943" s="445"/>
      <c r="U943" s="445"/>
      <c r="V943" s="445"/>
      <c r="W943" s="445"/>
      <c r="X943" s="445"/>
      <c r="Y943" s="445"/>
      <c r="Z943" s="445"/>
      <c r="AA943" s="445"/>
    </row>
    <row r="944" spans="1:27" ht="15.75" customHeight="1" x14ac:dyDescent="0.25">
      <c r="A944" s="445"/>
      <c r="B944" s="445"/>
      <c r="C944" s="445"/>
      <c r="D944" s="445"/>
      <c r="E944" s="445"/>
      <c r="F944" s="445"/>
      <c r="G944" s="445"/>
      <c r="H944" s="445"/>
      <c r="I944" s="686"/>
      <c r="J944" s="445"/>
      <c r="K944" s="445"/>
      <c r="L944" s="445"/>
      <c r="M944" s="43"/>
      <c r="N944" s="445"/>
      <c r="O944" s="43"/>
      <c r="P944" s="445"/>
      <c r="Q944" s="445"/>
      <c r="R944" s="445"/>
      <c r="S944" s="445"/>
      <c r="T944" s="445"/>
      <c r="U944" s="445"/>
      <c r="V944" s="445"/>
      <c r="W944" s="445"/>
      <c r="X944" s="445"/>
      <c r="Y944" s="445"/>
      <c r="Z944" s="445"/>
      <c r="AA944" s="445"/>
    </row>
    <row r="945" spans="1:27" ht="15.75" customHeight="1" x14ac:dyDescent="0.25">
      <c r="A945" s="445"/>
      <c r="B945" s="445"/>
      <c r="C945" s="445"/>
      <c r="D945" s="445"/>
      <c r="E945" s="445"/>
      <c r="F945" s="445"/>
      <c r="G945" s="445"/>
      <c r="H945" s="445"/>
      <c r="I945" s="686"/>
      <c r="J945" s="445"/>
      <c r="K945" s="445"/>
      <c r="L945" s="445"/>
      <c r="M945" s="43"/>
      <c r="N945" s="445"/>
      <c r="O945" s="43"/>
      <c r="P945" s="445"/>
      <c r="Q945" s="445"/>
      <c r="R945" s="445"/>
      <c r="S945" s="445"/>
      <c r="T945" s="445"/>
      <c r="U945" s="445"/>
      <c r="V945" s="445"/>
      <c r="W945" s="445"/>
      <c r="X945" s="445"/>
      <c r="Y945" s="445"/>
      <c r="Z945" s="445"/>
      <c r="AA945" s="445"/>
    </row>
    <row r="946" spans="1:27" ht="15.75" customHeight="1" x14ac:dyDescent="0.25">
      <c r="A946" s="445"/>
      <c r="B946" s="445"/>
      <c r="C946" s="445"/>
      <c r="D946" s="445"/>
      <c r="E946" s="445"/>
      <c r="F946" s="445"/>
      <c r="G946" s="445"/>
      <c r="H946" s="445"/>
      <c r="I946" s="686"/>
      <c r="J946" s="445"/>
      <c r="K946" s="445"/>
      <c r="L946" s="445"/>
      <c r="M946" s="43"/>
      <c r="N946" s="445"/>
      <c r="O946" s="43"/>
      <c r="P946" s="445"/>
      <c r="Q946" s="445"/>
      <c r="R946" s="445"/>
      <c r="S946" s="445"/>
      <c r="T946" s="445"/>
      <c r="U946" s="445"/>
      <c r="V946" s="445"/>
      <c r="W946" s="445"/>
      <c r="X946" s="445"/>
      <c r="Y946" s="445"/>
      <c r="Z946" s="445"/>
      <c r="AA946" s="445"/>
    </row>
    <row r="947" spans="1:27" ht="15.75" customHeight="1" x14ac:dyDescent="0.25">
      <c r="A947" s="445"/>
      <c r="B947" s="445"/>
      <c r="C947" s="445"/>
      <c r="D947" s="445"/>
      <c r="E947" s="445"/>
      <c r="F947" s="445"/>
      <c r="G947" s="445"/>
      <c r="H947" s="445"/>
      <c r="I947" s="686"/>
      <c r="J947" s="445"/>
      <c r="K947" s="445"/>
      <c r="L947" s="445"/>
      <c r="M947" s="43"/>
      <c r="N947" s="445"/>
      <c r="O947" s="43"/>
      <c r="P947" s="445"/>
      <c r="Q947" s="445"/>
      <c r="R947" s="445"/>
      <c r="S947" s="445"/>
      <c r="T947" s="445"/>
      <c r="U947" s="445"/>
      <c r="V947" s="445"/>
      <c r="W947" s="445"/>
      <c r="X947" s="445"/>
      <c r="Y947" s="445"/>
      <c r="Z947" s="445"/>
      <c r="AA947" s="445"/>
    </row>
    <row r="948" spans="1:27" ht="15.75" customHeight="1" x14ac:dyDescent="0.25">
      <c r="A948" s="445"/>
      <c r="B948" s="445"/>
      <c r="C948" s="445"/>
      <c r="D948" s="445"/>
      <c r="E948" s="445"/>
      <c r="F948" s="445"/>
      <c r="G948" s="445"/>
      <c r="H948" s="445"/>
      <c r="I948" s="686"/>
      <c r="J948" s="445"/>
      <c r="K948" s="445"/>
      <c r="L948" s="445"/>
      <c r="M948" s="43"/>
      <c r="N948" s="445"/>
      <c r="O948" s="43"/>
      <c r="P948" s="445"/>
      <c r="Q948" s="445"/>
      <c r="R948" s="445"/>
      <c r="S948" s="445"/>
      <c r="T948" s="445"/>
      <c r="U948" s="445"/>
      <c r="V948" s="445"/>
      <c r="W948" s="445"/>
      <c r="X948" s="445"/>
      <c r="Y948" s="445"/>
      <c r="Z948" s="445"/>
      <c r="AA948" s="445"/>
    </row>
    <row r="949" spans="1:27" ht="15.75" customHeight="1" x14ac:dyDescent="0.25">
      <c r="A949" s="445"/>
      <c r="B949" s="445"/>
      <c r="C949" s="445"/>
      <c r="D949" s="445"/>
      <c r="E949" s="445"/>
      <c r="F949" s="445"/>
      <c r="G949" s="445"/>
      <c r="H949" s="445"/>
      <c r="I949" s="686"/>
      <c r="J949" s="445"/>
      <c r="K949" s="445"/>
      <c r="L949" s="445"/>
      <c r="M949" s="43"/>
      <c r="N949" s="445"/>
      <c r="O949" s="43"/>
      <c r="P949" s="445"/>
      <c r="Q949" s="445"/>
      <c r="R949" s="445"/>
      <c r="S949" s="445"/>
      <c r="T949" s="445"/>
      <c r="U949" s="445"/>
      <c r="V949" s="445"/>
      <c r="W949" s="445"/>
      <c r="X949" s="445"/>
      <c r="Y949" s="445"/>
      <c r="Z949" s="445"/>
      <c r="AA949" s="445"/>
    </row>
    <row r="950" spans="1:27" ht="15.75" customHeight="1" x14ac:dyDescent="0.25">
      <c r="A950" s="445"/>
      <c r="B950" s="445"/>
      <c r="C950" s="445"/>
      <c r="D950" s="445"/>
      <c r="E950" s="445"/>
      <c r="F950" s="445"/>
      <c r="G950" s="445"/>
      <c r="H950" s="445"/>
      <c r="I950" s="686"/>
      <c r="J950" s="445"/>
      <c r="K950" s="445"/>
      <c r="L950" s="445"/>
      <c r="M950" s="43"/>
      <c r="N950" s="445"/>
      <c r="O950" s="43"/>
      <c r="P950" s="445"/>
      <c r="Q950" s="445"/>
      <c r="R950" s="445"/>
      <c r="S950" s="445"/>
      <c r="T950" s="445"/>
      <c r="U950" s="445"/>
      <c r="V950" s="445"/>
      <c r="W950" s="445"/>
      <c r="X950" s="445"/>
      <c r="Y950" s="445"/>
      <c r="Z950" s="445"/>
      <c r="AA950" s="445"/>
    </row>
    <row r="951" spans="1:27" ht="15.75" customHeight="1" x14ac:dyDescent="0.25">
      <c r="A951" s="445"/>
      <c r="B951" s="445"/>
      <c r="C951" s="445"/>
      <c r="D951" s="445"/>
      <c r="E951" s="445"/>
      <c r="F951" s="445"/>
      <c r="G951" s="445"/>
      <c r="H951" s="445"/>
      <c r="I951" s="686"/>
      <c r="J951" s="445"/>
      <c r="K951" s="445"/>
      <c r="L951" s="445"/>
      <c r="M951" s="43"/>
      <c r="N951" s="445"/>
      <c r="O951" s="43"/>
      <c r="P951" s="445"/>
      <c r="Q951" s="445"/>
      <c r="R951" s="445"/>
      <c r="S951" s="445"/>
      <c r="T951" s="445"/>
      <c r="U951" s="445"/>
      <c r="V951" s="445"/>
      <c r="W951" s="445"/>
      <c r="X951" s="445"/>
      <c r="Y951" s="445"/>
      <c r="Z951" s="445"/>
      <c r="AA951" s="445"/>
    </row>
    <row r="952" spans="1:27" ht="15.75" customHeight="1" x14ac:dyDescent="0.25">
      <c r="A952" s="445"/>
      <c r="B952" s="445"/>
      <c r="C952" s="445"/>
      <c r="D952" s="445"/>
      <c r="E952" s="445"/>
      <c r="F952" s="445"/>
      <c r="G952" s="445"/>
      <c r="H952" s="445"/>
      <c r="I952" s="686"/>
      <c r="J952" s="445"/>
      <c r="K952" s="445"/>
      <c r="L952" s="445"/>
      <c r="M952" s="43"/>
      <c r="N952" s="445"/>
      <c r="O952" s="43"/>
      <c r="P952" s="445"/>
      <c r="Q952" s="445"/>
      <c r="R952" s="445"/>
      <c r="S952" s="445"/>
      <c r="T952" s="445"/>
      <c r="U952" s="445"/>
      <c r="V952" s="445"/>
      <c r="W952" s="445"/>
      <c r="X952" s="445"/>
      <c r="Y952" s="445"/>
      <c r="Z952" s="445"/>
      <c r="AA952" s="445"/>
    </row>
    <row r="953" spans="1:27" ht="15.75" customHeight="1" x14ac:dyDescent="0.25">
      <c r="A953" s="445"/>
      <c r="B953" s="445"/>
      <c r="C953" s="445"/>
      <c r="D953" s="445"/>
      <c r="E953" s="445"/>
      <c r="F953" s="445"/>
      <c r="G953" s="445"/>
      <c r="H953" s="445"/>
      <c r="I953" s="686"/>
      <c r="J953" s="445"/>
      <c r="K953" s="445"/>
      <c r="L953" s="445"/>
      <c r="M953" s="43"/>
      <c r="N953" s="445"/>
      <c r="O953" s="43"/>
      <c r="P953" s="445"/>
      <c r="Q953" s="445"/>
      <c r="R953" s="445"/>
      <c r="S953" s="445"/>
      <c r="T953" s="445"/>
      <c r="U953" s="445"/>
      <c r="V953" s="445"/>
      <c r="W953" s="445"/>
      <c r="X953" s="445"/>
      <c r="Y953" s="445"/>
      <c r="Z953" s="445"/>
      <c r="AA953" s="445"/>
    </row>
    <row r="954" spans="1:27" ht="15.75" customHeight="1" x14ac:dyDescent="0.25">
      <c r="A954" s="445"/>
      <c r="B954" s="445"/>
      <c r="C954" s="445"/>
      <c r="D954" s="445"/>
      <c r="E954" s="445"/>
      <c r="F954" s="445"/>
      <c r="G954" s="445"/>
      <c r="H954" s="445"/>
      <c r="I954" s="686"/>
      <c r="J954" s="445"/>
      <c r="K954" s="445"/>
      <c r="L954" s="445"/>
      <c r="M954" s="43"/>
      <c r="N954" s="445"/>
      <c r="O954" s="43"/>
      <c r="P954" s="445"/>
      <c r="Q954" s="445"/>
      <c r="R954" s="445"/>
      <c r="S954" s="445"/>
      <c r="T954" s="445"/>
      <c r="U954" s="445"/>
      <c r="V954" s="445"/>
      <c r="W954" s="445"/>
      <c r="X954" s="445"/>
      <c r="Y954" s="445"/>
      <c r="Z954" s="445"/>
      <c r="AA954" s="445"/>
    </row>
    <row r="955" spans="1:27" ht="15.75" customHeight="1" x14ac:dyDescent="0.25">
      <c r="A955" s="445"/>
      <c r="B955" s="445"/>
      <c r="C955" s="445"/>
      <c r="D955" s="445"/>
      <c r="E955" s="445"/>
      <c r="F955" s="445"/>
      <c r="G955" s="445"/>
      <c r="H955" s="445"/>
      <c r="I955" s="686"/>
      <c r="J955" s="445"/>
      <c r="K955" s="445"/>
      <c r="L955" s="445"/>
      <c r="M955" s="43"/>
      <c r="N955" s="445"/>
      <c r="O955" s="43"/>
      <c r="P955" s="445"/>
      <c r="Q955" s="445"/>
      <c r="R955" s="445"/>
      <c r="S955" s="445"/>
      <c r="T955" s="445"/>
      <c r="U955" s="445"/>
      <c r="V955" s="445"/>
      <c r="W955" s="445"/>
      <c r="X955" s="445"/>
      <c r="Y955" s="445"/>
      <c r="Z955" s="445"/>
      <c r="AA955" s="445"/>
    </row>
    <row r="956" spans="1:27" ht="15.75" customHeight="1" x14ac:dyDescent="0.25">
      <c r="A956" s="445"/>
      <c r="B956" s="445"/>
      <c r="C956" s="445"/>
      <c r="D956" s="445"/>
      <c r="E956" s="445"/>
      <c r="F956" s="445"/>
      <c r="G956" s="445"/>
      <c r="H956" s="445"/>
      <c r="I956" s="686"/>
      <c r="J956" s="445"/>
      <c r="K956" s="445"/>
      <c r="L956" s="445"/>
      <c r="M956" s="43"/>
      <c r="N956" s="445"/>
      <c r="O956" s="43"/>
      <c r="P956" s="445"/>
      <c r="Q956" s="445"/>
      <c r="R956" s="445"/>
      <c r="S956" s="445"/>
      <c r="T956" s="445"/>
      <c r="U956" s="445"/>
      <c r="V956" s="445"/>
      <c r="W956" s="445"/>
      <c r="X956" s="445"/>
      <c r="Y956" s="445"/>
      <c r="Z956" s="445"/>
      <c r="AA956" s="445"/>
    </row>
    <row r="957" spans="1:27" ht="15.75" customHeight="1" x14ac:dyDescent="0.25">
      <c r="A957" s="445"/>
      <c r="B957" s="445"/>
      <c r="C957" s="445"/>
      <c r="D957" s="445"/>
      <c r="E957" s="445"/>
      <c r="F957" s="445"/>
      <c r="G957" s="445"/>
      <c r="H957" s="445"/>
      <c r="I957" s="686"/>
      <c r="J957" s="445"/>
      <c r="K957" s="445"/>
      <c r="L957" s="445"/>
      <c r="M957" s="43"/>
      <c r="N957" s="445"/>
      <c r="O957" s="43"/>
      <c r="P957" s="445"/>
      <c r="Q957" s="445"/>
      <c r="R957" s="445"/>
      <c r="S957" s="445"/>
      <c r="T957" s="445"/>
      <c r="U957" s="445"/>
      <c r="V957" s="445"/>
      <c r="W957" s="445"/>
      <c r="X957" s="445"/>
      <c r="Y957" s="445"/>
      <c r="Z957" s="445"/>
      <c r="AA957" s="445"/>
    </row>
    <row r="958" spans="1:27" ht="15.75" customHeight="1" x14ac:dyDescent="0.25">
      <c r="A958" s="445"/>
      <c r="B958" s="445"/>
      <c r="C958" s="445"/>
      <c r="D958" s="445"/>
      <c r="E958" s="445"/>
      <c r="F958" s="445"/>
      <c r="G958" s="445"/>
      <c r="H958" s="445"/>
      <c r="I958" s="686"/>
      <c r="J958" s="445"/>
      <c r="K958" s="445"/>
      <c r="L958" s="445"/>
      <c r="M958" s="43"/>
      <c r="N958" s="445"/>
      <c r="O958" s="43"/>
      <c r="P958" s="445"/>
      <c r="Q958" s="445"/>
      <c r="R958" s="445"/>
      <c r="S958" s="445"/>
      <c r="T958" s="445"/>
      <c r="U958" s="445"/>
      <c r="V958" s="445"/>
      <c r="W958" s="445"/>
      <c r="X958" s="445"/>
      <c r="Y958" s="445"/>
      <c r="Z958" s="445"/>
      <c r="AA958" s="445"/>
    </row>
    <row r="959" spans="1:27" ht="15.75" customHeight="1" x14ac:dyDescent="0.25">
      <c r="A959" s="445"/>
      <c r="B959" s="445"/>
      <c r="C959" s="445"/>
      <c r="D959" s="445"/>
      <c r="E959" s="445"/>
      <c r="F959" s="445"/>
      <c r="G959" s="445"/>
      <c r="H959" s="445"/>
      <c r="I959" s="686"/>
      <c r="J959" s="445"/>
      <c r="K959" s="445"/>
      <c r="L959" s="445"/>
      <c r="M959" s="43"/>
      <c r="N959" s="445"/>
      <c r="O959" s="43"/>
      <c r="P959" s="445"/>
      <c r="Q959" s="445"/>
      <c r="R959" s="445"/>
      <c r="S959" s="445"/>
      <c r="T959" s="445"/>
      <c r="U959" s="445"/>
      <c r="V959" s="445"/>
      <c r="W959" s="445"/>
      <c r="X959" s="445"/>
      <c r="Y959" s="445"/>
      <c r="Z959" s="445"/>
      <c r="AA959" s="445"/>
    </row>
    <row r="960" spans="1:27" ht="15.75" customHeight="1" x14ac:dyDescent="0.25">
      <c r="A960" s="445"/>
      <c r="B960" s="445"/>
      <c r="C960" s="445"/>
      <c r="D960" s="445"/>
      <c r="E960" s="445"/>
      <c r="F960" s="445"/>
      <c r="G960" s="445"/>
      <c r="H960" s="445"/>
      <c r="I960" s="686"/>
      <c r="J960" s="445"/>
      <c r="K960" s="445"/>
      <c r="L960" s="445"/>
      <c r="M960" s="43"/>
      <c r="N960" s="445"/>
      <c r="O960" s="43"/>
      <c r="P960" s="445"/>
      <c r="Q960" s="445"/>
      <c r="R960" s="445"/>
      <c r="S960" s="445"/>
      <c r="T960" s="445"/>
      <c r="U960" s="445"/>
      <c r="V960" s="445"/>
      <c r="W960" s="445"/>
      <c r="X960" s="445"/>
      <c r="Y960" s="445"/>
      <c r="Z960" s="445"/>
      <c r="AA960" s="445"/>
    </row>
    <row r="961" spans="1:27" ht="15.75" customHeight="1" x14ac:dyDescent="0.25">
      <c r="A961" s="445"/>
      <c r="B961" s="445"/>
      <c r="C961" s="445"/>
      <c r="D961" s="445"/>
      <c r="E961" s="445"/>
      <c r="F961" s="445"/>
      <c r="G961" s="445"/>
      <c r="H961" s="445"/>
      <c r="I961" s="686"/>
      <c r="J961" s="445"/>
      <c r="K961" s="445"/>
      <c r="L961" s="445"/>
      <c r="M961" s="43"/>
      <c r="N961" s="445"/>
      <c r="O961" s="43"/>
      <c r="P961" s="445"/>
      <c r="Q961" s="445"/>
      <c r="R961" s="445"/>
      <c r="S961" s="445"/>
      <c r="T961" s="445"/>
      <c r="U961" s="445"/>
      <c r="V961" s="445"/>
      <c r="W961" s="445"/>
      <c r="X961" s="445"/>
      <c r="Y961" s="445"/>
      <c r="Z961" s="445"/>
      <c r="AA961" s="445"/>
    </row>
    <row r="962" spans="1:27" ht="15.75" customHeight="1" x14ac:dyDescent="0.25">
      <c r="A962" s="445"/>
      <c r="B962" s="445"/>
      <c r="C962" s="445"/>
      <c r="D962" s="445"/>
      <c r="E962" s="445"/>
      <c r="F962" s="445"/>
      <c r="G962" s="445"/>
      <c r="H962" s="445"/>
      <c r="I962" s="686"/>
      <c r="J962" s="445"/>
      <c r="K962" s="445"/>
      <c r="L962" s="445"/>
      <c r="M962" s="43"/>
      <c r="N962" s="445"/>
      <c r="O962" s="43"/>
      <c r="P962" s="445"/>
      <c r="Q962" s="445"/>
      <c r="R962" s="445"/>
      <c r="S962" s="445"/>
      <c r="T962" s="445"/>
      <c r="U962" s="445"/>
      <c r="V962" s="445"/>
      <c r="W962" s="445"/>
      <c r="X962" s="445"/>
      <c r="Y962" s="445"/>
      <c r="Z962" s="445"/>
      <c r="AA962" s="445"/>
    </row>
    <row r="963" spans="1:27" ht="15.75" customHeight="1" x14ac:dyDescent="0.25">
      <c r="A963" s="445"/>
      <c r="B963" s="445"/>
      <c r="C963" s="445"/>
      <c r="D963" s="445"/>
      <c r="E963" s="445"/>
      <c r="F963" s="445"/>
      <c r="G963" s="445"/>
      <c r="H963" s="445"/>
      <c r="I963" s="686"/>
      <c r="J963" s="445"/>
      <c r="K963" s="445"/>
      <c r="L963" s="445"/>
      <c r="M963" s="43"/>
      <c r="N963" s="445"/>
      <c r="O963" s="43"/>
      <c r="P963" s="445"/>
      <c r="Q963" s="445"/>
      <c r="R963" s="445"/>
      <c r="S963" s="445"/>
      <c r="T963" s="445"/>
      <c r="U963" s="445"/>
      <c r="V963" s="445"/>
      <c r="W963" s="445"/>
      <c r="X963" s="445"/>
      <c r="Y963" s="445"/>
      <c r="Z963" s="445"/>
      <c r="AA963" s="445"/>
    </row>
    <row r="964" spans="1:27" ht="15.75" customHeight="1" x14ac:dyDescent="0.25">
      <c r="A964" s="445"/>
      <c r="B964" s="445"/>
      <c r="C964" s="445"/>
      <c r="D964" s="445"/>
      <c r="E964" s="445"/>
      <c r="F964" s="445"/>
      <c r="G964" s="445"/>
      <c r="H964" s="445"/>
      <c r="I964" s="686"/>
      <c r="J964" s="445"/>
      <c r="K964" s="445"/>
      <c r="L964" s="445"/>
      <c r="M964" s="43"/>
      <c r="N964" s="445"/>
      <c r="O964" s="43"/>
      <c r="P964" s="445"/>
      <c r="Q964" s="445"/>
      <c r="R964" s="445"/>
      <c r="S964" s="445"/>
      <c r="T964" s="445"/>
      <c r="U964" s="445"/>
      <c r="V964" s="445"/>
      <c r="W964" s="445"/>
      <c r="X964" s="445"/>
      <c r="Y964" s="445"/>
      <c r="Z964" s="445"/>
      <c r="AA964" s="445"/>
    </row>
    <row r="965" spans="1:27" ht="15.75" customHeight="1" x14ac:dyDescent="0.25">
      <c r="A965" s="445"/>
      <c r="B965" s="445"/>
      <c r="C965" s="445"/>
      <c r="D965" s="445"/>
      <c r="E965" s="445"/>
      <c r="F965" s="445"/>
      <c r="G965" s="445"/>
      <c r="H965" s="445"/>
      <c r="I965" s="686"/>
      <c r="J965" s="445"/>
      <c r="K965" s="445"/>
      <c r="L965" s="445"/>
      <c r="M965" s="43"/>
      <c r="N965" s="445"/>
      <c r="O965" s="43"/>
      <c r="P965" s="445"/>
      <c r="Q965" s="445"/>
      <c r="R965" s="445"/>
      <c r="S965" s="445"/>
      <c r="T965" s="445"/>
      <c r="U965" s="445"/>
      <c r="V965" s="445"/>
      <c r="W965" s="445"/>
      <c r="X965" s="445"/>
      <c r="Y965" s="445"/>
      <c r="Z965" s="445"/>
      <c r="AA965" s="445"/>
    </row>
    <row r="966" spans="1:27" ht="15.75" customHeight="1" x14ac:dyDescent="0.25">
      <c r="A966" s="445"/>
      <c r="B966" s="445"/>
      <c r="C966" s="445"/>
      <c r="D966" s="445"/>
      <c r="E966" s="445"/>
      <c r="F966" s="445"/>
      <c r="G966" s="445"/>
      <c r="H966" s="445"/>
      <c r="I966" s="686"/>
      <c r="J966" s="445"/>
      <c r="K966" s="445"/>
      <c r="L966" s="445"/>
      <c r="M966" s="43"/>
      <c r="N966" s="445"/>
      <c r="O966" s="43"/>
      <c r="P966" s="445"/>
      <c r="Q966" s="445"/>
      <c r="R966" s="445"/>
      <c r="S966" s="445"/>
      <c r="T966" s="445"/>
      <c r="U966" s="445"/>
      <c r="V966" s="445"/>
      <c r="W966" s="445"/>
      <c r="X966" s="445"/>
      <c r="Y966" s="445"/>
      <c r="Z966" s="445"/>
      <c r="AA966" s="445"/>
    </row>
    <row r="967" spans="1:27" ht="15.75" customHeight="1" x14ac:dyDescent="0.25">
      <c r="A967" s="445"/>
      <c r="B967" s="445"/>
      <c r="C967" s="445"/>
      <c r="D967" s="445"/>
      <c r="E967" s="445"/>
      <c r="F967" s="445"/>
      <c r="G967" s="445"/>
      <c r="H967" s="445"/>
      <c r="I967" s="686"/>
      <c r="J967" s="445"/>
      <c r="K967" s="445"/>
      <c r="L967" s="445"/>
      <c r="M967" s="43"/>
      <c r="N967" s="445"/>
      <c r="O967" s="43"/>
      <c r="P967" s="445"/>
      <c r="Q967" s="445"/>
      <c r="R967" s="445"/>
      <c r="S967" s="445"/>
      <c r="T967" s="445"/>
      <c r="U967" s="445"/>
      <c r="V967" s="445"/>
      <c r="W967" s="445"/>
      <c r="X967" s="445"/>
      <c r="Y967" s="445"/>
      <c r="Z967" s="445"/>
      <c r="AA967" s="445"/>
    </row>
    <row r="968" spans="1:27" ht="15.75" customHeight="1" x14ac:dyDescent="0.25">
      <c r="A968" s="445"/>
      <c r="B968" s="445"/>
      <c r="C968" s="445"/>
      <c r="D968" s="445"/>
      <c r="E968" s="445"/>
      <c r="F968" s="445"/>
      <c r="G968" s="445"/>
      <c r="H968" s="445"/>
      <c r="I968" s="686"/>
      <c r="J968" s="445"/>
      <c r="K968" s="445"/>
      <c r="L968" s="445"/>
      <c r="M968" s="43"/>
      <c r="N968" s="445"/>
      <c r="O968" s="43"/>
      <c r="P968" s="445"/>
      <c r="Q968" s="445"/>
      <c r="R968" s="445"/>
      <c r="S968" s="445"/>
      <c r="T968" s="445"/>
      <c r="U968" s="445"/>
      <c r="V968" s="445"/>
      <c r="W968" s="445"/>
      <c r="X968" s="445"/>
      <c r="Y968" s="445"/>
      <c r="Z968" s="445"/>
      <c r="AA968" s="445"/>
    </row>
    <row r="969" spans="1:27" ht="15.75" customHeight="1" x14ac:dyDescent="0.25">
      <c r="A969" s="445"/>
      <c r="B969" s="445"/>
      <c r="C969" s="445"/>
      <c r="D969" s="445"/>
      <c r="E969" s="445"/>
      <c r="F969" s="445"/>
      <c r="G969" s="445"/>
      <c r="H969" s="445"/>
      <c r="I969" s="686"/>
      <c r="J969" s="445"/>
      <c r="K969" s="445"/>
      <c r="L969" s="445"/>
      <c r="M969" s="43"/>
      <c r="N969" s="445"/>
      <c r="O969" s="43"/>
      <c r="P969" s="445"/>
      <c r="Q969" s="445"/>
      <c r="R969" s="445"/>
      <c r="S969" s="445"/>
      <c r="T969" s="445"/>
      <c r="U969" s="445"/>
      <c r="V969" s="445"/>
      <c r="W969" s="445"/>
      <c r="X969" s="445"/>
      <c r="Y969" s="445"/>
      <c r="Z969" s="445"/>
      <c r="AA969" s="445"/>
    </row>
    <row r="970" spans="1:27" ht="15.75" customHeight="1" x14ac:dyDescent="0.25">
      <c r="A970" s="445"/>
      <c r="B970" s="445"/>
      <c r="C970" s="445"/>
      <c r="D970" s="445"/>
      <c r="E970" s="445"/>
      <c r="F970" s="445"/>
      <c r="G970" s="445"/>
      <c r="H970" s="445"/>
      <c r="I970" s="686"/>
      <c r="J970" s="445"/>
      <c r="K970" s="445"/>
      <c r="L970" s="445"/>
      <c r="M970" s="43"/>
      <c r="N970" s="445"/>
      <c r="O970" s="43"/>
      <c r="P970" s="445"/>
      <c r="Q970" s="445"/>
      <c r="R970" s="445"/>
      <c r="S970" s="445"/>
      <c r="T970" s="445"/>
      <c r="U970" s="445"/>
      <c r="V970" s="445"/>
      <c r="W970" s="445"/>
      <c r="X970" s="445"/>
      <c r="Y970" s="445"/>
      <c r="Z970" s="445"/>
      <c r="AA970" s="445"/>
    </row>
    <row r="971" spans="1:27" ht="15.75" customHeight="1" x14ac:dyDescent="0.25">
      <c r="A971" s="445"/>
      <c r="B971" s="445"/>
      <c r="C971" s="445"/>
      <c r="D971" s="445"/>
      <c r="E971" s="445"/>
      <c r="F971" s="445"/>
      <c r="G971" s="445"/>
      <c r="H971" s="445"/>
      <c r="I971" s="686"/>
      <c r="J971" s="445"/>
      <c r="K971" s="445"/>
      <c r="L971" s="445"/>
      <c r="M971" s="43"/>
      <c r="N971" s="445"/>
      <c r="O971" s="43"/>
      <c r="P971" s="445"/>
      <c r="Q971" s="445"/>
      <c r="R971" s="445"/>
      <c r="S971" s="445"/>
      <c r="T971" s="445"/>
      <c r="U971" s="445"/>
      <c r="V971" s="445"/>
      <c r="W971" s="445"/>
      <c r="X971" s="445"/>
      <c r="Y971" s="445"/>
      <c r="Z971" s="445"/>
      <c r="AA971" s="445"/>
    </row>
    <row r="972" spans="1:27" ht="15.75" customHeight="1" x14ac:dyDescent="0.25">
      <c r="A972" s="445"/>
      <c r="B972" s="445"/>
      <c r="C972" s="445"/>
      <c r="D972" s="445"/>
      <c r="E972" s="445"/>
      <c r="F972" s="445"/>
      <c r="G972" s="445"/>
      <c r="H972" s="445"/>
      <c r="I972" s="686"/>
      <c r="J972" s="445"/>
      <c r="K972" s="445"/>
      <c r="L972" s="445"/>
      <c r="M972" s="43"/>
      <c r="N972" s="445"/>
      <c r="O972" s="43"/>
      <c r="P972" s="445"/>
      <c r="Q972" s="445"/>
      <c r="R972" s="445"/>
      <c r="S972" s="445"/>
      <c r="T972" s="445"/>
      <c r="U972" s="445"/>
      <c r="V972" s="445"/>
      <c r="W972" s="445"/>
      <c r="X972" s="445"/>
      <c r="Y972" s="445"/>
      <c r="Z972" s="445"/>
      <c r="AA972" s="445"/>
    </row>
    <row r="973" spans="1:27" ht="15.75" customHeight="1" x14ac:dyDescent="0.25">
      <c r="A973" s="445"/>
      <c r="B973" s="445"/>
      <c r="C973" s="445"/>
      <c r="D973" s="445"/>
      <c r="E973" s="445"/>
      <c r="F973" s="445"/>
      <c r="G973" s="445"/>
      <c r="H973" s="445"/>
      <c r="I973" s="686"/>
      <c r="J973" s="445"/>
      <c r="K973" s="445"/>
      <c r="L973" s="445"/>
      <c r="M973" s="43"/>
      <c r="N973" s="445"/>
      <c r="O973" s="43"/>
      <c r="P973" s="445"/>
      <c r="Q973" s="445"/>
      <c r="R973" s="445"/>
      <c r="S973" s="445"/>
      <c r="T973" s="445"/>
      <c r="U973" s="445"/>
      <c r="V973" s="445"/>
      <c r="W973" s="445"/>
      <c r="X973" s="445"/>
      <c r="Y973" s="445"/>
      <c r="Z973" s="445"/>
      <c r="AA973" s="445"/>
    </row>
    <row r="974" spans="1:27" ht="15.75" customHeight="1" x14ac:dyDescent="0.25">
      <c r="A974" s="445"/>
      <c r="B974" s="445"/>
      <c r="C974" s="445"/>
      <c r="D974" s="445"/>
      <c r="E974" s="445"/>
      <c r="F974" s="445"/>
      <c r="G974" s="445"/>
      <c r="H974" s="445"/>
      <c r="I974" s="686"/>
      <c r="J974" s="445"/>
      <c r="K974" s="445"/>
      <c r="L974" s="445"/>
      <c r="M974" s="43"/>
      <c r="N974" s="445"/>
      <c r="O974" s="43"/>
      <c r="P974" s="445"/>
      <c r="Q974" s="445"/>
      <c r="R974" s="445"/>
      <c r="S974" s="445"/>
      <c r="T974" s="445"/>
      <c r="U974" s="445"/>
      <c r="V974" s="445"/>
      <c r="W974" s="445"/>
      <c r="X974" s="445"/>
      <c r="Y974" s="445"/>
      <c r="Z974" s="445"/>
      <c r="AA974" s="445"/>
    </row>
    <row r="975" spans="1:27" ht="15.75" customHeight="1" x14ac:dyDescent="0.25">
      <c r="A975" s="445"/>
      <c r="B975" s="445"/>
      <c r="C975" s="445"/>
      <c r="D975" s="445"/>
      <c r="E975" s="445"/>
      <c r="F975" s="445"/>
      <c r="G975" s="445"/>
      <c r="H975" s="445"/>
      <c r="I975" s="686"/>
      <c r="J975" s="445"/>
      <c r="K975" s="445"/>
      <c r="L975" s="445"/>
      <c r="M975" s="43"/>
      <c r="N975" s="445"/>
      <c r="O975" s="43"/>
      <c r="P975" s="445"/>
      <c r="Q975" s="445"/>
      <c r="R975" s="445"/>
      <c r="S975" s="445"/>
      <c r="T975" s="445"/>
      <c r="U975" s="445"/>
      <c r="V975" s="445"/>
      <c r="W975" s="445"/>
      <c r="X975" s="445"/>
      <c r="Y975" s="445"/>
      <c r="Z975" s="445"/>
      <c r="AA975" s="445"/>
    </row>
    <row r="976" spans="1:27" ht="15.75" customHeight="1" x14ac:dyDescent="0.25">
      <c r="A976" s="445"/>
      <c r="B976" s="445"/>
      <c r="C976" s="445"/>
      <c r="D976" s="445"/>
      <c r="E976" s="445"/>
      <c r="F976" s="445"/>
      <c r="G976" s="445"/>
      <c r="H976" s="445"/>
      <c r="I976" s="686"/>
      <c r="J976" s="445"/>
      <c r="K976" s="445"/>
      <c r="L976" s="445"/>
      <c r="M976" s="43"/>
      <c r="N976" s="445"/>
      <c r="O976" s="43"/>
      <c r="P976" s="445"/>
      <c r="Q976" s="445"/>
      <c r="R976" s="445"/>
      <c r="S976" s="445"/>
      <c r="T976" s="445"/>
      <c r="U976" s="445"/>
      <c r="V976" s="445"/>
      <c r="W976" s="445"/>
      <c r="X976" s="445"/>
      <c r="Y976" s="445"/>
      <c r="Z976" s="445"/>
      <c r="AA976" s="445"/>
    </row>
    <row r="977" spans="1:27" ht="15.75" customHeight="1" x14ac:dyDescent="0.25">
      <c r="A977" s="445"/>
      <c r="B977" s="445"/>
      <c r="C977" s="445"/>
      <c r="D977" s="445"/>
      <c r="E977" s="445"/>
      <c r="F977" s="445"/>
      <c r="G977" s="445"/>
      <c r="H977" s="445"/>
      <c r="I977" s="686"/>
      <c r="J977" s="445"/>
      <c r="K977" s="445"/>
      <c r="L977" s="445"/>
      <c r="M977" s="43"/>
      <c r="N977" s="445"/>
      <c r="O977" s="43"/>
      <c r="P977" s="445"/>
      <c r="Q977" s="445"/>
      <c r="R977" s="445"/>
      <c r="S977" s="445"/>
      <c r="T977" s="445"/>
      <c r="U977" s="445"/>
      <c r="V977" s="445"/>
      <c r="W977" s="445"/>
      <c r="X977" s="445"/>
      <c r="Y977" s="445"/>
      <c r="Z977" s="445"/>
      <c r="AA977" s="445"/>
    </row>
    <row r="978" spans="1:27" ht="15.75" customHeight="1" x14ac:dyDescent="0.25">
      <c r="A978" s="445"/>
      <c r="B978" s="445"/>
      <c r="C978" s="445"/>
      <c r="D978" s="445"/>
      <c r="E978" s="445"/>
      <c r="F978" s="445"/>
      <c r="G978" s="445"/>
      <c r="H978" s="445"/>
      <c r="I978" s="686"/>
      <c r="J978" s="445"/>
      <c r="K978" s="445"/>
      <c r="L978" s="445"/>
      <c r="M978" s="43"/>
      <c r="N978" s="445"/>
      <c r="O978" s="43"/>
      <c r="P978" s="445"/>
      <c r="Q978" s="445"/>
      <c r="R978" s="445"/>
      <c r="S978" s="445"/>
      <c r="T978" s="445"/>
      <c r="U978" s="445"/>
      <c r="V978" s="445"/>
      <c r="W978" s="445"/>
      <c r="X978" s="445"/>
      <c r="Y978" s="445"/>
      <c r="Z978" s="445"/>
      <c r="AA978" s="445"/>
    </row>
    <row r="979" spans="1:27" ht="15.75" customHeight="1" x14ac:dyDescent="0.25">
      <c r="A979" s="445"/>
      <c r="B979" s="445"/>
      <c r="C979" s="445"/>
      <c r="D979" s="445"/>
      <c r="E979" s="445"/>
      <c r="F979" s="445"/>
      <c r="G979" s="445"/>
      <c r="H979" s="445"/>
      <c r="I979" s="686"/>
      <c r="J979" s="445"/>
      <c r="K979" s="445"/>
      <c r="L979" s="445"/>
      <c r="M979" s="43"/>
      <c r="N979" s="445"/>
      <c r="O979" s="43"/>
      <c r="P979" s="445"/>
      <c r="Q979" s="445"/>
      <c r="R979" s="445"/>
      <c r="S979" s="445"/>
      <c r="T979" s="445"/>
      <c r="U979" s="445"/>
      <c r="V979" s="445"/>
      <c r="W979" s="445"/>
      <c r="X979" s="445"/>
      <c r="Y979" s="445"/>
      <c r="Z979" s="445"/>
      <c r="AA979" s="445"/>
    </row>
    <row r="980" spans="1:27" ht="15.75" customHeight="1" x14ac:dyDescent="0.25">
      <c r="A980" s="445"/>
      <c r="B980" s="445"/>
      <c r="C980" s="445"/>
      <c r="D980" s="445"/>
      <c r="E980" s="445"/>
      <c r="F980" s="445"/>
      <c r="G980" s="445"/>
      <c r="H980" s="445"/>
      <c r="I980" s="686"/>
      <c r="J980" s="445"/>
      <c r="K980" s="445"/>
      <c r="L980" s="445"/>
      <c r="M980" s="43"/>
      <c r="N980" s="445"/>
      <c r="O980" s="43"/>
      <c r="P980" s="445"/>
      <c r="Q980" s="445"/>
      <c r="R980" s="445"/>
      <c r="S980" s="445"/>
      <c r="T980" s="445"/>
      <c r="U980" s="445"/>
      <c r="V980" s="445"/>
      <c r="W980" s="445"/>
      <c r="X980" s="445"/>
      <c r="Y980" s="445"/>
      <c r="Z980" s="445"/>
      <c r="AA980" s="445"/>
    </row>
    <row r="981" spans="1:27" ht="15.75" customHeight="1" x14ac:dyDescent="0.25">
      <c r="A981" s="445"/>
      <c r="B981" s="445"/>
      <c r="C981" s="445"/>
      <c r="D981" s="445"/>
      <c r="E981" s="445"/>
      <c r="F981" s="445"/>
      <c r="G981" s="445"/>
      <c r="H981" s="445"/>
      <c r="I981" s="686"/>
      <c r="J981" s="445"/>
      <c r="K981" s="445"/>
      <c r="L981" s="445"/>
      <c r="M981" s="43"/>
      <c r="N981" s="445"/>
      <c r="O981" s="43"/>
      <c r="P981" s="445"/>
      <c r="Q981" s="445"/>
      <c r="R981" s="445"/>
      <c r="S981" s="445"/>
      <c r="T981" s="445"/>
      <c r="U981" s="445"/>
      <c r="V981" s="445"/>
      <c r="W981" s="445"/>
      <c r="X981" s="445"/>
      <c r="Y981" s="445"/>
      <c r="Z981" s="445"/>
      <c r="AA981" s="445"/>
    </row>
    <row r="982" spans="1:27" ht="15.75" customHeight="1" x14ac:dyDescent="0.25">
      <c r="A982" s="445"/>
      <c r="B982" s="445"/>
      <c r="C982" s="445"/>
      <c r="D982" s="445"/>
      <c r="E982" s="445"/>
      <c r="F982" s="445"/>
      <c r="G982" s="445"/>
      <c r="H982" s="445"/>
      <c r="I982" s="686"/>
      <c r="J982" s="445"/>
      <c r="K982" s="445"/>
      <c r="L982" s="445"/>
      <c r="M982" s="43"/>
      <c r="N982" s="445"/>
      <c r="O982" s="43"/>
      <c r="P982" s="445"/>
      <c r="Q982" s="445"/>
      <c r="R982" s="445"/>
      <c r="S982" s="445"/>
      <c r="T982" s="445"/>
      <c r="U982" s="445"/>
      <c r="V982" s="445"/>
      <c r="W982" s="445"/>
      <c r="X982" s="445"/>
      <c r="Y982" s="445"/>
      <c r="Z982" s="445"/>
      <c r="AA982" s="445"/>
    </row>
    <row r="983" spans="1:27" ht="15.75" customHeight="1" x14ac:dyDescent="0.25">
      <c r="A983" s="445"/>
      <c r="B983" s="445"/>
      <c r="C983" s="445"/>
      <c r="D983" s="445"/>
      <c r="E983" s="445"/>
      <c r="F983" s="445"/>
      <c r="G983" s="445"/>
      <c r="H983" s="445"/>
      <c r="I983" s="686"/>
      <c r="J983" s="445"/>
      <c r="K983" s="445"/>
      <c r="L983" s="445"/>
      <c r="M983" s="43"/>
      <c r="N983" s="445"/>
      <c r="O983" s="43"/>
      <c r="P983" s="445"/>
      <c r="Q983" s="445"/>
      <c r="R983" s="445"/>
      <c r="S983" s="445"/>
      <c r="T983" s="445"/>
      <c r="U983" s="445"/>
      <c r="V983" s="445"/>
      <c r="W983" s="445"/>
      <c r="X983" s="445"/>
      <c r="Y983" s="445"/>
      <c r="Z983" s="445"/>
      <c r="AA983" s="445"/>
    </row>
    <row r="984" spans="1:27" ht="15.75" customHeight="1" x14ac:dyDescent="0.25">
      <c r="A984" s="445"/>
      <c r="B984" s="445"/>
      <c r="C984" s="445"/>
      <c r="D984" s="445"/>
      <c r="E984" s="445"/>
      <c r="F984" s="445"/>
      <c r="G984" s="445"/>
      <c r="H984" s="445"/>
      <c r="I984" s="686"/>
      <c r="J984" s="445"/>
      <c r="K984" s="445"/>
      <c r="L984" s="445"/>
      <c r="M984" s="43"/>
      <c r="N984" s="445"/>
      <c r="O984" s="43"/>
      <c r="P984" s="445"/>
      <c r="Q984" s="445"/>
      <c r="R984" s="445"/>
      <c r="S984" s="445"/>
      <c r="T984" s="445"/>
      <c r="U984" s="445"/>
      <c r="V984" s="445"/>
      <c r="W984" s="445"/>
      <c r="X984" s="445"/>
      <c r="Y984" s="445"/>
      <c r="Z984" s="445"/>
      <c r="AA984" s="445"/>
    </row>
    <row r="985" spans="1:27" ht="15.75" customHeight="1" x14ac:dyDescent="0.25">
      <c r="A985" s="445"/>
      <c r="B985" s="445"/>
      <c r="C985" s="445"/>
      <c r="D985" s="445"/>
      <c r="E985" s="445"/>
      <c r="F985" s="445"/>
      <c r="G985" s="445"/>
      <c r="H985" s="445"/>
      <c r="I985" s="686"/>
      <c r="J985" s="445"/>
      <c r="K985" s="445"/>
      <c r="L985" s="445"/>
      <c r="M985" s="43"/>
      <c r="N985" s="445"/>
      <c r="O985" s="43"/>
      <c r="P985" s="445"/>
      <c r="Q985" s="445"/>
      <c r="R985" s="445"/>
      <c r="S985" s="445"/>
      <c r="T985" s="445"/>
      <c r="U985" s="445"/>
      <c r="V985" s="445"/>
      <c r="W985" s="445"/>
      <c r="X985" s="445"/>
      <c r="Y985" s="445"/>
      <c r="Z985" s="445"/>
      <c r="AA985" s="445"/>
    </row>
    <row r="986" spans="1:27" ht="15.75" customHeight="1" x14ac:dyDescent="0.25">
      <c r="A986" s="445"/>
      <c r="B986" s="445"/>
      <c r="C986" s="445"/>
      <c r="D986" s="445"/>
      <c r="E986" s="445"/>
      <c r="F986" s="445"/>
      <c r="G986" s="445"/>
      <c r="H986" s="445"/>
      <c r="I986" s="686"/>
      <c r="J986" s="445"/>
      <c r="K986" s="445"/>
      <c r="L986" s="445"/>
      <c r="M986" s="43"/>
      <c r="N986" s="445"/>
      <c r="O986" s="43"/>
      <c r="P986" s="445"/>
      <c r="Q986" s="445"/>
      <c r="R986" s="445"/>
      <c r="S986" s="445"/>
      <c r="T986" s="445"/>
      <c r="U986" s="445"/>
      <c r="V986" s="445"/>
      <c r="W986" s="445"/>
      <c r="X986" s="445"/>
      <c r="Y986" s="445"/>
      <c r="Z986" s="445"/>
      <c r="AA986" s="445"/>
    </row>
    <row r="987" spans="1:27" ht="15.75" customHeight="1" x14ac:dyDescent="0.25">
      <c r="A987" s="445"/>
      <c r="B987" s="445"/>
      <c r="C987" s="445"/>
      <c r="D987" s="445"/>
      <c r="E987" s="445"/>
      <c r="F987" s="445"/>
      <c r="G987" s="445"/>
      <c r="H987" s="445"/>
      <c r="I987" s="686"/>
      <c r="J987" s="445"/>
      <c r="K987" s="445"/>
      <c r="L987" s="445"/>
      <c r="M987" s="43"/>
      <c r="N987" s="445"/>
      <c r="O987" s="43"/>
      <c r="P987" s="445"/>
      <c r="Q987" s="445"/>
      <c r="R987" s="445"/>
      <c r="S987" s="445"/>
      <c r="T987" s="445"/>
      <c r="U987" s="445"/>
      <c r="V987" s="445"/>
      <c r="W987" s="445"/>
      <c r="X987" s="445"/>
      <c r="Y987" s="445"/>
      <c r="Z987" s="445"/>
      <c r="AA987" s="445"/>
    </row>
    <row r="988" spans="1:27" ht="15.75" customHeight="1" x14ac:dyDescent="0.25">
      <c r="A988" s="445"/>
      <c r="B988" s="445"/>
      <c r="C988" s="445"/>
      <c r="D988" s="445"/>
      <c r="E988" s="445"/>
      <c r="F988" s="445"/>
      <c r="G988" s="445"/>
      <c r="H988" s="445"/>
      <c r="I988" s="686"/>
      <c r="J988" s="445"/>
      <c r="K988" s="445"/>
      <c r="L988" s="445"/>
      <c r="M988" s="43"/>
      <c r="N988" s="445"/>
      <c r="O988" s="43"/>
      <c r="P988" s="445"/>
      <c r="Q988" s="445"/>
      <c r="R988" s="445"/>
      <c r="S988" s="445"/>
      <c r="T988" s="445"/>
      <c r="U988" s="445"/>
      <c r="V988" s="445"/>
      <c r="W988" s="445"/>
      <c r="X988" s="445"/>
      <c r="Y988" s="445"/>
      <c r="Z988" s="445"/>
      <c r="AA988" s="445"/>
    </row>
    <row r="989" spans="1:27" ht="15.75" customHeight="1" x14ac:dyDescent="0.25">
      <c r="A989" s="445"/>
      <c r="B989" s="445"/>
      <c r="C989" s="445"/>
      <c r="D989" s="445"/>
      <c r="E989" s="445"/>
      <c r="F989" s="445"/>
      <c r="G989" s="445"/>
      <c r="H989" s="445"/>
      <c r="I989" s="686"/>
      <c r="J989" s="445"/>
      <c r="K989" s="445"/>
      <c r="L989" s="445"/>
      <c r="M989" s="43"/>
      <c r="N989" s="445"/>
      <c r="O989" s="43"/>
      <c r="P989" s="445"/>
      <c r="Q989" s="445"/>
      <c r="R989" s="445"/>
      <c r="S989" s="445"/>
      <c r="T989" s="445"/>
      <c r="U989" s="445"/>
      <c r="V989" s="445"/>
      <c r="W989" s="445"/>
      <c r="X989" s="445"/>
      <c r="Y989" s="445"/>
      <c r="Z989" s="445"/>
      <c r="AA989" s="445"/>
    </row>
    <row r="990" spans="1:27" ht="15.75" customHeight="1" x14ac:dyDescent="0.25">
      <c r="A990" s="445"/>
      <c r="B990" s="445"/>
      <c r="C990" s="445"/>
      <c r="D990" s="445"/>
      <c r="E990" s="445"/>
      <c r="F990" s="445"/>
      <c r="G990" s="445"/>
      <c r="H990" s="445"/>
      <c r="I990" s="686"/>
      <c r="J990" s="445"/>
      <c r="K990" s="445"/>
      <c r="L990" s="445"/>
      <c r="M990" s="43"/>
      <c r="N990" s="445"/>
      <c r="O990" s="43"/>
      <c r="P990" s="445"/>
      <c r="Q990" s="445"/>
      <c r="R990" s="445"/>
      <c r="S990" s="445"/>
      <c r="T990" s="445"/>
      <c r="U990" s="445"/>
      <c r="V990" s="445"/>
      <c r="W990" s="445"/>
      <c r="X990" s="445"/>
      <c r="Y990" s="445"/>
      <c r="Z990" s="445"/>
      <c r="AA990" s="445"/>
    </row>
    <row r="991" spans="1:27" ht="15.75" customHeight="1" x14ac:dyDescent="0.25">
      <c r="A991" s="445"/>
      <c r="B991" s="445"/>
      <c r="C991" s="445"/>
      <c r="D991" s="445"/>
      <c r="E991" s="445"/>
      <c r="F991" s="445"/>
      <c r="G991" s="445"/>
      <c r="H991" s="445"/>
      <c r="I991" s="686"/>
      <c r="J991" s="445"/>
      <c r="K991" s="445"/>
      <c r="L991" s="445"/>
      <c r="M991" s="43"/>
      <c r="N991" s="445"/>
      <c r="O991" s="43"/>
      <c r="P991" s="445"/>
      <c r="Q991" s="445"/>
      <c r="R991" s="445"/>
      <c r="S991" s="445"/>
      <c r="T991" s="445"/>
      <c r="U991" s="445"/>
      <c r="V991" s="445"/>
      <c r="W991" s="445"/>
      <c r="X991" s="445"/>
      <c r="Y991" s="445"/>
      <c r="Z991" s="445"/>
      <c r="AA991" s="445"/>
    </row>
    <row r="992" spans="1:27" ht="15.75" customHeight="1" x14ac:dyDescent="0.25">
      <c r="A992" s="445"/>
      <c r="B992" s="445"/>
      <c r="C992" s="445"/>
      <c r="D992" s="445"/>
      <c r="E992" s="445"/>
      <c r="F992" s="445"/>
      <c r="G992" s="445"/>
      <c r="H992" s="445"/>
      <c r="I992" s="686"/>
      <c r="J992" s="445"/>
      <c r="K992" s="445"/>
      <c r="L992" s="445"/>
      <c r="M992" s="43"/>
      <c r="N992" s="445"/>
      <c r="O992" s="43"/>
      <c r="P992" s="445"/>
      <c r="Q992" s="445"/>
      <c r="R992" s="445"/>
      <c r="S992" s="445"/>
      <c r="T992" s="445"/>
      <c r="U992" s="445"/>
      <c r="V992" s="445"/>
      <c r="W992" s="445"/>
      <c r="X992" s="445"/>
      <c r="Y992" s="445"/>
      <c r="Z992" s="445"/>
      <c r="AA992" s="445"/>
    </row>
    <row r="993" spans="1:27" ht="15.75" customHeight="1" x14ac:dyDescent="0.25">
      <c r="A993" s="445"/>
      <c r="B993" s="445"/>
      <c r="C993" s="445"/>
      <c r="D993" s="445"/>
      <c r="E993" s="445"/>
      <c r="F993" s="445"/>
      <c r="G993" s="445"/>
      <c r="H993" s="445"/>
      <c r="I993" s="686"/>
      <c r="J993" s="445"/>
      <c r="K993" s="445"/>
      <c r="L993" s="445"/>
      <c r="M993" s="43"/>
      <c r="N993" s="445"/>
      <c r="O993" s="43"/>
      <c r="P993" s="445"/>
      <c r="Q993" s="445"/>
      <c r="R993" s="445"/>
      <c r="S993" s="445"/>
      <c r="T993" s="445"/>
      <c r="U993" s="445"/>
      <c r="V993" s="445"/>
      <c r="W993" s="445"/>
      <c r="X993" s="445"/>
      <c r="Y993" s="445"/>
      <c r="Z993" s="445"/>
      <c r="AA993" s="445"/>
    </row>
    <row r="994" spans="1:27" ht="15.75" customHeight="1" x14ac:dyDescent="0.25">
      <c r="A994" s="445"/>
      <c r="B994" s="445"/>
      <c r="C994" s="445"/>
      <c r="D994" s="445"/>
      <c r="E994" s="445"/>
      <c r="F994" s="445"/>
      <c r="G994" s="445"/>
      <c r="H994" s="445"/>
      <c r="I994" s="686"/>
      <c r="J994" s="445"/>
      <c r="K994" s="445"/>
      <c r="L994" s="445"/>
      <c r="M994" s="43"/>
      <c r="N994" s="445"/>
      <c r="O994" s="43"/>
      <c r="P994" s="445"/>
      <c r="Q994" s="445"/>
      <c r="R994" s="445"/>
      <c r="S994" s="445"/>
      <c r="T994" s="445"/>
      <c r="U994" s="445"/>
      <c r="V994" s="445"/>
      <c r="W994" s="445"/>
      <c r="X994" s="445"/>
      <c r="Y994" s="445"/>
      <c r="Z994" s="445"/>
      <c r="AA994" s="445"/>
    </row>
    <row r="995" spans="1:27" ht="15.75" customHeight="1" x14ac:dyDescent="0.25">
      <c r="A995" s="445"/>
      <c r="B995" s="445"/>
      <c r="C995" s="445"/>
      <c r="D995" s="445"/>
      <c r="E995" s="445"/>
      <c r="F995" s="445"/>
      <c r="G995" s="445"/>
      <c r="H995" s="445"/>
      <c r="I995" s="686"/>
      <c r="J995" s="445"/>
      <c r="K995" s="445"/>
      <c r="L995" s="445"/>
      <c r="M995" s="43"/>
      <c r="N995" s="445"/>
      <c r="O995" s="43"/>
      <c r="P995" s="445"/>
      <c r="Q995" s="445"/>
      <c r="R995" s="445"/>
      <c r="S995" s="445"/>
      <c r="T995" s="445"/>
      <c r="U995" s="445"/>
      <c r="V995" s="445"/>
      <c r="W995" s="445"/>
      <c r="X995" s="445"/>
      <c r="Y995" s="445"/>
      <c r="Z995" s="445"/>
      <c r="AA995" s="445"/>
    </row>
    <row r="996" spans="1:27" ht="15.75" customHeight="1" x14ac:dyDescent="0.25">
      <c r="A996" s="445"/>
      <c r="B996" s="445"/>
      <c r="C996" s="445"/>
      <c r="D996" s="445"/>
      <c r="E996" s="445"/>
      <c r="F996" s="445"/>
      <c r="G996" s="445"/>
      <c r="H996" s="445"/>
      <c r="I996" s="686"/>
      <c r="J996" s="445"/>
      <c r="K996" s="445"/>
      <c r="L996" s="445"/>
      <c r="M996" s="43"/>
      <c r="N996" s="445"/>
      <c r="O996" s="43"/>
      <c r="P996" s="445"/>
      <c r="Q996" s="445"/>
      <c r="R996" s="445"/>
      <c r="S996" s="445"/>
      <c r="T996" s="445"/>
      <c r="U996" s="445"/>
      <c r="V996" s="445"/>
      <c r="W996" s="445"/>
      <c r="X996" s="445"/>
      <c r="Y996" s="445"/>
      <c r="Z996" s="445"/>
      <c r="AA996" s="445"/>
    </row>
    <row r="997" spans="1:27" ht="15.75" customHeight="1" x14ac:dyDescent="0.25">
      <c r="A997" s="445"/>
      <c r="B997" s="445"/>
      <c r="C997" s="445"/>
      <c r="D997" s="445"/>
      <c r="E997" s="445"/>
      <c r="F997" s="445"/>
      <c r="G997" s="445"/>
      <c r="H997" s="445"/>
      <c r="I997" s="686"/>
      <c r="J997" s="445"/>
      <c r="K997" s="445"/>
      <c r="L997" s="445"/>
      <c r="M997" s="43"/>
      <c r="N997" s="445"/>
      <c r="O997" s="43"/>
      <c r="P997" s="445"/>
      <c r="Q997" s="445"/>
      <c r="R997" s="445"/>
      <c r="S997" s="445"/>
      <c r="T997" s="445"/>
      <c r="U997" s="445"/>
      <c r="V997" s="445"/>
      <c r="W997" s="445"/>
      <c r="X997" s="445"/>
      <c r="Y997" s="445"/>
      <c r="Z997" s="445"/>
      <c r="AA997" s="445"/>
    </row>
    <row r="998" spans="1:27" ht="15.75" customHeight="1" x14ac:dyDescent="0.25">
      <c r="A998" s="445"/>
      <c r="B998" s="445"/>
      <c r="C998" s="445"/>
      <c r="D998" s="445"/>
      <c r="E998" s="445"/>
      <c r="F998" s="445"/>
      <c r="G998" s="445"/>
      <c r="H998" s="445"/>
      <c r="I998" s="686"/>
      <c r="J998" s="445"/>
      <c r="K998" s="445"/>
      <c r="L998" s="445"/>
      <c r="M998" s="43"/>
      <c r="N998" s="445"/>
      <c r="O998" s="43"/>
      <c r="P998" s="445"/>
      <c r="Q998" s="445"/>
      <c r="R998" s="445"/>
      <c r="S998" s="445"/>
      <c r="T998" s="445"/>
      <c r="U998" s="445"/>
      <c r="V998" s="445"/>
      <c r="W998" s="445"/>
      <c r="X998" s="445"/>
      <c r="Y998" s="445"/>
      <c r="Z998" s="445"/>
      <c r="AA998" s="445"/>
    </row>
    <row r="999" spans="1:27" ht="15.75" customHeight="1" x14ac:dyDescent="0.25">
      <c r="A999" s="445"/>
      <c r="B999" s="445"/>
      <c r="C999" s="445"/>
      <c r="D999" s="445"/>
      <c r="E999" s="445"/>
      <c r="F999" s="445"/>
      <c r="G999" s="445"/>
      <c r="H999" s="445"/>
      <c r="I999" s="686"/>
      <c r="J999" s="445"/>
      <c r="K999" s="445"/>
      <c r="L999" s="445"/>
      <c r="M999" s="43"/>
      <c r="N999" s="445"/>
      <c r="O999" s="43"/>
      <c r="P999" s="445"/>
      <c r="Q999" s="445"/>
      <c r="R999" s="445"/>
      <c r="S999" s="445"/>
      <c r="T999" s="445"/>
      <c r="U999" s="445"/>
      <c r="V999" s="445"/>
      <c r="W999" s="445"/>
      <c r="X999" s="445"/>
      <c r="Y999" s="445"/>
      <c r="Z999" s="445"/>
      <c r="AA999" s="445"/>
    </row>
    <row r="1000" spans="1:27" ht="15.75" customHeight="1" x14ac:dyDescent="0.25">
      <c r="A1000" s="445"/>
      <c r="B1000" s="445"/>
      <c r="C1000" s="445"/>
      <c r="D1000" s="445"/>
      <c r="E1000" s="445"/>
      <c r="F1000" s="445"/>
      <c r="G1000" s="445"/>
      <c r="H1000" s="445"/>
      <c r="I1000" s="686"/>
      <c r="J1000" s="445"/>
      <c r="K1000" s="445"/>
      <c r="L1000" s="445"/>
      <c r="M1000" s="43"/>
      <c r="N1000" s="445"/>
      <c r="O1000" s="43"/>
      <c r="P1000" s="445"/>
      <c r="Q1000" s="445"/>
      <c r="R1000" s="445"/>
      <c r="S1000" s="445"/>
      <c r="T1000" s="445"/>
      <c r="U1000" s="445"/>
      <c r="V1000" s="445"/>
      <c r="W1000" s="445"/>
      <c r="X1000" s="445"/>
      <c r="Y1000" s="445"/>
      <c r="Z1000" s="445"/>
      <c r="AA1000" s="445"/>
    </row>
    <row r="1001" spans="1:27" ht="15.75" customHeight="1" x14ac:dyDescent="0.25">
      <c r="A1001" s="445"/>
      <c r="B1001" s="445"/>
      <c r="C1001" s="445"/>
      <c r="D1001" s="445"/>
      <c r="E1001" s="445"/>
      <c r="F1001" s="445"/>
      <c r="G1001" s="445"/>
      <c r="H1001" s="445"/>
      <c r="I1001" s="686"/>
      <c r="J1001" s="445"/>
      <c r="K1001" s="445"/>
      <c r="L1001" s="445"/>
      <c r="M1001" s="43"/>
      <c r="N1001" s="445"/>
      <c r="O1001" s="43"/>
      <c r="P1001" s="445"/>
      <c r="Q1001" s="445"/>
      <c r="R1001" s="445"/>
      <c r="S1001" s="445"/>
      <c r="T1001" s="445"/>
      <c r="U1001" s="445"/>
      <c r="V1001" s="445"/>
      <c r="W1001" s="445"/>
      <c r="X1001" s="445"/>
      <c r="Y1001" s="445"/>
      <c r="Z1001" s="445"/>
      <c r="AA1001" s="445"/>
    </row>
    <row r="1002" spans="1:27" ht="15.75" customHeight="1" x14ac:dyDescent="0.25">
      <c r="A1002" s="445"/>
      <c r="B1002" s="445"/>
      <c r="C1002" s="445"/>
      <c r="D1002" s="445"/>
      <c r="E1002" s="445"/>
      <c r="F1002" s="445"/>
      <c r="G1002" s="445"/>
      <c r="H1002" s="445"/>
      <c r="I1002" s="686"/>
      <c r="J1002" s="445"/>
      <c r="K1002" s="445"/>
      <c r="L1002" s="445"/>
      <c r="M1002" s="43"/>
      <c r="N1002" s="445"/>
      <c r="O1002" s="43"/>
      <c r="P1002" s="445"/>
      <c r="Q1002" s="445"/>
      <c r="R1002" s="445"/>
      <c r="S1002" s="445"/>
      <c r="T1002" s="445"/>
      <c r="U1002" s="445"/>
      <c r="V1002" s="445"/>
      <c r="W1002" s="445"/>
      <c r="X1002" s="445"/>
      <c r="Y1002" s="445"/>
      <c r="Z1002" s="445"/>
      <c r="AA1002" s="445"/>
    </row>
    <row r="1003" spans="1:27" ht="15.75" customHeight="1" x14ac:dyDescent="0.25">
      <c r="A1003" s="445"/>
      <c r="B1003" s="445"/>
      <c r="C1003" s="445"/>
      <c r="D1003" s="445"/>
      <c r="E1003" s="445"/>
      <c r="F1003" s="445"/>
      <c r="G1003" s="445"/>
      <c r="H1003" s="445"/>
      <c r="I1003" s="686"/>
      <c r="J1003" s="445"/>
      <c r="K1003" s="445"/>
      <c r="L1003" s="445"/>
      <c r="M1003" s="43"/>
      <c r="N1003" s="445"/>
      <c r="O1003" s="43"/>
      <c r="P1003" s="445"/>
      <c r="Q1003" s="445"/>
      <c r="R1003" s="445"/>
      <c r="S1003" s="445"/>
      <c r="T1003" s="445"/>
      <c r="U1003" s="445"/>
      <c r="V1003" s="445"/>
      <c r="W1003" s="445"/>
      <c r="X1003" s="445"/>
      <c r="Y1003" s="445"/>
      <c r="Z1003" s="445"/>
      <c r="AA1003" s="445"/>
    </row>
    <row r="1004" spans="1:27" ht="15.75" customHeight="1" x14ac:dyDescent="0.25">
      <c r="A1004" s="445"/>
      <c r="B1004" s="445"/>
      <c r="C1004" s="445"/>
      <c r="D1004" s="445"/>
      <c r="E1004" s="445"/>
      <c r="F1004" s="445"/>
      <c r="G1004" s="445"/>
      <c r="H1004" s="445"/>
      <c r="I1004" s="686"/>
      <c r="J1004" s="445"/>
      <c r="K1004" s="445"/>
      <c r="L1004" s="445"/>
      <c r="M1004" s="43"/>
      <c r="N1004" s="445"/>
      <c r="O1004" s="43"/>
      <c r="P1004" s="445"/>
      <c r="Q1004" s="445"/>
      <c r="R1004" s="445"/>
      <c r="S1004" s="445"/>
      <c r="T1004" s="445"/>
      <c r="U1004" s="445"/>
      <c r="V1004" s="445"/>
      <c r="W1004" s="445"/>
      <c r="X1004" s="445"/>
      <c r="Y1004" s="445"/>
      <c r="Z1004" s="445"/>
      <c r="AA1004" s="445"/>
    </row>
    <row r="1005" spans="1:27" ht="15.75" customHeight="1" x14ac:dyDescent="0.25">
      <c r="A1005" s="445"/>
      <c r="B1005" s="445"/>
      <c r="C1005" s="445"/>
      <c r="D1005" s="445"/>
      <c r="E1005" s="445"/>
      <c r="F1005" s="445"/>
      <c r="G1005" s="445"/>
      <c r="H1005" s="445"/>
      <c r="I1005" s="686"/>
      <c r="J1005" s="445"/>
      <c r="K1005" s="445"/>
      <c r="L1005" s="445"/>
      <c r="M1005" s="43"/>
      <c r="N1005" s="445"/>
      <c r="O1005" s="43"/>
      <c r="P1005" s="445"/>
      <c r="Q1005" s="445"/>
      <c r="R1005" s="445"/>
      <c r="S1005" s="445"/>
      <c r="T1005" s="445"/>
      <c r="U1005" s="445"/>
      <c r="V1005" s="445"/>
      <c r="W1005" s="445"/>
      <c r="X1005" s="445"/>
      <c r="Y1005" s="445"/>
      <c r="Z1005" s="445"/>
      <c r="AA1005" s="445"/>
    </row>
    <row r="1006" spans="1:27" ht="15.75" customHeight="1" x14ac:dyDescent="0.25">
      <c r="A1006" s="445"/>
      <c r="B1006" s="445"/>
      <c r="C1006" s="445"/>
      <c r="D1006" s="445"/>
      <c r="E1006" s="445"/>
      <c r="F1006" s="445"/>
      <c r="G1006" s="445"/>
      <c r="H1006" s="445"/>
      <c r="I1006" s="686"/>
      <c r="J1006" s="445"/>
      <c r="K1006" s="445"/>
      <c r="L1006" s="445"/>
      <c r="M1006" s="43"/>
      <c r="N1006" s="445"/>
      <c r="O1006" s="43"/>
      <c r="P1006" s="445"/>
      <c r="Q1006" s="445"/>
      <c r="R1006" s="445"/>
      <c r="S1006" s="445"/>
      <c r="T1006" s="445"/>
      <c r="U1006" s="445"/>
      <c r="V1006" s="445"/>
      <c r="W1006" s="445"/>
      <c r="X1006" s="445"/>
      <c r="Y1006" s="445"/>
      <c r="Z1006" s="445"/>
      <c r="AA1006" s="445"/>
    </row>
    <row r="1007" spans="1:27" ht="15.75" customHeight="1" x14ac:dyDescent="0.25">
      <c r="A1007" s="445"/>
      <c r="B1007" s="445"/>
      <c r="C1007" s="445"/>
      <c r="D1007" s="445"/>
      <c r="E1007" s="445"/>
      <c r="F1007" s="445"/>
      <c r="G1007" s="445"/>
      <c r="H1007" s="445"/>
      <c r="I1007" s="686"/>
      <c r="J1007" s="445"/>
      <c r="K1007" s="445"/>
      <c r="L1007" s="445"/>
      <c r="M1007" s="43"/>
      <c r="N1007" s="445"/>
      <c r="O1007" s="43"/>
      <c r="P1007" s="445"/>
      <c r="Q1007" s="445"/>
      <c r="R1007" s="445"/>
      <c r="S1007" s="445"/>
      <c r="T1007" s="445"/>
      <c r="U1007" s="445"/>
      <c r="V1007" s="445"/>
      <c r="W1007" s="445"/>
      <c r="X1007" s="445"/>
      <c r="Y1007" s="445"/>
      <c r="Z1007" s="445"/>
      <c r="AA1007" s="445"/>
    </row>
    <row r="1008" spans="1:27" ht="15.75" customHeight="1" x14ac:dyDescent="0.25">
      <c r="A1008" s="445"/>
      <c r="B1008" s="445"/>
      <c r="C1008" s="445"/>
      <c r="D1008" s="445"/>
      <c r="E1008" s="445"/>
      <c r="F1008" s="445"/>
      <c r="G1008" s="445"/>
      <c r="H1008" s="445"/>
      <c r="I1008" s="686"/>
      <c r="J1008" s="445"/>
      <c r="K1008" s="445"/>
      <c r="L1008" s="445"/>
      <c r="M1008" s="43"/>
      <c r="N1008" s="445"/>
      <c r="O1008" s="43"/>
      <c r="P1008" s="445"/>
      <c r="Q1008" s="445"/>
      <c r="R1008" s="445"/>
      <c r="S1008" s="445"/>
      <c r="T1008" s="445"/>
      <c r="U1008" s="445"/>
      <c r="V1008" s="445"/>
      <c r="W1008" s="445"/>
      <c r="X1008" s="445"/>
      <c r="Y1008" s="445"/>
      <c r="Z1008" s="445"/>
      <c r="AA1008" s="445"/>
    </row>
    <row r="1009" spans="1:27" ht="15.75" customHeight="1" x14ac:dyDescent="0.25">
      <c r="A1009" s="445"/>
      <c r="B1009" s="445"/>
      <c r="C1009" s="445"/>
      <c r="D1009" s="445"/>
      <c r="E1009" s="445"/>
      <c r="F1009" s="445"/>
      <c r="G1009" s="445"/>
      <c r="H1009" s="445"/>
      <c r="I1009" s="686"/>
      <c r="J1009" s="445"/>
      <c r="K1009" s="445"/>
      <c r="L1009" s="445"/>
      <c r="M1009" s="43"/>
      <c r="N1009" s="445"/>
      <c r="O1009" s="43"/>
      <c r="P1009" s="445"/>
      <c r="Q1009" s="445"/>
      <c r="R1009" s="445"/>
      <c r="S1009" s="445"/>
      <c r="T1009" s="445"/>
      <c r="U1009" s="445"/>
      <c r="V1009" s="445"/>
      <c r="W1009" s="445"/>
      <c r="X1009" s="445"/>
      <c r="Y1009" s="445"/>
      <c r="Z1009" s="445"/>
      <c r="AA1009" s="445"/>
    </row>
    <row r="1010" spans="1:27" ht="15.75" customHeight="1" x14ac:dyDescent="0.25">
      <c r="A1010" s="445"/>
      <c r="B1010" s="445"/>
      <c r="C1010" s="445"/>
      <c r="D1010" s="445"/>
      <c r="E1010" s="445"/>
      <c r="F1010" s="445"/>
      <c r="G1010" s="445"/>
      <c r="H1010" s="445"/>
      <c r="I1010" s="686"/>
      <c r="J1010" s="445"/>
      <c r="K1010" s="445"/>
      <c r="L1010" s="445"/>
      <c r="M1010" s="43"/>
      <c r="N1010" s="445"/>
      <c r="O1010" s="43"/>
      <c r="P1010" s="445"/>
      <c r="Q1010" s="445"/>
      <c r="R1010" s="445"/>
      <c r="S1010" s="445"/>
      <c r="T1010" s="445"/>
      <c r="U1010" s="445"/>
      <c r="V1010" s="445"/>
      <c r="W1010" s="445"/>
      <c r="X1010" s="445"/>
      <c r="Y1010" s="445"/>
      <c r="Z1010" s="445"/>
      <c r="AA1010" s="445"/>
    </row>
    <row r="1011" spans="1:27" ht="15.75" customHeight="1" x14ac:dyDescent="0.25">
      <c r="A1011" s="445"/>
      <c r="B1011" s="445"/>
      <c r="C1011" s="445"/>
      <c r="D1011" s="445"/>
      <c r="E1011" s="445"/>
      <c r="F1011" s="445"/>
      <c r="G1011" s="445"/>
      <c r="H1011" s="445"/>
      <c r="I1011" s="686"/>
      <c r="J1011" s="445"/>
      <c r="K1011" s="445"/>
      <c r="L1011" s="445"/>
      <c r="M1011" s="43"/>
      <c r="N1011" s="445"/>
      <c r="O1011" s="43"/>
      <c r="P1011" s="445"/>
      <c r="Q1011" s="445"/>
      <c r="R1011" s="445"/>
      <c r="S1011" s="445"/>
      <c r="T1011" s="445"/>
      <c r="U1011" s="445"/>
      <c r="V1011" s="445"/>
      <c r="W1011" s="445"/>
      <c r="X1011" s="445"/>
      <c r="Y1011" s="445"/>
      <c r="Z1011" s="445"/>
      <c r="AA1011" s="445"/>
    </row>
    <row r="1012" spans="1:27" ht="15.75" customHeight="1" x14ac:dyDescent="0.25">
      <c r="A1012" s="445"/>
      <c r="B1012" s="445"/>
      <c r="C1012" s="445"/>
      <c r="D1012" s="445"/>
      <c r="E1012" s="445"/>
      <c r="F1012" s="445"/>
      <c r="G1012" s="445"/>
      <c r="H1012" s="445"/>
      <c r="I1012" s="686"/>
      <c r="J1012" s="445"/>
      <c r="K1012" s="445"/>
      <c r="L1012" s="445"/>
      <c r="M1012" s="43"/>
      <c r="N1012" s="445"/>
      <c r="O1012" s="43"/>
      <c r="P1012" s="445"/>
      <c r="Q1012" s="445"/>
      <c r="R1012" s="445"/>
      <c r="S1012" s="445"/>
      <c r="T1012" s="445"/>
      <c r="U1012" s="445"/>
      <c r="V1012" s="445"/>
      <c r="W1012" s="445"/>
      <c r="X1012" s="445"/>
      <c r="Y1012" s="445"/>
      <c r="Z1012" s="445"/>
      <c r="AA1012" s="445"/>
    </row>
    <row r="1013" spans="1:27" ht="15.75" customHeight="1" x14ac:dyDescent="0.25">
      <c r="A1013" s="445"/>
      <c r="B1013" s="445"/>
      <c r="C1013" s="445"/>
      <c r="D1013" s="445"/>
      <c r="E1013" s="445"/>
      <c r="F1013" s="445"/>
      <c r="G1013" s="445"/>
      <c r="H1013" s="445"/>
      <c r="I1013" s="686"/>
      <c r="J1013" s="445"/>
      <c r="K1013" s="445"/>
      <c r="L1013" s="445"/>
      <c r="M1013" s="43"/>
      <c r="N1013" s="445"/>
      <c r="O1013" s="43"/>
      <c r="P1013" s="445"/>
      <c r="Q1013" s="445"/>
      <c r="R1013" s="445"/>
      <c r="S1013" s="445"/>
      <c r="T1013" s="445"/>
      <c r="U1013" s="445"/>
      <c r="V1013" s="445"/>
      <c r="W1013" s="445"/>
      <c r="X1013" s="445"/>
      <c r="Y1013" s="445"/>
      <c r="Z1013" s="445"/>
      <c r="AA1013" s="445"/>
    </row>
    <row r="1014" spans="1:27" ht="15.75" customHeight="1" x14ac:dyDescent="0.25">
      <c r="A1014" s="445"/>
      <c r="B1014" s="445"/>
      <c r="C1014" s="445"/>
      <c r="D1014" s="445"/>
      <c r="E1014" s="445"/>
      <c r="F1014" s="445"/>
      <c r="G1014" s="445"/>
      <c r="H1014" s="445"/>
      <c r="I1014" s="686"/>
      <c r="J1014" s="445"/>
      <c r="K1014" s="445"/>
      <c r="L1014" s="445"/>
      <c r="M1014" s="43"/>
      <c r="N1014" s="445"/>
      <c r="O1014" s="43"/>
      <c r="P1014" s="445"/>
      <c r="Q1014" s="445"/>
      <c r="R1014" s="445"/>
      <c r="S1014" s="445"/>
      <c r="T1014" s="445"/>
      <c r="U1014" s="445"/>
      <c r="V1014" s="445"/>
      <c r="W1014" s="445"/>
      <c r="X1014" s="445"/>
      <c r="Y1014" s="445"/>
      <c r="Z1014" s="445"/>
      <c r="AA1014" s="445"/>
    </row>
    <row r="1015" spans="1:27" ht="15.75" customHeight="1" x14ac:dyDescent="0.25">
      <c r="A1015" s="445"/>
      <c r="B1015" s="445"/>
      <c r="C1015" s="445"/>
      <c r="D1015" s="445"/>
      <c r="E1015" s="445"/>
      <c r="F1015" s="445"/>
      <c r="G1015" s="445"/>
      <c r="H1015" s="445"/>
      <c r="I1015" s="686"/>
      <c r="J1015" s="445"/>
      <c r="K1015" s="445"/>
      <c r="L1015" s="445"/>
      <c r="M1015" s="43"/>
      <c r="N1015" s="445"/>
      <c r="O1015" s="43"/>
      <c r="P1015" s="445"/>
      <c r="Q1015" s="445"/>
      <c r="R1015" s="445"/>
      <c r="S1015" s="445"/>
      <c r="T1015" s="445"/>
      <c r="U1015" s="445"/>
      <c r="V1015" s="445"/>
      <c r="W1015" s="445"/>
      <c r="X1015" s="445"/>
      <c r="Y1015" s="445"/>
      <c r="Z1015" s="445"/>
      <c r="AA1015" s="445"/>
    </row>
    <row r="1016" spans="1:27" ht="15.75" customHeight="1" x14ac:dyDescent="0.25">
      <c r="A1016" s="445"/>
      <c r="B1016" s="445"/>
      <c r="C1016" s="445"/>
      <c r="D1016" s="445"/>
      <c r="E1016" s="445"/>
      <c r="F1016" s="445"/>
      <c r="G1016" s="445"/>
      <c r="H1016" s="445"/>
      <c r="I1016" s="686"/>
      <c r="J1016" s="445"/>
      <c r="K1016" s="445"/>
      <c r="L1016" s="445"/>
      <c r="M1016" s="43"/>
      <c r="N1016" s="445"/>
      <c r="O1016" s="43"/>
      <c r="P1016" s="445"/>
      <c r="Q1016" s="445"/>
      <c r="R1016" s="445"/>
      <c r="S1016" s="445"/>
      <c r="T1016" s="445"/>
      <c r="U1016" s="445"/>
      <c r="V1016" s="445"/>
      <c r="W1016" s="445"/>
      <c r="X1016" s="445"/>
      <c r="Y1016" s="445"/>
      <c r="Z1016" s="445"/>
      <c r="AA1016" s="445"/>
    </row>
    <row r="1017" spans="1:27" ht="15.75" customHeight="1" x14ac:dyDescent="0.25">
      <c r="A1017" s="445"/>
      <c r="B1017" s="445"/>
      <c r="C1017" s="445"/>
      <c r="D1017" s="445"/>
      <c r="E1017" s="445"/>
      <c r="F1017" s="445"/>
      <c r="G1017" s="445"/>
      <c r="H1017" s="445"/>
      <c r="I1017" s="686"/>
      <c r="J1017" s="445"/>
      <c r="K1017" s="445"/>
      <c r="L1017" s="445"/>
      <c r="M1017" s="43"/>
      <c r="N1017" s="445"/>
      <c r="O1017" s="43"/>
      <c r="P1017" s="445"/>
      <c r="Q1017" s="445"/>
      <c r="R1017" s="445"/>
      <c r="S1017" s="445"/>
      <c r="T1017" s="445"/>
      <c r="U1017" s="445"/>
      <c r="V1017" s="445"/>
      <c r="W1017" s="445"/>
      <c r="X1017" s="445"/>
      <c r="Y1017" s="445"/>
      <c r="Z1017" s="445"/>
      <c r="AA1017" s="445"/>
    </row>
    <row r="1018" spans="1:27" ht="15.75" customHeight="1" x14ac:dyDescent="0.25">
      <c r="A1018" s="445"/>
      <c r="B1018" s="445"/>
      <c r="C1018" s="445"/>
      <c r="D1018" s="445"/>
      <c r="E1018" s="445"/>
      <c r="F1018" s="445"/>
      <c r="G1018" s="445"/>
      <c r="H1018" s="445"/>
      <c r="I1018" s="686"/>
      <c r="J1018" s="445"/>
      <c r="K1018" s="445"/>
      <c r="L1018" s="445"/>
      <c r="M1018" s="43"/>
      <c r="N1018" s="445"/>
      <c r="O1018" s="43"/>
      <c r="P1018" s="445"/>
      <c r="Q1018" s="445"/>
      <c r="R1018" s="445"/>
      <c r="S1018" s="445"/>
      <c r="T1018" s="445"/>
      <c r="U1018" s="445"/>
      <c r="V1018" s="445"/>
      <c r="W1018" s="445"/>
      <c r="X1018" s="445"/>
      <c r="Y1018" s="445"/>
      <c r="Z1018" s="445"/>
      <c r="AA1018" s="445"/>
    </row>
    <row r="1019" spans="1:27" ht="15.75" customHeight="1" x14ac:dyDescent="0.25">
      <c r="A1019" s="445"/>
      <c r="B1019" s="445"/>
      <c r="C1019" s="445"/>
      <c r="D1019" s="445"/>
      <c r="E1019" s="445"/>
      <c r="F1019" s="445"/>
      <c r="G1019" s="445"/>
      <c r="H1019" s="445"/>
      <c r="I1019" s="686"/>
      <c r="J1019" s="445"/>
      <c r="K1019" s="445"/>
      <c r="L1019" s="445"/>
      <c r="M1019" s="43"/>
      <c r="N1019" s="445"/>
      <c r="O1019" s="43"/>
      <c r="P1019" s="445"/>
      <c r="Q1019" s="445"/>
      <c r="R1019" s="445"/>
      <c r="S1019" s="445"/>
      <c r="T1019" s="445"/>
      <c r="U1019" s="445"/>
      <c r="V1019" s="445"/>
      <c r="W1019" s="445"/>
      <c r="X1019" s="445"/>
      <c r="Y1019" s="445"/>
      <c r="Z1019" s="445"/>
      <c r="AA1019" s="445"/>
    </row>
    <row r="1020" spans="1:27" ht="15.75" customHeight="1" x14ac:dyDescent="0.25">
      <c r="A1020" s="445"/>
      <c r="B1020" s="445"/>
      <c r="C1020" s="445"/>
      <c r="D1020" s="445"/>
      <c r="E1020" s="445"/>
      <c r="F1020" s="445"/>
      <c r="G1020" s="445"/>
      <c r="H1020" s="445"/>
      <c r="I1020" s="686"/>
      <c r="J1020" s="445"/>
      <c r="K1020" s="445"/>
      <c r="L1020" s="445"/>
      <c r="M1020" s="43"/>
      <c r="N1020" s="445"/>
      <c r="O1020" s="43"/>
      <c r="P1020" s="445"/>
      <c r="Q1020" s="445"/>
      <c r="R1020" s="445"/>
      <c r="S1020" s="445"/>
      <c r="T1020" s="445"/>
      <c r="U1020" s="445"/>
      <c r="V1020" s="445"/>
      <c r="W1020" s="445"/>
      <c r="X1020" s="445"/>
      <c r="Y1020" s="445"/>
      <c r="Z1020" s="445"/>
      <c r="AA1020" s="445"/>
    </row>
    <row r="1021" spans="1:27" ht="15.75" customHeight="1" x14ac:dyDescent="0.25">
      <c r="A1021" s="445"/>
      <c r="B1021" s="445"/>
      <c r="C1021" s="445"/>
      <c r="D1021" s="445"/>
      <c r="E1021" s="445"/>
      <c r="F1021" s="445"/>
      <c r="G1021" s="445"/>
      <c r="H1021" s="445"/>
      <c r="I1021" s="686"/>
      <c r="J1021" s="445"/>
      <c r="K1021" s="445"/>
      <c r="L1021" s="445"/>
      <c r="M1021" s="43"/>
      <c r="N1021" s="445"/>
      <c r="O1021" s="43"/>
      <c r="P1021" s="445"/>
      <c r="Q1021" s="445"/>
      <c r="R1021" s="445"/>
      <c r="S1021" s="445"/>
      <c r="T1021" s="445"/>
      <c r="U1021" s="445"/>
      <c r="V1021" s="445"/>
      <c r="W1021" s="445"/>
      <c r="X1021" s="445"/>
      <c r="Y1021" s="445"/>
      <c r="Z1021" s="445"/>
      <c r="AA1021" s="445"/>
    </row>
    <row r="1022" spans="1:27" ht="15.75" customHeight="1" x14ac:dyDescent="0.25">
      <c r="A1022" s="445"/>
      <c r="B1022" s="445"/>
      <c r="C1022" s="445"/>
      <c r="D1022" s="445"/>
      <c r="E1022" s="445"/>
      <c r="F1022" s="445"/>
      <c r="G1022" s="445"/>
      <c r="H1022" s="445"/>
      <c r="I1022" s="686"/>
      <c r="J1022" s="445"/>
      <c r="K1022" s="445"/>
      <c r="L1022" s="445"/>
      <c r="M1022" s="43"/>
      <c r="N1022" s="445"/>
      <c r="O1022" s="43"/>
      <c r="P1022" s="445"/>
      <c r="Q1022" s="445"/>
      <c r="R1022" s="445"/>
      <c r="S1022" s="445"/>
      <c r="T1022" s="445"/>
      <c r="U1022" s="445"/>
      <c r="V1022" s="445"/>
      <c r="W1022" s="445"/>
      <c r="X1022" s="445"/>
      <c r="Y1022" s="445"/>
      <c r="Z1022" s="445"/>
      <c r="AA1022" s="445"/>
    </row>
    <row r="1023" spans="1:27" ht="15.75" customHeight="1" x14ac:dyDescent="0.25">
      <c r="A1023" s="445"/>
      <c r="B1023" s="445"/>
      <c r="C1023" s="445"/>
      <c r="D1023" s="445"/>
      <c r="E1023" s="445"/>
      <c r="F1023" s="445"/>
      <c r="G1023" s="445"/>
      <c r="H1023" s="445"/>
      <c r="I1023" s="686"/>
      <c r="J1023" s="445"/>
      <c r="K1023" s="445"/>
      <c r="L1023" s="445"/>
      <c r="M1023" s="43"/>
      <c r="N1023" s="445"/>
      <c r="O1023" s="43"/>
      <c r="P1023" s="445"/>
      <c r="Q1023" s="445"/>
      <c r="R1023" s="445"/>
      <c r="S1023" s="445"/>
      <c r="T1023" s="445"/>
      <c r="U1023" s="445"/>
      <c r="V1023" s="445"/>
      <c r="W1023" s="445"/>
      <c r="X1023" s="445"/>
      <c r="Y1023" s="445"/>
      <c r="Z1023" s="445"/>
      <c r="AA1023" s="445"/>
    </row>
    <row r="1024" spans="1:27" ht="15.75" customHeight="1" x14ac:dyDescent="0.25">
      <c r="A1024" s="445"/>
      <c r="B1024" s="445"/>
      <c r="C1024" s="445"/>
      <c r="D1024" s="445"/>
      <c r="E1024" s="445"/>
      <c r="F1024" s="445"/>
      <c r="G1024" s="445"/>
      <c r="H1024" s="445"/>
      <c r="I1024" s="686"/>
      <c r="J1024" s="445"/>
      <c r="K1024" s="445"/>
      <c r="L1024" s="445"/>
      <c r="M1024" s="43"/>
      <c r="N1024" s="445"/>
      <c r="O1024" s="43"/>
      <c r="P1024" s="445"/>
      <c r="Q1024" s="445"/>
      <c r="R1024" s="445"/>
      <c r="S1024" s="445"/>
      <c r="T1024" s="445"/>
      <c r="U1024" s="445"/>
      <c r="V1024" s="445"/>
      <c r="W1024" s="445"/>
      <c r="X1024" s="445"/>
      <c r="Y1024" s="445"/>
      <c r="Z1024" s="445"/>
      <c r="AA1024" s="445"/>
    </row>
    <row r="1025" spans="1:27" ht="15.75" customHeight="1" x14ac:dyDescent="0.25">
      <c r="A1025" s="445"/>
      <c r="B1025" s="445"/>
      <c r="C1025" s="445"/>
      <c r="D1025" s="445"/>
      <c r="E1025" s="445"/>
      <c r="F1025" s="445"/>
      <c r="G1025" s="445"/>
      <c r="H1025" s="445"/>
      <c r="I1025" s="686"/>
      <c r="J1025" s="445"/>
      <c r="K1025" s="445"/>
      <c r="L1025" s="445"/>
      <c r="M1025" s="43"/>
      <c r="N1025" s="445"/>
      <c r="O1025" s="43"/>
      <c r="P1025" s="445"/>
      <c r="Q1025" s="445"/>
      <c r="R1025" s="445"/>
      <c r="S1025" s="445"/>
      <c r="T1025" s="445"/>
      <c r="U1025" s="445"/>
      <c r="V1025" s="445"/>
      <c r="W1025" s="445"/>
      <c r="X1025" s="445"/>
      <c r="Y1025" s="445"/>
      <c r="Z1025" s="445"/>
      <c r="AA1025" s="445"/>
    </row>
    <row r="1026" spans="1:27" ht="15.75" customHeight="1" x14ac:dyDescent="0.25">
      <c r="A1026" s="445"/>
      <c r="B1026" s="445"/>
      <c r="C1026" s="445"/>
      <c r="D1026" s="445"/>
      <c r="E1026" s="445"/>
      <c r="F1026" s="445"/>
      <c r="G1026" s="445"/>
      <c r="H1026" s="445"/>
      <c r="I1026" s="686"/>
      <c r="J1026" s="445"/>
      <c r="K1026" s="445"/>
      <c r="L1026" s="445"/>
      <c r="M1026" s="43"/>
      <c r="N1026" s="445"/>
      <c r="O1026" s="43"/>
      <c r="P1026" s="445"/>
      <c r="Q1026" s="445"/>
      <c r="R1026" s="445"/>
      <c r="S1026" s="445"/>
      <c r="T1026" s="445"/>
      <c r="U1026" s="445"/>
      <c r="V1026" s="445"/>
      <c r="W1026" s="445"/>
      <c r="X1026" s="445"/>
      <c r="Y1026" s="445"/>
      <c r="Z1026" s="445"/>
      <c r="AA1026" s="445"/>
    </row>
    <row r="1027" spans="1:27" ht="15.75" customHeight="1" x14ac:dyDescent="0.25">
      <c r="A1027" s="445"/>
      <c r="B1027" s="445"/>
      <c r="C1027" s="445"/>
      <c r="D1027" s="445"/>
      <c r="E1027" s="445"/>
      <c r="F1027" s="445"/>
      <c r="G1027" s="445"/>
      <c r="H1027" s="445"/>
      <c r="I1027" s="686"/>
      <c r="J1027" s="445"/>
      <c r="K1027" s="445"/>
      <c r="L1027" s="445"/>
      <c r="M1027" s="43"/>
      <c r="N1027" s="445"/>
      <c r="O1027" s="43"/>
      <c r="P1027" s="445"/>
      <c r="Q1027" s="445"/>
      <c r="R1027" s="445"/>
      <c r="S1027" s="445"/>
      <c r="T1027" s="445"/>
      <c r="U1027" s="445"/>
      <c r="V1027" s="445"/>
      <c r="W1027" s="445"/>
      <c r="X1027" s="445"/>
      <c r="Y1027" s="445"/>
      <c r="Z1027" s="445"/>
      <c r="AA1027" s="445"/>
    </row>
    <row r="1028" spans="1:27" ht="15.75" customHeight="1" x14ac:dyDescent="0.25">
      <c r="A1028" s="445"/>
      <c r="B1028" s="445"/>
      <c r="C1028" s="445"/>
      <c r="D1028" s="445"/>
      <c r="E1028" s="445"/>
      <c r="F1028" s="445"/>
      <c r="G1028" s="445"/>
      <c r="H1028" s="445"/>
      <c r="I1028" s="686"/>
      <c r="J1028" s="445"/>
      <c r="K1028" s="445"/>
      <c r="L1028" s="445"/>
      <c r="M1028" s="43"/>
      <c r="N1028" s="445"/>
      <c r="O1028" s="43"/>
      <c r="P1028" s="445"/>
      <c r="Q1028" s="445"/>
      <c r="R1028" s="445"/>
      <c r="S1028" s="445"/>
      <c r="T1028" s="445"/>
      <c r="U1028" s="445"/>
      <c r="V1028" s="445"/>
      <c r="W1028" s="445"/>
      <c r="X1028" s="445"/>
      <c r="Y1028" s="445"/>
      <c r="Z1028" s="445"/>
      <c r="AA1028" s="445"/>
    </row>
    <row r="1029" spans="1:27" ht="15.75" customHeight="1" x14ac:dyDescent="0.25">
      <c r="A1029" s="445"/>
      <c r="B1029" s="445"/>
      <c r="C1029" s="445"/>
      <c r="D1029" s="445"/>
      <c r="E1029" s="445"/>
      <c r="F1029" s="445"/>
      <c r="G1029" s="445"/>
      <c r="H1029" s="445"/>
      <c r="I1029" s="686"/>
      <c r="J1029" s="445"/>
      <c r="K1029" s="445"/>
      <c r="L1029" s="445"/>
      <c r="M1029" s="43"/>
      <c r="N1029" s="445"/>
      <c r="O1029" s="43"/>
      <c r="P1029" s="445"/>
      <c r="Q1029" s="445"/>
      <c r="R1029" s="445"/>
      <c r="S1029" s="445"/>
      <c r="T1029" s="445"/>
      <c r="U1029" s="445"/>
      <c r="V1029" s="445"/>
      <c r="W1029" s="445"/>
      <c r="X1029" s="445"/>
      <c r="Y1029" s="445"/>
      <c r="Z1029" s="445"/>
      <c r="AA1029" s="445"/>
    </row>
    <row r="1030" spans="1:27" ht="15.75" customHeight="1" x14ac:dyDescent="0.25">
      <c r="A1030" s="445"/>
      <c r="B1030" s="445"/>
      <c r="C1030" s="445"/>
      <c r="D1030" s="445"/>
      <c r="E1030" s="445"/>
      <c r="F1030" s="445"/>
      <c r="G1030" s="445"/>
      <c r="H1030" s="445"/>
      <c r="I1030" s="686"/>
      <c r="J1030" s="445"/>
      <c r="K1030" s="445"/>
      <c r="L1030" s="445"/>
      <c r="M1030" s="43"/>
      <c r="N1030" s="445"/>
      <c r="O1030" s="43"/>
      <c r="P1030" s="445"/>
      <c r="Q1030" s="445"/>
      <c r="R1030" s="445"/>
      <c r="S1030" s="445"/>
      <c r="T1030" s="445"/>
      <c r="U1030" s="445"/>
      <c r="V1030" s="445"/>
      <c r="W1030" s="445"/>
      <c r="X1030" s="445"/>
      <c r="Y1030" s="445"/>
      <c r="Z1030" s="445"/>
      <c r="AA1030" s="445"/>
    </row>
    <row r="1031" spans="1:27" ht="15.75" customHeight="1" x14ac:dyDescent="0.25">
      <c r="A1031" s="445"/>
      <c r="B1031" s="445"/>
      <c r="C1031" s="445"/>
      <c r="D1031" s="445"/>
      <c r="E1031" s="445"/>
      <c r="F1031" s="445"/>
      <c r="G1031" s="445"/>
      <c r="H1031" s="445"/>
      <c r="I1031" s="686"/>
      <c r="J1031" s="445"/>
      <c r="K1031" s="445"/>
      <c r="L1031" s="445"/>
      <c r="M1031" s="43"/>
      <c r="N1031" s="445"/>
      <c r="O1031" s="43"/>
      <c r="P1031" s="445"/>
      <c r="Q1031" s="445"/>
      <c r="R1031" s="445"/>
      <c r="S1031" s="445"/>
      <c r="T1031" s="445"/>
      <c r="U1031" s="445"/>
      <c r="V1031" s="445"/>
      <c r="W1031" s="445"/>
      <c r="X1031" s="445"/>
      <c r="Y1031" s="445"/>
      <c r="Z1031" s="445"/>
      <c r="AA1031" s="445"/>
    </row>
    <row r="1032" spans="1:27" ht="15.75" customHeight="1" x14ac:dyDescent="0.25">
      <c r="A1032" s="445"/>
      <c r="B1032" s="445"/>
      <c r="C1032" s="445"/>
      <c r="D1032" s="445"/>
      <c r="E1032" s="445"/>
      <c r="F1032" s="445"/>
      <c r="G1032" s="445"/>
      <c r="H1032" s="445"/>
      <c r="I1032" s="686"/>
      <c r="J1032" s="445"/>
      <c r="K1032" s="445"/>
      <c r="L1032" s="445"/>
      <c r="M1032" s="43"/>
      <c r="N1032" s="445"/>
      <c r="O1032" s="43"/>
      <c r="P1032" s="445"/>
      <c r="Q1032" s="445"/>
      <c r="R1032" s="445"/>
      <c r="S1032" s="445"/>
      <c r="T1032" s="445"/>
      <c r="U1032" s="445"/>
      <c r="V1032" s="445"/>
      <c r="W1032" s="445"/>
      <c r="X1032" s="445"/>
      <c r="Y1032" s="445"/>
      <c r="Z1032" s="445"/>
      <c r="AA1032" s="445"/>
    </row>
    <row r="1033" spans="1:27" ht="15.75" customHeight="1" x14ac:dyDescent="0.25">
      <c r="A1033" s="445"/>
      <c r="B1033" s="445"/>
      <c r="C1033" s="445"/>
      <c r="D1033" s="445"/>
      <c r="E1033" s="445"/>
      <c r="F1033" s="445"/>
      <c r="G1033" s="445"/>
      <c r="H1033" s="445"/>
      <c r="I1033" s="686"/>
      <c r="J1033" s="445"/>
      <c r="K1033" s="445"/>
      <c r="L1033" s="445"/>
      <c r="M1033" s="43"/>
      <c r="N1033" s="445"/>
      <c r="O1033" s="43"/>
      <c r="P1033" s="445"/>
      <c r="Q1033" s="445"/>
      <c r="R1033" s="445"/>
      <c r="S1033" s="445"/>
      <c r="T1033" s="445"/>
      <c r="U1033" s="445"/>
      <c r="V1033" s="445"/>
      <c r="W1033" s="445"/>
      <c r="X1033" s="445"/>
      <c r="Y1033" s="445"/>
      <c r="Z1033" s="445"/>
      <c r="AA1033" s="445"/>
    </row>
    <row r="1034" spans="1:27" ht="15.75" customHeight="1" x14ac:dyDescent="0.25">
      <c r="A1034" s="445"/>
      <c r="B1034" s="445"/>
      <c r="C1034" s="445"/>
      <c r="D1034" s="445"/>
      <c r="E1034" s="445"/>
      <c r="F1034" s="445"/>
      <c r="G1034" s="445"/>
      <c r="H1034" s="445"/>
      <c r="I1034" s="686"/>
      <c r="J1034" s="445"/>
      <c r="K1034" s="445"/>
      <c r="L1034" s="445"/>
      <c r="M1034" s="43"/>
      <c r="N1034" s="445"/>
      <c r="O1034" s="43"/>
      <c r="P1034" s="445"/>
      <c r="Q1034" s="445"/>
      <c r="R1034" s="445"/>
      <c r="S1034" s="445"/>
      <c r="T1034" s="445"/>
      <c r="U1034" s="445"/>
      <c r="V1034" s="445"/>
      <c r="W1034" s="445"/>
      <c r="X1034" s="445"/>
      <c r="Y1034" s="445"/>
      <c r="Z1034" s="445"/>
      <c r="AA1034" s="445"/>
    </row>
    <row r="1035" spans="1:27" ht="15.75" customHeight="1" x14ac:dyDescent="0.25">
      <c r="A1035" s="445"/>
      <c r="B1035" s="445"/>
      <c r="C1035" s="445"/>
      <c r="D1035" s="445"/>
      <c r="E1035" s="445"/>
      <c r="F1035" s="445"/>
      <c r="G1035" s="445"/>
      <c r="H1035" s="445"/>
      <c r="I1035" s="686"/>
      <c r="J1035" s="445"/>
      <c r="K1035" s="445"/>
      <c r="L1035" s="445"/>
      <c r="M1035" s="43"/>
      <c r="N1035" s="445"/>
      <c r="O1035" s="43"/>
      <c r="P1035" s="445"/>
      <c r="Q1035" s="445"/>
      <c r="R1035" s="445"/>
      <c r="S1035" s="445"/>
      <c r="T1035" s="445"/>
      <c r="U1035" s="445"/>
      <c r="V1035" s="445"/>
      <c r="W1035" s="445"/>
      <c r="X1035" s="445"/>
      <c r="Y1035" s="445"/>
      <c r="Z1035" s="445"/>
      <c r="AA1035" s="445"/>
    </row>
    <row r="1036" spans="1:27" ht="15.75" customHeight="1" x14ac:dyDescent="0.25">
      <c r="A1036" s="445"/>
      <c r="B1036" s="445"/>
      <c r="C1036" s="445"/>
      <c r="D1036" s="445"/>
      <c r="E1036" s="445"/>
      <c r="F1036" s="445"/>
      <c r="G1036" s="445"/>
      <c r="H1036" s="445"/>
      <c r="I1036" s="686"/>
      <c r="J1036" s="445"/>
      <c r="K1036" s="445"/>
      <c r="L1036" s="445"/>
      <c r="M1036" s="43"/>
      <c r="N1036" s="445"/>
      <c r="O1036" s="43"/>
      <c r="P1036" s="445"/>
      <c r="Q1036" s="445"/>
      <c r="R1036" s="445"/>
      <c r="S1036" s="445"/>
      <c r="T1036" s="445"/>
      <c r="U1036" s="445"/>
      <c r="V1036" s="445"/>
      <c r="W1036" s="445"/>
      <c r="X1036" s="445"/>
      <c r="Y1036" s="445"/>
      <c r="Z1036" s="445"/>
      <c r="AA1036" s="445"/>
    </row>
    <row r="1037" spans="1:27" ht="15.75" customHeight="1" x14ac:dyDescent="0.25">
      <c r="A1037" s="445"/>
      <c r="B1037" s="445"/>
      <c r="C1037" s="445"/>
      <c r="D1037" s="445"/>
      <c r="E1037" s="445"/>
      <c r="F1037" s="445"/>
      <c r="G1037" s="445"/>
      <c r="H1037" s="445"/>
      <c r="I1037" s="686"/>
      <c r="J1037" s="445"/>
      <c r="K1037" s="445"/>
      <c r="L1037" s="445"/>
      <c r="M1037" s="43"/>
      <c r="N1037" s="445"/>
      <c r="O1037" s="43"/>
      <c r="P1037" s="445"/>
      <c r="Q1037" s="445"/>
      <c r="R1037" s="445"/>
      <c r="S1037" s="445"/>
      <c r="T1037" s="445"/>
      <c r="U1037" s="445"/>
      <c r="V1037" s="445"/>
      <c r="W1037" s="445"/>
      <c r="X1037" s="445"/>
      <c r="Y1037" s="445"/>
      <c r="Z1037" s="445"/>
      <c r="AA1037" s="445"/>
    </row>
    <row r="1038" spans="1:27" ht="15.75" customHeight="1" x14ac:dyDescent="0.25">
      <c r="A1038" s="445"/>
      <c r="B1038" s="445"/>
      <c r="C1038" s="445"/>
      <c r="D1038" s="445"/>
      <c r="E1038" s="445"/>
      <c r="F1038" s="445"/>
      <c r="G1038" s="445"/>
      <c r="H1038" s="445"/>
      <c r="I1038" s="686"/>
      <c r="J1038" s="445"/>
      <c r="K1038" s="445"/>
      <c r="L1038" s="445"/>
      <c r="M1038" s="43"/>
      <c r="N1038" s="445"/>
      <c r="O1038" s="43"/>
      <c r="P1038" s="445"/>
      <c r="Q1038" s="445"/>
      <c r="R1038" s="445"/>
      <c r="S1038" s="445"/>
      <c r="T1038" s="445"/>
      <c r="U1038" s="445"/>
      <c r="V1038" s="445"/>
      <c r="W1038" s="445"/>
      <c r="X1038" s="445"/>
      <c r="Y1038" s="445"/>
      <c r="Z1038" s="445"/>
      <c r="AA1038" s="445"/>
    </row>
    <row r="1039" spans="1:27" ht="15.75" customHeight="1" x14ac:dyDescent="0.25">
      <c r="A1039" s="445"/>
      <c r="B1039" s="445"/>
      <c r="C1039" s="445"/>
      <c r="D1039" s="445"/>
      <c r="E1039" s="445"/>
      <c r="F1039" s="445"/>
      <c r="G1039" s="445"/>
      <c r="H1039" s="445"/>
      <c r="I1039" s="686"/>
      <c r="J1039" s="445"/>
      <c r="K1039" s="445"/>
      <c r="L1039" s="445"/>
      <c r="M1039" s="43"/>
      <c r="N1039" s="445"/>
      <c r="O1039" s="43"/>
      <c r="P1039" s="445"/>
      <c r="Q1039" s="445"/>
      <c r="R1039" s="445"/>
      <c r="S1039" s="445"/>
      <c r="T1039" s="445"/>
      <c r="U1039" s="445"/>
      <c r="V1039" s="445"/>
      <c r="W1039" s="445"/>
      <c r="X1039" s="445"/>
      <c r="Y1039" s="445"/>
      <c r="Z1039" s="445"/>
      <c r="AA1039" s="445"/>
    </row>
    <row r="1040" spans="1:27" ht="15.75" customHeight="1" x14ac:dyDescent="0.25">
      <c r="A1040" s="445"/>
      <c r="B1040" s="445"/>
      <c r="C1040" s="445"/>
      <c r="D1040" s="445"/>
      <c r="E1040" s="445"/>
      <c r="F1040" s="445"/>
      <c r="G1040" s="445"/>
      <c r="H1040" s="445"/>
      <c r="I1040" s="686"/>
      <c r="J1040" s="445"/>
      <c r="K1040" s="445"/>
      <c r="L1040" s="445"/>
      <c r="M1040" s="43"/>
      <c r="N1040" s="445"/>
      <c r="O1040" s="43"/>
      <c r="P1040" s="445"/>
      <c r="Q1040" s="445"/>
      <c r="R1040" s="445"/>
      <c r="S1040" s="445"/>
      <c r="T1040" s="445"/>
      <c r="U1040" s="445"/>
      <c r="V1040" s="445"/>
      <c r="W1040" s="445"/>
      <c r="X1040" s="445"/>
      <c r="Y1040" s="445"/>
      <c r="Z1040" s="445"/>
      <c r="AA1040" s="445"/>
    </row>
    <row r="1041" spans="1:27" ht="15.75" customHeight="1" x14ac:dyDescent="0.25">
      <c r="A1041" s="445"/>
      <c r="B1041" s="445"/>
      <c r="C1041" s="445"/>
      <c r="D1041" s="445"/>
      <c r="E1041" s="445"/>
      <c r="F1041" s="445"/>
      <c r="G1041" s="445"/>
      <c r="H1041" s="445"/>
      <c r="I1041" s="686"/>
      <c r="J1041" s="445"/>
      <c r="K1041" s="445"/>
      <c r="L1041" s="445"/>
      <c r="M1041" s="43"/>
      <c r="N1041" s="445"/>
      <c r="O1041" s="43"/>
      <c r="P1041" s="445"/>
      <c r="Q1041" s="445"/>
      <c r="R1041" s="445"/>
      <c r="S1041" s="445"/>
      <c r="T1041" s="445"/>
      <c r="U1041" s="445"/>
      <c r="V1041" s="445"/>
      <c r="W1041" s="445"/>
      <c r="X1041" s="445"/>
      <c r="Y1041" s="445"/>
      <c r="Z1041" s="445"/>
      <c r="AA1041" s="445"/>
    </row>
    <row r="1042" spans="1:27" ht="15.75" customHeight="1" x14ac:dyDescent="0.25">
      <c r="A1042" s="445"/>
      <c r="B1042" s="445"/>
      <c r="C1042" s="445"/>
      <c r="D1042" s="445"/>
      <c r="E1042" s="445"/>
      <c r="F1042" s="445"/>
      <c r="G1042" s="445"/>
      <c r="H1042" s="445"/>
      <c r="I1042" s="686"/>
      <c r="J1042" s="445"/>
      <c r="K1042" s="445"/>
      <c r="L1042" s="445"/>
      <c r="M1042" s="43"/>
      <c r="N1042" s="445"/>
      <c r="O1042" s="43"/>
      <c r="P1042" s="445"/>
      <c r="Q1042" s="445"/>
      <c r="R1042" s="445"/>
      <c r="S1042" s="445"/>
      <c r="T1042" s="445"/>
      <c r="U1042" s="445"/>
      <c r="V1042" s="445"/>
      <c r="W1042" s="445"/>
      <c r="X1042" s="445"/>
      <c r="Y1042" s="445"/>
      <c r="Z1042" s="445"/>
      <c r="AA1042" s="445"/>
    </row>
    <row r="1043" spans="1:27" ht="15.75" customHeight="1" x14ac:dyDescent="0.25">
      <c r="A1043" s="445"/>
      <c r="B1043" s="445"/>
      <c r="C1043" s="445"/>
      <c r="D1043" s="445"/>
      <c r="E1043" s="445"/>
      <c r="F1043" s="445"/>
      <c r="G1043" s="445"/>
      <c r="H1043" s="445"/>
      <c r="I1043" s="686"/>
      <c r="J1043" s="445"/>
      <c r="K1043" s="445"/>
      <c r="L1043" s="445"/>
      <c r="M1043" s="43"/>
      <c r="N1043" s="445"/>
      <c r="O1043" s="43"/>
      <c r="P1043" s="445"/>
      <c r="Q1043" s="445"/>
      <c r="R1043" s="445"/>
      <c r="S1043" s="445"/>
      <c r="T1043" s="445"/>
      <c r="U1043" s="445"/>
      <c r="V1043" s="445"/>
      <c r="W1043" s="445"/>
      <c r="X1043" s="445"/>
      <c r="Y1043" s="445"/>
      <c r="Z1043" s="445"/>
      <c r="AA1043" s="445"/>
    </row>
    <row r="1044" spans="1:27" ht="15.75" customHeight="1" x14ac:dyDescent="0.25">
      <c r="A1044" s="445"/>
      <c r="B1044" s="445"/>
      <c r="C1044" s="445"/>
      <c r="D1044" s="445"/>
      <c r="E1044" s="445"/>
      <c r="F1044" s="445"/>
      <c r="G1044" s="445"/>
      <c r="H1044" s="445"/>
      <c r="I1044" s="686"/>
      <c r="J1044" s="445"/>
      <c r="K1044" s="445"/>
      <c r="L1044" s="445"/>
      <c r="M1044" s="43"/>
      <c r="N1044" s="445"/>
      <c r="O1044" s="43"/>
      <c r="P1044" s="445"/>
      <c r="Q1044" s="445"/>
      <c r="R1044" s="445"/>
      <c r="S1044" s="445"/>
      <c r="T1044" s="445"/>
      <c r="U1044" s="445"/>
      <c r="V1044" s="445"/>
      <c r="W1044" s="445"/>
      <c r="X1044" s="445"/>
      <c r="Y1044" s="445"/>
      <c r="Z1044" s="445"/>
      <c r="AA1044" s="445"/>
    </row>
    <row r="1045" spans="1:27" ht="15.75" customHeight="1" x14ac:dyDescent="0.25">
      <c r="A1045" s="445"/>
      <c r="B1045" s="445"/>
      <c r="C1045" s="445"/>
      <c r="D1045" s="445"/>
      <c r="E1045" s="445"/>
      <c r="F1045" s="445"/>
      <c r="G1045" s="445"/>
      <c r="H1045" s="445"/>
      <c r="I1045" s="686"/>
      <c r="J1045" s="445"/>
      <c r="K1045" s="445"/>
      <c r="L1045" s="445"/>
      <c r="M1045" s="43"/>
      <c r="N1045" s="445"/>
      <c r="O1045" s="43"/>
      <c r="P1045" s="445"/>
      <c r="Q1045" s="445"/>
      <c r="R1045" s="445"/>
      <c r="S1045" s="445"/>
      <c r="T1045" s="445"/>
      <c r="U1045" s="445"/>
      <c r="V1045" s="445"/>
      <c r="W1045" s="445"/>
      <c r="X1045" s="445"/>
      <c r="Y1045" s="445"/>
      <c r="Z1045" s="445"/>
      <c r="AA1045" s="445"/>
    </row>
    <row r="1046" spans="1:27" ht="15.75" customHeight="1" x14ac:dyDescent="0.25">
      <c r="A1046" s="445"/>
      <c r="B1046" s="445"/>
      <c r="C1046" s="445"/>
      <c r="D1046" s="445"/>
      <c r="E1046" s="445"/>
      <c r="F1046" s="445"/>
      <c r="G1046" s="445"/>
      <c r="H1046" s="445"/>
      <c r="I1046" s="686"/>
      <c r="J1046" s="445"/>
      <c r="K1046" s="445"/>
      <c r="L1046" s="445"/>
      <c r="M1046" s="43"/>
      <c r="N1046" s="445"/>
      <c r="O1046" s="43"/>
      <c r="P1046" s="445"/>
      <c r="Q1046" s="445"/>
      <c r="R1046" s="445"/>
      <c r="S1046" s="445"/>
      <c r="T1046" s="445"/>
      <c r="U1046" s="445"/>
      <c r="V1046" s="445"/>
      <c r="W1046" s="445"/>
      <c r="X1046" s="445"/>
      <c r="Y1046" s="445"/>
      <c r="Z1046" s="445"/>
      <c r="AA1046" s="445"/>
    </row>
    <row r="1047" spans="1:27" ht="15.75" customHeight="1" x14ac:dyDescent="0.25">
      <c r="A1047" s="445"/>
      <c r="B1047" s="445"/>
      <c r="C1047" s="445"/>
      <c r="D1047" s="445"/>
      <c r="E1047" s="445"/>
      <c r="F1047" s="445"/>
      <c r="G1047" s="445"/>
      <c r="H1047" s="445"/>
      <c r="I1047" s="686"/>
      <c r="J1047" s="445"/>
      <c r="K1047" s="445"/>
      <c r="L1047" s="445"/>
      <c r="M1047" s="43"/>
      <c r="N1047" s="445"/>
      <c r="O1047" s="43"/>
      <c r="P1047" s="445"/>
      <c r="Q1047" s="445"/>
      <c r="R1047" s="445"/>
      <c r="S1047" s="445"/>
      <c r="T1047" s="445"/>
      <c r="U1047" s="445"/>
      <c r="V1047" s="445"/>
      <c r="W1047" s="445"/>
      <c r="X1047" s="445"/>
      <c r="Y1047" s="445"/>
      <c r="Z1047" s="445"/>
      <c r="AA1047" s="445"/>
    </row>
    <row r="1048" spans="1:27" ht="15.75" customHeight="1" x14ac:dyDescent="0.25">
      <c r="A1048" s="445"/>
      <c r="B1048" s="445"/>
      <c r="C1048" s="445"/>
      <c r="D1048" s="445"/>
      <c r="E1048" s="445"/>
      <c r="F1048" s="445"/>
      <c r="G1048" s="445"/>
      <c r="H1048" s="445"/>
      <c r="I1048" s="686"/>
      <c r="J1048" s="445"/>
      <c r="K1048" s="445"/>
      <c r="L1048" s="445"/>
      <c r="M1048" s="43"/>
      <c r="N1048" s="445"/>
      <c r="O1048" s="43"/>
      <c r="P1048" s="445"/>
      <c r="Q1048" s="445"/>
      <c r="R1048" s="445"/>
      <c r="S1048" s="445"/>
      <c r="T1048" s="445"/>
      <c r="U1048" s="445"/>
      <c r="V1048" s="445"/>
      <c r="W1048" s="445"/>
      <c r="X1048" s="445"/>
      <c r="Y1048" s="445"/>
      <c r="Z1048" s="445"/>
      <c r="AA1048" s="445"/>
    </row>
    <row r="1049" spans="1:27" ht="15.75" customHeight="1" x14ac:dyDescent="0.25">
      <c r="A1049" s="445"/>
      <c r="B1049" s="445"/>
      <c r="C1049" s="445"/>
      <c r="D1049" s="445"/>
      <c r="E1049" s="445"/>
      <c r="F1049" s="445"/>
      <c r="G1049" s="445"/>
      <c r="H1049" s="445"/>
      <c r="I1049" s="686"/>
      <c r="J1049" s="445"/>
      <c r="K1049" s="445"/>
      <c r="L1049" s="445"/>
      <c r="M1049" s="43"/>
      <c r="N1049" s="445"/>
      <c r="O1049" s="43"/>
      <c r="P1049" s="445"/>
      <c r="Q1049" s="445"/>
      <c r="R1049" s="445"/>
      <c r="S1049" s="445"/>
      <c r="T1049" s="445"/>
      <c r="U1049" s="445"/>
      <c r="V1049" s="445"/>
      <c r="W1049" s="445"/>
      <c r="X1049" s="445"/>
      <c r="Y1049" s="445"/>
      <c r="Z1049" s="445"/>
      <c r="AA1049" s="445"/>
    </row>
    <row r="1050" spans="1:27" ht="15.75" customHeight="1" x14ac:dyDescent="0.25">
      <c r="A1050" s="445"/>
      <c r="B1050" s="445"/>
      <c r="C1050" s="445"/>
      <c r="D1050" s="445"/>
      <c r="E1050" s="445"/>
      <c r="F1050" s="445"/>
      <c r="G1050" s="445"/>
      <c r="H1050" s="445"/>
      <c r="I1050" s="686"/>
      <c r="J1050" s="445"/>
      <c r="K1050" s="445"/>
      <c r="L1050" s="445"/>
      <c r="M1050" s="43"/>
      <c r="N1050" s="445"/>
      <c r="O1050" s="43"/>
      <c r="P1050" s="445"/>
      <c r="Q1050" s="445"/>
      <c r="R1050" s="445"/>
      <c r="S1050" s="445"/>
      <c r="T1050" s="445"/>
      <c r="U1050" s="445"/>
      <c r="V1050" s="445"/>
      <c r="W1050" s="445"/>
      <c r="X1050" s="445"/>
      <c r="Y1050" s="445"/>
      <c r="Z1050" s="445"/>
      <c r="AA1050" s="445"/>
    </row>
    <row r="1051" spans="1:27" ht="15.75" customHeight="1" x14ac:dyDescent="0.25">
      <c r="A1051" s="445"/>
      <c r="B1051" s="445"/>
      <c r="C1051" s="445"/>
      <c r="D1051" s="445"/>
      <c r="E1051" s="445"/>
      <c r="F1051" s="445"/>
      <c r="G1051" s="445"/>
      <c r="H1051" s="445"/>
      <c r="I1051" s="686"/>
      <c r="J1051" s="445"/>
      <c r="K1051" s="445"/>
      <c r="L1051" s="445"/>
      <c r="M1051" s="43"/>
      <c r="N1051" s="445"/>
      <c r="O1051" s="43"/>
      <c r="P1051" s="445"/>
      <c r="Q1051" s="445"/>
      <c r="R1051" s="445"/>
      <c r="S1051" s="445"/>
      <c r="T1051" s="445"/>
      <c r="U1051" s="445"/>
      <c r="V1051" s="445"/>
      <c r="W1051" s="445"/>
      <c r="X1051" s="445"/>
      <c r="Y1051" s="445"/>
      <c r="Z1051" s="445"/>
      <c r="AA1051" s="445"/>
    </row>
    <row r="1052" spans="1:27" ht="15.75" customHeight="1" x14ac:dyDescent="0.25">
      <c r="A1052" s="445"/>
      <c r="B1052" s="445"/>
      <c r="C1052" s="445"/>
      <c r="D1052" s="445"/>
      <c r="E1052" s="445"/>
      <c r="F1052" s="445"/>
      <c r="G1052" s="445"/>
      <c r="H1052" s="445"/>
      <c r="I1052" s="686"/>
      <c r="J1052" s="445"/>
      <c r="K1052" s="445"/>
      <c r="L1052" s="445"/>
      <c r="M1052" s="43"/>
      <c r="N1052" s="445"/>
      <c r="O1052" s="43"/>
      <c r="P1052" s="445"/>
      <c r="Q1052" s="445"/>
      <c r="R1052" s="445"/>
      <c r="S1052" s="445"/>
      <c r="T1052" s="445"/>
      <c r="U1052" s="445"/>
      <c r="V1052" s="445"/>
      <c r="W1052" s="445"/>
      <c r="X1052" s="445"/>
      <c r="Y1052" s="445"/>
      <c r="Z1052" s="445"/>
      <c r="AA1052" s="445"/>
    </row>
    <row r="1053" spans="1:27" ht="15.75" customHeight="1" x14ac:dyDescent="0.25">
      <c r="A1053" s="445"/>
      <c r="B1053" s="445"/>
      <c r="C1053" s="445"/>
      <c r="D1053" s="445"/>
      <c r="E1053" s="445"/>
      <c r="F1053" s="445"/>
      <c r="G1053" s="445"/>
      <c r="H1053" s="445"/>
      <c r="I1053" s="686"/>
      <c r="J1053" s="445"/>
      <c r="K1053" s="445"/>
      <c r="L1053" s="445"/>
      <c r="M1053" s="43"/>
      <c r="N1053" s="445"/>
      <c r="O1053" s="43"/>
      <c r="P1053" s="445"/>
      <c r="Q1053" s="445"/>
      <c r="R1053" s="445"/>
      <c r="S1053" s="445"/>
      <c r="T1053" s="445"/>
      <c r="U1053" s="445"/>
      <c r="V1053" s="445"/>
      <c r="W1053" s="445"/>
      <c r="X1053" s="445"/>
      <c r="Y1053" s="445"/>
      <c r="Z1053" s="445"/>
      <c r="AA1053" s="445"/>
    </row>
    <row r="1054" spans="1:27" ht="15.75" customHeight="1" x14ac:dyDescent="0.25">
      <c r="A1054" s="445"/>
      <c r="B1054" s="445"/>
      <c r="C1054" s="445"/>
      <c r="D1054" s="445"/>
      <c r="E1054" s="445"/>
      <c r="F1054" s="445"/>
      <c r="G1054" s="445"/>
      <c r="H1054" s="445"/>
      <c r="I1054" s="686"/>
      <c r="J1054" s="445"/>
      <c r="K1054" s="445"/>
      <c r="L1054" s="445"/>
      <c r="M1054" s="43"/>
      <c r="N1054" s="445"/>
      <c r="O1054" s="43"/>
      <c r="P1054" s="445"/>
      <c r="Q1054" s="445"/>
      <c r="R1054" s="445"/>
      <c r="S1054" s="445"/>
      <c r="T1054" s="445"/>
      <c r="U1054" s="445"/>
      <c r="V1054" s="445"/>
      <c r="W1054" s="445"/>
      <c r="X1054" s="445"/>
      <c r="Y1054" s="445"/>
      <c r="Z1054" s="445"/>
      <c r="AA1054" s="445"/>
    </row>
    <row r="1055" spans="1:27" ht="15.75" customHeight="1" x14ac:dyDescent="0.25">
      <c r="A1055" s="445"/>
      <c r="B1055" s="445"/>
      <c r="C1055" s="445"/>
      <c r="D1055" s="445"/>
      <c r="E1055" s="445"/>
      <c r="F1055" s="445"/>
      <c r="G1055" s="445"/>
      <c r="H1055" s="445"/>
      <c r="I1055" s="686"/>
      <c r="J1055" s="445"/>
      <c r="K1055" s="445"/>
      <c r="L1055" s="445"/>
      <c r="M1055" s="43"/>
      <c r="N1055" s="445"/>
      <c r="O1055" s="43"/>
      <c r="P1055" s="445"/>
      <c r="Q1055" s="445"/>
      <c r="R1055" s="445"/>
      <c r="S1055" s="445"/>
      <c r="T1055" s="445"/>
      <c r="U1055" s="445"/>
      <c r="V1055" s="445"/>
      <c r="W1055" s="445"/>
      <c r="X1055" s="445"/>
      <c r="Y1055" s="445"/>
      <c r="Z1055" s="445"/>
      <c r="AA1055" s="445"/>
    </row>
    <row r="1056" spans="1:27" ht="15.75" customHeight="1" x14ac:dyDescent="0.25">
      <c r="A1056" s="445"/>
      <c r="B1056" s="445"/>
      <c r="C1056" s="445"/>
      <c r="D1056" s="445"/>
      <c r="E1056" s="445"/>
      <c r="F1056" s="445"/>
      <c r="G1056" s="445"/>
      <c r="H1056" s="445"/>
      <c r="I1056" s="686"/>
      <c r="J1056" s="445"/>
      <c r="K1056" s="445"/>
      <c r="L1056" s="445"/>
      <c r="M1056" s="43"/>
      <c r="N1056" s="445"/>
      <c r="O1056" s="43"/>
      <c r="P1056" s="445"/>
      <c r="Q1056" s="445"/>
      <c r="R1056" s="445"/>
      <c r="S1056" s="445"/>
      <c r="T1056" s="445"/>
      <c r="U1056" s="445"/>
      <c r="V1056" s="445"/>
      <c r="W1056" s="445"/>
      <c r="X1056" s="445"/>
      <c r="Y1056" s="445"/>
      <c r="Z1056" s="445"/>
      <c r="AA1056" s="445"/>
    </row>
    <row r="1057" spans="1:27" ht="15.75" customHeight="1" x14ac:dyDescent="0.25">
      <c r="A1057" s="445"/>
      <c r="B1057" s="445"/>
      <c r="C1057" s="445"/>
      <c r="D1057" s="445"/>
      <c r="E1057" s="445"/>
      <c r="F1057" s="445"/>
      <c r="G1057" s="445"/>
      <c r="H1057" s="445"/>
      <c r="I1057" s="686"/>
      <c r="J1057" s="445"/>
      <c r="K1057" s="445"/>
      <c r="L1057" s="445"/>
      <c r="M1057" s="43"/>
      <c r="N1057" s="445"/>
      <c r="O1057" s="43"/>
      <c r="P1057" s="445"/>
      <c r="Q1057" s="445"/>
      <c r="R1057" s="445"/>
      <c r="S1057" s="445"/>
      <c r="T1057" s="445"/>
      <c r="U1057" s="445"/>
      <c r="V1057" s="445"/>
      <c r="W1057" s="445"/>
      <c r="X1057" s="445"/>
      <c r="Y1057" s="445"/>
      <c r="Z1057" s="445"/>
      <c r="AA1057" s="445"/>
    </row>
    <row r="1058" spans="1:27" ht="15.75" customHeight="1" x14ac:dyDescent="0.25">
      <c r="A1058" s="445"/>
      <c r="B1058" s="445"/>
      <c r="C1058" s="445"/>
      <c r="D1058" s="445"/>
      <c r="E1058" s="445"/>
      <c r="F1058" s="445"/>
      <c r="G1058" s="445"/>
      <c r="H1058" s="445"/>
      <c r="I1058" s="686"/>
      <c r="J1058" s="445"/>
      <c r="K1058" s="445"/>
      <c r="L1058" s="445"/>
      <c r="M1058" s="43"/>
      <c r="N1058" s="445"/>
      <c r="O1058" s="43"/>
      <c r="P1058" s="445"/>
      <c r="Q1058" s="445"/>
      <c r="R1058" s="445"/>
      <c r="S1058" s="445"/>
      <c r="T1058" s="445"/>
      <c r="U1058" s="445"/>
      <c r="V1058" s="445"/>
      <c r="W1058" s="445"/>
      <c r="X1058" s="445"/>
      <c r="Y1058" s="445"/>
      <c r="Z1058" s="445"/>
      <c r="AA1058" s="445"/>
    </row>
    <row r="1059" spans="1:27" ht="15.75" customHeight="1" x14ac:dyDescent="0.25">
      <c r="A1059" s="445"/>
      <c r="B1059" s="445"/>
      <c r="C1059" s="445"/>
      <c r="D1059" s="445"/>
      <c r="E1059" s="445"/>
      <c r="F1059" s="445"/>
      <c r="G1059" s="445"/>
      <c r="H1059" s="445"/>
      <c r="I1059" s="686"/>
      <c r="J1059" s="445"/>
      <c r="K1059" s="445"/>
      <c r="L1059" s="445"/>
      <c r="M1059" s="43"/>
      <c r="N1059" s="445"/>
      <c r="O1059" s="43"/>
      <c r="P1059" s="445"/>
      <c r="Q1059" s="445"/>
      <c r="R1059" s="445"/>
      <c r="S1059" s="445"/>
      <c r="T1059" s="445"/>
      <c r="U1059" s="445"/>
      <c r="V1059" s="445"/>
      <c r="W1059" s="445"/>
      <c r="X1059" s="445"/>
      <c r="Y1059" s="445"/>
      <c r="Z1059" s="445"/>
      <c r="AA1059" s="445"/>
    </row>
    <row r="1060" spans="1:27" ht="15.75" customHeight="1" x14ac:dyDescent="0.25">
      <c r="A1060" s="445"/>
      <c r="B1060" s="445"/>
      <c r="C1060" s="445"/>
      <c r="D1060" s="445"/>
      <c r="E1060" s="445"/>
      <c r="F1060" s="445"/>
      <c r="G1060" s="445"/>
      <c r="H1060" s="445"/>
      <c r="I1060" s="686"/>
      <c r="J1060" s="445"/>
      <c r="K1060" s="445"/>
      <c r="L1060" s="445"/>
      <c r="M1060" s="43"/>
      <c r="N1060" s="445"/>
      <c r="O1060" s="43"/>
      <c r="P1060" s="445"/>
      <c r="Q1060" s="445"/>
      <c r="R1060" s="445"/>
      <c r="S1060" s="445"/>
      <c r="T1060" s="445"/>
      <c r="U1060" s="445"/>
      <c r="V1060" s="445"/>
      <c r="W1060" s="445"/>
      <c r="X1060" s="445"/>
      <c r="Y1060" s="445"/>
      <c r="Z1060" s="445"/>
      <c r="AA1060" s="445"/>
    </row>
    <row r="1061" spans="1:27" ht="15.75" customHeight="1" x14ac:dyDescent="0.25">
      <c r="A1061" s="445"/>
      <c r="B1061" s="445"/>
      <c r="C1061" s="445"/>
      <c r="D1061" s="445"/>
      <c r="E1061" s="445"/>
      <c r="F1061" s="445"/>
      <c r="G1061" s="445"/>
      <c r="H1061" s="445"/>
      <c r="I1061" s="686"/>
      <c r="J1061" s="445"/>
      <c r="K1061" s="445"/>
      <c r="L1061" s="445"/>
      <c r="M1061" s="43"/>
      <c r="N1061" s="445"/>
      <c r="O1061" s="43"/>
      <c r="P1061" s="445"/>
      <c r="Q1061" s="445"/>
      <c r="R1061" s="445"/>
      <c r="S1061" s="445"/>
      <c r="T1061" s="445"/>
      <c r="U1061" s="445"/>
      <c r="V1061" s="445"/>
      <c r="W1061" s="445"/>
      <c r="X1061" s="445"/>
      <c r="Y1061" s="445"/>
      <c r="Z1061" s="445"/>
      <c r="AA1061" s="445"/>
    </row>
    <row r="1062" spans="1:27" ht="15.75" customHeight="1" x14ac:dyDescent="0.25">
      <c r="A1062" s="445"/>
      <c r="B1062" s="445"/>
      <c r="C1062" s="445"/>
      <c r="D1062" s="445"/>
      <c r="E1062" s="445"/>
      <c r="F1062" s="445"/>
      <c r="G1062" s="445"/>
      <c r="H1062" s="445"/>
      <c r="I1062" s="686"/>
      <c r="J1062" s="445"/>
      <c r="K1062" s="445"/>
      <c r="L1062" s="445"/>
      <c r="M1062" s="43"/>
      <c r="N1062" s="445"/>
      <c r="O1062" s="43"/>
      <c r="P1062" s="445"/>
      <c r="Q1062" s="445"/>
      <c r="R1062" s="445"/>
      <c r="S1062" s="445"/>
      <c r="T1062" s="445"/>
      <c r="U1062" s="445"/>
      <c r="V1062" s="445"/>
      <c r="W1062" s="445"/>
      <c r="X1062" s="445"/>
      <c r="Y1062" s="445"/>
      <c r="Z1062" s="445"/>
      <c r="AA1062" s="445"/>
    </row>
    <row r="1063" spans="1:27" ht="15.75" customHeight="1" x14ac:dyDescent="0.25">
      <c r="A1063" s="445"/>
      <c r="B1063" s="445"/>
      <c r="C1063" s="445"/>
      <c r="D1063" s="445"/>
      <c r="E1063" s="445"/>
      <c r="F1063" s="445"/>
      <c r="G1063" s="445"/>
      <c r="H1063" s="445"/>
      <c r="I1063" s="686"/>
      <c r="J1063" s="445"/>
      <c r="K1063" s="445"/>
      <c r="L1063" s="445"/>
      <c r="M1063" s="43"/>
      <c r="N1063" s="445"/>
      <c r="O1063" s="43"/>
      <c r="P1063" s="445"/>
      <c r="Q1063" s="445"/>
      <c r="R1063" s="445"/>
      <c r="S1063" s="445"/>
      <c r="T1063" s="445"/>
      <c r="U1063" s="445"/>
      <c r="V1063" s="445"/>
      <c r="W1063" s="445"/>
      <c r="X1063" s="445"/>
      <c r="Y1063" s="445"/>
      <c r="Z1063" s="445"/>
      <c r="AA1063" s="445"/>
    </row>
    <row r="1064" spans="1:27" ht="15.75" customHeight="1" x14ac:dyDescent="0.25">
      <c r="A1064" s="445"/>
      <c r="B1064" s="445"/>
      <c r="C1064" s="445"/>
      <c r="D1064" s="445"/>
      <c r="E1064" s="445"/>
      <c r="F1064" s="445"/>
      <c r="G1064" s="445"/>
      <c r="H1064" s="445"/>
      <c r="I1064" s="686"/>
      <c r="J1064" s="445"/>
      <c r="K1064" s="445"/>
      <c r="L1064" s="445"/>
      <c r="M1064" s="43"/>
      <c r="N1064" s="445"/>
      <c r="O1064" s="43"/>
      <c r="P1064" s="445"/>
      <c r="Q1064" s="445"/>
      <c r="R1064" s="445"/>
      <c r="S1064" s="445"/>
      <c r="T1064" s="445"/>
      <c r="U1064" s="445"/>
      <c r="V1064" s="445"/>
      <c r="W1064" s="445"/>
      <c r="X1064" s="445"/>
      <c r="Y1064" s="445"/>
      <c r="Z1064" s="445"/>
      <c r="AA1064" s="445"/>
    </row>
    <row r="1065" spans="1:27" ht="15.75" customHeight="1" x14ac:dyDescent="0.25">
      <c r="A1065" s="445"/>
      <c r="B1065" s="445"/>
      <c r="C1065" s="445"/>
      <c r="D1065" s="445"/>
      <c r="E1065" s="445"/>
      <c r="F1065" s="445"/>
      <c r="G1065" s="445"/>
      <c r="H1065" s="445"/>
      <c r="I1065" s="686"/>
      <c r="J1065" s="445"/>
      <c r="K1065" s="445"/>
      <c r="L1065" s="445"/>
      <c r="M1065" s="43"/>
      <c r="N1065" s="445"/>
      <c r="O1065" s="43"/>
      <c r="P1065" s="445"/>
      <c r="Q1065" s="445"/>
      <c r="R1065" s="445"/>
      <c r="S1065" s="445"/>
      <c r="T1065" s="445"/>
      <c r="U1065" s="445"/>
      <c r="V1065" s="445"/>
      <c r="W1065" s="445"/>
      <c r="X1065" s="445"/>
      <c r="Y1065" s="445"/>
      <c r="Z1065" s="445"/>
      <c r="AA1065" s="445"/>
    </row>
    <row r="1066" spans="1:27" ht="15.75" customHeight="1" x14ac:dyDescent="0.25">
      <c r="A1066" s="445"/>
      <c r="B1066" s="445"/>
      <c r="C1066" s="445"/>
      <c r="D1066" s="445"/>
      <c r="E1066" s="445"/>
      <c r="F1066" s="445"/>
      <c r="G1066" s="445"/>
      <c r="H1066" s="445"/>
      <c r="I1066" s="686"/>
      <c r="J1066" s="445"/>
      <c r="K1066" s="445"/>
      <c r="L1066" s="445"/>
      <c r="M1066" s="43"/>
      <c r="N1066" s="445"/>
      <c r="O1066" s="43"/>
      <c r="P1066" s="445"/>
      <c r="Q1066" s="445"/>
      <c r="R1066" s="445"/>
      <c r="S1066" s="445"/>
      <c r="T1066" s="445"/>
      <c r="U1066" s="445"/>
      <c r="V1066" s="445"/>
      <c r="W1066" s="445"/>
      <c r="X1066" s="445"/>
      <c r="Y1066" s="445"/>
      <c r="Z1066" s="445"/>
      <c r="AA1066" s="445"/>
    </row>
    <row r="1067" spans="1:27" ht="15.75" customHeight="1" x14ac:dyDescent="0.25">
      <c r="A1067" s="445"/>
      <c r="B1067" s="445"/>
      <c r="C1067" s="445"/>
      <c r="D1067" s="445"/>
      <c r="E1067" s="445"/>
      <c r="F1067" s="445"/>
      <c r="G1067" s="445"/>
      <c r="H1067" s="445"/>
      <c r="I1067" s="686"/>
      <c r="J1067" s="445"/>
      <c r="K1067" s="445"/>
      <c r="L1067" s="445"/>
      <c r="M1067" s="43"/>
      <c r="N1067" s="445"/>
      <c r="O1067" s="43"/>
      <c r="P1067" s="445"/>
      <c r="Q1067" s="445"/>
      <c r="R1067" s="445"/>
      <c r="S1067" s="445"/>
      <c r="T1067" s="445"/>
      <c r="U1067" s="445"/>
      <c r="V1067" s="445"/>
      <c r="W1067" s="445"/>
      <c r="X1067" s="445"/>
      <c r="Y1067" s="445"/>
      <c r="Z1067" s="445"/>
      <c r="AA1067" s="445"/>
    </row>
    <row r="1068" spans="1:27" ht="15.75" customHeight="1" x14ac:dyDescent="0.25">
      <c r="A1068" s="445"/>
      <c r="B1068" s="445"/>
      <c r="C1068" s="445"/>
      <c r="D1068" s="445"/>
      <c r="E1068" s="445"/>
      <c r="F1068" s="445"/>
      <c r="G1068" s="445"/>
      <c r="H1068" s="445"/>
      <c r="I1068" s="686"/>
      <c r="J1068" s="445"/>
      <c r="K1068" s="445"/>
      <c r="L1068" s="445"/>
      <c r="M1068" s="43"/>
      <c r="N1068" s="445"/>
      <c r="O1068" s="43"/>
      <c r="P1068" s="445"/>
      <c r="Q1068" s="445"/>
      <c r="R1068" s="445"/>
      <c r="S1068" s="445"/>
      <c r="T1068" s="445"/>
      <c r="U1068" s="445"/>
      <c r="V1068" s="445"/>
      <c r="W1068" s="445"/>
      <c r="X1068" s="445"/>
      <c r="Y1068" s="445"/>
      <c r="Z1068" s="445"/>
      <c r="AA1068" s="445"/>
    </row>
    <row r="1069" spans="1:27" ht="15.75" customHeight="1" x14ac:dyDescent="0.25">
      <c r="A1069" s="445"/>
      <c r="B1069" s="445"/>
      <c r="C1069" s="445"/>
      <c r="D1069" s="445"/>
      <c r="E1069" s="445"/>
      <c r="F1069" s="445"/>
      <c r="G1069" s="445"/>
      <c r="H1069" s="445"/>
      <c r="I1069" s="686"/>
      <c r="J1069" s="445"/>
      <c r="K1069" s="445"/>
      <c r="L1069" s="445"/>
      <c r="M1069" s="43"/>
      <c r="N1069" s="445"/>
      <c r="O1069" s="43"/>
      <c r="P1069" s="445"/>
      <c r="Q1069" s="445"/>
      <c r="R1069" s="445"/>
      <c r="S1069" s="445"/>
      <c r="T1069" s="445"/>
      <c r="U1069" s="445"/>
      <c r="V1069" s="445"/>
      <c r="W1069" s="445"/>
      <c r="X1069" s="445"/>
      <c r="Y1069" s="445"/>
      <c r="Z1069" s="445"/>
      <c r="AA1069" s="445"/>
    </row>
    <row r="1070" spans="1:27" ht="15.75" customHeight="1" x14ac:dyDescent="0.25">
      <c r="A1070" s="445"/>
      <c r="B1070" s="445"/>
      <c r="C1070" s="445"/>
      <c r="D1070" s="445"/>
      <c r="E1070" s="445"/>
      <c r="F1070" s="445"/>
      <c r="G1070" s="445"/>
      <c r="H1070" s="445"/>
      <c r="I1070" s="686"/>
      <c r="J1070" s="445"/>
      <c r="K1070" s="445"/>
      <c r="L1070" s="445"/>
      <c r="M1070" s="43"/>
      <c r="N1070" s="445"/>
      <c r="O1070" s="43"/>
      <c r="P1070" s="445"/>
      <c r="Q1070" s="445"/>
      <c r="R1070" s="445"/>
      <c r="S1070" s="445"/>
      <c r="T1070" s="445"/>
      <c r="U1070" s="445"/>
      <c r="V1070" s="445"/>
      <c r="W1070" s="445"/>
      <c r="X1070" s="445"/>
      <c r="Y1070" s="445"/>
      <c r="Z1070" s="445"/>
      <c r="AA1070" s="445"/>
    </row>
    <row r="1071" spans="1:27" ht="15.75" customHeight="1" x14ac:dyDescent="0.25">
      <c r="A1071" s="445"/>
      <c r="B1071" s="445"/>
      <c r="C1071" s="445"/>
      <c r="D1071" s="445"/>
      <c r="E1071" s="445"/>
      <c r="F1071" s="445"/>
      <c r="G1071" s="445"/>
      <c r="H1071" s="445"/>
      <c r="I1071" s="686"/>
      <c r="J1071" s="445"/>
      <c r="K1071" s="445"/>
      <c r="L1071" s="445"/>
      <c r="M1071" s="43"/>
      <c r="N1071" s="445"/>
      <c r="O1071" s="43"/>
      <c r="P1071" s="445"/>
      <c r="Q1071" s="445"/>
      <c r="R1071" s="445"/>
      <c r="S1071" s="445"/>
      <c r="T1071" s="445"/>
      <c r="U1071" s="445"/>
      <c r="V1071" s="445"/>
      <c r="W1071" s="445"/>
      <c r="X1071" s="445"/>
      <c r="Y1071" s="445"/>
      <c r="Z1071" s="445"/>
      <c r="AA1071" s="445"/>
    </row>
    <row r="1072" spans="1:27" ht="15.75" customHeight="1" x14ac:dyDescent="0.25">
      <c r="A1072" s="445"/>
      <c r="B1072" s="445"/>
      <c r="C1072" s="445"/>
      <c r="D1072" s="445"/>
      <c r="E1072" s="445"/>
      <c r="F1072" s="445"/>
      <c r="G1072" s="445"/>
      <c r="H1072" s="445"/>
      <c r="I1072" s="686"/>
      <c r="J1072" s="445"/>
      <c r="K1072" s="445"/>
      <c r="L1072" s="445"/>
      <c r="M1072" s="43"/>
      <c r="N1072" s="445"/>
      <c r="O1072" s="43"/>
      <c r="P1072" s="445"/>
      <c r="Q1072" s="445"/>
      <c r="R1072" s="445"/>
      <c r="S1072" s="445"/>
      <c r="T1072" s="445"/>
      <c r="U1072" s="445"/>
      <c r="V1072" s="445"/>
      <c r="W1072" s="445"/>
      <c r="X1072" s="445"/>
      <c r="Y1072" s="445"/>
      <c r="Z1072" s="445"/>
      <c r="AA1072" s="445"/>
    </row>
    <row r="1073" spans="1:27" ht="15.75" customHeight="1" x14ac:dyDescent="0.25">
      <c r="A1073" s="445"/>
      <c r="B1073" s="445"/>
      <c r="C1073" s="445"/>
      <c r="D1073" s="445"/>
      <c r="E1073" s="445"/>
      <c r="F1073" s="445"/>
      <c r="G1073" s="445"/>
      <c r="H1073" s="445"/>
      <c r="I1073" s="686"/>
      <c r="J1073" s="445"/>
      <c r="K1073" s="445"/>
      <c r="L1073" s="445"/>
      <c r="M1073" s="43"/>
      <c r="N1073" s="445"/>
      <c r="O1073" s="43"/>
      <c r="P1073" s="445"/>
      <c r="Q1073" s="445"/>
      <c r="R1073" s="445"/>
      <c r="S1073" s="445"/>
      <c r="T1073" s="445"/>
      <c r="U1073" s="445"/>
      <c r="V1073" s="445"/>
      <c r="W1073" s="445"/>
      <c r="X1073" s="445"/>
      <c r="Y1073" s="445"/>
      <c r="Z1073" s="445"/>
      <c r="AA1073" s="445"/>
    </row>
    <row r="1074" spans="1:27" ht="15.75" customHeight="1" x14ac:dyDescent="0.25">
      <c r="A1074" s="445"/>
      <c r="B1074" s="445"/>
      <c r="C1074" s="445"/>
      <c r="D1074" s="445"/>
      <c r="E1074" s="445"/>
      <c r="F1074" s="445"/>
      <c r="G1074" s="445"/>
      <c r="H1074" s="445"/>
      <c r="I1074" s="686"/>
      <c r="J1074" s="445"/>
      <c r="K1074" s="445"/>
      <c r="L1074" s="445"/>
      <c r="M1074" s="43"/>
      <c r="N1074" s="445"/>
      <c r="O1074" s="43"/>
      <c r="P1074" s="445"/>
      <c r="Q1074" s="445"/>
      <c r="R1074" s="445"/>
      <c r="S1074" s="445"/>
      <c r="T1074" s="445"/>
      <c r="U1074" s="445"/>
      <c r="V1074" s="445"/>
      <c r="W1074" s="445"/>
      <c r="X1074" s="445"/>
      <c r="Y1074" s="445"/>
      <c r="Z1074" s="445"/>
      <c r="AA1074" s="445"/>
    </row>
    <row r="1075" spans="1:27" ht="15.75" customHeight="1" x14ac:dyDescent="0.25">
      <c r="A1075" s="445"/>
      <c r="B1075" s="445"/>
      <c r="C1075" s="445"/>
      <c r="D1075" s="445"/>
      <c r="E1075" s="445"/>
      <c r="F1075" s="445"/>
      <c r="G1075" s="445"/>
      <c r="H1075" s="445"/>
      <c r="I1075" s="686"/>
      <c r="J1075" s="445"/>
      <c r="K1075" s="445"/>
      <c r="L1075" s="445"/>
      <c r="M1075" s="43"/>
      <c r="N1075" s="445"/>
      <c r="O1075" s="43"/>
      <c r="P1075" s="445"/>
      <c r="Q1075" s="445"/>
      <c r="R1075" s="445"/>
      <c r="S1075" s="445"/>
      <c r="T1075" s="445"/>
      <c r="U1075" s="445"/>
      <c r="V1075" s="445"/>
      <c r="W1075" s="445"/>
      <c r="X1075" s="445"/>
      <c r="Y1075" s="445"/>
      <c r="Z1075" s="445"/>
      <c r="AA1075" s="445"/>
    </row>
    <row r="1076" spans="1:27" ht="15.75" customHeight="1" x14ac:dyDescent="0.25">
      <c r="A1076" s="445"/>
      <c r="B1076" s="445"/>
      <c r="C1076" s="445"/>
      <c r="D1076" s="445"/>
      <c r="E1076" s="445"/>
      <c r="F1076" s="445"/>
      <c r="G1076" s="445"/>
      <c r="H1076" s="445"/>
      <c r="I1076" s="686"/>
      <c r="J1076" s="445"/>
      <c r="K1076" s="445"/>
      <c r="L1076" s="445"/>
      <c r="M1076" s="43"/>
      <c r="N1076" s="445"/>
      <c r="O1076" s="43"/>
      <c r="P1076" s="445"/>
      <c r="Q1076" s="445"/>
      <c r="R1076" s="445"/>
      <c r="S1076" s="445"/>
      <c r="T1076" s="445"/>
      <c r="U1076" s="445"/>
      <c r="V1076" s="445"/>
      <c r="W1076" s="445"/>
      <c r="X1076" s="445"/>
      <c r="Y1076" s="445"/>
      <c r="Z1076" s="445"/>
      <c r="AA1076" s="445"/>
    </row>
    <row r="1077" spans="1:27" ht="15.75" customHeight="1" x14ac:dyDescent="0.25">
      <c r="A1077" s="445"/>
      <c r="B1077" s="445"/>
      <c r="C1077" s="445"/>
      <c r="D1077" s="445"/>
      <c r="E1077" s="445"/>
      <c r="F1077" s="445"/>
      <c r="G1077" s="445"/>
      <c r="H1077" s="445"/>
      <c r="I1077" s="686"/>
      <c r="J1077" s="445"/>
      <c r="K1077" s="445"/>
      <c r="L1077" s="445"/>
      <c r="M1077" s="43"/>
      <c r="N1077" s="445"/>
      <c r="O1077" s="43"/>
      <c r="P1077" s="445"/>
      <c r="Q1077" s="445"/>
      <c r="R1077" s="445"/>
      <c r="S1077" s="445"/>
      <c r="T1077" s="445"/>
      <c r="U1077" s="445"/>
      <c r="V1077" s="445"/>
      <c r="W1077" s="445"/>
      <c r="X1077" s="445"/>
      <c r="Y1077" s="445"/>
      <c r="Z1077" s="445"/>
      <c r="AA1077" s="445"/>
    </row>
    <row r="1078" spans="1:27" ht="15.75" customHeight="1" x14ac:dyDescent="0.25">
      <c r="A1078" s="445"/>
      <c r="B1078" s="445"/>
      <c r="C1078" s="445"/>
      <c r="D1078" s="445"/>
      <c r="E1078" s="445"/>
      <c r="F1078" s="445"/>
      <c r="G1078" s="445"/>
      <c r="H1078" s="445"/>
      <c r="I1078" s="686"/>
      <c r="J1078" s="445"/>
      <c r="K1078" s="445"/>
      <c r="L1078" s="445"/>
      <c r="M1078" s="43"/>
      <c r="N1078" s="445"/>
      <c r="O1078" s="43"/>
      <c r="P1078" s="445"/>
      <c r="Q1078" s="445"/>
      <c r="R1078" s="445"/>
      <c r="S1078" s="445"/>
      <c r="T1078" s="445"/>
      <c r="U1078" s="445"/>
      <c r="V1078" s="445"/>
      <c r="W1078" s="445"/>
      <c r="X1078" s="445"/>
      <c r="Y1078" s="445"/>
      <c r="Z1078" s="445"/>
      <c r="AA1078" s="445"/>
    </row>
    <row r="1079" spans="1:27" ht="15.75" customHeight="1" x14ac:dyDescent="0.25">
      <c r="A1079" s="445"/>
      <c r="B1079" s="445"/>
      <c r="C1079" s="445"/>
      <c r="D1079" s="445"/>
      <c r="E1079" s="445"/>
      <c r="F1079" s="445"/>
      <c r="G1079" s="445"/>
      <c r="H1079" s="445"/>
      <c r="I1079" s="686"/>
      <c r="J1079" s="445"/>
      <c r="K1079" s="445"/>
      <c r="L1079" s="445"/>
      <c r="M1079" s="43"/>
      <c r="N1079" s="445"/>
      <c r="O1079" s="43"/>
      <c r="P1079" s="445"/>
      <c r="Q1079" s="445"/>
      <c r="R1079" s="445"/>
      <c r="S1079" s="445"/>
      <c r="T1079" s="445"/>
      <c r="U1079" s="445"/>
      <c r="V1079" s="445"/>
      <c r="W1079" s="445"/>
      <c r="X1079" s="445"/>
      <c r="Y1079" s="445"/>
      <c r="Z1079" s="445"/>
      <c r="AA1079" s="445"/>
    </row>
    <row r="1080" spans="1:27" ht="15.75" customHeight="1" x14ac:dyDescent="0.25">
      <c r="A1080" s="445"/>
      <c r="B1080" s="445"/>
      <c r="C1080" s="445"/>
      <c r="D1080" s="445"/>
      <c r="E1080" s="445"/>
      <c r="F1080" s="445"/>
      <c r="G1080" s="445"/>
      <c r="H1080" s="445"/>
      <c r="I1080" s="686"/>
      <c r="J1080" s="445"/>
      <c r="K1080" s="445"/>
      <c r="L1080" s="445"/>
      <c r="M1080" s="43"/>
      <c r="N1080" s="445"/>
      <c r="O1080" s="43"/>
      <c r="P1080" s="445"/>
      <c r="Q1080" s="445"/>
      <c r="R1080" s="445"/>
      <c r="S1080" s="445"/>
      <c r="T1080" s="445"/>
      <c r="U1080" s="445"/>
      <c r="V1080" s="445"/>
      <c r="W1080" s="445"/>
      <c r="X1080" s="445"/>
      <c r="Y1080" s="445"/>
      <c r="Z1080" s="445"/>
      <c r="AA1080" s="445"/>
    </row>
    <row r="1081" spans="1:27" ht="15.75" customHeight="1" x14ac:dyDescent="0.25">
      <c r="A1081" s="445"/>
      <c r="B1081" s="445"/>
      <c r="C1081" s="445"/>
      <c r="D1081" s="445"/>
      <c r="E1081" s="445"/>
      <c r="F1081" s="445"/>
      <c r="G1081" s="445"/>
      <c r="H1081" s="445"/>
      <c r="I1081" s="686"/>
      <c r="J1081" s="445"/>
      <c r="K1081" s="445"/>
      <c r="L1081" s="445"/>
      <c r="M1081" s="43"/>
      <c r="N1081" s="445"/>
      <c r="O1081" s="43"/>
      <c r="P1081" s="445"/>
      <c r="Q1081" s="445"/>
      <c r="R1081" s="445"/>
      <c r="S1081" s="445"/>
      <c r="T1081" s="445"/>
      <c r="U1081" s="445"/>
      <c r="V1081" s="445"/>
      <c r="W1081" s="445"/>
      <c r="X1081" s="445"/>
      <c r="Y1081" s="445"/>
      <c r="Z1081" s="445"/>
      <c r="AA1081" s="445"/>
    </row>
    <row r="1082" spans="1:27" ht="15.75" customHeight="1" x14ac:dyDescent="0.25">
      <c r="A1082" s="445"/>
      <c r="B1082" s="445"/>
      <c r="C1082" s="445"/>
      <c r="D1082" s="445"/>
      <c r="E1082" s="445"/>
      <c r="F1082" s="445"/>
      <c r="G1082" s="445"/>
      <c r="H1082" s="445"/>
      <c r="I1082" s="686"/>
      <c r="J1082" s="445"/>
      <c r="K1082" s="445"/>
      <c r="L1082" s="445"/>
      <c r="M1082" s="43"/>
      <c r="N1082" s="445"/>
      <c r="O1082" s="43"/>
      <c r="P1082" s="445"/>
      <c r="Q1082" s="445"/>
      <c r="R1082" s="445"/>
      <c r="S1082" s="445"/>
      <c r="T1082" s="445"/>
      <c r="U1082" s="445"/>
      <c r="V1082" s="445"/>
      <c r="W1082" s="445"/>
      <c r="X1082" s="445"/>
      <c r="Y1082" s="445"/>
      <c r="Z1082" s="445"/>
      <c r="AA1082" s="445"/>
    </row>
    <row r="1083" spans="1:27" ht="15.75" customHeight="1" x14ac:dyDescent="0.25">
      <c r="A1083" s="445"/>
      <c r="B1083" s="445"/>
      <c r="C1083" s="445"/>
      <c r="D1083" s="445"/>
      <c r="E1083" s="445"/>
      <c r="F1083" s="445"/>
      <c r="G1083" s="445"/>
      <c r="H1083" s="445"/>
      <c r="I1083" s="686"/>
      <c r="J1083" s="445"/>
      <c r="K1083" s="445"/>
      <c r="L1083" s="445"/>
      <c r="M1083" s="43"/>
      <c r="N1083" s="445"/>
      <c r="O1083" s="43"/>
      <c r="P1083" s="445"/>
      <c r="Q1083" s="445"/>
      <c r="R1083" s="445"/>
      <c r="S1083" s="445"/>
      <c r="T1083" s="445"/>
      <c r="U1083" s="445"/>
      <c r="V1083" s="445"/>
      <c r="W1083" s="445"/>
      <c r="X1083" s="445"/>
      <c r="Y1083" s="445"/>
      <c r="Z1083" s="445"/>
      <c r="AA1083" s="445"/>
    </row>
    <row r="1084" spans="1:27" ht="15.75" customHeight="1" x14ac:dyDescent="0.25">
      <c r="A1084" s="445"/>
      <c r="B1084" s="445"/>
      <c r="C1084" s="445"/>
      <c r="D1084" s="445"/>
      <c r="E1084" s="445"/>
      <c r="F1084" s="445"/>
      <c r="G1084" s="445"/>
      <c r="H1084" s="445"/>
      <c r="I1084" s="686"/>
      <c r="J1084" s="445"/>
      <c r="K1084" s="445"/>
      <c r="L1084" s="445"/>
      <c r="M1084" s="43"/>
      <c r="N1084" s="445"/>
      <c r="O1084" s="43"/>
      <c r="P1084" s="445"/>
      <c r="Q1084" s="445"/>
      <c r="R1084" s="445"/>
      <c r="S1084" s="445"/>
      <c r="T1084" s="445"/>
      <c r="U1084" s="445"/>
      <c r="V1084" s="445"/>
      <c r="W1084" s="445"/>
      <c r="X1084" s="445"/>
      <c r="Y1084" s="445"/>
      <c r="Z1084" s="445"/>
      <c r="AA1084" s="445"/>
    </row>
    <row r="1085" spans="1:27" ht="15.75" customHeight="1" x14ac:dyDescent="0.25">
      <c r="A1085" s="445"/>
      <c r="B1085" s="445"/>
      <c r="C1085" s="445"/>
      <c r="D1085" s="445"/>
      <c r="E1085" s="445"/>
      <c r="F1085" s="445"/>
      <c r="G1085" s="445"/>
      <c r="H1085" s="445"/>
      <c r="I1085" s="686"/>
      <c r="J1085" s="445"/>
      <c r="K1085" s="445"/>
      <c r="L1085" s="445"/>
      <c r="M1085" s="43"/>
      <c r="N1085" s="445"/>
      <c r="O1085" s="43"/>
      <c r="P1085" s="445"/>
      <c r="Q1085" s="445"/>
      <c r="R1085" s="445"/>
      <c r="S1085" s="445"/>
      <c r="T1085" s="445"/>
      <c r="U1085" s="445"/>
      <c r="V1085" s="445"/>
      <c r="W1085" s="445"/>
      <c r="X1085" s="445"/>
      <c r="Y1085" s="445"/>
      <c r="Z1085" s="445"/>
      <c r="AA1085" s="445"/>
    </row>
    <row r="1086" spans="1:27" ht="15.75" customHeight="1" x14ac:dyDescent="0.25">
      <c r="A1086" s="445"/>
      <c r="B1086" s="445"/>
      <c r="C1086" s="445"/>
      <c r="D1086" s="445"/>
      <c r="E1086" s="445"/>
      <c r="F1086" s="445"/>
      <c r="G1086" s="445"/>
      <c r="H1086" s="445"/>
      <c r="I1086" s="686"/>
      <c r="J1086" s="445"/>
      <c r="K1086" s="445"/>
      <c r="L1086" s="445"/>
      <c r="M1086" s="43"/>
      <c r="N1086" s="445"/>
      <c r="O1086" s="43"/>
      <c r="P1086" s="445"/>
      <c r="Q1086" s="445"/>
      <c r="R1086" s="445"/>
      <c r="S1086" s="445"/>
      <c r="T1086" s="445"/>
      <c r="U1086" s="445"/>
      <c r="V1086" s="445"/>
      <c r="W1086" s="445"/>
      <c r="X1086" s="445"/>
      <c r="Y1086" s="445"/>
      <c r="Z1086" s="445"/>
      <c r="AA1086" s="445"/>
    </row>
    <row r="1087" spans="1:27" ht="15.75" customHeight="1" x14ac:dyDescent="0.25">
      <c r="A1087" s="445"/>
      <c r="B1087" s="445"/>
      <c r="C1087" s="445"/>
      <c r="D1087" s="445"/>
      <c r="E1087" s="445"/>
      <c r="F1087" s="445"/>
      <c r="G1087" s="445"/>
      <c r="H1087" s="445"/>
      <c r="I1087" s="686"/>
      <c r="J1087" s="445"/>
      <c r="K1087" s="445"/>
      <c r="L1087" s="445"/>
      <c r="M1087" s="43"/>
      <c r="N1087" s="445"/>
      <c r="O1087" s="43"/>
      <c r="P1087" s="445"/>
      <c r="Q1087" s="445"/>
      <c r="R1087" s="445"/>
      <c r="S1087" s="445"/>
      <c r="T1087" s="445"/>
      <c r="U1087" s="445"/>
      <c r="V1087" s="445"/>
      <c r="W1087" s="445"/>
      <c r="X1087" s="445"/>
      <c r="Y1087" s="445"/>
      <c r="Z1087" s="445"/>
      <c r="AA1087" s="445"/>
    </row>
    <row r="1088" spans="1:27" ht="15.75" customHeight="1" x14ac:dyDescent="0.25">
      <c r="A1088" s="445"/>
      <c r="B1088" s="445"/>
      <c r="C1088" s="445"/>
      <c r="D1088" s="445"/>
      <c r="E1088" s="445"/>
      <c r="F1088" s="445"/>
      <c r="G1088" s="445"/>
      <c r="H1088" s="445"/>
      <c r="I1088" s="686"/>
      <c r="J1088" s="445"/>
      <c r="K1088" s="445"/>
      <c r="L1088" s="445"/>
      <c r="M1088" s="43"/>
      <c r="N1088" s="445"/>
      <c r="O1088" s="43"/>
      <c r="P1088" s="445"/>
      <c r="Q1088" s="445"/>
      <c r="R1088" s="445"/>
      <c r="S1088" s="445"/>
      <c r="T1088" s="445"/>
      <c r="U1088" s="445"/>
      <c r="V1088" s="445"/>
      <c r="W1088" s="445"/>
      <c r="X1088" s="445"/>
      <c r="Y1088" s="445"/>
      <c r="Z1088" s="445"/>
      <c r="AA1088" s="445"/>
    </row>
    <row r="1089" spans="1:27" ht="15.75" customHeight="1" x14ac:dyDescent="0.25">
      <c r="A1089" s="445"/>
      <c r="B1089" s="445"/>
      <c r="C1089" s="445"/>
      <c r="D1089" s="445"/>
      <c r="E1089" s="445"/>
      <c r="F1089" s="445"/>
      <c r="G1089" s="445"/>
      <c r="H1089" s="445"/>
      <c r="I1089" s="686"/>
      <c r="J1089" s="445"/>
      <c r="K1089" s="445"/>
      <c r="L1089" s="445"/>
      <c r="M1089" s="43"/>
      <c r="N1089" s="445"/>
      <c r="O1089" s="43"/>
      <c r="P1089" s="445"/>
      <c r="Q1089" s="445"/>
      <c r="R1089" s="445"/>
      <c r="S1089" s="445"/>
      <c r="T1089" s="445"/>
      <c r="U1089" s="445"/>
      <c r="V1089" s="445"/>
      <c r="W1089" s="445"/>
      <c r="X1089" s="445"/>
      <c r="Y1089" s="445"/>
      <c r="Z1089" s="445"/>
      <c r="AA1089" s="445"/>
    </row>
    <row r="1090" spans="1:27" ht="15.75" customHeight="1" x14ac:dyDescent="0.25">
      <c r="A1090" s="445"/>
      <c r="B1090" s="445"/>
      <c r="C1090" s="445"/>
      <c r="D1090" s="445"/>
      <c r="E1090" s="445"/>
      <c r="F1090" s="445"/>
      <c r="G1090" s="445"/>
      <c r="H1090" s="445"/>
      <c r="I1090" s="686"/>
      <c r="J1090" s="445"/>
      <c r="K1090" s="445"/>
      <c r="L1090" s="445"/>
      <c r="M1090" s="43"/>
      <c r="N1090" s="445"/>
      <c r="O1090" s="43"/>
      <c r="P1090" s="445"/>
      <c r="Q1090" s="445"/>
      <c r="R1090" s="445"/>
      <c r="S1090" s="445"/>
      <c r="T1090" s="445"/>
      <c r="U1090" s="445"/>
      <c r="V1090" s="445"/>
      <c r="W1090" s="445"/>
      <c r="X1090" s="445"/>
      <c r="Y1090" s="445"/>
      <c r="Z1090" s="445"/>
      <c r="AA1090" s="445"/>
    </row>
    <row r="1091" spans="1:27" ht="15.75" customHeight="1" x14ac:dyDescent="0.25">
      <c r="A1091" s="445"/>
      <c r="B1091" s="445"/>
      <c r="C1091" s="445"/>
      <c r="D1091" s="445"/>
      <c r="E1091" s="445"/>
      <c r="F1091" s="445"/>
      <c r="G1091" s="445"/>
      <c r="H1091" s="445"/>
      <c r="I1091" s="686"/>
      <c r="J1091" s="445"/>
      <c r="K1091" s="445"/>
      <c r="L1091" s="445"/>
      <c r="M1091" s="43"/>
      <c r="N1091" s="445"/>
      <c r="O1091" s="43"/>
      <c r="P1091" s="445"/>
      <c r="Q1091" s="445"/>
      <c r="R1091" s="445"/>
      <c r="S1091" s="445"/>
      <c r="T1091" s="445"/>
      <c r="U1091" s="445"/>
      <c r="V1091" s="445"/>
      <c r="W1091" s="445"/>
      <c r="X1091" s="445"/>
      <c r="Y1091" s="445"/>
      <c r="Z1091" s="445"/>
      <c r="AA1091" s="445"/>
    </row>
    <row r="1092" spans="1:27" ht="15.75" customHeight="1" x14ac:dyDescent="0.25">
      <c r="A1092" s="445"/>
      <c r="B1092" s="445"/>
      <c r="C1092" s="445"/>
      <c r="D1092" s="445"/>
      <c r="E1092" s="445"/>
      <c r="F1092" s="445"/>
      <c r="G1092" s="445"/>
      <c r="H1092" s="445"/>
      <c r="I1092" s="686"/>
      <c r="J1092" s="445"/>
      <c r="K1092" s="445"/>
      <c r="L1092" s="445"/>
      <c r="M1092" s="43"/>
      <c r="N1092" s="445"/>
      <c r="O1092" s="43"/>
      <c r="P1092" s="445"/>
      <c r="Q1092" s="445"/>
      <c r="R1092" s="445"/>
      <c r="S1092" s="445"/>
      <c r="T1092" s="445"/>
      <c r="U1092" s="445"/>
      <c r="V1092" s="445"/>
      <c r="W1092" s="445"/>
      <c r="X1092" s="445"/>
      <c r="Y1092" s="445"/>
      <c r="Z1092" s="445"/>
      <c r="AA1092" s="445"/>
    </row>
    <row r="1093" spans="1:27" ht="15.75" customHeight="1" x14ac:dyDescent="0.25">
      <c r="A1093" s="445"/>
      <c r="B1093" s="445"/>
      <c r="C1093" s="445"/>
      <c r="D1093" s="445"/>
      <c r="E1093" s="445"/>
      <c r="F1093" s="445"/>
      <c r="G1093" s="445"/>
      <c r="H1093" s="445"/>
      <c r="I1093" s="686"/>
      <c r="J1093" s="445"/>
      <c r="K1093" s="445"/>
      <c r="L1093" s="445"/>
      <c r="M1093" s="43"/>
      <c r="N1093" s="445"/>
      <c r="O1093" s="43"/>
      <c r="P1093" s="445"/>
      <c r="Q1093" s="445"/>
      <c r="R1093" s="445"/>
      <c r="S1093" s="445"/>
      <c r="T1093" s="445"/>
      <c r="U1093" s="445"/>
      <c r="V1093" s="445"/>
      <c r="W1093" s="445"/>
      <c r="X1093" s="445"/>
      <c r="Y1093" s="445"/>
      <c r="Z1093" s="445"/>
      <c r="AA1093" s="445"/>
    </row>
    <row r="1094" spans="1:27" ht="15.75" customHeight="1" x14ac:dyDescent="0.25">
      <c r="A1094" s="445"/>
      <c r="B1094" s="445"/>
      <c r="C1094" s="445"/>
      <c r="D1094" s="445"/>
      <c r="E1094" s="445"/>
      <c r="F1094" s="445"/>
      <c r="G1094" s="445"/>
      <c r="H1094" s="445"/>
      <c r="I1094" s="686"/>
      <c r="J1094" s="445"/>
      <c r="K1094" s="445"/>
      <c r="L1094" s="445"/>
      <c r="M1094" s="43"/>
      <c r="N1094" s="445"/>
      <c r="O1094" s="43"/>
      <c r="P1094" s="445"/>
      <c r="Q1094" s="445"/>
      <c r="R1094" s="445"/>
      <c r="S1094" s="445"/>
      <c r="T1094" s="445"/>
      <c r="U1094" s="445"/>
      <c r="V1094" s="445"/>
      <c r="W1094" s="445"/>
      <c r="X1094" s="445"/>
      <c r="Y1094" s="445"/>
      <c r="Z1094" s="445"/>
      <c r="AA1094" s="445"/>
    </row>
    <row r="1095" spans="1:27" ht="15.75" customHeight="1" x14ac:dyDescent="0.25">
      <c r="A1095" s="445"/>
      <c r="B1095" s="445"/>
      <c r="C1095" s="445"/>
      <c r="D1095" s="445"/>
      <c r="E1095" s="445"/>
      <c r="F1095" s="445"/>
      <c r="G1095" s="445"/>
      <c r="H1095" s="445"/>
      <c r="I1095" s="686"/>
      <c r="J1095" s="445"/>
      <c r="K1095" s="445"/>
      <c r="L1095" s="445"/>
      <c r="M1095" s="43"/>
      <c r="N1095" s="445"/>
      <c r="O1095" s="43"/>
      <c r="P1095" s="445"/>
      <c r="Q1095" s="445"/>
      <c r="R1095" s="445"/>
      <c r="S1095" s="445"/>
      <c r="T1095" s="445"/>
      <c r="U1095" s="445"/>
      <c r="V1095" s="445"/>
      <c r="W1095" s="445"/>
      <c r="X1095" s="445"/>
      <c r="Y1095" s="445"/>
      <c r="Z1095" s="445"/>
      <c r="AA1095" s="445"/>
    </row>
    <row r="1096" spans="1:27" ht="15.75" customHeight="1" x14ac:dyDescent="0.25">
      <c r="A1096" s="445"/>
      <c r="B1096" s="445"/>
      <c r="C1096" s="445"/>
      <c r="D1096" s="445"/>
      <c r="E1096" s="445"/>
      <c r="F1096" s="445"/>
      <c r="G1096" s="445"/>
      <c r="H1096" s="445"/>
      <c r="I1096" s="686"/>
      <c r="J1096" s="445"/>
      <c r="K1096" s="445"/>
      <c r="L1096" s="445"/>
      <c r="M1096" s="43"/>
      <c r="N1096" s="445"/>
      <c r="O1096" s="43"/>
      <c r="P1096" s="445"/>
      <c r="Q1096" s="445"/>
      <c r="R1096" s="445"/>
      <c r="S1096" s="445"/>
      <c r="T1096" s="445"/>
      <c r="U1096" s="445"/>
      <c r="V1096" s="445"/>
      <c r="W1096" s="445"/>
      <c r="X1096" s="445"/>
      <c r="Y1096" s="445"/>
      <c r="Z1096" s="445"/>
      <c r="AA1096" s="445"/>
    </row>
    <row r="1097" spans="1:27" ht="15.75" customHeight="1" x14ac:dyDescent="0.25">
      <c r="A1097" s="445"/>
      <c r="B1097" s="445"/>
      <c r="C1097" s="445"/>
      <c r="D1097" s="445"/>
      <c r="E1097" s="445"/>
      <c r="F1097" s="445"/>
      <c r="G1097" s="445"/>
      <c r="H1097" s="445"/>
      <c r="I1097" s="686"/>
      <c r="J1097" s="445"/>
      <c r="K1097" s="445"/>
      <c r="L1097" s="445"/>
      <c r="M1097" s="43"/>
      <c r="N1097" s="445"/>
      <c r="O1097" s="43"/>
      <c r="P1097" s="445"/>
      <c r="Q1097" s="445"/>
      <c r="R1097" s="445"/>
      <c r="S1097" s="445"/>
      <c r="T1097" s="445"/>
      <c r="U1097" s="445"/>
      <c r="V1097" s="445"/>
      <c r="W1097" s="445"/>
      <c r="X1097" s="445"/>
      <c r="Y1097" s="445"/>
      <c r="Z1097" s="445"/>
      <c r="AA1097" s="445"/>
    </row>
    <row r="1098" spans="1:27" ht="15.75" customHeight="1" x14ac:dyDescent="0.25">
      <c r="A1098" s="445"/>
      <c r="B1098" s="445"/>
      <c r="C1098" s="445"/>
      <c r="D1098" s="445"/>
      <c r="E1098" s="445"/>
      <c r="F1098" s="445"/>
      <c r="G1098" s="445"/>
      <c r="H1098" s="445"/>
      <c r="I1098" s="686"/>
      <c r="J1098" s="445"/>
      <c r="K1098" s="445"/>
      <c r="L1098" s="445"/>
      <c r="M1098" s="43"/>
      <c r="N1098" s="445"/>
      <c r="O1098" s="43"/>
      <c r="P1098" s="445"/>
      <c r="Q1098" s="445"/>
      <c r="R1098" s="445"/>
      <c r="S1098" s="445"/>
      <c r="T1098" s="445"/>
      <c r="U1098" s="445"/>
      <c r="V1098" s="445"/>
      <c r="W1098" s="445"/>
      <c r="X1098" s="445"/>
      <c r="Y1098" s="445"/>
      <c r="Z1098" s="445"/>
      <c r="AA1098" s="445"/>
    </row>
    <row r="1099" spans="1:27" ht="15.75" customHeight="1" x14ac:dyDescent="0.25">
      <c r="A1099" s="445"/>
      <c r="B1099" s="445"/>
      <c r="C1099" s="445"/>
      <c r="D1099" s="445"/>
      <c r="E1099" s="445"/>
      <c r="F1099" s="445"/>
      <c r="G1099" s="445"/>
      <c r="H1099" s="445"/>
      <c r="I1099" s="686"/>
      <c r="J1099" s="445"/>
      <c r="K1099" s="445"/>
      <c r="L1099" s="445"/>
      <c r="M1099" s="43"/>
      <c r="N1099" s="445"/>
      <c r="O1099" s="43"/>
      <c r="P1099" s="445"/>
      <c r="Q1099" s="445"/>
      <c r="R1099" s="445"/>
      <c r="S1099" s="445"/>
      <c r="T1099" s="445"/>
      <c r="U1099" s="445"/>
      <c r="V1099" s="445"/>
      <c r="W1099" s="445"/>
      <c r="X1099" s="445"/>
      <c r="Y1099" s="445"/>
      <c r="Z1099" s="445"/>
      <c r="AA1099" s="445"/>
    </row>
    <row r="1100" spans="1:27" ht="15.75" customHeight="1" x14ac:dyDescent="0.25">
      <c r="A1100" s="445"/>
      <c r="B1100" s="445"/>
      <c r="C1100" s="445"/>
      <c r="D1100" s="445"/>
      <c r="E1100" s="445"/>
      <c r="F1100" s="445"/>
      <c r="G1100" s="445"/>
      <c r="H1100" s="445"/>
      <c r="I1100" s="686"/>
      <c r="J1100" s="445"/>
      <c r="K1100" s="445"/>
      <c r="L1100" s="445"/>
      <c r="M1100" s="43"/>
      <c r="N1100" s="445"/>
      <c r="O1100" s="43"/>
      <c r="P1100" s="445"/>
      <c r="Q1100" s="445"/>
      <c r="R1100" s="445"/>
      <c r="S1100" s="445"/>
      <c r="T1100" s="445"/>
      <c r="U1100" s="445"/>
      <c r="V1100" s="445"/>
      <c r="W1100" s="445"/>
      <c r="X1100" s="445"/>
      <c r="Y1100" s="445"/>
      <c r="Z1100" s="445"/>
      <c r="AA1100" s="445"/>
    </row>
    <row r="1101" spans="1:27" ht="15.75" customHeight="1" x14ac:dyDescent="0.25">
      <c r="A1101" s="445"/>
      <c r="B1101" s="445"/>
      <c r="C1101" s="445"/>
      <c r="D1101" s="445"/>
      <c r="E1101" s="445"/>
      <c r="F1101" s="445"/>
      <c r="G1101" s="445"/>
      <c r="H1101" s="445"/>
      <c r="I1101" s="686"/>
      <c r="J1101" s="445"/>
      <c r="K1101" s="445"/>
      <c r="L1101" s="445"/>
      <c r="M1101" s="43"/>
      <c r="N1101" s="445"/>
      <c r="O1101" s="43"/>
      <c r="P1101" s="445"/>
      <c r="Q1101" s="445"/>
      <c r="R1101" s="445"/>
      <c r="S1101" s="445"/>
      <c r="T1101" s="445"/>
      <c r="U1101" s="445"/>
      <c r="V1101" s="445"/>
      <c r="W1101" s="445"/>
      <c r="X1101" s="445"/>
      <c r="Y1101" s="445"/>
      <c r="Z1101" s="445"/>
      <c r="AA1101" s="445"/>
    </row>
    <row r="1102" spans="1:27" ht="15.75" customHeight="1" x14ac:dyDescent="0.25">
      <c r="A1102" s="445"/>
      <c r="B1102" s="445"/>
      <c r="C1102" s="445"/>
      <c r="D1102" s="445"/>
      <c r="E1102" s="445"/>
      <c r="F1102" s="445"/>
      <c r="G1102" s="445"/>
      <c r="H1102" s="445"/>
      <c r="I1102" s="686"/>
      <c r="J1102" s="445"/>
      <c r="K1102" s="445"/>
      <c r="L1102" s="445"/>
      <c r="M1102" s="43"/>
      <c r="N1102" s="445"/>
      <c r="O1102" s="43"/>
      <c r="P1102" s="445"/>
      <c r="Q1102" s="445"/>
      <c r="R1102" s="445"/>
      <c r="S1102" s="445"/>
      <c r="T1102" s="445"/>
      <c r="U1102" s="445"/>
      <c r="V1102" s="445"/>
      <c r="W1102" s="445"/>
      <c r="X1102" s="445"/>
      <c r="Y1102" s="445"/>
      <c r="Z1102" s="445"/>
      <c r="AA1102" s="445"/>
    </row>
    <row r="1103" spans="1:27" ht="15.75" customHeight="1" x14ac:dyDescent="0.25">
      <c r="A1103" s="445"/>
      <c r="B1103" s="445"/>
      <c r="C1103" s="445"/>
      <c r="D1103" s="445"/>
      <c r="E1103" s="445"/>
      <c r="F1103" s="445"/>
      <c r="G1103" s="445"/>
      <c r="H1103" s="445"/>
      <c r="I1103" s="686"/>
      <c r="J1103" s="445"/>
      <c r="K1103" s="445"/>
      <c r="L1103" s="445"/>
      <c r="M1103" s="43"/>
      <c r="N1103" s="445"/>
      <c r="O1103" s="43"/>
      <c r="P1103" s="445"/>
      <c r="Q1103" s="445"/>
      <c r="R1103" s="445"/>
      <c r="S1103" s="445"/>
      <c r="T1103" s="445"/>
      <c r="U1103" s="445"/>
      <c r="V1103" s="445"/>
      <c r="W1103" s="445"/>
      <c r="X1103" s="445"/>
      <c r="Y1103" s="445"/>
      <c r="Z1103" s="445"/>
      <c r="AA1103" s="445"/>
    </row>
    <row r="1104" spans="1:27" ht="15.75" customHeight="1" x14ac:dyDescent="0.25">
      <c r="A1104" s="445"/>
      <c r="B1104" s="445"/>
      <c r="C1104" s="445"/>
      <c r="D1104" s="445"/>
      <c r="E1104" s="445"/>
      <c r="F1104" s="445"/>
      <c r="G1104" s="445"/>
      <c r="H1104" s="445"/>
      <c r="I1104" s="686"/>
      <c r="J1104" s="445"/>
      <c r="K1104" s="445"/>
      <c r="L1104" s="445"/>
      <c r="M1104" s="43"/>
      <c r="N1104" s="445"/>
      <c r="O1104" s="43"/>
      <c r="P1104" s="445"/>
      <c r="Q1104" s="445"/>
      <c r="R1104" s="445"/>
      <c r="S1104" s="445"/>
      <c r="T1104" s="445"/>
      <c r="U1104" s="445"/>
      <c r="V1104" s="445"/>
      <c r="W1104" s="445"/>
      <c r="X1104" s="445"/>
      <c r="Y1104" s="445"/>
      <c r="Z1104" s="445"/>
      <c r="AA1104" s="445"/>
    </row>
    <row r="1105" spans="1:27" ht="15.75" customHeight="1" x14ac:dyDescent="0.25">
      <c r="A1105" s="445"/>
      <c r="B1105" s="445"/>
      <c r="C1105" s="445"/>
      <c r="D1105" s="445"/>
      <c r="E1105" s="445"/>
      <c r="F1105" s="445"/>
      <c r="G1105" s="445"/>
      <c r="H1105" s="445"/>
      <c r="I1105" s="686"/>
      <c r="J1105" s="445"/>
      <c r="K1105" s="445"/>
      <c r="L1105" s="445"/>
      <c r="M1105" s="43"/>
      <c r="N1105" s="445"/>
      <c r="O1105" s="43"/>
      <c r="P1105" s="445"/>
      <c r="Q1105" s="445"/>
      <c r="R1105" s="445"/>
      <c r="S1105" s="445"/>
      <c r="T1105" s="445"/>
      <c r="U1105" s="445"/>
      <c r="V1105" s="445"/>
      <c r="W1105" s="445"/>
      <c r="X1105" s="445"/>
      <c r="Y1105" s="445"/>
      <c r="Z1105" s="445"/>
      <c r="AA1105" s="445"/>
    </row>
    <row r="1106" spans="1:27" ht="15.75" customHeight="1" x14ac:dyDescent="0.25">
      <c r="A1106" s="445"/>
      <c r="B1106" s="445"/>
      <c r="C1106" s="445"/>
      <c r="D1106" s="445"/>
      <c r="E1106" s="445"/>
      <c r="F1106" s="445"/>
      <c r="G1106" s="445"/>
      <c r="H1106" s="445"/>
      <c r="I1106" s="686"/>
      <c r="J1106" s="445"/>
      <c r="K1106" s="445"/>
      <c r="L1106" s="445"/>
      <c r="M1106" s="43"/>
      <c r="N1106" s="445"/>
      <c r="O1106" s="43"/>
      <c r="P1106" s="445"/>
      <c r="Q1106" s="445"/>
      <c r="R1106" s="445"/>
      <c r="S1106" s="445"/>
      <c r="T1106" s="445"/>
      <c r="U1106" s="445"/>
      <c r="V1106" s="445"/>
      <c r="W1106" s="445"/>
      <c r="X1106" s="445"/>
      <c r="Y1106" s="445"/>
      <c r="Z1106" s="445"/>
      <c r="AA1106" s="445"/>
    </row>
    <row r="1107" spans="1:27" ht="15.75" customHeight="1" x14ac:dyDescent="0.25">
      <c r="A1107" s="445"/>
      <c r="B1107" s="445"/>
      <c r="C1107" s="445"/>
      <c r="D1107" s="445"/>
      <c r="E1107" s="445"/>
      <c r="F1107" s="445"/>
      <c r="G1107" s="445"/>
      <c r="H1107" s="445"/>
      <c r="I1107" s="686"/>
      <c r="J1107" s="445"/>
      <c r="K1107" s="445"/>
      <c r="L1107" s="445"/>
      <c r="M1107" s="43"/>
      <c r="N1107" s="445"/>
      <c r="O1107" s="43"/>
      <c r="P1107" s="445"/>
      <c r="Q1107" s="445"/>
      <c r="R1107" s="445"/>
      <c r="S1107" s="445"/>
      <c r="T1107" s="445"/>
      <c r="U1107" s="445"/>
      <c r="V1107" s="445"/>
      <c r="W1107" s="445"/>
      <c r="X1107" s="445"/>
      <c r="Y1107" s="445"/>
      <c r="Z1107" s="445"/>
      <c r="AA1107" s="445"/>
    </row>
    <row r="1108" spans="1:27" ht="15.75" customHeight="1" x14ac:dyDescent="0.25">
      <c r="A1108" s="445"/>
      <c r="B1108" s="445"/>
      <c r="C1108" s="445"/>
      <c r="D1108" s="445"/>
      <c r="E1108" s="445"/>
      <c r="F1108" s="445"/>
      <c r="G1108" s="445"/>
      <c r="H1108" s="445"/>
      <c r="I1108" s="686"/>
      <c r="J1108" s="445"/>
      <c r="K1108" s="445"/>
      <c r="L1108" s="445"/>
      <c r="M1108" s="43"/>
      <c r="N1108" s="445"/>
      <c r="O1108" s="43"/>
      <c r="P1108" s="445"/>
      <c r="Q1108" s="445"/>
      <c r="R1108" s="445"/>
      <c r="S1108" s="445"/>
      <c r="T1108" s="445"/>
      <c r="U1108" s="445"/>
      <c r="V1108" s="445"/>
      <c r="W1108" s="445"/>
      <c r="X1108" s="445"/>
      <c r="Y1108" s="445"/>
      <c r="Z1108" s="445"/>
      <c r="AA1108" s="445"/>
    </row>
    <row r="1109" spans="1:27" ht="15.75" customHeight="1" x14ac:dyDescent="0.25">
      <c r="A1109" s="445"/>
      <c r="B1109" s="445"/>
      <c r="C1109" s="445"/>
      <c r="D1109" s="445"/>
      <c r="E1109" s="445"/>
      <c r="F1109" s="445"/>
      <c r="G1109" s="445"/>
      <c r="H1109" s="445"/>
      <c r="I1109" s="686"/>
      <c r="J1109" s="445"/>
      <c r="K1109" s="445"/>
      <c r="L1109" s="445"/>
      <c r="M1109" s="43"/>
      <c r="N1109" s="445"/>
      <c r="O1109" s="43"/>
      <c r="P1109" s="445"/>
      <c r="Q1109" s="445"/>
      <c r="R1109" s="445"/>
      <c r="S1109" s="445"/>
      <c r="T1109" s="445"/>
      <c r="U1109" s="445"/>
      <c r="V1109" s="445"/>
      <c r="W1109" s="445"/>
      <c r="X1109" s="445"/>
      <c r="Y1109" s="445"/>
      <c r="Z1109" s="445"/>
      <c r="AA1109" s="445"/>
    </row>
    <row r="1110" spans="1:27" ht="15.75" customHeight="1" x14ac:dyDescent="0.25">
      <c r="A1110" s="445"/>
      <c r="B1110" s="445"/>
      <c r="C1110" s="445"/>
      <c r="D1110" s="445"/>
      <c r="E1110" s="445"/>
      <c r="F1110" s="445"/>
      <c r="G1110" s="445"/>
      <c r="H1110" s="445"/>
      <c r="I1110" s="686"/>
      <c r="J1110" s="445"/>
      <c r="K1110" s="445"/>
      <c r="L1110" s="445"/>
      <c r="M1110" s="43"/>
      <c r="N1110" s="445"/>
      <c r="O1110" s="43"/>
      <c r="P1110" s="445"/>
      <c r="Q1110" s="445"/>
      <c r="R1110" s="445"/>
      <c r="S1110" s="445"/>
      <c r="T1110" s="445"/>
      <c r="U1110" s="445"/>
      <c r="V1110" s="445"/>
      <c r="W1110" s="445"/>
      <c r="X1110" s="445"/>
      <c r="Y1110" s="445"/>
      <c r="Z1110" s="445"/>
      <c r="AA1110" s="445"/>
    </row>
    <row r="1111" spans="1:27" ht="15.75" customHeight="1" x14ac:dyDescent="0.25">
      <c r="A1111" s="445"/>
      <c r="B1111" s="445"/>
      <c r="C1111" s="445"/>
      <c r="D1111" s="445"/>
      <c r="E1111" s="445"/>
      <c r="F1111" s="445"/>
      <c r="G1111" s="445"/>
      <c r="H1111" s="445"/>
      <c r="I1111" s="686"/>
      <c r="J1111" s="445"/>
      <c r="K1111" s="445"/>
      <c r="L1111" s="445"/>
      <c r="M1111" s="43"/>
      <c r="N1111" s="445"/>
      <c r="O1111" s="43"/>
      <c r="P1111" s="445"/>
      <c r="Q1111" s="445"/>
      <c r="R1111" s="445"/>
      <c r="S1111" s="445"/>
      <c r="T1111" s="445"/>
      <c r="U1111" s="445"/>
      <c r="V1111" s="445"/>
      <c r="W1111" s="445"/>
      <c r="X1111" s="445"/>
      <c r="Y1111" s="445"/>
      <c r="Z1111" s="445"/>
      <c r="AA1111" s="445"/>
    </row>
    <row r="1112" spans="1:27" ht="15.75" customHeight="1" x14ac:dyDescent="0.25">
      <c r="A1112" s="445"/>
      <c r="B1112" s="445"/>
      <c r="C1112" s="445"/>
      <c r="D1112" s="445"/>
      <c r="E1112" s="445"/>
      <c r="F1112" s="445"/>
      <c r="G1112" s="445"/>
      <c r="H1112" s="445"/>
      <c r="I1112" s="686"/>
      <c r="J1112" s="445"/>
      <c r="K1112" s="445"/>
      <c r="L1112" s="445"/>
      <c r="M1112" s="43"/>
      <c r="N1112" s="445"/>
      <c r="O1112" s="43"/>
      <c r="P1112" s="445"/>
      <c r="Q1112" s="445"/>
      <c r="R1112" s="445"/>
      <c r="S1112" s="445"/>
      <c r="T1112" s="445"/>
      <c r="U1112" s="445"/>
      <c r="V1112" s="445"/>
      <c r="W1112" s="445"/>
      <c r="X1112" s="445"/>
      <c r="Y1112" s="445"/>
      <c r="Z1112" s="445"/>
      <c r="AA1112" s="445"/>
    </row>
    <row r="1113" spans="1:27" ht="15.75" customHeight="1" x14ac:dyDescent="0.25">
      <c r="A1113" s="445"/>
      <c r="B1113" s="445"/>
      <c r="C1113" s="445"/>
      <c r="D1113" s="445"/>
      <c r="E1113" s="445"/>
      <c r="F1113" s="445"/>
      <c r="G1113" s="445"/>
      <c r="H1113" s="445"/>
      <c r="I1113" s="686"/>
      <c r="J1113" s="445"/>
      <c r="K1113" s="445"/>
      <c r="L1113" s="445"/>
      <c r="M1113" s="43"/>
      <c r="N1113" s="445"/>
      <c r="O1113" s="43"/>
      <c r="P1113" s="445"/>
      <c r="Q1113" s="445"/>
      <c r="R1113" s="445"/>
      <c r="S1113" s="445"/>
      <c r="T1113" s="445"/>
      <c r="U1113" s="445"/>
      <c r="V1113" s="445"/>
      <c r="W1113" s="445"/>
      <c r="X1113" s="445"/>
      <c r="Y1113" s="445"/>
      <c r="Z1113" s="445"/>
      <c r="AA1113" s="445"/>
    </row>
    <row r="1114" spans="1:27" ht="15.75" customHeight="1" x14ac:dyDescent="0.25">
      <c r="A1114" s="445"/>
      <c r="B1114" s="445"/>
      <c r="C1114" s="445"/>
      <c r="D1114" s="445"/>
      <c r="E1114" s="445"/>
      <c r="F1114" s="445"/>
      <c r="G1114" s="445"/>
      <c r="H1114" s="445"/>
      <c r="I1114" s="686"/>
      <c r="J1114" s="445"/>
      <c r="K1114" s="445"/>
      <c r="L1114" s="445"/>
      <c r="M1114" s="43"/>
      <c r="N1114" s="445"/>
      <c r="O1114" s="43"/>
      <c r="P1114" s="445"/>
      <c r="Q1114" s="445"/>
      <c r="R1114" s="445"/>
      <c r="S1114" s="445"/>
      <c r="T1114" s="445"/>
      <c r="U1114" s="445"/>
      <c r="V1114" s="445"/>
      <c r="W1114" s="445"/>
      <c r="X1114" s="445"/>
      <c r="Y1114" s="445"/>
      <c r="Z1114" s="445"/>
      <c r="AA1114" s="445"/>
    </row>
    <row r="1115" spans="1:27" ht="15.75" customHeight="1" x14ac:dyDescent="0.25">
      <c r="A1115" s="445"/>
      <c r="B1115" s="445"/>
      <c r="C1115" s="445"/>
      <c r="D1115" s="445"/>
      <c r="E1115" s="445"/>
      <c r="F1115" s="445"/>
      <c r="G1115" s="445"/>
      <c r="H1115" s="445"/>
      <c r="I1115" s="686"/>
      <c r="J1115" s="445"/>
      <c r="K1115" s="445"/>
      <c r="L1115" s="445"/>
      <c r="M1115" s="43"/>
      <c r="N1115" s="445"/>
      <c r="O1115" s="43"/>
      <c r="P1115" s="445"/>
      <c r="Q1115" s="445"/>
      <c r="R1115" s="445"/>
      <c r="S1115" s="445"/>
      <c r="T1115" s="445"/>
      <c r="U1115" s="445"/>
      <c r="V1115" s="445"/>
      <c r="W1115" s="445"/>
      <c r="X1115" s="445"/>
      <c r="Y1115" s="445"/>
      <c r="Z1115" s="445"/>
      <c r="AA1115" s="445"/>
    </row>
    <row r="1116" spans="1:27" ht="15.75" customHeight="1" x14ac:dyDescent="0.25">
      <c r="A1116" s="445"/>
      <c r="B1116" s="445"/>
      <c r="C1116" s="445"/>
      <c r="D1116" s="445"/>
      <c r="E1116" s="445"/>
      <c r="F1116" s="445"/>
      <c r="G1116" s="445"/>
      <c r="H1116" s="445"/>
      <c r="I1116" s="686"/>
      <c r="J1116" s="445"/>
      <c r="K1116" s="445"/>
      <c r="L1116" s="445"/>
      <c r="M1116" s="43"/>
      <c r="N1116" s="445"/>
      <c r="O1116" s="43"/>
      <c r="P1116" s="445"/>
      <c r="Q1116" s="445"/>
      <c r="R1116" s="445"/>
      <c r="S1116" s="445"/>
      <c r="T1116" s="445"/>
      <c r="U1116" s="445"/>
      <c r="V1116" s="445"/>
      <c r="W1116" s="445"/>
      <c r="X1116" s="445"/>
      <c r="Y1116" s="445"/>
      <c r="Z1116" s="445"/>
      <c r="AA1116" s="445"/>
    </row>
    <row r="1117" spans="1:27" ht="15.75" customHeight="1" x14ac:dyDescent="0.25">
      <c r="A1117" s="445"/>
      <c r="B1117" s="445"/>
      <c r="C1117" s="445"/>
      <c r="D1117" s="445"/>
      <c r="E1117" s="445"/>
      <c r="F1117" s="445"/>
      <c r="G1117" s="445"/>
      <c r="H1117" s="445"/>
      <c r="I1117" s="686"/>
      <c r="J1117" s="445"/>
      <c r="K1117" s="445"/>
      <c r="L1117" s="445"/>
      <c r="M1117" s="43"/>
      <c r="N1117" s="445"/>
      <c r="O1117" s="43"/>
      <c r="P1117" s="445"/>
      <c r="Q1117" s="445"/>
      <c r="R1117" s="445"/>
      <c r="S1117" s="445"/>
      <c r="T1117" s="445"/>
      <c r="U1117" s="445"/>
      <c r="V1117" s="445"/>
      <c r="W1117" s="445"/>
      <c r="X1117" s="445"/>
      <c r="Y1117" s="445"/>
      <c r="Z1117" s="445"/>
      <c r="AA1117" s="445"/>
    </row>
    <row r="1118" spans="1:27" ht="15.75" customHeight="1" x14ac:dyDescent="0.25">
      <c r="A1118" s="445"/>
      <c r="B1118" s="445"/>
      <c r="C1118" s="445"/>
      <c r="D1118" s="445"/>
      <c r="E1118" s="445"/>
      <c r="F1118" s="445"/>
      <c r="G1118" s="445"/>
      <c r="H1118" s="445"/>
      <c r="I1118" s="686"/>
      <c r="J1118" s="445"/>
      <c r="K1118" s="445"/>
      <c r="L1118" s="445"/>
      <c r="M1118" s="43"/>
      <c r="N1118" s="445"/>
      <c r="O1118" s="43"/>
      <c r="P1118" s="445"/>
      <c r="Q1118" s="445"/>
      <c r="R1118" s="445"/>
      <c r="S1118" s="445"/>
      <c r="T1118" s="445"/>
      <c r="U1118" s="445"/>
      <c r="V1118" s="445"/>
      <c r="W1118" s="445"/>
      <c r="X1118" s="445"/>
      <c r="Y1118" s="445"/>
      <c r="Z1118" s="445"/>
      <c r="AA1118" s="445"/>
    </row>
    <row r="1119" spans="1:27" ht="15.75" customHeight="1" x14ac:dyDescent="0.25">
      <c r="A1119" s="445"/>
      <c r="B1119" s="445"/>
      <c r="C1119" s="445"/>
      <c r="D1119" s="445"/>
      <c r="E1119" s="445"/>
      <c r="F1119" s="445"/>
      <c r="G1119" s="445"/>
      <c r="H1119" s="445"/>
      <c r="I1119" s="686"/>
      <c r="J1119" s="445"/>
      <c r="K1119" s="445"/>
      <c r="L1119" s="445"/>
      <c r="M1119" s="43"/>
      <c r="N1119" s="445"/>
      <c r="O1119" s="43"/>
      <c r="P1119" s="445"/>
      <c r="Q1119" s="445"/>
      <c r="R1119" s="445"/>
      <c r="S1119" s="445"/>
      <c r="T1119" s="445"/>
      <c r="U1119" s="445"/>
      <c r="V1119" s="445"/>
      <c r="W1119" s="445"/>
      <c r="X1119" s="445"/>
      <c r="Y1119" s="445"/>
      <c r="Z1119" s="445"/>
      <c r="AA1119" s="445"/>
    </row>
    <row r="1120" spans="1:27" ht="15.75" customHeight="1" x14ac:dyDescent="0.25">
      <c r="A1120" s="445"/>
      <c r="B1120" s="445"/>
      <c r="C1120" s="445"/>
      <c r="D1120" s="445"/>
      <c r="E1120" s="445"/>
      <c r="F1120" s="445"/>
      <c r="G1120" s="445"/>
      <c r="H1120" s="445"/>
      <c r="I1120" s="686"/>
      <c r="J1120" s="445"/>
      <c r="K1120" s="445"/>
      <c r="L1120" s="445"/>
      <c r="M1120" s="43"/>
      <c r="N1120" s="445"/>
      <c r="O1120" s="43"/>
      <c r="P1120" s="445"/>
      <c r="Q1120" s="445"/>
      <c r="R1120" s="445"/>
      <c r="S1120" s="445"/>
      <c r="T1120" s="445"/>
      <c r="U1120" s="445"/>
      <c r="V1120" s="445"/>
      <c r="W1120" s="445"/>
      <c r="X1120" s="445"/>
      <c r="Y1120" s="445"/>
      <c r="Z1120" s="445"/>
      <c r="AA1120" s="445"/>
    </row>
    <row r="1121" spans="1:27" ht="15.75" customHeight="1" x14ac:dyDescent="0.25">
      <c r="A1121" s="445"/>
      <c r="B1121" s="445"/>
      <c r="C1121" s="445"/>
      <c r="D1121" s="445"/>
      <c r="E1121" s="445"/>
      <c r="F1121" s="445"/>
      <c r="G1121" s="445"/>
      <c r="H1121" s="445"/>
      <c r="I1121" s="686"/>
      <c r="J1121" s="445"/>
      <c r="K1121" s="445"/>
      <c r="L1121" s="445"/>
      <c r="M1121" s="43"/>
      <c r="N1121" s="445"/>
      <c r="O1121" s="43"/>
      <c r="P1121" s="445"/>
      <c r="Q1121" s="445"/>
      <c r="R1121" s="445"/>
      <c r="S1121" s="445"/>
      <c r="T1121" s="445"/>
      <c r="U1121" s="445"/>
      <c r="V1121" s="445"/>
      <c r="W1121" s="445"/>
      <c r="X1121" s="445"/>
      <c r="Y1121" s="445"/>
      <c r="Z1121" s="445"/>
      <c r="AA1121" s="445"/>
    </row>
    <row r="1122" spans="1:27" ht="15.75" customHeight="1" x14ac:dyDescent="0.25">
      <c r="A1122" s="445"/>
      <c r="B1122" s="445"/>
      <c r="C1122" s="445"/>
      <c r="D1122" s="445"/>
      <c r="E1122" s="445"/>
      <c r="F1122" s="445"/>
      <c r="G1122" s="445"/>
      <c r="H1122" s="445"/>
      <c r="I1122" s="686"/>
      <c r="J1122" s="445"/>
      <c r="K1122" s="445"/>
      <c r="L1122" s="445"/>
      <c r="M1122" s="43"/>
      <c r="N1122" s="445"/>
      <c r="O1122" s="43"/>
      <c r="P1122" s="445"/>
      <c r="Q1122" s="445"/>
      <c r="R1122" s="445"/>
      <c r="S1122" s="445"/>
      <c r="T1122" s="445"/>
      <c r="U1122" s="445"/>
      <c r="V1122" s="445"/>
      <c r="W1122" s="445"/>
      <c r="X1122" s="445"/>
      <c r="Y1122" s="445"/>
      <c r="Z1122" s="445"/>
      <c r="AA1122" s="445"/>
    </row>
    <row r="1123" spans="1:27" ht="15.75" customHeight="1" x14ac:dyDescent="0.25">
      <c r="A1123" s="445"/>
      <c r="B1123" s="445"/>
      <c r="C1123" s="445"/>
      <c r="D1123" s="445"/>
      <c r="E1123" s="445"/>
      <c r="F1123" s="445"/>
      <c r="G1123" s="445"/>
      <c r="H1123" s="445"/>
      <c r="I1123" s="686"/>
      <c r="J1123" s="445"/>
      <c r="K1123" s="445"/>
      <c r="L1123" s="445"/>
      <c r="M1123" s="43"/>
      <c r="N1123" s="445"/>
      <c r="O1123" s="43"/>
      <c r="P1123" s="445"/>
      <c r="Q1123" s="445"/>
      <c r="R1123" s="445"/>
      <c r="S1123" s="445"/>
      <c r="T1123" s="445"/>
      <c r="U1123" s="445"/>
      <c r="V1123" s="445"/>
      <c r="W1123" s="445"/>
      <c r="X1123" s="445"/>
      <c r="Y1123" s="445"/>
      <c r="Z1123" s="445"/>
      <c r="AA1123" s="445"/>
    </row>
    <row r="1124" spans="1:27" ht="15.75" customHeight="1" x14ac:dyDescent="0.25">
      <c r="A1124" s="445"/>
      <c r="B1124" s="445"/>
      <c r="C1124" s="445"/>
      <c r="D1124" s="445"/>
      <c r="E1124" s="445"/>
      <c r="F1124" s="445"/>
      <c r="G1124" s="445"/>
      <c r="H1124" s="445"/>
      <c r="I1124" s="686"/>
      <c r="J1124" s="445"/>
      <c r="K1124" s="445"/>
      <c r="L1124" s="445"/>
      <c r="M1124" s="43"/>
      <c r="N1124" s="445"/>
      <c r="O1124" s="43"/>
      <c r="P1124" s="445"/>
      <c r="Q1124" s="445"/>
      <c r="R1124" s="445"/>
      <c r="S1124" s="445"/>
      <c r="T1124" s="445"/>
      <c r="U1124" s="445"/>
      <c r="V1124" s="445"/>
      <c r="W1124" s="445"/>
      <c r="X1124" s="445"/>
      <c r="Y1124" s="445"/>
      <c r="Z1124" s="445"/>
      <c r="AA1124" s="445"/>
    </row>
    <row r="1125" spans="1:27" ht="15.75" customHeight="1" x14ac:dyDescent="0.25">
      <c r="A1125" s="445"/>
      <c r="B1125" s="445"/>
      <c r="C1125" s="445"/>
      <c r="D1125" s="445"/>
      <c r="E1125" s="445"/>
      <c r="F1125" s="445"/>
      <c r="G1125" s="445"/>
      <c r="H1125" s="445"/>
      <c r="I1125" s="686"/>
      <c r="J1125" s="445"/>
      <c r="K1125" s="445"/>
      <c r="L1125" s="445"/>
      <c r="M1125" s="43"/>
      <c r="N1125" s="445"/>
      <c r="O1125" s="43"/>
      <c r="P1125" s="445"/>
      <c r="Q1125" s="445"/>
      <c r="R1125" s="445"/>
      <c r="S1125" s="445"/>
      <c r="T1125" s="445"/>
      <c r="U1125" s="445"/>
      <c r="V1125" s="445"/>
      <c r="W1125" s="445"/>
      <c r="X1125" s="445"/>
      <c r="Y1125" s="445"/>
      <c r="Z1125" s="445"/>
      <c r="AA1125" s="445"/>
    </row>
    <row r="1126" spans="1:27" ht="15.75" customHeight="1" x14ac:dyDescent="0.25">
      <c r="A1126" s="445"/>
      <c r="B1126" s="445"/>
      <c r="C1126" s="445"/>
      <c r="D1126" s="445"/>
      <c r="E1126" s="445"/>
      <c r="F1126" s="445"/>
      <c r="G1126" s="445"/>
      <c r="H1126" s="445"/>
      <c r="I1126" s="686"/>
      <c r="J1126" s="445"/>
      <c r="K1126" s="445"/>
      <c r="L1126" s="445"/>
      <c r="M1126" s="43"/>
      <c r="N1126" s="445"/>
      <c r="O1126" s="43"/>
      <c r="P1126" s="445"/>
      <c r="Q1126" s="445"/>
      <c r="R1126" s="445"/>
      <c r="S1126" s="445"/>
      <c r="T1126" s="445"/>
      <c r="U1126" s="445"/>
      <c r="V1126" s="445"/>
      <c r="W1126" s="445"/>
      <c r="X1126" s="445"/>
      <c r="Y1126" s="445"/>
      <c r="Z1126" s="445"/>
      <c r="AA1126" s="445"/>
    </row>
    <row r="1127" spans="1:27" ht="15.75" customHeight="1" x14ac:dyDescent="0.25">
      <c r="A1127" s="445"/>
      <c r="B1127" s="445"/>
      <c r="C1127" s="445"/>
      <c r="D1127" s="445"/>
      <c r="E1127" s="445"/>
      <c r="F1127" s="445"/>
      <c r="G1127" s="445"/>
      <c r="H1127" s="445"/>
      <c r="I1127" s="686"/>
      <c r="J1127" s="445"/>
      <c r="K1127" s="445"/>
      <c r="L1127" s="445"/>
      <c r="M1127" s="43"/>
      <c r="N1127" s="445"/>
      <c r="O1127" s="43"/>
      <c r="P1127" s="445"/>
      <c r="Q1127" s="445"/>
      <c r="R1127" s="445"/>
      <c r="S1127" s="445"/>
      <c r="T1127" s="445"/>
      <c r="U1127" s="445"/>
      <c r="V1127" s="445"/>
      <c r="W1127" s="445"/>
      <c r="X1127" s="445"/>
      <c r="Y1127" s="445"/>
      <c r="Z1127" s="445"/>
      <c r="AA1127" s="445"/>
    </row>
    <row r="1128" spans="1:27" ht="15.75" customHeight="1" x14ac:dyDescent="0.25">
      <c r="A1128" s="445"/>
      <c r="B1128" s="445"/>
      <c r="C1128" s="445"/>
      <c r="D1128" s="445"/>
      <c r="E1128" s="445"/>
      <c r="F1128" s="445"/>
      <c r="G1128" s="445"/>
      <c r="H1128" s="445"/>
      <c r="I1128" s="686"/>
      <c r="J1128" s="445"/>
      <c r="K1128" s="445"/>
      <c r="L1128" s="445"/>
      <c r="M1128" s="43"/>
      <c r="N1128" s="445"/>
      <c r="O1128" s="43"/>
      <c r="P1128" s="445"/>
      <c r="Q1128" s="445"/>
      <c r="R1128" s="445"/>
      <c r="S1128" s="445"/>
      <c r="T1128" s="445"/>
      <c r="U1128" s="445"/>
      <c r="V1128" s="445"/>
      <c r="W1128" s="445"/>
      <c r="X1128" s="445"/>
      <c r="Y1128" s="445"/>
      <c r="Z1128" s="445"/>
      <c r="AA1128" s="445"/>
    </row>
    <row r="1129" spans="1:27" ht="15.75" customHeight="1" x14ac:dyDescent="0.25">
      <c r="A1129" s="445"/>
      <c r="B1129" s="445"/>
      <c r="C1129" s="445"/>
      <c r="D1129" s="445"/>
      <c r="E1129" s="445"/>
      <c r="F1129" s="445"/>
      <c r="G1129" s="445"/>
      <c r="H1129" s="445"/>
      <c r="I1129" s="686"/>
      <c r="J1129" s="445"/>
      <c r="K1129" s="445"/>
      <c r="L1129" s="445"/>
      <c r="M1129" s="43"/>
      <c r="N1129" s="445"/>
      <c r="O1129" s="43"/>
      <c r="P1129" s="445"/>
      <c r="Q1129" s="445"/>
      <c r="R1129" s="445"/>
      <c r="S1129" s="445"/>
      <c r="T1129" s="445"/>
      <c r="U1129" s="445"/>
      <c r="V1129" s="445"/>
      <c r="W1129" s="445"/>
      <c r="X1129" s="445"/>
      <c r="Y1129" s="445"/>
      <c r="Z1129" s="445"/>
      <c r="AA1129" s="445"/>
    </row>
    <row r="1130" spans="1:27" ht="15.75" customHeight="1" x14ac:dyDescent="0.25">
      <c r="A1130" s="445"/>
      <c r="B1130" s="445"/>
      <c r="C1130" s="445"/>
      <c r="D1130" s="445"/>
      <c r="E1130" s="445"/>
      <c r="F1130" s="445"/>
      <c r="G1130" s="445"/>
      <c r="H1130" s="445"/>
      <c r="I1130" s="686"/>
      <c r="J1130" s="445"/>
      <c r="K1130" s="445"/>
      <c r="L1130" s="445"/>
      <c r="M1130" s="43"/>
      <c r="N1130" s="445"/>
      <c r="O1130" s="43"/>
      <c r="P1130" s="445"/>
      <c r="Q1130" s="445"/>
      <c r="R1130" s="445"/>
      <c r="S1130" s="445"/>
      <c r="T1130" s="445"/>
      <c r="U1130" s="445"/>
      <c r="V1130" s="445"/>
      <c r="W1130" s="445"/>
      <c r="X1130" s="445"/>
      <c r="Y1130" s="445"/>
      <c r="Z1130" s="445"/>
      <c r="AA1130" s="445"/>
    </row>
    <row r="1131" spans="1:27" ht="15.75" customHeight="1" x14ac:dyDescent="0.25">
      <c r="A1131" s="445"/>
      <c r="B1131" s="445"/>
      <c r="C1131" s="445"/>
      <c r="D1131" s="445"/>
      <c r="E1131" s="445"/>
      <c r="F1131" s="445"/>
      <c r="G1131" s="445"/>
      <c r="H1131" s="445"/>
      <c r="I1131" s="686"/>
      <c r="J1131" s="445"/>
      <c r="K1131" s="445"/>
      <c r="L1131" s="445"/>
      <c r="M1131" s="43"/>
      <c r="N1131" s="445"/>
      <c r="O1131" s="43"/>
      <c r="P1131" s="445"/>
      <c r="Q1131" s="445"/>
      <c r="R1131" s="445"/>
      <c r="S1131" s="445"/>
      <c r="T1131" s="445"/>
      <c r="U1131" s="445"/>
      <c r="V1131" s="445"/>
      <c r="W1131" s="445"/>
      <c r="X1131" s="445"/>
      <c r="Y1131" s="445"/>
      <c r="Z1131" s="445"/>
      <c r="AA1131" s="445"/>
    </row>
    <row r="1132" spans="1:27" ht="15.75" customHeight="1" x14ac:dyDescent="0.25">
      <c r="A1132" s="445"/>
      <c r="B1132" s="445"/>
      <c r="C1132" s="445"/>
      <c r="D1132" s="445"/>
      <c r="E1132" s="445"/>
      <c r="F1132" s="445"/>
      <c r="G1132" s="445"/>
      <c r="H1132" s="445"/>
      <c r="I1132" s="686"/>
      <c r="J1132" s="445"/>
      <c r="K1132" s="445"/>
      <c r="L1132" s="445"/>
      <c r="M1132" s="43"/>
      <c r="N1132" s="445"/>
      <c r="O1132" s="43"/>
      <c r="P1132" s="445"/>
      <c r="Q1132" s="445"/>
      <c r="R1132" s="445"/>
      <c r="S1132" s="445"/>
      <c r="T1132" s="445"/>
      <c r="U1132" s="445"/>
      <c r="V1132" s="445"/>
      <c r="W1132" s="445"/>
      <c r="X1132" s="445"/>
      <c r="Y1132" s="445"/>
      <c r="Z1132" s="445"/>
      <c r="AA1132" s="445"/>
    </row>
    <row r="1133" spans="1:27" ht="15.75" customHeight="1" x14ac:dyDescent="0.25">
      <c r="A1133" s="445"/>
      <c r="B1133" s="445"/>
      <c r="C1133" s="445"/>
      <c r="D1133" s="445"/>
      <c r="E1133" s="445"/>
      <c r="F1133" s="445"/>
      <c r="G1133" s="445"/>
      <c r="H1133" s="445"/>
      <c r="I1133" s="686"/>
      <c r="J1133" s="445"/>
      <c r="K1133" s="445"/>
      <c r="L1133" s="445"/>
      <c r="M1133" s="43"/>
      <c r="N1133" s="445"/>
      <c r="O1133" s="43"/>
      <c r="P1133" s="445"/>
      <c r="Q1133" s="445"/>
      <c r="R1133" s="445"/>
      <c r="S1133" s="445"/>
      <c r="T1133" s="445"/>
      <c r="U1133" s="445"/>
      <c r="V1133" s="445"/>
      <c r="W1133" s="445"/>
      <c r="X1133" s="445"/>
      <c r="Y1133" s="445"/>
      <c r="Z1133" s="445"/>
      <c r="AA1133" s="445"/>
    </row>
    <row r="1134" spans="1:27" ht="15.75" customHeight="1" x14ac:dyDescent="0.25">
      <c r="A1134" s="445"/>
      <c r="B1134" s="445"/>
      <c r="C1134" s="445"/>
      <c r="D1134" s="445"/>
      <c r="E1134" s="445"/>
      <c r="F1134" s="445"/>
      <c r="G1134" s="445"/>
      <c r="H1134" s="445"/>
      <c r="I1134" s="686"/>
      <c r="J1134" s="445"/>
      <c r="K1134" s="445"/>
      <c r="L1134" s="445"/>
      <c r="M1134" s="43"/>
      <c r="N1134" s="445"/>
      <c r="O1134" s="43"/>
      <c r="P1134" s="445"/>
      <c r="Q1134" s="445"/>
      <c r="R1134" s="445"/>
      <c r="S1134" s="445"/>
      <c r="T1134" s="445"/>
      <c r="U1134" s="445"/>
      <c r="V1134" s="445"/>
      <c r="W1134" s="445"/>
      <c r="X1134" s="445"/>
      <c r="Y1134" s="445"/>
      <c r="Z1134" s="445"/>
      <c r="AA1134" s="445"/>
    </row>
    <row r="1135" spans="1:27" ht="15.75" customHeight="1" x14ac:dyDescent="0.25">
      <c r="A1135" s="445"/>
      <c r="B1135" s="445"/>
      <c r="C1135" s="445"/>
      <c r="D1135" s="445"/>
      <c r="E1135" s="445"/>
      <c r="F1135" s="445"/>
      <c r="G1135" s="445"/>
      <c r="H1135" s="445"/>
      <c r="I1135" s="686"/>
      <c r="J1135" s="445"/>
      <c r="K1135" s="445"/>
      <c r="L1135" s="445"/>
      <c r="M1135" s="43"/>
      <c r="N1135" s="445"/>
      <c r="O1135" s="43"/>
      <c r="P1135" s="445"/>
      <c r="Q1135" s="445"/>
      <c r="R1135" s="445"/>
      <c r="S1135" s="445"/>
      <c r="T1135" s="445"/>
      <c r="U1135" s="445"/>
      <c r="V1135" s="445"/>
      <c r="W1135" s="445"/>
      <c r="X1135" s="445"/>
      <c r="Y1135" s="445"/>
      <c r="Z1135" s="445"/>
      <c r="AA1135" s="445"/>
    </row>
    <row r="1136" spans="1:27" ht="15.75" customHeight="1" x14ac:dyDescent="0.25">
      <c r="A1136" s="445"/>
      <c r="B1136" s="445"/>
      <c r="C1136" s="445"/>
      <c r="D1136" s="445"/>
      <c r="E1136" s="445"/>
      <c r="F1136" s="445"/>
      <c r="G1136" s="445"/>
      <c r="H1136" s="445"/>
      <c r="I1136" s="686"/>
      <c r="J1136" s="445"/>
      <c r="K1136" s="445"/>
      <c r="L1136" s="445"/>
      <c r="M1136" s="43"/>
      <c r="N1136" s="445"/>
      <c r="O1136" s="43"/>
      <c r="P1136" s="445"/>
      <c r="Q1136" s="445"/>
      <c r="R1136" s="445"/>
      <c r="S1136" s="445"/>
      <c r="T1136" s="445"/>
      <c r="U1136" s="445"/>
      <c r="V1136" s="445"/>
      <c r="W1136" s="445"/>
      <c r="X1136" s="445"/>
      <c r="Y1136" s="445"/>
      <c r="Z1136" s="445"/>
      <c r="AA1136" s="445"/>
    </row>
    <row r="1137" spans="1:27" ht="15.75" customHeight="1" x14ac:dyDescent="0.25">
      <c r="A1137" s="445"/>
      <c r="B1137" s="445"/>
      <c r="C1137" s="445"/>
      <c r="D1137" s="445"/>
      <c r="E1137" s="445"/>
      <c r="F1137" s="445"/>
      <c r="G1137" s="445"/>
      <c r="H1137" s="445"/>
      <c r="I1137" s="686"/>
      <c r="J1137" s="445"/>
      <c r="K1137" s="445"/>
      <c r="L1137" s="445"/>
      <c r="M1137" s="43"/>
      <c r="N1137" s="445"/>
      <c r="O1137" s="43"/>
      <c r="P1137" s="445"/>
      <c r="Q1137" s="445"/>
      <c r="R1137" s="445"/>
      <c r="S1137" s="445"/>
      <c r="T1137" s="445"/>
      <c r="U1137" s="445"/>
      <c r="V1137" s="445"/>
      <c r="W1137" s="445"/>
      <c r="X1137" s="445"/>
      <c r="Y1137" s="445"/>
      <c r="Z1137" s="445"/>
      <c r="AA1137" s="445"/>
    </row>
    <row r="1138" spans="1:27" ht="15.75" customHeight="1" x14ac:dyDescent="0.25">
      <c r="A1138" s="445"/>
      <c r="B1138" s="445"/>
      <c r="C1138" s="445"/>
      <c r="D1138" s="445"/>
      <c r="E1138" s="445"/>
      <c r="F1138" s="445"/>
      <c r="G1138" s="445"/>
      <c r="H1138" s="445"/>
      <c r="I1138" s="686"/>
      <c r="J1138" s="445"/>
      <c r="K1138" s="445"/>
      <c r="L1138" s="445"/>
      <c r="M1138" s="43"/>
      <c r="N1138" s="445"/>
      <c r="O1138" s="43"/>
      <c r="P1138" s="445"/>
      <c r="Q1138" s="445"/>
      <c r="R1138" s="445"/>
      <c r="S1138" s="445"/>
      <c r="T1138" s="445"/>
      <c r="U1138" s="445"/>
      <c r="V1138" s="445"/>
      <c r="W1138" s="445"/>
      <c r="X1138" s="445"/>
      <c r="Y1138" s="445"/>
      <c r="Z1138" s="445"/>
      <c r="AA1138" s="445"/>
    </row>
    <row r="1139" spans="1:27" ht="15.75" customHeight="1" x14ac:dyDescent="0.25">
      <c r="A1139" s="445"/>
      <c r="B1139" s="445"/>
      <c r="C1139" s="445"/>
      <c r="D1139" s="445"/>
      <c r="E1139" s="445"/>
      <c r="F1139" s="445"/>
      <c r="G1139" s="445"/>
      <c r="H1139" s="445"/>
      <c r="I1139" s="686"/>
      <c r="J1139" s="445"/>
      <c r="K1139" s="445"/>
      <c r="L1139" s="445"/>
      <c r="M1139" s="43"/>
      <c r="N1139" s="445"/>
      <c r="O1139" s="43"/>
      <c r="P1139" s="445"/>
      <c r="Q1139" s="445"/>
      <c r="R1139" s="445"/>
      <c r="S1139" s="445"/>
      <c r="T1139" s="445"/>
      <c r="U1139" s="445"/>
      <c r="V1139" s="445"/>
      <c r="W1139" s="445"/>
      <c r="X1139" s="445"/>
      <c r="Y1139" s="445"/>
      <c r="Z1139" s="445"/>
      <c r="AA1139" s="445"/>
    </row>
    <row r="1140" spans="1:27" ht="15.75" customHeight="1" x14ac:dyDescent="0.25">
      <c r="A1140" s="445"/>
      <c r="B1140" s="445"/>
      <c r="C1140" s="445"/>
      <c r="D1140" s="445"/>
      <c r="E1140" s="445"/>
      <c r="F1140" s="445"/>
      <c r="G1140" s="445"/>
      <c r="H1140" s="445"/>
      <c r="I1140" s="686"/>
      <c r="J1140" s="445"/>
      <c r="K1140" s="445"/>
      <c r="L1140" s="445"/>
      <c r="M1140" s="43"/>
      <c r="N1140" s="445"/>
      <c r="O1140" s="43"/>
      <c r="P1140" s="445"/>
      <c r="Q1140" s="445"/>
      <c r="R1140" s="445"/>
      <c r="S1140" s="445"/>
      <c r="T1140" s="445"/>
      <c r="U1140" s="445"/>
      <c r="V1140" s="445"/>
      <c r="W1140" s="445"/>
      <c r="X1140" s="445"/>
      <c r="Y1140" s="445"/>
      <c r="Z1140" s="445"/>
      <c r="AA1140" s="445"/>
    </row>
    <row r="1141" spans="1:27" ht="15.75" customHeight="1" x14ac:dyDescent="0.25">
      <c r="A1141" s="445"/>
      <c r="B1141" s="445"/>
      <c r="C1141" s="445"/>
      <c r="D1141" s="445"/>
      <c r="E1141" s="445"/>
      <c r="F1141" s="445"/>
      <c r="G1141" s="445"/>
      <c r="H1141" s="445"/>
      <c r="I1141" s="686"/>
      <c r="J1141" s="445"/>
      <c r="K1141" s="445"/>
      <c r="L1141" s="445"/>
      <c r="M1141" s="43"/>
      <c r="N1141" s="445"/>
      <c r="O1141" s="43"/>
      <c r="P1141" s="445"/>
      <c r="Q1141" s="445"/>
      <c r="R1141" s="445"/>
      <c r="S1141" s="445"/>
      <c r="T1141" s="445"/>
      <c r="U1141" s="445"/>
      <c r="V1141" s="445"/>
      <c r="W1141" s="445"/>
      <c r="X1141" s="445"/>
      <c r="Y1141" s="445"/>
      <c r="Z1141" s="445"/>
      <c r="AA1141" s="445"/>
    </row>
    <row r="1142" spans="1:27" ht="15.75" customHeight="1" x14ac:dyDescent="0.25">
      <c r="A1142" s="445"/>
      <c r="B1142" s="445"/>
      <c r="C1142" s="445"/>
      <c r="D1142" s="445"/>
      <c r="E1142" s="445"/>
      <c r="F1142" s="445"/>
      <c r="G1142" s="445"/>
      <c r="H1142" s="445"/>
      <c r="I1142" s="686"/>
      <c r="J1142" s="445"/>
      <c r="K1142" s="445"/>
      <c r="L1142" s="445"/>
      <c r="M1142" s="43"/>
      <c r="N1142" s="445"/>
      <c r="O1142" s="43"/>
      <c r="P1142" s="445"/>
      <c r="Q1142" s="445"/>
      <c r="R1142" s="445"/>
      <c r="S1142" s="445"/>
      <c r="T1142" s="445"/>
      <c r="U1142" s="445"/>
      <c r="V1142" s="445"/>
      <c r="W1142" s="445"/>
      <c r="X1142" s="445"/>
      <c r="Y1142" s="445"/>
      <c r="Z1142" s="445"/>
      <c r="AA1142" s="445"/>
    </row>
    <row r="1143" spans="1:27" ht="15.75" customHeight="1" x14ac:dyDescent="0.25">
      <c r="A1143" s="445"/>
      <c r="B1143" s="445"/>
      <c r="C1143" s="445"/>
      <c r="D1143" s="445"/>
      <c r="E1143" s="445"/>
      <c r="F1143" s="445"/>
      <c r="G1143" s="445"/>
      <c r="H1143" s="445"/>
      <c r="I1143" s="686"/>
      <c r="J1143" s="445"/>
      <c r="K1143" s="445"/>
      <c r="L1143" s="445"/>
      <c r="M1143" s="43"/>
      <c r="N1143" s="445"/>
      <c r="O1143" s="43"/>
      <c r="P1143" s="445"/>
      <c r="Q1143" s="445"/>
      <c r="R1143" s="445"/>
      <c r="S1143" s="445"/>
      <c r="T1143" s="445"/>
      <c r="U1143" s="445"/>
      <c r="V1143" s="445"/>
      <c r="W1143" s="445"/>
      <c r="X1143" s="445"/>
      <c r="Y1143" s="445"/>
      <c r="Z1143" s="445"/>
      <c r="AA1143" s="445"/>
    </row>
    <row r="1144" spans="1:27" ht="15.75" customHeight="1" x14ac:dyDescent="0.25">
      <c r="A1144" s="445"/>
      <c r="B1144" s="445"/>
      <c r="C1144" s="445"/>
      <c r="D1144" s="445"/>
      <c r="E1144" s="445"/>
      <c r="F1144" s="445"/>
      <c r="G1144" s="445"/>
      <c r="H1144" s="445"/>
      <c r="I1144" s="686"/>
      <c r="J1144" s="445"/>
      <c r="K1144" s="445"/>
      <c r="L1144" s="445"/>
      <c r="M1144" s="43"/>
      <c r="N1144" s="445"/>
      <c r="O1144" s="43"/>
      <c r="P1144" s="445"/>
      <c r="Q1144" s="445"/>
      <c r="R1144" s="445"/>
      <c r="S1144" s="445"/>
      <c r="T1144" s="445"/>
      <c r="U1144" s="445"/>
      <c r="V1144" s="445"/>
      <c r="W1144" s="445"/>
      <c r="X1144" s="445"/>
      <c r="Y1144" s="445"/>
      <c r="Z1144" s="445"/>
      <c r="AA1144" s="445"/>
    </row>
    <row r="1145" spans="1:27" ht="15.75" customHeight="1" x14ac:dyDescent="0.25">
      <c r="A1145" s="445"/>
      <c r="B1145" s="445"/>
      <c r="C1145" s="445"/>
      <c r="D1145" s="445"/>
      <c r="E1145" s="445"/>
      <c r="F1145" s="445"/>
      <c r="G1145" s="445"/>
      <c r="H1145" s="445"/>
      <c r="I1145" s="686"/>
      <c r="J1145" s="445"/>
      <c r="K1145" s="445"/>
      <c r="L1145" s="445"/>
      <c r="M1145" s="43"/>
      <c r="N1145" s="445"/>
      <c r="O1145" s="43"/>
      <c r="P1145" s="445"/>
      <c r="Q1145" s="445"/>
      <c r="R1145" s="445"/>
      <c r="S1145" s="445"/>
      <c r="T1145" s="445"/>
      <c r="U1145" s="445"/>
      <c r="V1145" s="445"/>
      <c r="W1145" s="445"/>
      <c r="X1145" s="445"/>
      <c r="Y1145" s="445"/>
      <c r="Z1145" s="445"/>
      <c r="AA1145" s="445"/>
    </row>
    <row r="1146" spans="1:27" ht="15.75" customHeight="1" x14ac:dyDescent="0.25">
      <c r="A1146" s="445"/>
      <c r="B1146" s="445"/>
      <c r="C1146" s="445"/>
      <c r="D1146" s="445"/>
      <c r="E1146" s="445"/>
      <c r="F1146" s="445"/>
      <c r="G1146" s="445"/>
      <c r="H1146" s="445"/>
      <c r="I1146" s="686"/>
      <c r="J1146" s="445"/>
      <c r="K1146" s="445"/>
      <c r="L1146" s="445"/>
      <c r="M1146" s="43"/>
      <c r="N1146" s="445"/>
      <c r="O1146" s="43"/>
      <c r="P1146" s="445"/>
      <c r="Q1146" s="445"/>
      <c r="R1146" s="445"/>
      <c r="S1146" s="445"/>
      <c r="T1146" s="445"/>
      <c r="U1146" s="445"/>
      <c r="V1146" s="445"/>
      <c r="W1146" s="445"/>
      <c r="X1146" s="445"/>
      <c r="Y1146" s="445"/>
      <c r="Z1146" s="445"/>
      <c r="AA1146" s="445"/>
    </row>
    <row r="1147" spans="1:27" ht="15.75" customHeight="1" x14ac:dyDescent="0.25">
      <c r="A1147" s="445"/>
      <c r="B1147" s="445"/>
      <c r="C1147" s="445"/>
      <c r="D1147" s="445"/>
      <c r="E1147" s="445"/>
      <c r="F1147" s="445"/>
      <c r="G1147" s="445"/>
      <c r="H1147" s="445"/>
      <c r="I1147" s="686"/>
      <c r="J1147" s="445"/>
      <c r="K1147" s="445"/>
      <c r="L1147" s="445"/>
      <c r="M1147" s="43"/>
      <c r="N1147" s="445"/>
      <c r="O1147" s="43"/>
      <c r="P1147" s="445"/>
      <c r="Q1147" s="445"/>
      <c r="R1147" s="445"/>
      <c r="S1147" s="445"/>
      <c r="T1147" s="445"/>
      <c r="U1147" s="445"/>
      <c r="V1147" s="445"/>
      <c r="W1147" s="445"/>
      <c r="X1147" s="445"/>
      <c r="Y1147" s="445"/>
      <c r="Z1147" s="445"/>
      <c r="AA1147" s="445"/>
    </row>
    <row r="1148" spans="1:27" ht="15.75" customHeight="1" x14ac:dyDescent="0.25">
      <c r="A1148" s="445"/>
      <c r="B1148" s="445"/>
      <c r="C1148" s="445"/>
      <c r="D1148" s="445"/>
      <c r="E1148" s="445"/>
      <c r="F1148" s="445"/>
      <c r="G1148" s="445"/>
      <c r="H1148" s="445"/>
      <c r="I1148" s="686"/>
      <c r="J1148" s="445"/>
      <c r="K1148" s="445"/>
      <c r="L1148" s="445"/>
      <c r="M1148" s="43"/>
      <c r="N1148" s="445"/>
      <c r="O1148" s="43"/>
      <c r="P1148" s="445"/>
      <c r="Q1148" s="445"/>
      <c r="R1148" s="445"/>
      <c r="S1148" s="445"/>
      <c r="T1148" s="445"/>
      <c r="U1148" s="445"/>
      <c r="V1148" s="445"/>
      <c r="W1148" s="445"/>
      <c r="X1148" s="445"/>
      <c r="Y1148" s="445"/>
      <c r="Z1148" s="445"/>
      <c r="AA1148" s="445"/>
    </row>
  </sheetData>
  <mergeCells count="15">
    <mergeCell ref="C189:F189"/>
    <mergeCell ref="I148:I149"/>
    <mergeCell ref="B148:B149"/>
    <mergeCell ref="A148:A149"/>
    <mergeCell ref="H17:H24"/>
    <mergeCell ref="G17:G24"/>
    <mergeCell ref="N82:Q82"/>
    <mergeCell ref="N83:Q83"/>
    <mergeCell ref="J148:J149"/>
    <mergeCell ref="C188:F188"/>
    <mergeCell ref="D148:D149"/>
    <mergeCell ref="C187:F187"/>
    <mergeCell ref="H148:H149"/>
    <mergeCell ref="C148:C149"/>
    <mergeCell ref="E148:F148"/>
  </mergeCells>
  <hyperlinks>
    <hyperlink ref="L219" r:id="rId1" xr:uid="{00000000-0004-0000-0A00-000000000000}"/>
    <hyperlink ref="K2" location="'TỔNG HỢP'!A1" display="MỤC LỤC" xr:uid="{00000000-0004-0000-0A00-000002000000}"/>
  </hyperlinks>
  <pageMargins left="0.23622047244094491" right="0.23622047244094491" top="0.74803149606299213" bottom="0.74803149606299213" header="0.31496062992125984" footer="0.31496062992125984"/>
  <pageSetup paperSize="9" scale="25" fitToHeight="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F1" s="305"/>
      <c r="H1" s="262"/>
    </row>
    <row r="2" spans="1:26" ht="63" x14ac:dyDescent="0.25">
      <c r="A2" s="246" t="s">
        <v>281</v>
      </c>
      <c r="B2" s="246" t="s">
        <v>282</v>
      </c>
      <c r="C2" s="247" t="s">
        <v>283</v>
      </c>
      <c r="D2" s="248" t="s">
        <v>417</v>
      </c>
      <c r="E2" s="249" t="s">
        <v>448</v>
      </c>
      <c r="F2" s="248" t="s">
        <v>286</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
        <v>42</v>
      </c>
      <c r="C3" s="307" t="s">
        <v>43</v>
      </c>
      <c r="D3" s="280">
        <f>VLOOKUP(C3,'TỔNG HỢP'!$C$4:$P$84,3,0)</f>
        <v>73000000</v>
      </c>
      <c r="E3" s="281"/>
      <c r="F3" s="286">
        <f>SUM(F4:F889)</f>
        <v>0</v>
      </c>
      <c r="G3" s="286">
        <f>D3-F3</f>
        <v>73000000</v>
      </c>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4"/>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4"/>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4"/>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4"/>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4"/>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4"/>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4"/>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4"/>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4"/>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4"/>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4"/>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4"/>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4"/>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4"/>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t="s">
        <v>687</v>
      </c>
      <c r="C18" s="260"/>
      <c r="D18" s="244"/>
      <c r="E18" s="244">
        <v>13990000</v>
      </c>
      <c r="F18" s="244"/>
      <c r="G18" s="243"/>
      <c r="H18" s="245">
        <v>45735</v>
      </c>
      <c r="I18" s="243" t="s">
        <v>672</v>
      </c>
      <c r="J18" s="243"/>
      <c r="K18" s="243"/>
      <c r="L18" s="243"/>
      <c r="M18" s="243"/>
      <c r="N18" s="243"/>
      <c r="O18" s="243"/>
      <c r="P18" s="243"/>
      <c r="Q18" s="243"/>
      <c r="R18" s="243"/>
      <c r="S18" s="243"/>
      <c r="T18" s="243"/>
      <c r="U18" s="243"/>
      <c r="V18" s="243"/>
      <c r="W18" s="243"/>
      <c r="X18" s="243"/>
      <c r="Y18" s="243"/>
      <c r="Z18" s="243"/>
    </row>
    <row r="19" spans="1:26" ht="16.5" x14ac:dyDescent="0.25">
      <c r="A19" s="242"/>
      <c r="B19" s="243" t="s">
        <v>688</v>
      </c>
      <c r="C19" s="260"/>
      <c r="D19" s="244"/>
      <c r="E19" s="244">
        <v>2290000</v>
      </c>
      <c r="F19" s="244"/>
      <c r="G19" s="243"/>
      <c r="H19" s="245">
        <v>45737</v>
      </c>
      <c r="I19" s="243" t="s">
        <v>689</v>
      </c>
      <c r="J19" s="243"/>
      <c r="K19" s="243"/>
      <c r="L19" s="243"/>
      <c r="M19" s="243"/>
      <c r="N19" s="243"/>
      <c r="O19" s="243"/>
      <c r="P19" s="243"/>
      <c r="Q19" s="243"/>
      <c r="R19" s="243"/>
      <c r="S19" s="243"/>
      <c r="T19" s="243"/>
      <c r="U19" s="243"/>
      <c r="V19" s="243"/>
      <c r="W19" s="243"/>
      <c r="X19" s="243"/>
      <c r="Y19" s="243"/>
      <c r="Z19" s="243"/>
    </row>
    <row r="20" spans="1:26" ht="16.5" x14ac:dyDescent="0.25">
      <c r="A20" s="242"/>
      <c r="B20" s="243" t="s">
        <v>690</v>
      </c>
      <c r="C20" s="260"/>
      <c r="D20" s="244"/>
      <c r="E20" s="244">
        <v>8390000</v>
      </c>
      <c r="F20" s="244"/>
      <c r="G20" s="243" t="s">
        <v>691</v>
      </c>
      <c r="H20" s="245">
        <v>45737</v>
      </c>
      <c r="I20" s="243" t="s">
        <v>689</v>
      </c>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692</v>
      </c>
      <c r="C21" s="260"/>
      <c r="D21" s="244"/>
      <c r="E21" s="244">
        <v>5000000</v>
      </c>
      <c r="F21" s="244"/>
      <c r="G21" s="243"/>
      <c r="H21" s="245">
        <v>45737</v>
      </c>
      <c r="I21" s="243" t="s">
        <v>689</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693</v>
      </c>
      <c r="C22" s="260"/>
      <c r="D22" s="244"/>
      <c r="E22" s="244">
        <f>5292000/1.08</f>
        <v>4900000</v>
      </c>
      <c r="F22" s="244"/>
      <c r="G22" s="243"/>
      <c r="H22" s="245">
        <v>45737</v>
      </c>
      <c r="I22" s="243" t="s">
        <v>694</v>
      </c>
      <c r="J22" s="243"/>
      <c r="K22" s="243"/>
      <c r="L22" s="243"/>
      <c r="M22" s="243"/>
      <c r="N22" s="243"/>
      <c r="O22" s="243"/>
      <c r="P22" s="243"/>
      <c r="Q22" s="243"/>
      <c r="R22" s="243"/>
      <c r="S22" s="243"/>
      <c r="T22" s="243"/>
      <c r="U22" s="243"/>
      <c r="V22" s="243"/>
      <c r="W22" s="243"/>
      <c r="X22" s="243"/>
      <c r="Y22" s="243"/>
      <c r="Z22" s="243"/>
    </row>
    <row r="23" spans="1:26" ht="15.75" customHeight="1" x14ac:dyDescent="0.25">
      <c r="F23" s="305"/>
      <c r="H23" s="262"/>
    </row>
    <row r="24" spans="1:26" ht="15.75" customHeight="1" x14ac:dyDescent="0.25">
      <c r="F24" s="305"/>
      <c r="H24" s="262"/>
    </row>
    <row r="25" spans="1:26" ht="15.75" customHeight="1" x14ac:dyDescent="0.25">
      <c r="F25" s="305"/>
      <c r="H25" s="262"/>
    </row>
    <row r="26" spans="1:26" ht="15.75" customHeight="1" x14ac:dyDescent="0.25">
      <c r="F26" s="305"/>
      <c r="H26" s="262"/>
    </row>
    <row r="27" spans="1:26" ht="15.75" customHeight="1" x14ac:dyDescent="0.25">
      <c r="F27" s="305"/>
      <c r="H27" s="262"/>
    </row>
    <row r="28" spans="1:26" ht="15.75" customHeight="1" x14ac:dyDescent="0.25">
      <c r="F28" s="305"/>
      <c r="H28" s="262"/>
    </row>
    <row r="29" spans="1:26" ht="15.75" customHeight="1" x14ac:dyDescent="0.25">
      <c r="F29" s="305"/>
      <c r="H29" s="262"/>
    </row>
    <row r="30" spans="1:26" ht="15.75" customHeight="1" x14ac:dyDescent="0.25">
      <c r="F30" s="305"/>
      <c r="H30" s="262"/>
    </row>
    <row r="31" spans="1:26" ht="15.75" customHeight="1" x14ac:dyDescent="0.25">
      <c r="F31" s="305"/>
      <c r="H31" s="262"/>
    </row>
    <row r="32" spans="1:26" ht="15.75" customHeight="1" x14ac:dyDescent="0.25">
      <c r="F32" s="305"/>
      <c r="H32" s="262"/>
    </row>
    <row r="33" spans="6:8" ht="15.75" customHeight="1" x14ac:dyDescent="0.25">
      <c r="F33" s="305"/>
      <c r="H33" s="262"/>
    </row>
    <row r="34" spans="6:8" ht="15.75" customHeight="1" x14ac:dyDescent="0.25">
      <c r="F34" s="305"/>
      <c r="H34" s="262"/>
    </row>
    <row r="35" spans="6:8" ht="15.75" customHeight="1" x14ac:dyDescent="0.25">
      <c r="F35" s="305"/>
      <c r="H35" s="262"/>
    </row>
    <row r="36" spans="6:8" ht="15.75" customHeight="1" x14ac:dyDescent="0.25">
      <c r="F36" s="305"/>
      <c r="H36" s="262"/>
    </row>
    <row r="37" spans="6:8" ht="15.75" customHeight="1" x14ac:dyDescent="0.25">
      <c r="F37" s="305"/>
      <c r="H37" s="262"/>
    </row>
    <row r="38" spans="6:8" ht="15.75" customHeight="1" x14ac:dyDescent="0.25">
      <c r="F38" s="305"/>
      <c r="H38" s="262"/>
    </row>
    <row r="39" spans="6:8" ht="15.75" customHeight="1" x14ac:dyDescent="0.25">
      <c r="F39" s="305"/>
      <c r="H39" s="262"/>
    </row>
    <row r="40" spans="6:8" ht="15.75" customHeight="1" x14ac:dyDescent="0.25">
      <c r="F40" s="305"/>
      <c r="H40" s="262"/>
    </row>
    <row r="41" spans="6:8" ht="15.75" customHeight="1" x14ac:dyDescent="0.25">
      <c r="F41" s="305"/>
      <c r="H41" s="262"/>
    </row>
    <row r="42" spans="6:8" ht="15.75" customHeight="1" x14ac:dyDescent="0.25">
      <c r="F42" s="305"/>
      <c r="H42" s="262"/>
    </row>
    <row r="43" spans="6:8" ht="15.75" customHeight="1" x14ac:dyDescent="0.25">
      <c r="F43" s="305"/>
      <c r="H43" s="262"/>
    </row>
    <row r="44" spans="6:8" ht="15.75" customHeight="1" x14ac:dyDescent="0.25">
      <c r="F44" s="305"/>
      <c r="H44" s="262"/>
    </row>
    <row r="45" spans="6:8" ht="15.75" customHeight="1" x14ac:dyDescent="0.25">
      <c r="F45" s="305"/>
      <c r="H45" s="262"/>
    </row>
    <row r="46" spans="6:8" ht="15.75" customHeight="1" x14ac:dyDescent="0.25">
      <c r="F46" s="305"/>
      <c r="H46" s="262"/>
    </row>
    <row r="47" spans="6:8" ht="15.75" customHeight="1" x14ac:dyDescent="0.25">
      <c r="F47" s="305"/>
      <c r="H47" s="262"/>
    </row>
    <row r="48" spans="6:8" ht="15.75" customHeight="1" x14ac:dyDescent="0.25">
      <c r="F48" s="305"/>
      <c r="H48" s="262"/>
    </row>
    <row r="49" spans="6:8" ht="15.75" customHeight="1" x14ac:dyDescent="0.25">
      <c r="F49" s="305"/>
      <c r="H49" s="262"/>
    </row>
    <row r="50" spans="6:8" ht="15.75" customHeight="1" x14ac:dyDescent="0.25">
      <c r="F50" s="305"/>
      <c r="H50" s="262"/>
    </row>
    <row r="51" spans="6:8" ht="15.75" customHeight="1" x14ac:dyDescent="0.25">
      <c r="F51" s="305"/>
      <c r="H51" s="262"/>
    </row>
    <row r="52" spans="6:8" ht="15.75" customHeight="1" x14ac:dyDescent="0.25">
      <c r="F52" s="305"/>
      <c r="H52" s="262"/>
    </row>
    <row r="53" spans="6:8" ht="15.75" customHeight="1" x14ac:dyDescent="0.25">
      <c r="F53" s="305"/>
      <c r="H53" s="262"/>
    </row>
    <row r="54" spans="6:8" ht="15.75" customHeight="1" x14ac:dyDescent="0.25">
      <c r="F54" s="305"/>
      <c r="H54" s="262"/>
    </row>
    <row r="55" spans="6:8" ht="15.75" customHeight="1" x14ac:dyDescent="0.25">
      <c r="F55" s="305"/>
      <c r="H55" s="262"/>
    </row>
    <row r="56" spans="6:8" ht="15.75" customHeight="1" x14ac:dyDescent="0.25">
      <c r="F56" s="305"/>
      <c r="H56" s="262"/>
    </row>
    <row r="57" spans="6:8" ht="15.75" customHeight="1" x14ac:dyDescent="0.25">
      <c r="F57" s="305"/>
      <c r="H57" s="262"/>
    </row>
    <row r="58" spans="6:8" ht="15.75" customHeight="1" x14ac:dyDescent="0.25">
      <c r="F58" s="305"/>
      <c r="H58" s="262"/>
    </row>
    <row r="59" spans="6:8" ht="15.75" customHeight="1" x14ac:dyDescent="0.25">
      <c r="F59" s="305"/>
      <c r="H59" s="262"/>
    </row>
    <row r="60" spans="6:8" ht="15.75" customHeight="1" x14ac:dyDescent="0.25">
      <c r="F60" s="305"/>
      <c r="H60" s="262"/>
    </row>
    <row r="61" spans="6:8" ht="15.75" customHeight="1" x14ac:dyDescent="0.25">
      <c r="F61" s="305"/>
      <c r="H61" s="262"/>
    </row>
    <row r="62" spans="6:8" ht="15.75" customHeight="1" x14ac:dyDescent="0.25">
      <c r="F62" s="305"/>
      <c r="H62" s="262"/>
    </row>
    <row r="63" spans="6:8" ht="15.75" customHeight="1" x14ac:dyDescent="0.25">
      <c r="F63" s="305"/>
      <c r="H63" s="262"/>
    </row>
    <row r="64" spans="6:8" ht="15.75" customHeight="1" x14ac:dyDescent="0.25">
      <c r="F64" s="305"/>
      <c r="H64" s="262"/>
    </row>
    <row r="65" spans="6:8" ht="15.75" customHeight="1" x14ac:dyDescent="0.25">
      <c r="F65" s="305"/>
      <c r="H65" s="262"/>
    </row>
    <row r="66" spans="6:8" ht="15.75" customHeight="1" x14ac:dyDescent="0.25">
      <c r="F66" s="305"/>
      <c r="H66" s="262"/>
    </row>
    <row r="67" spans="6:8" ht="15.75" customHeight="1" x14ac:dyDescent="0.25">
      <c r="F67" s="305"/>
      <c r="H67" s="262"/>
    </row>
    <row r="68" spans="6:8" ht="15.75" customHeight="1" x14ac:dyDescent="0.25">
      <c r="F68" s="305"/>
      <c r="H68" s="262"/>
    </row>
    <row r="69" spans="6:8" ht="15.75" customHeight="1" x14ac:dyDescent="0.25">
      <c r="F69" s="305"/>
      <c r="H69" s="262"/>
    </row>
    <row r="70" spans="6:8" ht="15.75" customHeight="1" x14ac:dyDescent="0.25">
      <c r="F70" s="305"/>
      <c r="H70" s="262"/>
    </row>
    <row r="71" spans="6:8" ht="15.75" customHeight="1" x14ac:dyDescent="0.25">
      <c r="F71" s="305"/>
      <c r="H71" s="262"/>
    </row>
    <row r="72" spans="6:8" ht="15.75" customHeight="1" x14ac:dyDescent="0.25">
      <c r="F72" s="305"/>
      <c r="H72" s="262"/>
    </row>
    <row r="73" spans="6:8" ht="15.75" customHeight="1" x14ac:dyDescent="0.25">
      <c r="F73" s="305"/>
      <c r="H73" s="262"/>
    </row>
    <row r="74" spans="6:8" ht="15.75" customHeight="1" x14ac:dyDescent="0.25">
      <c r="F74" s="305"/>
      <c r="H74" s="262"/>
    </row>
    <row r="75" spans="6:8" ht="15.75" customHeight="1" x14ac:dyDescent="0.25">
      <c r="F75" s="305"/>
      <c r="H75" s="262"/>
    </row>
    <row r="76" spans="6:8" ht="15.75" customHeight="1" x14ac:dyDescent="0.25">
      <c r="F76" s="305"/>
      <c r="H76" s="262"/>
    </row>
    <row r="77" spans="6:8" ht="15.75" customHeight="1" x14ac:dyDescent="0.25">
      <c r="F77" s="305"/>
      <c r="H77" s="262"/>
    </row>
    <row r="78" spans="6:8" ht="15.75" customHeight="1" x14ac:dyDescent="0.25">
      <c r="F78" s="305"/>
      <c r="H78" s="262"/>
    </row>
    <row r="79" spans="6:8" ht="15.75" customHeight="1" x14ac:dyDescent="0.25">
      <c r="F79" s="305"/>
      <c r="H79" s="262"/>
    </row>
    <row r="80" spans="6:8" ht="15.75" customHeight="1" x14ac:dyDescent="0.25">
      <c r="F80" s="305"/>
      <c r="H80" s="262"/>
    </row>
    <row r="81" spans="6:8" ht="15.75" customHeight="1" x14ac:dyDescent="0.25">
      <c r="F81" s="305"/>
      <c r="H81" s="262"/>
    </row>
    <row r="82" spans="6:8" ht="15.75" customHeight="1" x14ac:dyDescent="0.25">
      <c r="F82" s="305"/>
      <c r="H82" s="262"/>
    </row>
    <row r="83" spans="6:8" ht="15.75" customHeight="1" x14ac:dyDescent="0.25">
      <c r="F83" s="305"/>
      <c r="H83" s="262"/>
    </row>
    <row r="84" spans="6:8" ht="15.75" customHeight="1" x14ac:dyDescent="0.25">
      <c r="F84" s="305"/>
      <c r="H84" s="262"/>
    </row>
    <row r="85" spans="6:8" ht="15.75" customHeight="1" x14ac:dyDescent="0.25">
      <c r="F85" s="305"/>
      <c r="H85" s="262"/>
    </row>
    <row r="86" spans="6:8" ht="15.75" customHeight="1" x14ac:dyDescent="0.25">
      <c r="F86" s="305"/>
      <c r="H86" s="262"/>
    </row>
    <row r="87" spans="6:8" ht="15.75" customHeight="1" x14ac:dyDescent="0.25">
      <c r="F87" s="305"/>
      <c r="H87" s="262"/>
    </row>
    <row r="88" spans="6:8" ht="15.75" customHeight="1" x14ac:dyDescent="0.25">
      <c r="F88" s="305"/>
      <c r="H88" s="262"/>
    </row>
    <row r="89" spans="6:8" ht="15.75" customHeight="1" x14ac:dyDescent="0.25">
      <c r="F89" s="305"/>
      <c r="H89" s="262"/>
    </row>
    <row r="90" spans="6:8" ht="15.75" customHeight="1" x14ac:dyDescent="0.25">
      <c r="F90" s="305"/>
      <c r="H90" s="262"/>
    </row>
    <row r="91" spans="6:8" ht="15.75" customHeight="1" x14ac:dyDescent="0.25">
      <c r="F91" s="305"/>
      <c r="H91" s="262"/>
    </row>
    <row r="92" spans="6:8" ht="15.75" customHeight="1" x14ac:dyDescent="0.25">
      <c r="F92" s="305"/>
      <c r="H92" s="262"/>
    </row>
    <row r="93" spans="6:8" ht="15.75" customHeight="1" x14ac:dyDescent="0.25">
      <c r="F93" s="305"/>
      <c r="H93" s="262"/>
    </row>
    <row r="94" spans="6:8" ht="15.75" customHeight="1" x14ac:dyDescent="0.25">
      <c r="F94" s="305"/>
      <c r="H94" s="262"/>
    </row>
    <row r="95" spans="6:8" ht="15.75" customHeight="1" x14ac:dyDescent="0.25">
      <c r="F95" s="305"/>
      <c r="H95" s="262"/>
    </row>
    <row r="96" spans="6:8" ht="15.75" customHeight="1" x14ac:dyDescent="0.25">
      <c r="F96" s="305"/>
      <c r="H96" s="262"/>
    </row>
    <row r="97" spans="6:8" ht="15.75" customHeight="1" x14ac:dyDescent="0.25">
      <c r="F97" s="305"/>
      <c r="H97" s="262"/>
    </row>
    <row r="98" spans="6:8" ht="15.75" customHeight="1" x14ac:dyDescent="0.25">
      <c r="F98" s="305"/>
      <c r="H98" s="262"/>
    </row>
    <row r="99" spans="6:8" ht="15.75" customHeight="1" x14ac:dyDescent="0.25">
      <c r="F99" s="305"/>
      <c r="H99" s="262"/>
    </row>
    <row r="100" spans="6:8" ht="15.75" customHeight="1" x14ac:dyDescent="0.25">
      <c r="F100" s="305"/>
      <c r="H100" s="262"/>
    </row>
    <row r="101" spans="6:8" ht="15.75" customHeight="1" x14ac:dyDescent="0.25">
      <c r="F101" s="305"/>
      <c r="H101" s="262"/>
    </row>
    <row r="102" spans="6:8" ht="15.75" customHeight="1" x14ac:dyDescent="0.25">
      <c r="F102" s="305"/>
      <c r="H102" s="262"/>
    </row>
    <row r="103" spans="6:8" ht="15.75" customHeight="1" x14ac:dyDescent="0.25">
      <c r="F103" s="305"/>
      <c r="H103" s="262"/>
    </row>
    <row r="104" spans="6:8" ht="15.75" customHeight="1" x14ac:dyDescent="0.25">
      <c r="F104" s="305"/>
      <c r="H104" s="262"/>
    </row>
    <row r="105" spans="6:8" ht="15.75" customHeight="1" x14ac:dyDescent="0.25">
      <c r="F105" s="305"/>
      <c r="H105" s="262"/>
    </row>
    <row r="106" spans="6:8" ht="15.75" customHeight="1" x14ac:dyDescent="0.25">
      <c r="F106" s="305"/>
      <c r="H106" s="262"/>
    </row>
    <row r="107" spans="6:8" ht="15.75" customHeight="1" x14ac:dyDescent="0.25">
      <c r="F107" s="305"/>
      <c r="H107" s="262"/>
    </row>
    <row r="108" spans="6:8" ht="15.75" customHeight="1" x14ac:dyDescent="0.25">
      <c r="F108" s="305"/>
      <c r="H108" s="262"/>
    </row>
    <row r="109" spans="6:8" ht="15.75" customHeight="1" x14ac:dyDescent="0.25">
      <c r="F109" s="305"/>
      <c r="H109" s="262"/>
    </row>
    <row r="110" spans="6:8" ht="15.75" customHeight="1" x14ac:dyDescent="0.25">
      <c r="F110" s="305"/>
      <c r="H110" s="262"/>
    </row>
    <row r="111" spans="6:8" ht="15.75" customHeight="1" x14ac:dyDescent="0.25">
      <c r="F111" s="305"/>
      <c r="H111" s="262"/>
    </row>
    <row r="112" spans="6:8" ht="15.75" customHeight="1" x14ac:dyDescent="0.25">
      <c r="F112" s="305"/>
      <c r="H112" s="262"/>
    </row>
    <row r="113" spans="6:8" ht="15.75" customHeight="1" x14ac:dyDescent="0.25">
      <c r="F113" s="305"/>
      <c r="H113" s="262"/>
    </row>
    <row r="114" spans="6:8" ht="15.75" customHeight="1" x14ac:dyDescent="0.25">
      <c r="F114" s="305"/>
      <c r="H114" s="262"/>
    </row>
    <row r="115" spans="6:8" ht="15.75" customHeight="1" x14ac:dyDescent="0.25">
      <c r="F115" s="305"/>
      <c r="H115" s="262"/>
    </row>
    <row r="116" spans="6:8" ht="15.75" customHeight="1" x14ac:dyDescent="0.25">
      <c r="F116" s="305"/>
      <c r="H116" s="262"/>
    </row>
    <row r="117" spans="6:8" ht="15.75" customHeight="1" x14ac:dyDescent="0.25">
      <c r="F117" s="305"/>
      <c r="H117" s="262"/>
    </row>
    <row r="118" spans="6:8" ht="15.75" customHeight="1" x14ac:dyDescent="0.25">
      <c r="F118" s="305"/>
      <c r="H118" s="262"/>
    </row>
    <row r="119" spans="6:8" ht="15.75" customHeight="1" x14ac:dyDescent="0.25">
      <c r="F119" s="305"/>
      <c r="H119" s="262"/>
    </row>
    <row r="120" spans="6:8" ht="15.75" customHeight="1" x14ac:dyDescent="0.25">
      <c r="F120" s="305"/>
      <c r="H120" s="262"/>
    </row>
    <row r="121" spans="6:8" ht="15.75" customHeight="1" x14ac:dyDescent="0.25">
      <c r="F121" s="305"/>
      <c r="H121" s="262"/>
    </row>
    <row r="122" spans="6:8" ht="15.75" customHeight="1" x14ac:dyDescent="0.25">
      <c r="F122" s="305"/>
      <c r="H122" s="262"/>
    </row>
    <row r="123" spans="6:8" ht="15.75" customHeight="1" x14ac:dyDescent="0.25">
      <c r="F123" s="305"/>
      <c r="H123" s="262"/>
    </row>
    <row r="124" spans="6:8" ht="15.75" customHeight="1" x14ac:dyDescent="0.25">
      <c r="F124" s="305"/>
      <c r="H124" s="262"/>
    </row>
    <row r="125" spans="6:8" ht="15.75" customHeight="1" x14ac:dyDescent="0.25">
      <c r="F125" s="305"/>
      <c r="H125" s="262"/>
    </row>
    <row r="126" spans="6:8" ht="15.75" customHeight="1" x14ac:dyDescent="0.25">
      <c r="F126" s="305"/>
      <c r="H126" s="262"/>
    </row>
    <row r="127" spans="6:8" ht="15.75" customHeight="1" x14ac:dyDescent="0.25">
      <c r="F127" s="305"/>
      <c r="H127" s="262"/>
    </row>
    <row r="128" spans="6:8" ht="15.75" customHeight="1" x14ac:dyDescent="0.25">
      <c r="F128" s="305"/>
      <c r="H128" s="262"/>
    </row>
    <row r="129" spans="6:8" ht="15.75" customHeight="1" x14ac:dyDescent="0.25">
      <c r="F129" s="305"/>
      <c r="H129" s="262"/>
    </row>
    <row r="130" spans="6:8" ht="15.75" customHeight="1" x14ac:dyDescent="0.25">
      <c r="F130" s="305"/>
      <c r="H130" s="262"/>
    </row>
    <row r="131" spans="6:8" ht="15.75" customHeight="1" x14ac:dyDescent="0.25">
      <c r="F131" s="305"/>
      <c r="H131" s="262"/>
    </row>
    <row r="132" spans="6:8" ht="15.75" customHeight="1" x14ac:dyDescent="0.25">
      <c r="F132" s="305"/>
      <c r="H132" s="262"/>
    </row>
    <row r="133" spans="6:8" ht="15.75" customHeight="1" x14ac:dyDescent="0.25">
      <c r="F133" s="305"/>
      <c r="H133" s="262"/>
    </row>
    <row r="134" spans="6:8" ht="15.75" customHeight="1" x14ac:dyDescent="0.25">
      <c r="F134" s="305"/>
      <c r="H134" s="262"/>
    </row>
    <row r="135" spans="6:8" ht="15.75" customHeight="1" x14ac:dyDescent="0.25">
      <c r="F135" s="305"/>
      <c r="H135" s="262"/>
    </row>
    <row r="136" spans="6:8" ht="15.75" customHeight="1" x14ac:dyDescent="0.25">
      <c r="F136" s="305"/>
      <c r="H136" s="262"/>
    </row>
    <row r="137" spans="6:8" ht="15.75" customHeight="1" x14ac:dyDescent="0.25">
      <c r="F137" s="305"/>
      <c r="H137" s="262"/>
    </row>
    <row r="138" spans="6:8" ht="15.75" customHeight="1" x14ac:dyDescent="0.25">
      <c r="F138" s="305"/>
      <c r="H138" s="262"/>
    </row>
    <row r="139" spans="6:8" ht="15.75" customHeight="1" x14ac:dyDescent="0.25">
      <c r="F139" s="305"/>
      <c r="H139" s="262"/>
    </row>
    <row r="140" spans="6:8" ht="15.75" customHeight="1" x14ac:dyDescent="0.25">
      <c r="F140" s="305"/>
      <c r="H140" s="262"/>
    </row>
    <row r="141" spans="6:8" ht="15.75" customHeight="1" x14ac:dyDescent="0.25">
      <c r="F141" s="305"/>
      <c r="H141" s="262"/>
    </row>
    <row r="142" spans="6:8" ht="15.75" customHeight="1" x14ac:dyDescent="0.25">
      <c r="F142" s="305"/>
      <c r="H142" s="262"/>
    </row>
    <row r="143" spans="6:8" ht="15.75" customHeight="1" x14ac:dyDescent="0.25">
      <c r="F143" s="305"/>
      <c r="H143" s="262"/>
    </row>
    <row r="144" spans="6:8" ht="15.75" customHeight="1" x14ac:dyDescent="0.25">
      <c r="F144" s="305"/>
      <c r="H144" s="262"/>
    </row>
    <row r="145" spans="6:8" ht="15.75" customHeight="1" x14ac:dyDescent="0.25">
      <c r="F145" s="305"/>
      <c r="H145" s="262"/>
    </row>
    <row r="146" spans="6:8" ht="15.75" customHeight="1" x14ac:dyDescent="0.25">
      <c r="F146" s="305"/>
      <c r="H146" s="262"/>
    </row>
    <row r="147" spans="6:8" ht="15.75" customHeight="1" x14ac:dyDescent="0.25">
      <c r="F147" s="305"/>
      <c r="H147" s="262"/>
    </row>
    <row r="148" spans="6:8" ht="15.75" customHeight="1" x14ac:dyDescent="0.25">
      <c r="F148" s="305"/>
      <c r="H148" s="262"/>
    </row>
    <row r="149" spans="6:8" ht="15.75" customHeight="1" x14ac:dyDescent="0.25">
      <c r="F149" s="305"/>
      <c r="H149" s="262"/>
    </row>
    <row r="150" spans="6:8" ht="15.75" customHeight="1" x14ac:dyDescent="0.25">
      <c r="F150" s="305"/>
      <c r="H150" s="262"/>
    </row>
    <row r="151" spans="6:8" ht="15.75" customHeight="1" x14ac:dyDescent="0.25">
      <c r="F151" s="305"/>
      <c r="H151" s="262"/>
    </row>
    <row r="152" spans="6:8" ht="15.75" customHeight="1" x14ac:dyDescent="0.25">
      <c r="F152" s="305"/>
      <c r="H152" s="262"/>
    </row>
    <row r="153" spans="6:8" ht="15.75" customHeight="1" x14ac:dyDescent="0.25">
      <c r="F153" s="305"/>
      <c r="H153" s="262"/>
    </row>
    <row r="154" spans="6:8" ht="15.75" customHeight="1" x14ac:dyDescent="0.25">
      <c r="F154" s="305"/>
      <c r="H154" s="262"/>
    </row>
    <row r="155" spans="6:8" ht="15.75" customHeight="1" x14ac:dyDescent="0.25">
      <c r="F155" s="305"/>
      <c r="H155" s="262"/>
    </row>
    <row r="156" spans="6:8" ht="15.75" customHeight="1" x14ac:dyDescent="0.25">
      <c r="F156" s="305"/>
      <c r="H156" s="262"/>
    </row>
    <row r="157" spans="6:8" ht="15.75" customHeight="1" x14ac:dyDescent="0.25">
      <c r="F157" s="305"/>
      <c r="H157" s="262"/>
    </row>
    <row r="158" spans="6:8" ht="15.75" customHeight="1" x14ac:dyDescent="0.25">
      <c r="F158" s="305"/>
      <c r="H158" s="262"/>
    </row>
    <row r="159" spans="6:8" ht="15.75" customHeight="1" x14ac:dyDescent="0.25">
      <c r="F159" s="305"/>
      <c r="H159" s="262"/>
    </row>
    <row r="160" spans="6:8" ht="15.75" customHeight="1" x14ac:dyDescent="0.25">
      <c r="F160" s="305"/>
      <c r="H160" s="262"/>
    </row>
    <row r="161" spans="6:8" ht="15.75" customHeight="1" x14ac:dyDescent="0.25">
      <c r="F161" s="305"/>
      <c r="H161" s="262"/>
    </row>
    <row r="162" spans="6:8" ht="15.75" customHeight="1" x14ac:dyDescent="0.25">
      <c r="F162" s="305"/>
      <c r="H162" s="262"/>
    </row>
    <row r="163" spans="6:8" ht="15.75" customHeight="1" x14ac:dyDescent="0.25">
      <c r="F163" s="305"/>
      <c r="H163" s="262"/>
    </row>
    <row r="164" spans="6:8" ht="15.75" customHeight="1" x14ac:dyDescent="0.25">
      <c r="F164" s="305"/>
      <c r="H164" s="262"/>
    </row>
    <row r="165" spans="6:8" ht="15.75" customHeight="1" x14ac:dyDescent="0.25">
      <c r="F165" s="305"/>
      <c r="H165" s="262"/>
    </row>
    <row r="166" spans="6:8" ht="15.75" customHeight="1" x14ac:dyDescent="0.25">
      <c r="F166" s="305"/>
      <c r="H166" s="262"/>
    </row>
    <row r="167" spans="6:8" ht="15.75" customHeight="1" x14ac:dyDescent="0.25">
      <c r="F167" s="305"/>
      <c r="H167" s="262"/>
    </row>
    <row r="168" spans="6:8" ht="15.75" customHeight="1" x14ac:dyDescent="0.25">
      <c r="F168" s="305"/>
      <c r="H168" s="262"/>
    </row>
    <row r="169" spans="6:8" ht="15.75" customHeight="1" x14ac:dyDescent="0.25">
      <c r="F169" s="305"/>
      <c r="H169" s="262"/>
    </row>
    <row r="170" spans="6:8" ht="15.75" customHeight="1" x14ac:dyDescent="0.25">
      <c r="F170" s="305"/>
      <c r="H170" s="262"/>
    </row>
    <row r="171" spans="6:8" ht="15.75" customHeight="1" x14ac:dyDescent="0.25">
      <c r="F171" s="305"/>
      <c r="H171" s="262"/>
    </row>
    <row r="172" spans="6:8" ht="15.75" customHeight="1" x14ac:dyDescent="0.25">
      <c r="F172" s="305"/>
      <c r="H172" s="262"/>
    </row>
    <row r="173" spans="6:8" ht="15.75" customHeight="1" x14ac:dyDescent="0.25">
      <c r="F173" s="305"/>
      <c r="H173" s="262"/>
    </row>
    <row r="174" spans="6:8" ht="15.75" customHeight="1" x14ac:dyDescent="0.25">
      <c r="F174" s="305"/>
      <c r="H174" s="262"/>
    </row>
    <row r="175" spans="6:8" ht="15.75" customHeight="1" x14ac:dyDescent="0.25">
      <c r="F175" s="305"/>
      <c r="H175" s="262"/>
    </row>
    <row r="176" spans="6:8" ht="15.75" customHeight="1" x14ac:dyDescent="0.25">
      <c r="F176" s="305"/>
      <c r="H176" s="262"/>
    </row>
    <row r="177" spans="6:8" ht="15.75" customHeight="1" x14ac:dyDescent="0.25">
      <c r="F177" s="305"/>
      <c r="H177" s="262"/>
    </row>
    <row r="178" spans="6:8" ht="15.75" customHeight="1" x14ac:dyDescent="0.25">
      <c r="F178" s="305"/>
      <c r="H178" s="262"/>
    </row>
    <row r="179" spans="6:8" ht="15.75" customHeight="1" x14ac:dyDescent="0.25">
      <c r="F179" s="305"/>
      <c r="H179" s="262"/>
    </row>
    <row r="180" spans="6:8" ht="15.75" customHeight="1" x14ac:dyDescent="0.25">
      <c r="F180" s="305"/>
      <c r="H180" s="262"/>
    </row>
    <row r="181" spans="6:8" ht="15.75" customHeight="1" x14ac:dyDescent="0.25">
      <c r="F181" s="305"/>
      <c r="H181" s="262"/>
    </row>
    <row r="182" spans="6:8" ht="15.75" customHeight="1" x14ac:dyDescent="0.25">
      <c r="F182" s="305"/>
      <c r="H182" s="262"/>
    </row>
    <row r="183" spans="6:8" ht="15.75" customHeight="1" x14ac:dyDescent="0.25">
      <c r="F183" s="305"/>
      <c r="H183" s="262"/>
    </row>
    <row r="184" spans="6:8" ht="15.75" customHeight="1" x14ac:dyDescent="0.25">
      <c r="F184" s="305"/>
      <c r="H184" s="262"/>
    </row>
    <row r="185" spans="6:8" ht="15.75" customHeight="1" x14ac:dyDescent="0.25">
      <c r="F185" s="305"/>
      <c r="H185" s="262"/>
    </row>
    <row r="186" spans="6:8" ht="15.75" customHeight="1" x14ac:dyDescent="0.25">
      <c r="F186" s="305"/>
      <c r="H186" s="262"/>
    </row>
    <row r="187" spans="6:8" ht="15.75" customHeight="1" x14ac:dyDescent="0.25">
      <c r="F187" s="305"/>
      <c r="H187" s="262"/>
    </row>
    <row r="188" spans="6:8" ht="15.75" customHeight="1" x14ac:dyDescent="0.25">
      <c r="F188" s="305"/>
      <c r="H188" s="262"/>
    </row>
    <row r="189" spans="6:8" ht="15.75" customHeight="1" x14ac:dyDescent="0.25">
      <c r="F189" s="305"/>
      <c r="H189" s="262"/>
    </row>
    <row r="190" spans="6:8" ht="15.75" customHeight="1" x14ac:dyDescent="0.25">
      <c r="F190" s="305"/>
      <c r="H190" s="262"/>
    </row>
    <row r="191" spans="6:8" ht="15.75" customHeight="1" x14ac:dyDescent="0.25">
      <c r="F191" s="305"/>
      <c r="H191" s="262"/>
    </row>
    <row r="192" spans="6:8" ht="15.75" customHeight="1" x14ac:dyDescent="0.25">
      <c r="F192" s="305"/>
      <c r="H192" s="262"/>
    </row>
    <row r="193" spans="6:8" ht="15.75" customHeight="1" x14ac:dyDescent="0.25">
      <c r="F193" s="305"/>
      <c r="H193" s="262"/>
    </row>
    <row r="194" spans="6:8" ht="15.75" customHeight="1" x14ac:dyDescent="0.25">
      <c r="F194" s="305"/>
      <c r="H194" s="262"/>
    </row>
    <row r="195" spans="6:8" ht="15.75" customHeight="1" x14ac:dyDescent="0.25">
      <c r="F195" s="305"/>
      <c r="H195" s="262"/>
    </row>
    <row r="196" spans="6:8" ht="15.75" customHeight="1" x14ac:dyDescent="0.25">
      <c r="F196" s="305"/>
      <c r="H196" s="262"/>
    </row>
    <row r="197" spans="6:8" ht="15.75" customHeight="1" x14ac:dyDescent="0.25">
      <c r="F197" s="305"/>
      <c r="H197" s="262"/>
    </row>
    <row r="198" spans="6:8" ht="15.75" customHeight="1" x14ac:dyDescent="0.25">
      <c r="F198" s="305"/>
      <c r="H198" s="262"/>
    </row>
    <row r="199" spans="6:8" ht="15.75" customHeight="1" x14ac:dyDescent="0.25">
      <c r="F199" s="305"/>
      <c r="H199" s="262"/>
    </row>
    <row r="200" spans="6:8" ht="15.75" customHeight="1" x14ac:dyDescent="0.25">
      <c r="F200" s="305"/>
      <c r="H200" s="262"/>
    </row>
    <row r="201" spans="6:8" ht="15.75" customHeight="1" x14ac:dyDescent="0.25">
      <c r="F201" s="305"/>
      <c r="H201" s="262"/>
    </row>
    <row r="202" spans="6:8" ht="15.75" customHeight="1" x14ac:dyDescent="0.25">
      <c r="F202" s="305"/>
      <c r="H202" s="262"/>
    </row>
    <row r="203" spans="6:8" ht="15.75" customHeight="1" x14ac:dyDescent="0.25">
      <c r="F203" s="305"/>
      <c r="H203" s="262"/>
    </row>
    <row r="204" spans="6:8" ht="15.75" customHeight="1" x14ac:dyDescent="0.25">
      <c r="F204" s="305"/>
      <c r="H204" s="262"/>
    </row>
    <row r="205" spans="6:8" ht="15.75" customHeight="1" x14ac:dyDescent="0.25">
      <c r="F205" s="305"/>
      <c r="H205" s="262"/>
    </row>
    <row r="206" spans="6:8" ht="15.75" customHeight="1" x14ac:dyDescent="0.25">
      <c r="F206" s="305"/>
      <c r="H206" s="262"/>
    </row>
    <row r="207" spans="6:8" ht="15.75" customHeight="1" x14ac:dyDescent="0.25">
      <c r="F207" s="305"/>
      <c r="H207" s="262"/>
    </row>
    <row r="208" spans="6:8" ht="15.75" customHeight="1" x14ac:dyDescent="0.25">
      <c r="F208" s="305"/>
      <c r="H208" s="262"/>
    </row>
    <row r="209" spans="6:8" ht="15.75" customHeight="1" x14ac:dyDescent="0.25">
      <c r="F209" s="305"/>
      <c r="H209" s="262"/>
    </row>
    <row r="210" spans="6:8" ht="15.75" customHeight="1" x14ac:dyDescent="0.25">
      <c r="F210" s="305"/>
      <c r="H210" s="262"/>
    </row>
    <row r="211" spans="6:8" ht="15.75" customHeight="1" x14ac:dyDescent="0.25">
      <c r="F211" s="305"/>
      <c r="H211" s="262"/>
    </row>
    <row r="212" spans="6:8" ht="15.75" customHeight="1" x14ac:dyDescent="0.25">
      <c r="F212" s="305"/>
      <c r="H212" s="262"/>
    </row>
    <row r="213" spans="6:8" ht="15.75" customHeight="1" x14ac:dyDescent="0.25">
      <c r="F213" s="305"/>
      <c r="H213" s="262"/>
    </row>
    <row r="214" spans="6:8" ht="15.75" customHeight="1" x14ac:dyDescent="0.25">
      <c r="F214" s="305"/>
      <c r="H214" s="262"/>
    </row>
    <row r="215" spans="6:8" ht="15.75" customHeight="1" x14ac:dyDescent="0.25">
      <c r="F215" s="305"/>
      <c r="H215" s="262"/>
    </row>
    <row r="216" spans="6:8" ht="15.75" customHeight="1" x14ac:dyDescent="0.25">
      <c r="F216" s="305"/>
      <c r="H216" s="262"/>
    </row>
    <row r="217" spans="6:8" ht="15.75" customHeight="1" x14ac:dyDescent="0.25">
      <c r="F217" s="305"/>
      <c r="H217" s="262"/>
    </row>
    <row r="218" spans="6:8" ht="15.75" customHeight="1" x14ac:dyDescent="0.25">
      <c r="F218" s="305"/>
      <c r="H218" s="262"/>
    </row>
    <row r="219" spans="6:8" ht="15.75" customHeight="1" x14ac:dyDescent="0.25">
      <c r="F219" s="305"/>
      <c r="H219" s="262"/>
    </row>
    <row r="220" spans="6:8" ht="15.75" customHeight="1" x14ac:dyDescent="0.25">
      <c r="F220" s="305"/>
      <c r="H220" s="262"/>
    </row>
    <row r="221" spans="6:8" ht="15.75" customHeight="1" x14ac:dyDescent="0.25">
      <c r="F221" s="305"/>
      <c r="H221" s="262"/>
    </row>
    <row r="222" spans="6:8" ht="15.75" customHeight="1" x14ac:dyDescent="0.25">
      <c r="F222" s="305"/>
      <c r="H222" s="262"/>
    </row>
    <row r="223" spans="6:8" ht="15.75" customHeight="1" x14ac:dyDescent="0.25">
      <c r="F223" s="305"/>
      <c r="H223" s="262"/>
    </row>
    <row r="224" spans="6:8" ht="15.75" customHeight="1" x14ac:dyDescent="0.25">
      <c r="F224" s="305"/>
      <c r="H224" s="262"/>
    </row>
    <row r="225" spans="6:8" ht="15.75" customHeight="1" x14ac:dyDescent="0.25">
      <c r="F225" s="305"/>
      <c r="H225" s="262"/>
    </row>
    <row r="226" spans="6:8" ht="15.75" customHeight="1" x14ac:dyDescent="0.25">
      <c r="F226" s="305"/>
      <c r="H226" s="262"/>
    </row>
    <row r="227" spans="6:8" ht="15.75" customHeight="1" x14ac:dyDescent="0.25">
      <c r="F227" s="305"/>
      <c r="H227" s="262"/>
    </row>
    <row r="228" spans="6:8" ht="15.75" customHeight="1" x14ac:dyDescent="0.25">
      <c r="F228" s="305"/>
      <c r="H228" s="262"/>
    </row>
    <row r="229" spans="6:8" ht="15.75" customHeight="1" x14ac:dyDescent="0.25">
      <c r="F229" s="305"/>
      <c r="H229" s="262"/>
    </row>
    <row r="230" spans="6:8" ht="15.75" customHeight="1" x14ac:dyDescent="0.25">
      <c r="F230" s="305"/>
      <c r="H230" s="262"/>
    </row>
    <row r="231" spans="6:8" ht="15.75" customHeight="1" x14ac:dyDescent="0.25">
      <c r="F231" s="305"/>
      <c r="H231" s="262"/>
    </row>
    <row r="232" spans="6:8" ht="15.75" customHeight="1" x14ac:dyDescent="0.25">
      <c r="F232" s="305"/>
      <c r="H232" s="262"/>
    </row>
    <row r="233" spans="6:8" ht="15.75" customHeight="1" x14ac:dyDescent="0.25">
      <c r="F233" s="305"/>
      <c r="H233" s="262"/>
    </row>
    <row r="234" spans="6:8" ht="15.75" customHeight="1" x14ac:dyDescent="0.25">
      <c r="F234" s="305"/>
      <c r="H234" s="262"/>
    </row>
    <row r="235" spans="6:8" ht="15.75" customHeight="1" x14ac:dyDescent="0.25">
      <c r="F235" s="305"/>
      <c r="H235" s="262"/>
    </row>
    <row r="236" spans="6:8" ht="15.75" customHeight="1" x14ac:dyDescent="0.25">
      <c r="F236" s="305"/>
      <c r="H236" s="262"/>
    </row>
    <row r="237" spans="6:8" ht="15.75" customHeight="1" x14ac:dyDescent="0.25">
      <c r="F237" s="305"/>
      <c r="H237" s="262"/>
    </row>
    <row r="238" spans="6:8" ht="15.75" customHeight="1" x14ac:dyDescent="0.25">
      <c r="F238" s="305"/>
      <c r="H238" s="262"/>
    </row>
    <row r="239" spans="6:8" ht="15.75" customHeight="1" x14ac:dyDescent="0.25">
      <c r="F239" s="305"/>
      <c r="H239" s="262"/>
    </row>
    <row r="240" spans="6:8" ht="15.75" customHeight="1" x14ac:dyDescent="0.25">
      <c r="F240" s="305"/>
      <c r="H240" s="262"/>
    </row>
    <row r="241" spans="6:8" ht="15.75" customHeight="1" x14ac:dyDescent="0.25">
      <c r="F241" s="305"/>
      <c r="H241" s="262"/>
    </row>
    <row r="242" spans="6:8" ht="15.75" customHeight="1" x14ac:dyDescent="0.25">
      <c r="F242" s="305"/>
      <c r="H242" s="262"/>
    </row>
    <row r="243" spans="6:8" ht="15.75" customHeight="1" x14ac:dyDescent="0.25">
      <c r="F243" s="305"/>
      <c r="H243" s="262"/>
    </row>
    <row r="244" spans="6:8" ht="15.75" customHeight="1" x14ac:dyDescent="0.25">
      <c r="F244" s="305"/>
      <c r="H244" s="262"/>
    </row>
    <row r="245" spans="6:8" ht="15.75" customHeight="1" x14ac:dyDescent="0.25">
      <c r="F245" s="305"/>
      <c r="H245" s="262"/>
    </row>
    <row r="246" spans="6:8" ht="15.75" customHeight="1" x14ac:dyDescent="0.25">
      <c r="F246" s="305"/>
      <c r="H246" s="262"/>
    </row>
    <row r="247" spans="6:8" ht="15.75" customHeight="1" x14ac:dyDescent="0.25">
      <c r="F247" s="305"/>
      <c r="H247" s="262"/>
    </row>
    <row r="248" spans="6:8" ht="15.75" customHeight="1" x14ac:dyDescent="0.25">
      <c r="F248" s="305"/>
      <c r="H248" s="262"/>
    </row>
    <row r="249" spans="6:8" ht="15.75" customHeight="1" x14ac:dyDescent="0.25">
      <c r="F249" s="305"/>
      <c r="H249" s="262"/>
    </row>
    <row r="250" spans="6:8" ht="15.75" customHeight="1" x14ac:dyDescent="0.25">
      <c r="F250" s="305"/>
      <c r="H250" s="262"/>
    </row>
    <row r="251" spans="6:8" ht="15.75" customHeight="1" x14ac:dyDescent="0.25">
      <c r="F251" s="305"/>
      <c r="H251" s="262"/>
    </row>
    <row r="252" spans="6:8" ht="15.75" customHeight="1" x14ac:dyDescent="0.25">
      <c r="F252" s="305"/>
      <c r="H252" s="262"/>
    </row>
    <row r="253" spans="6:8" ht="15.75" customHeight="1" x14ac:dyDescent="0.25">
      <c r="F253" s="305"/>
      <c r="H253" s="262"/>
    </row>
    <row r="254" spans="6:8" ht="15.75" customHeight="1" x14ac:dyDescent="0.25">
      <c r="F254" s="305"/>
      <c r="H254" s="262"/>
    </row>
    <row r="255" spans="6:8" ht="15.75" customHeight="1" x14ac:dyDescent="0.25">
      <c r="F255" s="305"/>
      <c r="H255" s="262"/>
    </row>
    <row r="256" spans="6:8" ht="15.75" customHeight="1" x14ac:dyDescent="0.25">
      <c r="F256" s="305"/>
      <c r="H256" s="262"/>
    </row>
    <row r="257" spans="6:8" ht="15.75" customHeight="1" x14ac:dyDescent="0.25">
      <c r="F257" s="305"/>
      <c r="H257" s="262"/>
    </row>
    <row r="258" spans="6:8" ht="15.75" customHeight="1" x14ac:dyDescent="0.25">
      <c r="F258" s="305"/>
      <c r="H258" s="262"/>
    </row>
    <row r="259" spans="6:8" ht="15.75" customHeight="1" x14ac:dyDescent="0.25">
      <c r="F259" s="305"/>
      <c r="H259" s="262"/>
    </row>
    <row r="260" spans="6:8" ht="15.75" customHeight="1" x14ac:dyDescent="0.25">
      <c r="F260" s="305"/>
      <c r="H260" s="262"/>
    </row>
    <row r="261" spans="6:8" ht="15.75" customHeight="1" x14ac:dyDescent="0.25">
      <c r="F261" s="305"/>
      <c r="H261" s="262"/>
    </row>
    <row r="262" spans="6:8" ht="15.75" customHeight="1" x14ac:dyDescent="0.25">
      <c r="F262" s="305"/>
      <c r="H262" s="262"/>
    </row>
    <row r="263" spans="6:8" ht="15.75" customHeight="1" x14ac:dyDescent="0.25">
      <c r="F263" s="305"/>
      <c r="H263" s="262"/>
    </row>
    <row r="264" spans="6:8" ht="15.75" customHeight="1" x14ac:dyDescent="0.25">
      <c r="F264" s="305"/>
      <c r="H264" s="262"/>
    </row>
    <row r="265" spans="6:8" ht="15.75" customHeight="1" x14ac:dyDescent="0.25">
      <c r="F265" s="305"/>
      <c r="H265" s="262"/>
    </row>
    <row r="266" spans="6:8" ht="15.75" customHeight="1" x14ac:dyDescent="0.25">
      <c r="F266" s="305"/>
      <c r="H266" s="262"/>
    </row>
    <row r="267" spans="6:8" ht="15.75" customHeight="1" x14ac:dyDescent="0.25">
      <c r="F267" s="305"/>
      <c r="H267" s="262"/>
    </row>
    <row r="268" spans="6:8" ht="15.75" customHeight="1" x14ac:dyDescent="0.25">
      <c r="F268" s="305"/>
      <c r="H268" s="262"/>
    </row>
    <row r="269" spans="6:8" ht="15.75" customHeight="1" x14ac:dyDescent="0.25">
      <c r="F269" s="305"/>
      <c r="H269" s="262"/>
    </row>
    <row r="270" spans="6:8" ht="15.75" customHeight="1" x14ac:dyDescent="0.25">
      <c r="F270" s="305"/>
      <c r="H270" s="262"/>
    </row>
    <row r="271" spans="6:8" ht="15.75" customHeight="1" x14ac:dyDescent="0.25">
      <c r="F271" s="305"/>
      <c r="H271" s="262"/>
    </row>
    <row r="272" spans="6:8" ht="15.75" customHeight="1" x14ac:dyDescent="0.25">
      <c r="F272" s="305"/>
      <c r="H272" s="262"/>
    </row>
    <row r="273" spans="6:8" ht="15.75" customHeight="1" x14ac:dyDescent="0.25">
      <c r="F273" s="305"/>
      <c r="H273" s="262"/>
    </row>
    <row r="274" spans="6:8" ht="15.75" customHeight="1" x14ac:dyDescent="0.25">
      <c r="F274" s="305"/>
      <c r="H274" s="262"/>
    </row>
    <row r="275" spans="6:8" ht="15.75" customHeight="1" x14ac:dyDescent="0.25">
      <c r="F275" s="305"/>
      <c r="H275" s="262"/>
    </row>
    <row r="276" spans="6:8" ht="15.75" customHeight="1" x14ac:dyDescent="0.25">
      <c r="F276" s="305"/>
      <c r="H276" s="262"/>
    </row>
    <row r="277" spans="6:8" ht="15.75" customHeight="1" x14ac:dyDescent="0.25">
      <c r="F277" s="305"/>
      <c r="H277" s="262"/>
    </row>
    <row r="278" spans="6:8" ht="15.75" customHeight="1" x14ac:dyDescent="0.25">
      <c r="F278" s="305"/>
      <c r="H278" s="262"/>
    </row>
    <row r="279" spans="6:8" ht="15.75" customHeight="1" x14ac:dyDescent="0.25">
      <c r="F279" s="305"/>
      <c r="H279" s="262"/>
    </row>
    <row r="280" spans="6:8" ht="15.75" customHeight="1" x14ac:dyDescent="0.25">
      <c r="F280" s="305"/>
      <c r="H280" s="262"/>
    </row>
    <row r="281" spans="6:8" ht="15.75" customHeight="1" x14ac:dyDescent="0.25">
      <c r="F281" s="305"/>
      <c r="H281" s="262"/>
    </row>
    <row r="282" spans="6:8" ht="15.75" customHeight="1" x14ac:dyDescent="0.25">
      <c r="F282" s="305"/>
      <c r="H282" s="262"/>
    </row>
    <row r="283" spans="6:8" ht="15.75" customHeight="1" x14ac:dyDescent="0.25">
      <c r="F283" s="305"/>
      <c r="H283" s="262"/>
    </row>
    <row r="284" spans="6:8" ht="15.75" customHeight="1" x14ac:dyDescent="0.25">
      <c r="F284" s="305"/>
      <c r="H284" s="262"/>
    </row>
    <row r="285" spans="6:8" ht="15.75" customHeight="1" x14ac:dyDescent="0.25">
      <c r="F285" s="305"/>
      <c r="H285" s="262"/>
    </row>
    <row r="286" spans="6:8" ht="15.75" customHeight="1" x14ac:dyDescent="0.25">
      <c r="F286" s="305"/>
      <c r="H286" s="262"/>
    </row>
    <row r="287" spans="6:8" ht="15.75" customHeight="1" x14ac:dyDescent="0.25">
      <c r="F287" s="305"/>
      <c r="H287" s="262"/>
    </row>
    <row r="288" spans="6:8" ht="15.75" customHeight="1" x14ac:dyDescent="0.25">
      <c r="F288" s="305"/>
      <c r="H288" s="262"/>
    </row>
    <row r="289" spans="6:8" ht="15.75" customHeight="1" x14ac:dyDescent="0.25">
      <c r="F289" s="305"/>
      <c r="H289" s="262"/>
    </row>
    <row r="290" spans="6:8" ht="15.75" customHeight="1" x14ac:dyDescent="0.25">
      <c r="F290" s="305"/>
      <c r="H290" s="262"/>
    </row>
    <row r="291" spans="6:8" ht="15.75" customHeight="1" x14ac:dyDescent="0.25">
      <c r="F291" s="305"/>
      <c r="H291" s="262"/>
    </row>
    <row r="292" spans="6:8" ht="15.75" customHeight="1" x14ac:dyDescent="0.25">
      <c r="F292" s="305"/>
      <c r="H292" s="262"/>
    </row>
    <row r="293" spans="6:8" ht="15.75" customHeight="1" x14ac:dyDescent="0.25">
      <c r="F293" s="305"/>
      <c r="H293" s="262"/>
    </row>
    <row r="294" spans="6:8" ht="15.75" customHeight="1" x14ac:dyDescent="0.25">
      <c r="F294" s="305"/>
      <c r="H294" s="262"/>
    </row>
    <row r="295" spans="6:8" ht="15.75" customHeight="1" x14ac:dyDescent="0.25">
      <c r="F295" s="305"/>
      <c r="H295" s="262"/>
    </row>
    <row r="296" spans="6:8" ht="15.75" customHeight="1" x14ac:dyDescent="0.25">
      <c r="F296" s="305"/>
      <c r="H296" s="262"/>
    </row>
    <row r="297" spans="6:8" ht="15.75" customHeight="1" x14ac:dyDescent="0.25">
      <c r="F297" s="305"/>
      <c r="H297" s="262"/>
    </row>
    <row r="298" spans="6:8" ht="15.75" customHeight="1" x14ac:dyDescent="0.25">
      <c r="F298" s="305"/>
      <c r="H298" s="262"/>
    </row>
    <row r="299" spans="6:8" ht="15.75" customHeight="1" x14ac:dyDescent="0.25">
      <c r="F299" s="305"/>
      <c r="H299" s="262"/>
    </row>
    <row r="300" spans="6:8" ht="15.75" customHeight="1" x14ac:dyDescent="0.25">
      <c r="F300" s="305"/>
      <c r="H300" s="262"/>
    </row>
    <row r="301" spans="6:8" ht="15.75" customHeight="1" x14ac:dyDescent="0.25">
      <c r="F301" s="305"/>
      <c r="H301" s="262"/>
    </row>
    <row r="302" spans="6:8" ht="15.75" customHeight="1" x14ac:dyDescent="0.25">
      <c r="F302" s="305"/>
      <c r="H302" s="262"/>
    </row>
    <row r="303" spans="6:8" ht="15.75" customHeight="1" x14ac:dyDescent="0.25">
      <c r="F303" s="305"/>
      <c r="H303" s="262"/>
    </row>
    <row r="304" spans="6:8" ht="15.75" customHeight="1" x14ac:dyDescent="0.25">
      <c r="F304" s="305"/>
      <c r="H304" s="262"/>
    </row>
    <row r="305" spans="6:8" ht="15.75" customHeight="1" x14ac:dyDescent="0.25">
      <c r="F305" s="305"/>
      <c r="H305" s="262"/>
    </row>
    <row r="306" spans="6:8" ht="15.75" customHeight="1" x14ac:dyDescent="0.25">
      <c r="F306" s="305"/>
      <c r="H306" s="262"/>
    </row>
    <row r="307" spans="6:8" ht="15.75" customHeight="1" x14ac:dyDescent="0.25">
      <c r="F307" s="305"/>
      <c r="H307" s="262"/>
    </row>
    <row r="308" spans="6:8" ht="15.75" customHeight="1" x14ac:dyDescent="0.25">
      <c r="F308" s="305"/>
      <c r="H308" s="262"/>
    </row>
    <row r="309" spans="6:8" ht="15.75" customHeight="1" x14ac:dyDescent="0.25">
      <c r="F309" s="305"/>
      <c r="H309" s="262"/>
    </row>
    <row r="310" spans="6:8" ht="15.75" customHeight="1" x14ac:dyDescent="0.25">
      <c r="F310" s="305"/>
      <c r="H310" s="262"/>
    </row>
    <row r="311" spans="6:8" ht="15.75" customHeight="1" x14ac:dyDescent="0.25">
      <c r="F311" s="305"/>
      <c r="H311" s="262"/>
    </row>
    <row r="312" spans="6:8" ht="15.75" customHeight="1" x14ac:dyDescent="0.25">
      <c r="F312" s="305"/>
      <c r="H312" s="262"/>
    </row>
    <row r="313" spans="6:8" ht="15.75" customHeight="1" x14ac:dyDescent="0.25">
      <c r="F313" s="305"/>
      <c r="H313" s="262"/>
    </row>
    <row r="314" spans="6:8" ht="15.75" customHeight="1" x14ac:dyDescent="0.25">
      <c r="F314" s="305"/>
      <c r="H314" s="262"/>
    </row>
    <row r="315" spans="6:8" ht="15.75" customHeight="1" x14ac:dyDescent="0.25">
      <c r="F315" s="305"/>
      <c r="H315" s="262"/>
    </row>
    <row r="316" spans="6:8" ht="15.75" customHeight="1" x14ac:dyDescent="0.25">
      <c r="F316" s="305"/>
      <c r="H316" s="262"/>
    </row>
    <row r="317" spans="6:8" ht="15.75" customHeight="1" x14ac:dyDescent="0.25">
      <c r="F317" s="305"/>
      <c r="H317" s="262"/>
    </row>
    <row r="318" spans="6:8" ht="15.75" customHeight="1" x14ac:dyDescent="0.25">
      <c r="F318" s="305"/>
      <c r="H318" s="262"/>
    </row>
    <row r="319" spans="6:8" ht="15.75" customHeight="1" x14ac:dyDescent="0.25">
      <c r="F319" s="305"/>
      <c r="H319" s="262"/>
    </row>
    <row r="320" spans="6:8" ht="15.75" customHeight="1" x14ac:dyDescent="0.25">
      <c r="F320" s="305"/>
      <c r="H320" s="262"/>
    </row>
    <row r="321" spans="6:8" ht="15.75" customHeight="1" x14ac:dyDescent="0.25">
      <c r="F321" s="305"/>
      <c r="H321" s="262"/>
    </row>
    <row r="322" spans="6:8" ht="15.75" customHeight="1" x14ac:dyDescent="0.25">
      <c r="F322" s="305"/>
      <c r="H322" s="262"/>
    </row>
    <row r="323" spans="6:8" ht="15.75" customHeight="1" x14ac:dyDescent="0.25">
      <c r="F323" s="305"/>
      <c r="H323" s="262"/>
    </row>
    <row r="324" spans="6:8" ht="15.75" customHeight="1" x14ac:dyDescent="0.25">
      <c r="F324" s="305"/>
      <c r="H324" s="262"/>
    </row>
    <row r="325" spans="6:8" ht="15.75" customHeight="1" x14ac:dyDescent="0.25">
      <c r="F325" s="305"/>
      <c r="H325" s="262"/>
    </row>
    <row r="326" spans="6:8" ht="15.75" customHeight="1" x14ac:dyDescent="0.25">
      <c r="F326" s="305"/>
      <c r="H326" s="262"/>
    </row>
    <row r="327" spans="6:8" ht="15.75" customHeight="1" x14ac:dyDescent="0.25">
      <c r="F327" s="305"/>
      <c r="H327" s="262"/>
    </row>
    <row r="328" spans="6:8" ht="15.75" customHeight="1" x14ac:dyDescent="0.25">
      <c r="F328" s="305"/>
      <c r="H328" s="262"/>
    </row>
    <row r="329" spans="6:8" ht="15.75" customHeight="1" x14ac:dyDescent="0.25">
      <c r="F329" s="305"/>
      <c r="H329" s="262"/>
    </row>
    <row r="330" spans="6:8" ht="15.75" customHeight="1" x14ac:dyDescent="0.25">
      <c r="F330" s="305"/>
      <c r="H330" s="262"/>
    </row>
    <row r="331" spans="6:8" ht="15.75" customHeight="1" x14ac:dyDescent="0.25">
      <c r="F331" s="305"/>
      <c r="H331" s="262"/>
    </row>
    <row r="332" spans="6:8" ht="15.75" customHeight="1" x14ac:dyDescent="0.25">
      <c r="F332" s="305"/>
      <c r="H332" s="262"/>
    </row>
    <row r="333" spans="6:8" ht="15.75" customHeight="1" x14ac:dyDescent="0.25">
      <c r="F333" s="305"/>
      <c r="H333" s="262"/>
    </row>
    <row r="334" spans="6:8" ht="15.75" customHeight="1" x14ac:dyDescent="0.25">
      <c r="F334" s="305"/>
      <c r="H334" s="262"/>
    </row>
    <row r="335" spans="6:8" ht="15.75" customHeight="1" x14ac:dyDescent="0.25">
      <c r="F335" s="305"/>
      <c r="H335" s="262"/>
    </row>
    <row r="336" spans="6:8" ht="15.75" customHeight="1" x14ac:dyDescent="0.25">
      <c r="F336" s="305"/>
      <c r="H336" s="262"/>
    </row>
    <row r="337" spans="6:8" ht="15.75" customHeight="1" x14ac:dyDescent="0.25">
      <c r="F337" s="305"/>
      <c r="H337" s="262"/>
    </row>
    <row r="338" spans="6:8" ht="15.75" customHeight="1" x14ac:dyDescent="0.25">
      <c r="F338" s="305"/>
      <c r="H338" s="262"/>
    </row>
    <row r="339" spans="6:8" ht="15.75" customHeight="1" x14ac:dyDescent="0.25">
      <c r="F339" s="305"/>
      <c r="H339" s="262"/>
    </row>
    <row r="340" spans="6:8" ht="15.75" customHeight="1" x14ac:dyDescent="0.25">
      <c r="F340" s="305"/>
      <c r="H340" s="262"/>
    </row>
    <row r="341" spans="6:8" ht="15.75" customHeight="1" x14ac:dyDescent="0.25">
      <c r="F341" s="305"/>
      <c r="H341" s="262"/>
    </row>
    <row r="342" spans="6:8" ht="15.75" customHeight="1" x14ac:dyDescent="0.25">
      <c r="F342" s="305"/>
      <c r="H342" s="262"/>
    </row>
    <row r="343" spans="6:8" ht="15.75" customHeight="1" x14ac:dyDescent="0.25">
      <c r="F343" s="305"/>
      <c r="H343" s="262"/>
    </row>
    <row r="344" spans="6:8" ht="15.75" customHeight="1" x14ac:dyDescent="0.25">
      <c r="F344" s="305"/>
      <c r="H344" s="262"/>
    </row>
    <row r="345" spans="6:8" ht="15.75" customHeight="1" x14ac:dyDescent="0.25">
      <c r="F345" s="305"/>
      <c r="H345" s="262"/>
    </row>
    <row r="346" spans="6:8" ht="15.75" customHeight="1" x14ac:dyDescent="0.25">
      <c r="F346" s="305"/>
      <c r="H346" s="262"/>
    </row>
    <row r="347" spans="6:8" ht="15.75" customHeight="1" x14ac:dyDescent="0.25">
      <c r="F347" s="305"/>
      <c r="H347" s="262"/>
    </row>
    <row r="348" spans="6:8" ht="15.75" customHeight="1" x14ac:dyDescent="0.25">
      <c r="F348" s="305"/>
      <c r="H348" s="262"/>
    </row>
    <row r="349" spans="6:8" ht="15.75" customHeight="1" x14ac:dyDescent="0.25">
      <c r="F349" s="305"/>
      <c r="H349" s="262"/>
    </row>
    <row r="350" spans="6:8" ht="15.75" customHeight="1" x14ac:dyDescent="0.25">
      <c r="F350" s="305"/>
      <c r="H350" s="262"/>
    </row>
    <row r="351" spans="6:8" ht="15.75" customHeight="1" x14ac:dyDescent="0.25">
      <c r="F351" s="305"/>
      <c r="H351" s="262"/>
    </row>
    <row r="352" spans="6:8" ht="15.75" customHeight="1" x14ac:dyDescent="0.25">
      <c r="F352" s="305"/>
      <c r="H352" s="262"/>
    </row>
    <row r="353" spans="6:8" ht="15.75" customHeight="1" x14ac:dyDescent="0.25">
      <c r="F353" s="305"/>
      <c r="H353" s="262"/>
    </row>
    <row r="354" spans="6:8" ht="15.75" customHeight="1" x14ac:dyDescent="0.25">
      <c r="F354" s="305"/>
      <c r="H354" s="262"/>
    </row>
    <row r="355" spans="6:8" ht="15.75" customHeight="1" x14ac:dyDescent="0.25">
      <c r="F355" s="305"/>
      <c r="H355" s="262"/>
    </row>
    <row r="356" spans="6:8" ht="15.75" customHeight="1" x14ac:dyDescent="0.25">
      <c r="F356" s="305"/>
      <c r="H356" s="262"/>
    </row>
    <row r="357" spans="6:8" ht="15.75" customHeight="1" x14ac:dyDescent="0.25">
      <c r="F357" s="305"/>
      <c r="H357" s="262"/>
    </row>
    <row r="358" spans="6:8" ht="15.75" customHeight="1" x14ac:dyDescent="0.25">
      <c r="F358" s="305"/>
      <c r="H358" s="262"/>
    </row>
    <row r="359" spans="6:8" ht="15.75" customHeight="1" x14ac:dyDescent="0.25">
      <c r="F359" s="305"/>
      <c r="H359" s="262"/>
    </row>
    <row r="360" spans="6:8" ht="15.75" customHeight="1" x14ac:dyDescent="0.25">
      <c r="F360" s="305"/>
      <c r="H360" s="262"/>
    </row>
    <row r="361" spans="6:8" ht="15.75" customHeight="1" x14ac:dyDescent="0.25">
      <c r="F361" s="305"/>
      <c r="H361" s="262"/>
    </row>
    <row r="362" spans="6:8" ht="15.75" customHeight="1" x14ac:dyDescent="0.25">
      <c r="F362" s="305"/>
      <c r="H362" s="262"/>
    </row>
    <row r="363" spans="6:8" ht="15.75" customHeight="1" x14ac:dyDescent="0.25">
      <c r="F363" s="305"/>
      <c r="H363" s="262"/>
    </row>
    <row r="364" spans="6:8" ht="15.75" customHeight="1" x14ac:dyDescent="0.25">
      <c r="F364" s="305"/>
      <c r="H364" s="262"/>
    </row>
    <row r="365" spans="6:8" ht="15.75" customHeight="1" x14ac:dyDescent="0.25">
      <c r="F365" s="305"/>
      <c r="H365" s="262"/>
    </row>
    <row r="366" spans="6:8" ht="15.75" customHeight="1" x14ac:dyDescent="0.25">
      <c r="F366" s="305"/>
      <c r="H366" s="262"/>
    </row>
    <row r="367" spans="6:8" ht="15.75" customHeight="1" x14ac:dyDescent="0.25">
      <c r="F367" s="305"/>
      <c r="H367" s="262"/>
    </row>
    <row r="368" spans="6:8" ht="15.75" customHeight="1" x14ac:dyDescent="0.25">
      <c r="F368" s="305"/>
      <c r="H368" s="262"/>
    </row>
    <row r="369" spans="6:8" ht="15.75" customHeight="1" x14ac:dyDescent="0.25">
      <c r="F369" s="305"/>
      <c r="H369" s="262"/>
    </row>
    <row r="370" spans="6:8" ht="15.75" customHeight="1" x14ac:dyDescent="0.25">
      <c r="F370" s="305"/>
      <c r="H370" s="262"/>
    </row>
    <row r="371" spans="6:8" ht="15.75" customHeight="1" x14ac:dyDescent="0.25">
      <c r="F371" s="305"/>
      <c r="H371" s="262"/>
    </row>
    <row r="372" spans="6:8" ht="15.75" customHeight="1" x14ac:dyDescent="0.25">
      <c r="F372" s="305"/>
      <c r="H372" s="262"/>
    </row>
    <row r="373" spans="6:8" ht="15.75" customHeight="1" x14ac:dyDescent="0.25">
      <c r="F373" s="305"/>
      <c r="H373" s="262"/>
    </row>
    <row r="374" spans="6:8" ht="15.75" customHeight="1" x14ac:dyDescent="0.25">
      <c r="F374" s="305"/>
      <c r="H374" s="262"/>
    </row>
    <row r="375" spans="6:8" ht="15.75" customHeight="1" x14ac:dyDescent="0.25">
      <c r="F375" s="305"/>
      <c r="H375" s="262"/>
    </row>
    <row r="376" spans="6:8" ht="15.75" customHeight="1" x14ac:dyDescent="0.25">
      <c r="F376" s="305"/>
      <c r="H376" s="262"/>
    </row>
    <row r="377" spans="6:8" ht="15.75" customHeight="1" x14ac:dyDescent="0.25">
      <c r="F377" s="305"/>
      <c r="H377" s="262"/>
    </row>
    <row r="378" spans="6:8" ht="15.75" customHeight="1" x14ac:dyDescent="0.25">
      <c r="F378" s="305"/>
      <c r="H378" s="262"/>
    </row>
    <row r="379" spans="6:8" ht="15.75" customHeight="1" x14ac:dyDescent="0.25">
      <c r="F379" s="305"/>
      <c r="H379" s="262"/>
    </row>
    <row r="380" spans="6:8" ht="15.75" customHeight="1" x14ac:dyDescent="0.25">
      <c r="F380" s="305"/>
      <c r="H380" s="262"/>
    </row>
    <row r="381" spans="6:8" ht="15.75" customHeight="1" x14ac:dyDescent="0.25">
      <c r="F381" s="305"/>
      <c r="H381" s="262"/>
    </row>
    <row r="382" spans="6:8" ht="15.75" customHeight="1" x14ac:dyDescent="0.25">
      <c r="F382" s="305"/>
      <c r="H382" s="262"/>
    </row>
    <row r="383" spans="6:8" ht="15.75" customHeight="1" x14ac:dyDescent="0.25">
      <c r="F383" s="305"/>
      <c r="H383" s="262"/>
    </row>
    <row r="384" spans="6:8" ht="15.75" customHeight="1" x14ac:dyDescent="0.25">
      <c r="F384" s="305"/>
      <c r="H384" s="262"/>
    </row>
    <row r="385" spans="6:8" ht="15.75" customHeight="1" x14ac:dyDescent="0.25">
      <c r="F385" s="305"/>
      <c r="H385" s="262"/>
    </row>
    <row r="386" spans="6:8" ht="15.75" customHeight="1" x14ac:dyDescent="0.25">
      <c r="F386" s="305"/>
      <c r="H386" s="262"/>
    </row>
    <row r="387" spans="6:8" ht="15.75" customHeight="1" x14ac:dyDescent="0.25">
      <c r="F387" s="305"/>
      <c r="H387" s="262"/>
    </row>
    <row r="388" spans="6:8" ht="15.75" customHeight="1" x14ac:dyDescent="0.25">
      <c r="F388" s="305"/>
      <c r="H388" s="262"/>
    </row>
    <row r="389" spans="6:8" ht="15.75" customHeight="1" x14ac:dyDescent="0.25">
      <c r="F389" s="305"/>
      <c r="H389" s="262"/>
    </row>
    <row r="390" spans="6:8" ht="15.75" customHeight="1" x14ac:dyDescent="0.25">
      <c r="F390" s="305"/>
      <c r="H390" s="262"/>
    </row>
    <row r="391" spans="6:8" ht="15.75" customHeight="1" x14ac:dyDescent="0.25">
      <c r="F391" s="305"/>
      <c r="H391" s="262"/>
    </row>
    <row r="392" spans="6:8" ht="15.75" customHeight="1" x14ac:dyDescent="0.25">
      <c r="F392" s="305"/>
      <c r="H392" s="262"/>
    </row>
    <row r="393" spans="6:8" ht="15.75" customHeight="1" x14ac:dyDescent="0.25">
      <c r="F393" s="305"/>
      <c r="H393" s="262"/>
    </row>
    <row r="394" spans="6:8" ht="15.75" customHeight="1" x14ac:dyDescent="0.25">
      <c r="F394" s="305"/>
      <c r="H394" s="262"/>
    </row>
    <row r="395" spans="6:8" ht="15.75" customHeight="1" x14ac:dyDescent="0.25">
      <c r="F395" s="305"/>
      <c r="H395" s="262"/>
    </row>
    <row r="396" spans="6:8" ht="15.75" customHeight="1" x14ac:dyDescent="0.25">
      <c r="F396" s="305"/>
      <c r="H396" s="262"/>
    </row>
    <row r="397" spans="6:8" ht="15.75" customHeight="1" x14ac:dyDescent="0.25">
      <c r="F397" s="305"/>
      <c r="H397" s="262"/>
    </row>
    <row r="398" spans="6:8" ht="15.75" customHeight="1" x14ac:dyDescent="0.25">
      <c r="F398" s="305"/>
      <c r="H398" s="262"/>
    </row>
    <row r="399" spans="6:8" ht="15.75" customHeight="1" x14ac:dyDescent="0.25">
      <c r="F399" s="305"/>
      <c r="H399" s="262"/>
    </row>
    <row r="400" spans="6:8" ht="15.75" customHeight="1" x14ac:dyDescent="0.25">
      <c r="F400" s="305"/>
      <c r="H400" s="262"/>
    </row>
    <row r="401" spans="6:8" ht="15.75" customHeight="1" x14ac:dyDescent="0.25">
      <c r="F401" s="305"/>
      <c r="H401" s="262"/>
    </row>
    <row r="402" spans="6:8" ht="15.75" customHeight="1" x14ac:dyDescent="0.25">
      <c r="F402" s="305"/>
      <c r="H402" s="262"/>
    </row>
    <row r="403" spans="6:8" ht="15.75" customHeight="1" x14ac:dyDescent="0.25">
      <c r="F403" s="305"/>
      <c r="H403" s="262"/>
    </row>
    <row r="404" spans="6:8" ht="15.75" customHeight="1" x14ac:dyDescent="0.25">
      <c r="F404" s="305"/>
      <c r="H404" s="262"/>
    </row>
    <row r="405" spans="6:8" ht="15.75" customHeight="1" x14ac:dyDescent="0.25">
      <c r="F405" s="305"/>
      <c r="H405" s="262"/>
    </row>
    <row r="406" spans="6:8" ht="15.75" customHeight="1" x14ac:dyDescent="0.25">
      <c r="F406" s="305"/>
      <c r="H406" s="262"/>
    </row>
    <row r="407" spans="6:8" ht="15.75" customHeight="1" x14ac:dyDescent="0.25">
      <c r="F407" s="305"/>
      <c r="H407" s="262"/>
    </row>
    <row r="408" spans="6:8" ht="15.75" customHeight="1" x14ac:dyDescent="0.25">
      <c r="F408" s="305"/>
      <c r="H408" s="262"/>
    </row>
    <row r="409" spans="6:8" ht="15.75" customHeight="1" x14ac:dyDescent="0.25">
      <c r="F409" s="305"/>
      <c r="H409" s="262"/>
    </row>
    <row r="410" spans="6:8" ht="15.75" customHeight="1" x14ac:dyDescent="0.25">
      <c r="F410" s="305"/>
      <c r="H410" s="262"/>
    </row>
    <row r="411" spans="6:8" ht="15.75" customHeight="1" x14ac:dyDescent="0.25">
      <c r="F411" s="305"/>
      <c r="H411" s="262"/>
    </row>
    <row r="412" spans="6:8" ht="15.75" customHeight="1" x14ac:dyDescent="0.25">
      <c r="F412" s="305"/>
      <c r="H412" s="262"/>
    </row>
    <row r="413" spans="6:8" ht="15.75" customHeight="1" x14ac:dyDescent="0.25">
      <c r="F413" s="305"/>
      <c r="H413" s="262"/>
    </row>
    <row r="414" spans="6:8" ht="15.75" customHeight="1" x14ac:dyDescent="0.25">
      <c r="F414" s="305"/>
      <c r="H414" s="262"/>
    </row>
    <row r="415" spans="6:8" ht="15.75" customHeight="1" x14ac:dyDescent="0.25">
      <c r="F415" s="305"/>
      <c r="H415" s="262"/>
    </row>
    <row r="416" spans="6:8" ht="15.75" customHeight="1" x14ac:dyDescent="0.25">
      <c r="F416" s="305"/>
      <c r="H416" s="262"/>
    </row>
    <row r="417" spans="6:8" ht="15.75" customHeight="1" x14ac:dyDescent="0.25">
      <c r="F417" s="305"/>
      <c r="H417" s="262"/>
    </row>
    <row r="418" spans="6:8" ht="15.75" customHeight="1" x14ac:dyDescent="0.25">
      <c r="F418" s="305"/>
      <c r="H418" s="262"/>
    </row>
    <row r="419" spans="6:8" ht="15.75" customHeight="1" x14ac:dyDescent="0.25">
      <c r="F419" s="305"/>
      <c r="H419" s="262"/>
    </row>
    <row r="420" spans="6:8" ht="15.75" customHeight="1" x14ac:dyDescent="0.25">
      <c r="F420" s="305"/>
      <c r="H420" s="262"/>
    </row>
    <row r="421" spans="6:8" ht="15.75" customHeight="1" x14ac:dyDescent="0.25">
      <c r="F421" s="305"/>
      <c r="H421" s="262"/>
    </row>
    <row r="422" spans="6:8" ht="15.75" customHeight="1" x14ac:dyDescent="0.25">
      <c r="F422" s="305"/>
      <c r="H422" s="262"/>
    </row>
    <row r="423" spans="6:8" ht="15.75" customHeight="1" x14ac:dyDescent="0.25">
      <c r="F423" s="305"/>
      <c r="H423" s="262"/>
    </row>
    <row r="424" spans="6:8" ht="15.75" customHeight="1" x14ac:dyDescent="0.25">
      <c r="F424" s="305"/>
      <c r="H424" s="262"/>
    </row>
    <row r="425" spans="6:8" ht="15.75" customHeight="1" x14ac:dyDescent="0.25">
      <c r="F425" s="305"/>
      <c r="H425" s="262"/>
    </row>
    <row r="426" spans="6:8" ht="15.75" customHeight="1" x14ac:dyDescent="0.25">
      <c r="F426" s="305"/>
      <c r="H426" s="262"/>
    </row>
    <row r="427" spans="6:8" ht="15.75" customHeight="1" x14ac:dyDescent="0.25">
      <c r="F427" s="305"/>
      <c r="H427" s="262"/>
    </row>
    <row r="428" spans="6:8" ht="15.75" customHeight="1" x14ac:dyDescent="0.25">
      <c r="F428" s="305"/>
      <c r="H428" s="262"/>
    </row>
    <row r="429" spans="6:8" ht="15.75" customHeight="1" x14ac:dyDescent="0.25">
      <c r="F429" s="305"/>
      <c r="H429" s="262"/>
    </row>
    <row r="430" spans="6:8" ht="15.75" customHeight="1" x14ac:dyDescent="0.25">
      <c r="F430" s="305"/>
      <c r="H430" s="262"/>
    </row>
    <row r="431" spans="6:8" ht="15.75" customHeight="1" x14ac:dyDescent="0.25">
      <c r="F431" s="305"/>
      <c r="H431" s="262"/>
    </row>
    <row r="432" spans="6:8" ht="15.75" customHeight="1" x14ac:dyDescent="0.25">
      <c r="F432" s="305"/>
      <c r="H432" s="262"/>
    </row>
    <row r="433" spans="6:8" ht="15.75" customHeight="1" x14ac:dyDescent="0.25">
      <c r="F433" s="305"/>
      <c r="H433" s="262"/>
    </row>
    <row r="434" spans="6:8" ht="15.75" customHeight="1" x14ac:dyDescent="0.25">
      <c r="F434" s="305"/>
      <c r="H434" s="262"/>
    </row>
    <row r="435" spans="6:8" ht="15.75" customHeight="1" x14ac:dyDescent="0.25">
      <c r="F435" s="305"/>
      <c r="H435" s="262"/>
    </row>
    <row r="436" spans="6:8" ht="15.75" customHeight="1" x14ac:dyDescent="0.25">
      <c r="F436" s="305"/>
      <c r="H436" s="262"/>
    </row>
    <row r="437" spans="6:8" ht="15.75" customHeight="1" x14ac:dyDescent="0.25">
      <c r="F437" s="305"/>
      <c r="H437" s="262"/>
    </row>
    <row r="438" spans="6:8" ht="15.75" customHeight="1" x14ac:dyDescent="0.25">
      <c r="F438" s="305"/>
      <c r="H438" s="262"/>
    </row>
    <row r="439" spans="6:8" ht="15.75" customHeight="1" x14ac:dyDescent="0.25">
      <c r="F439" s="305"/>
      <c r="H439" s="262"/>
    </row>
    <row r="440" spans="6:8" ht="15.75" customHeight="1" x14ac:dyDescent="0.25">
      <c r="F440" s="305"/>
      <c r="H440" s="262"/>
    </row>
    <row r="441" spans="6:8" ht="15.75" customHeight="1" x14ac:dyDescent="0.25">
      <c r="F441" s="305"/>
      <c r="H441" s="262"/>
    </row>
    <row r="442" spans="6:8" ht="15.75" customHeight="1" x14ac:dyDescent="0.25">
      <c r="F442" s="305"/>
      <c r="H442" s="262"/>
    </row>
    <row r="443" spans="6:8" ht="15.75" customHeight="1" x14ac:dyDescent="0.25">
      <c r="F443" s="305"/>
      <c r="H443" s="262"/>
    </row>
    <row r="444" spans="6:8" ht="15.75" customHeight="1" x14ac:dyDescent="0.25">
      <c r="F444" s="305"/>
      <c r="H444" s="262"/>
    </row>
    <row r="445" spans="6:8" ht="15.75" customHeight="1" x14ac:dyDescent="0.25">
      <c r="F445" s="305"/>
      <c r="H445" s="262"/>
    </row>
    <row r="446" spans="6:8" ht="15.75" customHeight="1" x14ac:dyDescent="0.25">
      <c r="F446" s="305"/>
      <c r="H446" s="262"/>
    </row>
    <row r="447" spans="6:8" ht="15.75" customHeight="1" x14ac:dyDescent="0.25">
      <c r="F447" s="305"/>
      <c r="H447" s="262"/>
    </row>
    <row r="448" spans="6:8" ht="15.75" customHeight="1" x14ac:dyDescent="0.25">
      <c r="F448" s="305"/>
      <c r="H448" s="262"/>
    </row>
    <row r="449" spans="6:8" ht="15.75" customHeight="1" x14ac:dyDescent="0.25">
      <c r="F449" s="305"/>
      <c r="H449" s="262"/>
    </row>
    <row r="450" spans="6:8" ht="15.75" customHeight="1" x14ac:dyDescent="0.25">
      <c r="F450" s="305"/>
      <c r="H450" s="262"/>
    </row>
    <row r="451" spans="6:8" ht="15.75" customHeight="1" x14ac:dyDescent="0.25">
      <c r="F451" s="305"/>
      <c r="H451" s="262"/>
    </row>
    <row r="452" spans="6:8" ht="15.75" customHeight="1" x14ac:dyDescent="0.25">
      <c r="F452" s="305"/>
      <c r="H452" s="262"/>
    </row>
    <row r="453" spans="6:8" ht="15.75" customHeight="1" x14ac:dyDescent="0.25">
      <c r="F453" s="305"/>
      <c r="H453" s="262"/>
    </row>
    <row r="454" spans="6:8" ht="15.75" customHeight="1" x14ac:dyDescent="0.25">
      <c r="F454" s="305"/>
      <c r="H454" s="262"/>
    </row>
    <row r="455" spans="6:8" ht="15.75" customHeight="1" x14ac:dyDescent="0.25">
      <c r="F455" s="305"/>
      <c r="H455" s="262"/>
    </row>
    <row r="456" spans="6:8" ht="15.75" customHeight="1" x14ac:dyDescent="0.25">
      <c r="F456" s="305"/>
      <c r="H456" s="262"/>
    </row>
    <row r="457" spans="6:8" ht="15.75" customHeight="1" x14ac:dyDescent="0.25">
      <c r="F457" s="305"/>
      <c r="H457" s="262"/>
    </row>
    <row r="458" spans="6:8" ht="15.75" customHeight="1" x14ac:dyDescent="0.25">
      <c r="F458" s="305"/>
      <c r="H458" s="262"/>
    </row>
    <row r="459" spans="6:8" ht="15.75" customHeight="1" x14ac:dyDescent="0.25">
      <c r="F459" s="305"/>
      <c r="H459" s="262"/>
    </row>
    <row r="460" spans="6:8" ht="15.75" customHeight="1" x14ac:dyDescent="0.25">
      <c r="F460" s="305"/>
      <c r="H460" s="262"/>
    </row>
    <row r="461" spans="6:8" ht="15.75" customHeight="1" x14ac:dyDescent="0.25">
      <c r="F461" s="305"/>
      <c r="H461" s="262"/>
    </row>
    <row r="462" spans="6:8" ht="15.75" customHeight="1" x14ac:dyDescent="0.25">
      <c r="F462" s="305"/>
      <c r="H462" s="262"/>
    </row>
    <row r="463" spans="6:8" ht="15.75" customHeight="1" x14ac:dyDescent="0.25">
      <c r="F463" s="305"/>
      <c r="H463" s="262"/>
    </row>
    <row r="464" spans="6:8" ht="15.75" customHeight="1" x14ac:dyDescent="0.25">
      <c r="F464" s="305"/>
      <c r="H464" s="262"/>
    </row>
    <row r="465" spans="6:8" ht="15.75" customHeight="1" x14ac:dyDescent="0.25">
      <c r="F465" s="305"/>
      <c r="H465" s="262"/>
    </row>
    <row r="466" spans="6:8" ht="15.75" customHeight="1" x14ac:dyDescent="0.25">
      <c r="F466" s="305"/>
      <c r="H466" s="262"/>
    </row>
    <row r="467" spans="6:8" ht="15.75" customHeight="1" x14ac:dyDescent="0.25">
      <c r="F467" s="305"/>
      <c r="H467" s="262"/>
    </row>
    <row r="468" spans="6:8" ht="15.75" customHeight="1" x14ac:dyDescent="0.25">
      <c r="F468" s="305"/>
      <c r="H468" s="262"/>
    </row>
    <row r="469" spans="6:8" ht="15.75" customHeight="1" x14ac:dyDescent="0.25">
      <c r="F469" s="305"/>
      <c r="H469" s="262"/>
    </row>
    <row r="470" spans="6:8" ht="15.75" customHeight="1" x14ac:dyDescent="0.25">
      <c r="F470" s="305"/>
      <c r="H470" s="262"/>
    </row>
    <row r="471" spans="6:8" ht="15.75" customHeight="1" x14ac:dyDescent="0.25">
      <c r="F471" s="305"/>
      <c r="H471" s="262"/>
    </row>
    <row r="472" spans="6:8" ht="15.75" customHeight="1" x14ac:dyDescent="0.25">
      <c r="F472" s="305"/>
      <c r="H472" s="262"/>
    </row>
    <row r="473" spans="6:8" ht="15.75" customHeight="1" x14ac:dyDescent="0.25">
      <c r="F473" s="305"/>
      <c r="H473" s="262"/>
    </row>
    <row r="474" spans="6:8" ht="15.75" customHeight="1" x14ac:dyDescent="0.25">
      <c r="F474" s="305"/>
      <c r="H474" s="262"/>
    </row>
    <row r="475" spans="6:8" ht="15.75" customHeight="1" x14ac:dyDescent="0.25">
      <c r="F475" s="305"/>
      <c r="H475" s="262"/>
    </row>
    <row r="476" spans="6:8" ht="15.75" customHeight="1" x14ac:dyDescent="0.25">
      <c r="F476" s="305"/>
      <c r="H476" s="262"/>
    </row>
    <row r="477" spans="6:8" ht="15.75" customHeight="1" x14ac:dyDescent="0.25">
      <c r="F477" s="305"/>
      <c r="H477" s="262"/>
    </row>
    <row r="478" spans="6:8" ht="15.75" customHeight="1" x14ac:dyDescent="0.25">
      <c r="F478" s="305"/>
      <c r="H478" s="262"/>
    </row>
    <row r="479" spans="6:8" ht="15.75" customHeight="1" x14ac:dyDescent="0.25">
      <c r="F479" s="305"/>
      <c r="H479" s="262"/>
    </row>
    <row r="480" spans="6:8" ht="15.75" customHeight="1" x14ac:dyDescent="0.25">
      <c r="F480" s="305"/>
      <c r="H480" s="262"/>
    </row>
    <row r="481" spans="6:8" ht="15.75" customHeight="1" x14ac:dyDescent="0.25">
      <c r="F481" s="305"/>
      <c r="H481" s="262"/>
    </row>
    <row r="482" spans="6:8" ht="15.75" customHeight="1" x14ac:dyDescent="0.25">
      <c r="F482" s="305"/>
      <c r="H482" s="262"/>
    </row>
    <row r="483" spans="6:8" ht="15.75" customHeight="1" x14ac:dyDescent="0.25">
      <c r="F483" s="305"/>
      <c r="H483" s="262"/>
    </row>
    <row r="484" spans="6:8" ht="15.75" customHeight="1" x14ac:dyDescent="0.25">
      <c r="F484" s="305"/>
      <c r="H484" s="262"/>
    </row>
    <row r="485" spans="6:8" ht="15.75" customHeight="1" x14ac:dyDescent="0.25">
      <c r="F485" s="305"/>
      <c r="H485" s="262"/>
    </row>
    <row r="486" spans="6:8" ht="15.75" customHeight="1" x14ac:dyDescent="0.25">
      <c r="F486" s="305"/>
      <c r="H486" s="262"/>
    </row>
    <row r="487" spans="6:8" ht="15.75" customHeight="1" x14ac:dyDescent="0.25">
      <c r="F487" s="305"/>
      <c r="H487" s="262"/>
    </row>
    <row r="488" spans="6:8" ht="15.75" customHeight="1" x14ac:dyDescent="0.25">
      <c r="F488" s="305"/>
      <c r="H488" s="262"/>
    </row>
    <row r="489" spans="6:8" ht="15.75" customHeight="1" x14ac:dyDescent="0.25">
      <c r="F489" s="305"/>
      <c r="H489" s="262"/>
    </row>
    <row r="490" spans="6:8" ht="15.75" customHeight="1" x14ac:dyDescent="0.25">
      <c r="F490" s="305"/>
      <c r="H490" s="262"/>
    </row>
    <row r="491" spans="6:8" ht="15.75" customHeight="1" x14ac:dyDescent="0.25">
      <c r="F491" s="305"/>
      <c r="H491" s="262"/>
    </row>
    <row r="492" spans="6:8" ht="15.75" customHeight="1" x14ac:dyDescent="0.25">
      <c r="F492" s="305"/>
      <c r="H492" s="262"/>
    </row>
    <row r="493" spans="6:8" ht="15.75" customHeight="1" x14ac:dyDescent="0.25">
      <c r="F493" s="305"/>
      <c r="H493" s="262"/>
    </row>
    <row r="494" spans="6:8" ht="15.75" customHeight="1" x14ac:dyDescent="0.25">
      <c r="F494" s="305"/>
      <c r="H494" s="262"/>
    </row>
    <row r="495" spans="6:8" ht="15.75" customHeight="1" x14ac:dyDescent="0.25">
      <c r="F495" s="305"/>
      <c r="H495" s="262"/>
    </row>
    <row r="496" spans="6:8" ht="15.75" customHeight="1" x14ac:dyDescent="0.25">
      <c r="F496" s="305"/>
      <c r="H496" s="262"/>
    </row>
    <row r="497" spans="6:8" ht="15.75" customHeight="1" x14ac:dyDescent="0.25">
      <c r="F497" s="305"/>
      <c r="H497" s="262"/>
    </row>
    <row r="498" spans="6:8" ht="15.75" customHeight="1" x14ac:dyDescent="0.25">
      <c r="F498" s="305"/>
      <c r="H498" s="262"/>
    </row>
    <row r="499" spans="6:8" ht="15.75" customHeight="1" x14ac:dyDescent="0.25">
      <c r="F499" s="305"/>
      <c r="H499" s="262"/>
    </row>
    <row r="500" spans="6:8" ht="15.75" customHeight="1" x14ac:dyDescent="0.25">
      <c r="F500" s="305"/>
      <c r="H500" s="262"/>
    </row>
    <row r="501" spans="6:8" ht="15.75" customHeight="1" x14ac:dyDescent="0.25">
      <c r="F501" s="305"/>
      <c r="H501" s="262"/>
    </row>
    <row r="502" spans="6:8" ht="15.75" customHeight="1" x14ac:dyDescent="0.25">
      <c r="F502" s="305"/>
      <c r="H502" s="262"/>
    </row>
    <row r="503" spans="6:8" ht="15.75" customHeight="1" x14ac:dyDescent="0.25">
      <c r="F503" s="305"/>
      <c r="H503" s="262"/>
    </row>
    <row r="504" spans="6:8" ht="15.75" customHeight="1" x14ac:dyDescent="0.25">
      <c r="F504" s="305"/>
      <c r="H504" s="262"/>
    </row>
    <row r="505" spans="6:8" ht="15.75" customHeight="1" x14ac:dyDescent="0.25">
      <c r="F505" s="305"/>
      <c r="H505" s="262"/>
    </row>
    <row r="506" spans="6:8" ht="15.75" customHeight="1" x14ac:dyDescent="0.25">
      <c r="F506" s="305"/>
      <c r="H506" s="262"/>
    </row>
    <row r="507" spans="6:8" ht="15.75" customHeight="1" x14ac:dyDescent="0.25">
      <c r="F507" s="305"/>
      <c r="H507" s="262"/>
    </row>
    <row r="508" spans="6:8" ht="15.75" customHeight="1" x14ac:dyDescent="0.25">
      <c r="F508" s="305"/>
      <c r="H508" s="262"/>
    </row>
    <row r="509" spans="6:8" ht="15.75" customHeight="1" x14ac:dyDescent="0.25">
      <c r="F509" s="305"/>
      <c r="H509" s="262"/>
    </row>
    <row r="510" spans="6:8" ht="15.75" customHeight="1" x14ac:dyDescent="0.25">
      <c r="F510" s="305"/>
      <c r="H510" s="262"/>
    </row>
    <row r="511" spans="6:8" ht="15.75" customHeight="1" x14ac:dyDescent="0.25">
      <c r="F511" s="305"/>
      <c r="H511" s="262"/>
    </row>
    <row r="512" spans="6:8" ht="15.75" customHeight="1" x14ac:dyDescent="0.25">
      <c r="F512" s="305"/>
      <c r="H512" s="262"/>
    </row>
    <row r="513" spans="6:8" ht="15.75" customHeight="1" x14ac:dyDescent="0.25">
      <c r="F513" s="305"/>
      <c r="H513" s="262"/>
    </row>
    <row r="514" spans="6:8" ht="15.75" customHeight="1" x14ac:dyDescent="0.25">
      <c r="F514" s="305"/>
      <c r="H514" s="262"/>
    </row>
    <row r="515" spans="6:8" ht="15.75" customHeight="1" x14ac:dyDescent="0.25">
      <c r="F515" s="305"/>
      <c r="H515" s="262"/>
    </row>
    <row r="516" spans="6:8" ht="15.75" customHeight="1" x14ac:dyDescent="0.25">
      <c r="F516" s="305"/>
      <c r="H516" s="262"/>
    </row>
    <row r="517" spans="6:8" ht="15.75" customHeight="1" x14ac:dyDescent="0.25">
      <c r="F517" s="305"/>
      <c r="H517" s="262"/>
    </row>
    <row r="518" spans="6:8" ht="15.75" customHeight="1" x14ac:dyDescent="0.25">
      <c r="F518" s="305"/>
      <c r="H518" s="262"/>
    </row>
    <row r="519" spans="6:8" ht="15.75" customHeight="1" x14ac:dyDescent="0.25">
      <c r="F519" s="305"/>
      <c r="H519" s="262"/>
    </row>
    <row r="520" spans="6:8" ht="15.75" customHeight="1" x14ac:dyDescent="0.25">
      <c r="F520" s="305"/>
      <c r="H520" s="262"/>
    </row>
    <row r="521" spans="6:8" ht="15.75" customHeight="1" x14ac:dyDescent="0.25">
      <c r="F521" s="305"/>
      <c r="H521" s="262"/>
    </row>
    <row r="522" spans="6:8" ht="15.75" customHeight="1" x14ac:dyDescent="0.25">
      <c r="F522" s="305"/>
      <c r="H522" s="262"/>
    </row>
    <row r="523" spans="6:8" ht="15.75" customHeight="1" x14ac:dyDescent="0.25">
      <c r="F523" s="305"/>
      <c r="H523" s="262"/>
    </row>
    <row r="524" spans="6:8" ht="15.75" customHeight="1" x14ac:dyDescent="0.25">
      <c r="F524" s="305"/>
      <c r="H524" s="262"/>
    </row>
    <row r="525" spans="6:8" ht="15.75" customHeight="1" x14ac:dyDescent="0.25">
      <c r="F525" s="305"/>
      <c r="H525" s="262"/>
    </row>
    <row r="526" spans="6:8" ht="15.75" customHeight="1" x14ac:dyDescent="0.25">
      <c r="F526" s="305"/>
      <c r="H526" s="262"/>
    </row>
    <row r="527" spans="6:8" ht="15.75" customHeight="1" x14ac:dyDescent="0.25">
      <c r="F527" s="305"/>
      <c r="H527" s="262"/>
    </row>
    <row r="528" spans="6:8" ht="15.75" customHeight="1" x14ac:dyDescent="0.25">
      <c r="F528" s="305"/>
      <c r="H528" s="262"/>
    </row>
    <row r="529" spans="6:8" ht="15.75" customHeight="1" x14ac:dyDescent="0.25">
      <c r="F529" s="305"/>
      <c r="H529" s="262"/>
    </row>
    <row r="530" spans="6:8" ht="15.75" customHeight="1" x14ac:dyDescent="0.25">
      <c r="F530" s="305"/>
      <c r="H530" s="262"/>
    </row>
    <row r="531" spans="6:8" ht="15.75" customHeight="1" x14ac:dyDescent="0.25">
      <c r="F531" s="305"/>
      <c r="H531" s="262"/>
    </row>
    <row r="532" spans="6:8" ht="15.75" customHeight="1" x14ac:dyDescent="0.25">
      <c r="F532" s="305"/>
      <c r="H532" s="262"/>
    </row>
    <row r="533" spans="6:8" ht="15.75" customHeight="1" x14ac:dyDescent="0.25">
      <c r="F533" s="305"/>
      <c r="H533" s="262"/>
    </row>
    <row r="534" spans="6:8" ht="15.75" customHeight="1" x14ac:dyDescent="0.25">
      <c r="F534" s="305"/>
      <c r="H534" s="262"/>
    </row>
    <row r="535" spans="6:8" ht="15.75" customHeight="1" x14ac:dyDescent="0.25">
      <c r="F535" s="305"/>
      <c r="H535" s="262"/>
    </row>
    <row r="536" spans="6:8" ht="15.75" customHeight="1" x14ac:dyDescent="0.25">
      <c r="F536" s="305"/>
      <c r="H536" s="262"/>
    </row>
    <row r="537" spans="6:8" ht="15.75" customHeight="1" x14ac:dyDescent="0.25">
      <c r="F537" s="305"/>
      <c r="H537" s="262"/>
    </row>
    <row r="538" spans="6:8" ht="15.75" customHeight="1" x14ac:dyDescent="0.25">
      <c r="F538" s="305"/>
      <c r="H538" s="262"/>
    </row>
    <row r="539" spans="6:8" ht="15.75" customHeight="1" x14ac:dyDescent="0.25">
      <c r="F539" s="305"/>
      <c r="H539" s="262"/>
    </row>
    <row r="540" spans="6:8" ht="15.75" customHeight="1" x14ac:dyDescent="0.25">
      <c r="F540" s="305"/>
      <c r="H540" s="262"/>
    </row>
    <row r="541" spans="6:8" ht="15.75" customHeight="1" x14ac:dyDescent="0.25">
      <c r="F541" s="305"/>
      <c r="H541" s="262"/>
    </row>
    <row r="542" spans="6:8" ht="15.75" customHeight="1" x14ac:dyDescent="0.25">
      <c r="F542" s="305"/>
      <c r="H542" s="262"/>
    </row>
    <row r="543" spans="6:8" ht="15.75" customHeight="1" x14ac:dyDescent="0.25">
      <c r="F543" s="305"/>
      <c r="H543" s="262"/>
    </row>
    <row r="544" spans="6:8" ht="15.75" customHeight="1" x14ac:dyDescent="0.25">
      <c r="F544" s="305"/>
      <c r="H544" s="262"/>
    </row>
    <row r="545" spans="6:8" ht="15.75" customHeight="1" x14ac:dyDescent="0.25">
      <c r="F545" s="305"/>
      <c r="H545" s="262"/>
    </row>
    <row r="546" spans="6:8" ht="15.75" customHeight="1" x14ac:dyDescent="0.25">
      <c r="F546" s="305"/>
      <c r="H546" s="262"/>
    </row>
    <row r="547" spans="6:8" ht="15.75" customHeight="1" x14ac:dyDescent="0.25">
      <c r="F547" s="305"/>
      <c r="H547" s="262"/>
    </row>
    <row r="548" spans="6:8" ht="15.75" customHeight="1" x14ac:dyDescent="0.25">
      <c r="F548" s="305"/>
      <c r="H548" s="262"/>
    </row>
    <row r="549" spans="6:8" ht="15.75" customHeight="1" x14ac:dyDescent="0.25">
      <c r="F549" s="305"/>
      <c r="H549" s="262"/>
    </row>
    <row r="550" spans="6:8" ht="15.75" customHeight="1" x14ac:dyDescent="0.25">
      <c r="F550" s="305"/>
      <c r="H550" s="262"/>
    </row>
    <row r="551" spans="6:8" ht="15.75" customHeight="1" x14ac:dyDescent="0.25">
      <c r="F551" s="305"/>
      <c r="H551" s="262"/>
    </row>
    <row r="552" spans="6:8" ht="15.75" customHeight="1" x14ac:dyDescent="0.25">
      <c r="F552" s="305"/>
      <c r="H552" s="262"/>
    </row>
    <row r="553" spans="6:8" ht="15.75" customHeight="1" x14ac:dyDescent="0.25">
      <c r="F553" s="305"/>
      <c r="H553" s="262"/>
    </row>
    <row r="554" spans="6:8" ht="15.75" customHeight="1" x14ac:dyDescent="0.25">
      <c r="F554" s="305"/>
      <c r="H554" s="262"/>
    </row>
    <row r="555" spans="6:8" ht="15.75" customHeight="1" x14ac:dyDescent="0.25">
      <c r="F555" s="305"/>
      <c r="H555" s="262"/>
    </row>
    <row r="556" spans="6:8" ht="15.75" customHeight="1" x14ac:dyDescent="0.25">
      <c r="F556" s="305"/>
      <c r="H556" s="262"/>
    </row>
    <row r="557" spans="6:8" ht="15.75" customHeight="1" x14ac:dyDescent="0.25">
      <c r="F557" s="305"/>
      <c r="H557" s="262"/>
    </row>
    <row r="558" spans="6:8" ht="15.75" customHeight="1" x14ac:dyDescent="0.25">
      <c r="F558" s="305"/>
      <c r="H558" s="262"/>
    </row>
    <row r="559" spans="6:8" ht="15.75" customHeight="1" x14ac:dyDescent="0.25">
      <c r="F559" s="305"/>
      <c r="H559" s="262"/>
    </row>
    <row r="560" spans="6:8" ht="15.75" customHeight="1" x14ac:dyDescent="0.25">
      <c r="F560" s="305"/>
      <c r="H560" s="262"/>
    </row>
    <row r="561" spans="6:8" ht="15.75" customHeight="1" x14ac:dyDescent="0.25">
      <c r="F561" s="305"/>
      <c r="H561" s="262"/>
    </row>
    <row r="562" spans="6:8" ht="15.75" customHeight="1" x14ac:dyDescent="0.25">
      <c r="F562" s="305"/>
      <c r="H562" s="262"/>
    </row>
    <row r="563" spans="6:8" ht="15.75" customHeight="1" x14ac:dyDescent="0.25">
      <c r="F563" s="305"/>
      <c r="H563" s="262"/>
    </row>
    <row r="564" spans="6:8" ht="15.75" customHeight="1" x14ac:dyDescent="0.25">
      <c r="F564" s="305"/>
      <c r="H564" s="262"/>
    </row>
    <row r="565" spans="6:8" ht="15.75" customHeight="1" x14ac:dyDescent="0.25">
      <c r="F565" s="305"/>
      <c r="H565" s="262"/>
    </row>
    <row r="566" spans="6:8" ht="15.75" customHeight="1" x14ac:dyDescent="0.25">
      <c r="F566" s="305"/>
      <c r="H566" s="262"/>
    </row>
    <row r="567" spans="6:8" ht="15.75" customHeight="1" x14ac:dyDescent="0.25">
      <c r="F567" s="305"/>
      <c r="H567" s="262"/>
    </row>
    <row r="568" spans="6:8" ht="15.75" customHeight="1" x14ac:dyDescent="0.25">
      <c r="F568" s="305"/>
      <c r="H568" s="262"/>
    </row>
    <row r="569" spans="6:8" ht="15.75" customHeight="1" x14ac:dyDescent="0.25">
      <c r="F569" s="305"/>
      <c r="H569" s="262"/>
    </row>
    <row r="570" spans="6:8" ht="15.75" customHeight="1" x14ac:dyDescent="0.25">
      <c r="F570" s="305"/>
      <c r="H570" s="262"/>
    </row>
    <row r="571" spans="6:8" ht="15.75" customHeight="1" x14ac:dyDescent="0.25">
      <c r="F571" s="305"/>
      <c r="H571" s="262"/>
    </row>
    <row r="572" spans="6:8" ht="15.75" customHeight="1" x14ac:dyDescent="0.25">
      <c r="F572" s="305"/>
      <c r="H572" s="262"/>
    </row>
    <row r="573" spans="6:8" ht="15.75" customHeight="1" x14ac:dyDescent="0.25">
      <c r="F573" s="305"/>
      <c r="H573" s="262"/>
    </row>
    <row r="574" spans="6:8" ht="15.75" customHeight="1" x14ac:dyDescent="0.25">
      <c r="F574" s="305"/>
      <c r="H574" s="262"/>
    </row>
    <row r="575" spans="6:8" ht="15.75" customHeight="1" x14ac:dyDescent="0.25">
      <c r="F575" s="305"/>
      <c r="H575" s="262"/>
    </row>
    <row r="576" spans="6:8" ht="15.75" customHeight="1" x14ac:dyDescent="0.25">
      <c r="F576" s="305"/>
      <c r="H576" s="262"/>
    </row>
    <row r="577" spans="6:8" ht="15.75" customHeight="1" x14ac:dyDescent="0.25">
      <c r="F577" s="305"/>
      <c r="H577" s="262"/>
    </row>
    <row r="578" spans="6:8" ht="15.75" customHeight="1" x14ac:dyDescent="0.25">
      <c r="F578" s="305"/>
      <c r="H578" s="262"/>
    </row>
    <row r="579" spans="6:8" ht="15.75" customHeight="1" x14ac:dyDescent="0.25">
      <c r="F579" s="305"/>
      <c r="H579" s="262"/>
    </row>
    <row r="580" spans="6:8" ht="15.75" customHeight="1" x14ac:dyDescent="0.25">
      <c r="F580" s="305"/>
      <c r="H580" s="262"/>
    </row>
    <row r="581" spans="6:8" ht="15.75" customHeight="1" x14ac:dyDescent="0.25">
      <c r="F581" s="305"/>
      <c r="H581" s="262"/>
    </row>
    <row r="582" spans="6:8" ht="15.75" customHeight="1" x14ac:dyDescent="0.25">
      <c r="F582" s="305"/>
      <c r="H582" s="262"/>
    </row>
    <row r="583" spans="6:8" ht="15.75" customHeight="1" x14ac:dyDescent="0.25">
      <c r="F583" s="305"/>
      <c r="H583" s="262"/>
    </row>
    <row r="584" spans="6:8" ht="15.75" customHeight="1" x14ac:dyDescent="0.25">
      <c r="F584" s="305"/>
      <c r="H584" s="262"/>
    </row>
    <row r="585" spans="6:8" ht="15.75" customHeight="1" x14ac:dyDescent="0.25">
      <c r="F585" s="305"/>
      <c r="H585" s="262"/>
    </row>
    <row r="586" spans="6:8" ht="15.75" customHeight="1" x14ac:dyDescent="0.25">
      <c r="F586" s="305"/>
      <c r="H586" s="262"/>
    </row>
    <row r="587" spans="6:8" ht="15.75" customHeight="1" x14ac:dyDescent="0.25">
      <c r="F587" s="305"/>
      <c r="H587" s="262"/>
    </row>
    <row r="588" spans="6:8" ht="15.75" customHeight="1" x14ac:dyDescent="0.25">
      <c r="F588" s="305"/>
      <c r="H588" s="262"/>
    </row>
    <row r="589" spans="6:8" ht="15.75" customHeight="1" x14ac:dyDescent="0.25">
      <c r="F589" s="305"/>
      <c r="H589" s="262"/>
    </row>
    <row r="590" spans="6:8" ht="15.75" customHeight="1" x14ac:dyDescent="0.25">
      <c r="F590" s="305"/>
      <c r="H590" s="262"/>
    </row>
    <row r="591" spans="6:8" ht="15.75" customHeight="1" x14ac:dyDescent="0.25">
      <c r="F591" s="305"/>
      <c r="H591" s="262"/>
    </row>
    <row r="592" spans="6:8" ht="15.75" customHeight="1" x14ac:dyDescent="0.25">
      <c r="F592" s="305"/>
      <c r="H592" s="262"/>
    </row>
    <row r="593" spans="6:8" ht="15.75" customHeight="1" x14ac:dyDescent="0.25">
      <c r="F593" s="305"/>
      <c r="H593" s="262"/>
    </row>
    <row r="594" spans="6:8" ht="15.75" customHeight="1" x14ac:dyDescent="0.25">
      <c r="F594" s="305"/>
      <c r="H594" s="262"/>
    </row>
    <row r="595" spans="6:8" ht="15.75" customHeight="1" x14ac:dyDescent="0.25">
      <c r="F595" s="305"/>
      <c r="H595" s="262"/>
    </row>
    <row r="596" spans="6:8" ht="15.75" customHeight="1" x14ac:dyDescent="0.25">
      <c r="F596" s="305"/>
      <c r="H596" s="262"/>
    </row>
    <row r="597" spans="6:8" ht="15.75" customHeight="1" x14ac:dyDescent="0.25">
      <c r="F597" s="305"/>
      <c r="H597" s="262"/>
    </row>
    <row r="598" spans="6:8" ht="15.75" customHeight="1" x14ac:dyDescent="0.25">
      <c r="F598" s="305"/>
      <c r="H598" s="262"/>
    </row>
    <row r="599" spans="6:8" ht="15.75" customHeight="1" x14ac:dyDescent="0.25">
      <c r="F599" s="305"/>
      <c r="H599" s="262"/>
    </row>
    <row r="600" spans="6:8" ht="15.75" customHeight="1" x14ac:dyDescent="0.25">
      <c r="F600" s="305"/>
      <c r="H600" s="262"/>
    </row>
    <row r="601" spans="6:8" ht="15.75" customHeight="1" x14ac:dyDescent="0.25">
      <c r="F601" s="305"/>
      <c r="H601" s="262"/>
    </row>
    <row r="602" spans="6:8" ht="15.75" customHeight="1" x14ac:dyDescent="0.25">
      <c r="F602" s="305"/>
      <c r="H602" s="262"/>
    </row>
    <row r="603" spans="6:8" ht="15.75" customHeight="1" x14ac:dyDescent="0.25">
      <c r="F603" s="305"/>
      <c r="H603" s="262"/>
    </row>
    <row r="604" spans="6:8" ht="15.75" customHeight="1" x14ac:dyDescent="0.25">
      <c r="F604" s="305"/>
      <c r="H604" s="262"/>
    </row>
    <row r="605" spans="6:8" ht="15.75" customHeight="1" x14ac:dyDescent="0.25">
      <c r="F605" s="305"/>
      <c r="H605" s="262"/>
    </row>
    <row r="606" spans="6:8" ht="15.75" customHeight="1" x14ac:dyDescent="0.25">
      <c r="F606" s="305"/>
      <c r="H606" s="262"/>
    </row>
    <row r="607" spans="6:8" ht="15.75" customHeight="1" x14ac:dyDescent="0.25">
      <c r="F607" s="305"/>
      <c r="H607" s="262"/>
    </row>
    <row r="608" spans="6:8" ht="15.75" customHeight="1" x14ac:dyDescent="0.25">
      <c r="F608" s="305"/>
      <c r="H608" s="262"/>
    </row>
    <row r="609" spans="6:8" ht="15.75" customHeight="1" x14ac:dyDescent="0.25">
      <c r="F609" s="305"/>
      <c r="H609" s="262"/>
    </row>
    <row r="610" spans="6:8" ht="15.75" customHeight="1" x14ac:dyDescent="0.25">
      <c r="F610" s="305"/>
      <c r="H610" s="262"/>
    </row>
    <row r="611" spans="6:8" ht="15.75" customHeight="1" x14ac:dyDescent="0.25">
      <c r="F611" s="305"/>
      <c r="H611" s="262"/>
    </row>
    <row r="612" spans="6:8" ht="15.75" customHeight="1" x14ac:dyDescent="0.25">
      <c r="F612" s="305"/>
      <c r="H612" s="262"/>
    </row>
    <row r="613" spans="6:8" ht="15.75" customHeight="1" x14ac:dyDescent="0.25">
      <c r="F613" s="305"/>
      <c r="H613" s="262"/>
    </row>
    <row r="614" spans="6:8" ht="15.75" customHeight="1" x14ac:dyDescent="0.25">
      <c r="F614" s="305"/>
      <c r="H614" s="262"/>
    </row>
    <row r="615" spans="6:8" ht="15.75" customHeight="1" x14ac:dyDescent="0.25">
      <c r="F615" s="305"/>
      <c r="H615" s="262"/>
    </row>
    <row r="616" spans="6:8" ht="15.75" customHeight="1" x14ac:dyDescent="0.25">
      <c r="F616" s="305"/>
      <c r="H616" s="262"/>
    </row>
    <row r="617" spans="6:8" ht="15.75" customHeight="1" x14ac:dyDescent="0.25">
      <c r="F617" s="305"/>
      <c r="H617" s="262"/>
    </row>
    <row r="618" spans="6:8" ht="15.75" customHeight="1" x14ac:dyDescent="0.25">
      <c r="F618" s="305"/>
      <c r="H618" s="262"/>
    </row>
    <row r="619" spans="6:8" ht="15.75" customHeight="1" x14ac:dyDescent="0.25">
      <c r="F619" s="305"/>
      <c r="H619" s="262"/>
    </row>
    <row r="620" spans="6:8" ht="15.75" customHeight="1" x14ac:dyDescent="0.25">
      <c r="F620" s="305"/>
      <c r="H620" s="262"/>
    </row>
    <row r="621" spans="6:8" ht="15.75" customHeight="1" x14ac:dyDescent="0.25">
      <c r="F621" s="305"/>
      <c r="H621" s="262"/>
    </row>
    <row r="622" spans="6:8" ht="15.75" customHeight="1" x14ac:dyDescent="0.25">
      <c r="F622" s="305"/>
      <c r="H622" s="262"/>
    </row>
    <row r="623" spans="6:8" ht="15.75" customHeight="1" x14ac:dyDescent="0.25">
      <c r="F623" s="305"/>
      <c r="H623" s="262"/>
    </row>
    <row r="624" spans="6:8" ht="15.75" customHeight="1" x14ac:dyDescent="0.25">
      <c r="F624" s="305"/>
      <c r="H624" s="262"/>
    </row>
    <row r="625" spans="6:8" ht="15.75" customHeight="1" x14ac:dyDescent="0.25">
      <c r="F625" s="305"/>
      <c r="H625" s="262"/>
    </row>
    <row r="626" spans="6:8" ht="15.75" customHeight="1" x14ac:dyDescent="0.25">
      <c r="F626" s="305"/>
      <c r="H626" s="262"/>
    </row>
    <row r="627" spans="6:8" ht="15.75" customHeight="1" x14ac:dyDescent="0.25">
      <c r="F627" s="305"/>
      <c r="H627" s="262"/>
    </row>
    <row r="628" spans="6:8" ht="15.75" customHeight="1" x14ac:dyDescent="0.25">
      <c r="F628" s="305"/>
      <c r="H628" s="262"/>
    </row>
    <row r="629" spans="6:8" ht="15.75" customHeight="1" x14ac:dyDescent="0.25">
      <c r="F629" s="305"/>
      <c r="H629" s="262"/>
    </row>
    <row r="630" spans="6:8" ht="15.75" customHeight="1" x14ac:dyDescent="0.25">
      <c r="F630" s="305"/>
      <c r="H630" s="262"/>
    </row>
    <row r="631" spans="6:8" ht="15.75" customHeight="1" x14ac:dyDescent="0.25">
      <c r="F631" s="305"/>
      <c r="H631" s="262"/>
    </row>
    <row r="632" spans="6:8" ht="15.75" customHeight="1" x14ac:dyDescent="0.25">
      <c r="F632" s="305"/>
      <c r="H632" s="262"/>
    </row>
    <row r="633" spans="6:8" ht="15.75" customHeight="1" x14ac:dyDescent="0.25">
      <c r="F633" s="305"/>
      <c r="H633" s="262"/>
    </row>
    <row r="634" spans="6:8" ht="15.75" customHeight="1" x14ac:dyDescent="0.25">
      <c r="F634" s="305"/>
      <c r="H634" s="262"/>
    </row>
    <row r="635" spans="6:8" ht="15.75" customHeight="1" x14ac:dyDescent="0.25">
      <c r="F635" s="305"/>
      <c r="H635" s="262"/>
    </row>
    <row r="636" spans="6:8" ht="15.75" customHeight="1" x14ac:dyDescent="0.25">
      <c r="F636" s="305"/>
      <c r="H636" s="262"/>
    </row>
    <row r="637" spans="6:8" ht="15.75" customHeight="1" x14ac:dyDescent="0.25">
      <c r="F637" s="305"/>
      <c r="H637" s="262"/>
    </row>
    <row r="638" spans="6:8" ht="15.75" customHeight="1" x14ac:dyDescent="0.25">
      <c r="F638" s="305"/>
      <c r="H638" s="262"/>
    </row>
    <row r="639" spans="6:8" ht="15.75" customHeight="1" x14ac:dyDescent="0.25">
      <c r="F639" s="305"/>
      <c r="H639" s="262"/>
    </row>
    <row r="640" spans="6:8" ht="15.75" customHeight="1" x14ac:dyDescent="0.25">
      <c r="F640" s="305"/>
      <c r="H640" s="262"/>
    </row>
    <row r="641" spans="6:8" ht="15.75" customHeight="1" x14ac:dyDescent="0.25">
      <c r="F641" s="305"/>
      <c r="H641" s="262"/>
    </row>
    <row r="642" spans="6:8" ht="15.75" customHeight="1" x14ac:dyDescent="0.25">
      <c r="F642" s="305"/>
      <c r="H642" s="262"/>
    </row>
    <row r="643" spans="6:8" ht="15.75" customHeight="1" x14ac:dyDescent="0.25">
      <c r="F643" s="305"/>
      <c r="H643" s="262"/>
    </row>
    <row r="644" spans="6:8" ht="15.75" customHeight="1" x14ac:dyDescent="0.25">
      <c r="F644" s="305"/>
      <c r="H644" s="262"/>
    </row>
    <row r="645" spans="6:8" ht="15.75" customHeight="1" x14ac:dyDescent="0.25">
      <c r="F645" s="305"/>
      <c r="H645" s="262"/>
    </row>
    <row r="646" spans="6:8" ht="15.75" customHeight="1" x14ac:dyDescent="0.25">
      <c r="F646" s="305"/>
      <c r="H646" s="262"/>
    </row>
    <row r="647" spans="6:8" ht="15.75" customHeight="1" x14ac:dyDescent="0.25">
      <c r="F647" s="305"/>
      <c r="H647" s="262"/>
    </row>
    <row r="648" spans="6:8" ht="15.75" customHeight="1" x14ac:dyDescent="0.25">
      <c r="F648" s="305"/>
      <c r="H648" s="262"/>
    </row>
    <row r="649" spans="6:8" ht="15.75" customHeight="1" x14ac:dyDescent="0.25">
      <c r="F649" s="305"/>
      <c r="H649" s="262"/>
    </row>
    <row r="650" spans="6:8" ht="15.75" customHeight="1" x14ac:dyDescent="0.25">
      <c r="F650" s="305"/>
      <c r="H650" s="262"/>
    </row>
    <row r="651" spans="6:8" ht="15.75" customHeight="1" x14ac:dyDescent="0.25">
      <c r="F651" s="305"/>
      <c r="H651" s="262"/>
    </row>
    <row r="652" spans="6:8" ht="15.75" customHeight="1" x14ac:dyDescent="0.25">
      <c r="F652" s="305"/>
      <c r="H652" s="262"/>
    </row>
    <row r="653" spans="6:8" ht="15.75" customHeight="1" x14ac:dyDescent="0.25">
      <c r="F653" s="305"/>
      <c r="H653" s="262"/>
    </row>
    <row r="654" spans="6:8" ht="15.75" customHeight="1" x14ac:dyDescent="0.25">
      <c r="F654" s="305"/>
      <c r="H654" s="262"/>
    </row>
    <row r="655" spans="6:8" ht="15.75" customHeight="1" x14ac:dyDescent="0.25">
      <c r="F655" s="305"/>
      <c r="H655" s="262"/>
    </row>
    <row r="656" spans="6:8" ht="15.75" customHeight="1" x14ac:dyDescent="0.25">
      <c r="F656" s="305"/>
      <c r="H656" s="262"/>
    </row>
    <row r="657" spans="6:8" ht="15.75" customHeight="1" x14ac:dyDescent="0.25">
      <c r="F657" s="305"/>
      <c r="H657" s="262"/>
    </row>
    <row r="658" spans="6:8" ht="15.75" customHeight="1" x14ac:dyDescent="0.25">
      <c r="F658" s="305"/>
      <c r="H658" s="262"/>
    </row>
    <row r="659" spans="6:8" ht="15.75" customHeight="1" x14ac:dyDescent="0.25">
      <c r="F659" s="305"/>
      <c r="H659" s="262"/>
    </row>
    <row r="660" spans="6:8" ht="15.75" customHeight="1" x14ac:dyDescent="0.25">
      <c r="F660" s="305"/>
      <c r="H660" s="262"/>
    </row>
    <row r="661" spans="6:8" ht="15.75" customHeight="1" x14ac:dyDescent="0.25">
      <c r="F661" s="305"/>
      <c r="H661" s="262"/>
    </row>
    <row r="662" spans="6:8" ht="15.75" customHeight="1" x14ac:dyDescent="0.25">
      <c r="F662" s="305"/>
      <c r="H662" s="262"/>
    </row>
    <row r="663" spans="6:8" ht="15.75" customHeight="1" x14ac:dyDescent="0.25">
      <c r="F663" s="305"/>
      <c r="H663" s="262"/>
    </row>
    <row r="664" spans="6:8" ht="15.75" customHeight="1" x14ac:dyDescent="0.25">
      <c r="F664" s="305"/>
      <c r="H664" s="262"/>
    </row>
    <row r="665" spans="6:8" ht="15.75" customHeight="1" x14ac:dyDescent="0.25">
      <c r="F665" s="305"/>
      <c r="H665" s="262"/>
    </row>
    <row r="666" spans="6:8" ht="15.75" customHeight="1" x14ac:dyDescent="0.25">
      <c r="F666" s="305"/>
      <c r="H666" s="262"/>
    </row>
    <row r="667" spans="6:8" ht="15.75" customHeight="1" x14ac:dyDescent="0.25">
      <c r="F667" s="305"/>
      <c r="H667" s="262"/>
    </row>
    <row r="668" spans="6:8" ht="15.75" customHeight="1" x14ac:dyDescent="0.25">
      <c r="F668" s="305"/>
      <c r="H668" s="262"/>
    </row>
    <row r="669" spans="6:8" ht="15.75" customHeight="1" x14ac:dyDescent="0.25">
      <c r="F669" s="305"/>
      <c r="H669" s="262"/>
    </row>
    <row r="670" spans="6:8" ht="15.75" customHeight="1" x14ac:dyDescent="0.25">
      <c r="F670" s="305"/>
      <c r="H670" s="262"/>
    </row>
    <row r="671" spans="6:8" ht="15.75" customHeight="1" x14ac:dyDescent="0.25">
      <c r="F671" s="305"/>
      <c r="H671" s="262"/>
    </row>
    <row r="672" spans="6:8" ht="15.75" customHeight="1" x14ac:dyDescent="0.25">
      <c r="F672" s="305"/>
      <c r="H672" s="262"/>
    </row>
    <row r="673" spans="6:8" ht="15.75" customHeight="1" x14ac:dyDescent="0.25">
      <c r="F673" s="305"/>
      <c r="H673" s="262"/>
    </row>
    <row r="674" spans="6:8" ht="15.75" customHeight="1" x14ac:dyDescent="0.25">
      <c r="F674" s="305"/>
      <c r="H674" s="262"/>
    </row>
    <row r="675" spans="6:8" ht="15.75" customHeight="1" x14ac:dyDescent="0.25">
      <c r="F675" s="305"/>
      <c r="H675" s="262"/>
    </row>
    <row r="676" spans="6:8" ht="15.75" customHeight="1" x14ac:dyDescent="0.25">
      <c r="F676" s="305"/>
      <c r="H676" s="262"/>
    </row>
    <row r="677" spans="6:8" ht="15.75" customHeight="1" x14ac:dyDescent="0.25">
      <c r="F677" s="305"/>
      <c r="H677" s="262"/>
    </row>
    <row r="678" spans="6:8" ht="15.75" customHeight="1" x14ac:dyDescent="0.25">
      <c r="F678" s="305"/>
      <c r="H678" s="262"/>
    </row>
    <row r="679" spans="6:8" ht="15.75" customHeight="1" x14ac:dyDescent="0.25">
      <c r="F679" s="305"/>
      <c r="H679" s="262"/>
    </row>
    <row r="680" spans="6:8" ht="15.75" customHeight="1" x14ac:dyDescent="0.25">
      <c r="F680" s="305"/>
      <c r="H680" s="262"/>
    </row>
    <row r="681" spans="6:8" ht="15.75" customHeight="1" x14ac:dyDescent="0.25">
      <c r="F681" s="305"/>
      <c r="H681" s="262"/>
    </row>
    <row r="682" spans="6:8" ht="15.75" customHeight="1" x14ac:dyDescent="0.25">
      <c r="F682" s="305"/>
      <c r="H682" s="262"/>
    </row>
    <row r="683" spans="6:8" ht="15.75" customHeight="1" x14ac:dyDescent="0.25">
      <c r="F683" s="305"/>
      <c r="H683" s="262"/>
    </row>
    <row r="684" spans="6:8" ht="15.75" customHeight="1" x14ac:dyDescent="0.25">
      <c r="F684" s="305"/>
      <c r="H684" s="262"/>
    </row>
    <row r="685" spans="6:8" ht="15.75" customHeight="1" x14ac:dyDescent="0.25">
      <c r="F685" s="305"/>
      <c r="H685" s="262"/>
    </row>
    <row r="686" spans="6:8" ht="15.75" customHeight="1" x14ac:dyDescent="0.25">
      <c r="F686" s="305"/>
      <c r="H686" s="262"/>
    </row>
    <row r="687" spans="6:8" ht="15.75" customHeight="1" x14ac:dyDescent="0.25">
      <c r="F687" s="305"/>
      <c r="H687" s="262"/>
    </row>
    <row r="688" spans="6:8" ht="15.75" customHeight="1" x14ac:dyDescent="0.25">
      <c r="F688" s="305"/>
      <c r="H688" s="262"/>
    </row>
    <row r="689" spans="6:8" ht="15.75" customHeight="1" x14ac:dyDescent="0.25">
      <c r="F689" s="305"/>
      <c r="H689" s="262"/>
    </row>
    <row r="690" spans="6:8" ht="15.75" customHeight="1" x14ac:dyDescent="0.25">
      <c r="F690" s="305"/>
      <c r="H690" s="262"/>
    </row>
    <row r="691" spans="6:8" ht="15.75" customHeight="1" x14ac:dyDescent="0.25">
      <c r="F691" s="305"/>
      <c r="H691" s="262"/>
    </row>
    <row r="692" spans="6:8" ht="15.75" customHeight="1" x14ac:dyDescent="0.25">
      <c r="F692" s="305"/>
      <c r="H692" s="262"/>
    </row>
    <row r="693" spans="6:8" ht="15.75" customHeight="1" x14ac:dyDescent="0.25">
      <c r="F693" s="305"/>
      <c r="H693" s="262"/>
    </row>
    <row r="694" spans="6:8" ht="15.75" customHeight="1" x14ac:dyDescent="0.25">
      <c r="F694" s="305"/>
      <c r="H694" s="262"/>
    </row>
    <row r="695" spans="6:8" ht="15.75" customHeight="1" x14ac:dyDescent="0.25">
      <c r="F695" s="305"/>
      <c r="H695" s="262"/>
    </row>
    <row r="696" spans="6:8" ht="15.75" customHeight="1" x14ac:dyDescent="0.25">
      <c r="F696" s="305"/>
      <c r="H696" s="262"/>
    </row>
    <row r="697" spans="6:8" ht="15.75" customHeight="1" x14ac:dyDescent="0.25">
      <c r="F697" s="305"/>
      <c r="H697" s="262"/>
    </row>
    <row r="698" spans="6:8" ht="15.75" customHeight="1" x14ac:dyDescent="0.25">
      <c r="F698" s="305"/>
      <c r="H698" s="262"/>
    </row>
    <row r="699" spans="6:8" ht="15.75" customHeight="1" x14ac:dyDescent="0.25">
      <c r="F699" s="305"/>
      <c r="H699" s="262"/>
    </row>
    <row r="700" spans="6:8" ht="15.75" customHeight="1" x14ac:dyDescent="0.25">
      <c r="F700" s="305"/>
      <c r="H700" s="262"/>
    </row>
    <row r="701" spans="6:8" ht="15.75" customHeight="1" x14ac:dyDescent="0.25">
      <c r="F701" s="305"/>
      <c r="H701" s="262"/>
    </row>
    <row r="702" spans="6:8" ht="15.75" customHeight="1" x14ac:dyDescent="0.25">
      <c r="F702" s="305"/>
      <c r="H702" s="262"/>
    </row>
    <row r="703" spans="6:8" ht="15.75" customHeight="1" x14ac:dyDescent="0.25">
      <c r="F703" s="305"/>
      <c r="H703" s="262"/>
    </row>
    <row r="704" spans="6:8" ht="15.75" customHeight="1" x14ac:dyDescent="0.25">
      <c r="F704" s="305"/>
      <c r="H704" s="262"/>
    </row>
    <row r="705" spans="6:8" ht="15.75" customHeight="1" x14ac:dyDescent="0.25">
      <c r="F705" s="305"/>
      <c r="H705" s="262"/>
    </row>
    <row r="706" spans="6:8" ht="15.75" customHeight="1" x14ac:dyDescent="0.25">
      <c r="F706" s="305"/>
      <c r="H706" s="262"/>
    </row>
    <row r="707" spans="6:8" ht="15.75" customHeight="1" x14ac:dyDescent="0.25">
      <c r="F707" s="305"/>
      <c r="H707" s="262"/>
    </row>
    <row r="708" spans="6:8" ht="15.75" customHeight="1" x14ac:dyDescent="0.25">
      <c r="F708" s="305"/>
      <c r="H708" s="262"/>
    </row>
    <row r="709" spans="6:8" ht="15.75" customHeight="1" x14ac:dyDescent="0.25">
      <c r="F709" s="305"/>
      <c r="H709" s="262"/>
    </row>
    <row r="710" spans="6:8" ht="15.75" customHeight="1" x14ac:dyDescent="0.25">
      <c r="F710" s="305"/>
      <c r="H710" s="262"/>
    </row>
    <row r="711" spans="6:8" ht="15.75" customHeight="1" x14ac:dyDescent="0.25">
      <c r="F711" s="305"/>
      <c r="H711" s="262"/>
    </row>
    <row r="712" spans="6:8" ht="15.75" customHeight="1" x14ac:dyDescent="0.25">
      <c r="F712" s="305"/>
      <c r="H712" s="262"/>
    </row>
    <row r="713" spans="6:8" ht="15.75" customHeight="1" x14ac:dyDescent="0.25">
      <c r="F713" s="305"/>
      <c r="H713" s="262"/>
    </row>
    <row r="714" spans="6:8" ht="15.75" customHeight="1" x14ac:dyDescent="0.25">
      <c r="F714" s="305"/>
      <c r="H714" s="262"/>
    </row>
    <row r="715" spans="6:8" ht="15.75" customHeight="1" x14ac:dyDescent="0.25">
      <c r="F715" s="305"/>
      <c r="H715" s="262"/>
    </row>
    <row r="716" spans="6:8" ht="15.75" customHeight="1" x14ac:dyDescent="0.25">
      <c r="F716" s="305"/>
      <c r="H716" s="262"/>
    </row>
    <row r="717" spans="6:8" ht="15.75" customHeight="1" x14ac:dyDescent="0.25">
      <c r="F717" s="305"/>
      <c r="H717" s="262"/>
    </row>
    <row r="718" spans="6:8" ht="15.75" customHeight="1" x14ac:dyDescent="0.25">
      <c r="F718" s="305"/>
      <c r="H718" s="262"/>
    </row>
    <row r="719" spans="6:8" ht="15.75" customHeight="1" x14ac:dyDescent="0.25">
      <c r="F719" s="305"/>
      <c r="H719" s="262"/>
    </row>
    <row r="720" spans="6:8" ht="15.75" customHeight="1" x14ac:dyDescent="0.25">
      <c r="F720" s="305"/>
      <c r="H720" s="262"/>
    </row>
    <row r="721" spans="6:8" ht="15.75" customHeight="1" x14ac:dyDescent="0.25">
      <c r="F721" s="305"/>
      <c r="H721" s="262"/>
    </row>
    <row r="722" spans="6:8" ht="15.75" customHeight="1" x14ac:dyDescent="0.25">
      <c r="F722" s="305"/>
      <c r="H722" s="262"/>
    </row>
    <row r="723" spans="6:8" ht="15.75" customHeight="1" x14ac:dyDescent="0.25">
      <c r="F723" s="305"/>
      <c r="H723" s="262"/>
    </row>
    <row r="724" spans="6:8" ht="15.75" customHeight="1" x14ac:dyDescent="0.25">
      <c r="F724" s="305"/>
      <c r="H724" s="262"/>
    </row>
    <row r="725" spans="6:8" ht="15.75" customHeight="1" x14ac:dyDescent="0.25">
      <c r="F725" s="305"/>
      <c r="H725" s="262"/>
    </row>
    <row r="726" spans="6:8" ht="15.75" customHeight="1" x14ac:dyDescent="0.25">
      <c r="F726" s="305"/>
      <c r="H726" s="262"/>
    </row>
    <row r="727" spans="6:8" ht="15.75" customHeight="1" x14ac:dyDescent="0.25">
      <c r="F727" s="305"/>
      <c r="H727" s="262"/>
    </row>
    <row r="728" spans="6:8" ht="15.75" customHeight="1" x14ac:dyDescent="0.25">
      <c r="F728" s="305"/>
      <c r="H728" s="262"/>
    </row>
    <row r="729" spans="6:8" ht="15.75" customHeight="1" x14ac:dyDescent="0.25">
      <c r="F729" s="305"/>
      <c r="H729" s="262"/>
    </row>
    <row r="730" spans="6:8" ht="15.75" customHeight="1" x14ac:dyDescent="0.25">
      <c r="F730" s="305"/>
      <c r="H730" s="262"/>
    </row>
    <row r="731" spans="6:8" ht="15.75" customHeight="1" x14ac:dyDescent="0.25">
      <c r="F731" s="305"/>
      <c r="H731" s="262"/>
    </row>
    <row r="732" spans="6:8" ht="15.75" customHeight="1" x14ac:dyDescent="0.25">
      <c r="F732" s="305"/>
      <c r="H732" s="262"/>
    </row>
    <row r="733" spans="6:8" ht="15.75" customHeight="1" x14ac:dyDescent="0.25">
      <c r="F733" s="305"/>
      <c r="H733" s="262"/>
    </row>
    <row r="734" spans="6:8" ht="15.75" customHeight="1" x14ac:dyDescent="0.25">
      <c r="F734" s="305"/>
      <c r="H734" s="262"/>
    </row>
    <row r="735" spans="6:8" ht="15.75" customHeight="1" x14ac:dyDescent="0.25">
      <c r="F735" s="305"/>
      <c r="H735" s="262"/>
    </row>
    <row r="736" spans="6:8" ht="15.75" customHeight="1" x14ac:dyDescent="0.25">
      <c r="F736" s="305"/>
      <c r="H736" s="262"/>
    </row>
    <row r="737" spans="6:8" ht="15.75" customHeight="1" x14ac:dyDescent="0.25">
      <c r="F737" s="305"/>
      <c r="H737" s="262"/>
    </row>
    <row r="738" spans="6:8" ht="15.75" customHeight="1" x14ac:dyDescent="0.25">
      <c r="F738" s="305"/>
      <c r="H738" s="262"/>
    </row>
    <row r="739" spans="6:8" ht="15.75" customHeight="1" x14ac:dyDescent="0.25">
      <c r="F739" s="305"/>
      <c r="H739" s="262"/>
    </row>
    <row r="740" spans="6:8" ht="15.75" customHeight="1" x14ac:dyDescent="0.25">
      <c r="F740" s="305"/>
      <c r="H740" s="262"/>
    </row>
    <row r="741" spans="6:8" ht="15.75" customHeight="1" x14ac:dyDescent="0.25">
      <c r="F741" s="305"/>
      <c r="H741" s="262"/>
    </row>
    <row r="742" spans="6:8" ht="15.75" customHeight="1" x14ac:dyDescent="0.25">
      <c r="F742" s="305"/>
      <c r="H742" s="262"/>
    </row>
    <row r="743" spans="6:8" ht="15.75" customHeight="1" x14ac:dyDescent="0.25">
      <c r="F743" s="305"/>
      <c r="H743" s="262"/>
    </row>
    <row r="744" spans="6:8" ht="15.75" customHeight="1" x14ac:dyDescent="0.25">
      <c r="F744" s="305"/>
      <c r="H744" s="262"/>
    </row>
    <row r="745" spans="6:8" ht="15.75" customHeight="1" x14ac:dyDescent="0.25">
      <c r="F745" s="305"/>
      <c r="H745" s="262"/>
    </row>
    <row r="746" spans="6:8" ht="15.75" customHeight="1" x14ac:dyDescent="0.25">
      <c r="F746" s="305"/>
      <c r="H746" s="262"/>
    </row>
    <row r="747" spans="6:8" ht="15.75" customHeight="1" x14ac:dyDescent="0.25">
      <c r="F747" s="305"/>
      <c r="H747" s="262"/>
    </row>
    <row r="748" spans="6:8" ht="15.75" customHeight="1" x14ac:dyDescent="0.25">
      <c r="F748" s="305"/>
      <c r="H748" s="262"/>
    </row>
    <row r="749" spans="6:8" ht="15.75" customHeight="1" x14ac:dyDescent="0.25">
      <c r="F749" s="305"/>
      <c r="H749" s="262"/>
    </row>
    <row r="750" spans="6:8" ht="15.75" customHeight="1" x14ac:dyDescent="0.25">
      <c r="F750" s="305"/>
      <c r="H750" s="262"/>
    </row>
    <row r="751" spans="6:8" ht="15.75" customHeight="1" x14ac:dyDescent="0.25">
      <c r="F751" s="305"/>
      <c r="H751" s="262"/>
    </row>
    <row r="752" spans="6:8" ht="15.75" customHeight="1" x14ac:dyDescent="0.25">
      <c r="F752" s="305"/>
      <c r="H752" s="262"/>
    </row>
    <row r="753" spans="6:8" ht="15.75" customHeight="1" x14ac:dyDescent="0.25">
      <c r="F753" s="305"/>
      <c r="H753" s="262"/>
    </row>
    <row r="754" spans="6:8" ht="15.75" customHeight="1" x14ac:dyDescent="0.25">
      <c r="F754" s="305"/>
      <c r="H754" s="262"/>
    </row>
    <row r="755" spans="6:8" ht="15.75" customHeight="1" x14ac:dyDescent="0.25">
      <c r="F755" s="305"/>
      <c r="H755" s="262"/>
    </row>
    <row r="756" spans="6:8" ht="15.75" customHeight="1" x14ac:dyDescent="0.25">
      <c r="F756" s="305"/>
      <c r="H756" s="262"/>
    </row>
    <row r="757" spans="6:8" ht="15.75" customHeight="1" x14ac:dyDescent="0.25">
      <c r="F757" s="305"/>
      <c r="H757" s="262"/>
    </row>
    <row r="758" spans="6:8" ht="15.75" customHeight="1" x14ac:dyDescent="0.25">
      <c r="F758" s="305"/>
      <c r="H758" s="262"/>
    </row>
    <row r="759" spans="6:8" ht="15.75" customHeight="1" x14ac:dyDescent="0.25">
      <c r="F759" s="305"/>
      <c r="H759" s="262"/>
    </row>
    <row r="760" spans="6:8" ht="15.75" customHeight="1" x14ac:dyDescent="0.25">
      <c r="F760" s="305"/>
      <c r="H760" s="262"/>
    </row>
    <row r="761" spans="6:8" ht="15.75" customHeight="1" x14ac:dyDescent="0.25">
      <c r="F761" s="305"/>
      <c r="H761" s="262"/>
    </row>
    <row r="762" spans="6:8" ht="15.75" customHeight="1" x14ac:dyDescent="0.25">
      <c r="F762" s="305"/>
      <c r="H762" s="262"/>
    </row>
    <row r="763" spans="6:8" ht="15.75" customHeight="1" x14ac:dyDescent="0.25">
      <c r="F763" s="305"/>
      <c r="H763" s="262"/>
    </row>
    <row r="764" spans="6:8" ht="15.75" customHeight="1" x14ac:dyDescent="0.25">
      <c r="F764" s="305"/>
      <c r="H764" s="262"/>
    </row>
    <row r="765" spans="6:8" ht="15.75" customHeight="1" x14ac:dyDescent="0.25">
      <c r="F765" s="305"/>
      <c r="H765" s="262"/>
    </row>
    <row r="766" spans="6:8" ht="15.75" customHeight="1" x14ac:dyDescent="0.25">
      <c r="F766" s="305"/>
      <c r="H766" s="262"/>
    </row>
    <row r="767" spans="6:8" ht="15.75" customHeight="1" x14ac:dyDescent="0.25">
      <c r="F767" s="305"/>
      <c r="H767" s="262"/>
    </row>
    <row r="768" spans="6:8" ht="15.75" customHeight="1" x14ac:dyDescent="0.25">
      <c r="F768" s="305"/>
      <c r="H768" s="262"/>
    </row>
    <row r="769" spans="6:8" ht="15.75" customHeight="1" x14ac:dyDescent="0.25">
      <c r="F769" s="305"/>
      <c r="H769" s="262"/>
    </row>
    <row r="770" spans="6:8" ht="15.75" customHeight="1" x14ac:dyDescent="0.25">
      <c r="F770" s="305"/>
      <c r="H770" s="262"/>
    </row>
    <row r="771" spans="6:8" ht="15.75" customHeight="1" x14ac:dyDescent="0.25">
      <c r="F771" s="305"/>
      <c r="H771" s="262"/>
    </row>
    <row r="772" spans="6:8" ht="15.75" customHeight="1" x14ac:dyDescent="0.25">
      <c r="F772" s="305"/>
      <c r="H772" s="262"/>
    </row>
    <row r="773" spans="6:8" ht="15.75" customHeight="1" x14ac:dyDescent="0.25">
      <c r="F773" s="305"/>
      <c r="H773" s="262"/>
    </row>
    <row r="774" spans="6:8" ht="15.75" customHeight="1" x14ac:dyDescent="0.25">
      <c r="F774" s="305"/>
      <c r="H774" s="262"/>
    </row>
    <row r="775" spans="6:8" ht="15.75" customHeight="1" x14ac:dyDescent="0.25">
      <c r="F775" s="305"/>
      <c r="H775" s="262"/>
    </row>
    <row r="776" spans="6:8" ht="15.75" customHeight="1" x14ac:dyDescent="0.25">
      <c r="F776" s="305"/>
      <c r="H776" s="262"/>
    </row>
    <row r="777" spans="6:8" ht="15.75" customHeight="1" x14ac:dyDescent="0.25">
      <c r="F777" s="305"/>
      <c r="H777" s="262"/>
    </row>
    <row r="778" spans="6:8" ht="15.75" customHeight="1" x14ac:dyDescent="0.25">
      <c r="F778" s="305"/>
      <c r="H778" s="262"/>
    </row>
    <row r="779" spans="6:8" ht="15.75" customHeight="1" x14ac:dyDescent="0.25">
      <c r="F779" s="305"/>
      <c r="H779" s="262"/>
    </row>
    <row r="780" spans="6:8" ht="15.75" customHeight="1" x14ac:dyDescent="0.25">
      <c r="F780" s="305"/>
      <c r="H780" s="262"/>
    </row>
    <row r="781" spans="6:8" ht="15.75" customHeight="1" x14ac:dyDescent="0.25">
      <c r="F781" s="305"/>
      <c r="H781" s="262"/>
    </row>
    <row r="782" spans="6:8" ht="15.75" customHeight="1" x14ac:dyDescent="0.25">
      <c r="F782" s="305"/>
      <c r="H782" s="262"/>
    </row>
    <row r="783" spans="6:8" ht="15.75" customHeight="1" x14ac:dyDescent="0.25">
      <c r="F783" s="305"/>
      <c r="H783" s="262"/>
    </row>
    <row r="784" spans="6:8" ht="15.75" customHeight="1" x14ac:dyDescent="0.25">
      <c r="F784" s="305"/>
      <c r="H784" s="262"/>
    </row>
    <row r="785" spans="6:8" ht="15.75" customHeight="1" x14ac:dyDescent="0.25">
      <c r="F785" s="305"/>
      <c r="H785" s="262"/>
    </row>
    <row r="786" spans="6:8" ht="15.75" customHeight="1" x14ac:dyDescent="0.25">
      <c r="F786" s="305"/>
      <c r="H786" s="262"/>
    </row>
    <row r="787" spans="6:8" ht="15.75" customHeight="1" x14ac:dyDescent="0.25">
      <c r="F787" s="305"/>
      <c r="H787" s="262"/>
    </row>
    <row r="788" spans="6:8" ht="15.75" customHeight="1" x14ac:dyDescent="0.25">
      <c r="F788" s="305"/>
      <c r="H788" s="262"/>
    </row>
    <row r="789" spans="6:8" ht="15.75" customHeight="1" x14ac:dyDescent="0.25">
      <c r="F789" s="305"/>
      <c r="H789" s="262"/>
    </row>
    <row r="790" spans="6:8" ht="15.75" customHeight="1" x14ac:dyDescent="0.25">
      <c r="F790" s="305"/>
      <c r="H790" s="262"/>
    </row>
    <row r="791" spans="6:8" ht="15.75" customHeight="1" x14ac:dyDescent="0.25">
      <c r="F791" s="305"/>
      <c r="H791" s="262"/>
    </row>
    <row r="792" spans="6:8" ht="15.75" customHeight="1" x14ac:dyDescent="0.25">
      <c r="F792" s="305"/>
      <c r="H792" s="262"/>
    </row>
    <row r="793" spans="6:8" ht="15.75" customHeight="1" x14ac:dyDescent="0.25">
      <c r="F793" s="305"/>
      <c r="H793" s="262"/>
    </row>
    <row r="794" spans="6:8" ht="15.75" customHeight="1" x14ac:dyDescent="0.25">
      <c r="F794" s="305"/>
      <c r="H794" s="262"/>
    </row>
    <row r="795" spans="6:8" ht="15.75" customHeight="1" x14ac:dyDescent="0.25">
      <c r="F795" s="305"/>
      <c r="H795" s="262"/>
    </row>
    <row r="796" spans="6:8" ht="15.75" customHeight="1" x14ac:dyDescent="0.25">
      <c r="F796" s="305"/>
      <c r="H796" s="262"/>
    </row>
    <row r="797" spans="6:8" ht="15.75" customHeight="1" x14ac:dyDescent="0.25">
      <c r="F797" s="305"/>
      <c r="H797" s="262"/>
    </row>
    <row r="798" spans="6:8" ht="15.75" customHeight="1" x14ac:dyDescent="0.25">
      <c r="F798" s="305"/>
      <c r="H798" s="262"/>
    </row>
    <row r="799" spans="6:8" ht="15.75" customHeight="1" x14ac:dyDescent="0.25">
      <c r="F799" s="305"/>
      <c r="H799" s="262"/>
    </row>
    <row r="800" spans="6:8" ht="15.75" customHeight="1" x14ac:dyDescent="0.25">
      <c r="F800" s="305"/>
      <c r="H800" s="262"/>
    </row>
    <row r="801" spans="6:8" ht="15.75" customHeight="1" x14ac:dyDescent="0.25">
      <c r="F801" s="305"/>
      <c r="H801" s="262"/>
    </row>
    <row r="802" spans="6:8" ht="15.75" customHeight="1" x14ac:dyDescent="0.25">
      <c r="F802" s="305"/>
      <c r="H802" s="262"/>
    </row>
    <row r="803" spans="6:8" ht="15.75" customHeight="1" x14ac:dyDescent="0.25">
      <c r="F803" s="305"/>
      <c r="H803" s="262"/>
    </row>
    <row r="804" spans="6:8" ht="15.75" customHeight="1" x14ac:dyDescent="0.25">
      <c r="F804" s="305"/>
      <c r="H804" s="262"/>
    </row>
    <row r="805" spans="6:8" ht="15.75" customHeight="1" x14ac:dyDescent="0.25">
      <c r="F805" s="305"/>
      <c r="H805" s="262"/>
    </row>
    <row r="806" spans="6:8" ht="15.75" customHeight="1" x14ac:dyDescent="0.25">
      <c r="F806" s="305"/>
      <c r="H806" s="262"/>
    </row>
    <row r="807" spans="6:8" ht="15.75" customHeight="1" x14ac:dyDescent="0.25">
      <c r="F807" s="305"/>
      <c r="H807" s="262"/>
    </row>
    <row r="808" spans="6:8" ht="15.75" customHeight="1" x14ac:dyDescent="0.25">
      <c r="F808" s="305"/>
      <c r="H808" s="262"/>
    </row>
    <row r="809" spans="6:8" ht="15.75" customHeight="1" x14ac:dyDescent="0.25">
      <c r="F809" s="305"/>
      <c r="H809" s="262"/>
    </row>
    <row r="810" spans="6:8" ht="15.75" customHeight="1" x14ac:dyDescent="0.25">
      <c r="F810" s="305"/>
      <c r="H810" s="262"/>
    </row>
    <row r="811" spans="6:8" ht="15.75" customHeight="1" x14ac:dyDescent="0.25">
      <c r="F811" s="305"/>
      <c r="H811" s="262"/>
    </row>
    <row r="812" spans="6:8" ht="15.75" customHeight="1" x14ac:dyDescent="0.25">
      <c r="F812" s="305"/>
      <c r="H812" s="262"/>
    </row>
    <row r="813" spans="6:8" ht="15.75" customHeight="1" x14ac:dyDescent="0.25">
      <c r="F813" s="305"/>
      <c r="H813" s="262"/>
    </row>
    <row r="814" spans="6:8" ht="15.75" customHeight="1" x14ac:dyDescent="0.25">
      <c r="F814" s="305"/>
      <c r="H814" s="262"/>
    </row>
    <row r="815" spans="6:8" ht="15.75" customHeight="1" x14ac:dyDescent="0.25">
      <c r="F815" s="305"/>
      <c r="H815" s="262"/>
    </row>
    <row r="816" spans="6:8" ht="15.75" customHeight="1" x14ac:dyDescent="0.25">
      <c r="F816" s="305"/>
      <c r="H816" s="262"/>
    </row>
    <row r="817" spans="6:8" ht="15.75" customHeight="1" x14ac:dyDescent="0.25">
      <c r="F817" s="305"/>
      <c r="H817" s="262"/>
    </row>
    <row r="818" spans="6:8" ht="15.75" customHeight="1" x14ac:dyDescent="0.25">
      <c r="F818" s="305"/>
      <c r="H818" s="262"/>
    </row>
    <row r="819" spans="6:8" ht="15.75" customHeight="1" x14ac:dyDescent="0.25">
      <c r="F819" s="305"/>
      <c r="H819" s="262"/>
    </row>
    <row r="820" spans="6:8" ht="15.75" customHeight="1" x14ac:dyDescent="0.25">
      <c r="F820" s="305"/>
      <c r="H820" s="262"/>
    </row>
    <row r="821" spans="6:8" ht="15.75" customHeight="1" x14ac:dyDescent="0.25">
      <c r="F821" s="305"/>
      <c r="H821" s="262"/>
    </row>
    <row r="822" spans="6:8" ht="15.75" customHeight="1" x14ac:dyDescent="0.25">
      <c r="F822" s="305"/>
      <c r="H822" s="262"/>
    </row>
    <row r="823" spans="6:8" ht="15.75" customHeight="1" x14ac:dyDescent="0.25">
      <c r="F823" s="305"/>
      <c r="H823" s="262"/>
    </row>
    <row r="824" spans="6:8" ht="15.75" customHeight="1" x14ac:dyDescent="0.25">
      <c r="F824" s="305"/>
      <c r="H824" s="262"/>
    </row>
    <row r="825" spans="6:8" ht="15.75" customHeight="1" x14ac:dyDescent="0.25">
      <c r="F825" s="305"/>
      <c r="H825" s="262"/>
    </row>
    <row r="826" spans="6:8" ht="15.75" customHeight="1" x14ac:dyDescent="0.25">
      <c r="F826" s="305"/>
      <c r="H826" s="262"/>
    </row>
    <row r="827" spans="6:8" ht="15.75" customHeight="1" x14ac:dyDescent="0.25">
      <c r="F827" s="305"/>
      <c r="H827" s="262"/>
    </row>
    <row r="828" spans="6:8" ht="15.75" customHeight="1" x14ac:dyDescent="0.25">
      <c r="F828" s="305"/>
      <c r="H828" s="262"/>
    </row>
    <row r="829" spans="6:8" ht="15.75" customHeight="1" x14ac:dyDescent="0.25">
      <c r="F829" s="305"/>
      <c r="H829" s="262"/>
    </row>
    <row r="830" spans="6:8" ht="15.75" customHeight="1" x14ac:dyDescent="0.25">
      <c r="F830" s="305"/>
      <c r="H830" s="262"/>
    </row>
    <row r="831" spans="6:8" ht="15.75" customHeight="1" x14ac:dyDescent="0.25">
      <c r="F831" s="305"/>
      <c r="H831" s="262"/>
    </row>
    <row r="832" spans="6:8" ht="15.75" customHeight="1" x14ac:dyDescent="0.25">
      <c r="F832" s="305"/>
      <c r="H832" s="262"/>
    </row>
    <row r="833" spans="6:8" ht="15.75" customHeight="1" x14ac:dyDescent="0.25">
      <c r="F833" s="305"/>
      <c r="H833" s="262"/>
    </row>
    <row r="834" spans="6:8" ht="15.75" customHeight="1" x14ac:dyDescent="0.25">
      <c r="F834" s="305"/>
      <c r="H834" s="262"/>
    </row>
    <row r="835" spans="6:8" ht="15.75" customHeight="1" x14ac:dyDescent="0.25">
      <c r="F835" s="305"/>
      <c r="H835" s="262"/>
    </row>
    <row r="836" spans="6:8" ht="15.75" customHeight="1" x14ac:dyDescent="0.25">
      <c r="F836" s="305"/>
      <c r="H836" s="262"/>
    </row>
    <row r="837" spans="6:8" ht="15.75" customHeight="1" x14ac:dyDescent="0.25">
      <c r="F837" s="305"/>
      <c r="H837" s="262"/>
    </row>
    <row r="838" spans="6:8" ht="15.75" customHeight="1" x14ac:dyDescent="0.25">
      <c r="F838" s="305"/>
      <c r="H838" s="262"/>
    </row>
    <row r="839" spans="6:8" ht="15.75" customHeight="1" x14ac:dyDescent="0.25">
      <c r="F839" s="305"/>
      <c r="H839" s="262"/>
    </row>
    <row r="840" spans="6:8" ht="15.75" customHeight="1" x14ac:dyDescent="0.25">
      <c r="F840" s="305"/>
      <c r="H840" s="262"/>
    </row>
    <row r="841" spans="6:8" ht="15.75" customHeight="1" x14ac:dyDescent="0.25">
      <c r="F841" s="305"/>
      <c r="H841" s="262"/>
    </row>
    <row r="842" spans="6:8" ht="15.75" customHeight="1" x14ac:dyDescent="0.25">
      <c r="F842" s="305"/>
      <c r="H842" s="262"/>
    </row>
    <row r="843" spans="6:8" ht="15.75" customHeight="1" x14ac:dyDescent="0.25">
      <c r="F843" s="305"/>
      <c r="H843" s="262"/>
    </row>
    <row r="844" spans="6:8" ht="15.75" customHeight="1" x14ac:dyDescent="0.25">
      <c r="F844" s="305"/>
      <c r="H844" s="262"/>
    </row>
    <row r="845" spans="6:8" ht="15.75" customHeight="1" x14ac:dyDescent="0.25">
      <c r="F845" s="305"/>
      <c r="H845" s="262"/>
    </row>
    <row r="846" spans="6:8" ht="15.75" customHeight="1" x14ac:dyDescent="0.25">
      <c r="F846" s="305"/>
      <c r="H846" s="262"/>
    </row>
    <row r="847" spans="6:8" ht="15.75" customHeight="1" x14ac:dyDescent="0.25">
      <c r="F847" s="305"/>
      <c r="H847" s="262"/>
    </row>
    <row r="848" spans="6:8" ht="15.75" customHeight="1" x14ac:dyDescent="0.25">
      <c r="F848" s="305"/>
      <c r="H848" s="262"/>
    </row>
    <row r="849" spans="6:8" ht="15.75" customHeight="1" x14ac:dyDescent="0.25">
      <c r="F849" s="305"/>
      <c r="H849" s="262"/>
    </row>
    <row r="850" spans="6:8" ht="15.75" customHeight="1" x14ac:dyDescent="0.25">
      <c r="F850" s="305"/>
      <c r="H850" s="262"/>
    </row>
    <row r="851" spans="6:8" ht="15.75" customHeight="1" x14ac:dyDescent="0.25">
      <c r="F851" s="305"/>
      <c r="H851" s="262"/>
    </row>
    <row r="852" spans="6:8" ht="15.75" customHeight="1" x14ac:dyDescent="0.25">
      <c r="F852" s="305"/>
      <c r="H852" s="262"/>
    </row>
    <row r="853" spans="6:8" ht="15.75" customHeight="1" x14ac:dyDescent="0.25">
      <c r="F853" s="305"/>
      <c r="H853" s="262"/>
    </row>
    <row r="854" spans="6:8" ht="15.75" customHeight="1" x14ac:dyDescent="0.25">
      <c r="F854" s="305"/>
      <c r="H854" s="262"/>
    </row>
    <row r="855" spans="6:8" ht="15.75" customHeight="1" x14ac:dyDescent="0.25">
      <c r="F855" s="305"/>
      <c r="H855" s="262"/>
    </row>
    <row r="856" spans="6:8" ht="15.75" customHeight="1" x14ac:dyDescent="0.25">
      <c r="F856" s="305"/>
      <c r="H856" s="262"/>
    </row>
    <row r="857" spans="6:8" ht="15.75" customHeight="1" x14ac:dyDescent="0.25">
      <c r="F857" s="305"/>
      <c r="H857" s="262"/>
    </row>
    <row r="858" spans="6:8" ht="15.75" customHeight="1" x14ac:dyDescent="0.25">
      <c r="F858" s="305"/>
      <c r="H858" s="262"/>
    </row>
    <row r="859" spans="6:8" ht="15.75" customHeight="1" x14ac:dyDescent="0.25">
      <c r="F859" s="305"/>
      <c r="H859" s="262"/>
    </row>
    <row r="860" spans="6:8" ht="15.75" customHeight="1" x14ac:dyDescent="0.25">
      <c r="F860" s="305"/>
      <c r="H860" s="262"/>
    </row>
    <row r="861" spans="6:8" ht="15.75" customHeight="1" x14ac:dyDescent="0.25">
      <c r="F861" s="305"/>
      <c r="H861" s="262"/>
    </row>
    <row r="862" spans="6:8" ht="15.75" customHeight="1" x14ac:dyDescent="0.25">
      <c r="F862" s="305"/>
      <c r="H862" s="262"/>
    </row>
    <row r="863" spans="6:8" ht="15.75" customHeight="1" x14ac:dyDescent="0.25">
      <c r="F863" s="305"/>
      <c r="H863" s="262"/>
    </row>
    <row r="864" spans="6:8" ht="15.75" customHeight="1" x14ac:dyDescent="0.25">
      <c r="F864" s="305"/>
      <c r="H864" s="262"/>
    </row>
    <row r="865" spans="6:8" ht="15.75" customHeight="1" x14ac:dyDescent="0.25">
      <c r="F865" s="305"/>
      <c r="H865" s="262"/>
    </row>
    <row r="866" spans="6:8" ht="15.75" customHeight="1" x14ac:dyDescent="0.25">
      <c r="F866" s="305"/>
      <c r="H866" s="262"/>
    </row>
    <row r="867" spans="6:8" ht="15.75" customHeight="1" x14ac:dyDescent="0.25">
      <c r="F867" s="305"/>
      <c r="H867" s="262"/>
    </row>
    <row r="868" spans="6:8" ht="15.75" customHeight="1" x14ac:dyDescent="0.25">
      <c r="F868" s="305"/>
      <c r="H868" s="262"/>
    </row>
    <row r="869" spans="6:8" ht="15.75" customHeight="1" x14ac:dyDescent="0.25">
      <c r="F869" s="305"/>
      <c r="H869" s="262"/>
    </row>
    <row r="870" spans="6:8" ht="15.75" customHeight="1" x14ac:dyDescent="0.25">
      <c r="F870" s="305"/>
      <c r="H870" s="262"/>
    </row>
    <row r="871" spans="6:8" ht="15.75" customHeight="1" x14ac:dyDescent="0.25">
      <c r="F871" s="305"/>
      <c r="H871" s="262"/>
    </row>
    <row r="872" spans="6:8" ht="15.75" customHeight="1" x14ac:dyDescent="0.25">
      <c r="F872" s="305"/>
      <c r="H872" s="262"/>
    </row>
    <row r="873" spans="6:8" ht="15.75" customHeight="1" x14ac:dyDescent="0.25">
      <c r="F873" s="305"/>
      <c r="H873" s="262"/>
    </row>
    <row r="874" spans="6:8" ht="15.75" customHeight="1" x14ac:dyDescent="0.25">
      <c r="F874" s="305"/>
      <c r="H874" s="262"/>
    </row>
    <row r="875" spans="6:8" ht="15.75" customHeight="1" x14ac:dyDescent="0.25">
      <c r="F875" s="305"/>
      <c r="H875" s="262"/>
    </row>
    <row r="876" spans="6:8" ht="15.75" customHeight="1" x14ac:dyDescent="0.25">
      <c r="F876" s="305"/>
      <c r="H876" s="262"/>
    </row>
    <row r="877" spans="6:8" ht="15.75" customHeight="1" x14ac:dyDescent="0.25">
      <c r="F877" s="305"/>
      <c r="H877" s="262"/>
    </row>
    <row r="878" spans="6:8" ht="15.75" customHeight="1" x14ac:dyDescent="0.25">
      <c r="F878" s="305"/>
      <c r="H878" s="262"/>
    </row>
    <row r="879" spans="6:8" ht="15.75" customHeight="1" x14ac:dyDescent="0.25">
      <c r="F879" s="305"/>
      <c r="H879" s="262"/>
    </row>
    <row r="880" spans="6:8" ht="15.75" customHeight="1" x14ac:dyDescent="0.25">
      <c r="F880" s="305"/>
      <c r="H880" s="262"/>
    </row>
    <row r="881" spans="6:8" ht="15.75" customHeight="1" x14ac:dyDescent="0.25">
      <c r="F881" s="305"/>
      <c r="H881" s="262"/>
    </row>
    <row r="882" spans="6:8" ht="15.75" customHeight="1" x14ac:dyDescent="0.25">
      <c r="F882" s="305"/>
      <c r="H882" s="262"/>
    </row>
    <row r="883" spans="6:8" ht="15.75" customHeight="1" x14ac:dyDescent="0.25">
      <c r="F883" s="305"/>
      <c r="H883" s="262"/>
    </row>
    <row r="884" spans="6:8" ht="15.75" customHeight="1" x14ac:dyDescent="0.25">
      <c r="F884" s="305"/>
      <c r="H884" s="262"/>
    </row>
    <row r="885" spans="6:8" ht="15.75" customHeight="1" x14ac:dyDescent="0.25">
      <c r="F885" s="305"/>
      <c r="H885" s="262"/>
    </row>
    <row r="886" spans="6:8" ht="15.75" customHeight="1" x14ac:dyDescent="0.25">
      <c r="F886" s="305"/>
      <c r="H886" s="262"/>
    </row>
    <row r="887" spans="6:8" ht="15.75" customHeight="1" x14ac:dyDescent="0.25">
      <c r="F887" s="305"/>
      <c r="H887" s="262"/>
    </row>
    <row r="888" spans="6:8" ht="15.75" customHeight="1" x14ac:dyDescent="0.25">
      <c r="F888" s="305"/>
      <c r="H888" s="262"/>
    </row>
    <row r="889" spans="6:8" ht="15.75" customHeight="1" x14ac:dyDescent="0.25">
      <c r="F889" s="305"/>
      <c r="H889" s="262"/>
    </row>
    <row r="890" spans="6:8" ht="15.75" customHeight="1" x14ac:dyDescent="0.25">
      <c r="F890" s="305"/>
      <c r="H890" s="262"/>
    </row>
    <row r="891" spans="6:8" ht="15.75" customHeight="1" x14ac:dyDescent="0.25">
      <c r="F891" s="305"/>
      <c r="H891" s="262"/>
    </row>
    <row r="892" spans="6:8" ht="15.75" customHeight="1" x14ac:dyDescent="0.25">
      <c r="F892" s="305"/>
      <c r="H892" s="262"/>
    </row>
    <row r="893" spans="6:8" ht="15.75" customHeight="1" x14ac:dyDescent="0.25">
      <c r="F893" s="305"/>
      <c r="H893" s="262"/>
    </row>
    <row r="894" spans="6:8" ht="15.75" customHeight="1" x14ac:dyDescent="0.25">
      <c r="F894" s="305"/>
      <c r="H894" s="262"/>
    </row>
    <row r="895" spans="6:8" ht="15.75" customHeight="1" x14ac:dyDescent="0.25">
      <c r="F895" s="305"/>
      <c r="H895" s="262"/>
    </row>
    <row r="896" spans="6:8" ht="15.75" customHeight="1" x14ac:dyDescent="0.25">
      <c r="F896" s="305"/>
      <c r="H896" s="262"/>
    </row>
    <row r="897" spans="6:8" ht="15.75" customHeight="1" x14ac:dyDescent="0.25">
      <c r="F897" s="305"/>
      <c r="H897" s="262"/>
    </row>
    <row r="898" spans="6:8" ht="15.75" customHeight="1" x14ac:dyDescent="0.25">
      <c r="F898" s="305"/>
      <c r="H898" s="262"/>
    </row>
    <row r="899" spans="6:8" ht="15.75" customHeight="1" x14ac:dyDescent="0.25">
      <c r="F899" s="305"/>
      <c r="H899" s="262"/>
    </row>
    <row r="900" spans="6:8" ht="15.75" customHeight="1" x14ac:dyDescent="0.25">
      <c r="F900" s="305"/>
      <c r="H900" s="262"/>
    </row>
    <row r="901" spans="6:8" ht="15.75" customHeight="1" x14ac:dyDescent="0.25">
      <c r="F901" s="305"/>
      <c r="H901" s="262"/>
    </row>
    <row r="902" spans="6:8" ht="15.75" customHeight="1" x14ac:dyDescent="0.25">
      <c r="F902" s="305"/>
      <c r="H902" s="262"/>
    </row>
    <row r="903" spans="6:8" ht="15.75" customHeight="1" x14ac:dyDescent="0.25">
      <c r="F903" s="305"/>
      <c r="H903" s="262"/>
    </row>
    <row r="904" spans="6:8" ht="15.75" customHeight="1" x14ac:dyDescent="0.25">
      <c r="F904" s="305"/>
      <c r="H904" s="262"/>
    </row>
    <row r="905" spans="6:8" ht="15.75" customHeight="1" x14ac:dyDescent="0.25">
      <c r="F905" s="305"/>
      <c r="H905" s="262"/>
    </row>
    <row r="906" spans="6:8" ht="15.75" customHeight="1" x14ac:dyDescent="0.25">
      <c r="F906" s="305"/>
      <c r="H906" s="262"/>
    </row>
    <row r="907" spans="6:8" ht="15.75" customHeight="1" x14ac:dyDescent="0.25">
      <c r="F907" s="305"/>
      <c r="H907" s="262"/>
    </row>
    <row r="908" spans="6:8" ht="15.75" customHeight="1" x14ac:dyDescent="0.25">
      <c r="F908" s="305"/>
      <c r="H908" s="262"/>
    </row>
    <row r="909" spans="6:8" ht="15.75" customHeight="1" x14ac:dyDescent="0.25">
      <c r="F909" s="305"/>
      <c r="H909" s="262"/>
    </row>
    <row r="910" spans="6:8" ht="15.75" customHeight="1" x14ac:dyDescent="0.25">
      <c r="F910" s="305"/>
      <c r="H910" s="262"/>
    </row>
    <row r="911" spans="6:8" ht="15.75" customHeight="1" x14ac:dyDescent="0.25">
      <c r="F911" s="305"/>
      <c r="H911" s="262"/>
    </row>
    <row r="912" spans="6:8" ht="15.75" customHeight="1" x14ac:dyDescent="0.25">
      <c r="F912" s="305"/>
      <c r="H912" s="262"/>
    </row>
    <row r="913" spans="6:8" ht="15.75" customHeight="1" x14ac:dyDescent="0.25">
      <c r="F913" s="305"/>
      <c r="H913" s="262"/>
    </row>
    <row r="914" spans="6:8" ht="15.75" customHeight="1" x14ac:dyDescent="0.25">
      <c r="F914" s="305"/>
      <c r="H914" s="262"/>
    </row>
    <row r="915" spans="6:8" ht="15.75" customHeight="1" x14ac:dyDescent="0.25">
      <c r="F915" s="305"/>
      <c r="H915" s="262"/>
    </row>
    <row r="916" spans="6:8" ht="15.75" customHeight="1" x14ac:dyDescent="0.25">
      <c r="F916" s="305"/>
      <c r="H916" s="262"/>
    </row>
    <row r="917" spans="6:8" ht="15.75" customHeight="1" x14ac:dyDescent="0.25">
      <c r="F917" s="305"/>
      <c r="H917" s="262"/>
    </row>
    <row r="918" spans="6:8" ht="15.75" customHeight="1" x14ac:dyDescent="0.25">
      <c r="F918" s="305"/>
      <c r="H918" s="262"/>
    </row>
    <row r="919" spans="6:8" ht="15.75" customHeight="1" x14ac:dyDescent="0.25">
      <c r="F919" s="305"/>
      <c r="H919" s="262"/>
    </row>
    <row r="920" spans="6:8" ht="15.75" customHeight="1" x14ac:dyDescent="0.25">
      <c r="F920" s="305"/>
      <c r="H920" s="262"/>
    </row>
    <row r="921" spans="6:8" ht="15.75" customHeight="1" x14ac:dyDescent="0.25">
      <c r="F921" s="305"/>
      <c r="H921" s="262"/>
    </row>
    <row r="922" spans="6:8" ht="15.75" customHeight="1" x14ac:dyDescent="0.25">
      <c r="F922" s="305"/>
      <c r="H922" s="262"/>
    </row>
    <row r="923" spans="6:8" ht="15.75" customHeight="1" x14ac:dyDescent="0.25">
      <c r="F923" s="305"/>
      <c r="H923" s="262"/>
    </row>
    <row r="924" spans="6:8" ht="15.75" customHeight="1" x14ac:dyDescent="0.25">
      <c r="F924" s="305"/>
      <c r="H924" s="262"/>
    </row>
    <row r="925" spans="6:8" ht="15.75" customHeight="1" x14ac:dyDescent="0.25">
      <c r="F925" s="305"/>
      <c r="H925" s="262"/>
    </row>
    <row r="926" spans="6:8" ht="15.75" customHeight="1" x14ac:dyDescent="0.25">
      <c r="F926" s="305"/>
      <c r="H926" s="262"/>
    </row>
    <row r="927" spans="6:8" ht="15.75" customHeight="1" x14ac:dyDescent="0.25">
      <c r="F927" s="305"/>
      <c r="H927" s="262"/>
    </row>
    <row r="928" spans="6:8" ht="15.75" customHeight="1" x14ac:dyDescent="0.25">
      <c r="F928" s="305"/>
      <c r="H928" s="262"/>
    </row>
    <row r="929" spans="6:8" ht="15.75" customHeight="1" x14ac:dyDescent="0.25">
      <c r="F929" s="305"/>
      <c r="H929" s="262"/>
    </row>
    <row r="930" spans="6:8" ht="15.75" customHeight="1" x14ac:dyDescent="0.25">
      <c r="F930" s="305"/>
      <c r="H930" s="262"/>
    </row>
    <row r="931" spans="6:8" ht="15.75" customHeight="1" x14ac:dyDescent="0.25">
      <c r="F931" s="305"/>
      <c r="H931" s="262"/>
    </row>
    <row r="932" spans="6:8" ht="15.75" customHeight="1" x14ac:dyDescent="0.25">
      <c r="F932" s="305"/>
      <c r="H932" s="262"/>
    </row>
    <row r="933" spans="6:8" ht="15.75" customHeight="1" x14ac:dyDescent="0.25">
      <c r="F933" s="305"/>
      <c r="H933" s="262"/>
    </row>
    <row r="934" spans="6:8" ht="15.75" customHeight="1" x14ac:dyDescent="0.25">
      <c r="F934" s="305"/>
      <c r="H934" s="262"/>
    </row>
    <row r="935" spans="6:8" ht="15.75" customHeight="1" x14ac:dyDescent="0.25">
      <c r="F935" s="305"/>
      <c r="H935" s="262"/>
    </row>
    <row r="936" spans="6:8" ht="15.75" customHeight="1" x14ac:dyDescent="0.25">
      <c r="F936" s="305"/>
      <c r="H936" s="262"/>
    </row>
    <row r="937" spans="6:8" ht="15.75" customHeight="1" x14ac:dyDescent="0.25">
      <c r="F937" s="305"/>
      <c r="H937" s="262"/>
    </row>
    <row r="938" spans="6:8" ht="15.75" customHeight="1" x14ac:dyDescent="0.25">
      <c r="F938" s="305"/>
      <c r="H938" s="262"/>
    </row>
    <row r="939" spans="6:8" ht="15.75" customHeight="1" x14ac:dyDescent="0.25">
      <c r="F939" s="305"/>
      <c r="H939" s="262"/>
    </row>
    <row r="940" spans="6:8" ht="15.75" customHeight="1" x14ac:dyDescent="0.25">
      <c r="F940" s="305"/>
      <c r="H940" s="262"/>
    </row>
    <row r="941" spans="6:8" ht="15.75" customHeight="1" x14ac:dyDescent="0.25">
      <c r="F941" s="305"/>
      <c r="H941" s="262"/>
    </row>
    <row r="942" spans="6:8" ht="15.75" customHeight="1" x14ac:dyDescent="0.25">
      <c r="F942" s="305"/>
      <c r="H942" s="262"/>
    </row>
    <row r="943" spans="6:8" ht="15.75" customHeight="1" x14ac:dyDescent="0.25">
      <c r="F943" s="305"/>
      <c r="H943" s="262"/>
    </row>
    <row r="944" spans="6:8" ht="15.75" customHeight="1" x14ac:dyDescent="0.25">
      <c r="F944" s="305"/>
      <c r="H944" s="262"/>
    </row>
    <row r="945" spans="6:8" ht="15.75" customHeight="1" x14ac:dyDescent="0.25">
      <c r="F945" s="305"/>
      <c r="H945" s="262"/>
    </row>
    <row r="946" spans="6:8" ht="15.75" customHeight="1" x14ac:dyDescent="0.25">
      <c r="F946" s="305"/>
      <c r="H946" s="262"/>
    </row>
    <row r="947" spans="6:8" ht="15.75" customHeight="1" x14ac:dyDescent="0.25">
      <c r="F947" s="305"/>
      <c r="H947" s="262"/>
    </row>
    <row r="948" spans="6:8" ht="15.75" customHeight="1" x14ac:dyDescent="0.25">
      <c r="F948" s="305"/>
      <c r="H948" s="262"/>
    </row>
    <row r="949" spans="6:8" ht="15.75" customHeight="1" x14ac:dyDescent="0.25">
      <c r="F949" s="305"/>
      <c r="H949" s="262"/>
    </row>
    <row r="950" spans="6:8" ht="15.75" customHeight="1" x14ac:dyDescent="0.25">
      <c r="F950" s="305"/>
      <c r="H950" s="262"/>
    </row>
    <row r="951" spans="6:8" ht="15.75" customHeight="1" x14ac:dyDescent="0.25">
      <c r="F951" s="305"/>
      <c r="H951" s="262"/>
    </row>
    <row r="952" spans="6:8" ht="15.75" customHeight="1" x14ac:dyDescent="0.25">
      <c r="F952" s="305"/>
      <c r="H952" s="262"/>
    </row>
    <row r="953" spans="6:8" ht="15.75" customHeight="1" x14ac:dyDescent="0.25">
      <c r="F953" s="305"/>
      <c r="H953" s="262"/>
    </row>
    <row r="954" spans="6:8" ht="15.75" customHeight="1" x14ac:dyDescent="0.25">
      <c r="F954" s="305"/>
      <c r="H954" s="262"/>
    </row>
    <row r="955" spans="6:8" ht="15.75" customHeight="1" x14ac:dyDescent="0.25">
      <c r="F955" s="305"/>
      <c r="H955" s="262"/>
    </row>
    <row r="956" spans="6:8" ht="15.75" customHeight="1" x14ac:dyDescent="0.25">
      <c r="F956" s="305"/>
      <c r="H956" s="262"/>
    </row>
    <row r="957" spans="6:8" ht="15.75" customHeight="1" x14ac:dyDescent="0.25">
      <c r="F957" s="305"/>
      <c r="H957" s="262"/>
    </row>
    <row r="958" spans="6:8" ht="15.75" customHeight="1" x14ac:dyDescent="0.25">
      <c r="F958" s="305"/>
      <c r="H958" s="262"/>
    </row>
    <row r="959" spans="6:8" ht="15.75" customHeight="1" x14ac:dyDescent="0.25">
      <c r="F959" s="305"/>
      <c r="H959" s="262"/>
    </row>
    <row r="960" spans="6:8" ht="15.75" customHeight="1" x14ac:dyDescent="0.25">
      <c r="F960" s="305"/>
      <c r="H960" s="262"/>
    </row>
    <row r="961" spans="6:8" ht="15.75" customHeight="1" x14ac:dyDescent="0.25">
      <c r="F961" s="305"/>
      <c r="H961" s="262"/>
    </row>
    <row r="962" spans="6:8" ht="15.75" customHeight="1" x14ac:dyDescent="0.25">
      <c r="F962" s="305"/>
      <c r="H962" s="262"/>
    </row>
    <row r="963" spans="6:8" ht="15.75" customHeight="1" x14ac:dyDescent="0.25">
      <c r="F963" s="305"/>
      <c r="H963" s="262"/>
    </row>
    <row r="964" spans="6:8" ht="15.75" customHeight="1" x14ac:dyDescent="0.25">
      <c r="F964" s="305"/>
      <c r="H964" s="262"/>
    </row>
    <row r="965" spans="6:8" ht="15.75" customHeight="1" x14ac:dyDescent="0.25">
      <c r="F965" s="305"/>
      <c r="H965" s="262"/>
    </row>
    <row r="966" spans="6:8" ht="15.75" customHeight="1" x14ac:dyDescent="0.25">
      <c r="F966" s="305"/>
      <c r="H966" s="262"/>
    </row>
    <row r="967" spans="6:8" ht="15.75" customHeight="1" x14ac:dyDescent="0.25">
      <c r="F967" s="305"/>
      <c r="H967" s="262"/>
    </row>
    <row r="968" spans="6:8" ht="15.75" customHeight="1" x14ac:dyDescent="0.25">
      <c r="F968" s="305"/>
      <c r="H968" s="262"/>
    </row>
    <row r="969" spans="6:8" ht="15.75" customHeight="1" x14ac:dyDescent="0.25">
      <c r="F969" s="305"/>
      <c r="H969" s="262"/>
    </row>
    <row r="970" spans="6:8" ht="15.75" customHeight="1" x14ac:dyDescent="0.25">
      <c r="F970" s="305"/>
      <c r="H970" s="262"/>
    </row>
    <row r="971" spans="6:8" ht="15.75" customHeight="1" x14ac:dyDescent="0.25">
      <c r="F971" s="305"/>
      <c r="H971" s="262"/>
    </row>
    <row r="972" spans="6:8" ht="15.75" customHeight="1" x14ac:dyDescent="0.25">
      <c r="F972" s="305"/>
      <c r="H972" s="262"/>
    </row>
    <row r="973" spans="6:8" ht="15.75" customHeight="1" x14ac:dyDescent="0.25">
      <c r="F973" s="305"/>
      <c r="H973" s="262"/>
    </row>
    <row r="974" spans="6:8" ht="15.75" customHeight="1" x14ac:dyDescent="0.25">
      <c r="F974" s="305"/>
      <c r="H974" s="262"/>
    </row>
    <row r="975" spans="6:8" ht="15.75" customHeight="1" x14ac:dyDescent="0.25">
      <c r="F975" s="305"/>
      <c r="H975" s="262"/>
    </row>
    <row r="976" spans="6:8" ht="15.75" customHeight="1" x14ac:dyDescent="0.25">
      <c r="F976" s="305"/>
      <c r="H976" s="262"/>
    </row>
    <row r="977" spans="6:8" ht="15.75" customHeight="1" x14ac:dyDescent="0.25">
      <c r="F977" s="305"/>
      <c r="H977" s="262"/>
    </row>
    <row r="978" spans="6:8" ht="15.75" customHeight="1" x14ac:dyDescent="0.25">
      <c r="F978" s="305"/>
      <c r="H978" s="262"/>
    </row>
    <row r="979" spans="6:8" ht="15.75" customHeight="1" x14ac:dyDescent="0.25">
      <c r="F979" s="305"/>
      <c r="H979" s="262"/>
    </row>
    <row r="980" spans="6:8" ht="15.75" customHeight="1" x14ac:dyDescent="0.25">
      <c r="F980" s="305"/>
      <c r="H980" s="262"/>
    </row>
    <row r="981" spans="6:8" ht="15.75" customHeight="1" x14ac:dyDescent="0.25">
      <c r="F981" s="305"/>
      <c r="H981" s="262"/>
    </row>
    <row r="982" spans="6:8" ht="15.75" customHeight="1" x14ac:dyDescent="0.25">
      <c r="F982" s="305"/>
      <c r="H982" s="262"/>
    </row>
    <row r="983" spans="6:8" ht="15.75" customHeight="1" x14ac:dyDescent="0.25">
      <c r="F983" s="305"/>
      <c r="H983" s="262"/>
    </row>
    <row r="984" spans="6:8" ht="15.75" customHeight="1" x14ac:dyDescent="0.25">
      <c r="F984" s="305"/>
      <c r="H984" s="262"/>
    </row>
    <row r="985" spans="6:8" ht="15.75" customHeight="1" x14ac:dyDescent="0.25">
      <c r="F985" s="305"/>
      <c r="H985" s="262"/>
    </row>
    <row r="986" spans="6:8" ht="15.75" customHeight="1" x14ac:dyDescent="0.25">
      <c r="F986" s="305"/>
      <c r="H986" s="262"/>
    </row>
    <row r="987" spans="6:8" ht="15.75" customHeight="1" x14ac:dyDescent="0.25">
      <c r="F987" s="305"/>
      <c r="H987" s="262"/>
    </row>
    <row r="988" spans="6:8" ht="15.75" customHeight="1" x14ac:dyDescent="0.25">
      <c r="F988" s="305"/>
      <c r="H988" s="262"/>
    </row>
    <row r="989" spans="6:8" ht="15.75" customHeight="1" x14ac:dyDescent="0.25">
      <c r="F989" s="305"/>
      <c r="H989" s="262"/>
    </row>
    <row r="990" spans="6:8" ht="15.75" customHeight="1" x14ac:dyDescent="0.25">
      <c r="F990" s="305"/>
      <c r="H990" s="262"/>
    </row>
    <row r="991" spans="6:8" ht="15.75" customHeight="1" x14ac:dyDescent="0.25">
      <c r="F991" s="305"/>
      <c r="H991" s="262"/>
    </row>
    <row r="992" spans="6:8" ht="15.75" customHeight="1" x14ac:dyDescent="0.25">
      <c r="F992" s="305"/>
      <c r="H992" s="262"/>
    </row>
    <row r="993" spans="6:8" ht="15.75" customHeight="1" x14ac:dyDescent="0.25">
      <c r="F993" s="305"/>
      <c r="H993" s="262"/>
    </row>
    <row r="994" spans="6:8" ht="15.75" customHeight="1" x14ac:dyDescent="0.25">
      <c r="F994" s="305"/>
      <c r="H994" s="262"/>
    </row>
    <row r="995" spans="6:8" ht="15.75" customHeight="1" x14ac:dyDescent="0.25">
      <c r="F995" s="305"/>
      <c r="H995" s="262"/>
    </row>
    <row r="996" spans="6:8" ht="15.75" customHeight="1" x14ac:dyDescent="0.25">
      <c r="F996" s="305"/>
      <c r="H996" s="262"/>
    </row>
    <row r="997" spans="6:8" ht="15.75" customHeight="1" x14ac:dyDescent="0.25">
      <c r="F997" s="305"/>
      <c r="H997" s="262"/>
    </row>
    <row r="998" spans="6:8" ht="15.75" customHeight="1" x14ac:dyDescent="0.25">
      <c r="F998" s="305"/>
      <c r="H998" s="262"/>
    </row>
    <row r="999" spans="6:8" ht="15.75" customHeight="1" x14ac:dyDescent="0.25">
      <c r="F999" s="305"/>
      <c r="H999" s="262"/>
    </row>
    <row r="1000" spans="6:8" ht="15.75" customHeight="1" x14ac:dyDescent="0.25">
      <c r="F1000" s="305"/>
      <c r="H1000" s="262"/>
    </row>
  </sheetData>
  <hyperlinks>
    <hyperlink ref="J2" location="'TỔNG HỢP'!A1" display="MỤC LỤC" xr:uid="{00000000-0004-0000-0B00-000000000000}"/>
  </hyperlinks>
  <pageMargins left="0.7" right="0.7" top="0.75" bottom="0.75" header="0" footer="0"/>
  <pageSetup paperSize="9" fitToWidth="0"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election activeCell="J2" sqref="J2"/>
    </sheetView>
  </sheetViews>
  <sheetFormatPr defaultColWidth="14" defaultRowHeight="15" customHeight="1" x14ac:dyDescent="0.25"/>
  <cols>
    <col min="1" max="1" width="11.5703125" customWidth="1"/>
    <col min="2" max="2" width="37.57031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f>VLOOKUP(C3,'TỔNG HỢP'!$C$4:$P$84,14,0)</f>
        <v>0</v>
      </c>
      <c r="C3" s="307" t="s">
        <v>45</v>
      </c>
      <c r="D3" s="280">
        <f>VLOOKUP(C3,'TỔNG HỢP'!$C$4:$P$84,3,0)</f>
        <v>100000000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0C00-000000000000}"/>
  </hyperlinks>
  <pageMargins left="0.7" right="0.7" top="0.75" bottom="0.75" header="0" footer="0"/>
  <pageSetup paperSize="9" fitToWidth="0"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996"/>
  <sheetViews>
    <sheetView workbookViewId="0">
      <selection activeCell="J2" sqref="J2"/>
    </sheetView>
  </sheetViews>
  <sheetFormatPr defaultColWidth="14" defaultRowHeight="15" customHeight="1" x14ac:dyDescent="0.25"/>
  <cols>
    <col min="1" max="1" width="9.28515625" customWidth="1"/>
    <col min="2" max="2" width="23.7109375" customWidth="1"/>
    <col min="3" max="3" width="14" customWidth="1"/>
    <col min="4" max="4" width="19.140625" customWidth="1"/>
    <col min="5" max="5" width="11.85546875" customWidth="1"/>
    <col min="6" max="6" width="16.140625" customWidth="1"/>
    <col min="7" max="7" width="18.7109375" customWidth="1"/>
    <col min="8" max="8" width="14.140625" customWidth="1"/>
    <col min="9" max="9" width="15" customWidth="1"/>
    <col min="10" max="10" width="13.7109375" customWidth="1"/>
    <col min="11" max="26" width="8.7109375" customWidth="1"/>
  </cols>
  <sheetData>
    <row r="1" spans="1:26" x14ac:dyDescent="0.25">
      <c r="A1" s="296"/>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452" t="s">
        <v>46</v>
      </c>
      <c r="C3" s="269" t="s">
        <v>47</v>
      </c>
      <c r="D3" s="270">
        <f>VLOOKUP(C3,'TỔNG HỢP'!$C$4:$P$84,3,0)</f>
        <v>80000000</v>
      </c>
      <c r="E3" s="271"/>
      <c r="F3" s="272">
        <f>SUM(F4:F885)</f>
        <v>0</v>
      </c>
      <c r="G3" s="270">
        <f>D3-F3</f>
        <v>80000000</v>
      </c>
      <c r="H3" s="273"/>
      <c r="I3" s="267"/>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43"/>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t="s">
        <v>695</v>
      </c>
      <c r="C13" s="260"/>
      <c r="D13" s="244"/>
      <c r="E13" s="275">
        <f>4050000+3600000</f>
        <v>7650000</v>
      </c>
      <c r="F13" s="275"/>
      <c r="G13" s="243"/>
      <c r="H13" s="276">
        <v>45805</v>
      </c>
      <c r="I13" s="242" t="s">
        <v>696</v>
      </c>
      <c r="J13" s="243"/>
      <c r="K13" s="243"/>
      <c r="L13" s="243"/>
      <c r="M13" s="243"/>
      <c r="N13" s="243"/>
      <c r="O13" s="243"/>
      <c r="P13" s="243"/>
      <c r="Q13" s="243"/>
      <c r="R13" s="243"/>
      <c r="S13" s="243"/>
      <c r="T13" s="243"/>
      <c r="U13" s="243"/>
      <c r="V13" s="243"/>
      <c r="W13" s="243"/>
      <c r="X13" s="243"/>
      <c r="Y13" s="243"/>
      <c r="Z13" s="243"/>
    </row>
    <row r="14" spans="1:26" ht="16.5" x14ac:dyDescent="0.25">
      <c r="A14" s="242"/>
      <c r="B14" s="243" t="s">
        <v>697</v>
      </c>
      <c r="C14" s="260"/>
      <c r="D14" s="244"/>
      <c r="E14" s="275">
        <v>10369224</v>
      </c>
      <c r="F14" s="275"/>
      <c r="G14" s="243"/>
      <c r="H14" s="276">
        <v>45825</v>
      </c>
      <c r="I14" s="242" t="s">
        <v>662</v>
      </c>
      <c r="J14" s="243"/>
      <c r="K14" s="243"/>
      <c r="L14" s="243"/>
      <c r="M14" s="243"/>
      <c r="N14" s="243"/>
      <c r="O14" s="243"/>
      <c r="P14" s="243"/>
      <c r="Q14" s="243"/>
      <c r="R14" s="243"/>
      <c r="S14" s="243"/>
      <c r="T14" s="243"/>
      <c r="U14" s="243"/>
      <c r="V14" s="243"/>
      <c r="W14" s="243"/>
      <c r="X14" s="243"/>
      <c r="Y14" s="243"/>
      <c r="Z14" s="243"/>
    </row>
    <row r="15" spans="1:26" ht="16.5" x14ac:dyDescent="0.25">
      <c r="A15" s="242"/>
      <c r="B15" s="243" t="s">
        <v>698</v>
      </c>
      <c r="C15" s="260"/>
      <c r="D15" s="244"/>
      <c r="E15" s="451">
        <v>3100000</v>
      </c>
      <c r="F15" s="451"/>
      <c r="G15" s="451"/>
      <c r="H15" s="276">
        <v>45834</v>
      </c>
      <c r="I15" s="242" t="s">
        <v>696</v>
      </c>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3"/>
      <c r="K16" s="243"/>
      <c r="L16" s="243"/>
      <c r="M16" s="243"/>
      <c r="N16" s="243"/>
      <c r="O16" s="243"/>
      <c r="P16" s="243"/>
      <c r="Q16" s="243"/>
      <c r="R16" s="243"/>
      <c r="S16" s="243"/>
      <c r="T16" s="243"/>
      <c r="U16" s="243"/>
      <c r="V16" s="243"/>
      <c r="W16" s="243"/>
      <c r="X16" s="243"/>
      <c r="Y16" s="243"/>
      <c r="Z16" s="243"/>
    </row>
    <row r="17" spans="1:26" ht="15.75" customHeight="1" x14ac:dyDescent="0.25">
      <c r="A17" s="242">
        <v>1</v>
      </c>
      <c r="B17" s="243"/>
      <c r="C17" s="260"/>
      <c r="D17" s="244"/>
      <c r="E17" s="275"/>
      <c r="F17" s="275"/>
      <c r="G17" s="243"/>
      <c r="H17" s="276"/>
      <c r="I17" s="242"/>
      <c r="J17" s="243"/>
      <c r="K17" s="243"/>
      <c r="L17" s="243"/>
      <c r="M17" s="243"/>
      <c r="N17" s="243"/>
      <c r="O17" s="243"/>
      <c r="P17" s="243"/>
      <c r="Q17" s="243"/>
      <c r="R17" s="243"/>
      <c r="S17" s="243"/>
      <c r="T17" s="243"/>
      <c r="U17" s="243"/>
      <c r="V17" s="243"/>
      <c r="W17" s="243"/>
      <c r="X17" s="243"/>
      <c r="Y17" s="243"/>
      <c r="Z17" s="243"/>
    </row>
    <row r="18" spans="1:26" ht="15.75" customHeight="1" x14ac:dyDescent="0.25">
      <c r="A18" s="242">
        <v>2</v>
      </c>
      <c r="B18" s="243" t="s">
        <v>699</v>
      </c>
      <c r="C18" s="260"/>
      <c r="D18" s="244"/>
      <c r="E18" s="275">
        <f>7668000/1.08</f>
        <v>7099999.9999999991</v>
      </c>
      <c r="F18" s="275"/>
      <c r="G18" s="243"/>
      <c r="H18" s="276"/>
      <c r="I18" s="242"/>
      <c r="J18" s="243"/>
      <c r="K18" s="243"/>
      <c r="L18" s="243"/>
      <c r="M18" s="243"/>
      <c r="N18" s="243"/>
      <c r="O18" s="243"/>
      <c r="P18" s="243"/>
      <c r="Q18" s="243"/>
      <c r="R18" s="243"/>
      <c r="S18" s="243"/>
      <c r="T18" s="243"/>
      <c r="U18" s="243"/>
      <c r="V18" s="243"/>
      <c r="W18" s="243"/>
      <c r="X18" s="243"/>
      <c r="Y18" s="243"/>
      <c r="Z18" s="243"/>
    </row>
    <row r="19" spans="1:26" ht="15.75" customHeight="1" x14ac:dyDescent="0.25">
      <c r="A19" s="296"/>
      <c r="B19" s="296" t="s">
        <v>700</v>
      </c>
      <c r="C19" s="296"/>
      <c r="D19" s="296"/>
      <c r="E19" s="451">
        <v>2808000</v>
      </c>
      <c r="F19" s="451"/>
      <c r="G19" s="296"/>
      <c r="H19" s="300">
        <v>45499</v>
      </c>
      <c r="I19" s="301" t="s">
        <v>442</v>
      </c>
      <c r="J19" s="296"/>
      <c r="K19" s="296"/>
      <c r="L19" s="296"/>
      <c r="M19" s="296"/>
      <c r="N19" s="296"/>
      <c r="O19" s="296"/>
      <c r="P19" s="296"/>
      <c r="Q19" s="296"/>
      <c r="R19" s="296"/>
      <c r="S19" s="296"/>
      <c r="T19" s="296"/>
      <c r="U19" s="296"/>
      <c r="V19" s="296"/>
      <c r="W19" s="296"/>
      <c r="X19" s="296"/>
      <c r="Y19" s="296"/>
      <c r="Z19" s="296"/>
    </row>
    <row r="20" spans="1:26" ht="15.75" customHeight="1" x14ac:dyDescent="0.25">
      <c r="A20" s="296"/>
      <c r="B20" s="296"/>
      <c r="C20" s="296"/>
      <c r="D20" s="296"/>
      <c r="E20" s="451"/>
      <c r="F20" s="451"/>
      <c r="G20" s="296"/>
      <c r="H20" s="300"/>
      <c r="I20" s="301"/>
      <c r="J20" s="296"/>
      <c r="K20" s="296"/>
      <c r="L20" s="296"/>
      <c r="M20" s="296"/>
      <c r="N20" s="296"/>
      <c r="O20" s="296"/>
      <c r="P20" s="296"/>
      <c r="Q20" s="296"/>
      <c r="R20" s="296"/>
      <c r="S20" s="296"/>
      <c r="T20" s="296"/>
      <c r="U20" s="296"/>
      <c r="V20" s="296"/>
      <c r="W20" s="296"/>
      <c r="X20" s="296"/>
      <c r="Y20" s="296"/>
      <c r="Z20" s="296"/>
    </row>
    <row r="21" spans="1:26" ht="15.75" customHeight="1" x14ac:dyDescent="0.25">
      <c r="A21" s="296"/>
      <c r="B21" s="296"/>
      <c r="C21" s="296"/>
      <c r="D21" s="296"/>
      <c r="E21" s="451"/>
      <c r="F21" s="451"/>
      <c r="G21" s="296"/>
      <c r="H21" s="300"/>
      <c r="I21" s="301"/>
      <c r="J21" s="296"/>
      <c r="K21" s="296"/>
      <c r="L21" s="296"/>
      <c r="M21" s="296"/>
      <c r="N21" s="296"/>
      <c r="O21" s="296"/>
      <c r="P21" s="296"/>
      <c r="Q21" s="296"/>
      <c r="R21" s="296"/>
      <c r="S21" s="296"/>
      <c r="T21" s="296"/>
      <c r="U21" s="296"/>
      <c r="V21" s="296"/>
      <c r="W21" s="296"/>
      <c r="X21" s="296"/>
      <c r="Y21" s="296"/>
      <c r="Z21" s="296"/>
    </row>
    <row r="22" spans="1:26" ht="15.75" customHeight="1" x14ac:dyDescent="0.25">
      <c r="A22" s="296"/>
      <c r="B22" s="296"/>
      <c r="C22" s="296"/>
      <c r="D22" s="296"/>
      <c r="E22" s="451"/>
      <c r="F22" s="451"/>
      <c r="G22" s="296"/>
      <c r="H22" s="300"/>
      <c r="I22" s="301"/>
      <c r="J22" s="296"/>
      <c r="K22" s="296"/>
      <c r="L22" s="296"/>
      <c r="M22" s="296"/>
      <c r="N22" s="296"/>
      <c r="O22" s="296"/>
      <c r="P22" s="296"/>
      <c r="Q22" s="296"/>
      <c r="R22" s="296"/>
      <c r="S22" s="296"/>
      <c r="T22" s="296"/>
      <c r="U22" s="296"/>
      <c r="V22" s="296"/>
      <c r="W22" s="296"/>
      <c r="X22" s="296"/>
      <c r="Y22" s="296"/>
      <c r="Z22" s="296"/>
    </row>
    <row r="23" spans="1:26" ht="15.75" customHeight="1" x14ac:dyDescent="0.25">
      <c r="A23" s="296"/>
      <c r="B23" s="296"/>
      <c r="C23" s="296"/>
      <c r="D23" s="296"/>
      <c r="E23" s="451"/>
      <c r="F23" s="451"/>
      <c r="G23" s="296"/>
      <c r="H23" s="300"/>
      <c r="I23" s="301"/>
      <c r="J23" s="296"/>
      <c r="K23" s="296"/>
      <c r="L23" s="296"/>
      <c r="M23" s="296"/>
      <c r="N23" s="296"/>
      <c r="O23" s="296"/>
      <c r="P23" s="296"/>
      <c r="Q23" s="296"/>
      <c r="R23" s="296"/>
      <c r="S23" s="296"/>
      <c r="T23" s="296"/>
      <c r="U23" s="296"/>
      <c r="V23" s="296"/>
      <c r="W23" s="296"/>
      <c r="X23" s="296"/>
      <c r="Y23" s="296"/>
      <c r="Z23" s="296"/>
    </row>
    <row r="24" spans="1:26" ht="15.75" customHeight="1" x14ac:dyDescent="0.25">
      <c r="A24" s="296"/>
      <c r="B24" s="296"/>
      <c r="C24" s="296"/>
      <c r="D24" s="296"/>
      <c r="E24" s="451"/>
      <c r="F24" s="451"/>
      <c r="G24" s="296"/>
      <c r="H24" s="300"/>
      <c r="I24" s="301"/>
      <c r="J24" s="296"/>
      <c r="K24" s="296"/>
      <c r="L24" s="296"/>
      <c r="M24" s="296"/>
      <c r="N24" s="296"/>
      <c r="O24" s="296"/>
      <c r="P24" s="296"/>
      <c r="Q24" s="296"/>
      <c r="R24" s="296"/>
      <c r="S24" s="296"/>
      <c r="T24" s="296"/>
      <c r="U24" s="296"/>
      <c r="V24" s="296"/>
      <c r="W24" s="296"/>
      <c r="X24" s="296"/>
      <c r="Y24" s="296"/>
      <c r="Z24" s="296"/>
    </row>
    <row r="25" spans="1:26" ht="15.75" customHeight="1" x14ac:dyDescent="0.25">
      <c r="A25" s="296"/>
      <c r="B25" s="296"/>
      <c r="C25" s="296"/>
      <c r="D25" s="296"/>
      <c r="E25" s="451"/>
      <c r="F25" s="451"/>
      <c r="G25" s="296"/>
      <c r="H25" s="300"/>
      <c r="I25" s="301"/>
      <c r="J25" s="296"/>
      <c r="K25" s="296"/>
      <c r="L25" s="296"/>
      <c r="M25" s="296"/>
      <c r="N25" s="296"/>
      <c r="O25" s="296"/>
      <c r="P25" s="296"/>
      <c r="Q25" s="296"/>
      <c r="R25" s="296"/>
      <c r="S25" s="296"/>
      <c r="T25" s="296"/>
      <c r="U25" s="296"/>
      <c r="V25" s="296"/>
      <c r="W25" s="296"/>
      <c r="X25" s="296"/>
      <c r="Y25" s="296"/>
      <c r="Z25" s="296"/>
    </row>
    <row r="26" spans="1:26" ht="15.75" customHeight="1" x14ac:dyDescent="0.25">
      <c r="A26" s="296"/>
      <c r="B26" s="296"/>
      <c r="C26" s="296"/>
      <c r="D26" s="296"/>
      <c r="E26" s="451"/>
      <c r="F26" s="451"/>
      <c r="G26" s="296"/>
      <c r="H26" s="300"/>
      <c r="I26" s="301"/>
      <c r="J26" s="296"/>
      <c r="K26" s="296"/>
      <c r="L26" s="296"/>
      <c r="M26" s="296"/>
      <c r="N26" s="296"/>
      <c r="O26" s="296"/>
      <c r="P26" s="296"/>
      <c r="Q26" s="296"/>
      <c r="R26" s="296"/>
      <c r="S26" s="296"/>
      <c r="T26" s="296"/>
      <c r="U26" s="296"/>
      <c r="V26" s="296"/>
      <c r="W26" s="296"/>
      <c r="X26" s="296"/>
      <c r="Y26" s="296"/>
      <c r="Z26" s="296"/>
    </row>
    <row r="27" spans="1:26" ht="15.75" customHeight="1" x14ac:dyDescent="0.25">
      <c r="A27" s="296"/>
      <c r="B27" s="296"/>
      <c r="C27" s="296"/>
      <c r="D27" s="296"/>
      <c r="E27" s="451"/>
      <c r="F27" s="451"/>
      <c r="G27" s="296"/>
      <c r="H27" s="300"/>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296"/>
      <c r="B28" s="296"/>
      <c r="C28" s="296"/>
      <c r="D28" s="296"/>
      <c r="E28" s="451"/>
      <c r="F28" s="451"/>
      <c r="G28" s="296"/>
      <c r="H28" s="300"/>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296"/>
      <c r="B29" s="296"/>
      <c r="C29" s="296"/>
      <c r="D29" s="296"/>
      <c r="E29" s="451"/>
      <c r="F29" s="451"/>
      <c r="G29" s="296"/>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296"/>
      <c r="B30" s="296"/>
      <c r="C30" s="296"/>
      <c r="D30" s="296"/>
      <c r="E30" s="451"/>
      <c r="F30" s="451"/>
      <c r="G30" s="296"/>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296"/>
      <c r="B31" s="296"/>
      <c r="C31" s="296"/>
      <c r="D31" s="296"/>
      <c r="E31" s="451"/>
      <c r="F31" s="451"/>
      <c r="G31" s="296"/>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296"/>
      <c r="B32" s="296"/>
      <c r="C32" s="296"/>
      <c r="D32" s="296"/>
      <c r="E32" s="451"/>
      <c r="F32" s="451"/>
      <c r="G32" s="296"/>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296"/>
      <c r="B33" s="296"/>
      <c r="C33" s="296"/>
      <c r="D33" s="296"/>
      <c r="E33" s="451"/>
      <c r="F33" s="451"/>
      <c r="G33" s="296"/>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296"/>
      <c r="B34" s="296"/>
      <c r="C34" s="296"/>
      <c r="D34" s="296"/>
      <c r="E34" s="451"/>
      <c r="F34" s="451"/>
      <c r="G34" s="296"/>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296"/>
      <c r="B35" s="296"/>
      <c r="C35" s="296"/>
      <c r="D35" s="296"/>
      <c r="E35" s="451"/>
      <c r="F35" s="451"/>
      <c r="G35" s="296"/>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296"/>
      <c r="B36" s="296"/>
      <c r="C36" s="296"/>
      <c r="D36" s="296"/>
      <c r="E36" s="451"/>
      <c r="F36" s="451"/>
      <c r="G36" s="296"/>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296"/>
      <c r="B37" s="296"/>
      <c r="C37" s="296"/>
      <c r="D37" s="296"/>
      <c r="E37" s="451"/>
      <c r="F37" s="451"/>
      <c r="G37" s="296"/>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296"/>
      <c r="B38" s="296"/>
      <c r="C38" s="296"/>
      <c r="D38" s="296"/>
      <c r="E38" s="451"/>
      <c r="F38" s="451"/>
      <c r="G38" s="296"/>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296"/>
      <c r="B39" s="296"/>
      <c r="C39" s="296"/>
      <c r="D39" s="296"/>
      <c r="E39" s="451"/>
      <c r="F39" s="451"/>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296"/>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296"/>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296"/>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296"/>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296"/>
      <c r="B44" s="296"/>
      <c r="C44" s="296"/>
      <c r="D44" s="296"/>
      <c r="E44" s="451"/>
      <c r="F44" s="451"/>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296"/>
      <c r="B45" s="296"/>
      <c r="C45" s="296"/>
      <c r="D45" s="296"/>
      <c r="E45" s="451"/>
      <c r="F45" s="451"/>
      <c r="G45" s="296"/>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296"/>
      <c r="B46" s="296"/>
      <c r="C46" s="296"/>
      <c r="D46" s="296"/>
      <c r="E46" s="451"/>
      <c r="F46" s="451"/>
      <c r="G46" s="296"/>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296"/>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296"/>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296"/>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H220" s="262"/>
    </row>
    <row r="221" spans="1:26" ht="15.75" customHeight="1" x14ac:dyDescent="0.25">
      <c r="H221" s="262"/>
    </row>
    <row r="222" spans="1:26" ht="15.75" customHeight="1" x14ac:dyDescent="0.25">
      <c r="H222" s="262"/>
    </row>
    <row r="223" spans="1:26" ht="15.75" customHeight="1" x14ac:dyDescent="0.25">
      <c r="H223" s="262"/>
    </row>
    <row r="224" spans="1:26"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sheetData>
  <hyperlinks>
    <hyperlink ref="J2" location="'TỔNG HỢP'!A1" display="MỤC LỤC" xr:uid="{00000000-0004-0000-0D00-000000000000}"/>
  </hyperlinks>
  <pageMargins left="0.7" right="0.7" top="0.75" bottom="0.75" header="0" footer="0"/>
  <pageSetup paperSize="9" fitToWidth="0"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6"/>
  <sheetViews>
    <sheetView workbookViewId="0">
      <selection activeCell="J2" sqref="J2"/>
    </sheetView>
  </sheetViews>
  <sheetFormatPr defaultColWidth="14" defaultRowHeight="15" customHeight="1" x14ac:dyDescent="0.25"/>
  <cols>
    <col min="1" max="1" width="7.7109375" customWidth="1"/>
    <col min="2" max="2" width="46" customWidth="1"/>
    <col min="3" max="3" width="14" customWidth="1"/>
    <col min="4" max="4" width="21.5703125" customWidth="1"/>
    <col min="5" max="5" width="11.85546875" customWidth="1"/>
    <col min="6" max="6" width="14.28515625" customWidth="1"/>
    <col min="7" max="7" width="20.5703125" customWidth="1"/>
    <col min="8" max="8" width="11" customWidth="1"/>
    <col min="9" max="9" width="18.5703125" customWidth="1"/>
    <col min="10" max="10" width="13.85546875" customWidth="1"/>
    <col min="11" max="16" width="11.140625" customWidth="1"/>
    <col min="17" max="26" width="8.7109375" customWidth="1"/>
  </cols>
  <sheetData>
    <row r="1" spans="1:26" x14ac:dyDescent="0.25">
      <c r="A1" s="301"/>
      <c r="B1" s="296"/>
      <c r="C1" s="296"/>
      <c r="D1" s="296"/>
      <c r="E1" s="296"/>
      <c r="F1" s="451"/>
      <c r="G1" s="296"/>
      <c r="H1" s="276"/>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453"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452" t="s">
        <v>48</v>
      </c>
      <c r="C3" s="269" t="s">
        <v>49</v>
      </c>
      <c r="D3" s="270">
        <f>VLOOKUP(C3,'TỔNG HỢP'!$C$4:$P$84,3,0)</f>
        <v>196000000</v>
      </c>
      <c r="E3" s="271"/>
      <c r="F3" s="272">
        <f>SUM(F4:F895)</f>
        <v>157407.40740740739</v>
      </c>
      <c r="G3" s="270">
        <f>D3-F3</f>
        <v>195842592.5925926</v>
      </c>
      <c r="H3" s="273"/>
      <c r="I3" s="267"/>
      <c r="J3" s="274"/>
      <c r="K3" s="274"/>
      <c r="L3" s="274"/>
      <c r="M3" s="274"/>
      <c r="N3" s="274"/>
      <c r="O3" s="274"/>
      <c r="P3" s="274"/>
      <c r="Q3" s="274"/>
      <c r="R3" s="274"/>
      <c r="S3" s="274"/>
      <c r="T3" s="274"/>
      <c r="U3" s="274"/>
      <c r="V3" s="274"/>
      <c r="W3" s="274"/>
      <c r="X3" s="274"/>
      <c r="Y3" s="274"/>
      <c r="Z3" s="274"/>
    </row>
    <row r="4" spans="1:26" ht="16.5" x14ac:dyDescent="0.25">
      <c r="A4" s="242"/>
      <c r="B4" s="243" t="s">
        <v>1650</v>
      </c>
      <c r="C4" s="260"/>
      <c r="D4" s="244"/>
      <c r="E4" s="275"/>
      <c r="F4" s="275">
        <f>170000/1.08</f>
        <v>157407.40740740739</v>
      </c>
      <c r="G4" s="243"/>
      <c r="H4" s="276">
        <v>46178</v>
      </c>
      <c r="I4" s="242" t="s">
        <v>900</v>
      </c>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5" customHeight="1" x14ac:dyDescent="0.25">
      <c r="A16" s="296"/>
      <c r="B16" s="243" t="s">
        <v>701</v>
      </c>
      <c r="C16" s="260"/>
      <c r="D16" s="244"/>
      <c r="E16" s="275">
        <v>1450000</v>
      </c>
      <c r="F16" s="275"/>
      <c r="G16" s="243"/>
      <c r="H16" s="276">
        <v>45712</v>
      </c>
      <c r="I16" s="242" t="s">
        <v>666</v>
      </c>
      <c r="J16" s="296"/>
      <c r="K16" s="296"/>
      <c r="L16" s="296"/>
      <c r="M16" s="296"/>
      <c r="N16" s="296"/>
      <c r="O16" s="296"/>
      <c r="P16" s="296"/>
      <c r="Q16" s="296"/>
      <c r="R16" s="296"/>
      <c r="S16" s="296"/>
      <c r="T16" s="296"/>
      <c r="U16" s="296"/>
      <c r="V16" s="296"/>
      <c r="W16" s="296"/>
      <c r="X16" s="296"/>
      <c r="Y16" s="296"/>
      <c r="Z16" s="296"/>
    </row>
    <row r="17" spans="1:26" ht="16.5" x14ac:dyDescent="0.25">
      <c r="A17" s="242"/>
      <c r="B17" s="243" t="s">
        <v>702</v>
      </c>
      <c r="C17" s="260"/>
      <c r="D17" s="244"/>
      <c r="E17" s="275">
        <f>2650000/1.1</f>
        <v>2409090.9090909087</v>
      </c>
      <c r="F17" s="275"/>
      <c r="G17" s="243"/>
      <c r="H17" s="276">
        <v>45723</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703</v>
      </c>
      <c r="C18" s="260"/>
      <c r="D18" s="244"/>
      <c r="E18" s="275">
        <v>450000</v>
      </c>
      <c r="F18" s="275"/>
      <c r="G18" s="243"/>
      <c r="H18" s="276">
        <v>45737</v>
      </c>
      <c r="I18" s="242" t="s">
        <v>704</v>
      </c>
      <c r="J18" s="243"/>
      <c r="K18" s="243"/>
      <c r="L18" s="243"/>
      <c r="M18" s="243"/>
      <c r="N18" s="243"/>
      <c r="O18" s="243"/>
      <c r="P18" s="243"/>
      <c r="Q18" s="243"/>
      <c r="R18" s="243"/>
      <c r="S18" s="243"/>
      <c r="T18" s="243"/>
      <c r="U18" s="243"/>
      <c r="V18" s="243"/>
      <c r="W18" s="243"/>
      <c r="X18" s="243"/>
      <c r="Y18" s="243"/>
      <c r="Z18" s="243"/>
    </row>
    <row r="19" spans="1:26" x14ac:dyDescent="0.25">
      <c r="A19" s="242"/>
      <c r="B19" s="243" t="s">
        <v>705</v>
      </c>
      <c r="C19" s="296"/>
      <c r="D19" s="296"/>
      <c r="E19" s="296"/>
      <c r="F19" s="296"/>
      <c r="G19" s="296"/>
      <c r="H19" s="300"/>
      <c r="I19" s="301"/>
      <c r="J19" s="243"/>
      <c r="K19" s="243"/>
      <c r="L19" s="243"/>
      <c r="M19" s="243"/>
      <c r="N19" s="243"/>
      <c r="O19" s="243"/>
      <c r="P19" s="243"/>
      <c r="Q19" s="243"/>
      <c r="R19" s="243"/>
      <c r="S19" s="243"/>
      <c r="T19" s="243"/>
      <c r="U19" s="243"/>
      <c r="V19" s="243"/>
      <c r="W19" s="243"/>
      <c r="X19" s="243"/>
      <c r="Y19" s="243"/>
      <c r="Z19" s="243"/>
    </row>
    <row r="20" spans="1:26" ht="16.5" x14ac:dyDescent="0.25">
      <c r="A20" s="242"/>
      <c r="B20" s="243" t="s">
        <v>706</v>
      </c>
      <c r="C20" s="260"/>
      <c r="D20" s="244"/>
      <c r="E20" s="275">
        <f>520000/1.08</f>
        <v>481481.48148148146</v>
      </c>
      <c r="F20" s="275"/>
      <c r="G20" s="243"/>
      <c r="H20" s="276">
        <v>45782</v>
      </c>
      <c r="I20" s="242" t="s">
        <v>707</v>
      </c>
      <c r="J20" s="243"/>
      <c r="L20" s="243"/>
      <c r="M20" s="243"/>
      <c r="N20" s="243"/>
      <c r="O20" s="243"/>
      <c r="P20" s="243"/>
      <c r="Q20" s="243"/>
      <c r="R20" s="243"/>
      <c r="S20" s="243"/>
      <c r="T20" s="243"/>
      <c r="U20" s="243"/>
      <c r="V20" s="243"/>
      <c r="W20" s="243"/>
      <c r="X20" s="243"/>
      <c r="Y20" s="243"/>
      <c r="Z20" s="243"/>
    </row>
    <row r="21" spans="1:26" ht="16.5" x14ac:dyDescent="0.25">
      <c r="A21" s="242"/>
      <c r="B21" s="243" t="s">
        <v>708</v>
      </c>
      <c r="C21" s="260"/>
      <c r="D21" s="244"/>
      <c r="E21" s="275">
        <v>1300000</v>
      </c>
      <c r="F21" s="275"/>
      <c r="G21" s="243"/>
      <c r="H21" s="276">
        <v>45915</v>
      </c>
      <c r="I21" s="242" t="s">
        <v>442</v>
      </c>
      <c r="J21" s="243"/>
      <c r="K21" s="243"/>
      <c r="L21" s="243"/>
      <c r="M21" s="243"/>
      <c r="N21" s="243"/>
      <c r="O21" s="243"/>
      <c r="P21" s="243"/>
      <c r="Q21" s="243"/>
      <c r="R21" s="243"/>
      <c r="S21" s="243"/>
      <c r="T21" s="243"/>
      <c r="U21" s="243"/>
      <c r="V21" s="243"/>
      <c r="W21" s="243"/>
      <c r="X21" s="243"/>
      <c r="Y21" s="243"/>
      <c r="Z21" s="243"/>
    </row>
    <row r="22" spans="1:26" ht="16.5" x14ac:dyDescent="0.25">
      <c r="A22" s="242"/>
      <c r="B22" s="243" t="s">
        <v>709</v>
      </c>
      <c r="C22" s="260"/>
      <c r="D22" s="244"/>
      <c r="E22" s="275">
        <v>1350000</v>
      </c>
      <c r="F22" s="275"/>
      <c r="G22" s="243"/>
      <c r="H22" s="276">
        <v>45950</v>
      </c>
      <c r="I22" s="242"/>
      <c r="J22" s="243"/>
      <c r="K22" s="243"/>
      <c r="L22" s="243"/>
      <c r="M22" s="243"/>
      <c r="N22" s="243"/>
      <c r="O22" s="243"/>
      <c r="P22" s="243"/>
      <c r="Q22" s="243"/>
      <c r="R22" s="243"/>
      <c r="S22" s="243"/>
      <c r="T22" s="243"/>
      <c r="U22" s="243"/>
      <c r="V22" s="243"/>
      <c r="W22" s="243"/>
      <c r="X22" s="243"/>
      <c r="Y22" s="243"/>
      <c r="Z22" s="243"/>
    </row>
    <row r="23" spans="1:26" ht="16.5" x14ac:dyDescent="0.25">
      <c r="A23" s="242"/>
      <c r="B23" s="243" t="s">
        <v>710</v>
      </c>
      <c r="C23" s="260"/>
      <c r="D23" s="244"/>
      <c r="E23" s="275">
        <v>1800000</v>
      </c>
      <c r="F23" s="275"/>
      <c r="G23" s="243"/>
      <c r="H23" s="276">
        <v>45968</v>
      </c>
      <c r="I23" s="242" t="s">
        <v>711</v>
      </c>
      <c r="J23" s="243"/>
      <c r="K23" s="243"/>
      <c r="L23" s="243"/>
      <c r="M23" s="243"/>
      <c r="N23" s="243"/>
      <c r="O23" s="243"/>
      <c r="P23" s="243"/>
      <c r="Q23" s="243"/>
      <c r="R23" s="243"/>
      <c r="S23" s="243"/>
      <c r="T23" s="243"/>
      <c r="U23" s="243"/>
      <c r="V23" s="243"/>
      <c r="W23" s="243"/>
      <c r="X23" s="243"/>
      <c r="Y23" s="243"/>
      <c r="Z23" s="243"/>
    </row>
    <row r="24" spans="1:26" ht="16.5" x14ac:dyDescent="0.25">
      <c r="A24" s="242"/>
      <c r="B24" s="243" t="s">
        <v>712</v>
      </c>
      <c r="C24" s="260"/>
      <c r="D24" s="244"/>
      <c r="E24" s="275">
        <v>2500000</v>
      </c>
      <c r="F24" s="275"/>
      <c r="G24" s="243"/>
      <c r="H24" s="276">
        <v>45978</v>
      </c>
      <c r="I24" s="242" t="s">
        <v>442</v>
      </c>
      <c r="J24" s="243"/>
      <c r="K24" s="243"/>
      <c r="L24" s="243"/>
      <c r="M24" s="243"/>
      <c r="N24" s="243"/>
      <c r="O24" s="243"/>
      <c r="P24" s="243"/>
      <c r="Q24" s="243"/>
      <c r="R24" s="243"/>
      <c r="S24" s="243"/>
      <c r="T24" s="243"/>
      <c r="U24" s="243"/>
      <c r="V24" s="243"/>
      <c r="W24" s="243"/>
      <c r="X24" s="243"/>
      <c r="Y24" s="243"/>
      <c r="Z24" s="243"/>
    </row>
    <row r="25" spans="1:26" ht="16.5" x14ac:dyDescent="0.25">
      <c r="A25" s="242"/>
      <c r="B25" s="243" t="s">
        <v>713</v>
      </c>
      <c r="C25" s="260"/>
      <c r="D25" s="244"/>
      <c r="E25" s="275">
        <v>37145000</v>
      </c>
      <c r="F25" s="275"/>
      <c r="G25" s="243"/>
      <c r="H25" s="276">
        <v>45978</v>
      </c>
      <c r="I25" s="242" t="s">
        <v>442</v>
      </c>
      <c r="J25" s="243"/>
      <c r="K25" s="243"/>
      <c r="L25" s="243"/>
      <c r="M25" s="243"/>
      <c r="N25" s="243"/>
      <c r="O25" s="243"/>
      <c r="P25" s="243"/>
      <c r="Q25" s="243"/>
      <c r="R25" s="243"/>
      <c r="S25" s="243"/>
      <c r="T25" s="243"/>
      <c r="U25" s="243"/>
      <c r="V25" s="243"/>
      <c r="W25" s="243"/>
      <c r="X25" s="243"/>
      <c r="Y25" s="243"/>
      <c r="Z25" s="243"/>
    </row>
    <row r="26" spans="1:26" ht="16.5" x14ac:dyDescent="0.25">
      <c r="A26" s="242"/>
      <c r="B26" s="243" t="s">
        <v>714</v>
      </c>
      <c r="C26" s="260"/>
      <c r="D26" s="244"/>
      <c r="E26" s="275">
        <f>5300000/1.08</f>
        <v>4907407.4074074067</v>
      </c>
      <c r="F26" s="275"/>
      <c r="G26" s="243"/>
      <c r="H26" s="276">
        <v>45995</v>
      </c>
      <c r="I26" s="242" t="s">
        <v>442</v>
      </c>
      <c r="J26" s="243"/>
      <c r="K26" s="243"/>
      <c r="L26" s="243"/>
      <c r="M26" s="243"/>
      <c r="N26" s="243"/>
      <c r="O26" s="243"/>
      <c r="P26" s="243"/>
      <c r="Q26" s="243"/>
      <c r="R26" s="243"/>
      <c r="S26" s="243"/>
      <c r="T26" s="243"/>
      <c r="U26" s="243"/>
      <c r="V26" s="243"/>
      <c r="W26" s="243"/>
      <c r="X26" s="243"/>
      <c r="Y26" s="243"/>
      <c r="Z26" s="243"/>
    </row>
    <row r="27" spans="1:26" ht="15.75" customHeight="1" x14ac:dyDescent="0.25">
      <c r="A27" s="242">
        <v>1</v>
      </c>
      <c r="B27" s="243" t="s">
        <v>715</v>
      </c>
      <c r="C27" s="260"/>
      <c r="D27" s="244"/>
      <c r="E27" s="275">
        <v>2400000</v>
      </c>
      <c r="F27" s="275"/>
      <c r="G27" s="243"/>
      <c r="H27" s="276">
        <v>45345</v>
      </c>
      <c r="I27" s="242"/>
      <c r="J27" s="243"/>
      <c r="K27" s="243"/>
      <c r="L27" s="243"/>
      <c r="M27" s="243"/>
      <c r="N27" s="243"/>
      <c r="O27" s="243"/>
      <c r="P27" s="243"/>
      <c r="Q27" s="243"/>
      <c r="R27" s="243"/>
      <c r="S27" s="243"/>
      <c r="T27" s="243"/>
      <c r="U27" s="243"/>
      <c r="V27" s="243"/>
      <c r="W27" s="243"/>
      <c r="X27" s="243"/>
      <c r="Y27" s="243"/>
      <c r="Z27" s="243"/>
    </row>
    <row r="28" spans="1:26" ht="15.75" customHeight="1" x14ac:dyDescent="0.25">
      <c r="A28" s="242">
        <v>2</v>
      </c>
      <c r="B28" s="243" t="s">
        <v>716</v>
      </c>
      <c r="C28" s="260"/>
      <c r="D28" s="244"/>
      <c r="E28" s="275">
        <v>750000</v>
      </c>
      <c r="F28" s="275"/>
      <c r="G28" s="243"/>
      <c r="H28" s="276">
        <v>45428</v>
      </c>
      <c r="I28" s="242" t="s">
        <v>306</v>
      </c>
      <c r="J28" s="243"/>
      <c r="K28" s="243"/>
      <c r="L28" s="243"/>
      <c r="M28" s="243"/>
      <c r="N28" s="243"/>
      <c r="O28" s="243"/>
      <c r="P28" s="243"/>
      <c r="Q28" s="243"/>
      <c r="R28" s="243"/>
      <c r="S28" s="243"/>
      <c r="T28" s="243"/>
      <c r="U28" s="243"/>
      <c r="V28" s="243"/>
      <c r="W28" s="243"/>
      <c r="X28" s="243"/>
      <c r="Y28" s="243"/>
      <c r="Z28" s="243"/>
    </row>
    <row r="29" spans="1:26" ht="15.75" customHeight="1" x14ac:dyDescent="0.25">
      <c r="A29" s="301">
        <v>3</v>
      </c>
      <c r="B29" s="296" t="s">
        <v>717</v>
      </c>
      <c r="C29" s="296"/>
      <c r="D29" s="296"/>
      <c r="E29" s="451">
        <f>22250000/1.08</f>
        <v>20601851.851851851</v>
      </c>
      <c r="F29" s="451"/>
      <c r="G29" s="296"/>
      <c r="H29" s="276">
        <v>45432</v>
      </c>
      <c r="I29" s="242" t="s">
        <v>306</v>
      </c>
      <c r="J29" s="296"/>
      <c r="K29" s="296"/>
      <c r="L29" s="296"/>
      <c r="M29" s="296"/>
      <c r="N29" s="296"/>
      <c r="O29" s="296"/>
      <c r="P29" s="296"/>
      <c r="Q29" s="296"/>
      <c r="R29" s="296"/>
      <c r="S29" s="296"/>
      <c r="T29" s="296"/>
      <c r="U29" s="296"/>
      <c r="V29" s="296"/>
      <c r="W29" s="296"/>
      <c r="X29" s="296"/>
      <c r="Y29" s="296"/>
      <c r="Z29" s="296"/>
    </row>
    <row r="30" spans="1:26" ht="15.75" customHeight="1" x14ac:dyDescent="0.25">
      <c r="A30" s="242">
        <v>4</v>
      </c>
      <c r="B30" s="296" t="s">
        <v>718</v>
      </c>
      <c r="C30" s="296"/>
      <c r="D30" s="296"/>
      <c r="E30" s="451">
        <v>366000</v>
      </c>
      <c r="F30" s="451"/>
      <c r="G30" s="296"/>
      <c r="H30" s="276">
        <v>45450</v>
      </c>
      <c r="I30" s="301" t="s">
        <v>425</v>
      </c>
      <c r="J30" s="296"/>
      <c r="K30" s="296"/>
      <c r="L30" s="296"/>
      <c r="M30" s="296"/>
      <c r="N30" s="296"/>
      <c r="O30" s="296"/>
      <c r="P30" s="296"/>
      <c r="Q30" s="296"/>
      <c r="R30" s="296"/>
      <c r="S30" s="296"/>
      <c r="T30" s="296"/>
      <c r="U30" s="296"/>
      <c r="V30" s="296"/>
      <c r="W30" s="296"/>
      <c r="X30" s="296"/>
      <c r="Y30" s="296"/>
      <c r="Z30" s="296"/>
    </row>
    <row r="31" spans="1:26" ht="15.75" customHeight="1" x14ac:dyDescent="0.25">
      <c r="A31" s="301">
        <v>5</v>
      </c>
      <c r="B31" s="296" t="s">
        <v>719</v>
      </c>
      <c r="C31" s="296"/>
      <c r="D31" s="296"/>
      <c r="E31" s="451">
        <v>2750000</v>
      </c>
      <c r="F31" s="451"/>
      <c r="G31" s="296"/>
      <c r="H31" s="276">
        <v>45460</v>
      </c>
      <c r="I31" s="242" t="s">
        <v>306</v>
      </c>
      <c r="J31" s="296"/>
      <c r="K31" s="296"/>
      <c r="L31" s="296"/>
      <c r="M31" s="296"/>
      <c r="N31" s="296"/>
      <c r="O31" s="296"/>
      <c r="P31" s="296"/>
      <c r="Q31" s="296"/>
      <c r="R31" s="296"/>
      <c r="S31" s="296"/>
      <c r="T31" s="296"/>
      <c r="U31" s="296"/>
      <c r="V31" s="296"/>
      <c r="W31" s="296"/>
      <c r="X31" s="296"/>
      <c r="Y31" s="296"/>
      <c r="Z31" s="296"/>
    </row>
    <row r="32" spans="1:26" ht="15.75" customHeight="1" x14ac:dyDescent="0.25">
      <c r="A32" s="301"/>
      <c r="B32" s="296" t="s">
        <v>720</v>
      </c>
      <c r="C32" s="296"/>
      <c r="D32" s="296"/>
      <c r="E32" s="451">
        <f>7650000/1.1</f>
        <v>6954545.4545454541</v>
      </c>
      <c r="F32" s="451"/>
      <c r="G32" s="296"/>
      <c r="H32" s="276">
        <v>45489</v>
      </c>
      <c r="I32" s="301" t="s">
        <v>664</v>
      </c>
      <c r="J32" s="296"/>
      <c r="K32" s="296"/>
      <c r="L32" s="296"/>
      <c r="M32" s="296"/>
      <c r="N32" s="296"/>
      <c r="O32" s="296"/>
      <c r="P32" s="296"/>
      <c r="Q32" s="296"/>
      <c r="R32" s="296"/>
      <c r="S32" s="296"/>
      <c r="T32" s="296"/>
      <c r="U32" s="296"/>
      <c r="V32" s="296"/>
      <c r="W32" s="296"/>
      <c r="X32" s="296"/>
      <c r="Y32" s="296"/>
      <c r="Z32" s="296"/>
    </row>
    <row r="33" spans="1:26" ht="15.75" customHeight="1" x14ac:dyDescent="0.25">
      <c r="A33" s="301"/>
      <c r="B33" s="296" t="s">
        <v>721</v>
      </c>
      <c r="C33" s="296"/>
      <c r="D33" s="296"/>
      <c r="E33" s="451">
        <v>480000</v>
      </c>
      <c r="F33" s="451"/>
      <c r="G33" s="296"/>
      <c r="H33" s="276">
        <v>45474</v>
      </c>
      <c r="I33" s="301" t="s">
        <v>664</v>
      </c>
      <c r="J33" s="296"/>
      <c r="K33" s="296"/>
      <c r="L33" s="296"/>
      <c r="M33" s="296"/>
      <c r="N33" s="296"/>
      <c r="O33" s="296"/>
      <c r="P33" s="296"/>
      <c r="Q33" s="296"/>
      <c r="R33" s="296"/>
      <c r="S33" s="296"/>
      <c r="T33" s="296"/>
      <c r="U33" s="296"/>
      <c r="V33" s="296"/>
      <c r="W33" s="296"/>
      <c r="X33" s="296"/>
      <c r="Y33" s="296"/>
      <c r="Z33" s="296"/>
    </row>
    <row r="34" spans="1:26" ht="15.75" customHeight="1" x14ac:dyDescent="0.25">
      <c r="A34" s="301"/>
      <c r="B34" s="296" t="s">
        <v>722</v>
      </c>
      <c r="C34" s="296"/>
      <c r="D34" s="296"/>
      <c r="E34" s="451">
        <v>800000</v>
      </c>
      <c r="F34" s="451"/>
      <c r="G34" s="296"/>
      <c r="H34" s="276">
        <v>45495</v>
      </c>
      <c r="I34" s="301" t="s">
        <v>723</v>
      </c>
      <c r="J34" s="296"/>
      <c r="K34" s="296"/>
      <c r="L34" s="296"/>
      <c r="M34" s="296"/>
      <c r="N34" s="296"/>
      <c r="O34" s="296"/>
      <c r="P34" s="296"/>
      <c r="Q34" s="296"/>
      <c r="R34" s="296"/>
      <c r="S34" s="296"/>
      <c r="T34" s="296"/>
      <c r="U34" s="296"/>
      <c r="V34" s="296"/>
      <c r="W34" s="296"/>
      <c r="X34" s="296"/>
      <c r="Y34" s="296"/>
      <c r="Z34" s="296"/>
    </row>
    <row r="35" spans="1:26" ht="15.75" customHeight="1" x14ac:dyDescent="0.25">
      <c r="A35" s="301"/>
      <c r="B35" s="296" t="s">
        <v>724</v>
      </c>
      <c r="C35" s="296"/>
      <c r="D35" s="296"/>
      <c r="E35" s="451">
        <v>3100000</v>
      </c>
      <c r="F35" s="451"/>
      <c r="G35" s="296"/>
      <c r="H35" s="276">
        <v>45575</v>
      </c>
      <c r="I35" s="301" t="s">
        <v>535</v>
      </c>
      <c r="J35" s="296"/>
      <c r="K35" s="296"/>
      <c r="L35" s="296"/>
      <c r="M35" s="296"/>
      <c r="N35" s="296"/>
      <c r="O35" s="296"/>
      <c r="P35" s="296"/>
      <c r="Q35" s="296"/>
      <c r="R35" s="296"/>
      <c r="S35" s="296"/>
      <c r="T35" s="296"/>
      <c r="U35" s="296"/>
      <c r="V35" s="296"/>
      <c r="W35" s="296"/>
      <c r="X35" s="296"/>
      <c r="Y35" s="296"/>
      <c r="Z35" s="296"/>
    </row>
    <row r="36" spans="1:26" ht="15.75" customHeight="1" x14ac:dyDescent="0.25">
      <c r="A36" s="301"/>
      <c r="B36" s="296"/>
      <c r="C36" s="296"/>
      <c r="D36" s="296"/>
      <c r="E36" s="451"/>
      <c r="F36" s="451"/>
      <c r="G36" s="296"/>
      <c r="H36" s="276"/>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301"/>
      <c r="B37" s="296"/>
      <c r="C37" s="296"/>
      <c r="D37" s="296"/>
      <c r="E37" s="451"/>
      <c r="F37" s="451"/>
      <c r="G37" s="296"/>
      <c r="H37" s="276"/>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301"/>
      <c r="B38" s="296"/>
      <c r="C38" s="296"/>
      <c r="D38" s="296"/>
      <c r="E38" s="451"/>
      <c r="F38" s="451"/>
      <c r="G38" s="296"/>
      <c r="H38" s="276"/>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301"/>
      <c r="B39" s="296"/>
      <c r="C39" s="296"/>
      <c r="D39" s="296"/>
      <c r="E39" s="451"/>
      <c r="F39" s="451"/>
      <c r="G39" s="296"/>
      <c r="H39" s="276"/>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301"/>
      <c r="B40" s="296"/>
      <c r="C40" s="296"/>
      <c r="D40" s="296"/>
      <c r="E40" s="451"/>
      <c r="F40" s="451"/>
      <c r="G40" s="296"/>
      <c r="H40" s="276"/>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301"/>
      <c r="B41" s="296"/>
      <c r="C41" s="296"/>
      <c r="D41" s="296"/>
      <c r="E41" s="451"/>
      <c r="F41" s="451"/>
      <c r="G41" s="296"/>
      <c r="H41" s="276"/>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301"/>
      <c r="B42" s="296"/>
      <c r="C42" s="296"/>
      <c r="D42" s="296"/>
      <c r="E42" s="451"/>
      <c r="F42" s="451"/>
      <c r="G42" s="296"/>
      <c r="H42" s="276"/>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296"/>
      <c r="H43" s="276"/>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296"/>
      <c r="H44" s="276"/>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296"/>
      <c r="H45" s="276"/>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296"/>
      <c r="H46" s="276"/>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296"/>
      <c r="H47" s="276"/>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296"/>
      <c r="H48" s="276"/>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296"/>
      <c r="H49" s="276"/>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296"/>
      <c r="H50" s="276"/>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6"/>
      <c r="H51" s="276"/>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6"/>
      <c r="H52" s="276"/>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6"/>
      <c r="H53" s="276"/>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6"/>
      <c r="H54" s="276"/>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6"/>
      <c r="H55" s="276"/>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6"/>
      <c r="H56" s="276"/>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6"/>
      <c r="H57" s="276"/>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276"/>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276"/>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276"/>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276"/>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276"/>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276"/>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6"/>
      <c r="H64" s="276"/>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276"/>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276"/>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276"/>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276"/>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276"/>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276"/>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276"/>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276"/>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276"/>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276"/>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276"/>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276"/>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276"/>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276"/>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276"/>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276"/>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276"/>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276"/>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276"/>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276"/>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276"/>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276"/>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276"/>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276"/>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276"/>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276"/>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276"/>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276"/>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276"/>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276"/>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276"/>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276"/>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276"/>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276"/>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276"/>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276"/>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276"/>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276"/>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276"/>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276"/>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276"/>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276"/>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276"/>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276"/>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276"/>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276"/>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276"/>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276"/>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276"/>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276"/>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276"/>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276"/>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276"/>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276"/>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276"/>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276"/>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276"/>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276"/>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276"/>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276"/>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276"/>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276"/>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276"/>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276"/>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276"/>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276"/>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276"/>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276"/>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276"/>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276"/>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276"/>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276"/>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276"/>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276"/>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276"/>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276"/>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276"/>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276"/>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276"/>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276"/>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276"/>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276"/>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276"/>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276"/>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276"/>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276"/>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276"/>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276"/>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276"/>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276"/>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276"/>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276"/>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276"/>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276"/>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276"/>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276"/>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276"/>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276"/>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276"/>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276"/>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276"/>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276"/>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276"/>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276"/>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276"/>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276"/>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276"/>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276"/>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276"/>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276"/>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276"/>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276"/>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276"/>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276"/>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276"/>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276"/>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276"/>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276"/>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276"/>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276"/>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276"/>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276"/>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276"/>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276"/>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276"/>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276"/>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276"/>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276"/>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276"/>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276"/>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276"/>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276"/>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276"/>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276"/>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276"/>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276"/>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276"/>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276"/>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276"/>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276"/>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276"/>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276"/>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276"/>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276"/>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276"/>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276"/>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276"/>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276"/>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276"/>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276"/>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276"/>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276"/>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276"/>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276"/>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276"/>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276"/>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276"/>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276"/>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276"/>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6"/>
      <c r="H224" s="276"/>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301"/>
      <c r="B225" s="296"/>
      <c r="C225" s="296"/>
      <c r="D225" s="296"/>
      <c r="E225" s="451"/>
      <c r="F225" s="451"/>
      <c r="G225" s="296"/>
      <c r="H225" s="276"/>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301"/>
      <c r="B226" s="296"/>
      <c r="C226" s="296"/>
      <c r="D226" s="296"/>
      <c r="E226" s="451"/>
      <c r="F226" s="451"/>
      <c r="G226" s="296"/>
      <c r="H226" s="276"/>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301"/>
      <c r="B227" s="296"/>
      <c r="C227" s="296"/>
      <c r="D227" s="296"/>
      <c r="E227" s="451"/>
      <c r="F227" s="451"/>
      <c r="G227" s="296"/>
      <c r="H227" s="276"/>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301"/>
      <c r="B228" s="296"/>
      <c r="C228" s="296"/>
      <c r="D228" s="296"/>
      <c r="E228" s="451"/>
      <c r="F228" s="451"/>
      <c r="G228" s="296"/>
      <c r="H228" s="276"/>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A229" s="301"/>
      <c r="B229" s="296"/>
      <c r="C229" s="296"/>
      <c r="D229" s="296"/>
      <c r="E229" s="451"/>
      <c r="F229" s="451"/>
      <c r="G229" s="296"/>
      <c r="H229" s="276"/>
      <c r="I229" s="301"/>
      <c r="J229" s="296"/>
      <c r="K229" s="296"/>
      <c r="L229" s="296"/>
      <c r="M229" s="296"/>
      <c r="N229" s="296"/>
      <c r="O229" s="296"/>
      <c r="P229" s="296"/>
      <c r="Q229" s="296"/>
      <c r="R229" s="296"/>
      <c r="S229" s="296"/>
      <c r="T229" s="296"/>
      <c r="U229" s="296"/>
      <c r="V229" s="296"/>
      <c r="W229" s="296"/>
      <c r="X229" s="296"/>
      <c r="Y229" s="296"/>
      <c r="Z229" s="296"/>
    </row>
    <row r="230" spans="1:26" ht="15.75" customHeight="1" x14ac:dyDescent="0.25">
      <c r="A230" s="301"/>
      <c r="B230" s="296"/>
      <c r="C230" s="296"/>
      <c r="D230" s="296"/>
      <c r="E230" s="451"/>
      <c r="F230" s="451"/>
      <c r="G230" s="296"/>
      <c r="H230" s="276"/>
      <c r="I230" s="301"/>
      <c r="J230" s="296"/>
      <c r="K230" s="296"/>
      <c r="L230" s="296"/>
      <c r="M230" s="296"/>
      <c r="N230" s="296"/>
      <c r="O230" s="296"/>
      <c r="P230" s="296"/>
      <c r="Q230" s="296"/>
      <c r="R230" s="296"/>
      <c r="S230" s="296"/>
      <c r="T230" s="296"/>
      <c r="U230" s="296"/>
      <c r="V230" s="296"/>
      <c r="W230" s="296"/>
      <c r="X230" s="296"/>
      <c r="Y230" s="296"/>
      <c r="Z230" s="296"/>
    </row>
    <row r="231" spans="1:26" ht="15.75" customHeight="1" x14ac:dyDescent="0.25">
      <c r="A231" s="301"/>
      <c r="B231" s="296"/>
      <c r="C231" s="296"/>
      <c r="D231" s="296"/>
      <c r="E231" s="451"/>
      <c r="F231" s="451"/>
      <c r="G231" s="296"/>
      <c r="H231" s="276"/>
      <c r="I231" s="301"/>
      <c r="J231" s="296"/>
      <c r="K231" s="296"/>
      <c r="L231" s="296"/>
      <c r="M231" s="296"/>
      <c r="N231" s="296"/>
      <c r="O231" s="296"/>
      <c r="P231" s="296"/>
      <c r="Q231" s="296"/>
      <c r="R231" s="296"/>
      <c r="S231" s="296"/>
      <c r="T231" s="296"/>
      <c r="U231" s="296"/>
      <c r="V231" s="296"/>
      <c r="W231" s="296"/>
      <c r="X231" s="296"/>
      <c r="Y231" s="296"/>
      <c r="Z231" s="296"/>
    </row>
    <row r="232" spans="1:26" ht="15.75" customHeight="1" x14ac:dyDescent="0.25">
      <c r="A232" s="301"/>
      <c r="B232" s="296"/>
      <c r="C232" s="296"/>
      <c r="D232" s="296"/>
      <c r="E232" s="451"/>
      <c r="F232" s="451"/>
      <c r="G232" s="296"/>
      <c r="H232" s="276"/>
      <c r="I232" s="301"/>
      <c r="J232" s="296"/>
      <c r="K232" s="296"/>
      <c r="L232" s="296"/>
      <c r="M232" s="296"/>
      <c r="N232" s="296"/>
      <c r="O232" s="296"/>
      <c r="P232" s="296"/>
      <c r="Q232" s="296"/>
      <c r="R232" s="296"/>
      <c r="S232" s="296"/>
      <c r="T232" s="296"/>
      <c r="U232" s="296"/>
      <c r="V232" s="296"/>
      <c r="W232" s="296"/>
      <c r="X232" s="296"/>
      <c r="Y232" s="296"/>
      <c r="Z232" s="296"/>
    </row>
    <row r="233" spans="1:26" ht="15.75" customHeight="1" x14ac:dyDescent="0.25">
      <c r="A233" s="301"/>
      <c r="B233" s="296"/>
      <c r="C233" s="296"/>
      <c r="D233" s="296"/>
      <c r="E233" s="451"/>
      <c r="F233" s="451"/>
      <c r="G233" s="296"/>
      <c r="H233" s="276"/>
      <c r="I233" s="301"/>
      <c r="J233" s="296"/>
      <c r="K233" s="296"/>
      <c r="L233" s="296"/>
      <c r="M233" s="296"/>
      <c r="N233" s="296"/>
      <c r="O233" s="296"/>
      <c r="P233" s="296"/>
      <c r="Q233" s="296"/>
      <c r="R233" s="296"/>
      <c r="S233" s="296"/>
      <c r="T233" s="296"/>
      <c r="U233" s="296"/>
      <c r="V233" s="296"/>
      <c r="W233" s="296"/>
      <c r="X233" s="296"/>
      <c r="Y233" s="296"/>
      <c r="Z233" s="296"/>
    </row>
    <row r="234" spans="1:26" ht="15.75" customHeight="1" x14ac:dyDescent="0.25">
      <c r="A234" s="301"/>
      <c r="B234" s="296"/>
      <c r="C234" s="296"/>
      <c r="D234" s="296"/>
      <c r="E234" s="451"/>
      <c r="F234" s="451"/>
      <c r="G234" s="296"/>
      <c r="H234" s="276"/>
      <c r="I234" s="301"/>
      <c r="J234" s="296"/>
      <c r="K234" s="296"/>
      <c r="L234" s="296"/>
      <c r="M234" s="296"/>
      <c r="N234" s="296"/>
      <c r="O234" s="296"/>
      <c r="P234" s="296"/>
      <c r="Q234" s="296"/>
      <c r="R234" s="296"/>
      <c r="S234" s="296"/>
      <c r="T234" s="296"/>
      <c r="U234" s="296"/>
      <c r="V234" s="296"/>
      <c r="W234" s="296"/>
      <c r="X234" s="296"/>
      <c r="Y234" s="296"/>
      <c r="Z234" s="296"/>
    </row>
    <row r="235" spans="1:26" ht="15.75" customHeight="1" x14ac:dyDescent="0.25">
      <c r="A235" s="301"/>
      <c r="B235" s="296"/>
      <c r="C235" s="296"/>
      <c r="D235" s="296"/>
      <c r="E235" s="451"/>
      <c r="F235" s="451"/>
      <c r="G235" s="296"/>
      <c r="H235" s="276"/>
      <c r="I235" s="301"/>
      <c r="J235" s="296"/>
      <c r="K235" s="296"/>
      <c r="L235" s="296"/>
      <c r="M235" s="296"/>
      <c r="N235" s="296"/>
      <c r="O235" s="296"/>
      <c r="P235" s="296"/>
      <c r="Q235" s="296"/>
      <c r="R235" s="296"/>
      <c r="S235" s="296"/>
      <c r="T235" s="296"/>
      <c r="U235" s="296"/>
      <c r="V235" s="296"/>
      <c r="W235" s="296"/>
      <c r="X235" s="296"/>
      <c r="Y235" s="296"/>
      <c r="Z235" s="296"/>
    </row>
    <row r="236" spans="1:26" ht="15.75" customHeight="1" x14ac:dyDescent="0.25">
      <c r="A236" s="296"/>
      <c r="B236" s="296"/>
      <c r="C236" s="296"/>
      <c r="D236" s="296"/>
      <c r="E236" s="296"/>
      <c r="F236" s="296"/>
      <c r="G236" s="296"/>
      <c r="H236" s="300"/>
      <c r="I236" s="301"/>
      <c r="J236" s="296"/>
      <c r="K236" s="296"/>
      <c r="L236" s="296"/>
      <c r="M236" s="296"/>
      <c r="N236" s="296"/>
      <c r="O236" s="296"/>
      <c r="P236" s="296"/>
      <c r="Q236" s="296"/>
      <c r="R236" s="296"/>
      <c r="S236" s="296"/>
      <c r="T236" s="296"/>
      <c r="U236" s="296"/>
      <c r="V236" s="296"/>
      <c r="W236" s="296"/>
      <c r="X236" s="296"/>
      <c r="Y236" s="296"/>
      <c r="Z236" s="296"/>
    </row>
    <row r="237" spans="1:26" ht="15.75" customHeight="1" x14ac:dyDescent="0.25">
      <c r="A237" s="296"/>
      <c r="B237" s="296"/>
      <c r="C237" s="296"/>
      <c r="D237" s="296"/>
      <c r="E237" s="296"/>
      <c r="F237" s="296"/>
      <c r="G237" s="296"/>
      <c r="H237" s="300"/>
      <c r="I237" s="301"/>
      <c r="J237" s="296"/>
      <c r="K237" s="296"/>
      <c r="L237" s="296"/>
      <c r="M237" s="296"/>
      <c r="N237" s="296"/>
      <c r="O237" s="296"/>
      <c r="P237" s="296"/>
      <c r="Q237" s="296"/>
      <c r="R237" s="296"/>
      <c r="S237" s="296"/>
      <c r="T237" s="296"/>
      <c r="U237" s="296"/>
      <c r="V237" s="296"/>
      <c r="W237" s="296"/>
      <c r="X237" s="296"/>
      <c r="Y237" s="296"/>
      <c r="Z237" s="296"/>
    </row>
    <row r="238" spans="1:26" ht="15.75" customHeight="1" x14ac:dyDescent="0.25">
      <c r="A238" s="296"/>
      <c r="B238" s="296"/>
      <c r="C238" s="296"/>
      <c r="D238" s="296"/>
      <c r="E238" s="296"/>
      <c r="F238" s="296"/>
      <c r="G238" s="296"/>
      <c r="H238" s="300"/>
      <c r="I238" s="301"/>
      <c r="J238" s="296"/>
      <c r="K238" s="296"/>
      <c r="L238" s="296"/>
      <c r="M238" s="296"/>
      <c r="N238" s="296"/>
      <c r="O238" s="296"/>
      <c r="P238" s="296"/>
      <c r="Q238" s="296"/>
      <c r="R238" s="296"/>
      <c r="S238" s="296"/>
      <c r="T238" s="296"/>
      <c r="U238" s="296"/>
      <c r="V238" s="296"/>
      <c r="W238" s="296"/>
      <c r="X238" s="296"/>
      <c r="Y238" s="296"/>
      <c r="Z238" s="296"/>
    </row>
    <row r="239" spans="1:26" ht="15.75" customHeight="1" x14ac:dyDescent="0.25">
      <c r="A239" s="296"/>
      <c r="B239" s="296"/>
      <c r="C239" s="296"/>
      <c r="D239" s="296"/>
      <c r="E239" s="296"/>
      <c r="F239" s="296"/>
      <c r="G239" s="296"/>
      <c r="H239" s="300"/>
      <c r="I239" s="301"/>
      <c r="J239" s="296"/>
      <c r="K239" s="296"/>
      <c r="L239" s="296"/>
      <c r="M239" s="296"/>
      <c r="N239" s="296"/>
      <c r="O239" s="296"/>
      <c r="P239" s="296"/>
      <c r="Q239" s="296"/>
      <c r="R239" s="296"/>
      <c r="S239" s="296"/>
      <c r="T239" s="296"/>
      <c r="U239" s="296"/>
      <c r="V239" s="296"/>
      <c r="W239" s="296"/>
      <c r="X239" s="296"/>
      <c r="Y239" s="296"/>
      <c r="Z239" s="296"/>
    </row>
    <row r="240" spans="1:26" ht="15.75" customHeight="1" x14ac:dyDescent="0.25">
      <c r="A240" s="296"/>
      <c r="B240" s="296"/>
      <c r="C240" s="296"/>
      <c r="D240" s="296"/>
      <c r="E240" s="296"/>
      <c r="F240" s="296"/>
      <c r="G240" s="296"/>
      <c r="H240" s="300"/>
      <c r="I240" s="301"/>
      <c r="J240" s="296"/>
      <c r="K240" s="296"/>
      <c r="L240" s="296"/>
      <c r="M240" s="296"/>
      <c r="N240" s="296"/>
      <c r="O240" s="296"/>
      <c r="P240" s="296"/>
      <c r="Q240" s="296"/>
      <c r="R240" s="296"/>
      <c r="S240" s="296"/>
      <c r="T240" s="296"/>
      <c r="U240" s="296"/>
      <c r="V240" s="296"/>
      <c r="W240" s="296"/>
      <c r="X240" s="296"/>
      <c r="Y240" s="296"/>
      <c r="Z240" s="296"/>
    </row>
    <row r="241" spans="1:26" ht="15.75" customHeight="1" x14ac:dyDescent="0.25">
      <c r="A241" s="296"/>
      <c r="B241" s="296"/>
      <c r="C241" s="296"/>
      <c r="D241" s="296"/>
      <c r="E241" s="296"/>
      <c r="F241" s="296"/>
      <c r="G241" s="296"/>
      <c r="H241" s="300"/>
      <c r="I241" s="301"/>
      <c r="J241" s="296"/>
      <c r="K241" s="296"/>
      <c r="L241" s="296"/>
      <c r="M241" s="296"/>
      <c r="N241" s="296"/>
      <c r="O241" s="296"/>
      <c r="P241" s="296"/>
      <c r="Q241" s="296"/>
      <c r="R241" s="296"/>
      <c r="S241" s="296"/>
      <c r="T241" s="296"/>
      <c r="U241" s="296"/>
      <c r="V241" s="296"/>
      <c r="W241" s="296"/>
      <c r="X241" s="296"/>
      <c r="Y241" s="296"/>
      <c r="Z241" s="296"/>
    </row>
    <row r="242" spans="1:26" ht="15.75" customHeight="1" x14ac:dyDescent="0.25">
      <c r="A242" s="296"/>
      <c r="B242" s="296"/>
      <c r="C242" s="296"/>
      <c r="D242" s="296"/>
      <c r="E242" s="296"/>
      <c r="F242" s="296"/>
      <c r="G242" s="296"/>
      <c r="H242" s="300"/>
      <c r="I242" s="301"/>
      <c r="J242" s="296"/>
      <c r="K242" s="296"/>
      <c r="L242" s="296"/>
      <c r="M242" s="296"/>
      <c r="N242" s="296"/>
      <c r="O242" s="296"/>
      <c r="P242" s="296"/>
      <c r="Q242" s="296"/>
      <c r="R242" s="296"/>
      <c r="S242" s="296"/>
      <c r="T242" s="296"/>
      <c r="U242" s="296"/>
      <c r="V242" s="296"/>
      <c r="W242" s="296"/>
      <c r="X242" s="296"/>
      <c r="Y242" s="296"/>
      <c r="Z242" s="296"/>
    </row>
    <row r="243" spans="1:26" ht="15.75" customHeight="1" x14ac:dyDescent="0.25">
      <c r="A243" s="296"/>
      <c r="B243" s="296"/>
      <c r="C243" s="296"/>
      <c r="D243" s="296"/>
      <c r="E243" s="296"/>
      <c r="F243" s="296"/>
      <c r="G243" s="296"/>
      <c r="H243" s="300"/>
      <c r="I243" s="301"/>
      <c r="J243" s="296"/>
      <c r="K243" s="296"/>
      <c r="L243" s="296"/>
      <c r="M243" s="296"/>
      <c r="N243" s="296"/>
      <c r="O243" s="296"/>
      <c r="P243" s="296"/>
      <c r="Q243" s="296"/>
      <c r="R243" s="296"/>
      <c r="S243" s="296"/>
      <c r="T243" s="296"/>
      <c r="U243" s="296"/>
      <c r="V243" s="296"/>
      <c r="W243" s="296"/>
      <c r="X243" s="296"/>
      <c r="Y243" s="296"/>
      <c r="Z243" s="296"/>
    </row>
    <row r="244" spans="1:26" ht="15.75" customHeight="1" x14ac:dyDescent="0.25">
      <c r="A244" s="296"/>
      <c r="B244" s="296"/>
      <c r="C244" s="296"/>
      <c r="D244" s="296"/>
      <c r="E244" s="296"/>
      <c r="F244" s="296"/>
      <c r="G244" s="296"/>
      <c r="H244" s="300"/>
      <c r="I244" s="301"/>
      <c r="J244" s="296"/>
      <c r="K244" s="296"/>
      <c r="L244" s="296"/>
      <c r="M244" s="296"/>
      <c r="N244" s="296"/>
      <c r="O244" s="296"/>
      <c r="P244" s="296"/>
      <c r="Q244" s="296"/>
      <c r="R244" s="296"/>
      <c r="S244" s="296"/>
      <c r="T244" s="296"/>
      <c r="U244" s="296"/>
      <c r="V244" s="296"/>
      <c r="W244" s="296"/>
      <c r="X244" s="296"/>
      <c r="Y244" s="296"/>
      <c r="Z244" s="296"/>
    </row>
    <row r="245" spans="1:26" ht="15.75" customHeight="1" x14ac:dyDescent="0.25">
      <c r="A245" s="296"/>
      <c r="B245" s="296"/>
      <c r="C245" s="296"/>
      <c r="D245" s="296"/>
      <c r="E245" s="296"/>
      <c r="F245" s="296"/>
      <c r="G245" s="296"/>
      <c r="H245" s="300"/>
      <c r="I245" s="301"/>
      <c r="J245" s="296"/>
      <c r="K245" s="296"/>
      <c r="L245" s="296"/>
      <c r="M245" s="296"/>
      <c r="N245" s="296"/>
      <c r="O245" s="296"/>
      <c r="P245" s="296"/>
      <c r="Q245" s="296"/>
      <c r="R245" s="296"/>
      <c r="S245" s="296"/>
      <c r="T245" s="296"/>
      <c r="U245" s="296"/>
      <c r="V245" s="296"/>
      <c r="W245" s="296"/>
      <c r="X245" s="296"/>
      <c r="Y245" s="296"/>
      <c r="Z245" s="296"/>
    </row>
    <row r="246" spans="1:26" ht="15.75" customHeight="1" x14ac:dyDescent="0.25">
      <c r="A246" s="296"/>
      <c r="B246" s="296"/>
      <c r="C246" s="296"/>
      <c r="D246" s="296"/>
      <c r="E246" s="296"/>
      <c r="F246" s="296"/>
      <c r="G246" s="296"/>
      <c r="H246" s="300"/>
      <c r="I246" s="301"/>
      <c r="J246" s="296"/>
      <c r="K246" s="296"/>
      <c r="L246" s="296"/>
      <c r="M246" s="296"/>
      <c r="N246" s="296"/>
      <c r="O246" s="296"/>
      <c r="P246" s="296"/>
      <c r="Q246" s="296"/>
      <c r="R246" s="296"/>
      <c r="S246" s="296"/>
      <c r="T246" s="296"/>
      <c r="U246" s="296"/>
      <c r="V246" s="296"/>
      <c r="W246" s="296"/>
      <c r="X246" s="296"/>
      <c r="Y246" s="296"/>
      <c r="Z246" s="296"/>
    </row>
    <row r="247" spans="1:26" ht="15.75" customHeight="1" x14ac:dyDescent="0.25">
      <c r="A247" s="296"/>
      <c r="B247" s="296"/>
      <c r="C247" s="296"/>
      <c r="D247" s="296"/>
      <c r="E247" s="296"/>
      <c r="F247" s="296"/>
      <c r="G247" s="296"/>
      <c r="H247" s="300"/>
      <c r="I247" s="301"/>
      <c r="J247" s="296"/>
      <c r="K247" s="296"/>
      <c r="L247" s="296"/>
      <c r="M247" s="296"/>
      <c r="N247" s="296"/>
      <c r="O247" s="296"/>
      <c r="P247" s="296"/>
      <c r="Q247" s="296"/>
      <c r="R247" s="296"/>
      <c r="S247" s="296"/>
      <c r="T247" s="296"/>
      <c r="U247" s="296"/>
      <c r="V247" s="296"/>
      <c r="W247" s="296"/>
      <c r="X247" s="296"/>
      <c r="Y247" s="296"/>
      <c r="Z247" s="296"/>
    </row>
    <row r="248" spans="1:26" ht="15.75" customHeight="1" x14ac:dyDescent="0.25">
      <c r="A248" s="296"/>
      <c r="B248" s="296"/>
      <c r="C248" s="296"/>
      <c r="D248" s="296"/>
      <c r="E248" s="296"/>
      <c r="F248" s="296"/>
      <c r="G248" s="296"/>
      <c r="H248" s="300"/>
      <c r="I248" s="301"/>
      <c r="J248" s="296"/>
      <c r="K248" s="296"/>
      <c r="L248" s="296"/>
      <c r="M248" s="296"/>
      <c r="N248" s="296"/>
      <c r="O248" s="296"/>
      <c r="P248" s="296"/>
      <c r="Q248" s="296"/>
      <c r="R248" s="296"/>
      <c r="S248" s="296"/>
      <c r="T248" s="296"/>
      <c r="U248" s="296"/>
      <c r="V248" s="296"/>
      <c r="W248" s="296"/>
      <c r="X248" s="296"/>
      <c r="Y248" s="296"/>
      <c r="Z248" s="296"/>
    </row>
    <row r="249" spans="1:26" ht="15.75" customHeight="1" x14ac:dyDescent="0.25">
      <c r="A249" s="296"/>
      <c r="B249" s="296"/>
      <c r="C249" s="296"/>
      <c r="D249" s="296"/>
      <c r="E249" s="296"/>
      <c r="F249" s="296"/>
      <c r="G249" s="296"/>
      <c r="H249" s="300"/>
      <c r="I249" s="301"/>
      <c r="J249" s="296"/>
      <c r="K249" s="296"/>
      <c r="L249" s="296"/>
      <c r="M249" s="296"/>
      <c r="N249" s="296"/>
      <c r="O249" s="296"/>
      <c r="P249" s="296"/>
      <c r="Q249" s="296"/>
      <c r="R249" s="296"/>
      <c r="S249" s="296"/>
      <c r="T249" s="296"/>
      <c r="U249" s="296"/>
      <c r="V249" s="296"/>
      <c r="W249" s="296"/>
      <c r="X249" s="296"/>
      <c r="Y249" s="296"/>
      <c r="Z249" s="296"/>
    </row>
    <row r="250" spans="1:26" ht="15.75" customHeight="1" x14ac:dyDescent="0.25">
      <c r="A250" s="296"/>
      <c r="B250" s="296"/>
      <c r="C250" s="296"/>
      <c r="D250" s="296"/>
      <c r="E250" s="296"/>
      <c r="F250" s="296"/>
      <c r="G250" s="296"/>
      <c r="H250" s="300"/>
      <c r="I250" s="301"/>
      <c r="J250" s="296"/>
      <c r="K250" s="296"/>
      <c r="L250" s="296"/>
      <c r="M250" s="296"/>
      <c r="N250" s="296"/>
      <c r="O250" s="296"/>
      <c r="P250" s="296"/>
      <c r="Q250" s="296"/>
      <c r="R250" s="296"/>
      <c r="S250" s="296"/>
      <c r="T250" s="296"/>
      <c r="U250" s="296"/>
      <c r="V250" s="296"/>
      <c r="W250" s="296"/>
      <c r="X250" s="296"/>
      <c r="Y250" s="296"/>
      <c r="Z250" s="296"/>
    </row>
    <row r="251" spans="1:26" ht="15.75" customHeight="1" x14ac:dyDescent="0.25">
      <c r="A251" s="296"/>
      <c r="B251" s="296"/>
      <c r="C251" s="296"/>
      <c r="D251" s="296"/>
      <c r="E251" s="296"/>
      <c r="F251" s="296"/>
      <c r="G251" s="296"/>
      <c r="H251" s="300"/>
      <c r="I251" s="301"/>
      <c r="J251" s="296"/>
      <c r="K251" s="296"/>
      <c r="L251" s="296"/>
      <c r="M251" s="296"/>
      <c r="N251" s="296"/>
      <c r="O251" s="296"/>
      <c r="P251" s="296"/>
      <c r="Q251" s="296"/>
      <c r="R251" s="296"/>
      <c r="S251" s="296"/>
      <c r="T251" s="296"/>
      <c r="U251" s="296"/>
      <c r="V251" s="296"/>
      <c r="W251" s="296"/>
      <c r="X251" s="296"/>
      <c r="Y251" s="296"/>
      <c r="Z251" s="296"/>
    </row>
    <row r="252" spans="1:26" ht="15.75" customHeight="1" x14ac:dyDescent="0.25">
      <c r="A252" s="296"/>
      <c r="B252" s="296"/>
      <c r="C252" s="296"/>
      <c r="D252" s="296"/>
      <c r="E252" s="296"/>
      <c r="F252" s="296"/>
      <c r="G252" s="296"/>
      <c r="H252" s="300"/>
      <c r="I252" s="301"/>
      <c r="J252" s="296"/>
      <c r="K252" s="296"/>
      <c r="L252" s="296"/>
      <c r="M252" s="296"/>
      <c r="N252" s="296"/>
      <c r="O252" s="296"/>
      <c r="P252" s="296"/>
      <c r="Q252" s="296"/>
      <c r="R252" s="296"/>
      <c r="S252" s="296"/>
      <c r="T252" s="296"/>
      <c r="U252" s="296"/>
      <c r="V252" s="296"/>
      <c r="W252" s="296"/>
      <c r="X252" s="296"/>
      <c r="Y252" s="296"/>
      <c r="Z252" s="296"/>
    </row>
    <row r="253" spans="1:26" ht="15.75" customHeight="1" x14ac:dyDescent="0.25">
      <c r="A253" s="296"/>
      <c r="B253" s="296"/>
      <c r="C253" s="296"/>
      <c r="D253" s="296"/>
      <c r="E253" s="296"/>
      <c r="F253" s="296"/>
      <c r="G253" s="296"/>
      <c r="H253" s="300"/>
      <c r="I253" s="301"/>
      <c r="J253" s="296"/>
      <c r="K253" s="296"/>
      <c r="L253" s="296"/>
      <c r="M253" s="296"/>
      <c r="N253" s="296"/>
      <c r="O253" s="296"/>
      <c r="P253" s="296"/>
      <c r="Q253" s="296"/>
      <c r="R253" s="296"/>
      <c r="S253" s="296"/>
      <c r="T253" s="296"/>
      <c r="U253" s="296"/>
      <c r="V253" s="296"/>
      <c r="W253" s="296"/>
      <c r="X253" s="296"/>
      <c r="Y253" s="296"/>
      <c r="Z253" s="296"/>
    </row>
    <row r="254" spans="1:26" ht="15.75" customHeight="1" x14ac:dyDescent="0.25">
      <c r="A254" s="296"/>
      <c r="B254" s="296"/>
      <c r="C254" s="296"/>
      <c r="D254" s="296"/>
      <c r="E254" s="296"/>
      <c r="F254" s="296"/>
      <c r="G254" s="296"/>
      <c r="H254" s="300"/>
      <c r="I254" s="301"/>
      <c r="J254" s="296"/>
      <c r="K254" s="296"/>
      <c r="L254" s="296"/>
      <c r="M254" s="296"/>
      <c r="N254" s="296"/>
      <c r="O254" s="296"/>
      <c r="P254" s="296"/>
      <c r="Q254" s="296"/>
      <c r="R254" s="296"/>
      <c r="S254" s="296"/>
      <c r="T254" s="296"/>
      <c r="U254" s="296"/>
      <c r="V254" s="296"/>
      <c r="W254" s="296"/>
      <c r="X254" s="296"/>
      <c r="Y254" s="296"/>
      <c r="Z254" s="296"/>
    </row>
    <row r="255" spans="1:26" ht="15.75" customHeight="1" x14ac:dyDescent="0.25">
      <c r="A255" s="296"/>
      <c r="B255" s="296"/>
      <c r="C255" s="296"/>
      <c r="D255" s="296"/>
      <c r="E255" s="296"/>
      <c r="F255" s="296"/>
      <c r="G255" s="296"/>
      <c r="H255" s="300"/>
      <c r="I255" s="301"/>
      <c r="J255" s="296"/>
      <c r="K255" s="296"/>
      <c r="L255" s="296"/>
      <c r="M255" s="296"/>
      <c r="N255" s="296"/>
      <c r="O255" s="296"/>
      <c r="P255" s="296"/>
      <c r="Q255" s="296"/>
      <c r="R255" s="296"/>
      <c r="S255" s="296"/>
      <c r="T255" s="296"/>
      <c r="U255" s="296"/>
      <c r="V255" s="296"/>
      <c r="W255" s="296"/>
      <c r="X255" s="296"/>
      <c r="Y255" s="296"/>
      <c r="Z255" s="296"/>
    </row>
    <row r="256" spans="1:26" ht="15.75" customHeight="1" x14ac:dyDescent="0.25">
      <c r="A256" s="296"/>
      <c r="B256" s="296"/>
      <c r="C256" s="296"/>
      <c r="D256" s="296"/>
      <c r="E256" s="296"/>
      <c r="F256" s="296"/>
      <c r="G256" s="296"/>
      <c r="H256" s="300"/>
      <c r="I256" s="301"/>
      <c r="J256" s="296"/>
      <c r="K256" s="296"/>
      <c r="L256" s="296"/>
      <c r="M256" s="296"/>
      <c r="N256" s="296"/>
      <c r="O256" s="296"/>
      <c r="P256" s="296"/>
      <c r="Q256" s="296"/>
      <c r="R256" s="296"/>
      <c r="S256" s="296"/>
      <c r="T256" s="296"/>
      <c r="U256" s="296"/>
      <c r="V256" s="296"/>
      <c r="W256" s="296"/>
      <c r="X256" s="296"/>
      <c r="Y256" s="296"/>
      <c r="Z256" s="296"/>
    </row>
    <row r="257" spans="1:26" ht="15.75" customHeight="1" x14ac:dyDescent="0.25">
      <c r="A257" s="296"/>
      <c r="B257" s="296"/>
      <c r="C257" s="296"/>
      <c r="D257" s="296"/>
      <c r="E257" s="296"/>
      <c r="F257" s="296"/>
      <c r="G257" s="296"/>
      <c r="H257" s="300"/>
      <c r="I257" s="301"/>
      <c r="J257" s="296"/>
      <c r="K257" s="296"/>
      <c r="L257" s="296"/>
      <c r="M257" s="296"/>
      <c r="N257" s="296"/>
      <c r="O257" s="296"/>
      <c r="P257" s="296"/>
      <c r="Q257" s="296"/>
      <c r="R257" s="296"/>
      <c r="S257" s="296"/>
      <c r="T257" s="296"/>
      <c r="U257" s="296"/>
      <c r="V257" s="296"/>
      <c r="W257" s="296"/>
      <c r="X257" s="296"/>
      <c r="Y257" s="296"/>
      <c r="Z257" s="296"/>
    </row>
    <row r="258" spans="1:26" ht="15.75" customHeight="1" x14ac:dyDescent="0.25">
      <c r="A258" s="296"/>
      <c r="B258" s="296"/>
      <c r="C258" s="296"/>
      <c r="D258" s="296"/>
      <c r="E258" s="296"/>
      <c r="F258" s="296"/>
      <c r="G258" s="296"/>
      <c r="H258" s="300"/>
      <c r="I258" s="301"/>
      <c r="J258" s="296"/>
      <c r="K258" s="296"/>
      <c r="L258" s="296"/>
      <c r="M258" s="296"/>
      <c r="N258" s="296"/>
      <c r="O258" s="296"/>
      <c r="P258" s="296"/>
      <c r="Q258" s="296"/>
      <c r="R258" s="296"/>
      <c r="S258" s="296"/>
      <c r="T258" s="296"/>
      <c r="U258" s="296"/>
      <c r="V258" s="296"/>
      <c r="W258" s="296"/>
      <c r="X258" s="296"/>
      <c r="Y258" s="296"/>
      <c r="Z258" s="296"/>
    </row>
    <row r="259" spans="1:26" ht="15.75" customHeight="1" x14ac:dyDescent="0.25">
      <c r="A259" s="296"/>
      <c r="B259" s="296"/>
      <c r="C259" s="296"/>
      <c r="D259" s="296"/>
      <c r="E259" s="296"/>
      <c r="F259" s="296"/>
      <c r="G259" s="296"/>
      <c r="H259" s="300"/>
      <c r="I259" s="301"/>
      <c r="J259" s="296"/>
      <c r="K259" s="296"/>
      <c r="L259" s="296"/>
      <c r="M259" s="296"/>
      <c r="N259" s="296"/>
      <c r="O259" s="296"/>
      <c r="P259" s="296"/>
      <c r="Q259" s="296"/>
      <c r="R259" s="296"/>
      <c r="S259" s="296"/>
      <c r="T259" s="296"/>
      <c r="U259" s="296"/>
      <c r="V259" s="296"/>
      <c r="W259" s="296"/>
      <c r="X259" s="296"/>
      <c r="Y259" s="296"/>
      <c r="Z259" s="296"/>
    </row>
    <row r="260" spans="1:26" ht="15.75" customHeight="1" x14ac:dyDescent="0.25">
      <c r="A260" s="296"/>
      <c r="B260" s="296"/>
      <c r="C260" s="296"/>
      <c r="D260" s="296"/>
      <c r="E260" s="296"/>
      <c r="F260" s="296"/>
      <c r="G260" s="296"/>
      <c r="H260" s="300"/>
      <c r="I260" s="301"/>
      <c r="J260" s="296"/>
      <c r="K260" s="296"/>
      <c r="L260" s="296"/>
      <c r="M260" s="296"/>
      <c r="N260" s="296"/>
      <c r="O260" s="296"/>
      <c r="P260" s="296"/>
      <c r="Q260" s="296"/>
      <c r="R260" s="296"/>
      <c r="S260" s="296"/>
      <c r="T260" s="296"/>
      <c r="U260" s="296"/>
      <c r="V260" s="296"/>
      <c r="W260" s="296"/>
      <c r="X260" s="296"/>
      <c r="Y260" s="296"/>
      <c r="Z260" s="296"/>
    </row>
    <row r="261" spans="1:26" ht="15.75" customHeight="1" x14ac:dyDescent="0.25">
      <c r="A261" s="296"/>
      <c r="B261" s="296"/>
      <c r="C261" s="296"/>
      <c r="D261" s="296"/>
      <c r="E261" s="296"/>
      <c r="F261" s="296"/>
      <c r="G261" s="296"/>
      <c r="H261" s="300"/>
      <c r="I261" s="301"/>
      <c r="J261" s="296"/>
      <c r="K261" s="296"/>
      <c r="L261" s="296"/>
      <c r="M261" s="296"/>
      <c r="N261" s="296"/>
      <c r="O261" s="296"/>
      <c r="P261" s="296"/>
      <c r="Q261" s="296"/>
      <c r="R261" s="296"/>
      <c r="S261" s="296"/>
      <c r="T261" s="296"/>
      <c r="U261" s="296"/>
      <c r="V261" s="296"/>
      <c r="W261" s="296"/>
      <c r="X261" s="296"/>
      <c r="Y261" s="296"/>
      <c r="Z261" s="296"/>
    </row>
    <row r="262" spans="1:26" ht="15.75" customHeight="1" x14ac:dyDescent="0.25">
      <c r="A262" s="296"/>
      <c r="B262" s="296"/>
      <c r="C262" s="296"/>
      <c r="D262" s="296"/>
      <c r="E262" s="296"/>
      <c r="F262" s="296"/>
      <c r="G262" s="296"/>
      <c r="H262" s="300"/>
      <c r="I262" s="301"/>
      <c r="J262" s="296"/>
      <c r="K262" s="296"/>
      <c r="L262" s="296"/>
      <c r="M262" s="296"/>
      <c r="N262" s="296"/>
      <c r="O262" s="296"/>
      <c r="P262" s="296"/>
      <c r="Q262" s="296"/>
      <c r="R262" s="296"/>
      <c r="S262" s="296"/>
      <c r="T262" s="296"/>
      <c r="U262" s="296"/>
      <c r="V262" s="296"/>
      <c r="W262" s="296"/>
      <c r="X262" s="296"/>
      <c r="Y262" s="296"/>
      <c r="Z262" s="296"/>
    </row>
    <row r="263" spans="1:26" ht="15.75" customHeight="1" x14ac:dyDescent="0.25">
      <c r="A263" s="296"/>
      <c r="B263" s="296"/>
      <c r="C263" s="296"/>
      <c r="D263" s="296"/>
      <c r="E263" s="296"/>
      <c r="F263" s="296"/>
      <c r="G263" s="296"/>
      <c r="H263" s="300"/>
      <c r="I263" s="301"/>
      <c r="J263" s="296"/>
      <c r="K263" s="296"/>
      <c r="L263" s="296"/>
      <c r="M263" s="296"/>
      <c r="N263" s="296"/>
      <c r="O263" s="296"/>
      <c r="P263" s="296"/>
      <c r="Q263" s="296"/>
      <c r="R263" s="296"/>
      <c r="S263" s="296"/>
      <c r="T263" s="296"/>
      <c r="U263" s="296"/>
      <c r="V263" s="296"/>
      <c r="W263" s="296"/>
      <c r="X263" s="296"/>
      <c r="Y263" s="296"/>
      <c r="Z263" s="296"/>
    </row>
    <row r="264" spans="1:26" ht="15.75" customHeight="1" x14ac:dyDescent="0.25">
      <c r="A264" s="296"/>
      <c r="B264" s="296"/>
      <c r="C264" s="296"/>
      <c r="D264" s="296"/>
      <c r="E264" s="296"/>
      <c r="F264" s="296"/>
      <c r="G264" s="296"/>
      <c r="H264" s="300"/>
      <c r="I264" s="301"/>
      <c r="J264" s="296"/>
      <c r="K264" s="296"/>
      <c r="L264" s="296"/>
      <c r="M264" s="296"/>
      <c r="N264" s="296"/>
      <c r="O264" s="296"/>
      <c r="P264" s="296"/>
      <c r="Q264" s="296"/>
      <c r="R264" s="296"/>
      <c r="S264" s="296"/>
      <c r="T264" s="296"/>
      <c r="U264" s="296"/>
      <c r="V264" s="296"/>
      <c r="W264" s="296"/>
      <c r="X264" s="296"/>
      <c r="Y264" s="296"/>
      <c r="Z264" s="296"/>
    </row>
    <row r="265" spans="1:26" ht="15.75" customHeight="1" x14ac:dyDescent="0.25">
      <c r="A265" s="296"/>
      <c r="B265" s="296"/>
      <c r="C265" s="296"/>
      <c r="D265" s="296"/>
      <c r="E265" s="296"/>
      <c r="F265" s="296"/>
      <c r="G265" s="296"/>
      <c r="H265" s="300"/>
      <c r="I265" s="301"/>
      <c r="J265" s="296"/>
      <c r="K265" s="296"/>
      <c r="L265" s="296"/>
      <c r="M265" s="296"/>
      <c r="N265" s="296"/>
      <c r="O265" s="296"/>
      <c r="P265" s="296"/>
      <c r="Q265" s="296"/>
      <c r="R265" s="296"/>
      <c r="S265" s="296"/>
      <c r="T265" s="296"/>
      <c r="U265" s="296"/>
      <c r="V265" s="296"/>
      <c r="W265" s="296"/>
      <c r="X265" s="296"/>
      <c r="Y265" s="296"/>
      <c r="Z265" s="296"/>
    </row>
    <row r="266" spans="1:26" ht="15.75" customHeight="1" x14ac:dyDescent="0.25">
      <c r="A266" s="296"/>
      <c r="B266" s="296"/>
      <c r="C266" s="296"/>
      <c r="D266" s="296"/>
      <c r="E266" s="296"/>
      <c r="F266" s="296"/>
      <c r="G266" s="296"/>
      <c r="H266" s="300"/>
      <c r="I266" s="301"/>
      <c r="J266" s="296"/>
      <c r="K266" s="296"/>
      <c r="L266" s="296"/>
      <c r="M266" s="296"/>
      <c r="N266" s="296"/>
      <c r="O266" s="296"/>
      <c r="P266" s="296"/>
      <c r="Q266" s="296"/>
      <c r="R266" s="296"/>
      <c r="S266" s="296"/>
      <c r="T266" s="296"/>
      <c r="U266" s="296"/>
      <c r="V266" s="296"/>
      <c r="W266" s="296"/>
      <c r="X266" s="296"/>
      <c r="Y266" s="296"/>
      <c r="Z266" s="296"/>
    </row>
    <row r="267" spans="1:26" ht="15.75" customHeight="1" x14ac:dyDescent="0.25">
      <c r="A267" s="296"/>
      <c r="B267" s="296"/>
      <c r="C267" s="296"/>
      <c r="D267" s="296"/>
      <c r="E267" s="296"/>
      <c r="F267" s="296"/>
      <c r="G267" s="296"/>
      <c r="H267" s="300"/>
      <c r="I267" s="301"/>
      <c r="J267" s="296"/>
      <c r="K267" s="296"/>
      <c r="L267" s="296"/>
      <c r="M267" s="296"/>
      <c r="N267" s="296"/>
      <c r="O267" s="296"/>
      <c r="P267" s="296"/>
      <c r="Q267" s="296"/>
      <c r="R267" s="296"/>
      <c r="S267" s="296"/>
      <c r="T267" s="296"/>
      <c r="U267" s="296"/>
      <c r="V267" s="296"/>
      <c r="W267" s="296"/>
      <c r="X267" s="296"/>
      <c r="Y267" s="296"/>
      <c r="Z267" s="296"/>
    </row>
    <row r="268" spans="1:26" ht="15.75" customHeight="1" x14ac:dyDescent="0.25">
      <c r="A268" s="296"/>
      <c r="B268" s="296"/>
      <c r="C268" s="296"/>
      <c r="D268" s="296"/>
      <c r="E268" s="296"/>
      <c r="F268" s="296"/>
      <c r="G268" s="296"/>
      <c r="H268" s="300"/>
      <c r="I268" s="301"/>
      <c r="J268" s="296"/>
      <c r="K268" s="296"/>
      <c r="L268" s="296"/>
      <c r="M268" s="296"/>
      <c r="N268" s="296"/>
      <c r="O268" s="296"/>
      <c r="P268" s="296"/>
      <c r="Q268" s="296"/>
      <c r="R268" s="296"/>
      <c r="S268" s="296"/>
      <c r="T268" s="296"/>
      <c r="U268" s="296"/>
      <c r="V268" s="296"/>
      <c r="W268" s="296"/>
      <c r="X268" s="296"/>
      <c r="Y268" s="296"/>
      <c r="Z268" s="296"/>
    </row>
    <row r="269" spans="1:26" ht="15.75" customHeight="1" x14ac:dyDescent="0.25">
      <c r="A269" s="296"/>
      <c r="B269" s="296"/>
      <c r="C269" s="296"/>
      <c r="D269" s="296"/>
      <c r="E269" s="296"/>
      <c r="F269" s="296"/>
      <c r="G269" s="296"/>
      <c r="H269" s="300"/>
      <c r="I269" s="301"/>
      <c r="J269" s="296"/>
      <c r="K269" s="296"/>
      <c r="L269" s="296"/>
      <c r="M269" s="296"/>
      <c r="N269" s="296"/>
      <c r="O269" s="296"/>
      <c r="P269" s="296"/>
      <c r="Q269" s="296"/>
      <c r="R269" s="296"/>
      <c r="S269" s="296"/>
      <c r="T269" s="296"/>
      <c r="U269" s="296"/>
      <c r="V269" s="296"/>
      <c r="W269" s="296"/>
      <c r="X269" s="296"/>
      <c r="Y269" s="296"/>
      <c r="Z269" s="296"/>
    </row>
    <row r="270" spans="1:26" ht="15.75" customHeight="1" x14ac:dyDescent="0.25">
      <c r="A270" s="296"/>
      <c r="B270" s="296"/>
      <c r="C270" s="296"/>
      <c r="D270" s="296"/>
      <c r="E270" s="296"/>
      <c r="F270" s="296"/>
      <c r="G270" s="296"/>
      <c r="H270" s="300"/>
      <c r="I270" s="301"/>
      <c r="J270" s="296"/>
      <c r="K270" s="296"/>
      <c r="L270" s="296"/>
      <c r="M270" s="296"/>
      <c r="N270" s="296"/>
      <c r="O270" s="296"/>
      <c r="P270" s="296"/>
      <c r="Q270" s="296"/>
      <c r="R270" s="296"/>
      <c r="S270" s="296"/>
      <c r="T270" s="296"/>
      <c r="U270" s="296"/>
      <c r="V270" s="296"/>
      <c r="W270" s="296"/>
      <c r="X270" s="296"/>
      <c r="Y270" s="296"/>
      <c r="Z270" s="296"/>
    </row>
    <row r="271" spans="1:26" ht="15.75" customHeight="1" x14ac:dyDescent="0.25">
      <c r="A271" s="296"/>
      <c r="B271" s="296"/>
      <c r="C271" s="296"/>
      <c r="D271" s="296"/>
      <c r="E271" s="296"/>
      <c r="F271" s="296"/>
      <c r="G271" s="296"/>
      <c r="H271" s="300"/>
      <c r="I271" s="301"/>
      <c r="J271" s="296"/>
      <c r="K271" s="296"/>
      <c r="L271" s="296"/>
      <c r="M271" s="296"/>
      <c r="N271" s="296"/>
      <c r="O271" s="296"/>
      <c r="P271" s="296"/>
      <c r="Q271" s="296"/>
      <c r="R271" s="296"/>
      <c r="S271" s="296"/>
      <c r="T271" s="296"/>
      <c r="U271" s="296"/>
      <c r="V271" s="296"/>
      <c r="W271" s="296"/>
      <c r="X271" s="296"/>
      <c r="Y271" s="296"/>
      <c r="Z271" s="296"/>
    </row>
    <row r="272" spans="1:26" ht="15.75" customHeight="1" x14ac:dyDescent="0.25">
      <c r="A272" s="296"/>
      <c r="B272" s="296"/>
      <c r="C272" s="296"/>
      <c r="D272" s="296"/>
      <c r="E272" s="296"/>
      <c r="F272" s="296"/>
      <c r="G272" s="296"/>
      <c r="H272" s="300"/>
      <c r="I272" s="301"/>
      <c r="J272" s="296"/>
      <c r="K272" s="296"/>
      <c r="L272" s="296"/>
      <c r="M272" s="296"/>
      <c r="N272" s="296"/>
      <c r="O272" s="296"/>
      <c r="P272" s="296"/>
      <c r="Q272" s="296"/>
      <c r="R272" s="296"/>
      <c r="S272" s="296"/>
      <c r="T272" s="296"/>
      <c r="U272" s="296"/>
      <c r="V272" s="296"/>
      <c r="W272" s="296"/>
      <c r="X272" s="296"/>
      <c r="Y272" s="296"/>
      <c r="Z272" s="296"/>
    </row>
    <row r="273" spans="1:26" ht="15.75" customHeight="1" x14ac:dyDescent="0.25">
      <c r="A273" s="296"/>
      <c r="B273" s="296"/>
      <c r="C273" s="296"/>
      <c r="D273" s="296"/>
      <c r="E273" s="296"/>
      <c r="F273" s="296"/>
      <c r="G273" s="296"/>
      <c r="H273" s="300"/>
      <c r="I273" s="301"/>
      <c r="J273" s="296"/>
      <c r="K273" s="296"/>
      <c r="L273" s="296"/>
      <c r="M273" s="296"/>
      <c r="N273" s="296"/>
      <c r="O273" s="296"/>
      <c r="P273" s="296"/>
      <c r="Q273" s="296"/>
      <c r="R273" s="296"/>
      <c r="S273" s="296"/>
      <c r="T273" s="296"/>
      <c r="U273" s="296"/>
      <c r="V273" s="296"/>
      <c r="W273" s="296"/>
      <c r="X273" s="296"/>
      <c r="Y273" s="296"/>
      <c r="Z273" s="296"/>
    </row>
    <row r="274" spans="1:26" ht="15.75" customHeight="1" x14ac:dyDescent="0.25">
      <c r="A274" s="296"/>
      <c r="B274" s="296"/>
      <c r="C274" s="296"/>
      <c r="D274" s="296"/>
      <c r="E274" s="296"/>
      <c r="F274" s="296"/>
      <c r="G274" s="296"/>
      <c r="H274" s="300"/>
      <c r="I274" s="301"/>
      <c r="J274" s="296"/>
      <c r="K274" s="296"/>
      <c r="L274" s="296"/>
      <c r="M274" s="296"/>
      <c r="N274" s="296"/>
      <c r="O274" s="296"/>
      <c r="P274" s="296"/>
      <c r="Q274" s="296"/>
      <c r="R274" s="296"/>
      <c r="S274" s="296"/>
      <c r="T274" s="296"/>
      <c r="U274" s="296"/>
      <c r="V274" s="296"/>
      <c r="W274" s="296"/>
      <c r="X274" s="296"/>
      <c r="Y274" s="296"/>
      <c r="Z274" s="296"/>
    </row>
    <row r="275" spans="1:26" ht="15.75" customHeight="1" x14ac:dyDescent="0.25">
      <c r="A275" s="296"/>
      <c r="B275" s="296"/>
      <c r="C275" s="296"/>
      <c r="D275" s="296"/>
      <c r="E275" s="296"/>
      <c r="F275" s="296"/>
      <c r="G275" s="296"/>
      <c r="H275" s="300"/>
      <c r="I275" s="301"/>
      <c r="J275" s="296"/>
      <c r="K275" s="296"/>
      <c r="L275" s="296"/>
      <c r="M275" s="296"/>
      <c r="N275" s="296"/>
      <c r="O275" s="296"/>
      <c r="P275" s="296"/>
      <c r="Q275" s="296"/>
      <c r="R275" s="296"/>
      <c r="S275" s="296"/>
      <c r="T275" s="296"/>
      <c r="U275" s="296"/>
      <c r="V275" s="296"/>
      <c r="W275" s="296"/>
      <c r="X275" s="296"/>
      <c r="Y275" s="296"/>
      <c r="Z275" s="296"/>
    </row>
    <row r="276" spans="1:26" ht="15.75" customHeight="1" x14ac:dyDescent="0.25">
      <c r="A276" s="296"/>
      <c r="B276" s="296"/>
      <c r="C276" s="296"/>
      <c r="D276" s="296"/>
      <c r="E276" s="296"/>
      <c r="F276" s="296"/>
      <c r="G276" s="296"/>
      <c r="H276" s="300"/>
      <c r="I276" s="301"/>
      <c r="J276" s="296"/>
      <c r="K276" s="296"/>
      <c r="L276" s="296"/>
      <c r="M276" s="296"/>
      <c r="N276" s="296"/>
      <c r="O276" s="296"/>
      <c r="P276" s="296"/>
      <c r="Q276" s="296"/>
      <c r="R276" s="296"/>
      <c r="S276" s="296"/>
      <c r="T276" s="296"/>
      <c r="U276" s="296"/>
      <c r="V276" s="296"/>
      <c r="W276" s="296"/>
      <c r="X276" s="296"/>
      <c r="Y276" s="296"/>
      <c r="Z276" s="296"/>
    </row>
    <row r="277" spans="1:26" ht="15.75" customHeight="1" x14ac:dyDescent="0.25">
      <c r="A277" s="296"/>
      <c r="B277" s="296"/>
      <c r="C277" s="296"/>
      <c r="D277" s="296"/>
      <c r="E277" s="296"/>
      <c r="F277" s="296"/>
      <c r="G277" s="296"/>
      <c r="H277" s="300"/>
      <c r="I277" s="301"/>
      <c r="J277" s="296"/>
      <c r="K277" s="296"/>
      <c r="L277" s="296"/>
      <c r="M277" s="296"/>
      <c r="N277" s="296"/>
      <c r="O277" s="296"/>
      <c r="P277" s="296"/>
      <c r="Q277" s="296"/>
      <c r="R277" s="296"/>
      <c r="S277" s="296"/>
      <c r="T277" s="296"/>
      <c r="U277" s="296"/>
      <c r="V277" s="296"/>
      <c r="W277" s="296"/>
      <c r="X277" s="296"/>
      <c r="Y277" s="296"/>
      <c r="Z277" s="296"/>
    </row>
    <row r="278" spans="1:26" ht="15.75" customHeight="1" x14ac:dyDescent="0.25">
      <c r="A278" s="296"/>
      <c r="B278" s="296"/>
      <c r="C278" s="296"/>
      <c r="D278" s="296"/>
      <c r="E278" s="296"/>
      <c r="F278" s="296"/>
      <c r="G278" s="296"/>
      <c r="H278" s="300"/>
      <c r="I278" s="301"/>
      <c r="J278" s="296"/>
      <c r="K278" s="296"/>
      <c r="L278" s="296"/>
      <c r="M278" s="296"/>
      <c r="N278" s="296"/>
      <c r="O278" s="296"/>
      <c r="P278" s="296"/>
      <c r="Q278" s="296"/>
      <c r="R278" s="296"/>
      <c r="S278" s="296"/>
      <c r="T278" s="296"/>
      <c r="U278" s="296"/>
      <c r="V278" s="296"/>
      <c r="W278" s="296"/>
      <c r="X278" s="296"/>
      <c r="Y278" s="296"/>
      <c r="Z278" s="296"/>
    </row>
    <row r="279" spans="1:26" ht="15.75" customHeight="1" x14ac:dyDescent="0.25">
      <c r="A279" s="296"/>
      <c r="B279" s="296"/>
      <c r="C279" s="296"/>
      <c r="D279" s="296"/>
      <c r="E279" s="296"/>
      <c r="F279" s="296"/>
      <c r="G279" s="296"/>
      <c r="H279" s="300"/>
      <c r="I279" s="301"/>
      <c r="J279" s="296"/>
      <c r="K279" s="296"/>
      <c r="L279" s="296"/>
      <c r="M279" s="296"/>
      <c r="N279" s="296"/>
      <c r="O279" s="296"/>
      <c r="P279" s="296"/>
      <c r="Q279" s="296"/>
      <c r="R279" s="296"/>
      <c r="S279" s="296"/>
      <c r="T279" s="296"/>
      <c r="U279" s="296"/>
      <c r="V279" s="296"/>
      <c r="W279" s="296"/>
      <c r="X279" s="296"/>
      <c r="Y279" s="296"/>
      <c r="Z279" s="296"/>
    </row>
    <row r="280" spans="1:26" ht="15.75" customHeight="1" x14ac:dyDescent="0.25">
      <c r="A280" s="296"/>
      <c r="B280" s="296"/>
      <c r="C280" s="296"/>
      <c r="D280" s="296"/>
      <c r="E280" s="296"/>
      <c r="F280" s="296"/>
      <c r="G280" s="296"/>
      <c r="H280" s="300"/>
      <c r="I280" s="301"/>
      <c r="J280" s="296"/>
      <c r="K280" s="296"/>
      <c r="L280" s="296"/>
      <c r="M280" s="296"/>
      <c r="N280" s="296"/>
      <c r="O280" s="296"/>
      <c r="P280" s="296"/>
      <c r="Q280" s="296"/>
      <c r="R280" s="296"/>
      <c r="S280" s="296"/>
      <c r="T280" s="296"/>
      <c r="U280" s="296"/>
      <c r="V280" s="296"/>
      <c r="W280" s="296"/>
      <c r="X280" s="296"/>
      <c r="Y280" s="296"/>
      <c r="Z280" s="296"/>
    </row>
    <row r="281" spans="1:26" ht="15.75" customHeight="1" x14ac:dyDescent="0.25">
      <c r="A281" s="296"/>
      <c r="B281" s="296"/>
      <c r="C281" s="296"/>
      <c r="D281" s="296"/>
      <c r="E281" s="296"/>
      <c r="F281" s="296"/>
      <c r="G281" s="296"/>
      <c r="H281" s="300"/>
      <c r="I281" s="301"/>
      <c r="J281" s="296"/>
      <c r="K281" s="296"/>
      <c r="L281" s="296"/>
      <c r="M281" s="296"/>
      <c r="N281" s="296"/>
      <c r="O281" s="296"/>
      <c r="P281" s="296"/>
      <c r="Q281" s="296"/>
      <c r="R281" s="296"/>
      <c r="S281" s="296"/>
      <c r="T281" s="296"/>
      <c r="U281" s="296"/>
      <c r="V281" s="296"/>
      <c r="W281" s="296"/>
      <c r="X281" s="296"/>
      <c r="Y281" s="296"/>
      <c r="Z281" s="296"/>
    </row>
    <row r="282" spans="1:26" ht="15.75" customHeight="1" x14ac:dyDescent="0.25">
      <c r="A282" s="296"/>
      <c r="B282" s="296"/>
      <c r="C282" s="296"/>
      <c r="D282" s="296"/>
      <c r="E282" s="296"/>
      <c r="F282" s="296"/>
      <c r="G282" s="296"/>
      <c r="H282" s="300"/>
      <c r="I282" s="301"/>
      <c r="J282" s="296"/>
      <c r="K282" s="296"/>
      <c r="L282" s="296"/>
      <c r="M282" s="296"/>
      <c r="N282" s="296"/>
      <c r="O282" s="296"/>
      <c r="P282" s="296"/>
      <c r="Q282" s="296"/>
      <c r="R282" s="296"/>
      <c r="S282" s="296"/>
      <c r="T282" s="296"/>
      <c r="U282" s="296"/>
      <c r="V282" s="296"/>
      <c r="W282" s="296"/>
      <c r="X282" s="296"/>
      <c r="Y282" s="296"/>
      <c r="Z282" s="296"/>
    </row>
    <row r="283" spans="1:26" ht="15.75" customHeight="1" x14ac:dyDescent="0.25">
      <c r="A283" s="296"/>
      <c r="B283" s="296"/>
      <c r="C283" s="296"/>
      <c r="D283" s="296"/>
      <c r="E283" s="296"/>
      <c r="F283" s="296"/>
      <c r="G283" s="296"/>
      <c r="H283" s="300"/>
      <c r="I283" s="301"/>
      <c r="J283" s="296"/>
      <c r="K283" s="296"/>
      <c r="L283" s="296"/>
      <c r="M283" s="296"/>
      <c r="N283" s="296"/>
      <c r="O283" s="296"/>
      <c r="P283" s="296"/>
      <c r="Q283" s="296"/>
      <c r="R283" s="296"/>
      <c r="S283" s="296"/>
      <c r="T283" s="296"/>
      <c r="U283" s="296"/>
      <c r="V283" s="296"/>
      <c r="W283" s="296"/>
      <c r="X283" s="296"/>
      <c r="Y283" s="296"/>
      <c r="Z283" s="296"/>
    </row>
    <row r="284" spans="1:26" ht="15.75" customHeight="1" x14ac:dyDescent="0.25">
      <c r="A284" s="296"/>
      <c r="B284" s="296"/>
      <c r="C284" s="296"/>
      <c r="D284" s="296"/>
      <c r="E284" s="296"/>
      <c r="F284" s="296"/>
      <c r="G284" s="296"/>
      <c r="H284" s="300"/>
      <c r="I284" s="301"/>
      <c r="J284" s="296"/>
      <c r="K284" s="296"/>
      <c r="L284" s="296"/>
      <c r="M284" s="296"/>
      <c r="N284" s="296"/>
      <c r="O284" s="296"/>
      <c r="P284" s="296"/>
      <c r="Q284" s="296"/>
      <c r="R284" s="296"/>
      <c r="S284" s="296"/>
      <c r="T284" s="296"/>
      <c r="U284" s="296"/>
      <c r="V284" s="296"/>
      <c r="W284" s="296"/>
      <c r="X284" s="296"/>
      <c r="Y284" s="296"/>
      <c r="Z284" s="296"/>
    </row>
    <row r="285" spans="1:26" ht="15.75" customHeight="1" x14ac:dyDescent="0.25">
      <c r="A285" s="296"/>
      <c r="B285" s="296"/>
      <c r="C285" s="296"/>
      <c r="D285" s="296"/>
      <c r="E285" s="296"/>
      <c r="F285" s="296"/>
      <c r="G285" s="296"/>
      <c r="H285" s="300"/>
      <c r="I285" s="301"/>
      <c r="J285" s="296"/>
      <c r="K285" s="296"/>
      <c r="L285" s="296"/>
      <c r="M285" s="296"/>
      <c r="N285" s="296"/>
      <c r="O285" s="296"/>
      <c r="P285" s="296"/>
      <c r="Q285" s="296"/>
      <c r="R285" s="296"/>
      <c r="S285" s="296"/>
      <c r="T285" s="296"/>
      <c r="U285" s="296"/>
      <c r="V285" s="296"/>
      <c r="W285" s="296"/>
      <c r="X285" s="296"/>
      <c r="Y285" s="296"/>
      <c r="Z285" s="296"/>
    </row>
    <row r="286" spans="1:26" ht="15.75" customHeight="1" x14ac:dyDescent="0.25">
      <c r="A286" s="296"/>
      <c r="B286" s="296"/>
      <c r="C286" s="296"/>
      <c r="D286" s="296"/>
      <c r="E286" s="296"/>
      <c r="F286" s="296"/>
      <c r="G286" s="296"/>
      <c r="H286" s="300"/>
      <c r="I286" s="301"/>
      <c r="J286" s="296"/>
      <c r="K286" s="296"/>
      <c r="L286" s="296"/>
      <c r="M286" s="296"/>
      <c r="N286" s="296"/>
      <c r="O286" s="296"/>
      <c r="P286" s="296"/>
      <c r="Q286" s="296"/>
      <c r="R286" s="296"/>
      <c r="S286" s="296"/>
      <c r="T286" s="296"/>
      <c r="U286" s="296"/>
      <c r="V286" s="296"/>
      <c r="W286" s="296"/>
      <c r="X286" s="296"/>
      <c r="Y286" s="296"/>
      <c r="Z286" s="296"/>
    </row>
    <row r="287" spans="1:26" ht="15.75" customHeight="1" x14ac:dyDescent="0.25">
      <c r="A287" s="296"/>
      <c r="B287" s="296"/>
      <c r="C287" s="296"/>
      <c r="D287" s="296"/>
      <c r="E287" s="296"/>
      <c r="F287" s="296"/>
      <c r="G287" s="296"/>
      <c r="H287" s="300"/>
      <c r="I287" s="301"/>
      <c r="J287" s="296"/>
      <c r="K287" s="296"/>
      <c r="L287" s="296"/>
      <c r="M287" s="296"/>
      <c r="N287" s="296"/>
      <c r="O287" s="296"/>
      <c r="P287" s="296"/>
      <c r="Q287" s="296"/>
      <c r="R287" s="296"/>
      <c r="S287" s="296"/>
      <c r="T287" s="296"/>
      <c r="U287" s="296"/>
      <c r="V287" s="296"/>
      <c r="W287" s="296"/>
      <c r="X287" s="296"/>
      <c r="Y287" s="296"/>
      <c r="Z287" s="296"/>
    </row>
    <row r="288" spans="1:26" ht="15.75" customHeight="1" x14ac:dyDescent="0.25">
      <c r="A288" s="296"/>
      <c r="B288" s="296"/>
      <c r="C288" s="296"/>
      <c r="D288" s="296"/>
      <c r="E288" s="296"/>
      <c r="F288" s="296"/>
      <c r="G288" s="296"/>
      <c r="H288" s="300"/>
      <c r="I288" s="301"/>
      <c r="J288" s="296"/>
      <c r="K288" s="296"/>
      <c r="L288" s="296"/>
      <c r="M288" s="296"/>
      <c r="N288" s="296"/>
      <c r="O288" s="296"/>
      <c r="P288" s="296"/>
      <c r="Q288" s="296"/>
      <c r="R288" s="296"/>
      <c r="S288" s="296"/>
      <c r="T288" s="296"/>
      <c r="U288" s="296"/>
      <c r="V288" s="296"/>
      <c r="W288" s="296"/>
      <c r="X288" s="296"/>
      <c r="Y288" s="296"/>
      <c r="Z288" s="296"/>
    </row>
    <row r="289" spans="1:26" ht="15.75" customHeight="1" x14ac:dyDescent="0.25">
      <c r="A289" s="296"/>
      <c r="B289" s="296"/>
      <c r="C289" s="296"/>
      <c r="D289" s="296"/>
      <c r="E289" s="296"/>
      <c r="F289" s="296"/>
      <c r="G289" s="296"/>
      <c r="H289" s="300"/>
      <c r="I289" s="301"/>
      <c r="J289" s="296"/>
      <c r="K289" s="296"/>
      <c r="L289" s="296"/>
      <c r="M289" s="296"/>
      <c r="N289" s="296"/>
      <c r="O289" s="296"/>
      <c r="P289" s="296"/>
      <c r="Q289" s="296"/>
      <c r="R289" s="296"/>
      <c r="S289" s="296"/>
      <c r="T289" s="296"/>
      <c r="U289" s="296"/>
      <c r="V289" s="296"/>
      <c r="W289" s="296"/>
      <c r="X289" s="296"/>
      <c r="Y289" s="296"/>
      <c r="Z289" s="296"/>
    </row>
    <row r="290" spans="1:26" ht="15.75" customHeight="1" x14ac:dyDescent="0.25">
      <c r="A290" s="296"/>
      <c r="B290" s="296"/>
      <c r="C290" s="296"/>
      <c r="D290" s="296"/>
      <c r="E290" s="296"/>
      <c r="F290" s="296"/>
      <c r="G290" s="296"/>
      <c r="H290" s="300"/>
      <c r="I290" s="301"/>
      <c r="J290" s="296"/>
      <c r="K290" s="296"/>
      <c r="L290" s="296"/>
      <c r="M290" s="296"/>
      <c r="N290" s="296"/>
      <c r="O290" s="296"/>
      <c r="P290" s="296"/>
      <c r="Q290" s="296"/>
      <c r="R290" s="296"/>
      <c r="S290" s="296"/>
      <c r="T290" s="296"/>
      <c r="U290" s="296"/>
      <c r="V290" s="296"/>
      <c r="W290" s="296"/>
      <c r="X290" s="296"/>
      <c r="Y290" s="296"/>
      <c r="Z290" s="296"/>
    </row>
    <row r="291" spans="1:26" ht="15.75" customHeight="1" x14ac:dyDescent="0.25">
      <c r="A291" s="296"/>
      <c r="B291" s="296"/>
      <c r="C291" s="296"/>
      <c r="D291" s="296"/>
      <c r="E291" s="296"/>
      <c r="F291" s="296"/>
      <c r="G291" s="296"/>
      <c r="H291" s="300"/>
      <c r="I291" s="301"/>
      <c r="J291" s="296"/>
      <c r="K291" s="296"/>
      <c r="L291" s="296"/>
      <c r="M291" s="296"/>
      <c r="N291" s="296"/>
      <c r="O291" s="296"/>
      <c r="P291" s="296"/>
      <c r="Q291" s="296"/>
      <c r="R291" s="296"/>
      <c r="S291" s="296"/>
      <c r="T291" s="296"/>
      <c r="U291" s="296"/>
      <c r="V291" s="296"/>
      <c r="W291" s="296"/>
      <c r="X291" s="296"/>
      <c r="Y291" s="296"/>
      <c r="Z291" s="296"/>
    </row>
    <row r="292" spans="1:26" ht="15.75" customHeight="1" x14ac:dyDescent="0.25">
      <c r="A292" s="296"/>
      <c r="B292" s="296"/>
      <c r="C292" s="296"/>
      <c r="D292" s="296"/>
      <c r="E292" s="296"/>
      <c r="F292" s="296"/>
      <c r="G292" s="296"/>
      <c r="H292" s="300"/>
      <c r="I292" s="301"/>
      <c r="J292" s="296"/>
      <c r="K292" s="296"/>
      <c r="L292" s="296"/>
      <c r="M292" s="296"/>
      <c r="N292" s="296"/>
      <c r="O292" s="296"/>
      <c r="P292" s="296"/>
      <c r="Q292" s="296"/>
      <c r="R292" s="296"/>
      <c r="S292" s="296"/>
      <c r="T292" s="296"/>
      <c r="U292" s="296"/>
      <c r="V292" s="296"/>
      <c r="W292" s="296"/>
      <c r="X292" s="296"/>
      <c r="Y292" s="296"/>
      <c r="Z292" s="296"/>
    </row>
    <row r="293" spans="1:26" ht="15.75" customHeight="1" x14ac:dyDescent="0.25">
      <c r="A293" s="296"/>
      <c r="B293" s="296"/>
      <c r="C293" s="296"/>
      <c r="D293" s="296"/>
      <c r="E293" s="296"/>
      <c r="F293" s="296"/>
      <c r="G293" s="296"/>
      <c r="H293" s="300"/>
      <c r="I293" s="301"/>
      <c r="J293" s="296"/>
      <c r="K293" s="296"/>
      <c r="L293" s="296"/>
      <c r="M293" s="296"/>
      <c r="N293" s="296"/>
      <c r="O293" s="296"/>
      <c r="P293" s="296"/>
      <c r="Q293" s="296"/>
      <c r="R293" s="296"/>
      <c r="S293" s="296"/>
      <c r="T293" s="296"/>
      <c r="U293" s="296"/>
      <c r="V293" s="296"/>
      <c r="W293" s="296"/>
      <c r="X293" s="296"/>
      <c r="Y293" s="296"/>
      <c r="Z293" s="296"/>
    </row>
    <row r="294" spans="1:26" ht="15.75" customHeight="1" x14ac:dyDescent="0.25">
      <c r="A294" s="296"/>
      <c r="B294" s="296"/>
      <c r="C294" s="296"/>
      <c r="D294" s="296"/>
      <c r="E294" s="296"/>
      <c r="F294" s="296"/>
      <c r="G294" s="296"/>
      <c r="H294" s="300"/>
      <c r="I294" s="301"/>
      <c r="J294" s="296"/>
      <c r="K294" s="296"/>
      <c r="L294" s="296"/>
      <c r="M294" s="296"/>
      <c r="N294" s="296"/>
      <c r="O294" s="296"/>
      <c r="P294" s="296"/>
      <c r="Q294" s="296"/>
      <c r="R294" s="296"/>
      <c r="S294" s="296"/>
      <c r="T294" s="296"/>
      <c r="U294" s="296"/>
      <c r="V294" s="296"/>
      <c r="W294" s="296"/>
      <c r="X294" s="296"/>
      <c r="Y294" s="296"/>
      <c r="Z294" s="296"/>
    </row>
    <row r="295" spans="1:26" ht="15.75" customHeight="1" x14ac:dyDescent="0.25">
      <c r="A295" s="296"/>
      <c r="B295" s="296"/>
      <c r="C295" s="296"/>
      <c r="D295" s="296"/>
      <c r="E295" s="296"/>
      <c r="F295" s="296"/>
      <c r="G295" s="296"/>
      <c r="H295" s="300"/>
      <c r="I295" s="301"/>
      <c r="J295" s="296"/>
      <c r="K295" s="296"/>
      <c r="L295" s="296"/>
      <c r="M295" s="296"/>
      <c r="N295" s="296"/>
      <c r="O295" s="296"/>
      <c r="P295" s="296"/>
      <c r="Q295" s="296"/>
      <c r="R295" s="296"/>
      <c r="S295" s="296"/>
      <c r="T295" s="296"/>
      <c r="U295" s="296"/>
      <c r="V295" s="296"/>
      <c r="W295" s="296"/>
      <c r="X295" s="296"/>
      <c r="Y295" s="296"/>
      <c r="Z295" s="296"/>
    </row>
    <row r="296" spans="1:26" ht="15.75" customHeight="1" x14ac:dyDescent="0.25">
      <c r="A296" s="296"/>
      <c r="B296" s="296"/>
      <c r="C296" s="296"/>
      <c r="D296" s="296"/>
      <c r="E296" s="296"/>
      <c r="F296" s="296"/>
      <c r="G296" s="296"/>
      <c r="H296" s="300"/>
      <c r="I296" s="301"/>
      <c r="J296" s="296"/>
      <c r="K296" s="296"/>
      <c r="L296" s="296"/>
      <c r="M296" s="296"/>
      <c r="N296" s="296"/>
      <c r="O296" s="296"/>
      <c r="P296" s="296"/>
      <c r="Q296" s="296"/>
      <c r="R296" s="296"/>
      <c r="S296" s="296"/>
      <c r="T296" s="296"/>
      <c r="U296" s="296"/>
      <c r="V296" s="296"/>
      <c r="W296" s="296"/>
      <c r="X296" s="296"/>
      <c r="Y296" s="296"/>
      <c r="Z296" s="296"/>
    </row>
    <row r="297" spans="1:26" ht="15.75" customHeight="1" x14ac:dyDescent="0.25">
      <c r="A297" s="296"/>
      <c r="B297" s="296"/>
      <c r="C297" s="296"/>
      <c r="D297" s="296"/>
      <c r="E297" s="296"/>
      <c r="F297" s="296"/>
      <c r="G297" s="296"/>
      <c r="H297" s="300"/>
      <c r="I297" s="301"/>
      <c r="J297" s="296"/>
      <c r="K297" s="296"/>
      <c r="L297" s="296"/>
      <c r="M297" s="296"/>
      <c r="N297" s="296"/>
      <c r="O297" s="296"/>
      <c r="P297" s="296"/>
      <c r="Q297" s="296"/>
      <c r="R297" s="296"/>
      <c r="S297" s="296"/>
      <c r="T297" s="296"/>
      <c r="U297" s="296"/>
      <c r="V297" s="296"/>
      <c r="W297" s="296"/>
      <c r="X297" s="296"/>
      <c r="Y297" s="296"/>
      <c r="Z297" s="296"/>
    </row>
    <row r="298" spans="1:26" ht="15.75" customHeight="1" x14ac:dyDescent="0.25">
      <c r="A298" s="296"/>
      <c r="B298" s="296"/>
      <c r="C298" s="296"/>
      <c r="D298" s="296"/>
      <c r="E298" s="296"/>
      <c r="F298" s="296"/>
      <c r="G298" s="296"/>
      <c r="H298" s="300"/>
      <c r="I298" s="301"/>
      <c r="J298" s="296"/>
      <c r="K298" s="296"/>
      <c r="L298" s="296"/>
      <c r="M298" s="296"/>
      <c r="N298" s="296"/>
      <c r="O298" s="296"/>
      <c r="P298" s="296"/>
      <c r="Q298" s="296"/>
      <c r="R298" s="296"/>
      <c r="S298" s="296"/>
      <c r="T298" s="296"/>
      <c r="U298" s="296"/>
      <c r="V298" s="296"/>
      <c r="W298" s="296"/>
      <c r="X298" s="296"/>
      <c r="Y298" s="296"/>
      <c r="Z298" s="296"/>
    </row>
    <row r="299" spans="1:26" ht="15.75" customHeight="1" x14ac:dyDescent="0.25">
      <c r="A299" s="296"/>
      <c r="B299" s="296"/>
      <c r="C299" s="296"/>
      <c r="D299" s="296"/>
      <c r="E299" s="296"/>
      <c r="F299" s="296"/>
      <c r="G299" s="296"/>
      <c r="H299" s="300"/>
      <c r="I299" s="301"/>
      <c r="J299" s="296"/>
      <c r="K299" s="296"/>
      <c r="L299" s="296"/>
      <c r="M299" s="296"/>
      <c r="N299" s="296"/>
      <c r="O299" s="296"/>
      <c r="P299" s="296"/>
      <c r="Q299" s="296"/>
      <c r="R299" s="296"/>
      <c r="S299" s="296"/>
      <c r="T299" s="296"/>
      <c r="U299" s="296"/>
      <c r="V299" s="296"/>
      <c r="W299" s="296"/>
      <c r="X299" s="296"/>
      <c r="Y299" s="296"/>
      <c r="Z299" s="296"/>
    </row>
    <row r="300" spans="1:26" ht="15.75" customHeight="1" x14ac:dyDescent="0.25">
      <c r="A300" s="296"/>
      <c r="B300" s="296"/>
      <c r="C300" s="296"/>
      <c r="D300" s="296"/>
      <c r="E300" s="296"/>
      <c r="F300" s="296"/>
      <c r="G300" s="296"/>
      <c r="H300" s="300"/>
      <c r="I300" s="301"/>
      <c r="J300" s="296"/>
      <c r="K300" s="296"/>
      <c r="L300" s="296"/>
      <c r="M300" s="296"/>
      <c r="N300" s="296"/>
      <c r="O300" s="296"/>
      <c r="P300" s="296"/>
      <c r="Q300" s="296"/>
      <c r="R300" s="296"/>
      <c r="S300" s="296"/>
      <c r="T300" s="296"/>
      <c r="U300" s="296"/>
      <c r="V300" s="296"/>
      <c r="W300" s="296"/>
      <c r="X300" s="296"/>
      <c r="Y300" s="296"/>
      <c r="Z300" s="296"/>
    </row>
    <row r="301" spans="1:26" ht="15.75" customHeight="1" x14ac:dyDescent="0.25">
      <c r="A301" s="296"/>
      <c r="B301" s="296"/>
      <c r="C301" s="296"/>
      <c r="D301" s="296"/>
      <c r="E301" s="296"/>
      <c r="F301" s="296"/>
      <c r="G301" s="296"/>
      <c r="H301" s="300"/>
      <c r="I301" s="301"/>
      <c r="J301" s="296"/>
      <c r="K301" s="296"/>
      <c r="L301" s="296"/>
      <c r="M301" s="296"/>
      <c r="N301" s="296"/>
      <c r="O301" s="296"/>
      <c r="P301" s="296"/>
      <c r="Q301" s="296"/>
      <c r="R301" s="296"/>
      <c r="S301" s="296"/>
      <c r="T301" s="296"/>
      <c r="U301" s="296"/>
      <c r="V301" s="296"/>
      <c r="W301" s="296"/>
      <c r="X301" s="296"/>
      <c r="Y301" s="296"/>
      <c r="Z301" s="296"/>
    </row>
    <row r="302" spans="1:26" ht="15.75" customHeight="1" x14ac:dyDescent="0.25">
      <c r="A302" s="296"/>
      <c r="B302" s="296"/>
      <c r="C302" s="296"/>
      <c r="D302" s="296"/>
      <c r="E302" s="296"/>
      <c r="F302" s="296"/>
      <c r="G302" s="296"/>
      <c r="H302" s="300"/>
      <c r="I302" s="301"/>
      <c r="J302" s="296"/>
      <c r="K302" s="296"/>
      <c r="L302" s="296"/>
      <c r="M302" s="296"/>
      <c r="N302" s="296"/>
      <c r="O302" s="296"/>
      <c r="P302" s="296"/>
      <c r="Q302" s="296"/>
      <c r="R302" s="296"/>
      <c r="S302" s="296"/>
      <c r="T302" s="296"/>
      <c r="U302" s="296"/>
      <c r="V302" s="296"/>
      <c r="W302" s="296"/>
      <c r="X302" s="296"/>
      <c r="Y302" s="296"/>
      <c r="Z302" s="296"/>
    </row>
    <row r="303" spans="1:26" ht="15.75" customHeight="1" x14ac:dyDescent="0.25">
      <c r="A303" s="296"/>
      <c r="B303" s="296"/>
      <c r="C303" s="296"/>
      <c r="D303" s="296"/>
      <c r="E303" s="296"/>
      <c r="F303" s="296"/>
      <c r="G303" s="296"/>
      <c r="H303" s="300"/>
      <c r="I303" s="301"/>
      <c r="J303" s="296"/>
      <c r="K303" s="296"/>
      <c r="L303" s="296"/>
      <c r="M303" s="296"/>
      <c r="N303" s="296"/>
      <c r="O303" s="296"/>
      <c r="P303" s="296"/>
      <c r="Q303" s="296"/>
      <c r="R303" s="296"/>
      <c r="S303" s="296"/>
      <c r="T303" s="296"/>
      <c r="U303" s="296"/>
      <c r="V303" s="296"/>
      <c r="W303" s="296"/>
      <c r="X303" s="296"/>
      <c r="Y303" s="296"/>
      <c r="Z303" s="296"/>
    </row>
    <row r="304" spans="1:26" ht="15.75" customHeight="1" x14ac:dyDescent="0.25">
      <c r="A304" s="296"/>
      <c r="B304" s="296"/>
      <c r="C304" s="296"/>
      <c r="D304" s="296"/>
      <c r="E304" s="296"/>
      <c r="F304" s="296"/>
      <c r="G304" s="296"/>
      <c r="H304" s="300"/>
      <c r="I304" s="301"/>
      <c r="J304" s="296"/>
      <c r="K304" s="296"/>
      <c r="L304" s="296"/>
      <c r="M304" s="296"/>
      <c r="N304" s="296"/>
      <c r="O304" s="296"/>
      <c r="P304" s="296"/>
      <c r="Q304" s="296"/>
      <c r="R304" s="296"/>
      <c r="S304" s="296"/>
      <c r="T304" s="296"/>
      <c r="U304" s="296"/>
      <c r="V304" s="296"/>
      <c r="W304" s="296"/>
      <c r="X304" s="296"/>
      <c r="Y304" s="296"/>
      <c r="Z304" s="296"/>
    </row>
    <row r="305" spans="1:26" ht="15.75" customHeight="1" x14ac:dyDescent="0.25">
      <c r="A305" s="296"/>
      <c r="B305" s="296"/>
      <c r="C305" s="296"/>
      <c r="D305" s="296"/>
      <c r="E305" s="296"/>
      <c r="F305" s="296"/>
      <c r="G305" s="296"/>
      <c r="H305" s="300"/>
      <c r="I305" s="301"/>
      <c r="J305" s="296"/>
      <c r="K305" s="296"/>
      <c r="L305" s="296"/>
      <c r="M305" s="296"/>
      <c r="N305" s="296"/>
      <c r="O305" s="296"/>
      <c r="P305" s="296"/>
      <c r="Q305" s="296"/>
      <c r="R305" s="296"/>
      <c r="S305" s="296"/>
      <c r="T305" s="296"/>
      <c r="U305" s="296"/>
      <c r="V305" s="296"/>
      <c r="W305" s="296"/>
      <c r="X305" s="296"/>
      <c r="Y305" s="296"/>
      <c r="Z305" s="296"/>
    </row>
    <row r="306" spans="1:26" ht="15.75" customHeight="1" x14ac:dyDescent="0.25">
      <c r="A306" s="296"/>
      <c r="B306" s="296"/>
      <c r="C306" s="296"/>
      <c r="D306" s="296"/>
      <c r="E306" s="296"/>
      <c r="F306" s="296"/>
      <c r="G306" s="296"/>
      <c r="H306" s="300"/>
      <c r="I306" s="301"/>
      <c r="J306" s="296"/>
      <c r="K306" s="296"/>
      <c r="L306" s="296"/>
      <c r="M306" s="296"/>
      <c r="N306" s="296"/>
      <c r="O306" s="296"/>
      <c r="P306" s="296"/>
      <c r="Q306" s="296"/>
      <c r="R306" s="296"/>
      <c r="S306" s="296"/>
      <c r="T306" s="296"/>
      <c r="U306" s="296"/>
      <c r="V306" s="296"/>
      <c r="W306" s="296"/>
      <c r="X306" s="296"/>
      <c r="Y306" s="296"/>
      <c r="Z306" s="296"/>
    </row>
    <row r="307" spans="1:26" ht="15.75" customHeight="1" x14ac:dyDescent="0.25">
      <c r="A307" s="296"/>
      <c r="B307" s="296"/>
      <c r="C307" s="296"/>
      <c r="D307" s="296"/>
      <c r="E307" s="296"/>
      <c r="F307" s="296"/>
      <c r="G307" s="296"/>
      <c r="H307" s="300"/>
      <c r="I307" s="301"/>
      <c r="J307" s="296"/>
      <c r="K307" s="296"/>
      <c r="L307" s="296"/>
      <c r="M307" s="296"/>
      <c r="N307" s="296"/>
      <c r="O307" s="296"/>
      <c r="P307" s="296"/>
      <c r="Q307" s="296"/>
      <c r="R307" s="296"/>
      <c r="S307" s="296"/>
      <c r="T307" s="296"/>
      <c r="U307" s="296"/>
      <c r="V307" s="296"/>
      <c r="W307" s="296"/>
      <c r="X307" s="296"/>
      <c r="Y307" s="296"/>
      <c r="Z307" s="296"/>
    </row>
    <row r="308" spans="1:26" ht="15.75" customHeight="1" x14ac:dyDescent="0.25">
      <c r="A308" s="296"/>
      <c r="B308" s="296"/>
      <c r="C308" s="296"/>
      <c r="D308" s="296"/>
      <c r="E308" s="296"/>
      <c r="F308" s="296"/>
      <c r="G308" s="296"/>
      <c r="H308" s="300"/>
      <c r="I308" s="301"/>
      <c r="J308" s="296"/>
      <c r="K308" s="296"/>
      <c r="L308" s="296"/>
      <c r="M308" s="296"/>
      <c r="N308" s="296"/>
      <c r="O308" s="296"/>
      <c r="P308" s="296"/>
      <c r="Q308" s="296"/>
      <c r="R308" s="296"/>
      <c r="S308" s="296"/>
      <c r="T308" s="296"/>
      <c r="U308" s="296"/>
      <c r="V308" s="296"/>
      <c r="W308" s="296"/>
      <c r="X308" s="296"/>
      <c r="Y308" s="296"/>
      <c r="Z308" s="296"/>
    </row>
    <row r="309" spans="1:26" ht="15.75" customHeight="1" x14ac:dyDescent="0.25">
      <c r="A309" s="296"/>
      <c r="B309" s="296"/>
      <c r="C309" s="296"/>
      <c r="D309" s="296"/>
      <c r="E309" s="296"/>
      <c r="F309" s="296"/>
      <c r="G309" s="296"/>
      <c r="H309" s="300"/>
      <c r="I309" s="301"/>
      <c r="J309" s="296"/>
      <c r="K309" s="296"/>
      <c r="L309" s="296"/>
      <c r="M309" s="296"/>
      <c r="N309" s="296"/>
      <c r="O309" s="296"/>
      <c r="P309" s="296"/>
      <c r="Q309" s="296"/>
      <c r="R309" s="296"/>
      <c r="S309" s="296"/>
      <c r="T309" s="296"/>
      <c r="U309" s="296"/>
      <c r="V309" s="296"/>
      <c r="W309" s="296"/>
      <c r="X309" s="296"/>
      <c r="Y309" s="296"/>
      <c r="Z309" s="296"/>
    </row>
    <row r="310" spans="1:26" ht="15.75" customHeight="1" x14ac:dyDescent="0.25">
      <c r="A310" s="296"/>
      <c r="B310" s="296"/>
      <c r="C310" s="296"/>
      <c r="D310" s="296"/>
      <c r="E310" s="296"/>
      <c r="F310" s="296"/>
      <c r="G310" s="296"/>
      <c r="H310" s="300"/>
      <c r="I310" s="301"/>
      <c r="J310" s="296"/>
      <c r="K310" s="296"/>
      <c r="L310" s="296"/>
      <c r="M310" s="296"/>
      <c r="N310" s="296"/>
      <c r="O310" s="296"/>
      <c r="P310" s="296"/>
      <c r="Q310" s="296"/>
      <c r="R310" s="296"/>
      <c r="S310" s="296"/>
      <c r="T310" s="296"/>
      <c r="U310" s="296"/>
      <c r="V310" s="296"/>
      <c r="W310" s="296"/>
      <c r="X310" s="296"/>
      <c r="Y310" s="296"/>
      <c r="Z310" s="296"/>
    </row>
    <row r="311" spans="1:26" ht="15.75" customHeight="1" x14ac:dyDescent="0.25">
      <c r="A311" s="296"/>
      <c r="B311" s="296"/>
      <c r="C311" s="296"/>
      <c r="D311" s="296"/>
      <c r="E311" s="296"/>
      <c r="F311" s="296"/>
      <c r="G311" s="296"/>
      <c r="H311" s="300"/>
      <c r="I311" s="301"/>
      <c r="J311" s="296"/>
      <c r="K311" s="296"/>
      <c r="L311" s="296"/>
      <c r="M311" s="296"/>
      <c r="N311" s="296"/>
      <c r="O311" s="296"/>
      <c r="P311" s="296"/>
      <c r="Q311" s="296"/>
      <c r="R311" s="296"/>
      <c r="S311" s="296"/>
      <c r="T311" s="296"/>
      <c r="U311" s="296"/>
      <c r="V311" s="296"/>
      <c r="W311" s="296"/>
      <c r="X311" s="296"/>
      <c r="Y311" s="296"/>
      <c r="Z311" s="296"/>
    </row>
    <row r="312" spans="1:26" ht="15.75" customHeight="1" x14ac:dyDescent="0.25">
      <c r="A312" s="296"/>
      <c r="B312" s="296"/>
      <c r="C312" s="296"/>
      <c r="D312" s="296"/>
      <c r="E312" s="296"/>
      <c r="F312" s="296"/>
      <c r="G312" s="296"/>
      <c r="H312" s="300"/>
      <c r="I312" s="301"/>
      <c r="J312" s="296"/>
      <c r="K312" s="296"/>
      <c r="L312" s="296"/>
      <c r="M312" s="296"/>
      <c r="N312" s="296"/>
      <c r="O312" s="296"/>
      <c r="P312" s="296"/>
      <c r="Q312" s="296"/>
      <c r="R312" s="296"/>
      <c r="S312" s="296"/>
      <c r="T312" s="296"/>
      <c r="U312" s="296"/>
      <c r="V312" s="296"/>
      <c r="W312" s="296"/>
      <c r="X312" s="296"/>
      <c r="Y312" s="296"/>
      <c r="Z312" s="296"/>
    </row>
    <row r="313" spans="1:26" ht="15.75" customHeight="1" x14ac:dyDescent="0.25">
      <c r="A313" s="296"/>
      <c r="B313" s="296"/>
      <c r="C313" s="296"/>
      <c r="D313" s="296"/>
      <c r="E313" s="296"/>
      <c r="F313" s="296"/>
      <c r="G313" s="296"/>
      <c r="H313" s="300"/>
      <c r="I313" s="301"/>
      <c r="J313" s="296"/>
      <c r="K313" s="296"/>
      <c r="L313" s="296"/>
      <c r="M313" s="296"/>
      <c r="N313" s="296"/>
      <c r="O313" s="296"/>
      <c r="P313" s="296"/>
      <c r="Q313" s="296"/>
      <c r="R313" s="296"/>
      <c r="S313" s="296"/>
      <c r="T313" s="296"/>
      <c r="U313" s="296"/>
      <c r="V313" s="296"/>
      <c r="W313" s="296"/>
      <c r="X313" s="296"/>
      <c r="Y313" s="296"/>
      <c r="Z313" s="296"/>
    </row>
    <row r="314" spans="1:26" ht="15.75" customHeight="1" x14ac:dyDescent="0.25">
      <c r="A314" s="296"/>
      <c r="B314" s="296"/>
      <c r="C314" s="296"/>
      <c r="D314" s="296"/>
      <c r="E314" s="296"/>
      <c r="F314" s="296"/>
      <c r="G314" s="296"/>
      <c r="H314" s="300"/>
      <c r="I314" s="301"/>
      <c r="J314" s="296"/>
      <c r="K314" s="296"/>
      <c r="L314" s="296"/>
      <c r="M314" s="296"/>
      <c r="N314" s="296"/>
      <c r="O314" s="296"/>
      <c r="P314" s="296"/>
      <c r="Q314" s="296"/>
      <c r="R314" s="296"/>
      <c r="S314" s="296"/>
      <c r="T314" s="296"/>
      <c r="U314" s="296"/>
      <c r="V314" s="296"/>
      <c r="W314" s="296"/>
      <c r="X314" s="296"/>
      <c r="Y314" s="296"/>
      <c r="Z314" s="296"/>
    </row>
    <row r="315" spans="1:26" ht="15.75" customHeight="1" x14ac:dyDescent="0.25">
      <c r="A315" s="296"/>
      <c r="B315" s="296"/>
      <c r="C315" s="296"/>
      <c r="D315" s="296"/>
      <c r="E315" s="296"/>
      <c r="F315" s="296"/>
      <c r="G315" s="296"/>
      <c r="H315" s="300"/>
      <c r="I315" s="301"/>
      <c r="J315" s="296"/>
      <c r="K315" s="296"/>
      <c r="L315" s="296"/>
      <c r="M315" s="296"/>
      <c r="N315" s="296"/>
      <c r="O315" s="296"/>
      <c r="P315" s="296"/>
      <c r="Q315" s="296"/>
      <c r="R315" s="296"/>
      <c r="S315" s="296"/>
      <c r="T315" s="296"/>
      <c r="U315" s="296"/>
      <c r="V315" s="296"/>
      <c r="W315" s="296"/>
      <c r="X315" s="296"/>
      <c r="Y315" s="296"/>
      <c r="Z315" s="296"/>
    </row>
    <row r="316" spans="1:26" ht="15.75" customHeight="1" x14ac:dyDescent="0.25">
      <c r="A316" s="296"/>
      <c r="B316" s="296"/>
      <c r="C316" s="296"/>
      <c r="D316" s="296"/>
      <c r="E316" s="296"/>
      <c r="F316" s="296"/>
      <c r="G316" s="296"/>
      <c r="H316" s="300"/>
      <c r="I316" s="301"/>
      <c r="J316" s="296"/>
      <c r="K316" s="296"/>
      <c r="L316" s="296"/>
      <c r="M316" s="296"/>
      <c r="N316" s="296"/>
      <c r="O316" s="296"/>
      <c r="P316" s="296"/>
      <c r="Q316" s="296"/>
      <c r="R316" s="296"/>
      <c r="S316" s="296"/>
      <c r="T316" s="296"/>
      <c r="U316" s="296"/>
      <c r="V316" s="296"/>
      <c r="W316" s="296"/>
      <c r="X316" s="296"/>
      <c r="Y316" s="296"/>
      <c r="Z316" s="296"/>
    </row>
    <row r="317" spans="1:26" ht="15.75" customHeight="1" x14ac:dyDescent="0.25">
      <c r="A317" s="296"/>
      <c r="B317" s="296"/>
      <c r="C317" s="296"/>
      <c r="D317" s="296"/>
      <c r="E317" s="296"/>
      <c r="F317" s="296"/>
      <c r="G317" s="296"/>
      <c r="H317" s="300"/>
      <c r="I317" s="301"/>
      <c r="J317" s="296"/>
      <c r="K317" s="296"/>
      <c r="L317" s="296"/>
      <c r="M317" s="296"/>
      <c r="N317" s="296"/>
      <c r="O317" s="296"/>
      <c r="P317" s="296"/>
      <c r="Q317" s="296"/>
      <c r="R317" s="296"/>
      <c r="S317" s="296"/>
      <c r="T317" s="296"/>
      <c r="U317" s="296"/>
      <c r="V317" s="296"/>
      <c r="W317" s="296"/>
      <c r="X317" s="296"/>
      <c r="Y317" s="296"/>
      <c r="Z317" s="296"/>
    </row>
    <row r="318" spans="1:26" ht="15.75" customHeight="1" x14ac:dyDescent="0.25">
      <c r="A318" s="296"/>
      <c r="B318" s="296"/>
      <c r="C318" s="296"/>
      <c r="D318" s="296"/>
      <c r="E318" s="296"/>
      <c r="F318" s="296"/>
      <c r="G318" s="296"/>
      <c r="H318" s="300"/>
      <c r="I318" s="301"/>
      <c r="J318" s="296"/>
      <c r="K318" s="296"/>
      <c r="L318" s="296"/>
      <c r="M318" s="296"/>
      <c r="N318" s="296"/>
      <c r="O318" s="296"/>
      <c r="P318" s="296"/>
      <c r="Q318" s="296"/>
      <c r="R318" s="296"/>
      <c r="S318" s="296"/>
      <c r="T318" s="296"/>
      <c r="U318" s="296"/>
      <c r="V318" s="296"/>
      <c r="W318" s="296"/>
      <c r="X318" s="296"/>
      <c r="Y318" s="296"/>
      <c r="Z318" s="296"/>
    </row>
    <row r="319" spans="1:26" ht="15.75" customHeight="1" x14ac:dyDescent="0.25">
      <c r="A319" s="296"/>
      <c r="B319" s="296"/>
      <c r="C319" s="296"/>
      <c r="D319" s="296"/>
      <c r="E319" s="296"/>
      <c r="F319" s="296"/>
      <c r="G319" s="296"/>
      <c r="H319" s="300"/>
      <c r="I319" s="301"/>
      <c r="J319" s="296"/>
      <c r="K319" s="296"/>
      <c r="L319" s="296"/>
      <c r="M319" s="296"/>
      <c r="N319" s="296"/>
      <c r="O319" s="296"/>
      <c r="P319" s="296"/>
      <c r="Q319" s="296"/>
      <c r="R319" s="296"/>
      <c r="S319" s="296"/>
      <c r="T319" s="296"/>
      <c r="U319" s="296"/>
      <c r="V319" s="296"/>
      <c r="W319" s="296"/>
      <c r="X319" s="296"/>
      <c r="Y319" s="296"/>
      <c r="Z319" s="296"/>
    </row>
    <row r="320" spans="1:26" ht="15.75" customHeight="1" x14ac:dyDescent="0.25">
      <c r="A320" s="296"/>
      <c r="B320" s="296"/>
      <c r="C320" s="296"/>
      <c r="D320" s="296"/>
      <c r="E320" s="296"/>
      <c r="F320" s="296"/>
      <c r="G320" s="296"/>
      <c r="H320" s="300"/>
      <c r="I320" s="301"/>
      <c r="J320" s="296"/>
      <c r="K320" s="296"/>
      <c r="L320" s="296"/>
      <c r="M320" s="296"/>
      <c r="N320" s="296"/>
      <c r="O320" s="296"/>
      <c r="P320" s="296"/>
      <c r="Q320" s="296"/>
      <c r="R320" s="296"/>
      <c r="S320" s="296"/>
      <c r="T320" s="296"/>
      <c r="U320" s="296"/>
      <c r="V320" s="296"/>
      <c r="W320" s="296"/>
      <c r="X320" s="296"/>
      <c r="Y320" s="296"/>
      <c r="Z320" s="296"/>
    </row>
    <row r="321" spans="1:26" ht="15.75" customHeight="1" x14ac:dyDescent="0.25">
      <c r="A321" s="296"/>
      <c r="B321" s="296"/>
      <c r="C321" s="296"/>
      <c r="D321" s="296"/>
      <c r="E321" s="296"/>
      <c r="F321" s="296"/>
      <c r="G321" s="296"/>
      <c r="H321" s="300"/>
      <c r="I321" s="301"/>
      <c r="J321" s="296"/>
      <c r="K321" s="296"/>
      <c r="L321" s="296"/>
      <c r="M321" s="296"/>
      <c r="N321" s="296"/>
      <c r="O321" s="296"/>
      <c r="P321" s="296"/>
      <c r="Q321" s="296"/>
      <c r="R321" s="296"/>
      <c r="S321" s="296"/>
      <c r="T321" s="296"/>
      <c r="U321" s="296"/>
      <c r="V321" s="296"/>
      <c r="W321" s="296"/>
      <c r="X321" s="296"/>
      <c r="Y321" s="296"/>
      <c r="Z321" s="296"/>
    </row>
    <row r="322" spans="1:26" ht="15.75" customHeight="1" x14ac:dyDescent="0.25">
      <c r="A322" s="296"/>
      <c r="B322" s="296"/>
      <c r="C322" s="296"/>
      <c r="D322" s="296"/>
      <c r="E322" s="296"/>
      <c r="F322" s="296"/>
      <c r="G322" s="296"/>
      <c r="H322" s="300"/>
      <c r="I322" s="301"/>
      <c r="J322" s="296"/>
      <c r="K322" s="296"/>
      <c r="L322" s="296"/>
      <c r="M322" s="296"/>
      <c r="N322" s="296"/>
      <c r="O322" s="296"/>
      <c r="P322" s="296"/>
      <c r="Q322" s="296"/>
      <c r="R322" s="296"/>
      <c r="S322" s="296"/>
      <c r="T322" s="296"/>
      <c r="U322" s="296"/>
      <c r="V322" s="296"/>
      <c r="W322" s="296"/>
      <c r="X322" s="296"/>
      <c r="Y322" s="296"/>
      <c r="Z322" s="296"/>
    </row>
    <row r="323" spans="1:26" ht="15.75" customHeight="1" x14ac:dyDescent="0.25">
      <c r="A323" s="296"/>
      <c r="B323" s="296"/>
      <c r="C323" s="296"/>
      <c r="D323" s="296"/>
      <c r="E323" s="296"/>
      <c r="F323" s="296"/>
      <c r="G323" s="296"/>
      <c r="H323" s="300"/>
      <c r="I323" s="301"/>
      <c r="J323" s="296"/>
      <c r="K323" s="296"/>
      <c r="L323" s="296"/>
      <c r="M323" s="296"/>
      <c r="N323" s="296"/>
      <c r="O323" s="296"/>
      <c r="P323" s="296"/>
      <c r="Q323" s="296"/>
      <c r="R323" s="296"/>
      <c r="S323" s="296"/>
      <c r="T323" s="296"/>
      <c r="U323" s="296"/>
      <c r="V323" s="296"/>
      <c r="W323" s="296"/>
      <c r="X323" s="296"/>
      <c r="Y323" s="296"/>
      <c r="Z323" s="296"/>
    </row>
    <row r="324" spans="1:26" ht="15.75" customHeight="1" x14ac:dyDescent="0.25">
      <c r="A324" s="296"/>
      <c r="B324" s="296"/>
      <c r="C324" s="296"/>
      <c r="D324" s="296"/>
      <c r="E324" s="296"/>
      <c r="F324" s="296"/>
      <c r="G324" s="296"/>
      <c r="H324" s="300"/>
      <c r="I324" s="301"/>
      <c r="J324" s="296"/>
      <c r="K324" s="296"/>
      <c r="L324" s="296"/>
      <c r="M324" s="296"/>
      <c r="N324" s="296"/>
      <c r="O324" s="296"/>
      <c r="P324" s="296"/>
      <c r="Q324" s="296"/>
      <c r="R324" s="296"/>
      <c r="S324" s="296"/>
      <c r="T324" s="296"/>
      <c r="U324" s="296"/>
      <c r="V324" s="296"/>
      <c r="W324" s="296"/>
      <c r="X324" s="296"/>
      <c r="Y324" s="296"/>
      <c r="Z324" s="296"/>
    </row>
    <row r="325" spans="1:26" ht="15.75" customHeight="1" x14ac:dyDescent="0.25">
      <c r="A325" s="296"/>
      <c r="B325" s="296"/>
      <c r="C325" s="296"/>
      <c r="D325" s="296"/>
      <c r="E325" s="296"/>
      <c r="F325" s="296"/>
      <c r="G325" s="296"/>
      <c r="H325" s="300"/>
      <c r="I325" s="301"/>
      <c r="J325" s="296"/>
      <c r="K325" s="296"/>
      <c r="L325" s="296"/>
      <c r="M325" s="296"/>
      <c r="N325" s="296"/>
      <c r="O325" s="296"/>
      <c r="P325" s="296"/>
      <c r="Q325" s="296"/>
      <c r="R325" s="296"/>
      <c r="S325" s="296"/>
      <c r="T325" s="296"/>
      <c r="U325" s="296"/>
      <c r="V325" s="296"/>
      <c r="W325" s="296"/>
      <c r="X325" s="296"/>
      <c r="Y325" s="296"/>
      <c r="Z325" s="296"/>
    </row>
    <row r="326" spans="1:26" ht="15.75" customHeight="1" x14ac:dyDescent="0.25">
      <c r="A326" s="296"/>
      <c r="B326" s="296"/>
      <c r="C326" s="296"/>
      <c r="D326" s="296"/>
      <c r="E326" s="296"/>
      <c r="F326" s="296"/>
      <c r="G326" s="296"/>
      <c r="H326" s="300"/>
      <c r="I326" s="301"/>
      <c r="J326" s="296"/>
      <c r="K326" s="296"/>
      <c r="L326" s="296"/>
      <c r="M326" s="296"/>
      <c r="N326" s="296"/>
      <c r="O326" s="296"/>
      <c r="P326" s="296"/>
      <c r="Q326" s="296"/>
      <c r="R326" s="296"/>
      <c r="S326" s="296"/>
      <c r="T326" s="296"/>
      <c r="U326" s="296"/>
      <c r="V326" s="296"/>
      <c r="W326" s="296"/>
      <c r="X326" s="296"/>
      <c r="Y326" s="296"/>
      <c r="Z326" s="296"/>
    </row>
    <row r="327" spans="1:26" ht="15.75" customHeight="1" x14ac:dyDescent="0.25">
      <c r="A327" s="296"/>
      <c r="B327" s="296"/>
      <c r="C327" s="296"/>
      <c r="D327" s="296"/>
      <c r="E327" s="296"/>
      <c r="F327" s="296"/>
      <c r="G327" s="296"/>
      <c r="H327" s="300"/>
      <c r="I327" s="301"/>
      <c r="J327" s="296"/>
      <c r="K327" s="296"/>
      <c r="L327" s="296"/>
      <c r="M327" s="296"/>
      <c r="N327" s="296"/>
      <c r="O327" s="296"/>
      <c r="P327" s="296"/>
      <c r="Q327" s="296"/>
      <c r="R327" s="296"/>
      <c r="S327" s="296"/>
      <c r="T327" s="296"/>
      <c r="U327" s="296"/>
      <c r="V327" s="296"/>
      <c r="W327" s="296"/>
      <c r="X327" s="296"/>
      <c r="Y327" s="296"/>
      <c r="Z327" s="296"/>
    </row>
    <row r="328" spans="1:26" ht="15.75" customHeight="1" x14ac:dyDescent="0.25">
      <c r="A328" s="296"/>
      <c r="B328" s="296"/>
      <c r="C328" s="296"/>
      <c r="D328" s="296"/>
      <c r="E328" s="296"/>
      <c r="F328" s="296"/>
      <c r="G328" s="296"/>
      <c r="H328" s="300"/>
      <c r="I328" s="301"/>
      <c r="J328" s="296"/>
      <c r="K328" s="296"/>
      <c r="L328" s="296"/>
      <c r="M328" s="296"/>
      <c r="N328" s="296"/>
      <c r="O328" s="296"/>
      <c r="P328" s="296"/>
      <c r="Q328" s="296"/>
      <c r="R328" s="296"/>
      <c r="S328" s="296"/>
      <c r="T328" s="296"/>
      <c r="U328" s="296"/>
      <c r="V328" s="296"/>
      <c r="W328" s="296"/>
      <c r="X328" s="296"/>
      <c r="Y328" s="296"/>
      <c r="Z328" s="296"/>
    </row>
    <row r="329" spans="1:26" ht="15.75" customHeight="1" x14ac:dyDescent="0.25">
      <c r="A329" s="296"/>
      <c r="B329" s="296"/>
      <c r="C329" s="296"/>
      <c r="D329" s="296"/>
      <c r="E329" s="296"/>
      <c r="F329" s="296"/>
      <c r="G329" s="296"/>
      <c r="H329" s="300"/>
      <c r="I329" s="301"/>
      <c r="J329" s="296"/>
      <c r="K329" s="296"/>
      <c r="L329" s="296"/>
      <c r="M329" s="296"/>
      <c r="N329" s="296"/>
      <c r="O329" s="296"/>
      <c r="P329" s="296"/>
      <c r="Q329" s="296"/>
      <c r="R329" s="296"/>
      <c r="S329" s="296"/>
      <c r="T329" s="296"/>
      <c r="U329" s="296"/>
      <c r="V329" s="296"/>
      <c r="W329" s="296"/>
      <c r="X329" s="296"/>
      <c r="Y329" s="296"/>
      <c r="Z329" s="296"/>
    </row>
    <row r="330" spans="1:26" ht="15.75" customHeight="1" x14ac:dyDescent="0.25">
      <c r="A330" s="296"/>
      <c r="B330" s="296"/>
      <c r="C330" s="296"/>
      <c r="D330" s="296"/>
      <c r="E330" s="296"/>
      <c r="F330" s="296"/>
      <c r="G330" s="296"/>
      <c r="H330" s="300"/>
      <c r="I330" s="301"/>
      <c r="J330" s="296"/>
      <c r="K330" s="296"/>
      <c r="L330" s="296"/>
      <c r="M330" s="296"/>
      <c r="N330" s="296"/>
      <c r="O330" s="296"/>
      <c r="P330" s="296"/>
      <c r="Q330" s="296"/>
      <c r="R330" s="296"/>
      <c r="S330" s="296"/>
      <c r="T330" s="296"/>
      <c r="U330" s="296"/>
      <c r="V330" s="296"/>
      <c r="W330" s="296"/>
      <c r="X330" s="296"/>
      <c r="Y330" s="296"/>
      <c r="Z330" s="296"/>
    </row>
    <row r="331" spans="1:26" ht="15.75" customHeight="1" x14ac:dyDescent="0.25">
      <c r="A331" s="296"/>
      <c r="B331" s="296"/>
      <c r="C331" s="296"/>
      <c r="D331" s="296"/>
      <c r="E331" s="296"/>
      <c r="F331" s="296"/>
      <c r="G331" s="296"/>
      <c r="H331" s="300"/>
      <c r="I331" s="301"/>
      <c r="J331" s="296"/>
      <c r="K331" s="296"/>
      <c r="L331" s="296"/>
      <c r="M331" s="296"/>
      <c r="N331" s="296"/>
      <c r="O331" s="296"/>
      <c r="P331" s="296"/>
      <c r="Q331" s="296"/>
      <c r="R331" s="296"/>
      <c r="S331" s="296"/>
      <c r="T331" s="296"/>
      <c r="U331" s="296"/>
      <c r="V331" s="296"/>
      <c r="W331" s="296"/>
      <c r="X331" s="296"/>
      <c r="Y331" s="296"/>
      <c r="Z331" s="296"/>
    </row>
    <row r="332" spans="1:26" ht="15.75" customHeight="1" x14ac:dyDescent="0.25">
      <c r="A332" s="296"/>
      <c r="B332" s="296"/>
      <c r="C332" s="296"/>
      <c r="D332" s="296"/>
      <c r="E332" s="296"/>
      <c r="F332" s="296"/>
      <c r="G332" s="296"/>
      <c r="H332" s="300"/>
      <c r="I332" s="301"/>
      <c r="J332" s="296"/>
      <c r="K332" s="296"/>
      <c r="L332" s="296"/>
      <c r="M332" s="296"/>
      <c r="N332" s="296"/>
      <c r="O332" s="296"/>
      <c r="P332" s="296"/>
      <c r="Q332" s="296"/>
      <c r="R332" s="296"/>
      <c r="S332" s="296"/>
      <c r="T332" s="296"/>
      <c r="U332" s="296"/>
      <c r="V332" s="296"/>
      <c r="W332" s="296"/>
      <c r="X332" s="296"/>
      <c r="Y332" s="296"/>
      <c r="Z332" s="296"/>
    </row>
    <row r="333" spans="1:26" ht="15.75" customHeight="1" x14ac:dyDescent="0.25">
      <c r="A333" s="296"/>
      <c r="B333" s="296"/>
      <c r="C333" s="296"/>
      <c r="D333" s="296"/>
      <c r="E333" s="296"/>
      <c r="F333" s="296"/>
      <c r="G333" s="296"/>
      <c r="H333" s="300"/>
      <c r="I333" s="301"/>
      <c r="J333" s="296"/>
      <c r="K333" s="296"/>
      <c r="L333" s="296"/>
      <c r="M333" s="296"/>
      <c r="N333" s="296"/>
      <c r="O333" s="296"/>
      <c r="P333" s="296"/>
      <c r="Q333" s="296"/>
      <c r="R333" s="296"/>
      <c r="S333" s="296"/>
      <c r="T333" s="296"/>
      <c r="U333" s="296"/>
      <c r="V333" s="296"/>
      <c r="W333" s="296"/>
      <c r="X333" s="296"/>
      <c r="Y333" s="296"/>
      <c r="Z333" s="296"/>
    </row>
    <row r="334" spans="1:26" ht="15.75" customHeight="1" x14ac:dyDescent="0.25">
      <c r="A334" s="296"/>
      <c r="B334" s="296"/>
      <c r="C334" s="296"/>
      <c r="D334" s="296"/>
      <c r="E334" s="296"/>
      <c r="F334" s="296"/>
      <c r="G334" s="296"/>
      <c r="H334" s="300"/>
      <c r="I334" s="301"/>
      <c r="J334" s="296"/>
      <c r="K334" s="296"/>
      <c r="L334" s="296"/>
      <c r="M334" s="296"/>
      <c r="N334" s="296"/>
      <c r="O334" s="296"/>
      <c r="P334" s="296"/>
      <c r="Q334" s="296"/>
      <c r="R334" s="296"/>
      <c r="S334" s="296"/>
      <c r="T334" s="296"/>
      <c r="U334" s="296"/>
      <c r="V334" s="296"/>
      <c r="W334" s="296"/>
      <c r="X334" s="296"/>
      <c r="Y334" s="296"/>
      <c r="Z334" s="296"/>
    </row>
    <row r="335" spans="1:26" ht="15.75" customHeight="1" x14ac:dyDescent="0.25">
      <c r="A335" s="296"/>
      <c r="B335" s="296"/>
      <c r="C335" s="296"/>
      <c r="D335" s="296"/>
      <c r="E335" s="296"/>
      <c r="F335" s="296"/>
      <c r="G335" s="296"/>
      <c r="H335" s="300"/>
      <c r="I335" s="301"/>
      <c r="J335" s="296"/>
      <c r="K335" s="296"/>
      <c r="L335" s="296"/>
      <c r="M335" s="296"/>
      <c r="N335" s="296"/>
      <c r="O335" s="296"/>
      <c r="P335" s="296"/>
      <c r="Q335" s="296"/>
      <c r="R335" s="296"/>
      <c r="S335" s="296"/>
      <c r="T335" s="296"/>
      <c r="U335" s="296"/>
      <c r="V335" s="296"/>
      <c r="W335" s="296"/>
      <c r="X335" s="296"/>
      <c r="Y335" s="296"/>
      <c r="Z335" s="296"/>
    </row>
    <row r="336" spans="1:26" ht="15.75" customHeight="1" x14ac:dyDescent="0.25">
      <c r="A336" s="296"/>
      <c r="B336" s="296"/>
      <c r="C336" s="296"/>
      <c r="D336" s="296"/>
      <c r="E336" s="296"/>
      <c r="F336" s="296"/>
      <c r="G336" s="296"/>
      <c r="H336" s="300"/>
      <c r="I336" s="301"/>
      <c r="J336" s="296"/>
      <c r="K336" s="296"/>
      <c r="L336" s="296"/>
      <c r="M336" s="296"/>
      <c r="N336" s="296"/>
      <c r="O336" s="296"/>
      <c r="P336" s="296"/>
      <c r="Q336" s="296"/>
      <c r="R336" s="296"/>
      <c r="S336" s="296"/>
      <c r="T336" s="296"/>
      <c r="U336" s="296"/>
      <c r="V336" s="296"/>
      <c r="W336" s="296"/>
      <c r="X336" s="296"/>
      <c r="Y336" s="296"/>
      <c r="Z336" s="296"/>
    </row>
    <row r="337" spans="1:26" ht="15.75" customHeight="1" x14ac:dyDescent="0.25">
      <c r="A337" s="296"/>
      <c r="B337" s="296"/>
      <c r="C337" s="296"/>
      <c r="D337" s="296"/>
      <c r="E337" s="296"/>
      <c r="F337" s="296"/>
      <c r="G337" s="296"/>
      <c r="H337" s="300"/>
      <c r="I337" s="301"/>
      <c r="J337" s="296"/>
      <c r="K337" s="296"/>
      <c r="L337" s="296"/>
      <c r="M337" s="296"/>
      <c r="N337" s="296"/>
      <c r="O337" s="296"/>
      <c r="P337" s="296"/>
      <c r="Q337" s="296"/>
      <c r="R337" s="296"/>
      <c r="S337" s="296"/>
      <c r="T337" s="296"/>
      <c r="U337" s="296"/>
      <c r="V337" s="296"/>
      <c r="W337" s="296"/>
      <c r="X337" s="296"/>
      <c r="Y337" s="296"/>
      <c r="Z337" s="296"/>
    </row>
    <row r="338" spans="1:26" ht="15.75" customHeight="1" x14ac:dyDescent="0.25">
      <c r="A338" s="296"/>
      <c r="B338" s="296"/>
      <c r="C338" s="296"/>
      <c r="D338" s="296"/>
      <c r="E338" s="296"/>
      <c r="F338" s="296"/>
      <c r="G338" s="296"/>
      <c r="H338" s="300"/>
      <c r="I338" s="301"/>
      <c r="J338" s="296"/>
      <c r="K338" s="296"/>
      <c r="L338" s="296"/>
      <c r="M338" s="296"/>
      <c r="N338" s="296"/>
      <c r="O338" s="296"/>
      <c r="P338" s="296"/>
      <c r="Q338" s="296"/>
      <c r="R338" s="296"/>
      <c r="S338" s="296"/>
      <c r="T338" s="296"/>
      <c r="U338" s="296"/>
      <c r="V338" s="296"/>
      <c r="W338" s="296"/>
      <c r="X338" s="296"/>
      <c r="Y338" s="296"/>
      <c r="Z338" s="296"/>
    </row>
    <row r="339" spans="1:26" ht="15.75" customHeight="1" x14ac:dyDescent="0.25">
      <c r="A339" s="296"/>
      <c r="B339" s="296"/>
      <c r="C339" s="296"/>
      <c r="D339" s="296"/>
      <c r="E339" s="296"/>
      <c r="F339" s="296"/>
      <c r="G339" s="296"/>
      <c r="H339" s="300"/>
      <c r="I339" s="301"/>
      <c r="J339" s="296"/>
      <c r="K339" s="296"/>
      <c r="L339" s="296"/>
      <c r="M339" s="296"/>
      <c r="N339" s="296"/>
      <c r="O339" s="296"/>
      <c r="P339" s="296"/>
      <c r="Q339" s="296"/>
      <c r="R339" s="296"/>
      <c r="S339" s="296"/>
      <c r="T339" s="296"/>
      <c r="U339" s="296"/>
      <c r="V339" s="296"/>
      <c r="W339" s="296"/>
      <c r="X339" s="296"/>
      <c r="Y339" s="296"/>
      <c r="Z339" s="296"/>
    </row>
    <row r="340" spans="1:26" ht="15.75" customHeight="1" x14ac:dyDescent="0.25">
      <c r="A340" s="296"/>
      <c r="B340" s="296"/>
      <c r="C340" s="296"/>
      <c r="D340" s="296"/>
      <c r="E340" s="296"/>
      <c r="F340" s="296"/>
      <c r="G340" s="296"/>
      <c r="H340" s="300"/>
      <c r="I340" s="301"/>
      <c r="J340" s="296"/>
      <c r="K340" s="296"/>
      <c r="L340" s="296"/>
      <c r="M340" s="296"/>
      <c r="N340" s="296"/>
      <c r="O340" s="296"/>
      <c r="P340" s="296"/>
      <c r="Q340" s="296"/>
      <c r="R340" s="296"/>
      <c r="S340" s="296"/>
      <c r="T340" s="296"/>
      <c r="U340" s="296"/>
      <c r="V340" s="296"/>
      <c r="W340" s="296"/>
      <c r="X340" s="296"/>
      <c r="Y340" s="296"/>
      <c r="Z340" s="296"/>
    </row>
    <row r="341" spans="1:26" ht="15.75" customHeight="1" x14ac:dyDescent="0.25">
      <c r="A341" s="296"/>
      <c r="B341" s="296"/>
      <c r="C341" s="296"/>
      <c r="D341" s="296"/>
      <c r="E341" s="296"/>
      <c r="F341" s="296"/>
      <c r="G341" s="296"/>
      <c r="H341" s="300"/>
      <c r="I341" s="301"/>
      <c r="J341" s="296"/>
      <c r="K341" s="296"/>
      <c r="L341" s="296"/>
      <c r="M341" s="296"/>
      <c r="N341" s="296"/>
      <c r="O341" s="296"/>
      <c r="P341" s="296"/>
      <c r="Q341" s="296"/>
      <c r="R341" s="296"/>
      <c r="S341" s="296"/>
      <c r="T341" s="296"/>
      <c r="U341" s="296"/>
      <c r="V341" s="296"/>
      <c r="W341" s="296"/>
      <c r="X341" s="296"/>
      <c r="Y341" s="296"/>
      <c r="Z341" s="296"/>
    </row>
    <row r="342" spans="1:26" ht="15.75" customHeight="1" x14ac:dyDescent="0.25">
      <c r="A342" s="296"/>
      <c r="B342" s="296"/>
      <c r="C342" s="296"/>
      <c r="D342" s="296"/>
      <c r="E342" s="296"/>
      <c r="F342" s="296"/>
      <c r="G342" s="296"/>
      <c r="H342" s="300"/>
      <c r="I342" s="301"/>
      <c r="J342" s="296"/>
      <c r="K342" s="296"/>
      <c r="L342" s="296"/>
      <c r="M342" s="296"/>
      <c r="N342" s="296"/>
      <c r="O342" s="296"/>
      <c r="P342" s="296"/>
      <c r="Q342" s="296"/>
      <c r="R342" s="296"/>
      <c r="S342" s="296"/>
      <c r="T342" s="296"/>
      <c r="U342" s="296"/>
      <c r="V342" s="296"/>
      <c r="W342" s="296"/>
      <c r="X342" s="296"/>
      <c r="Y342" s="296"/>
      <c r="Z342" s="296"/>
    </row>
    <row r="343" spans="1:26" ht="15.75" customHeight="1" x14ac:dyDescent="0.25">
      <c r="A343" s="296"/>
      <c r="B343" s="296"/>
      <c r="C343" s="296"/>
      <c r="D343" s="296"/>
      <c r="E343" s="296"/>
      <c r="F343" s="296"/>
      <c r="G343" s="296"/>
      <c r="H343" s="300"/>
      <c r="I343" s="301"/>
      <c r="J343" s="296"/>
      <c r="K343" s="296"/>
      <c r="L343" s="296"/>
      <c r="M343" s="296"/>
      <c r="N343" s="296"/>
      <c r="O343" s="296"/>
      <c r="P343" s="296"/>
      <c r="Q343" s="296"/>
      <c r="R343" s="296"/>
      <c r="S343" s="296"/>
      <c r="T343" s="296"/>
      <c r="U343" s="296"/>
      <c r="V343" s="296"/>
      <c r="W343" s="296"/>
      <c r="X343" s="296"/>
      <c r="Y343" s="296"/>
      <c r="Z343" s="296"/>
    </row>
    <row r="344" spans="1:26" ht="15.75" customHeight="1" x14ac:dyDescent="0.25">
      <c r="A344" s="296"/>
      <c r="B344" s="296"/>
      <c r="C344" s="296"/>
      <c r="D344" s="296"/>
      <c r="E344" s="296"/>
      <c r="F344" s="296"/>
      <c r="G344" s="296"/>
      <c r="H344" s="300"/>
      <c r="I344" s="301"/>
      <c r="J344" s="296"/>
      <c r="K344" s="296"/>
      <c r="L344" s="296"/>
      <c r="M344" s="296"/>
      <c r="N344" s="296"/>
      <c r="O344" s="296"/>
      <c r="P344" s="296"/>
      <c r="Q344" s="296"/>
      <c r="R344" s="296"/>
      <c r="S344" s="296"/>
      <c r="T344" s="296"/>
      <c r="U344" s="296"/>
      <c r="V344" s="296"/>
      <c r="W344" s="296"/>
      <c r="X344" s="296"/>
      <c r="Y344" s="296"/>
      <c r="Z344" s="296"/>
    </row>
    <row r="345" spans="1:26" ht="15.75" customHeight="1" x14ac:dyDescent="0.25">
      <c r="A345" s="296"/>
      <c r="B345" s="296"/>
      <c r="C345" s="296"/>
      <c r="D345" s="296"/>
      <c r="E345" s="296"/>
      <c r="F345" s="296"/>
      <c r="G345" s="296"/>
      <c r="H345" s="300"/>
      <c r="I345" s="301"/>
      <c r="J345" s="296"/>
      <c r="K345" s="296"/>
      <c r="L345" s="296"/>
      <c r="M345" s="296"/>
      <c r="N345" s="296"/>
      <c r="O345" s="296"/>
      <c r="P345" s="296"/>
      <c r="Q345" s="296"/>
      <c r="R345" s="296"/>
      <c r="S345" s="296"/>
      <c r="T345" s="296"/>
      <c r="U345" s="296"/>
      <c r="V345" s="296"/>
      <c r="W345" s="296"/>
      <c r="X345" s="296"/>
      <c r="Y345" s="296"/>
      <c r="Z345" s="296"/>
    </row>
    <row r="346" spans="1:26" ht="15.75" customHeight="1" x14ac:dyDescent="0.25">
      <c r="A346" s="296"/>
      <c r="B346" s="296"/>
      <c r="C346" s="296"/>
      <c r="D346" s="296"/>
      <c r="E346" s="296"/>
      <c r="F346" s="296"/>
      <c r="G346" s="296"/>
      <c r="H346" s="300"/>
      <c r="I346" s="301"/>
      <c r="J346" s="296"/>
      <c r="K346" s="296"/>
      <c r="L346" s="296"/>
      <c r="M346" s="296"/>
      <c r="N346" s="296"/>
      <c r="O346" s="296"/>
      <c r="P346" s="296"/>
      <c r="Q346" s="296"/>
      <c r="R346" s="296"/>
      <c r="S346" s="296"/>
      <c r="T346" s="296"/>
      <c r="U346" s="296"/>
      <c r="V346" s="296"/>
      <c r="W346" s="296"/>
      <c r="X346" s="296"/>
      <c r="Y346" s="296"/>
      <c r="Z346" s="296"/>
    </row>
    <row r="347" spans="1:26" ht="15.75" customHeight="1" x14ac:dyDescent="0.25">
      <c r="A347" s="296"/>
      <c r="B347" s="296"/>
      <c r="C347" s="296"/>
      <c r="D347" s="296"/>
      <c r="E347" s="296"/>
      <c r="F347" s="296"/>
      <c r="G347" s="296"/>
      <c r="H347" s="300"/>
      <c r="I347" s="301"/>
      <c r="J347" s="296"/>
      <c r="K347" s="296"/>
      <c r="L347" s="296"/>
      <c r="M347" s="296"/>
      <c r="N347" s="296"/>
      <c r="O347" s="296"/>
      <c r="P347" s="296"/>
      <c r="Q347" s="296"/>
      <c r="R347" s="296"/>
      <c r="S347" s="296"/>
      <c r="T347" s="296"/>
      <c r="U347" s="296"/>
      <c r="V347" s="296"/>
      <c r="W347" s="296"/>
      <c r="X347" s="296"/>
      <c r="Y347" s="296"/>
      <c r="Z347" s="296"/>
    </row>
    <row r="348" spans="1:26" ht="15.75" customHeight="1" x14ac:dyDescent="0.25">
      <c r="A348" s="296"/>
      <c r="B348" s="296"/>
      <c r="C348" s="296"/>
      <c r="D348" s="296"/>
      <c r="E348" s="296"/>
      <c r="F348" s="296"/>
      <c r="G348" s="296"/>
      <c r="H348" s="300"/>
      <c r="I348" s="301"/>
      <c r="J348" s="296"/>
      <c r="K348" s="296"/>
      <c r="L348" s="296"/>
      <c r="M348" s="296"/>
      <c r="N348" s="296"/>
      <c r="O348" s="296"/>
      <c r="P348" s="296"/>
      <c r="Q348" s="296"/>
      <c r="R348" s="296"/>
      <c r="S348" s="296"/>
      <c r="T348" s="296"/>
      <c r="U348" s="296"/>
      <c r="V348" s="296"/>
      <c r="W348" s="296"/>
      <c r="X348" s="296"/>
      <c r="Y348" s="296"/>
      <c r="Z348" s="296"/>
    </row>
    <row r="349" spans="1:26" ht="15.75" customHeight="1" x14ac:dyDescent="0.25">
      <c r="A349" s="296"/>
      <c r="B349" s="296"/>
      <c r="C349" s="296"/>
      <c r="D349" s="296"/>
      <c r="E349" s="296"/>
      <c r="F349" s="296"/>
      <c r="G349" s="296"/>
      <c r="H349" s="300"/>
      <c r="I349" s="301"/>
      <c r="J349" s="296"/>
      <c r="K349" s="296"/>
      <c r="L349" s="296"/>
      <c r="M349" s="296"/>
      <c r="N349" s="296"/>
      <c r="O349" s="296"/>
      <c r="P349" s="296"/>
      <c r="Q349" s="296"/>
      <c r="R349" s="296"/>
      <c r="S349" s="296"/>
      <c r="T349" s="296"/>
      <c r="U349" s="296"/>
      <c r="V349" s="296"/>
      <c r="W349" s="296"/>
      <c r="X349" s="296"/>
      <c r="Y349" s="296"/>
      <c r="Z349" s="296"/>
    </row>
    <row r="350" spans="1:26" ht="15.75" customHeight="1" x14ac:dyDescent="0.25">
      <c r="A350" s="296"/>
      <c r="B350" s="296"/>
      <c r="C350" s="296"/>
      <c r="D350" s="296"/>
      <c r="E350" s="296"/>
      <c r="F350" s="296"/>
      <c r="G350" s="296"/>
      <c r="H350" s="300"/>
      <c r="I350" s="301"/>
      <c r="J350" s="296"/>
      <c r="K350" s="296"/>
      <c r="L350" s="296"/>
      <c r="M350" s="296"/>
      <c r="N350" s="296"/>
      <c r="O350" s="296"/>
      <c r="P350" s="296"/>
      <c r="Q350" s="296"/>
      <c r="R350" s="296"/>
      <c r="S350" s="296"/>
      <c r="T350" s="296"/>
      <c r="U350" s="296"/>
      <c r="V350" s="296"/>
      <c r="W350" s="296"/>
      <c r="X350" s="296"/>
      <c r="Y350" s="296"/>
      <c r="Z350" s="296"/>
    </row>
    <row r="351" spans="1:26" ht="15.75" customHeight="1" x14ac:dyDescent="0.25">
      <c r="A351" s="296"/>
      <c r="B351" s="296"/>
      <c r="C351" s="296"/>
      <c r="D351" s="296"/>
      <c r="E351" s="296"/>
      <c r="F351" s="296"/>
      <c r="G351" s="296"/>
      <c r="H351" s="300"/>
      <c r="I351" s="301"/>
      <c r="J351" s="296"/>
      <c r="K351" s="296"/>
      <c r="L351" s="296"/>
      <c r="M351" s="296"/>
      <c r="N351" s="296"/>
      <c r="O351" s="296"/>
      <c r="P351" s="296"/>
      <c r="Q351" s="296"/>
      <c r="R351" s="296"/>
      <c r="S351" s="296"/>
      <c r="T351" s="296"/>
      <c r="U351" s="296"/>
      <c r="V351" s="296"/>
      <c r="W351" s="296"/>
      <c r="X351" s="296"/>
      <c r="Y351" s="296"/>
      <c r="Z351" s="296"/>
    </row>
    <row r="352" spans="1:26" ht="15.75" customHeight="1" x14ac:dyDescent="0.25">
      <c r="A352" s="296"/>
      <c r="B352" s="296"/>
      <c r="C352" s="296"/>
      <c r="D352" s="296"/>
      <c r="E352" s="296"/>
      <c r="F352" s="296"/>
      <c r="G352" s="296"/>
      <c r="H352" s="300"/>
      <c r="I352" s="301"/>
      <c r="J352" s="296"/>
      <c r="K352" s="296"/>
      <c r="L352" s="296"/>
      <c r="M352" s="296"/>
      <c r="N352" s="296"/>
      <c r="O352" s="296"/>
      <c r="P352" s="296"/>
      <c r="Q352" s="296"/>
      <c r="R352" s="296"/>
      <c r="S352" s="296"/>
      <c r="T352" s="296"/>
      <c r="U352" s="296"/>
      <c r="V352" s="296"/>
      <c r="W352" s="296"/>
      <c r="X352" s="296"/>
      <c r="Y352" s="296"/>
      <c r="Z352" s="296"/>
    </row>
    <row r="353" spans="1:26" ht="15.75" customHeight="1" x14ac:dyDescent="0.25">
      <c r="A353" s="296"/>
      <c r="B353" s="296"/>
      <c r="C353" s="296"/>
      <c r="D353" s="296"/>
      <c r="E353" s="296"/>
      <c r="F353" s="296"/>
      <c r="G353" s="296"/>
      <c r="H353" s="300"/>
      <c r="I353" s="301"/>
      <c r="J353" s="296"/>
      <c r="K353" s="296"/>
      <c r="L353" s="296"/>
      <c r="M353" s="296"/>
      <c r="N353" s="296"/>
      <c r="O353" s="296"/>
      <c r="P353" s="296"/>
      <c r="Q353" s="296"/>
      <c r="R353" s="296"/>
      <c r="S353" s="296"/>
      <c r="T353" s="296"/>
      <c r="U353" s="296"/>
      <c r="V353" s="296"/>
      <c r="W353" s="296"/>
      <c r="X353" s="296"/>
      <c r="Y353" s="296"/>
      <c r="Z353" s="296"/>
    </row>
    <row r="354" spans="1:26" ht="15.75" customHeight="1" x14ac:dyDescent="0.25">
      <c r="A354" s="296"/>
      <c r="B354" s="296"/>
      <c r="C354" s="296"/>
      <c r="D354" s="296"/>
      <c r="E354" s="296"/>
      <c r="F354" s="296"/>
      <c r="G354" s="296"/>
      <c r="H354" s="300"/>
      <c r="I354" s="301"/>
      <c r="J354" s="296"/>
      <c r="K354" s="296"/>
      <c r="L354" s="296"/>
      <c r="M354" s="296"/>
      <c r="N354" s="296"/>
      <c r="O354" s="296"/>
      <c r="P354" s="296"/>
      <c r="Q354" s="296"/>
      <c r="R354" s="296"/>
      <c r="S354" s="296"/>
      <c r="T354" s="296"/>
      <c r="U354" s="296"/>
      <c r="V354" s="296"/>
      <c r="W354" s="296"/>
      <c r="X354" s="296"/>
      <c r="Y354" s="296"/>
      <c r="Z354" s="296"/>
    </row>
    <row r="355" spans="1:26" ht="15.75" customHeight="1" x14ac:dyDescent="0.25">
      <c r="A355" s="296"/>
      <c r="B355" s="296"/>
      <c r="C355" s="296"/>
      <c r="D355" s="296"/>
      <c r="E355" s="296"/>
      <c r="F355" s="296"/>
      <c r="G355" s="296"/>
      <c r="H355" s="300"/>
      <c r="I355" s="301"/>
      <c r="J355" s="296"/>
      <c r="K355" s="296"/>
      <c r="L355" s="296"/>
      <c r="M355" s="296"/>
      <c r="N355" s="296"/>
      <c r="O355" s="296"/>
      <c r="P355" s="296"/>
      <c r="Q355" s="296"/>
      <c r="R355" s="296"/>
      <c r="S355" s="296"/>
      <c r="T355" s="296"/>
      <c r="U355" s="296"/>
      <c r="V355" s="296"/>
      <c r="W355" s="296"/>
      <c r="X355" s="296"/>
      <c r="Y355" s="296"/>
      <c r="Z355" s="296"/>
    </row>
    <row r="356" spans="1:26" ht="15.75" customHeight="1" x14ac:dyDescent="0.25">
      <c r="A356" s="296"/>
      <c r="B356" s="296"/>
      <c r="C356" s="296"/>
      <c r="D356" s="296"/>
      <c r="E356" s="296"/>
      <c r="F356" s="296"/>
      <c r="G356" s="296"/>
      <c r="H356" s="300"/>
      <c r="I356" s="301"/>
      <c r="J356" s="296"/>
      <c r="K356" s="296"/>
      <c r="L356" s="296"/>
      <c r="M356" s="296"/>
      <c r="N356" s="296"/>
      <c r="O356" s="296"/>
      <c r="P356" s="296"/>
      <c r="Q356" s="296"/>
      <c r="R356" s="296"/>
      <c r="S356" s="296"/>
      <c r="T356" s="296"/>
      <c r="U356" s="296"/>
      <c r="V356" s="296"/>
      <c r="W356" s="296"/>
      <c r="X356" s="296"/>
      <c r="Y356" s="296"/>
      <c r="Z356" s="296"/>
    </row>
    <row r="357" spans="1:26" ht="15.75" customHeight="1" x14ac:dyDescent="0.25">
      <c r="A357" s="296"/>
      <c r="B357" s="296"/>
      <c r="C357" s="296"/>
      <c r="D357" s="296"/>
      <c r="E357" s="296"/>
      <c r="F357" s="296"/>
      <c r="G357" s="296"/>
      <c r="H357" s="300"/>
      <c r="I357" s="301"/>
      <c r="J357" s="296"/>
      <c r="K357" s="296"/>
      <c r="L357" s="296"/>
      <c r="M357" s="296"/>
      <c r="N357" s="296"/>
      <c r="O357" s="296"/>
      <c r="P357" s="296"/>
      <c r="Q357" s="296"/>
      <c r="R357" s="296"/>
      <c r="S357" s="296"/>
      <c r="T357" s="296"/>
      <c r="U357" s="296"/>
      <c r="V357" s="296"/>
      <c r="W357" s="296"/>
      <c r="X357" s="296"/>
      <c r="Y357" s="296"/>
      <c r="Z357" s="296"/>
    </row>
    <row r="358" spans="1:26" ht="15.75" customHeight="1" x14ac:dyDescent="0.25">
      <c r="A358" s="296"/>
      <c r="B358" s="296"/>
      <c r="C358" s="296"/>
      <c r="D358" s="296"/>
      <c r="E358" s="296"/>
      <c r="F358" s="296"/>
      <c r="G358" s="296"/>
      <c r="H358" s="300"/>
      <c r="I358" s="301"/>
      <c r="J358" s="296"/>
      <c r="K358" s="296"/>
      <c r="L358" s="296"/>
      <c r="M358" s="296"/>
      <c r="N358" s="296"/>
      <c r="O358" s="296"/>
      <c r="P358" s="296"/>
      <c r="Q358" s="296"/>
      <c r="R358" s="296"/>
      <c r="S358" s="296"/>
      <c r="T358" s="296"/>
      <c r="U358" s="296"/>
      <c r="V358" s="296"/>
      <c r="W358" s="296"/>
      <c r="X358" s="296"/>
      <c r="Y358" s="296"/>
      <c r="Z358" s="296"/>
    </row>
    <row r="359" spans="1:26" ht="15.75" customHeight="1" x14ac:dyDescent="0.25">
      <c r="A359" s="296"/>
      <c r="B359" s="296"/>
      <c r="C359" s="296"/>
      <c r="D359" s="296"/>
      <c r="E359" s="296"/>
      <c r="F359" s="296"/>
      <c r="G359" s="296"/>
      <c r="H359" s="300"/>
      <c r="I359" s="301"/>
      <c r="J359" s="296"/>
      <c r="K359" s="296"/>
      <c r="L359" s="296"/>
      <c r="M359" s="296"/>
      <c r="N359" s="296"/>
      <c r="O359" s="296"/>
      <c r="P359" s="296"/>
      <c r="Q359" s="296"/>
      <c r="R359" s="296"/>
      <c r="S359" s="296"/>
      <c r="T359" s="296"/>
      <c r="U359" s="296"/>
      <c r="V359" s="296"/>
      <c r="W359" s="296"/>
      <c r="X359" s="296"/>
      <c r="Y359" s="296"/>
      <c r="Z359" s="296"/>
    </row>
    <row r="360" spans="1:26" ht="15.75" customHeight="1" x14ac:dyDescent="0.25">
      <c r="A360" s="296"/>
      <c r="B360" s="296"/>
      <c r="C360" s="296"/>
      <c r="D360" s="296"/>
      <c r="E360" s="296"/>
      <c r="F360" s="296"/>
      <c r="G360" s="296"/>
      <c r="H360" s="300"/>
      <c r="I360" s="301"/>
      <c r="J360" s="296"/>
      <c r="K360" s="296"/>
      <c r="L360" s="296"/>
      <c r="M360" s="296"/>
      <c r="N360" s="296"/>
      <c r="O360" s="296"/>
      <c r="P360" s="296"/>
      <c r="Q360" s="296"/>
      <c r="R360" s="296"/>
      <c r="S360" s="296"/>
      <c r="T360" s="296"/>
      <c r="U360" s="296"/>
      <c r="V360" s="296"/>
      <c r="W360" s="296"/>
      <c r="X360" s="296"/>
      <c r="Y360" s="296"/>
      <c r="Z360" s="296"/>
    </row>
    <row r="361" spans="1:26" ht="15.75" customHeight="1" x14ac:dyDescent="0.25">
      <c r="A361" s="296"/>
      <c r="B361" s="296"/>
      <c r="C361" s="296"/>
      <c r="D361" s="296"/>
      <c r="E361" s="296"/>
      <c r="F361" s="296"/>
      <c r="G361" s="296"/>
      <c r="H361" s="300"/>
      <c r="I361" s="301"/>
      <c r="J361" s="296"/>
      <c r="K361" s="296"/>
      <c r="L361" s="296"/>
      <c r="M361" s="296"/>
      <c r="N361" s="296"/>
      <c r="O361" s="296"/>
      <c r="P361" s="296"/>
      <c r="Q361" s="296"/>
      <c r="R361" s="296"/>
      <c r="S361" s="296"/>
      <c r="T361" s="296"/>
      <c r="U361" s="296"/>
      <c r="V361" s="296"/>
      <c r="W361" s="296"/>
      <c r="X361" s="296"/>
      <c r="Y361" s="296"/>
      <c r="Z361" s="296"/>
    </row>
    <row r="362" spans="1:26" ht="15.75" customHeight="1" x14ac:dyDescent="0.25">
      <c r="A362" s="296"/>
      <c r="B362" s="296"/>
      <c r="C362" s="296"/>
      <c r="D362" s="296"/>
      <c r="E362" s="296"/>
      <c r="F362" s="296"/>
      <c r="G362" s="296"/>
      <c r="H362" s="300"/>
      <c r="I362" s="301"/>
      <c r="J362" s="296"/>
      <c r="K362" s="296"/>
      <c r="L362" s="296"/>
      <c r="M362" s="296"/>
      <c r="N362" s="296"/>
      <c r="O362" s="296"/>
      <c r="P362" s="296"/>
      <c r="Q362" s="296"/>
      <c r="R362" s="296"/>
      <c r="S362" s="296"/>
      <c r="T362" s="296"/>
      <c r="U362" s="296"/>
      <c r="V362" s="296"/>
      <c r="W362" s="296"/>
      <c r="X362" s="296"/>
      <c r="Y362" s="296"/>
      <c r="Z362" s="296"/>
    </row>
    <row r="363" spans="1:26" ht="15.75" customHeight="1" x14ac:dyDescent="0.25">
      <c r="A363" s="296"/>
      <c r="B363" s="296"/>
      <c r="C363" s="296"/>
      <c r="D363" s="296"/>
      <c r="E363" s="296"/>
      <c r="F363" s="296"/>
      <c r="G363" s="296"/>
      <c r="H363" s="300"/>
      <c r="I363" s="301"/>
      <c r="J363" s="296"/>
      <c r="K363" s="296"/>
      <c r="L363" s="296"/>
      <c r="M363" s="296"/>
      <c r="N363" s="296"/>
      <c r="O363" s="296"/>
      <c r="P363" s="296"/>
      <c r="Q363" s="296"/>
      <c r="R363" s="296"/>
      <c r="S363" s="296"/>
      <c r="T363" s="296"/>
      <c r="U363" s="296"/>
      <c r="V363" s="296"/>
      <c r="W363" s="296"/>
      <c r="X363" s="296"/>
      <c r="Y363" s="296"/>
      <c r="Z363" s="296"/>
    </row>
    <row r="364" spans="1:26" ht="15.75" customHeight="1" x14ac:dyDescent="0.25">
      <c r="A364" s="296"/>
      <c r="B364" s="296"/>
      <c r="C364" s="296"/>
      <c r="D364" s="296"/>
      <c r="E364" s="296"/>
      <c r="F364" s="296"/>
      <c r="G364" s="296"/>
      <c r="H364" s="300"/>
      <c r="I364" s="301"/>
      <c r="J364" s="296"/>
      <c r="K364" s="296"/>
      <c r="L364" s="296"/>
      <c r="M364" s="296"/>
      <c r="N364" s="296"/>
      <c r="O364" s="296"/>
      <c r="P364" s="296"/>
      <c r="Q364" s="296"/>
      <c r="R364" s="296"/>
      <c r="S364" s="296"/>
      <c r="T364" s="296"/>
      <c r="U364" s="296"/>
      <c r="V364" s="296"/>
      <c r="W364" s="296"/>
      <c r="X364" s="296"/>
      <c r="Y364" s="296"/>
      <c r="Z364" s="296"/>
    </row>
    <row r="365" spans="1:26" ht="15.75" customHeight="1" x14ac:dyDescent="0.25">
      <c r="A365" s="296"/>
      <c r="B365" s="296"/>
      <c r="C365" s="296"/>
      <c r="D365" s="296"/>
      <c r="E365" s="296"/>
      <c r="F365" s="296"/>
      <c r="G365" s="296"/>
      <c r="H365" s="300"/>
      <c r="I365" s="301"/>
      <c r="J365" s="296"/>
      <c r="K365" s="296"/>
      <c r="L365" s="296"/>
      <c r="M365" s="296"/>
      <c r="N365" s="296"/>
      <c r="O365" s="296"/>
      <c r="P365" s="296"/>
      <c r="Q365" s="296"/>
      <c r="R365" s="296"/>
      <c r="S365" s="296"/>
      <c r="T365" s="296"/>
      <c r="U365" s="296"/>
      <c r="V365" s="296"/>
      <c r="W365" s="296"/>
      <c r="X365" s="296"/>
      <c r="Y365" s="296"/>
      <c r="Z365" s="296"/>
    </row>
    <row r="366" spans="1:26" ht="15.75" customHeight="1" x14ac:dyDescent="0.25">
      <c r="A366" s="296"/>
      <c r="B366" s="296"/>
      <c r="C366" s="296"/>
      <c r="D366" s="296"/>
      <c r="E366" s="296"/>
      <c r="F366" s="296"/>
      <c r="G366" s="296"/>
      <c r="H366" s="300"/>
      <c r="I366" s="301"/>
      <c r="J366" s="296"/>
      <c r="K366" s="296"/>
      <c r="L366" s="296"/>
      <c r="M366" s="296"/>
      <c r="N366" s="296"/>
      <c r="O366" s="296"/>
      <c r="P366" s="296"/>
      <c r="Q366" s="296"/>
      <c r="R366" s="296"/>
      <c r="S366" s="296"/>
      <c r="T366" s="296"/>
      <c r="U366" s="296"/>
      <c r="V366" s="296"/>
      <c r="W366" s="296"/>
      <c r="X366" s="296"/>
      <c r="Y366" s="296"/>
      <c r="Z366" s="296"/>
    </row>
    <row r="367" spans="1:26" ht="15.75" customHeight="1" x14ac:dyDescent="0.25">
      <c r="A367" s="296"/>
      <c r="B367" s="296"/>
      <c r="C367" s="296"/>
      <c r="D367" s="296"/>
      <c r="E367" s="296"/>
      <c r="F367" s="296"/>
      <c r="G367" s="296"/>
      <c r="H367" s="300"/>
      <c r="I367" s="301"/>
      <c r="J367" s="296"/>
      <c r="K367" s="296"/>
      <c r="L367" s="296"/>
      <c r="M367" s="296"/>
      <c r="N367" s="296"/>
      <c r="O367" s="296"/>
      <c r="P367" s="296"/>
      <c r="Q367" s="296"/>
      <c r="R367" s="296"/>
      <c r="S367" s="296"/>
      <c r="T367" s="296"/>
      <c r="U367" s="296"/>
      <c r="V367" s="296"/>
      <c r="W367" s="296"/>
      <c r="X367" s="296"/>
      <c r="Y367" s="296"/>
      <c r="Z367" s="296"/>
    </row>
    <row r="368" spans="1:26" ht="15.75" customHeight="1" x14ac:dyDescent="0.25">
      <c r="A368" s="296"/>
      <c r="B368" s="296"/>
      <c r="C368" s="296"/>
      <c r="D368" s="296"/>
      <c r="E368" s="296"/>
      <c r="F368" s="296"/>
      <c r="G368" s="296"/>
      <c r="H368" s="300"/>
      <c r="I368" s="301"/>
      <c r="J368" s="296"/>
      <c r="K368" s="296"/>
      <c r="L368" s="296"/>
      <c r="M368" s="296"/>
      <c r="N368" s="296"/>
      <c r="O368" s="296"/>
      <c r="P368" s="296"/>
      <c r="Q368" s="296"/>
      <c r="R368" s="296"/>
      <c r="S368" s="296"/>
      <c r="T368" s="296"/>
      <c r="U368" s="296"/>
      <c r="V368" s="296"/>
      <c r="W368" s="296"/>
      <c r="X368" s="296"/>
      <c r="Y368" s="296"/>
      <c r="Z368" s="296"/>
    </row>
    <row r="369" spans="1:26" ht="15.75" customHeight="1" x14ac:dyDescent="0.25">
      <c r="A369" s="296"/>
      <c r="B369" s="296"/>
      <c r="C369" s="296"/>
      <c r="D369" s="296"/>
      <c r="E369" s="296"/>
      <c r="F369" s="296"/>
      <c r="G369" s="296"/>
      <c r="H369" s="300"/>
      <c r="I369" s="301"/>
      <c r="J369" s="296"/>
      <c r="K369" s="296"/>
      <c r="L369" s="296"/>
      <c r="M369" s="296"/>
      <c r="N369" s="296"/>
      <c r="O369" s="296"/>
      <c r="P369" s="296"/>
      <c r="Q369" s="296"/>
      <c r="R369" s="296"/>
      <c r="S369" s="296"/>
      <c r="T369" s="296"/>
      <c r="U369" s="296"/>
      <c r="V369" s="296"/>
      <c r="W369" s="296"/>
      <c r="X369" s="296"/>
      <c r="Y369" s="296"/>
      <c r="Z369" s="296"/>
    </row>
    <row r="370" spans="1:26" ht="15.75" customHeight="1" x14ac:dyDescent="0.25">
      <c r="A370" s="296"/>
      <c r="B370" s="296"/>
      <c r="C370" s="296"/>
      <c r="D370" s="296"/>
      <c r="E370" s="296"/>
      <c r="F370" s="296"/>
      <c r="G370" s="296"/>
      <c r="H370" s="300"/>
      <c r="I370" s="301"/>
      <c r="J370" s="296"/>
      <c r="K370" s="296"/>
      <c r="L370" s="296"/>
      <c r="M370" s="296"/>
      <c r="N370" s="296"/>
      <c r="O370" s="296"/>
      <c r="P370" s="296"/>
      <c r="Q370" s="296"/>
      <c r="R370" s="296"/>
      <c r="S370" s="296"/>
      <c r="T370" s="296"/>
      <c r="U370" s="296"/>
      <c r="V370" s="296"/>
      <c r="W370" s="296"/>
      <c r="X370" s="296"/>
      <c r="Y370" s="296"/>
      <c r="Z370" s="296"/>
    </row>
    <row r="371" spans="1:26" ht="15.75" customHeight="1" x14ac:dyDescent="0.25">
      <c r="A371" s="296"/>
      <c r="B371" s="296"/>
      <c r="C371" s="296"/>
      <c r="D371" s="296"/>
      <c r="E371" s="296"/>
      <c r="F371" s="296"/>
      <c r="G371" s="296"/>
      <c r="H371" s="300"/>
      <c r="I371" s="301"/>
      <c r="J371" s="296"/>
      <c r="K371" s="296"/>
      <c r="L371" s="296"/>
      <c r="M371" s="296"/>
      <c r="N371" s="296"/>
      <c r="O371" s="296"/>
      <c r="P371" s="296"/>
      <c r="Q371" s="296"/>
      <c r="R371" s="296"/>
      <c r="S371" s="296"/>
      <c r="T371" s="296"/>
      <c r="U371" s="296"/>
      <c r="V371" s="296"/>
      <c r="W371" s="296"/>
      <c r="X371" s="296"/>
      <c r="Y371" s="296"/>
      <c r="Z371" s="296"/>
    </row>
    <row r="372" spans="1:26" ht="15.75" customHeight="1" x14ac:dyDescent="0.25">
      <c r="A372" s="296"/>
      <c r="B372" s="296"/>
      <c r="C372" s="296"/>
      <c r="D372" s="296"/>
      <c r="E372" s="296"/>
      <c r="F372" s="296"/>
      <c r="G372" s="296"/>
      <c r="H372" s="300"/>
      <c r="I372" s="301"/>
      <c r="J372" s="296"/>
      <c r="K372" s="296"/>
      <c r="L372" s="296"/>
      <c r="M372" s="296"/>
      <c r="N372" s="296"/>
      <c r="O372" s="296"/>
      <c r="P372" s="296"/>
      <c r="Q372" s="296"/>
      <c r="R372" s="296"/>
      <c r="S372" s="296"/>
      <c r="T372" s="296"/>
      <c r="U372" s="296"/>
      <c r="V372" s="296"/>
      <c r="W372" s="296"/>
      <c r="X372" s="296"/>
      <c r="Y372" s="296"/>
      <c r="Z372" s="296"/>
    </row>
    <row r="373" spans="1:26" ht="15.75" customHeight="1" x14ac:dyDescent="0.25">
      <c r="A373" s="296"/>
      <c r="B373" s="296"/>
      <c r="C373" s="296"/>
      <c r="D373" s="296"/>
      <c r="E373" s="296"/>
      <c r="F373" s="296"/>
      <c r="G373" s="296"/>
      <c r="H373" s="300"/>
      <c r="I373" s="301"/>
      <c r="J373" s="296"/>
      <c r="K373" s="296"/>
      <c r="L373" s="296"/>
      <c r="M373" s="296"/>
      <c r="N373" s="296"/>
      <c r="O373" s="296"/>
      <c r="P373" s="296"/>
      <c r="Q373" s="296"/>
      <c r="R373" s="296"/>
      <c r="S373" s="296"/>
      <c r="T373" s="296"/>
      <c r="U373" s="296"/>
      <c r="V373" s="296"/>
      <c r="W373" s="296"/>
      <c r="X373" s="296"/>
      <c r="Y373" s="296"/>
      <c r="Z373" s="296"/>
    </row>
    <row r="374" spans="1:26" ht="15.75" customHeight="1" x14ac:dyDescent="0.25">
      <c r="A374" s="296"/>
      <c r="B374" s="296"/>
      <c r="C374" s="296"/>
      <c r="D374" s="296"/>
      <c r="E374" s="296"/>
      <c r="F374" s="296"/>
      <c r="G374" s="296"/>
      <c r="H374" s="300"/>
      <c r="I374" s="301"/>
      <c r="J374" s="296"/>
      <c r="K374" s="296"/>
      <c r="L374" s="296"/>
      <c r="M374" s="296"/>
      <c r="N374" s="296"/>
      <c r="O374" s="296"/>
      <c r="P374" s="296"/>
      <c r="Q374" s="296"/>
      <c r="R374" s="296"/>
      <c r="S374" s="296"/>
      <c r="T374" s="296"/>
      <c r="U374" s="296"/>
      <c r="V374" s="296"/>
      <c r="W374" s="296"/>
      <c r="X374" s="296"/>
      <c r="Y374" s="296"/>
      <c r="Z374" s="296"/>
    </row>
    <row r="375" spans="1:26" ht="15.75" customHeight="1" x14ac:dyDescent="0.25">
      <c r="A375" s="296"/>
      <c r="B375" s="296"/>
      <c r="C375" s="296"/>
      <c r="D375" s="296"/>
      <c r="E375" s="296"/>
      <c r="F375" s="296"/>
      <c r="G375" s="296"/>
      <c r="H375" s="300"/>
      <c r="I375" s="301"/>
      <c r="J375" s="296"/>
      <c r="K375" s="296"/>
      <c r="L375" s="296"/>
      <c r="M375" s="296"/>
      <c r="N375" s="296"/>
      <c r="O375" s="296"/>
      <c r="P375" s="296"/>
      <c r="Q375" s="296"/>
      <c r="R375" s="296"/>
      <c r="S375" s="296"/>
      <c r="T375" s="296"/>
      <c r="U375" s="296"/>
      <c r="V375" s="296"/>
      <c r="W375" s="296"/>
      <c r="X375" s="296"/>
      <c r="Y375" s="296"/>
      <c r="Z375" s="296"/>
    </row>
    <row r="376" spans="1:26" ht="15.75" customHeight="1" x14ac:dyDescent="0.25">
      <c r="A376" s="296"/>
      <c r="B376" s="296"/>
      <c r="C376" s="296"/>
      <c r="D376" s="296"/>
      <c r="E376" s="296"/>
      <c r="F376" s="296"/>
      <c r="G376" s="296"/>
      <c r="H376" s="300"/>
      <c r="I376" s="301"/>
      <c r="J376" s="296"/>
      <c r="K376" s="296"/>
      <c r="L376" s="296"/>
      <c r="M376" s="296"/>
      <c r="N376" s="296"/>
      <c r="O376" s="296"/>
      <c r="P376" s="296"/>
      <c r="Q376" s="296"/>
      <c r="R376" s="296"/>
      <c r="S376" s="296"/>
      <c r="T376" s="296"/>
      <c r="U376" s="296"/>
      <c r="V376" s="296"/>
      <c r="W376" s="296"/>
      <c r="X376" s="296"/>
      <c r="Y376" s="296"/>
      <c r="Z376" s="296"/>
    </row>
    <row r="377" spans="1:26" ht="15.75" customHeight="1" x14ac:dyDescent="0.25">
      <c r="A377" s="296"/>
      <c r="B377" s="296"/>
      <c r="C377" s="296"/>
      <c r="D377" s="296"/>
      <c r="E377" s="296"/>
      <c r="F377" s="296"/>
      <c r="G377" s="296"/>
      <c r="H377" s="300"/>
      <c r="I377" s="301"/>
      <c r="J377" s="296"/>
      <c r="K377" s="296"/>
      <c r="L377" s="296"/>
      <c r="M377" s="296"/>
      <c r="N377" s="296"/>
      <c r="O377" s="296"/>
      <c r="P377" s="296"/>
      <c r="Q377" s="296"/>
      <c r="R377" s="296"/>
      <c r="S377" s="296"/>
      <c r="T377" s="296"/>
      <c r="U377" s="296"/>
      <c r="V377" s="296"/>
      <c r="W377" s="296"/>
      <c r="X377" s="296"/>
      <c r="Y377" s="296"/>
      <c r="Z377" s="296"/>
    </row>
    <row r="378" spans="1:26" ht="15.75" customHeight="1" x14ac:dyDescent="0.25">
      <c r="A378" s="296"/>
      <c r="B378" s="296"/>
      <c r="C378" s="296"/>
      <c r="D378" s="296"/>
      <c r="E378" s="296"/>
      <c r="F378" s="296"/>
      <c r="G378" s="296"/>
      <c r="H378" s="300"/>
      <c r="I378" s="301"/>
      <c r="J378" s="296"/>
      <c r="K378" s="296"/>
      <c r="L378" s="296"/>
      <c r="M378" s="296"/>
      <c r="N378" s="296"/>
      <c r="O378" s="296"/>
      <c r="P378" s="296"/>
      <c r="Q378" s="296"/>
      <c r="R378" s="296"/>
      <c r="S378" s="296"/>
      <c r="T378" s="296"/>
      <c r="U378" s="296"/>
      <c r="V378" s="296"/>
      <c r="W378" s="296"/>
      <c r="X378" s="296"/>
      <c r="Y378" s="296"/>
      <c r="Z378" s="296"/>
    </row>
    <row r="379" spans="1:26" ht="15.75" customHeight="1" x14ac:dyDescent="0.25">
      <c r="A379" s="296"/>
      <c r="B379" s="296"/>
      <c r="C379" s="296"/>
      <c r="D379" s="296"/>
      <c r="E379" s="296"/>
      <c r="F379" s="296"/>
      <c r="G379" s="296"/>
      <c r="H379" s="300"/>
      <c r="I379" s="301"/>
      <c r="J379" s="296"/>
      <c r="K379" s="296"/>
      <c r="L379" s="296"/>
      <c r="M379" s="296"/>
      <c r="N379" s="296"/>
      <c r="O379" s="296"/>
      <c r="P379" s="296"/>
      <c r="Q379" s="296"/>
      <c r="R379" s="296"/>
      <c r="S379" s="296"/>
      <c r="T379" s="296"/>
      <c r="U379" s="296"/>
      <c r="V379" s="296"/>
      <c r="W379" s="296"/>
      <c r="X379" s="296"/>
      <c r="Y379" s="296"/>
      <c r="Z379" s="296"/>
    </row>
    <row r="380" spans="1:26" ht="15.75" customHeight="1" x14ac:dyDescent="0.25">
      <c r="A380" s="296"/>
      <c r="B380" s="296"/>
      <c r="C380" s="296"/>
      <c r="D380" s="296"/>
      <c r="E380" s="296"/>
      <c r="F380" s="296"/>
      <c r="G380" s="296"/>
      <c r="H380" s="300"/>
      <c r="I380" s="301"/>
      <c r="J380" s="296"/>
      <c r="K380" s="296"/>
      <c r="L380" s="296"/>
      <c r="M380" s="296"/>
      <c r="N380" s="296"/>
      <c r="O380" s="296"/>
      <c r="P380" s="296"/>
      <c r="Q380" s="296"/>
      <c r="R380" s="296"/>
      <c r="S380" s="296"/>
      <c r="T380" s="296"/>
      <c r="U380" s="296"/>
      <c r="V380" s="296"/>
      <c r="W380" s="296"/>
      <c r="X380" s="296"/>
      <c r="Y380" s="296"/>
      <c r="Z380" s="296"/>
    </row>
    <row r="381" spans="1:26" ht="15.75" customHeight="1" x14ac:dyDescent="0.25">
      <c r="A381" s="296"/>
      <c r="B381" s="296"/>
      <c r="C381" s="296"/>
      <c r="D381" s="296"/>
      <c r="E381" s="296"/>
      <c r="F381" s="296"/>
      <c r="G381" s="296"/>
      <c r="H381" s="300"/>
      <c r="I381" s="301"/>
      <c r="J381" s="296"/>
      <c r="K381" s="296"/>
      <c r="L381" s="296"/>
      <c r="M381" s="296"/>
      <c r="N381" s="296"/>
      <c r="O381" s="296"/>
      <c r="P381" s="296"/>
      <c r="Q381" s="296"/>
      <c r="R381" s="296"/>
      <c r="S381" s="296"/>
      <c r="T381" s="296"/>
      <c r="U381" s="296"/>
      <c r="V381" s="296"/>
      <c r="W381" s="296"/>
      <c r="X381" s="296"/>
      <c r="Y381" s="296"/>
      <c r="Z381" s="296"/>
    </row>
    <row r="382" spans="1:26" ht="15.75" customHeight="1" x14ac:dyDescent="0.25">
      <c r="A382" s="296"/>
      <c r="B382" s="296"/>
      <c r="C382" s="296"/>
      <c r="D382" s="296"/>
      <c r="E382" s="296"/>
      <c r="F382" s="296"/>
      <c r="G382" s="296"/>
      <c r="H382" s="300"/>
      <c r="I382" s="301"/>
      <c r="J382" s="296"/>
      <c r="K382" s="296"/>
      <c r="L382" s="296"/>
      <c r="M382" s="296"/>
      <c r="N382" s="296"/>
      <c r="O382" s="296"/>
      <c r="P382" s="296"/>
      <c r="Q382" s="296"/>
      <c r="R382" s="296"/>
      <c r="S382" s="296"/>
      <c r="T382" s="296"/>
      <c r="U382" s="296"/>
      <c r="V382" s="296"/>
      <c r="W382" s="296"/>
      <c r="X382" s="296"/>
      <c r="Y382" s="296"/>
      <c r="Z382" s="296"/>
    </row>
    <row r="383" spans="1:26" ht="15.75" customHeight="1" x14ac:dyDescent="0.25">
      <c r="A383" s="296"/>
      <c r="B383" s="296"/>
      <c r="C383" s="296"/>
      <c r="D383" s="296"/>
      <c r="E383" s="296"/>
      <c r="F383" s="296"/>
      <c r="G383" s="296"/>
      <c r="H383" s="300"/>
      <c r="I383" s="301"/>
      <c r="J383" s="296"/>
      <c r="K383" s="296"/>
      <c r="L383" s="296"/>
      <c r="M383" s="296"/>
      <c r="N383" s="296"/>
      <c r="O383" s="296"/>
      <c r="P383" s="296"/>
      <c r="Q383" s="296"/>
      <c r="R383" s="296"/>
      <c r="S383" s="296"/>
      <c r="T383" s="296"/>
      <c r="U383" s="296"/>
      <c r="V383" s="296"/>
      <c r="W383" s="296"/>
      <c r="X383" s="296"/>
      <c r="Y383" s="296"/>
      <c r="Z383" s="296"/>
    </row>
    <row r="384" spans="1:26" ht="15.75" customHeight="1" x14ac:dyDescent="0.25">
      <c r="A384" s="296"/>
      <c r="B384" s="296"/>
      <c r="C384" s="296"/>
      <c r="D384" s="296"/>
      <c r="E384" s="296"/>
      <c r="F384" s="296"/>
      <c r="G384" s="296"/>
      <c r="H384" s="300"/>
      <c r="I384" s="301"/>
      <c r="J384" s="296"/>
      <c r="K384" s="296"/>
      <c r="L384" s="296"/>
      <c r="M384" s="296"/>
      <c r="N384" s="296"/>
      <c r="O384" s="296"/>
      <c r="P384" s="296"/>
      <c r="Q384" s="296"/>
      <c r="R384" s="296"/>
      <c r="S384" s="296"/>
      <c r="T384" s="296"/>
      <c r="U384" s="296"/>
      <c r="V384" s="296"/>
      <c r="W384" s="296"/>
      <c r="X384" s="296"/>
      <c r="Y384" s="296"/>
      <c r="Z384" s="296"/>
    </row>
    <row r="385" spans="1:26" ht="15.75" customHeight="1" x14ac:dyDescent="0.25">
      <c r="A385" s="296"/>
      <c r="B385" s="296"/>
      <c r="C385" s="296"/>
      <c r="D385" s="296"/>
      <c r="E385" s="296"/>
      <c r="F385" s="296"/>
      <c r="G385" s="296"/>
      <c r="H385" s="300"/>
      <c r="I385" s="301"/>
      <c r="J385" s="296"/>
      <c r="K385" s="296"/>
      <c r="L385" s="296"/>
      <c r="M385" s="296"/>
      <c r="N385" s="296"/>
      <c r="O385" s="296"/>
      <c r="P385" s="296"/>
      <c r="Q385" s="296"/>
      <c r="R385" s="296"/>
      <c r="S385" s="296"/>
      <c r="T385" s="296"/>
      <c r="U385" s="296"/>
      <c r="V385" s="296"/>
      <c r="W385" s="296"/>
      <c r="X385" s="296"/>
      <c r="Y385" s="296"/>
      <c r="Z385" s="296"/>
    </row>
    <row r="386" spans="1:26" ht="15.75" customHeight="1" x14ac:dyDescent="0.25">
      <c r="A386" s="296"/>
      <c r="B386" s="296"/>
      <c r="C386" s="296"/>
      <c r="D386" s="296"/>
      <c r="E386" s="296"/>
      <c r="F386" s="296"/>
      <c r="G386" s="296"/>
      <c r="H386" s="300"/>
      <c r="I386" s="301"/>
      <c r="J386" s="296"/>
      <c r="K386" s="296"/>
      <c r="L386" s="296"/>
      <c r="M386" s="296"/>
      <c r="N386" s="296"/>
      <c r="O386" s="296"/>
      <c r="P386" s="296"/>
      <c r="Q386" s="296"/>
      <c r="R386" s="296"/>
      <c r="S386" s="296"/>
      <c r="T386" s="296"/>
      <c r="U386" s="296"/>
      <c r="V386" s="296"/>
      <c r="W386" s="296"/>
      <c r="X386" s="296"/>
      <c r="Y386" s="296"/>
      <c r="Z386" s="296"/>
    </row>
    <row r="387" spans="1:26" ht="15.75" customHeight="1" x14ac:dyDescent="0.25">
      <c r="A387" s="296"/>
      <c r="B387" s="296"/>
      <c r="C387" s="296"/>
      <c r="D387" s="296"/>
      <c r="E387" s="296"/>
      <c r="F387" s="296"/>
      <c r="G387" s="296"/>
      <c r="H387" s="300"/>
      <c r="I387" s="301"/>
      <c r="J387" s="296"/>
      <c r="K387" s="296"/>
      <c r="L387" s="296"/>
      <c r="M387" s="296"/>
      <c r="N387" s="296"/>
      <c r="O387" s="296"/>
      <c r="P387" s="296"/>
      <c r="Q387" s="296"/>
      <c r="R387" s="296"/>
      <c r="S387" s="296"/>
      <c r="T387" s="296"/>
      <c r="U387" s="296"/>
      <c r="V387" s="296"/>
      <c r="W387" s="296"/>
      <c r="X387" s="296"/>
      <c r="Y387" s="296"/>
      <c r="Z387" s="296"/>
    </row>
    <row r="388" spans="1:26" ht="15.75" customHeight="1" x14ac:dyDescent="0.25">
      <c r="A388" s="296"/>
      <c r="B388" s="296"/>
      <c r="C388" s="296"/>
      <c r="D388" s="296"/>
      <c r="E388" s="296"/>
      <c r="F388" s="296"/>
      <c r="G388" s="296"/>
      <c r="H388" s="300"/>
      <c r="I388" s="301"/>
      <c r="J388" s="296"/>
      <c r="K388" s="296"/>
      <c r="L388" s="296"/>
      <c r="M388" s="296"/>
      <c r="N388" s="296"/>
      <c r="O388" s="296"/>
      <c r="P388" s="296"/>
      <c r="Q388" s="296"/>
      <c r="R388" s="296"/>
      <c r="S388" s="296"/>
      <c r="T388" s="296"/>
      <c r="U388" s="296"/>
      <c r="V388" s="296"/>
      <c r="W388" s="296"/>
      <c r="X388" s="296"/>
      <c r="Y388" s="296"/>
      <c r="Z388" s="296"/>
    </row>
    <row r="389" spans="1:26" ht="15.75" customHeight="1" x14ac:dyDescent="0.25">
      <c r="A389" s="296"/>
      <c r="B389" s="296"/>
      <c r="C389" s="296"/>
      <c r="D389" s="296"/>
      <c r="E389" s="296"/>
      <c r="F389" s="296"/>
      <c r="G389" s="296"/>
      <c r="H389" s="300"/>
      <c r="I389" s="301"/>
      <c r="J389" s="296"/>
      <c r="K389" s="296"/>
      <c r="L389" s="296"/>
      <c r="M389" s="296"/>
      <c r="N389" s="296"/>
      <c r="O389" s="296"/>
      <c r="P389" s="296"/>
      <c r="Q389" s="296"/>
      <c r="R389" s="296"/>
      <c r="S389" s="296"/>
      <c r="T389" s="296"/>
      <c r="U389" s="296"/>
      <c r="V389" s="296"/>
      <c r="W389" s="296"/>
      <c r="X389" s="296"/>
      <c r="Y389" s="296"/>
      <c r="Z389" s="296"/>
    </row>
    <row r="390" spans="1:26" ht="15.75" customHeight="1" x14ac:dyDescent="0.25">
      <c r="A390" s="296"/>
      <c r="B390" s="296"/>
      <c r="C390" s="296"/>
      <c r="D390" s="296"/>
      <c r="E390" s="296"/>
      <c r="F390" s="296"/>
      <c r="G390" s="296"/>
      <c r="H390" s="300"/>
      <c r="I390" s="301"/>
      <c r="J390" s="296"/>
      <c r="K390" s="296"/>
      <c r="L390" s="296"/>
      <c r="M390" s="296"/>
      <c r="N390" s="296"/>
      <c r="O390" s="296"/>
      <c r="P390" s="296"/>
      <c r="Q390" s="296"/>
      <c r="R390" s="296"/>
      <c r="S390" s="296"/>
      <c r="T390" s="296"/>
      <c r="U390" s="296"/>
      <c r="V390" s="296"/>
      <c r="W390" s="296"/>
      <c r="X390" s="296"/>
      <c r="Y390" s="296"/>
      <c r="Z390" s="296"/>
    </row>
    <row r="391" spans="1:26" ht="15.75" customHeight="1" x14ac:dyDescent="0.25">
      <c r="A391" s="296"/>
      <c r="B391" s="296"/>
      <c r="C391" s="296"/>
      <c r="D391" s="296"/>
      <c r="E391" s="296"/>
      <c r="F391" s="296"/>
      <c r="G391" s="296"/>
      <c r="H391" s="300"/>
      <c r="I391" s="301"/>
      <c r="J391" s="296"/>
      <c r="K391" s="296"/>
      <c r="L391" s="296"/>
      <c r="M391" s="296"/>
      <c r="N391" s="296"/>
      <c r="O391" s="296"/>
      <c r="P391" s="296"/>
      <c r="Q391" s="296"/>
      <c r="R391" s="296"/>
      <c r="S391" s="296"/>
      <c r="T391" s="296"/>
      <c r="U391" s="296"/>
      <c r="V391" s="296"/>
      <c r="W391" s="296"/>
      <c r="X391" s="296"/>
      <c r="Y391" s="296"/>
      <c r="Z391" s="296"/>
    </row>
    <row r="392" spans="1:26" ht="15.75" customHeight="1" x14ac:dyDescent="0.25">
      <c r="A392" s="296"/>
      <c r="B392" s="296"/>
      <c r="C392" s="296"/>
      <c r="D392" s="296"/>
      <c r="E392" s="296"/>
      <c r="F392" s="296"/>
      <c r="G392" s="296"/>
      <c r="H392" s="300"/>
      <c r="I392" s="301"/>
      <c r="J392" s="296"/>
      <c r="K392" s="296"/>
      <c r="L392" s="296"/>
      <c r="M392" s="296"/>
      <c r="N392" s="296"/>
      <c r="O392" s="296"/>
      <c r="P392" s="296"/>
      <c r="Q392" s="296"/>
      <c r="R392" s="296"/>
      <c r="S392" s="296"/>
      <c r="T392" s="296"/>
      <c r="U392" s="296"/>
      <c r="V392" s="296"/>
      <c r="W392" s="296"/>
      <c r="X392" s="296"/>
      <c r="Y392" s="296"/>
      <c r="Z392" s="296"/>
    </row>
    <row r="393" spans="1:26" ht="15.75" customHeight="1" x14ac:dyDescent="0.25">
      <c r="A393" s="296"/>
      <c r="B393" s="296"/>
      <c r="C393" s="296"/>
      <c r="D393" s="296"/>
      <c r="E393" s="296"/>
      <c r="F393" s="296"/>
      <c r="G393" s="296"/>
      <c r="H393" s="300"/>
      <c r="I393" s="301"/>
      <c r="J393" s="296"/>
      <c r="K393" s="296"/>
      <c r="L393" s="296"/>
      <c r="M393" s="296"/>
      <c r="N393" s="296"/>
      <c r="O393" s="296"/>
      <c r="P393" s="296"/>
      <c r="Q393" s="296"/>
      <c r="R393" s="296"/>
      <c r="S393" s="296"/>
      <c r="T393" s="296"/>
      <c r="U393" s="296"/>
      <c r="V393" s="296"/>
      <c r="W393" s="296"/>
      <c r="X393" s="296"/>
      <c r="Y393" s="296"/>
      <c r="Z393" s="296"/>
    </row>
    <row r="394" spans="1:26" ht="15.75" customHeight="1" x14ac:dyDescent="0.25">
      <c r="A394" s="296"/>
      <c r="B394" s="296"/>
      <c r="C394" s="296"/>
      <c r="D394" s="296"/>
      <c r="E394" s="296"/>
      <c r="F394" s="296"/>
      <c r="G394" s="296"/>
      <c r="H394" s="300"/>
      <c r="I394" s="301"/>
      <c r="J394" s="296"/>
      <c r="K394" s="296"/>
      <c r="L394" s="296"/>
      <c r="M394" s="296"/>
      <c r="N394" s="296"/>
      <c r="O394" s="296"/>
      <c r="P394" s="296"/>
      <c r="Q394" s="296"/>
      <c r="R394" s="296"/>
      <c r="S394" s="296"/>
      <c r="T394" s="296"/>
      <c r="U394" s="296"/>
      <c r="V394" s="296"/>
      <c r="W394" s="296"/>
      <c r="X394" s="296"/>
      <c r="Y394" s="296"/>
      <c r="Z394" s="296"/>
    </row>
    <row r="395" spans="1:26" ht="15.75" customHeight="1" x14ac:dyDescent="0.25">
      <c r="A395" s="296"/>
      <c r="B395" s="296"/>
      <c r="C395" s="296"/>
      <c r="D395" s="296"/>
      <c r="E395" s="296"/>
      <c r="F395" s="296"/>
      <c r="G395" s="296"/>
      <c r="H395" s="300"/>
      <c r="I395" s="301"/>
      <c r="J395" s="296"/>
      <c r="K395" s="296"/>
      <c r="L395" s="296"/>
      <c r="M395" s="296"/>
      <c r="N395" s="296"/>
      <c r="O395" s="296"/>
      <c r="P395" s="296"/>
      <c r="Q395" s="296"/>
      <c r="R395" s="296"/>
      <c r="S395" s="296"/>
      <c r="T395" s="296"/>
      <c r="U395" s="296"/>
      <c r="V395" s="296"/>
      <c r="W395" s="296"/>
      <c r="X395" s="296"/>
      <c r="Y395" s="296"/>
      <c r="Z395" s="296"/>
    </row>
    <row r="396" spans="1:26" ht="15.75" customHeight="1" x14ac:dyDescent="0.25">
      <c r="A396" s="296"/>
      <c r="B396" s="296"/>
      <c r="C396" s="296"/>
      <c r="D396" s="296"/>
      <c r="E396" s="296"/>
      <c r="F396" s="296"/>
      <c r="G396" s="296"/>
      <c r="H396" s="300"/>
      <c r="I396" s="301"/>
      <c r="J396" s="296"/>
      <c r="K396" s="296"/>
      <c r="L396" s="296"/>
      <c r="M396" s="296"/>
      <c r="N396" s="296"/>
      <c r="O396" s="296"/>
      <c r="P396" s="296"/>
      <c r="Q396" s="296"/>
      <c r="R396" s="296"/>
      <c r="S396" s="296"/>
      <c r="T396" s="296"/>
      <c r="U396" s="296"/>
      <c r="V396" s="296"/>
      <c r="W396" s="296"/>
      <c r="X396" s="296"/>
      <c r="Y396" s="296"/>
      <c r="Z396" s="296"/>
    </row>
    <row r="397" spans="1:26" ht="15.75" customHeight="1" x14ac:dyDescent="0.25">
      <c r="A397" s="296"/>
      <c r="B397" s="296"/>
      <c r="C397" s="296"/>
      <c r="D397" s="296"/>
      <c r="E397" s="296"/>
      <c r="F397" s="296"/>
      <c r="G397" s="296"/>
      <c r="H397" s="300"/>
      <c r="I397" s="301"/>
      <c r="J397" s="296"/>
      <c r="K397" s="296"/>
      <c r="L397" s="296"/>
      <c r="M397" s="296"/>
      <c r="N397" s="296"/>
      <c r="O397" s="296"/>
      <c r="P397" s="296"/>
      <c r="Q397" s="296"/>
      <c r="R397" s="296"/>
      <c r="S397" s="296"/>
      <c r="T397" s="296"/>
      <c r="U397" s="296"/>
      <c r="V397" s="296"/>
      <c r="W397" s="296"/>
      <c r="X397" s="296"/>
      <c r="Y397" s="296"/>
      <c r="Z397" s="296"/>
    </row>
    <row r="398" spans="1:26" ht="15.75" customHeight="1" x14ac:dyDescent="0.25">
      <c r="A398" s="296"/>
      <c r="B398" s="296"/>
      <c r="C398" s="296"/>
      <c r="D398" s="296"/>
      <c r="E398" s="296"/>
      <c r="F398" s="296"/>
      <c r="G398" s="296"/>
      <c r="H398" s="300"/>
      <c r="I398" s="301"/>
      <c r="J398" s="296"/>
      <c r="K398" s="296"/>
      <c r="L398" s="296"/>
      <c r="M398" s="296"/>
      <c r="N398" s="296"/>
      <c r="O398" s="296"/>
      <c r="P398" s="296"/>
      <c r="Q398" s="296"/>
      <c r="R398" s="296"/>
      <c r="S398" s="296"/>
      <c r="T398" s="296"/>
      <c r="U398" s="296"/>
      <c r="V398" s="296"/>
      <c r="W398" s="296"/>
      <c r="X398" s="296"/>
      <c r="Y398" s="296"/>
      <c r="Z398" s="296"/>
    </row>
    <row r="399" spans="1:26" ht="15.75" customHeight="1" x14ac:dyDescent="0.25">
      <c r="A399" s="296"/>
      <c r="B399" s="296"/>
      <c r="C399" s="296"/>
      <c r="D399" s="296"/>
      <c r="E399" s="296"/>
      <c r="F399" s="296"/>
      <c r="G399" s="296"/>
      <c r="H399" s="300"/>
      <c r="I399" s="301"/>
      <c r="J399" s="296"/>
      <c r="K399" s="296"/>
      <c r="L399" s="296"/>
      <c r="M399" s="296"/>
      <c r="N399" s="296"/>
      <c r="O399" s="296"/>
      <c r="P399" s="296"/>
      <c r="Q399" s="296"/>
      <c r="R399" s="296"/>
      <c r="S399" s="296"/>
      <c r="T399" s="296"/>
      <c r="U399" s="296"/>
      <c r="V399" s="296"/>
      <c r="W399" s="296"/>
      <c r="X399" s="296"/>
      <c r="Y399" s="296"/>
      <c r="Z399" s="296"/>
    </row>
    <row r="400" spans="1:26" ht="15.75" customHeight="1" x14ac:dyDescent="0.25">
      <c r="A400" s="296"/>
      <c r="B400" s="296"/>
      <c r="C400" s="296"/>
      <c r="D400" s="296"/>
      <c r="E400" s="296"/>
      <c r="F400" s="296"/>
      <c r="G400" s="296"/>
      <c r="H400" s="300"/>
      <c r="I400" s="301"/>
      <c r="J400" s="296"/>
      <c r="K400" s="296"/>
      <c r="L400" s="296"/>
      <c r="M400" s="296"/>
      <c r="N400" s="296"/>
      <c r="O400" s="296"/>
      <c r="P400" s="296"/>
      <c r="Q400" s="296"/>
      <c r="R400" s="296"/>
      <c r="S400" s="296"/>
      <c r="T400" s="296"/>
      <c r="U400" s="296"/>
      <c r="V400" s="296"/>
      <c r="W400" s="296"/>
      <c r="X400" s="296"/>
      <c r="Y400" s="296"/>
      <c r="Z400" s="296"/>
    </row>
    <row r="401" spans="1:26" ht="15.75" customHeight="1" x14ac:dyDescent="0.25">
      <c r="A401" s="296"/>
      <c r="B401" s="296"/>
      <c r="C401" s="296"/>
      <c r="D401" s="296"/>
      <c r="E401" s="296"/>
      <c r="F401" s="296"/>
      <c r="G401" s="296"/>
      <c r="H401" s="300"/>
      <c r="I401" s="301"/>
      <c r="J401" s="296"/>
      <c r="K401" s="296"/>
      <c r="L401" s="296"/>
      <c r="M401" s="296"/>
      <c r="N401" s="296"/>
      <c r="O401" s="296"/>
      <c r="P401" s="296"/>
      <c r="Q401" s="296"/>
      <c r="R401" s="296"/>
      <c r="S401" s="296"/>
      <c r="T401" s="296"/>
      <c r="U401" s="296"/>
      <c r="V401" s="296"/>
      <c r="W401" s="296"/>
      <c r="X401" s="296"/>
      <c r="Y401" s="296"/>
      <c r="Z401" s="296"/>
    </row>
    <row r="402" spans="1:26" ht="15.75" customHeight="1" x14ac:dyDescent="0.25">
      <c r="A402" s="296"/>
      <c r="B402" s="296"/>
      <c r="C402" s="296"/>
      <c r="D402" s="296"/>
      <c r="E402" s="296"/>
      <c r="F402" s="296"/>
      <c r="G402" s="296"/>
      <c r="H402" s="300"/>
      <c r="I402" s="301"/>
      <c r="J402" s="296"/>
      <c r="K402" s="296"/>
      <c r="L402" s="296"/>
      <c r="M402" s="296"/>
      <c r="N402" s="296"/>
      <c r="O402" s="296"/>
      <c r="P402" s="296"/>
      <c r="Q402" s="296"/>
      <c r="R402" s="296"/>
      <c r="S402" s="296"/>
      <c r="T402" s="296"/>
      <c r="U402" s="296"/>
      <c r="V402" s="296"/>
      <c r="W402" s="296"/>
      <c r="X402" s="296"/>
      <c r="Y402" s="296"/>
      <c r="Z402" s="296"/>
    </row>
    <row r="403" spans="1:26" ht="15.75" customHeight="1" x14ac:dyDescent="0.25">
      <c r="A403" s="296"/>
      <c r="B403" s="296"/>
      <c r="C403" s="296"/>
      <c r="D403" s="296"/>
      <c r="E403" s="296"/>
      <c r="F403" s="296"/>
      <c r="G403" s="296"/>
      <c r="H403" s="300"/>
      <c r="I403" s="301"/>
      <c r="J403" s="296"/>
      <c r="K403" s="296"/>
      <c r="L403" s="296"/>
      <c r="M403" s="296"/>
      <c r="N403" s="296"/>
      <c r="O403" s="296"/>
      <c r="P403" s="296"/>
      <c r="Q403" s="296"/>
      <c r="R403" s="296"/>
      <c r="S403" s="296"/>
      <c r="T403" s="296"/>
      <c r="U403" s="296"/>
      <c r="V403" s="296"/>
      <c r="W403" s="296"/>
      <c r="X403" s="296"/>
      <c r="Y403" s="296"/>
      <c r="Z403" s="296"/>
    </row>
    <row r="404" spans="1:26" ht="15.75" customHeight="1" x14ac:dyDescent="0.25">
      <c r="A404" s="296"/>
      <c r="B404" s="296"/>
      <c r="C404" s="296"/>
      <c r="D404" s="296"/>
      <c r="E404" s="296"/>
      <c r="F404" s="296"/>
      <c r="G404" s="296"/>
      <c r="H404" s="300"/>
      <c r="I404" s="301"/>
      <c r="J404" s="296"/>
      <c r="K404" s="296"/>
      <c r="L404" s="296"/>
      <c r="M404" s="296"/>
      <c r="N404" s="296"/>
      <c r="O404" s="296"/>
      <c r="P404" s="296"/>
      <c r="Q404" s="296"/>
      <c r="R404" s="296"/>
      <c r="S404" s="296"/>
      <c r="T404" s="296"/>
      <c r="U404" s="296"/>
      <c r="V404" s="296"/>
      <c r="W404" s="296"/>
      <c r="X404" s="296"/>
      <c r="Y404" s="296"/>
      <c r="Z404" s="296"/>
    </row>
    <row r="405" spans="1:26" ht="15.75" customHeight="1" x14ac:dyDescent="0.25">
      <c r="A405" s="296"/>
      <c r="B405" s="296"/>
      <c r="C405" s="296"/>
      <c r="D405" s="296"/>
      <c r="E405" s="296"/>
      <c r="F405" s="296"/>
      <c r="G405" s="296"/>
      <c r="H405" s="300"/>
      <c r="I405" s="301"/>
      <c r="J405" s="296"/>
      <c r="K405" s="296"/>
      <c r="L405" s="296"/>
      <c r="M405" s="296"/>
      <c r="N405" s="296"/>
      <c r="O405" s="296"/>
      <c r="P405" s="296"/>
      <c r="Q405" s="296"/>
      <c r="R405" s="296"/>
      <c r="S405" s="296"/>
      <c r="T405" s="296"/>
      <c r="U405" s="296"/>
      <c r="V405" s="296"/>
      <c r="W405" s="296"/>
      <c r="X405" s="296"/>
      <c r="Y405" s="296"/>
      <c r="Z405" s="296"/>
    </row>
    <row r="406" spans="1:26" ht="15.75" customHeight="1" x14ac:dyDescent="0.25">
      <c r="A406" s="296"/>
      <c r="B406" s="296"/>
      <c r="C406" s="296"/>
      <c r="D406" s="296"/>
      <c r="E406" s="296"/>
      <c r="F406" s="296"/>
      <c r="G406" s="296"/>
      <c r="H406" s="300"/>
      <c r="I406" s="301"/>
      <c r="J406" s="296"/>
      <c r="K406" s="296"/>
      <c r="L406" s="296"/>
      <c r="M406" s="296"/>
      <c r="N406" s="296"/>
      <c r="O406" s="296"/>
      <c r="P406" s="296"/>
      <c r="Q406" s="296"/>
      <c r="R406" s="296"/>
      <c r="S406" s="296"/>
      <c r="T406" s="296"/>
      <c r="U406" s="296"/>
      <c r="V406" s="296"/>
      <c r="W406" s="296"/>
      <c r="X406" s="296"/>
      <c r="Y406" s="296"/>
      <c r="Z406" s="296"/>
    </row>
    <row r="407" spans="1:26" ht="15.75" customHeight="1" x14ac:dyDescent="0.25">
      <c r="A407" s="296"/>
      <c r="B407" s="296"/>
      <c r="C407" s="296"/>
      <c r="D407" s="296"/>
      <c r="E407" s="296"/>
      <c r="F407" s="296"/>
      <c r="G407" s="296"/>
      <c r="H407" s="300"/>
      <c r="I407" s="301"/>
      <c r="J407" s="296"/>
      <c r="K407" s="296"/>
      <c r="L407" s="296"/>
      <c r="M407" s="296"/>
      <c r="N407" s="296"/>
      <c r="O407" s="296"/>
      <c r="P407" s="296"/>
      <c r="Q407" s="296"/>
      <c r="R407" s="296"/>
      <c r="S407" s="296"/>
      <c r="T407" s="296"/>
      <c r="U407" s="296"/>
      <c r="V407" s="296"/>
      <c r="W407" s="296"/>
      <c r="X407" s="296"/>
      <c r="Y407" s="296"/>
      <c r="Z407" s="296"/>
    </row>
    <row r="408" spans="1:26" ht="15.75" customHeight="1" x14ac:dyDescent="0.25">
      <c r="A408" s="296"/>
      <c r="B408" s="296"/>
      <c r="C408" s="296"/>
      <c r="D408" s="296"/>
      <c r="E408" s="296"/>
      <c r="F408" s="296"/>
      <c r="G408" s="296"/>
      <c r="H408" s="300"/>
      <c r="I408" s="301"/>
      <c r="J408" s="296"/>
      <c r="K408" s="296"/>
      <c r="L408" s="296"/>
      <c r="M408" s="296"/>
      <c r="N408" s="296"/>
      <c r="O408" s="296"/>
      <c r="P408" s="296"/>
      <c r="Q408" s="296"/>
      <c r="R408" s="296"/>
      <c r="S408" s="296"/>
      <c r="T408" s="296"/>
      <c r="U408" s="296"/>
      <c r="V408" s="296"/>
      <c r="W408" s="296"/>
      <c r="X408" s="296"/>
      <c r="Y408" s="296"/>
      <c r="Z408" s="296"/>
    </row>
    <row r="409" spans="1:26" ht="15.75" customHeight="1" x14ac:dyDescent="0.25">
      <c r="A409" s="296"/>
      <c r="B409" s="296"/>
      <c r="C409" s="296"/>
      <c r="D409" s="296"/>
      <c r="E409" s="296"/>
      <c r="F409" s="296"/>
      <c r="G409" s="296"/>
      <c r="H409" s="300"/>
      <c r="I409" s="301"/>
      <c r="J409" s="296"/>
      <c r="K409" s="296"/>
      <c r="L409" s="296"/>
      <c r="M409" s="296"/>
      <c r="N409" s="296"/>
      <c r="O409" s="296"/>
      <c r="P409" s="296"/>
      <c r="Q409" s="296"/>
      <c r="R409" s="296"/>
      <c r="S409" s="296"/>
      <c r="T409" s="296"/>
      <c r="U409" s="296"/>
      <c r="V409" s="296"/>
      <c r="W409" s="296"/>
      <c r="X409" s="296"/>
      <c r="Y409" s="296"/>
      <c r="Z409" s="296"/>
    </row>
    <row r="410" spans="1:26" ht="15.75" customHeight="1" x14ac:dyDescent="0.25">
      <c r="A410" s="296"/>
      <c r="B410" s="296"/>
      <c r="C410" s="296"/>
      <c r="D410" s="296"/>
      <c r="E410" s="296"/>
      <c r="F410" s="296"/>
      <c r="G410" s="296"/>
      <c r="H410" s="300"/>
      <c r="I410" s="301"/>
      <c r="J410" s="296"/>
      <c r="K410" s="296"/>
      <c r="L410" s="296"/>
      <c r="M410" s="296"/>
      <c r="N410" s="296"/>
      <c r="O410" s="296"/>
      <c r="P410" s="296"/>
      <c r="Q410" s="296"/>
      <c r="R410" s="296"/>
      <c r="S410" s="296"/>
      <c r="T410" s="296"/>
      <c r="U410" s="296"/>
      <c r="V410" s="296"/>
      <c r="W410" s="296"/>
      <c r="X410" s="296"/>
      <c r="Y410" s="296"/>
      <c r="Z410" s="296"/>
    </row>
    <row r="411" spans="1:26" ht="15.75" customHeight="1" x14ac:dyDescent="0.25">
      <c r="A411" s="296"/>
      <c r="B411" s="296"/>
      <c r="C411" s="296"/>
      <c r="D411" s="296"/>
      <c r="E411" s="296"/>
      <c r="F411" s="296"/>
      <c r="G411" s="296"/>
      <c r="H411" s="300"/>
      <c r="I411" s="301"/>
      <c r="J411" s="296"/>
      <c r="K411" s="296"/>
      <c r="L411" s="296"/>
      <c r="M411" s="296"/>
      <c r="N411" s="296"/>
      <c r="O411" s="296"/>
      <c r="P411" s="296"/>
      <c r="Q411" s="296"/>
      <c r="R411" s="296"/>
      <c r="S411" s="296"/>
      <c r="T411" s="296"/>
      <c r="U411" s="296"/>
      <c r="V411" s="296"/>
      <c r="W411" s="296"/>
      <c r="X411" s="296"/>
      <c r="Y411" s="296"/>
      <c r="Z411" s="296"/>
    </row>
    <row r="412" spans="1:26" ht="15.75" customHeight="1" x14ac:dyDescent="0.25">
      <c r="A412" s="296"/>
      <c r="B412" s="296"/>
      <c r="C412" s="296"/>
      <c r="D412" s="296"/>
      <c r="E412" s="296"/>
      <c r="F412" s="296"/>
      <c r="G412" s="296"/>
      <c r="H412" s="300"/>
      <c r="I412" s="301"/>
      <c r="J412" s="296"/>
      <c r="K412" s="296"/>
      <c r="L412" s="296"/>
      <c r="M412" s="296"/>
      <c r="N412" s="296"/>
      <c r="O412" s="296"/>
      <c r="P412" s="296"/>
      <c r="Q412" s="296"/>
      <c r="R412" s="296"/>
      <c r="S412" s="296"/>
      <c r="T412" s="296"/>
      <c r="U412" s="296"/>
      <c r="V412" s="296"/>
      <c r="W412" s="296"/>
      <c r="X412" s="296"/>
      <c r="Y412" s="296"/>
      <c r="Z412" s="296"/>
    </row>
    <row r="413" spans="1:26" ht="15.75" customHeight="1" x14ac:dyDescent="0.25">
      <c r="A413" s="296"/>
      <c r="B413" s="296"/>
      <c r="C413" s="296"/>
      <c r="D413" s="296"/>
      <c r="E413" s="296"/>
      <c r="F413" s="296"/>
      <c r="G413" s="296"/>
      <c r="H413" s="300"/>
      <c r="I413" s="301"/>
      <c r="J413" s="296"/>
      <c r="K413" s="296"/>
      <c r="L413" s="296"/>
      <c r="M413" s="296"/>
      <c r="N413" s="296"/>
      <c r="O413" s="296"/>
      <c r="P413" s="296"/>
      <c r="Q413" s="296"/>
      <c r="R413" s="296"/>
      <c r="S413" s="296"/>
      <c r="T413" s="296"/>
      <c r="U413" s="296"/>
      <c r="V413" s="296"/>
      <c r="W413" s="296"/>
      <c r="X413" s="296"/>
      <c r="Y413" s="296"/>
      <c r="Z413" s="296"/>
    </row>
    <row r="414" spans="1:26" ht="15.75" customHeight="1" x14ac:dyDescent="0.25">
      <c r="A414" s="296"/>
      <c r="B414" s="296"/>
      <c r="C414" s="296"/>
      <c r="D414" s="296"/>
      <c r="E414" s="296"/>
      <c r="F414" s="296"/>
      <c r="G414" s="296"/>
      <c r="H414" s="300"/>
      <c r="I414" s="301"/>
      <c r="J414" s="296"/>
      <c r="K414" s="296"/>
      <c r="L414" s="296"/>
      <c r="M414" s="296"/>
      <c r="N414" s="296"/>
      <c r="O414" s="296"/>
      <c r="P414" s="296"/>
      <c r="Q414" s="296"/>
      <c r="R414" s="296"/>
      <c r="S414" s="296"/>
      <c r="T414" s="296"/>
      <c r="U414" s="296"/>
      <c r="V414" s="296"/>
      <c r="W414" s="296"/>
      <c r="X414" s="296"/>
      <c r="Y414" s="296"/>
      <c r="Z414" s="296"/>
    </row>
    <row r="415" spans="1:26" ht="15.75" customHeight="1" x14ac:dyDescent="0.25">
      <c r="A415" s="296"/>
      <c r="B415" s="296"/>
      <c r="C415" s="296"/>
      <c r="D415" s="296"/>
      <c r="E415" s="296"/>
      <c r="F415" s="296"/>
      <c r="G415" s="296"/>
      <c r="H415" s="300"/>
      <c r="I415" s="301"/>
      <c r="J415" s="296"/>
      <c r="K415" s="296"/>
      <c r="L415" s="296"/>
      <c r="M415" s="296"/>
      <c r="N415" s="296"/>
      <c r="O415" s="296"/>
      <c r="P415" s="296"/>
      <c r="Q415" s="296"/>
      <c r="R415" s="296"/>
      <c r="S415" s="296"/>
      <c r="T415" s="296"/>
      <c r="U415" s="296"/>
      <c r="V415" s="296"/>
      <c r="W415" s="296"/>
      <c r="X415" s="296"/>
      <c r="Y415" s="296"/>
      <c r="Z415" s="296"/>
    </row>
    <row r="416" spans="1:26" ht="15.75" customHeight="1" x14ac:dyDescent="0.25">
      <c r="A416" s="296"/>
      <c r="B416" s="296"/>
      <c r="C416" s="296"/>
      <c r="D416" s="296"/>
      <c r="E416" s="296"/>
      <c r="F416" s="296"/>
      <c r="G416" s="296"/>
      <c r="H416" s="300"/>
      <c r="I416" s="301"/>
      <c r="J416" s="296"/>
      <c r="K416" s="296"/>
      <c r="L416" s="296"/>
      <c r="M416" s="296"/>
      <c r="N416" s="296"/>
      <c r="O416" s="296"/>
      <c r="P416" s="296"/>
      <c r="Q416" s="296"/>
      <c r="R416" s="296"/>
      <c r="S416" s="296"/>
      <c r="T416" s="296"/>
      <c r="U416" s="296"/>
      <c r="V416" s="296"/>
      <c r="W416" s="296"/>
      <c r="X416" s="296"/>
      <c r="Y416" s="296"/>
      <c r="Z416" s="296"/>
    </row>
    <row r="417" spans="1:26" ht="15.75" customHeight="1" x14ac:dyDescent="0.25">
      <c r="A417" s="296"/>
      <c r="B417" s="296"/>
      <c r="C417" s="296"/>
      <c r="D417" s="296"/>
      <c r="E417" s="296"/>
      <c r="F417" s="296"/>
      <c r="G417" s="296"/>
      <c r="H417" s="300"/>
      <c r="I417" s="301"/>
      <c r="J417" s="296"/>
      <c r="K417" s="296"/>
      <c r="L417" s="296"/>
      <c r="M417" s="296"/>
      <c r="N417" s="296"/>
      <c r="O417" s="296"/>
      <c r="P417" s="296"/>
      <c r="Q417" s="296"/>
      <c r="R417" s="296"/>
      <c r="S417" s="296"/>
      <c r="T417" s="296"/>
      <c r="U417" s="296"/>
      <c r="V417" s="296"/>
      <c r="W417" s="296"/>
      <c r="X417" s="296"/>
      <c r="Y417" s="296"/>
      <c r="Z417" s="296"/>
    </row>
    <row r="418" spans="1:26" ht="15.75" customHeight="1" x14ac:dyDescent="0.25">
      <c r="A418" s="296"/>
      <c r="B418" s="296"/>
      <c r="C418" s="296"/>
      <c r="D418" s="296"/>
      <c r="E418" s="296"/>
      <c r="F418" s="296"/>
      <c r="G418" s="296"/>
      <c r="H418" s="300"/>
      <c r="I418" s="301"/>
      <c r="J418" s="296"/>
      <c r="K418" s="296"/>
      <c r="L418" s="296"/>
      <c r="M418" s="296"/>
      <c r="N418" s="296"/>
      <c r="O418" s="296"/>
      <c r="P418" s="296"/>
      <c r="Q418" s="296"/>
      <c r="R418" s="296"/>
      <c r="S418" s="296"/>
      <c r="T418" s="296"/>
      <c r="U418" s="296"/>
      <c r="V418" s="296"/>
      <c r="W418" s="296"/>
      <c r="X418" s="296"/>
      <c r="Y418" s="296"/>
      <c r="Z418" s="296"/>
    </row>
    <row r="419" spans="1:26" ht="15.75" customHeight="1" x14ac:dyDescent="0.25">
      <c r="A419" s="296"/>
      <c r="B419" s="296"/>
      <c r="C419" s="296"/>
      <c r="D419" s="296"/>
      <c r="E419" s="296"/>
      <c r="F419" s="296"/>
      <c r="G419" s="296"/>
      <c r="H419" s="300"/>
      <c r="I419" s="301"/>
      <c r="J419" s="296"/>
      <c r="K419" s="296"/>
      <c r="L419" s="296"/>
      <c r="M419" s="296"/>
      <c r="N419" s="296"/>
      <c r="O419" s="296"/>
      <c r="P419" s="296"/>
      <c r="Q419" s="296"/>
      <c r="R419" s="296"/>
      <c r="S419" s="296"/>
      <c r="T419" s="296"/>
      <c r="U419" s="296"/>
      <c r="V419" s="296"/>
      <c r="W419" s="296"/>
      <c r="X419" s="296"/>
      <c r="Y419" s="296"/>
      <c r="Z419" s="296"/>
    </row>
    <row r="420" spans="1:26" ht="15.75" customHeight="1" x14ac:dyDescent="0.25">
      <c r="A420" s="296"/>
      <c r="B420" s="296"/>
      <c r="C420" s="296"/>
      <c r="D420" s="296"/>
      <c r="E420" s="296"/>
      <c r="F420" s="296"/>
      <c r="G420" s="296"/>
      <c r="H420" s="300"/>
      <c r="I420" s="301"/>
      <c r="J420" s="296"/>
      <c r="K420" s="296"/>
      <c r="L420" s="296"/>
      <c r="M420" s="296"/>
      <c r="N420" s="296"/>
      <c r="O420" s="296"/>
      <c r="P420" s="296"/>
      <c r="Q420" s="296"/>
      <c r="R420" s="296"/>
      <c r="S420" s="296"/>
      <c r="T420" s="296"/>
      <c r="U420" s="296"/>
      <c r="V420" s="296"/>
      <c r="W420" s="296"/>
      <c r="X420" s="296"/>
      <c r="Y420" s="296"/>
      <c r="Z420" s="296"/>
    </row>
    <row r="421" spans="1:26" ht="15.75" customHeight="1" x14ac:dyDescent="0.25">
      <c r="A421" s="296"/>
      <c r="B421" s="296"/>
      <c r="C421" s="296"/>
      <c r="D421" s="296"/>
      <c r="E421" s="296"/>
      <c r="F421" s="296"/>
      <c r="G421" s="296"/>
      <c r="H421" s="300"/>
      <c r="I421" s="301"/>
      <c r="J421" s="296"/>
      <c r="K421" s="296"/>
      <c r="L421" s="296"/>
      <c r="M421" s="296"/>
      <c r="N421" s="296"/>
      <c r="O421" s="296"/>
      <c r="P421" s="296"/>
      <c r="Q421" s="296"/>
      <c r="R421" s="296"/>
      <c r="S421" s="296"/>
      <c r="T421" s="296"/>
      <c r="U421" s="296"/>
      <c r="V421" s="296"/>
      <c r="W421" s="296"/>
      <c r="X421" s="296"/>
      <c r="Y421" s="296"/>
      <c r="Z421" s="296"/>
    </row>
    <row r="422" spans="1:26" ht="15.75" customHeight="1" x14ac:dyDescent="0.25">
      <c r="A422" s="296"/>
      <c r="B422" s="296"/>
      <c r="C422" s="296"/>
      <c r="D422" s="296"/>
      <c r="E422" s="296"/>
      <c r="F422" s="296"/>
      <c r="G422" s="296"/>
      <c r="H422" s="300"/>
      <c r="I422" s="301"/>
      <c r="J422" s="296"/>
      <c r="K422" s="296"/>
      <c r="L422" s="296"/>
      <c r="M422" s="296"/>
      <c r="N422" s="296"/>
      <c r="O422" s="296"/>
      <c r="P422" s="296"/>
      <c r="Q422" s="296"/>
      <c r="R422" s="296"/>
      <c r="S422" s="296"/>
      <c r="T422" s="296"/>
      <c r="U422" s="296"/>
      <c r="V422" s="296"/>
      <c r="W422" s="296"/>
      <c r="X422" s="296"/>
      <c r="Y422" s="296"/>
      <c r="Z422" s="296"/>
    </row>
    <row r="423" spans="1:26" ht="15.75" customHeight="1" x14ac:dyDescent="0.25">
      <c r="A423" s="296"/>
      <c r="B423" s="296"/>
      <c r="C423" s="296"/>
      <c r="D423" s="296"/>
      <c r="E423" s="296"/>
      <c r="F423" s="296"/>
      <c r="G423" s="296"/>
      <c r="H423" s="300"/>
      <c r="I423" s="301"/>
      <c r="J423" s="296"/>
      <c r="K423" s="296"/>
      <c r="L423" s="296"/>
      <c r="M423" s="296"/>
      <c r="N423" s="296"/>
      <c r="O423" s="296"/>
      <c r="P423" s="296"/>
      <c r="Q423" s="296"/>
      <c r="R423" s="296"/>
      <c r="S423" s="296"/>
      <c r="T423" s="296"/>
      <c r="U423" s="296"/>
      <c r="V423" s="296"/>
      <c r="W423" s="296"/>
      <c r="X423" s="296"/>
      <c r="Y423" s="296"/>
      <c r="Z423" s="296"/>
    </row>
    <row r="424" spans="1:26" ht="15.75" customHeight="1" x14ac:dyDescent="0.25">
      <c r="A424" s="296"/>
      <c r="B424" s="296"/>
      <c r="C424" s="296"/>
      <c r="D424" s="296"/>
      <c r="E424" s="296"/>
      <c r="F424" s="296"/>
      <c r="G424" s="296"/>
      <c r="H424" s="300"/>
      <c r="I424" s="301"/>
      <c r="J424" s="296"/>
      <c r="K424" s="296"/>
      <c r="L424" s="296"/>
      <c r="M424" s="296"/>
      <c r="N424" s="296"/>
      <c r="O424" s="296"/>
      <c r="P424" s="296"/>
      <c r="Q424" s="296"/>
      <c r="R424" s="296"/>
      <c r="S424" s="296"/>
      <c r="T424" s="296"/>
      <c r="U424" s="296"/>
      <c r="V424" s="296"/>
      <c r="W424" s="296"/>
      <c r="X424" s="296"/>
      <c r="Y424" s="296"/>
      <c r="Z424" s="296"/>
    </row>
    <row r="425" spans="1:26" ht="15.75" customHeight="1" x14ac:dyDescent="0.25">
      <c r="A425" s="296"/>
      <c r="B425" s="296"/>
      <c r="C425" s="296"/>
      <c r="D425" s="296"/>
      <c r="E425" s="296"/>
      <c r="F425" s="296"/>
      <c r="G425" s="296"/>
      <c r="H425" s="300"/>
      <c r="I425" s="301"/>
      <c r="J425" s="296"/>
      <c r="K425" s="296"/>
      <c r="L425" s="296"/>
      <c r="M425" s="296"/>
      <c r="N425" s="296"/>
      <c r="O425" s="296"/>
      <c r="P425" s="296"/>
      <c r="Q425" s="296"/>
      <c r="R425" s="296"/>
      <c r="S425" s="296"/>
      <c r="T425" s="296"/>
      <c r="U425" s="296"/>
      <c r="V425" s="296"/>
      <c r="W425" s="296"/>
      <c r="X425" s="296"/>
      <c r="Y425" s="296"/>
      <c r="Z425" s="296"/>
    </row>
    <row r="426" spans="1:26" ht="15.75" customHeight="1" x14ac:dyDescent="0.25">
      <c r="A426" s="296"/>
      <c r="B426" s="296"/>
      <c r="C426" s="296"/>
      <c r="D426" s="296"/>
      <c r="E426" s="296"/>
      <c r="F426" s="296"/>
      <c r="G426" s="296"/>
      <c r="H426" s="300"/>
      <c r="I426" s="301"/>
      <c r="J426" s="296"/>
      <c r="K426" s="296"/>
      <c r="L426" s="296"/>
      <c r="M426" s="296"/>
      <c r="N426" s="296"/>
      <c r="O426" s="296"/>
      <c r="P426" s="296"/>
      <c r="Q426" s="296"/>
      <c r="R426" s="296"/>
      <c r="S426" s="296"/>
      <c r="T426" s="296"/>
      <c r="U426" s="296"/>
      <c r="V426" s="296"/>
      <c r="W426" s="296"/>
      <c r="X426" s="296"/>
      <c r="Y426" s="296"/>
      <c r="Z426" s="296"/>
    </row>
    <row r="427" spans="1:26" ht="15.75" customHeight="1" x14ac:dyDescent="0.25">
      <c r="A427" s="296"/>
      <c r="B427" s="296"/>
      <c r="C427" s="296"/>
      <c r="D427" s="296"/>
      <c r="E427" s="296"/>
      <c r="F427" s="296"/>
      <c r="G427" s="296"/>
      <c r="H427" s="300"/>
      <c r="I427" s="301"/>
      <c r="J427" s="296"/>
      <c r="K427" s="296"/>
      <c r="L427" s="296"/>
      <c r="M427" s="296"/>
      <c r="N427" s="296"/>
      <c r="O427" s="296"/>
      <c r="P427" s="296"/>
      <c r="Q427" s="296"/>
      <c r="R427" s="296"/>
      <c r="S427" s="296"/>
      <c r="T427" s="296"/>
      <c r="U427" s="296"/>
      <c r="V427" s="296"/>
      <c r="W427" s="296"/>
      <c r="X427" s="296"/>
      <c r="Y427" s="296"/>
      <c r="Z427" s="296"/>
    </row>
    <row r="428" spans="1:26" ht="15.75" customHeight="1" x14ac:dyDescent="0.25">
      <c r="A428" s="296"/>
      <c r="B428" s="296"/>
      <c r="C428" s="296"/>
      <c r="D428" s="296"/>
      <c r="E428" s="296"/>
      <c r="F428" s="296"/>
      <c r="G428" s="296"/>
      <c r="H428" s="300"/>
      <c r="I428" s="301"/>
      <c r="J428" s="296"/>
      <c r="K428" s="296"/>
      <c r="L428" s="296"/>
      <c r="M428" s="296"/>
      <c r="N428" s="296"/>
      <c r="O428" s="296"/>
      <c r="P428" s="296"/>
      <c r="Q428" s="296"/>
      <c r="R428" s="296"/>
      <c r="S428" s="296"/>
      <c r="T428" s="296"/>
      <c r="U428" s="296"/>
      <c r="V428" s="296"/>
      <c r="W428" s="296"/>
      <c r="X428" s="296"/>
      <c r="Y428" s="296"/>
      <c r="Z428" s="296"/>
    </row>
    <row r="429" spans="1:26" ht="15.75" customHeight="1" x14ac:dyDescent="0.25">
      <c r="A429" s="296"/>
      <c r="B429" s="296"/>
      <c r="C429" s="296"/>
      <c r="D429" s="296"/>
      <c r="E429" s="296"/>
      <c r="F429" s="296"/>
      <c r="G429" s="296"/>
      <c r="H429" s="300"/>
      <c r="I429" s="301"/>
      <c r="J429" s="296"/>
      <c r="K429" s="296"/>
      <c r="L429" s="296"/>
      <c r="M429" s="296"/>
      <c r="N429" s="296"/>
      <c r="O429" s="296"/>
      <c r="P429" s="296"/>
      <c r="Q429" s="296"/>
      <c r="R429" s="296"/>
      <c r="S429" s="296"/>
      <c r="T429" s="296"/>
      <c r="U429" s="296"/>
      <c r="V429" s="296"/>
      <c r="W429" s="296"/>
      <c r="X429" s="296"/>
      <c r="Y429" s="296"/>
      <c r="Z429" s="296"/>
    </row>
    <row r="430" spans="1:26" ht="15.75" customHeight="1" x14ac:dyDescent="0.25">
      <c r="A430" s="296"/>
      <c r="B430" s="296"/>
      <c r="C430" s="296"/>
      <c r="D430" s="296"/>
      <c r="E430" s="296"/>
      <c r="F430" s="296"/>
      <c r="G430" s="296"/>
      <c r="H430" s="300"/>
      <c r="I430" s="301"/>
      <c r="J430" s="296"/>
      <c r="K430" s="296"/>
      <c r="L430" s="296"/>
      <c r="M430" s="296"/>
      <c r="N430" s="296"/>
      <c r="O430" s="296"/>
      <c r="P430" s="296"/>
      <c r="Q430" s="296"/>
      <c r="R430" s="296"/>
      <c r="S430" s="296"/>
      <c r="T430" s="296"/>
      <c r="U430" s="296"/>
      <c r="V430" s="296"/>
      <c r="W430" s="296"/>
      <c r="X430" s="296"/>
      <c r="Y430" s="296"/>
      <c r="Z430" s="296"/>
    </row>
    <row r="431" spans="1:26" ht="15.75" customHeight="1" x14ac:dyDescent="0.25">
      <c r="A431" s="296"/>
      <c r="B431" s="296"/>
      <c r="C431" s="296"/>
      <c r="D431" s="296"/>
      <c r="E431" s="296"/>
      <c r="F431" s="296"/>
      <c r="G431" s="296"/>
      <c r="H431" s="300"/>
      <c r="I431" s="301"/>
      <c r="J431" s="296"/>
      <c r="K431" s="296"/>
      <c r="L431" s="296"/>
      <c r="M431" s="296"/>
      <c r="N431" s="296"/>
      <c r="O431" s="296"/>
      <c r="P431" s="296"/>
      <c r="Q431" s="296"/>
      <c r="R431" s="296"/>
      <c r="S431" s="296"/>
      <c r="T431" s="296"/>
      <c r="U431" s="296"/>
      <c r="V431" s="296"/>
      <c r="W431" s="296"/>
      <c r="X431" s="296"/>
      <c r="Y431" s="296"/>
      <c r="Z431" s="296"/>
    </row>
    <row r="432" spans="1:26" ht="15.75" customHeight="1" x14ac:dyDescent="0.25">
      <c r="A432" s="296"/>
      <c r="B432" s="296"/>
      <c r="C432" s="296"/>
      <c r="D432" s="296"/>
      <c r="E432" s="296"/>
      <c r="F432" s="296"/>
      <c r="G432" s="296"/>
      <c r="H432" s="300"/>
      <c r="I432" s="301"/>
      <c r="J432" s="296"/>
      <c r="K432" s="296"/>
      <c r="L432" s="296"/>
      <c r="M432" s="296"/>
      <c r="N432" s="296"/>
      <c r="O432" s="296"/>
      <c r="P432" s="296"/>
      <c r="Q432" s="296"/>
      <c r="R432" s="296"/>
      <c r="S432" s="296"/>
      <c r="T432" s="296"/>
      <c r="U432" s="296"/>
      <c r="V432" s="296"/>
      <c r="W432" s="296"/>
      <c r="X432" s="296"/>
      <c r="Y432" s="296"/>
      <c r="Z432" s="296"/>
    </row>
    <row r="433" spans="1:26" ht="15.75" customHeight="1" x14ac:dyDescent="0.25">
      <c r="A433" s="296"/>
      <c r="B433" s="296"/>
      <c r="C433" s="296"/>
      <c r="D433" s="296"/>
      <c r="E433" s="296"/>
      <c r="F433" s="296"/>
      <c r="G433" s="296"/>
      <c r="H433" s="300"/>
      <c r="I433" s="301"/>
      <c r="J433" s="296"/>
      <c r="K433" s="296"/>
      <c r="L433" s="296"/>
      <c r="M433" s="296"/>
      <c r="N433" s="296"/>
      <c r="O433" s="296"/>
      <c r="P433" s="296"/>
      <c r="Q433" s="296"/>
      <c r="R433" s="296"/>
      <c r="S433" s="296"/>
      <c r="T433" s="296"/>
      <c r="U433" s="296"/>
      <c r="V433" s="296"/>
      <c r="W433" s="296"/>
      <c r="X433" s="296"/>
      <c r="Y433" s="296"/>
      <c r="Z433" s="296"/>
    </row>
    <row r="434" spans="1:26" ht="15.75" customHeight="1" x14ac:dyDescent="0.25">
      <c r="A434" s="296"/>
      <c r="B434" s="296"/>
      <c r="C434" s="296"/>
      <c r="D434" s="296"/>
      <c r="E434" s="296"/>
      <c r="F434" s="296"/>
      <c r="G434" s="296"/>
      <c r="H434" s="300"/>
      <c r="I434" s="301"/>
      <c r="J434" s="296"/>
      <c r="K434" s="296"/>
      <c r="L434" s="296"/>
      <c r="M434" s="296"/>
      <c r="N434" s="296"/>
      <c r="O434" s="296"/>
      <c r="P434" s="296"/>
      <c r="Q434" s="296"/>
      <c r="R434" s="296"/>
      <c r="S434" s="296"/>
      <c r="T434" s="296"/>
      <c r="U434" s="296"/>
      <c r="V434" s="296"/>
      <c r="W434" s="296"/>
      <c r="X434" s="296"/>
      <c r="Y434" s="296"/>
      <c r="Z434" s="296"/>
    </row>
    <row r="435" spans="1:26" ht="15.75" customHeight="1" x14ac:dyDescent="0.25">
      <c r="A435" s="296"/>
      <c r="B435" s="296"/>
      <c r="C435" s="296"/>
      <c r="D435" s="296"/>
      <c r="E435" s="296"/>
      <c r="F435" s="296"/>
      <c r="G435" s="296"/>
      <c r="H435" s="300"/>
      <c r="I435" s="301"/>
      <c r="J435" s="296"/>
      <c r="K435" s="296"/>
      <c r="L435" s="296"/>
      <c r="M435" s="296"/>
      <c r="N435" s="296"/>
      <c r="O435" s="296"/>
      <c r="P435" s="296"/>
      <c r="Q435" s="296"/>
      <c r="R435" s="296"/>
      <c r="S435" s="296"/>
      <c r="T435" s="296"/>
      <c r="U435" s="296"/>
      <c r="V435" s="296"/>
      <c r="W435" s="296"/>
      <c r="X435" s="296"/>
      <c r="Y435" s="296"/>
      <c r="Z435" s="296"/>
    </row>
    <row r="436" spans="1:26" ht="15.75" customHeight="1" x14ac:dyDescent="0.25">
      <c r="A436" s="296"/>
      <c r="B436" s="296"/>
      <c r="C436" s="296"/>
      <c r="D436" s="296"/>
      <c r="E436" s="296"/>
      <c r="F436" s="296"/>
      <c r="G436" s="296"/>
      <c r="H436" s="300"/>
      <c r="I436" s="301"/>
      <c r="J436" s="296"/>
      <c r="K436" s="296"/>
      <c r="L436" s="296"/>
      <c r="M436" s="296"/>
      <c r="N436" s="296"/>
      <c r="O436" s="296"/>
      <c r="P436" s="296"/>
      <c r="Q436" s="296"/>
      <c r="R436" s="296"/>
      <c r="S436" s="296"/>
      <c r="T436" s="296"/>
      <c r="U436" s="296"/>
      <c r="V436" s="296"/>
      <c r="W436" s="296"/>
      <c r="X436" s="296"/>
      <c r="Y436" s="296"/>
      <c r="Z436" s="296"/>
    </row>
    <row r="437" spans="1:26" ht="15.75" customHeight="1" x14ac:dyDescent="0.25">
      <c r="A437" s="296"/>
      <c r="B437" s="296"/>
      <c r="C437" s="296"/>
      <c r="D437" s="296"/>
      <c r="E437" s="296"/>
      <c r="F437" s="296"/>
      <c r="G437" s="296"/>
      <c r="H437" s="300"/>
      <c r="I437" s="301"/>
      <c r="J437" s="296"/>
      <c r="K437" s="296"/>
      <c r="L437" s="296"/>
      <c r="M437" s="296"/>
      <c r="N437" s="296"/>
      <c r="O437" s="296"/>
      <c r="P437" s="296"/>
      <c r="Q437" s="296"/>
      <c r="R437" s="296"/>
      <c r="S437" s="296"/>
      <c r="T437" s="296"/>
      <c r="U437" s="296"/>
      <c r="V437" s="296"/>
      <c r="W437" s="296"/>
      <c r="X437" s="296"/>
      <c r="Y437" s="296"/>
      <c r="Z437" s="296"/>
    </row>
    <row r="438" spans="1:26" ht="15.75" customHeight="1" x14ac:dyDescent="0.25">
      <c r="A438" s="296"/>
      <c r="B438" s="296"/>
      <c r="C438" s="296"/>
      <c r="D438" s="296"/>
      <c r="E438" s="296"/>
      <c r="F438" s="296"/>
      <c r="G438" s="296"/>
      <c r="H438" s="300"/>
      <c r="I438" s="301"/>
      <c r="J438" s="296"/>
      <c r="K438" s="296"/>
      <c r="L438" s="296"/>
      <c r="M438" s="296"/>
      <c r="N438" s="296"/>
      <c r="O438" s="296"/>
      <c r="P438" s="296"/>
      <c r="Q438" s="296"/>
      <c r="R438" s="296"/>
      <c r="S438" s="296"/>
      <c r="T438" s="296"/>
      <c r="U438" s="296"/>
      <c r="V438" s="296"/>
      <c r="W438" s="296"/>
      <c r="X438" s="296"/>
      <c r="Y438" s="296"/>
      <c r="Z438" s="296"/>
    </row>
    <row r="439" spans="1:26" ht="15.75" customHeight="1" x14ac:dyDescent="0.25">
      <c r="A439" s="296"/>
      <c r="B439" s="296"/>
      <c r="C439" s="296"/>
      <c r="D439" s="296"/>
      <c r="E439" s="296"/>
      <c r="F439" s="296"/>
      <c r="G439" s="296"/>
      <c r="H439" s="300"/>
      <c r="I439" s="301"/>
      <c r="J439" s="296"/>
      <c r="K439" s="296"/>
      <c r="L439" s="296"/>
      <c r="M439" s="296"/>
      <c r="N439" s="296"/>
      <c r="O439" s="296"/>
      <c r="P439" s="296"/>
      <c r="Q439" s="296"/>
      <c r="R439" s="296"/>
      <c r="S439" s="296"/>
      <c r="T439" s="296"/>
      <c r="U439" s="296"/>
      <c r="V439" s="296"/>
      <c r="W439" s="296"/>
      <c r="X439" s="296"/>
      <c r="Y439" s="296"/>
      <c r="Z439" s="296"/>
    </row>
    <row r="440" spans="1:26" ht="15.75" customHeight="1" x14ac:dyDescent="0.25">
      <c r="A440" s="296"/>
      <c r="B440" s="296"/>
      <c r="C440" s="296"/>
      <c r="D440" s="296"/>
      <c r="E440" s="296"/>
      <c r="F440" s="296"/>
      <c r="G440" s="296"/>
      <c r="H440" s="300"/>
      <c r="I440" s="301"/>
      <c r="J440" s="296"/>
      <c r="K440" s="296"/>
      <c r="L440" s="296"/>
      <c r="M440" s="296"/>
      <c r="N440" s="296"/>
      <c r="O440" s="296"/>
      <c r="P440" s="296"/>
      <c r="Q440" s="296"/>
      <c r="R440" s="296"/>
      <c r="S440" s="296"/>
      <c r="T440" s="296"/>
      <c r="U440" s="296"/>
      <c r="V440" s="296"/>
      <c r="W440" s="296"/>
      <c r="X440" s="296"/>
      <c r="Y440" s="296"/>
      <c r="Z440" s="296"/>
    </row>
    <row r="441" spans="1:26" ht="15.75" customHeight="1" x14ac:dyDescent="0.25">
      <c r="A441" s="296"/>
      <c r="B441" s="296"/>
      <c r="C441" s="296"/>
      <c r="D441" s="296"/>
      <c r="E441" s="296"/>
      <c r="F441" s="296"/>
      <c r="G441" s="296"/>
      <c r="H441" s="300"/>
      <c r="I441" s="301"/>
      <c r="J441" s="296"/>
      <c r="K441" s="296"/>
      <c r="L441" s="296"/>
      <c r="M441" s="296"/>
      <c r="N441" s="296"/>
      <c r="O441" s="296"/>
      <c r="P441" s="296"/>
      <c r="Q441" s="296"/>
      <c r="R441" s="296"/>
      <c r="S441" s="296"/>
      <c r="T441" s="296"/>
      <c r="U441" s="296"/>
      <c r="V441" s="296"/>
      <c r="W441" s="296"/>
      <c r="X441" s="296"/>
      <c r="Y441" s="296"/>
      <c r="Z441" s="296"/>
    </row>
    <row r="442" spans="1:26" ht="15.75" customHeight="1" x14ac:dyDescent="0.25">
      <c r="A442" s="296"/>
      <c r="B442" s="296"/>
      <c r="C442" s="296"/>
      <c r="D442" s="296"/>
      <c r="E442" s="296"/>
      <c r="F442" s="296"/>
      <c r="G442" s="296"/>
      <c r="H442" s="300"/>
      <c r="I442" s="301"/>
      <c r="J442" s="296"/>
      <c r="K442" s="296"/>
      <c r="L442" s="296"/>
      <c r="M442" s="296"/>
      <c r="N442" s="296"/>
      <c r="O442" s="296"/>
      <c r="P442" s="296"/>
      <c r="Q442" s="296"/>
      <c r="R442" s="296"/>
      <c r="S442" s="296"/>
      <c r="T442" s="296"/>
      <c r="U442" s="296"/>
      <c r="V442" s="296"/>
      <c r="W442" s="296"/>
      <c r="X442" s="296"/>
      <c r="Y442" s="296"/>
      <c r="Z442" s="296"/>
    </row>
    <row r="443" spans="1:26" ht="15.75" customHeight="1" x14ac:dyDescent="0.25">
      <c r="A443" s="296"/>
      <c r="B443" s="296"/>
      <c r="C443" s="296"/>
      <c r="D443" s="296"/>
      <c r="E443" s="296"/>
      <c r="F443" s="296"/>
      <c r="G443" s="296"/>
      <c r="H443" s="300"/>
      <c r="I443" s="301"/>
      <c r="J443" s="296"/>
      <c r="K443" s="296"/>
      <c r="L443" s="296"/>
      <c r="M443" s="296"/>
      <c r="N443" s="296"/>
      <c r="O443" s="296"/>
      <c r="P443" s="296"/>
      <c r="Q443" s="296"/>
      <c r="R443" s="296"/>
      <c r="S443" s="296"/>
      <c r="T443" s="296"/>
      <c r="U443" s="296"/>
      <c r="V443" s="296"/>
      <c r="W443" s="296"/>
      <c r="X443" s="296"/>
      <c r="Y443" s="296"/>
      <c r="Z443" s="296"/>
    </row>
    <row r="444" spans="1:26" ht="15.75" customHeight="1" x14ac:dyDescent="0.25">
      <c r="A444" s="296"/>
      <c r="B444" s="296"/>
      <c r="C444" s="296"/>
      <c r="D444" s="296"/>
      <c r="E444" s="296"/>
      <c r="F444" s="296"/>
      <c r="G444" s="296"/>
      <c r="H444" s="300"/>
      <c r="I444" s="301"/>
      <c r="J444" s="296"/>
      <c r="K444" s="296"/>
      <c r="L444" s="296"/>
      <c r="M444" s="296"/>
      <c r="N444" s="296"/>
      <c r="O444" s="296"/>
      <c r="P444" s="296"/>
      <c r="Q444" s="296"/>
      <c r="R444" s="296"/>
      <c r="S444" s="296"/>
      <c r="T444" s="296"/>
      <c r="U444" s="296"/>
      <c r="V444" s="296"/>
      <c r="W444" s="296"/>
      <c r="X444" s="296"/>
      <c r="Y444" s="296"/>
      <c r="Z444" s="296"/>
    </row>
    <row r="445" spans="1:26" ht="15.75" customHeight="1" x14ac:dyDescent="0.25">
      <c r="A445" s="296"/>
      <c r="B445" s="296"/>
      <c r="C445" s="296"/>
      <c r="D445" s="296"/>
      <c r="E445" s="296"/>
      <c r="F445" s="296"/>
      <c r="G445" s="296"/>
      <c r="H445" s="300"/>
      <c r="I445" s="301"/>
      <c r="J445" s="296"/>
      <c r="K445" s="296"/>
      <c r="L445" s="296"/>
      <c r="M445" s="296"/>
      <c r="N445" s="296"/>
      <c r="O445" s="296"/>
      <c r="P445" s="296"/>
      <c r="Q445" s="296"/>
      <c r="R445" s="296"/>
      <c r="S445" s="296"/>
      <c r="T445" s="296"/>
      <c r="U445" s="296"/>
      <c r="V445" s="296"/>
      <c r="W445" s="296"/>
      <c r="X445" s="296"/>
      <c r="Y445" s="296"/>
      <c r="Z445" s="296"/>
    </row>
    <row r="446" spans="1:26" ht="15.75" customHeight="1" x14ac:dyDescent="0.25">
      <c r="A446" s="296"/>
      <c r="B446" s="296"/>
      <c r="C446" s="296"/>
      <c r="D446" s="296"/>
      <c r="E446" s="296"/>
      <c r="F446" s="296"/>
      <c r="G446" s="296"/>
      <c r="H446" s="300"/>
      <c r="I446" s="301"/>
      <c r="J446" s="296"/>
      <c r="K446" s="296"/>
      <c r="L446" s="296"/>
      <c r="M446" s="296"/>
      <c r="N446" s="296"/>
      <c r="O446" s="296"/>
      <c r="P446" s="296"/>
      <c r="Q446" s="296"/>
      <c r="R446" s="296"/>
      <c r="S446" s="296"/>
      <c r="T446" s="296"/>
      <c r="U446" s="296"/>
      <c r="V446" s="296"/>
      <c r="W446" s="296"/>
      <c r="X446" s="296"/>
      <c r="Y446" s="296"/>
      <c r="Z446" s="296"/>
    </row>
    <row r="447" spans="1:26" ht="15.75" customHeight="1" x14ac:dyDescent="0.25">
      <c r="A447" s="296"/>
      <c r="B447" s="296"/>
      <c r="C447" s="296"/>
      <c r="D447" s="296"/>
      <c r="E447" s="296"/>
      <c r="F447" s="296"/>
      <c r="G447" s="296"/>
      <c r="H447" s="300"/>
      <c r="I447" s="301"/>
      <c r="J447" s="296"/>
      <c r="K447" s="296"/>
      <c r="L447" s="296"/>
      <c r="M447" s="296"/>
      <c r="N447" s="296"/>
      <c r="O447" s="296"/>
      <c r="P447" s="296"/>
      <c r="Q447" s="296"/>
      <c r="R447" s="296"/>
      <c r="S447" s="296"/>
      <c r="T447" s="296"/>
      <c r="U447" s="296"/>
      <c r="V447" s="296"/>
      <c r="W447" s="296"/>
      <c r="X447" s="296"/>
      <c r="Y447" s="296"/>
      <c r="Z447" s="296"/>
    </row>
    <row r="448" spans="1:26" ht="15.75" customHeight="1" x14ac:dyDescent="0.25">
      <c r="A448" s="296"/>
      <c r="B448" s="296"/>
      <c r="C448" s="296"/>
      <c r="D448" s="296"/>
      <c r="E448" s="296"/>
      <c r="F448" s="296"/>
      <c r="G448" s="296"/>
      <c r="H448" s="300"/>
      <c r="I448" s="301"/>
      <c r="J448" s="296"/>
      <c r="K448" s="296"/>
      <c r="L448" s="296"/>
      <c r="M448" s="296"/>
      <c r="N448" s="296"/>
      <c r="O448" s="296"/>
      <c r="P448" s="296"/>
      <c r="Q448" s="296"/>
      <c r="R448" s="296"/>
      <c r="S448" s="296"/>
      <c r="T448" s="296"/>
      <c r="U448" s="296"/>
      <c r="V448" s="296"/>
      <c r="W448" s="296"/>
      <c r="X448" s="296"/>
      <c r="Y448" s="296"/>
      <c r="Z448" s="296"/>
    </row>
    <row r="449" spans="1:26" ht="15.75" customHeight="1" x14ac:dyDescent="0.25">
      <c r="A449" s="296"/>
      <c r="B449" s="296"/>
      <c r="C449" s="296"/>
      <c r="D449" s="296"/>
      <c r="E449" s="296"/>
      <c r="F449" s="296"/>
      <c r="G449" s="296"/>
      <c r="H449" s="300"/>
      <c r="I449" s="301"/>
      <c r="J449" s="296"/>
      <c r="K449" s="296"/>
      <c r="L449" s="296"/>
      <c r="M449" s="296"/>
      <c r="N449" s="296"/>
      <c r="O449" s="296"/>
      <c r="P449" s="296"/>
      <c r="Q449" s="296"/>
      <c r="R449" s="296"/>
      <c r="S449" s="296"/>
      <c r="T449" s="296"/>
      <c r="U449" s="296"/>
      <c r="V449" s="296"/>
      <c r="W449" s="296"/>
      <c r="X449" s="296"/>
      <c r="Y449" s="296"/>
      <c r="Z449" s="296"/>
    </row>
    <row r="450" spans="1:26" ht="15.75" customHeight="1" x14ac:dyDescent="0.25">
      <c r="A450" s="296"/>
      <c r="B450" s="296"/>
      <c r="C450" s="296"/>
      <c r="D450" s="296"/>
      <c r="E450" s="296"/>
      <c r="F450" s="296"/>
      <c r="G450" s="296"/>
      <c r="H450" s="300"/>
      <c r="I450" s="301"/>
      <c r="J450" s="296"/>
      <c r="K450" s="296"/>
      <c r="L450" s="296"/>
      <c r="M450" s="296"/>
      <c r="N450" s="296"/>
      <c r="O450" s="296"/>
      <c r="P450" s="296"/>
      <c r="Q450" s="296"/>
      <c r="R450" s="296"/>
      <c r="S450" s="296"/>
      <c r="T450" s="296"/>
      <c r="U450" s="296"/>
      <c r="V450" s="296"/>
      <c r="W450" s="296"/>
      <c r="X450" s="296"/>
      <c r="Y450" s="296"/>
      <c r="Z450" s="296"/>
    </row>
    <row r="451" spans="1:26" ht="15.75" customHeight="1" x14ac:dyDescent="0.25">
      <c r="A451" s="296"/>
      <c r="B451" s="296"/>
      <c r="C451" s="296"/>
      <c r="D451" s="296"/>
      <c r="E451" s="296"/>
      <c r="F451" s="296"/>
      <c r="G451" s="296"/>
      <c r="H451" s="300"/>
      <c r="I451" s="301"/>
      <c r="J451" s="296"/>
      <c r="K451" s="296"/>
      <c r="L451" s="296"/>
      <c r="M451" s="296"/>
      <c r="N451" s="296"/>
      <c r="O451" s="296"/>
      <c r="P451" s="296"/>
      <c r="Q451" s="296"/>
      <c r="R451" s="296"/>
      <c r="S451" s="296"/>
      <c r="T451" s="296"/>
      <c r="U451" s="296"/>
      <c r="V451" s="296"/>
      <c r="W451" s="296"/>
      <c r="X451" s="296"/>
      <c r="Y451" s="296"/>
      <c r="Z451" s="296"/>
    </row>
    <row r="452" spans="1:26" ht="15.75" customHeight="1" x14ac:dyDescent="0.25">
      <c r="A452" s="296"/>
      <c r="B452" s="296"/>
      <c r="C452" s="296"/>
      <c r="D452" s="296"/>
      <c r="E452" s="296"/>
      <c r="F452" s="296"/>
      <c r="G452" s="296"/>
      <c r="H452" s="300"/>
      <c r="I452" s="301"/>
      <c r="J452" s="296"/>
      <c r="K452" s="296"/>
      <c r="L452" s="296"/>
      <c r="M452" s="296"/>
      <c r="N452" s="296"/>
      <c r="O452" s="296"/>
      <c r="P452" s="296"/>
      <c r="Q452" s="296"/>
      <c r="R452" s="296"/>
      <c r="S452" s="296"/>
      <c r="T452" s="296"/>
      <c r="U452" s="296"/>
      <c r="V452" s="296"/>
      <c r="W452" s="296"/>
      <c r="X452" s="296"/>
      <c r="Y452" s="296"/>
      <c r="Z452" s="296"/>
    </row>
    <row r="453" spans="1:26" ht="15.75" customHeight="1" x14ac:dyDescent="0.25">
      <c r="A453" s="296"/>
      <c r="B453" s="296"/>
      <c r="C453" s="296"/>
      <c r="D453" s="296"/>
      <c r="E453" s="296"/>
      <c r="F453" s="296"/>
      <c r="G453" s="296"/>
      <c r="H453" s="300"/>
      <c r="I453" s="301"/>
      <c r="J453" s="296"/>
      <c r="K453" s="296"/>
      <c r="L453" s="296"/>
      <c r="M453" s="296"/>
      <c r="N453" s="296"/>
      <c r="O453" s="296"/>
      <c r="P453" s="296"/>
      <c r="Q453" s="296"/>
      <c r="R453" s="296"/>
      <c r="S453" s="296"/>
      <c r="T453" s="296"/>
      <c r="U453" s="296"/>
      <c r="V453" s="296"/>
      <c r="W453" s="296"/>
      <c r="X453" s="296"/>
      <c r="Y453" s="296"/>
      <c r="Z453" s="296"/>
    </row>
    <row r="454" spans="1:26" ht="15.75" customHeight="1" x14ac:dyDescent="0.25">
      <c r="A454" s="296"/>
      <c r="B454" s="296"/>
      <c r="C454" s="296"/>
      <c r="D454" s="296"/>
      <c r="E454" s="296"/>
      <c r="F454" s="296"/>
      <c r="G454" s="296"/>
      <c r="H454" s="300"/>
      <c r="I454" s="301"/>
      <c r="J454" s="296"/>
      <c r="K454" s="296"/>
      <c r="L454" s="296"/>
      <c r="M454" s="296"/>
      <c r="N454" s="296"/>
      <c r="O454" s="296"/>
      <c r="P454" s="296"/>
      <c r="Q454" s="296"/>
      <c r="R454" s="296"/>
      <c r="S454" s="296"/>
      <c r="T454" s="296"/>
      <c r="U454" s="296"/>
      <c r="V454" s="296"/>
      <c r="W454" s="296"/>
      <c r="X454" s="296"/>
      <c r="Y454" s="296"/>
      <c r="Z454" s="296"/>
    </row>
    <row r="455" spans="1:26" ht="15.75" customHeight="1" x14ac:dyDescent="0.25">
      <c r="A455" s="296"/>
      <c r="B455" s="296"/>
      <c r="C455" s="296"/>
      <c r="D455" s="296"/>
      <c r="E455" s="296"/>
      <c r="F455" s="296"/>
      <c r="G455" s="296"/>
      <c r="H455" s="300"/>
      <c r="I455" s="301"/>
      <c r="J455" s="296"/>
      <c r="K455" s="296"/>
      <c r="L455" s="296"/>
      <c r="M455" s="296"/>
      <c r="N455" s="296"/>
      <c r="O455" s="296"/>
      <c r="P455" s="296"/>
      <c r="Q455" s="296"/>
      <c r="R455" s="296"/>
      <c r="S455" s="296"/>
      <c r="T455" s="296"/>
      <c r="U455" s="296"/>
      <c r="V455" s="296"/>
      <c r="W455" s="296"/>
      <c r="X455" s="296"/>
      <c r="Y455" s="296"/>
      <c r="Z455" s="296"/>
    </row>
    <row r="456" spans="1:26" ht="15.75" customHeight="1" x14ac:dyDescent="0.25">
      <c r="A456" s="296"/>
      <c r="B456" s="296"/>
      <c r="C456" s="296"/>
      <c r="D456" s="296"/>
      <c r="E456" s="296"/>
      <c r="F456" s="296"/>
      <c r="G456" s="296"/>
      <c r="H456" s="300"/>
      <c r="I456" s="301"/>
      <c r="J456" s="296"/>
      <c r="K456" s="296"/>
      <c r="L456" s="296"/>
      <c r="M456" s="296"/>
      <c r="N456" s="296"/>
      <c r="O456" s="296"/>
      <c r="P456" s="296"/>
      <c r="Q456" s="296"/>
      <c r="R456" s="296"/>
      <c r="S456" s="296"/>
      <c r="T456" s="296"/>
      <c r="U456" s="296"/>
      <c r="V456" s="296"/>
      <c r="W456" s="296"/>
      <c r="X456" s="296"/>
      <c r="Y456" s="296"/>
      <c r="Z456" s="296"/>
    </row>
    <row r="457" spans="1:26" ht="15.75" customHeight="1" x14ac:dyDescent="0.25">
      <c r="A457" s="296"/>
      <c r="B457" s="296"/>
      <c r="C457" s="296"/>
      <c r="D457" s="296"/>
      <c r="E457" s="296"/>
      <c r="F457" s="296"/>
      <c r="G457" s="296"/>
      <c r="H457" s="300"/>
      <c r="I457" s="301"/>
      <c r="J457" s="296"/>
      <c r="K457" s="296"/>
      <c r="L457" s="296"/>
      <c r="M457" s="296"/>
      <c r="N457" s="296"/>
      <c r="O457" s="296"/>
      <c r="P457" s="296"/>
      <c r="Q457" s="296"/>
      <c r="R457" s="296"/>
      <c r="S457" s="296"/>
      <c r="T457" s="296"/>
      <c r="U457" s="296"/>
      <c r="V457" s="296"/>
      <c r="W457" s="296"/>
      <c r="X457" s="296"/>
      <c r="Y457" s="296"/>
      <c r="Z457" s="296"/>
    </row>
    <row r="458" spans="1:26" ht="15.75" customHeight="1" x14ac:dyDescent="0.25">
      <c r="A458" s="296"/>
      <c r="B458" s="296"/>
      <c r="C458" s="296"/>
      <c r="D458" s="296"/>
      <c r="E458" s="296"/>
      <c r="F458" s="296"/>
      <c r="G458" s="296"/>
      <c r="H458" s="300"/>
      <c r="I458" s="301"/>
      <c r="J458" s="296"/>
      <c r="K458" s="296"/>
      <c r="L458" s="296"/>
      <c r="M458" s="296"/>
      <c r="N458" s="296"/>
      <c r="O458" s="296"/>
      <c r="P458" s="296"/>
      <c r="Q458" s="296"/>
      <c r="R458" s="296"/>
      <c r="S458" s="296"/>
      <c r="T458" s="296"/>
      <c r="U458" s="296"/>
      <c r="V458" s="296"/>
      <c r="W458" s="296"/>
      <c r="X458" s="296"/>
      <c r="Y458" s="296"/>
      <c r="Z458" s="296"/>
    </row>
    <row r="459" spans="1:26" ht="15.75" customHeight="1" x14ac:dyDescent="0.25">
      <c r="A459" s="296"/>
      <c r="B459" s="296"/>
      <c r="C459" s="296"/>
      <c r="D459" s="296"/>
      <c r="E459" s="296"/>
      <c r="F459" s="296"/>
      <c r="G459" s="296"/>
      <c r="H459" s="300"/>
      <c r="I459" s="301"/>
      <c r="J459" s="296"/>
      <c r="K459" s="296"/>
      <c r="L459" s="296"/>
      <c r="M459" s="296"/>
      <c r="N459" s="296"/>
      <c r="O459" s="296"/>
      <c r="P459" s="296"/>
      <c r="Q459" s="296"/>
      <c r="R459" s="296"/>
      <c r="S459" s="296"/>
      <c r="T459" s="296"/>
      <c r="U459" s="296"/>
      <c r="V459" s="296"/>
      <c r="W459" s="296"/>
      <c r="X459" s="296"/>
      <c r="Y459" s="296"/>
      <c r="Z459" s="296"/>
    </row>
    <row r="460" spans="1:26" ht="15.75" customHeight="1" x14ac:dyDescent="0.25">
      <c r="A460" s="296"/>
      <c r="B460" s="296"/>
      <c r="C460" s="296"/>
      <c r="D460" s="296"/>
      <c r="E460" s="296"/>
      <c r="F460" s="296"/>
      <c r="G460" s="296"/>
      <c r="H460" s="300"/>
      <c r="I460" s="301"/>
      <c r="J460" s="296"/>
      <c r="K460" s="296"/>
      <c r="L460" s="296"/>
      <c r="M460" s="296"/>
      <c r="N460" s="296"/>
      <c r="O460" s="296"/>
      <c r="P460" s="296"/>
      <c r="Q460" s="296"/>
      <c r="R460" s="296"/>
      <c r="S460" s="296"/>
      <c r="T460" s="296"/>
      <c r="U460" s="296"/>
      <c r="V460" s="296"/>
      <c r="W460" s="296"/>
      <c r="X460" s="296"/>
      <c r="Y460" s="296"/>
      <c r="Z460" s="296"/>
    </row>
    <row r="461" spans="1:26" ht="15.75" customHeight="1" x14ac:dyDescent="0.25">
      <c r="A461" s="296"/>
      <c r="B461" s="296"/>
      <c r="C461" s="296"/>
      <c r="D461" s="296"/>
      <c r="E461" s="296"/>
      <c r="F461" s="296"/>
      <c r="G461" s="296"/>
      <c r="H461" s="300"/>
      <c r="I461" s="301"/>
      <c r="J461" s="296"/>
      <c r="K461" s="296"/>
      <c r="L461" s="296"/>
      <c r="M461" s="296"/>
      <c r="N461" s="296"/>
      <c r="O461" s="296"/>
      <c r="P461" s="296"/>
      <c r="Q461" s="296"/>
      <c r="R461" s="296"/>
      <c r="S461" s="296"/>
      <c r="T461" s="296"/>
      <c r="U461" s="296"/>
      <c r="V461" s="296"/>
      <c r="W461" s="296"/>
      <c r="X461" s="296"/>
      <c r="Y461" s="296"/>
      <c r="Z461" s="296"/>
    </row>
    <row r="462" spans="1:26" ht="15.75" customHeight="1" x14ac:dyDescent="0.25">
      <c r="A462" s="296"/>
      <c r="B462" s="296"/>
      <c r="C462" s="296"/>
      <c r="D462" s="296"/>
      <c r="E462" s="296"/>
      <c r="F462" s="296"/>
      <c r="G462" s="296"/>
      <c r="H462" s="300"/>
      <c r="I462" s="301"/>
      <c r="J462" s="296"/>
      <c r="K462" s="296"/>
      <c r="L462" s="296"/>
      <c r="M462" s="296"/>
      <c r="N462" s="296"/>
      <c r="O462" s="296"/>
      <c r="P462" s="296"/>
      <c r="Q462" s="296"/>
      <c r="R462" s="296"/>
      <c r="S462" s="296"/>
      <c r="T462" s="296"/>
      <c r="U462" s="296"/>
      <c r="V462" s="296"/>
      <c r="W462" s="296"/>
      <c r="X462" s="296"/>
      <c r="Y462" s="296"/>
      <c r="Z462" s="296"/>
    </row>
    <row r="463" spans="1:26" ht="15.75" customHeight="1" x14ac:dyDescent="0.25">
      <c r="A463" s="296"/>
      <c r="B463" s="296"/>
      <c r="C463" s="296"/>
      <c r="D463" s="296"/>
      <c r="E463" s="296"/>
      <c r="F463" s="296"/>
      <c r="G463" s="296"/>
      <c r="H463" s="300"/>
      <c r="I463" s="301"/>
      <c r="J463" s="296"/>
      <c r="K463" s="296"/>
      <c r="L463" s="296"/>
      <c r="M463" s="296"/>
      <c r="N463" s="296"/>
      <c r="O463" s="296"/>
      <c r="P463" s="296"/>
      <c r="Q463" s="296"/>
      <c r="R463" s="296"/>
      <c r="S463" s="296"/>
      <c r="T463" s="296"/>
      <c r="U463" s="296"/>
      <c r="V463" s="296"/>
      <c r="W463" s="296"/>
      <c r="X463" s="296"/>
      <c r="Y463" s="296"/>
      <c r="Z463" s="296"/>
    </row>
    <row r="464" spans="1:26" ht="15.75" customHeight="1" x14ac:dyDescent="0.25">
      <c r="A464" s="296"/>
      <c r="B464" s="296"/>
      <c r="C464" s="296"/>
      <c r="D464" s="296"/>
      <c r="E464" s="296"/>
      <c r="F464" s="296"/>
      <c r="G464" s="296"/>
      <c r="H464" s="300"/>
      <c r="I464" s="301"/>
      <c r="J464" s="296"/>
      <c r="K464" s="296"/>
      <c r="L464" s="296"/>
      <c r="M464" s="296"/>
      <c r="N464" s="296"/>
      <c r="O464" s="296"/>
      <c r="P464" s="296"/>
      <c r="Q464" s="296"/>
      <c r="R464" s="296"/>
      <c r="S464" s="296"/>
      <c r="T464" s="296"/>
      <c r="U464" s="296"/>
      <c r="V464" s="296"/>
      <c r="W464" s="296"/>
      <c r="X464" s="296"/>
      <c r="Y464" s="296"/>
      <c r="Z464" s="296"/>
    </row>
    <row r="465" spans="1:26" ht="15.75" customHeight="1" x14ac:dyDescent="0.25">
      <c r="A465" s="296"/>
      <c r="B465" s="296"/>
      <c r="C465" s="296"/>
      <c r="D465" s="296"/>
      <c r="E465" s="296"/>
      <c r="F465" s="296"/>
      <c r="G465" s="296"/>
      <c r="H465" s="300"/>
      <c r="I465" s="301"/>
      <c r="J465" s="296"/>
      <c r="K465" s="296"/>
      <c r="L465" s="296"/>
      <c r="M465" s="296"/>
      <c r="N465" s="296"/>
      <c r="O465" s="296"/>
      <c r="P465" s="296"/>
      <c r="Q465" s="296"/>
      <c r="R465" s="296"/>
      <c r="S465" s="296"/>
      <c r="T465" s="296"/>
      <c r="U465" s="296"/>
      <c r="V465" s="296"/>
      <c r="W465" s="296"/>
      <c r="X465" s="296"/>
      <c r="Y465" s="296"/>
      <c r="Z465" s="296"/>
    </row>
    <row r="466" spans="1:26" ht="15.75" customHeight="1" x14ac:dyDescent="0.25">
      <c r="A466" s="296"/>
      <c r="B466" s="296"/>
      <c r="C466" s="296"/>
      <c r="D466" s="296"/>
      <c r="E466" s="296"/>
      <c r="F466" s="296"/>
      <c r="G466" s="296"/>
      <c r="H466" s="300"/>
      <c r="I466" s="301"/>
      <c r="J466" s="296"/>
      <c r="K466" s="296"/>
      <c r="L466" s="296"/>
      <c r="M466" s="296"/>
      <c r="N466" s="296"/>
      <c r="O466" s="296"/>
      <c r="P466" s="296"/>
      <c r="Q466" s="296"/>
      <c r="R466" s="296"/>
      <c r="S466" s="296"/>
      <c r="T466" s="296"/>
      <c r="U466" s="296"/>
      <c r="V466" s="296"/>
      <c r="W466" s="296"/>
      <c r="X466" s="296"/>
      <c r="Y466" s="296"/>
      <c r="Z466" s="296"/>
    </row>
    <row r="467" spans="1:26" ht="15.75" customHeight="1" x14ac:dyDescent="0.25">
      <c r="A467" s="296"/>
      <c r="B467" s="296"/>
      <c r="C467" s="296"/>
      <c r="D467" s="296"/>
      <c r="E467" s="296"/>
      <c r="F467" s="296"/>
      <c r="G467" s="296"/>
      <c r="H467" s="300"/>
      <c r="I467" s="301"/>
      <c r="J467" s="296"/>
      <c r="K467" s="296"/>
      <c r="L467" s="296"/>
      <c r="M467" s="296"/>
      <c r="N467" s="296"/>
      <c r="O467" s="296"/>
      <c r="P467" s="296"/>
      <c r="Q467" s="296"/>
      <c r="R467" s="296"/>
      <c r="S467" s="296"/>
      <c r="T467" s="296"/>
      <c r="U467" s="296"/>
      <c r="V467" s="296"/>
      <c r="W467" s="296"/>
      <c r="X467" s="296"/>
      <c r="Y467" s="296"/>
      <c r="Z467" s="296"/>
    </row>
    <row r="468" spans="1:26" ht="15.75" customHeight="1" x14ac:dyDescent="0.25">
      <c r="A468" s="296"/>
      <c r="B468" s="296"/>
      <c r="C468" s="296"/>
      <c r="D468" s="296"/>
      <c r="E468" s="296"/>
      <c r="F468" s="296"/>
      <c r="G468" s="296"/>
      <c r="H468" s="300"/>
      <c r="I468" s="301"/>
      <c r="J468" s="296"/>
      <c r="K468" s="296"/>
      <c r="L468" s="296"/>
      <c r="M468" s="296"/>
      <c r="N468" s="296"/>
      <c r="O468" s="296"/>
      <c r="P468" s="296"/>
      <c r="Q468" s="296"/>
      <c r="R468" s="296"/>
      <c r="S468" s="296"/>
      <c r="T468" s="296"/>
      <c r="U468" s="296"/>
      <c r="V468" s="296"/>
      <c r="W468" s="296"/>
      <c r="X468" s="296"/>
      <c r="Y468" s="296"/>
      <c r="Z468" s="296"/>
    </row>
    <row r="469" spans="1:26" ht="15.75" customHeight="1" x14ac:dyDescent="0.25">
      <c r="A469" s="296"/>
      <c r="B469" s="296"/>
      <c r="C469" s="296"/>
      <c r="D469" s="296"/>
      <c r="E469" s="296"/>
      <c r="F469" s="296"/>
      <c r="G469" s="296"/>
      <c r="H469" s="300"/>
      <c r="I469" s="301"/>
      <c r="J469" s="296"/>
      <c r="K469" s="296"/>
      <c r="L469" s="296"/>
      <c r="M469" s="296"/>
      <c r="N469" s="296"/>
      <c r="O469" s="296"/>
      <c r="P469" s="296"/>
      <c r="Q469" s="296"/>
      <c r="R469" s="296"/>
      <c r="S469" s="296"/>
      <c r="T469" s="296"/>
      <c r="U469" s="296"/>
      <c r="V469" s="296"/>
      <c r="W469" s="296"/>
      <c r="X469" s="296"/>
      <c r="Y469" s="296"/>
      <c r="Z469" s="296"/>
    </row>
    <row r="470" spans="1:26" ht="15.75" customHeight="1" x14ac:dyDescent="0.25">
      <c r="A470" s="296"/>
      <c r="B470" s="296"/>
      <c r="C470" s="296"/>
      <c r="D470" s="296"/>
      <c r="E470" s="296"/>
      <c r="F470" s="296"/>
      <c r="G470" s="296"/>
      <c r="H470" s="300"/>
      <c r="I470" s="301"/>
      <c r="J470" s="296"/>
      <c r="K470" s="296"/>
      <c r="L470" s="296"/>
      <c r="M470" s="296"/>
      <c r="N470" s="296"/>
      <c r="O470" s="296"/>
      <c r="P470" s="296"/>
      <c r="Q470" s="296"/>
      <c r="R470" s="296"/>
      <c r="S470" s="296"/>
      <c r="T470" s="296"/>
      <c r="U470" s="296"/>
      <c r="V470" s="296"/>
      <c r="W470" s="296"/>
      <c r="X470" s="296"/>
      <c r="Y470" s="296"/>
      <c r="Z470" s="296"/>
    </row>
    <row r="471" spans="1:26" ht="15.75" customHeight="1" x14ac:dyDescent="0.25">
      <c r="A471" s="296"/>
      <c r="B471" s="296"/>
      <c r="C471" s="296"/>
      <c r="D471" s="296"/>
      <c r="E471" s="296"/>
      <c r="F471" s="296"/>
      <c r="G471" s="296"/>
      <c r="H471" s="300"/>
      <c r="I471" s="301"/>
      <c r="J471" s="296"/>
      <c r="K471" s="296"/>
      <c r="L471" s="296"/>
      <c r="M471" s="296"/>
      <c r="N471" s="296"/>
      <c r="O471" s="296"/>
      <c r="P471" s="296"/>
      <c r="Q471" s="296"/>
      <c r="R471" s="296"/>
      <c r="S471" s="296"/>
      <c r="T471" s="296"/>
      <c r="U471" s="296"/>
      <c r="V471" s="296"/>
      <c r="W471" s="296"/>
      <c r="X471" s="296"/>
      <c r="Y471" s="296"/>
      <c r="Z471" s="296"/>
    </row>
    <row r="472" spans="1:26" ht="15.75" customHeight="1" x14ac:dyDescent="0.25">
      <c r="A472" s="296"/>
      <c r="B472" s="296"/>
      <c r="C472" s="296"/>
      <c r="D472" s="296"/>
      <c r="E472" s="296"/>
      <c r="F472" s="296"/>
      <c r="G472" s="296"/>
      <c r="H472" s="300"/>
      <c r="I472" s="301"/>
      <c r="J472" s="296"/>
      <c r="K472" s="296"/>
      <c r="L472" s="296"/>
      <c r="M472" s="296"/>
      <c r="N472" s="296"/>
      <c r="O472" s="296"/>
      <c r="P472" s="296"/>
      <c r="Q472" s="296"/>
      <c r="R472" s="296"/>
      <c r="S472" s="296"/>
      <c r="T472" s="296"/>
      <c r="U472" s="296"/>
      <c r="V472" s="296"/>
      <c r="W472" s="296"/>
      <c r="X472" s="296"/>
      <c r="Y472" s="296"/>
      <c r="Z472" s="296"/>
    </row>
    <row r="473" spans="1:26" ht="15.75" customHeight="1" x14ac:dyDescent="0.25">
      <c r="A473" s="296"/>
      <c r="B473" s="296"/>
      <c r="C473" s="296"/>
      <c r="D473" s="296"/>
      <c r="E473" s="296"/>
      <c r="F473" s="296"/>
      <c r="G473" s="296"/>
      <c r="H473" s="300"/>
      <c r="I473" s="301"/>
      <c r="J473" s="296"/>
      <c r="K473" s="296"/>
      <c r="L473" s="296"/>
      <c r="M473" s="296"/>
      <c r="N473" s="296"/>
      <c r="O473" s="296"/>
      <c r="P473" s="296"/>
      <c r="Q473" s="296"/>
      <c r="R473" s="296"/>
      <c r="S473" s="296"/>
      <c r="T473" s="296"/>
      <c r="U473" s="296"/>
      <c r="V473" s="296"/>
      <c r="W473" s="296"/>
      <c r="X473" s="296"/>
      <c r="Y473" s="296"/>
      <c r="Z473" s="296"/>
    </row>
    <row r="474" spans="1:26" ht="15.75" customHeight="1" x14ac:dyDescent="0.25">
      <c r="A474" s="296"/>
      <c r="B474" s="296"/>
      <c r="C474" s="296"/>
      <c r="D474" s="296"/>
      <c r="E474" s="296"/>
      <c r="F474" s="296"/>
      <c r="G474" s="296"/>
      <c r="H474" s="300"/>
      <c r="I474" s="301"/>
      <c r="J474" s="296"/>
      <c r="K474" s="296"/>
      <c r="L474" s="296"/>
      <c r="M474" s="296"/>
      <c r="N474" s="296"/>
      <c r="O474" s="296"/>
      <c r="P474" s="296"/>
      <c r="Q474" s="296"/>
      <c r="R474" s="296"/>
      <c r="S474" s="296"/>
      <c r="T474" s="296"/>
      <c r="U474" s="296"/>
      <c r="V474" s="296"/>
      <c r="W474" s="296"/>
      <c r="X474" s="296"/>
      <c r="Y474" s="296"/>
      <c r="Z474" s="296"/>
    </row>
    <row r="475" spans="1:26" ht="15.75" customHeight="1" x14ac:dyDescent="0.25">
      <c r="A475" s="296"/>
      <c r="B475" s="296"/>
      <c r="C475" s="296"/>
      <c r="D475" s="296"/>
      <c r="E475" s="296"/>
      <c r="F475" s="296"/>
      <c r="G475" s="296"/>
      <c r="H475" s="300"/>
      <c r="I475" s="301"/>
      <c r="J475" s="296"/>
      <c r="K475" s="296"/>
      <c r="L475" s="296"/>
      <c r="M475" s="296"/>
      <c r="N475" s="296"/>
      <c r="O475" s="296"/>
      <c r="P475" s="296"/>
      <c r="Q475" s="296"/>
      <c r="R475" s="296"/>
      <c r="S475" s="296"/>
      <c r="T475" s="296"/>
      <c r="U475" s="296"/>
      <c r="V475" s="296"/>
      <c r="W475" s="296"/>
      <c r="X475" s="296"/>
      <c r="Y475" s="296"/>
      <c r="Z475" s="296"/>
    </row>
    <row r="476" spans="1:26" ht="15.75" customHeight="1" x14ac:dyDescent="0.25">
      <c r="A476" s="296"/>
      <c r="B476" s="296"/>
      <c r="C476" s="296"/>
      <c r="D476" s="296"/>
      <c r="E476" s="296"/>
      <c r="F476" s="296"/>
      <c r="G476" s="296"/>
      <c r="H476" s="300"/>
      <c r="I476" s="301"/>
      <c r="J476" s="296"/>
      <c r="K476" s="296"/>
      <c r="L476" s="296"/>
      <c r="M476" s="296"/>
      <c r="N476" s="296"/>
      <c r="O476" s="296"/>
      <c r="P476" s="296"/>
      <c r="Q476" s="296"/>
      <c r="R476" s="296"/>
      <c r="S476" s="296"/>
      <c r="T476" s="296"/>
      <c r="U476" s="296"/>
      <c r="V476" s="296"/>
      <c r="W476" s="296"/>
      <c r="X476" s="296"/>
      <c r="Y476" s="296"/>
      <c r="Z476" s="296"/>
    </row>
    <row r="477" spans="1:26" ht="15.75" customHeight="1" x14ac:dyDescent="0.25">
      <c r="A477" s="296"/>
      <c r="B477" s="296"/>
      <c r="C477" s="296"/>
      <c r="D477" s="296"/>
      <c r="E477" s="296"/>
      <c r="F477" s="296"/>
      <c r="G477" s="296"/>
      <c r="H477" s="300"/>
      <c r="I477" s="301"/>
      <c r="J477" s="296"/>
      <c r="K477" s="296"/>
      <c r="L477" s="296"/>
      <c r="M477" s="296"/>
      <c r="N477" s="296"/>
      <c r="O477" s="296"/>
      <c r="P477" s="296"/>
      <c r="Q477" s="296"/>
      <c r="R477" s="296"/>
      <c r="S477" s="296"/>
      <c r="T477" s="296"/>
      <c r="U477" s="296"/>
      <c r="V477" s="296"/>
      <c r="W477" s="296"/>
      <c r="X477" s="296"/>
      <c r="Y477" s="296"/>
      <c r="Z477" s="296"/>
    </row>
    <row r="478" spans="1:26" ht="15.75" customHeight="1" x14ac:dyDescent="0.25">
      <c r="A478" s="296"/>
      <c r="B478" s="296"/>
      <c r="C478" s="296"/>
      <c r="D478" s="296"/>
      <c r="E478" s="296"/>
      <c r="F478" s="296"/>
      <c r="G478" s="296"/>
      <c r="H478" s="300"/>
      <c r="I478" s="301"/>
      <c r="J478" s="296"/>
      <c r="K478" s="296"/>
      <c r="L478" s="296"/>
      <c r="M478" s="296"/>
      <c r="N478" s="296"/>
      <c r="O478" s="296"/>
      <c r="P478" s="296"/>
      <c r="Q478" s="296"/>
      <c r="R478" s="296"/>
      <c r="S478" s="296"/>
      <c r="T478" s="296"/>
      <c r="U478" s="296"/>
      <c r="V478" s="296"/>
      <c r="W478" s="296"/>
      <c r="X478" s="296"/>
      <c r="Y478" s="296"/>
      <c r="Z478" s="296"/>
    </row>
    <row r="479" spans="1:26" ht="15.75" customHeight="1" x14ac:dyDescent="0.25">
      <c r="A479" s="296"/>
      <c r="B479" s="296"/>
      <c r="C479" s="296"/>
      <c r="D479" s="296"/>
      <c r="E479" s="296"/>
      <c r="F479" s="296"/>
      <c r="G479" s="296"/>
      <c r="H479" s="300"/>
      <c r="I479" s="301"/>
      <c r="J479" s="296"/>
      <c r="K479" s="296"/>
      <c r="L479" s="296"/>
      <c r="M479" s="296"/>
      <c r="N479" s="296"/>
      <c r="O479" s="296"/>
      <c r="P479" s="296"/>
      <c r="Q479" s="296"/>
      <c r="R479" s="296"/>
      <c r="S479" s="296"/>
      <c r="T479" s="296"/>
      <c r="U479" s="296"/>
      <c r="V479" s="296"/>
      <c r="W479" s="296"/>
      <c r="X479" s="296"/>
      <c r="Y479" s="296"/>
      <c r="Z479" s="296"/>
    </row>
    <row r="480" spans="1:26" ht="15.75" customHeight="1" x14ac:dyDescent="0.25">
      <c r="A480" s="296"/>
      <c r="B480" s="296"/>
      <c r="C480" s="296"/>
      <c r="D480" s="296"/>
      <c r="E480" s="296"/>
      <c r="F480" s="296"/>
      <c r="G480" s="296"/>
      <c r="H480" s="300"/>
      <c r="I480" s="301"/>
      <c r="J480" s="296"/>
      <c r="K480" s="296"/>
      <c r="L480" s="296"/>
      <c r="M480" s="296"/>
      <c r="N480" s="296"/>
      <c r="O480" s="296"/>
      <c r="P480" s="296"/>
      <c r="Q480" s="296"/>
      <c r="R480" s="296"/>
      <c r="S480" s="296"/>
      <c r="T480" s="296"/>
      <c r="U480" s="296"/>
      <c r="V480" s="296"/>
      <c r="W480" s="296"/>
      <c r="X480" s="296"/>
      <c r="Y480" s="296"/>
      <c r="Z480" s="296"/>
    </row>
    <row r="481" spans="1:26" ht="15.75" customHeight="1" x14ac:dyDescent="0.25">
      <c r="A481" s="296"/>
      <c r="B481" s="296"/>
      <c r="C481" s="296"/>
      <c r="D481" s="296"/>
      <c r="E481" s="296"/>
      <c r="F481" s="296"/>
      <c r="G481" s="296"/>
      <c r="H481" s="300"/>
      <c r="I481" s="301"/>
      <c r="J481" s="296"/>
      <c r="K481" s="296"/>
      <c r="L481" s="296"/>
      <c r="M481" s="296"/>
      <c r="N481" s="296"/>
      <c r="O481" s="296"/>
      <c r="P481" s="296"/>
      <c r="Q481" s="296"/>
      <c r="R481" s="296"/>
      <c r="S481" s="296"/>
      <c r="T481" s="296"/>
      <c r="U481" s="296"/>
      <c r="V481" s="296"/>
      <c r="W481" s="296"/>
      <c r="X481" s="296"/>
      <c r="Y481" s="296"/>
      <c r="Z481" s="296"/>
    </row>
    <row r="482" spans="1:26" ht="15.75" customHeight="1" x14ac:dyDescent="0.25">
      <c r="A482" s="296"/>
      <c r="B482" s="296"/>
      <c r="C482" s="296"/>
      <c r="D482" s="296"/>
      <c r="E482" s="296"/>
      <c r="F482" s="296"/>
      <c r="G482" s="296"/>
      <c r="H482" s="300"/>
      <c r="I482" s="301"/>
      <c r="J482" s="296"/>
      <c r="K482" s="296"/>
      <c r="L482" s="296"/>
      <c r="M482" s="296"/>
      <c r="N482" s="296"/>
      <c r="O482" s="296"/>
      <c r="P482" s="296"/>
      <c r="Q482" s="296"/>
      <c r="R482" s="296"/>
      <c r="S482" s="296"/>
      <c r="T482" s="296"/>
      <c r="U482" s="296"/>
      <c r="V482" s="296"/>
      <c r="W482" s="296"/>
      <c r="X482" s="296"/>
      <c r="Y482" s="296"/>
      <c r="Z482" s="296"/>
    </row>
    <row r="483" spans="1:26" ht="15.75" customHeight="1" x14ac:dyDescent="0.25">
      <c r="A483" s="296"/>
      <c r="B483" s="296"/>
      <c r="C483" s="296"/>
      <c r="D483" s="296"/>
      <c r="E483" s="296"/>
      <c r="F483" s="296"/>
      <c r="G483" s="296"/>
      <c r="H483" s="300"/>
      <c r="I483" s="301"/>
      <c r="J483" s="296"/>
      <c r="K483" s="296"/>
      <c r="L483" s="296"/>
      <c r="M483" s="296"/>
      <c r="N483" s="296"/>
      <c r="O483" s="296"/>
      <c r="P483" s="296"/>
      <c r="Q483" s="296"/>
      <c r="R483" s="296"/>
      <c r="S483" s="296"/>
      <c r="T483" s="296"/>
      <c r="U483" s="296"/>
      <c r="V483" s="296"/>
      <c r="W483" s="296"/>
      <c r="X483" s="296"/>
      <c r="Y483" s="296"/>
      <c r="Z483" s="296"/>
    </row>
    <row r="484" spans="1:26" ht="15.75" customHeight="1" x14ac:dyDescent="0.25">
      <c r="A484" s="296"/>
      <c r="B484" s="296"/>
      <c r="C484" s="296"/>
      <c r="D484" s="296"/>
      <c r="E484" s="296"/>
      <c r="F484" s="296"/>
      <c r="G484" s="296"/>
      <c r="H484" s="300"/>
      <c r="I484" s="301"/>
      <c r="J484" s="296"/>
      <c r="K484" s="296"/>
      <c r="L484" s="296"/>
      <c r="M484" s="296"/>
      <c r="N484" s="296"/>
      <c r="O484" s="296"/>
      <c r="P484" s="296"/>
      <c r="Q484" s="296"/>
      <c r="R484" s="296"/>
      <c r="S484" s="296"/>
      <c r="T484" s="296"/>
      <c r="U484" s="296"/>
      <c r="V484" s="296"/>
      <c r="W484" s="296"/>
      <c r="X484" s="296"/>
      <c r="Y484" s="296"/>
      <c r="Z484" s="296"/>
    </row>
    <row r="485" spans="1:26" ht="15.75" customHeight="1" x14ac:dyDescent="0.25">
      <c r="A485" s="296"/>
      <c r="B485" s="296"/>
      <c r="C485" s="296"/>
      <c r="D485" s="296"/>
      <c r="E485" s="296"/>
      <c r="F485" s="296"/>
      <c r="G485" s="296"/>
      <c r="H485" s="300"/>
      <c r="I485" s="301"/>
      <c r="J485" s="296"/>
      <c r="K485" s="296"/>
      <c r="L485" s="296"/>
      <c r="M485" s="296"/>
      <c r="N485" s="296"/>
      <c r="O485" s="296"/>
      <c r="P485" s="296"/>
      <c r="Q485" s="296"/>
      <c r="R485" s="296"/>
      <c r="S485" s="296"/>
      <c r="T485" s="296"/>
      <c r="U485" s="296"/>
      <c r="V485" s="296"/>
      <c r="W485" s="296"/>
      <c r="X485" s="296"/>
      <c r="Y485" s="296"/>
      <c r="Z485" s="296"/>
    </row>
    <row r="486" spans="1:26" ht="15.75" customHeight="1" x14ac:dyDescent="0.25">
      <c r="A486" s="296"/>
      <c r="B486" s="296"/>
      <c r="C486" s="296"/>
      <c r="D486" s="296"/>
      <c r="E486" s="296"/>
      <c r="F486" s="296"/>
      <c r="G486" s="296"/>
      <c r="H486" s="300"/>
      <c r="I486" s="301"/>
      <c r="J486" s="296"/>
      <c r="K486" s="296"/>
      <c r="L486" s="296"/>
      <c r="M486" s="296"/>
      <c r="N486" s="296"/>
      <c r="O486" s="296"/>
      <c r="P486" s="296"/>
      <c r="Q486" s="296"/>
      <c r="R486" s="296"/>
      <c r="S486" s="296"/>
      <c r="T486" s="296"/>
      <c r="U486" s="296"/>
      <c r="V486" s="296"/>
      <c r="W486" s="296"/>
      <c r="X486" s="296"/>
      <c r="Y486" s="296"/>
      <c r="Z486" s="296"/>
    </row>
    <row r="487" spans="1:26" ht="15.75" customHeight="1" x14ac:dyDescent="0.25">
      <c r="A487" s="296"/>
      <c r="B487" s="296"/>
      <c r="C487" s="296"/>
      <c r="D487" s="296"/>
      <c r="E487" s="296"/>
      <c r="F487" s="296"/>
      <c r="G487" s="296"/>
      <c r="H487" s="300"/>
      <c r="I487" s="301"/>
      <c r="J487" s="296"/>
      <c r="K487" s="296"/>
      <c r="L487" s="296"/>
      <c r="M487" s="296"/>
      <c r="N487" s="296"/>
      <c r="O487" s="296"/>
      <c r="P487" s="296"/>
      <c r="Q487" s="296"/>
      <c r="R487" s="296"/>
      <c r="S487" s="296"/>
      <c r="T487" s="296"/>
      <c r="U487" s="296"/>
      <c r="V487" s="296"/>
      <c r="W487" s="296"/>
      <c r="X487" s="296"/>
      <c r="Y487" s="296"/>
      <c r="Z487" s="296"/>
    </row>
    <row r="488" spans="1:26" ht="15.75" customHeight="1" x14ac:dyDescent="0.25">
      <c r="A488" s="296"/>
      <c r="B488" s="296"/>
      <c r="C488" s="296"/>
      <c r="D488" s="296"/>
      <c r="E488" s="296"/>
      <c r="F488" s="296"/>
      <c r="G488" s="296"/>
      <c r="H488" s="300"/>
      <c r="I488" s="301"/>
      <c r="J488" s="296"/>
      <c r="K488" s="296"/>
      <c r="L488" s="296"/>
      <c r="M488" s="296"/>
      <c r="N488" s="296"/>
      <c r="O488" s="296"/>
      <c r="P488" s="296"/>
      <c r="Q488" s="296"/>
      <c r="R488" s="296"/>
      <c r="S488" s="296"/>
      <c r="T488" s="296"/>
      <c r="U488" s="296"/>
      <c r="V488" s="296"/>
      <c r="W488" s="296"/>
      <c r="X488" s="296"/>
      <c r="Y488" s="296"/>
      <c r="Z488" s="296"/>
    </row>
    <row r="489" spans="1:26" ht="15.75" customHeight="1" x14ac:dyDescent="0.25">
      <c r="A489" s="296"/>
      <c r="B489" s="296"/>
      <c r="C489" s="296"/>
      <c r="D489" s="296"/>
      <c r="E489" s="296"/>
      <c r="F489" s="296"/>
      <c r="G489" s="296"/>
      <c r="H489" s="300"/>
      <c r="I489" s="301"/>
      <c r="J489" s="296"/>
      <c r="K489" s="296"/>
      <c r="L489" s="296"/>
      <c r="M489" s="296"/>
      <c r="N489" s="296"/>
      <c r="O489" s="296"/>
      <c r="P489" s="296"/>
      <c r="Q489" s="296"/>
      <c r="R489" s="296"/>
      <c r="S489" s="296"/>
      <c r="T489" s="296"/>
      <c r="U489" s="296"/>
      <c r="V489" s="296"/>
      <c r="W489" s="296"/>
      <c r="X489" s="296"/>
      <c r="Y489" s="296"/>
      <c r="Z489" s="296"/>
    </row>
    <row r="490" spans="1:26" ht="15.75" customHeight="1" x14ac:dyDescent="0.25">
      <c r="A490" s="296"/>
      <c r="B490" s="296"/>
      <c r="C490" s="296"/>
      <c r="D490" s="296"/>
      <c r="E490" s="296"/>
      <c r="F490" s="296"/>
      <c r="G490" s="296"/>
      <c r="H490" s="300"/>
      <c r="I490" s="301"/>
      <c r="J490" s="296"/>
      <c r="K490" s="296"/>
      <c r="L490" s="296"/>
      <c r="M490" s="296"/>
      <c r="N490" s="296"/>
      <c r="O490" s="296"/>
      <c r="P490" s="296"/>
      <c r="Q490" s="296"/>
      <c r="R490" s="296"/>
      <c r="S490" s="296"/>
      <c r="T490" s="296"/>
      <c r="U490" s="296"/>
      <c r="V490" s="296"/>
      <c r="W490" s="296"/>
      <c r="X490" s="296"/>
      <c r="Y490" s="296"/>
      <c r="Z490" s="296"/>
    </row>
    <row r="491" spans="1:26" ht="15.75" customHeight="1" x14ac:dyDescent="0.25">
      <c r="A491" s="296"/>
      <c r="B491" s="296"/>
      <c r="C491" s="296"/>
      <c r="D491" s="296"/>
      <c r="E491" s="296"/>
      <c r="F491" s="296"/>
      <c r="G491" s="296"/>
      <c r="H491" s="300"/>
      <c r="I491" s="301"/>
      <c r="J491" s="296"/>
      <c r="K491" s="296"/>
      <c r="L491" s="296"/>
      <c r="M491" s="296"/>
      <c r="N491" s="296"/>
      <c r="O491" s="296"/>
      <c r="P491" s="296"/>
      <c r="Q491" s="296"/>
      <c r="R491" s="296"/>
      <c r="S491" s="296"/>
      <c r="T491" s="296"/>
      <c r="U491" s="296"/>
      <c r="V491" s="296"/>
      <c r="W491" s="296"/>
      <c r="X491" s="296"/>
      <c r="Y491" s="296"/>
      <c r="Z491" s="296"/>
    </row>
    <row r="492" spans="1:26" ht="15.75" customHeight="1" x14ac:dyDescent="0.25">
      <c r="A492" s="296"/>
      <c r="B492" s="296"/>
      <c r="C492" s="296"/>
      <c r="D492" s="296"/>
      <c r="E492" s="296"/>
      <c r="F492" s="296"/>
      <c r="G492" s="296"/>
      <c r="H492" s="300"/>
      <c r="I492" s="301"/>
      <c r="J492" s="296"/>
      <c r="K492" s="296"/>
      <c r="L492" s="296"/>
      <c r="M492" s="296"/>
      <c r="N492" s="296"/>
      <c r="O492" s="296"/>
      <c r="P492" s="296"/>
      <c r="Q492" s="296"/>
      <c r="R492" s="296"/>
      <c r="S492" s="296"/>
      <c r="T492" s="296"/>
      <c r="U492" s="296"/>
      <c r="V492" s="296"/>
      <c r="W492" s="296"/>
      <c r="X492" s="296"/>
      <c r="Y492" s="296"/>
      <c r="Z492" s="296"/>
    </row>
    <row r="493" spans="1:26" ht="15.75" customHeight="1" x14ac:dyDescent="0.25">
      <c r="A493" s="296"/>
      <c r="B493" s="296"/>
      <c r="C493" s="296"/>
      <c r="D493" s="296"/>
      <c r="E493" s="296"/>
      <c r="F493" s="296"/>
      <c r="G493" s="296"/>
      <c r="H493" s="300"/>
      <c r="I493" s="301"/>
      <c r="J493" s="296"/>
      <c r="K493" s="296"/>
      <c r="L493" s="296"/>
      <c r="M493" s="296"/>
      <c r="N493" s="296"/>
      <c r="O493" s="296"/>
      <c r="P493" s="296"/>
      <c r="Q493" s="296"/>
      <c r="R493" s="296"/>
      <c r="S493" s="296"/>
      <c r="T493" s="296"/>
      <c r="U493" s="296"/>
      <c r="V493" s="296"/>
      <c r="W493" s="296"/>
      <c r="X493" s="296"/>
      <c r="Y493" s="296"/>
      <c r="Z493" s="296"/>
    </row>
    <row r="494" spans="1:26" ht="15.75" customHeight="1" x14ac:dyDescent="0.25">
      <c r="A494" s="296"/>
      <c r="B494" s="296"/>
      <c r="C494" s="296"/>
      <c r="D494" s="296"/>
      <c r="E494" s="296"/>
      <c r="F494" s="296"/>
      <c r="G494" s="296"/>
      <c r="H494" s="300"/>
      <c r="I494" s="301"/>
      <c r="J494" s="296"/>
      <c r="K494" s="296"/>
      <c r="L494" s="296"/>
      <c r="M494" s="296"/>
      <c r="N494" s="296"/>
      <c r="O494" s="296"/>
      <c r="P494" s="296"/>
      <c r="Q494" s="296"/>
      <c r="R494" s="296"/>
      <c r="S494" s="296"/>
      <c r="T494" s="296"/>
      <c r="U494" s="296"/>
      <c r="V494" s="296"/>
      <c r="W494" s="296"/>
      <c r="X494" s="296"/>
      <c r="Y494" s="296"/>
      <c r="Z494" s="296"/>
    </row>
    <row r="495" spans="1:26" ht="15.75" customHeight="1" x14ac:dyDescent="0.25">
      <c r="A495" s="296"/>
      <c r="B495" s="296"/>
      <c r="C495" s="296"/>
      <c r="D495" s="296"/>
      <c r="E495" s="296"/>
      <c r="F495" s="296"/>
      <c r="G495" s="296"/>
      <c r="H495" s="300"/>
      <c r="I495" s="301"/>
      <c r="J495" s="296"/>
      <c r="K495" s="296"/>
      <c r="L495" s="296"/>
      <c r="M495" s="296"/>
      <c r="N495" s="296"/>
      <c r="O495" s="296"/>
      <c r="P495" s="296"/>
      <c r="Q495" s="296"/>
      <c r="R495" s="296"/>
      <c r="S495" s="296"/>
      <c r="T495" s="296"/>
      <c r="U495" s="296"/>
      <c r="V495" s="296"/>
      <c r="W495" s="296"/>
      <c r="X495" s="296"/>
      <c r="Y495" s="296"/>
      <c r="Z495" s="296"/>
    </row>
    <row r="496" spans="1:26" ht="15.75" customHeight="1" x14ac:dyDescent="0.25">
      <c r="A496" s="296"/>
      <c r="B496" s="296"/>
      <c r="C496" s="296"/>
      <c r="D496" s="296"/>
      <c r="E496" s="296"/>
      <c r="F496" s="296"/>
      <c r="G496" s="296"/>
      <c r="H496" s="300"/>
      <c r="I496" s="301"/>
      <c r="J496" s="296"/>
      <c r="K496" s="296"/>
      <c r="L496" s="296"/>
      <c r="M496" s="296"/>
      <c r="N496" s="296"/>
      <c r="O496" s="296"/>
      <c r="P496" s="296"/>
      <c r="Q496" s="296"/>
      <c r="R496" s="296"/>
      <c r="S496" s="296"/>
      <c r="T496" s="296"/>
      <c r="U496" s="296"/>
      <c r="V496" s="296"/>
      <c r="W496" s="296"/>
      <c r="X496" s="296"/>
      <c r="Y496" s="296"/>
      <c r="Z496" s="296"/>
    </row>
    <row r="497" spans="1:26" ht="15.75" customHeight="1" x14ac:dyDescent="0.25">
      <c r="A497" s="296"/>
      <c r="B497" s="296"/>
      <c r="C497" s="296"/>
      <c r="D497" s="296"/>
      <c r="E497" s="296"/>
      <c r="F497" s="296"/>
      <c r="G497" s="296"/>
      <c r="H497" s="300"/>
      <c r="I497" s="301"/>
      <c r="J497" s="296"/>
      <c r="K497" s="296"/>
      <c r="L497" s="296"/>
      <c r="M497" s="296"/>
      <c r="N497" s="296"/>
      <c r="O497" s="296"/>
      <c r="P497" s="296"/>
      <c r="Q497" s="296"/>
      <c r="R497" s="296"/>
      <c r="S497" s="296"/>
      <c r="T497" s="296"/>
      <c r="U497" s="296"/>
      <c r="V497" s="296"/>
      <c r="W497" s="296"/>
      <c r="X497" s="296"/>
      <c r="Y497" s="296"/>
      <c r="Z497" s="296"/>
    </row>
    <row r="498" spans="1:26" ht="15.75" customHeight="1" x14ac:dyDescent="0.25">
      <c r="A498" s="296"/>
      <c r="B498" s="296"/>
      <c r="C498" s="296"/>
      <c r="D498" s="296"/>
      <c r="E498" s="296"/>
      <c r="F498" s="296"/>
      <c r="G498" s="296"/>
      <c r="H498" s="300"/>
      <c r="I498" s="301"/>
      <c r="J498" s="296"/>
      <c r="K498" s="296"/>
      <c r="L498" s="296"/>
      <c r="M498" s="296"/>
      <c r="N498" s="296"/>
      <c r="O498" s="296"/>
      <c r="P498" s="296"/>
      <c r="Q498" s="296"/>
      <c r="R498" s="296"/>
      <c r="S498" s="296"/>
      <c r="T498" s="296"/>
      <c r="U498" s="296"/>
      <c r="V498" s="296"/>
      <c r="W498" s="296"/>
      <c r="X498" s="296"/>
      <c r="Y498" s="296"/>
      <c r="Z498" s="296"/>
    </row>
    <row r="499" spans="1:26" ht="15.75" customHeight="1" x14ac:dyDescent="0.25">
      <c r="A499" s="296"/>
      <c r="B499" s="296"/>
      <c r="C499" s="296"/>
      <c r="D499" s="296"/>
      <c r="E499" s="296"/>
      <c r="F499" s="296"/>
      <c r="G499" s="296"/>
      <c r="H499" s="300"/>
      <c r="I499" s="301"/>
      <c r="J499" s="296"/>
      <c r="K499" s="296"/>
      <c r="L499" s="296"/>
      <c r="M499" s="296"/>
      <c r="N499" s="296"/>
      <c r="O499" s="296"/>
      <c r="P499" s="296"/>
      <c r="Q499" s="296"/>
      <c r="R499" s="296"/>
      <c r="S499" s="296"/>
      <c r="T499" s="296"/>
      <c r="U499" s="296"/>
      <c r="V499" s="296"/>
      <c r="W499" s="296"/>
      <c r="X499" s="296"/>
      <c r="Y499" s="296"/>
      <c r="Z499" s="296"/>
    </row>
    <row r="500" spans="1:26" ht="15.75" customHeight="1" x14ac:dyDescent="0.25">
      <c r="A500" s="296"/>
      <c r="B500" s="296"/>
      <c r="C500" s="296"/>
      <c r="D500" s="296"/>
      <c r="E500" s="296"/>
      <c r="F500" s="296"/>
      <c r="G500" s="296"/>
      <c r="H500" s="300"/>
      <c r="I500" s="301"/>
      <c r="J500" s="296"/>
      <c r="K500" s="296"/>
      <c r="L500" s="296"/>
      <c r="M500" s="296"/>
      <c r="N500" s="296"/>
      <c r="O500" s="296"/>
      <c r="P500" s="296"/>
      <c r="Q500" s="296"/>
      <c r="R500" s="296"/>
      <c r="S500" s="296"/>
      <c r="T500" s="296"/>
      <c r="U500" s="296"/>
      <c r="V500" s="296"/>
      <c r="W500" s="296"/>
      <c r="X500" s="296"/>
      <c r="Y500" s="296"/>
      <c r="Z500" s="296"/>
    </row>
    <row r="501" spans="1:26" ht="15.75" customHeight="1" x14ac:dyDescent="0.25">
      <c r="A501" s="296"/>
      <c r="B501" s="296"/>
      <c r="C501" s="296"/>
      <c r="D501" s="296"/>
      <c r="E501" s="296"/>
      <c r="F501" s="296"/>
      <c r="G501" s="296"/>
      <c r="H501" s="300"/>
      <c r="I501" s="301"/>
      <c r="J501" s="296"/>
      <c r="K501" s="296"/>
      <c r="L501" s="296"/>
      <c r="M501" s="296"/>
      <c r="N501" s="296"/>
      <c r="O501" s="296"/>
      <c r="P501" s="296"/>
      <c r="Q501" s="296"/>
      <c r="R501" s="296"/>
      <c r="S501" s="296"/>
      <c r="T501" s="296"/>
      <c r="U501" s="296"/>
      <c r="V501" s="296"/>
      <c r="W501" s="296"/>
      <c r="X501" s="296"/>
      <c r="Y501" s="296"/>
      <c r="Z501" s="296"/>
    </row>
    <row r="502" spans="1:26" ht="15.75" customHeight="1" x14ac:dyDescent="0.25">
      <c r="A502" s="296"/>
      <c r="B502" s="296"/>
      <c r="C502" s="296"/>
      <c r="D502" s="296"/>
      <c r="E502" s="296"/>
      <c r="F502" s="296"/>
      <c r="G502" s="296"/>
      <c r="H502" s="300"/>
      <c r="I502" s="301"/>
      <c r="J502" s="296"/>
      <c r="K502" s="296"/>
      <c r="L502" s="296"/>
      <c r="M502" s="296"/>
      <c r="N502" s="296"/>
      <c r="O502" s="296"/>
      <c r="P502" s="296"/>
      <c r="Q502" s="296"/>
      <c r="R502" s="296"/>
      <c r="S502" s="296"/>
      <c r="T502" s="296"/>
      <c r="U502" s="296"/>
      <c r="V502" s="296"/>
      <c r="W502" s="296"/>
      <c r="X502" s="296"/>
      <c r="Y502" s="296"/>
      <c r="Z502" s="296"/>
    </row>
    <row r="503" spans="1:26" ht="15.75" customHeight="1" x14ac:dyDescent="0.25">
      <c r="A503" s="296"/>
      <c r="B503" s="296"/>
      <c r="C503" s="296"/>
      <c r="D503" s="296"/>
      <c r="E503" s="296"/>
      <c r="F503" s="296"/>
      <c r="G503" s="296"/>
      <c r="H503" s="300"/>
      <c r="I503" s="301"/>
      <c r="J503" s="296"/>
      <c r="K503" s="296"/>
      <c r="L503" s="296"/>
      <c r="M503" s="296"/>
      <c r="N503" s="296"/>
      <c r="O503" s="296"/>
      <c r="P503" s="296"/>
      <c r="Q503" s="296"/>
      <c r="R503" s="296"/>
      <c r="S503" s="296"/>
      <c r="T503" s="296"/>
      <c r="U503" s="296"/>
      <c r="V503" s="296"/>
      <c r="W503" s="296"/>
      <c r="X503" s="296"/>
      <c r="Y503" s="296"/>
      <c r="Z503" s="296"/>
    </row>
    <row r="504" spans="1:26" ht="15.75" customHeight="1" x14ac:dyDescent="0.25">
      <c r="A504" s="296"/>
      <c r="B504" s="296"/>
      <c r="C504" s="296"/>
      <c r="D504" s="296"/>
      <c r="E504" s="296"/>
      <c r="F504" s="296"/>
      <c r="G504" s="296"/>
      <c r="H504" s="300"/>
      <c r="I504" s="301"/>
      <c r="J504" s="296"/>
      <c r="K504" s="296"/>
      <c r="L504" s="296"/>
      <c r="M504" s="296"/>
      <c r="N504" s="296"/>
      <c r="O504" s="296"/>
      <c r="P504" s="296"/>
      <c r="Q504" s="296"/>
      <c r="R504" s="296"/>
      <c r="S504" s="296"/>
      <c r="T504" s="296"/>
      <c r="U504" s="296"/>
      <c r="V504" s="296"/>
      <c r="W504" s="296"/>
      <c r="X504" s="296"/>
      <c r="Y504" s="296"/>
      <c r="Z504" s="296"/>
    </row>
    <row r="505" spans="1:26" ht="15.75" customHeight="1" x14ac:dyDescent="0.25">
      <c r="A505" s="296"/>
      <c r="B505" s="296"/>
      <c r="C505" s="296"/>
      <c r="D505" s="296"/>
      <c r="E505" s="296"/>
      <c r="F505" s="296"/>
      <c r="G505" s="296"/>
      <c r="H505" s="300"/>
      <c r="I505" s="301"/>
      <c r="J505" s="296"/>
      <c r="K505" s="296"/>
      <c r="L505" s="296"/>
      <c r="M505" s="296"/>
      <c r="N505" s="296"/>
      <c r="O505" s="296"/>
      <c r="P505" s="296"/>
      <c r="Q505" s="296"/>
      <c r="R505" s="296"/>
      <c r="S505" s="296"/>
      <c r="T505" s="296"/>
      <c r="U505" s="296"/>
      <c r="V505" s="296"/>
      <c r="W505" s="296"/>
      <c r="X505" s="296"/>
      <c r="Y505" s="296"/>
      <c r="Z505" s="296"/>
    </row>
    <row r="506" spans="1:26" ht="15.75" customHeight="1" x14ac:dyDescent="0.25">
      <c r="A506" s="296"/>
      <c r="B506" s="296"/>
      <c r="C506" s="296"/>
      <c r="D506" s="296"/>
      <c r="E506" s="296"/>
      <c r="F506" s="296"/>
      <c r="G506" s="296"/>
      <c r="H506" s="300"/>
      <c r="I506" s="301"/>
      <c r="J506" s="296"/>
      <c r="K506" s="296"/>
      <c r="L506" s="296"/>
      <c r="M506" s="296"/>
      <c r="N506" s="296"/>
      <c r="O506" s="296"/>
      <c r="P506" s="296"/>
      <c r="Q506" s="296"/>
      <c r="R506" s="296"/>
      <c r="S506" s="296"/>
      <c r="T506" s="296"/>
      <c r="U506" s="296"/>
      <c r="V506" s="296"/>
      <c r="W506" s="296"/>
      <c r="X506" s="296"/>
      <c r="Y506" s="296"/>
      <c r="Z506" s="296"/>
    </row>
    <row r="507" spans="1:26" ht="15.75" customHeight="1" x14ac:dyDescent="0.25">
      <c r="A507" s="296"/>
      <c r="B507" s="296"/>
      <c r="C507" s="296"/>
      <c r="D507" s="296"/>
      <c r="E507" s="296"/>
      <c r="F507" s="296"/>
      <c r="G507" s="296"/>
      <c r="H507" s="300"/>
      <c r="I507" s="301"/>
      <c r="J507" s="296"/>
      <c r="K507" s="296"/>
      <c r="L507" s="296"/>
      <c r="M507" s="296"/>
      <c r="N507" s="296"/>
      <c r="O507" s="296"/>
      <c r="P507" s="296"/>
      <c r="Q507" s="296"/>
      <c r="R507" s="296"/>
      <c r="S507" s="296"/>
      <c r="T507" s="296"/>
      <c r="U507" s="296"/>
      <c r="V507" s="296"/>
      <c r="W507" s="296"/>
      <c r="X507" s="296"/>
      <c r="Y507" s="296"/>
      <c r="Z507" s="296"/>
    </row>
    <row r="508" spans="1:26" ht="15.75" customHeight="1" x14ac:dyDescent="0.25">
      <c r="A508" s="296"/>
      <c r="B508" s="296"/>
      <c r="C508" s="296"/>
      <c r="D508" s="296"/>
      <c r="E508" s="296"/>
      <c r="F508" s="296"/>
      <c r="G508" s="296"/>
      <c r="H508" s="300"/>
      <c r="I508" s="301"/>
      <c r="J508" s="296"/>
      <c r="K508" s="296"/>
      <c r="L508" s="296"/>
      <c r="M508" s="296"/>
      <c r="N508" s="296"/>
      <c r="O508" s="296"/>
      <c r="P508" s="296"/>
      <c r="Q508" s="296"/>
      <c r="R508" s="296"/>
      <c r="S508" s="296"/>
      <c r="T508" s="296"/>
      <c r="U508" s="296"/>
      <c r="V508" s="296"/>
      <c r="W508" s="296"/>
      <c r="X508" s="296"/>
      <c r="Y508" s="296"/>
      <c r="Z508" s="296"/>
    </row>
    <row r="509" spans="1:26" ht="15.75" customHeight="1" x14ac:dyDescent="0.25">
      <c r="A509" s="296"/>
      <c r="B509" s="296"/>
      <c r="C509" s="296"/>
      <c r="D509" s="296"/>
      <c r="E509" s="296"/>
      <c r="F509" s="296"/>
      <c r="G509" s="296"/>
      <c r="H509" s="300"/>
      <c r="I509" s="301"/>
      <c r="J509" s="296"/>
      <c r="K509" s="296"/>
      <c r="L509" s="296"/>
      <c r="M509" s="296"/>
      <c r="N509" s="296"/>
      <c r="O509" s="296"/>
      <c r="P509" s="296"/>
      <c r="Q509" s="296"/>
      <c r="R509" s="296"/>
      <c r="S509" s="296"/>
      <c r="T509" s="296"/>
      <c r="U509" s="296"/>
      <c r="V509" s="296"/>
      <c r="W509" s="296"/>
      <c r="X509" s="296"/>
      <c r="Y509" s="296"/>
      <c r="Z509" s="296"/>
    </row>
    <row r="510" spans="1:26" ht="15.75" customHeight="1" x14ac:dyDescent="0.25">
      <c r="A510" s="296"/>
      <c r="B510" s="296"/>
      <c r="C510" s="296"/>
      <c r="D510" s="296"/>
      <c r="E510" s="296"/>
      <c r="F510" s="296"/>
      <c r="G510" s="296"/>
      <c r="H510" s="300"/>
      <c r="I510" s="301"/>
      <c r="J510" s="296"/>
      <c r="K510" s="296"/>
      <c r="L510" s="296"/>
      <c r="M510" s="296"/>
      <c r="N510" s="296"/>
      <c r="O510" s="296"/>
      <c r="P510" s="296"/>
      <c r="Q510" s="296"/>
      <c r="R510" s="296"/>
      <c r="S510" s="296"/>
      <c r="T510" s="296"/>
      <c r="U510" s="296"/>
      <c r="V510" s="296"/>
      <c r="W510" s="296"/>
      <c r="X510" s="296"/>
      <c r="Y510" s="296"/>
      <c r="Z510" s="296"/>
    </row>
    <row r="511" spans="1:26" ht="15.75" customHeight="1" x14ac:dyDescent="0.25">
      <c r="A511" s="296"/>
      <c r="B511" s="296"/>
      <c r="C511" s="296"/>
      <c r="D511" s="296"/>
      <c r="E511" s="296"/>
      <c r="F511" s="296"/>
      <c r="G511" s="296"/>
      <c r="H511" s="300"/>
      <c r="I511" s="301"/>
      <c r="J511" s="296"/>
      <c r="K511" s="296"/>
      <c r="L511" s="296"/>
      <c r="M511" s="296"/>
      <c r="N511" s="296"/>
      <c r="O511" s="296"/>
      <c r="P511" s="296"/>
      <c r="Q511" s="296"/>
      <c r="R511" s="296"/>
      <c r="S511" s="296"/>
      <c r="T511" s="296"/>
      <c r="U511" s="296"/>
      <c r="V511" s="296"/>
      <c r="W511" s="296"/>
      <c r="X511" s="296"/>
      <c r="Y511" s="296"/>
      <c r="Z511" s="296"/>
    </row>
    <row r="512" spans="1:26" ht="15.75" customHeight="1" x14ac:dyDescent="0.25">
      <c r="A512" s="296"/>
      <c r="B512" s="296"/>
      <c r="C512" s="296"/>
      <c r="D512" s="296"/>
      <c r="E512" s="296"/>
      <c r="F512" s="296"/>
      <c r="G512" s="296"/>
      <c r="H512" s="300"/>
      <c r="I512" s="301"/>
      <c r="J512" s="296"/>
      <c r="K512" s="296"/>
      <c r="L512" s="296"/>
      <c r="M512" s="296"/>
      <c r="N512" s="296"/>
      <c r="O512" s="296"/>
      <c r="P512" s="296"/>
      <c r="Q512" s="296"/>
      <c r="R512" s="296"/>
      <c r="S512" s="296"/>
      <c r="T512" s="296"/>
      <c r="U512" s="296"/>
      <c r="V512" s="296"/>
      <c r="W512" s="296"/>
      <c r="X512" s="296"/>
      <c r="Y512" s="296"/>
      <c r="Z512" s="296"/>
    </row>
    <row r="513" spans="1:26" ht="15.75" customHeight="1" x14ac:dyDescent="0.25">
      <c r="A513" s="296"/>
      <c r="B513" s="296"/>
      <c r="C513" s="296"/>
      <c r="D513" s="296"/>
      <c r="E513" s="296"/>
      <c r="F513" s="296"/>
      <c r="G513" s="296"/>
      <c r="H513" s="300"/>
      <c r="I513" s="301"/>
      <c r="J513" s="296"/>
      <c r="K513" s="296"/>
      <c r="L513" s="296"/>
      <c r="M513" s="296"/>
      <c r="N513" s="296"/>
      <c r="O513" s="296"/>
      <c r="P513" s="296"/>
      <c r="Q513" s="296"/>
      <c r="R513" s="296"/>
      <c r="S513" s="296"/>
      <c r="T513" s="296"/>
      <c r="U513" s="296"/>
      <c r="V513" s="296"/>
      <c r="W513" s="296"/>
      <c r="X513" s="296"/>
      <c r="Y513" s="296"/>
      <c r="Z513" s="296"/>
    </row>
    <row r="514" spans="1:26" ht="15.75" customHeight="1" x14ac:dyDescent="0.25">
      <c r="A514" s="296"/>
      <c r="B514" s="296"/>
      <c r="C514" s="296"/>
      <c r="D514" s="296"/>
      <c r="E514" s="296"/>
      <c r="F514" s="296"/>
      <c r="G514" s="296"/>
      <c r="H514" s="300"/>
      <c r="I514" s="301"/>
      <c r="J514" s="296"/>
      <c r="K514" s="296"/>
      <c r="L514" s="296"/>
      <c r="M514" s="296"/>
      <c r="N514" s="296"/>
      <c r="O514" s="296"/>
      <c r="P514" s="296"/>
      <c r="Q514" s="296"/>
      <c r="R514" s="296"/>
      <c r="S514" s="296"/>
      <c r="T514" s="296"/>
      <c r="U514" s="296"/>
      <c r="V514" s="296"/>
      <c r="W514" s="296"/>
      <c r="X514" s="296"/>
      <c r="Y514" s="296"/>
      <c r="Z514" s="296"/>
    </row>
    <row r="515" spans="1:26" ht="15.75" customHeight="1" x14ac:dyDescent="0.25">
      <c r="A515" s="296"/>
      <c r="B515" s="296"/>
      <c r="C515" s="296"/>
      <c r="D515" s="296"/>
      <c r="E515" s="296"/>
      <c r="F515" s="296"/>
      <c r="G515" s="296"/>
      <c r="H515" s="300"/>
      <c r="I515" s="301"/>
      <c r="J515" s="296"/>
      <c r="K515" s="296"/>
      <c r="L515" s="296"/>
      <c r="M515" s="296"/>
      <c r="N515" s="296"/>
      <c r="O515" s="296"/>
      <c r="P515" s="296"/>
      <c r="Q515" s="296"/>
      <c r="R515" s="296"/>
      <c r="S515" s="296"/>
      <c r="T515" s="296"/>
      <c r="U515" s="296"/>
      <c r="V515" s="296"/>
      <c r="W515" s="296"/>
      <c r="X515" s="296"/>
      <c r="Y515" s="296"/>
      <c r="Z515" s="296"/>
    </row>
    <row r="516" spans="1:26" ht="15.75" customHeight="1" x14ac:dyDescent="0.25">
      <c r="A516" s="296"/>
      <c r="B516" s="296"/>
      <c r="C516" s="296"/>
      <c r="D516" s="296"/>
      <c r="E516" s="296"/>
      <c r="F516" s="296"/>
      <c r="G516" s="296"/>
      <c r="H516" s="300"/>
      <c r="I516" s="301"/>
      <c r="J516" s="296"/>
      <c r="K516" s="296"/>
      <c r="L516" s="296"/>
      <c r="M516" s="296"/>
      <c r="N516" s="296"/>
      <c r="O516" s="296"/>
      <c r="P516" s="296"/>
      <c r="Q516" s="296"/>
      <c r="R516" s="296"/>
      <c r="S516" s="296"/>
      <c r="T516" s="296"/>
      <c r="U516" s="296"/>
      <c r="V516" s="296"/>
      <c r="W516" s="296"/>
      <c r="X516" s="296"/>
      <c r="Y516" s="296"/>
      <c r="Z516" s="296"/>
    </row>
    <row r="517" spans="1:26" ht="15.75" customHeight="1" x14ac:dyDescent="0.25">
      <c r="A517" s="296"/>
      <c r="B517" s="296"/>
      <c r="C517" s="296"/>
      <c r="D517" s="296"/>
      <c r="E517" s="296"/>
      <c r="F517" s="296"/>
      <c r="G517" s="296"/>
      <c r="H517" s="300"/>
      <c r="I517" s="301"/>
      <c r="J517" s="296"/>
      <c r="K517" s="296"/>
      <c r="L517" s="296"/>
      <c r="M517" s="296"/>
      <c r="N517" s="296"/>
      <c r="O517" s="296"/>
      <c r="P517" s="296"/>
      <c r="Q517" s="296"/>
      <c r="R517" s="296"/>
      <c r="S517" s="296"/>
      <c r="T517" s="296"/>
      <c r="U517" s="296"/>
      <c r="V517" s="296"/>
      <c r="W517" s="296"/>
      <c r="X517" s="296"/>
      <c r="Y517" s="296"/>
      <c r="Z517" s="296"/>
    </row>
    <row r="518" spans="1:26" ht="15.75" customHeight="1" x14ac:dyDescent="0.25">
      <c r="A518" s="296"/>
      <c r="B518" s="296"/>
      <c r="C518" s="296"/>
      <c r="D518" s="296"/>
      <c r="E518" s="296"/>
      <c r="F518" s="296"/>
      <c r="G518" s="296"/>
      <c r="H518" s="300"/>
      <c r="I518" s="301"/>
      <c r="J518" s="296"/>
      <c r="K518" s="296"/>
      <c r="L518" s="296"/>
      <c r="M518" s="296"/>
      <c r="N518" s="296"/>
      <c r="O518" s="296"/>
      <c r="P518" s="296"/>
      <c r="Q518" s="296"/>
      <c r="R518" s="296"/>
      <c r="S518" s="296"/>
      <c r="T518" s="296"/>
      <c r="U518" s="296"/>
      <c r="V518" s="296"/>
      <c r="W518" s="296"/>
      <c r="X518" s="296"/>
      <c r="Y518" s="296"/>
      <c r="Z518" s="296"/>
    </row>
    <row r="519" spans="1:26" ht="15.75" customHeight="1" x14ac:dyDescent="0.25">
      <c r="A519" s="296"/>
      <c r="B519" s="296"/>
      <c r="C519" s="296"/>
      <c r="D519" s="296"/>
      <c r="E519" s="296"/>
      <c r="F519" s="296"/>
      <c r="G519" s="296"/>
      <c r="H519" s="300"/>
      <c r="I519" s="301"/>
      <c r="J519" s="296"/>
      <c r="K519" s="296"/>
      <c r="L519" s="296"/>
      <c r="M519" s="296"/>
      <c r="N519" s="296"/>
      <c r="O519" s="296"/>
      <c r="P519" s="296"/>
      <c r="Q519" s="296"/>
      <c r="R519" s="296"/>
      <c r="S519" s="296"/>
      <c r="T519" s="296"/>
      <c r="U519" s="296"/>
      <c r="V519" s="296"/>
      <c r="W519" s="296"/>
      <c r="X519" s="296"/>
      <c r="Y519" s="296"/>
      <c r="Z519" s="296"/>
    </row>
    <row r="520" spans="1:26" ht="15.75" customHeight="1" x14ac:dyDescent="0.25">
      <c r="A520" s="296"/>
      <c r="B520" s="296"/>
      <c r="C520" s="296"/>
      <c r="D520" s="296"/>
      <c r="E520" s="296"/>
      <c r="F520" s="296"/>
      <c r="G520" s="296"/>
      <c r="H520" s="300"/>
      <c r="I520" s="301"/>
      <c r="J520" s="296"/>
      <c r="K520" s="296"/>
      <c r="L520" s="296"/>
      <c r="M520" s="296"/>
      <c r="N520" s="296"/>
      <c r="O520" s="296"/>
      <c r="P520" s="296"/>
      <c r="Q520" s="296"/>
      <c r="R520" s="296"/>
      <c r="S520" s="296"/>
      <c r="T520" s="296"/>
      <c r="U520" s="296"/>
      <c r="V520" s="296"/>
      <c r="W520" s="296"/>
      <c r="X520" s="296"/>
      <c r="Y520" s="296"/>
      <c r="Z520" s="296"/>
    </row>
    <row r="521" spans="1:26" ht="15.75" customHeight="1" x14ac:dyDescent="0.25">
      <c r="A521" s="296"/>
      <c r="B521" s="296"/>
      <c r="C521" s="296"/>
      <c r="D521" s="296"/>
      <c r="E521" s="296"/>
      <c r="F521" s="296"/>
      <c r="G521" s="296"/>
      <c r="H521" s="300"/>
      <c r="I521" s="301"/>
      <c r="J521" s="296"/>
      <c r="K521" s="296"/>
      <c r="L521" s="296"/>
      <c r="M521" s="296"/>
      <c r="N521" s="296"/>
      <c r="O521" s="296"/>
      <c r="P521" s="296"/>
      <c r="Q521" s="296"/>
      <c r="R521" s="296"/>
      <c r="S521" s="296"/>
      <c r="T521" s="296"/>
      <c r="U521" s="296"/>
      <c r="V521" s="296"/>
      <c r="W521" s="296"/>
      <c r="X521" s="296"/>
      <c r="Y521" s="296"/>
      <c r="Z521" s="296"/>
    </row>
    <row r="522" spans="1:26" ht="15.75" customHeight="1" x14ac:dyDescent="0.25">
      <c r="A522" s="296"/>
      <c r="B522" s="296"/>
      <c r="C522" s="296"/>
      <c r="D522" s="296"/>
      <c r="E522" s="296"/>
      <c r="F522" s="296"/>
      <c r="G522" s="296"/>
      <c r="H522" s="300"/>
      <c r="I522" s="301"/>
      <c r="J522" s="296"/>
      <c r="K522" s="296"/>
      <c r="L522" s="296"/>
      <c r="M522" s="296"/>
      <c r="N522" s="296"/>
      <c r="O522" s="296"/>
      <c r="P522" s="296"/>
      <c r="Q522" s="296"/>
      <c r="R522" s="296"/>
      <c r="S522" s="296"/>
      <c r="T522" s="296"/>
      <c r="U522" s="296"/>
      <c r="V522" s="296"/>
      <c r="W522" s="296"/>
      <c r="X522" s="296"/>
      <c r="Y522" s="296"/>
      <c r="Z522" s="296"/>
    </row>
    <row r="523" spans="1:26" ht="15.75" customHeight="1" x14ac:dyDescent="0.25">
      <c r="A523" s="296"/>
      <c r="B523" s="296"/>
      <c r="C523" s="296"/>
      <c r="D523" s="296"/>
      <c r="E523" s="296"/>
      <c r="F523" s="296"/>
      <c r="G523" s="296"/>
      <c r="H523" s="300"/>
      <c r="I523" s="301"/>
      <c r="J523" s="296"/>
      <c r="K523" s="296"/>
      <c r="L523" s="296"/>
      <c r="M523" s="296"/>
      <c r="N523" s="296"/>
      <c r="O523" s="296"/>
      <c r="P523" s="296"/>
      <c r="Q523" s="296"/>
      <c r="R523" s="296"/>
      <c r="S523" s="296"/>
      <c r="T523" s="296"/>
      <c r="U523" s="296"/>
      <c r="V523" s="296"/>
      <c r="W523" s="296"/>
      <c r="X523" s="296"/>
      <c r="Y523" s="296"/>
      <c r="Z523" s="296"/>
    </row>
    <row r="524" spans="1:26" ht="15.75" customHeight="1" x14ac:dyDescent="0.25">
      <c r="A524" s="296"/>
      <c r="B524" s="296"/>
      <c r="C524" s="296"/>
      <c r="D524" s="296"/>
      <c r="E524" s="296"/>
      <c r="F524" s="296"/>
      <c r="G524" s="296"/>
      <c r="H524" s="300"/>
      <c r="I524" s="301"/>
      <c r="J524" s="296"/>
      <c r="K524" s="296"/>
      <c r="L524" s="296"/>
      <c r="M524" s="296"/>
      <c r="N524" s="296"/>
      <c r="O524" s="296"/>
      <c r="P524" s="296"/>
      <c r="Q524" s="296"/>
      <c r="R524" s="296"/>
      <c r="S524" s="296"/>
      <c r="T524" s="296"/>
      <c r="U524" s="296"/>
      <c r="V524" s="296"/>
      <c r="W524" s="296"/>
      <c r="X524" s="296"/>
      <c r="Y524" s="296"/>
      <c r="Z524" s="296"/>
    </row>
    <row r="525" spans="1:26" ht="15.75" customHeight="1" x14ac:dyDescent="0.25">
      <c r="A525" s="296"/>
      <c r="B525" s="296"/>
      <c r="C525" s="296"/>
      <c r="D525" s="296"/>
      <c r="E525" s="296"/>
      <c r="F525" s="296"/>
      <c r="G525" s="296"/>
      <c r="H525" s="300"/>
      <c r="I525" s="301"/>
      <c r="J525" s="296"/>
      <c r="K525" s="296"/>
      <c r="L525" s="296"/>
      <c r="M525" s="296"/>
      <c r="N525" s="296"/>
      <c r="O525" s="296"/>
      <c r="P525" s="296"/>
      <c r="Q525" s="296"/>
      <c r="R525" s="296"/>
      <c r="S525" s="296"/>
      <c r="T525" s="296"/>
      <c r="U525" s="296"/>
      <c r="V525" s="296"/>
      <c r="W525" s="296"/>
      <c r="X525" s="296"/>
      <c r="Y525" s="296"/>
      <c r="Z525" s="296"/>
    </row>
    <row r="526" spans="1:26" ht="15.75" customHeight="1" x14ac:dyDescent="0.25">
      <c r="A526" s="296"/>
      <c r="B526" s="296"/>
      <c r="C526" s="296"/>
      <c r="D526" s="296"/>
      <c r="E526" s="296"/>
      <c r="F526" s="296"/>
      <c r="G526" s="296"/>
      <c r="H526" s="300"/>
      <c r="I526" s="301"/>
      <c r="J526" s="296"/>
      <c r="K526" s="296"/>
      <c r="L526" s="296"/>
      <c r="M526" s="296"/>
      <c r="N526" s="296"/>
      <c r="O526" s="296"/>
      <c r="P526" s="296"/>
      <c r="Q526" s="296"/>
      <c r="R526" s="296"/>
      <c r="S526" s="296"/>
      <c r="T526" s="296"/>
      <c r="U526" s="296"/>
      <c r="V526" s="296"/>
      <c r="W526" s="296"/>
      <c r="X526" s="296"/>
      <c r="Y526" s="296"/>
      <c r="Z526" s="296"/>
    </row>
    <row r="527" spans="1:26" ht="15.75" customHeight="1" x14ac:dyDescent="0.25">
      <c r="A527" s="296"/>
      <c r="B527" s="296"/>
      <c r="C527" s="296"/>
      <c r="D527" s="296"/>
      <c r="E527" s="296"/>
      <c r="F527" s="296"/>
      <c r="G527" s="296"/>
      <c r="H527" s="300"/>
      <c r="I527" s="301"/>
      <c r="J527" s="296"/>
      <c r="K527" s="296"/>
      <c r="L527" s="296"/>
      <c r="M527" s="296"/>
      <c r="N527" s="296"/>
      <c r="O527" s="296"/>
      <c r="P527" s="296"/>
      <c r="Q527" s="296"/>
      <c r="R527" s="296"/>
      <c r="S527" s="296"/>
      <c r="T527" s="296"/>
      <c r="U527" s="296"/>
      <c r="V527" s="296"/>
      <c r="W527" s="296"/>
      <c r="X527" s="296"/>
      <c r="Y527" s="296"/>
      <c r="Z527" s="296"/>
    </row>
    <row r="528" spans="1:26" ht="15.75" customHeight="1" x14ac:dyDescent="0.25">
      <c r="A528" s="296"/>
      <c r="B528" s="296"/>
      <c r="C528" s="296"/>
      <c r="D528" s="296"/>
      <c r="E528" s="296"/>
      <c r="F528" s="296"/>
      <c r="G528" s="296"/>
      <c r="H528" s="300"/>
      <c r="I528" s="301"/>
      <c r="J528" s="296"/>
      <c r="K528" s="296"/>
      <c r="L528" s="296"/>
      <c r="M528" s="296"/>
      <c r="N528" s="296"/>
      <c r="O528" s="296"/>
      <c r="P528" s="296"/>
      <c r="Q528" s="296"/>
      <c r="R528" s="296"/>
      <c r="S528" s="296"/>
      <c r="T528" s="296"/>
      <c r="U528" s="296"/>
      <c r="V528" s="296"/>
      <c r="W528" s="296"/>
      <c r="X528" s="296"/>
      <c r="Y528" s="296"/>
      <c r="Z528" s="296"/>
    </row>
    <row r="529" spans="1:26" ht="15.75" customHeight="1" x14ac:dyDescent="0.25">
      <c r="A529" s="296"/>
      <c r="B529" s="296"/>
      <c r="C529" s="296"/>
      <c r="D529" s="296"/>
      <c r="E529" s="296"/>
      <c r="F529" s="296"/>
      <c r="G529" s="296"/>
      <c r="H529" s="300"/>
      <c r="I529" s="301"/>
      <c r="J529" s="296"/>
      <c r="K529" s="296"/>
      <c r="L529" s="296"/>
      <c r="M529" s="296"/>
      <c r="N529" s="296"/>
      <c r="O529" s="296"/>
      <c r="P529" s="296"/>
      <c r="Q529" s="296"/>
      <c r="R529" s="296"/>
      <c r="S529" s="296"/>
      <c r="T529" s="296"/>
      <c r="U529" s="296"/>
      <c r="V529" s="296"/>
      <c r="W529" s="296"/>
      <c r="X529" s="296"/>
      <c r="Y529" s="296"/>
      <c r="Z529" s="296"/>
    </row>
    <row r="530" spans="1:26" ht="15.75" customHeight="1" x14ac:dyDescent="0.25">
      <c r="A530" s="296"/>
      <c r="B530" s="296"/>
      <c r="C530" s="296"/>
      <c r="D530" s="296"/>
      <c r="E530" s="296"/>
      <c r="F530" s="296"/>
      <c r="G530" s="296"/>
      <c r="H530" s="300"/>
      <c r="I530" s="301"/>
      <c r="J530" s="296"/>
      <c r="K530" s="296"/>
      <c r="L530" s="296"/>
      <c r="M530" s="296"/>
      <c r="N530" s="296"/>
      <c r="O530" s="296"/>
      <c r="P530" s="296"/>
      <c r="Q530" s="296"/>
      <c r="R530" s="296"/>
      <c r="S530" s="296"/>
      <c r="T530" s="296"/>
      <c r="U530" s="296"/>
      <c r="V530" s="296"/>
      <c r="W530" s="296"/>
      <c r="X530" s="296"/>
      <c r="Y530" s="296"/>
      <c r="Z530" s="296"/>
    </row>
    <row r="531" spans="1:26" ht="15.75" customHeight="1" x14ac:dyDescent="0.25">
      <c r="A531" s="296"/>
      <c r="B531" s="296"/>
      <c r="C531" s="296"/>
      <c r="D531" s="296"/>
      <c r="E531" s="296"/>
      <c r="F531" s="296"/>
      <c r="G531" s="296"/>
      <c r="H531" s="300"/>
      <c r="I531" s="301"/>
      <c r="J531" s="296"/>
      <c r="K531" s="296"/>
      <c r="L531" s="296"/>
      <c r="M531" s="296"/>
      <c r="N531" s="296"/>
      <c r="O531" s="296"/>
      <c r="P531" s="296"/>
      <c r="Q531" s="296"/>
      <c r="R531" s="296"/>
      <c r="S531" s="296"/>
      <c r="T531" s="296"/>
      <c r="U531" s="296"/>
      <c r="V531" s="296"/>
      <c r="W531" s="296"/>
      <c r="X531" s="296"/>
      <c r="Y531" s="296"/>
      <c r="Z531" s="296"/>
    </row>
    <row r="532" spans="1:26" ht="15.75" customHeight="1" x14ac:dyDescent="0.25">
      <c r="A532" s="296"/>
      <c r="B532" s="296"/>
      <c r="C532" s="296"/>
      <c r="D532" s="296"/>
      <c r="E532" s="296"/>
      <c r="F532" s="296"/>
      <c r="G532" s="296"/>
      <c r="H532" s="300"/>
      <c r="I532" s="301"/>
      <c r="J532" s="296"/>
      <c r="K532" s="296"/>
      <c r="L532" s="296"/>
      <c r="M532" s="296"/>
      <c r="N532" s="296"/>
      <c r="O532" s="296"/>
      <c r="P532" s="296"/>
      <c r="Q532" s="296"/>
      <c r="R532" s="296"/>
      <c r="S532" s="296"/>
      <c r="T532" s="296"/>
      <c r="U532" s="296"/>
      <c r="V532" s="296"/>
      <c r="W532" s="296"/>
      <c r="X532" s="296"/>
      <c r="Y532" s="296"/>
      <c r="Z532" s="296"/>
    </row>
    <row r="533" spans="1:26" ht="15.75" customHeight="1" x14ac:dyDescent="0.25">
      <c r="A533" s="296"/>
      <c r="B533" s="296"/>
      <c r="C533" s="296"/>
      <c r="D533" s="296"/>
      <c r="E533" s="296"/>
      <c r="F533" s="296"/>
      <c r="G533" s="296"/>
      <c r="H533" s="300"/>
      <c r="I533" s="301"/>
      <c r="J533" s="296"/>
      <c r="K533" s="296"/>
      <c r="L533" s="296"/>
      <c r="M533" s="296"/>
      <c r="N533" s="296"/>
      <c r="O533" s="296"/>
      <c r="P533" s="296"/>
      <c r="Q533" s="296"/>
      <c r="R533" s="296"/>
      <c r="S533" s="296"/>
      <c r="T533" s="296"/>
      <c r="U533" s="296"/>
      <c r="V533" s="296"/>
      <c r="W533" s="296"/>
      <c r="X533" s="296"/>
      <c r="Y533" s="296"/>
      <c r="Z533" s="296"/>
    </row>
    <row r="534" spans="1:26" ht="15.75" customHeight="1" x14ac:dyDescent="0.25">
      <c r="A534" s="296"/>
      <c r="B534" s="296"/>
      <c r="C534" s="296"/>
      <c r="D534" s="296"/>
      <c r="E534" s="296"/>
      <c r="F534" s="296"/>
      <c r="G534" s="296"/>
      <c r="H534" s="300"/>
      <c r="I534" s="301"/>
      <c r="J534" s="296"/>
      <c r="K534" s="296"/>
      <c r="L534" s="296"/>
      <c r="M534" s="296"/>
      <c r="N534" s="296"/>
      <c r="O534" s="296"/>
      <c r="P534" s="296"/>
      <c r="Q534" s="296"/>
      <c r="R534" s="296"/>
      <c r="S534" s="296"/>
      <c r="T534" s="296"/>
      <c r="U534" s="296"/>
      <c r="V534" s="296"/>
      <c r="W534" s="296"/>
      <c r="X534" s="296"/>
      <c r="Y534" s="296"/>
      <c r="Z534" s="296"/>
    </row>
    <row r="535" spans="1:26" ht="15.75" customHeight="1" x14ac:dyDescent="0.25">
      <c r="A535" s="296"/>
      <c r="B535" s="296"/>
      <c r="C535" s="296"/>
      <c r="D535" s="296"/>
      <c r="E535" s="296"/>
      <c r="F535" s="296"/>
      <c r="G535" s="296"/>
      <c r="H535" s="300"/>
      <c r="I535" s="301"/>
      <c r="J535" s="296"/>
      <c r="K535" s="296"/>
      <c r="L535" s="296"/>
      <c r="M535" s="296"/>
      <c r="N535" s="296"/>
      <c r="O535" s="296"/>
      <c r="P535" s="296"/>
      <c r="Q535" s="296"/>
      <c r="R535" s="296"/>
      <c r="S535" s="296"/>
      <c r="T535" s="296"/>
      <c r="U535" s="296"/>
      <c r="V535" s="296"/>
      <c r="W535" s="296"/>
      <c r="X535" s="296"/>
      <c r="Y535" s="296"/>
      <c r="Z535" s="296"/>
    </row>
    <row r="536" spans="1:26" ht="15.75" customHeight="1" x14ac:dyDescent="0.25">
      <c r="A536" s="296"/>
      <c r="B536" s="296"/>
      <c r="C536" s="296"/>
      <c r="D536" s="296"/>
      <c r="E536" s="296"/>
      <c r="F536" s="296"/>
      <c r="G536" s="296"/>
      <c r="H536" s="300"/>
      <c r="I536" s="301"/>
      <c r="J536" s="296"/>
      <c r="K536" s="296"/>
      <c r="L536" s="296"/>
      <c r="M536" s="296"/>
      <c r="N536" s="296"/>
      <c r="O536" s="296"/>
      <c r="P536" s="296"/>
      <c r="Q536" s="296"/>
      <c r="R536" s="296"/>
      <c r="S536" s="296"/>
      <c r="T536" s="296"/>
      <c r="U536" s="296"/>
      <c r="V536" s="296"/>
      <c r="W536" s="296"/>
      <c r="X536" s="296"/>
      <c r="Y536" s="296"/>
      <c r="Z536" s="296"/>
    </row>
    <row r="537" spans="1:26" ht="15.75" customHeight="1" x14ac:dyDescent="0.25">
      <c r="A537" s="296"/>
      <c r="B537" s="296"/>
      <c r="C537" s="296"/>
      <c r="D537" s="296"/>
      <c r="E537" s="296"/>
      <c r="F537" s="296"/>
      <c r="G537" s="296"/>
      <c r="H537" s="300"/>
      <c r="I537" s="301"/>
      <c r="J537" s="296"/>
      <c r="K537" s="296"/>
      <c r="L537" s="296"/>
      <c r="M537" s="296"/>
      <c r="N537" s="296"/>
      <c r="O537" s="296"/>
      <c r="P537" s="296"/>
      <c r="Q537" s="296"/>
      <c r="R537" s="296"/>
      <c r="S537" s="296"/>
      <c r="T537" s="296"/>
      <c r="U537" s="296"/>
      <c r="V537" s="296"/>
      <c r="W537" s="296"/>
      <c r="X537" s="296"/>
      <c r="Y537" s="296"/>
      <c r="Z537" s="296"/>
    </row>
    <row r="538" spans="1:26" ht="15.75" customHeight="1" x14ac:dyDescent="0.25">
      <c r="A538" s="296"/>
      <c r="B538" s="296"/>
      <c r="C538" s="296"/>
      <c r="D538" s="296"/>
      <c r="E538" s="296"/>
      <c r="F538" s="296"/>
      <c r="G538" s="296"/>
      <c r="H538" s="300"/>
      <c r="I538" s="301"/>
      <c r="J538" s="296"/>
      <c r="K538" s="296"/>
      <c r="L538" s="296"/>
      <c r="M538" s="296"/>
      <c r="N538" s="296"/>
      <c r="O538" s="296"/>
      <c r="P538" s="296"/>
      <c r="Q538" s="296"/>
      <c r="R538" s="296"/>
      <c r="S538" s="296"/>
      <c r="T538" s="296"/>
      <c r="U538" s="296"/>
      <c r="V538" s="296"/>
      <c r="W538" s="296"/>
      <c r="X538" s="296"/>
      <c r="Y538" s="296"/>
      <c r="Z538" s="296"/>
    </row>
    <row r="539" spans="1:26" ht="15.75" customHeight="1" x14ac:dyDescent="0.25">
      <c r="A539" s="296"/>
      <c r="B539" s="296"/>
      <c r="C539" s="296"/>
      <c r="D539" s="296"/>
      <c r="E539" s="296"/>
      <c r="F539" s="296"/>
      <c r="G539" s="296"/>
      <c r="H539" s="300"/>
      <c r="I539" s="301"/>
      <c r="J539" s="296"/>
      <c r="K539" s="296"/>
      <c r="L539" s="296"/>
      <c r="M539" s="296"/>
      <c r="N539" s="296"/>
      <c r="O539" s="296"/>
      <c r="P539" s="296"/>
      <c r="Q539" s="296"/>
      <c r="R539" s="296"/>
      <c r="S539" s="296"/>
      <c r="T539" s="296"/>
      <c r="U539" s="296"/>
      <c r="V539" s="296"/>
      <c r="W539" s="296"/>
      <c r="X539" s="296"/>
      <c r="Y539" s="296"/>
      <c r="Z539" s="296"/>
    </row>
    <row r="540" spans="1:26" ht="15.75" customHeight="1" x14ac:dyDescent="0.25">
      <c r="A540" s="296"/>
      <c r="B540" s="296"/>
      <c r="C540" s="296"/>
      <c r="D540" s="296"/>
      <c r="E540" s="296"/>
      <c r="F540" s="296"/>
      <c r="G540" s="296"/>
      <c r="H540" s="300"/>
      <c r="I540" s="301"/>
      <c r="J540" s="296"/>
      <c r="K540" s="296"/>
      <c r="L540" s="296"/>
      <c r="M540" s="296"/>
      <c r="N540" s="296"/>
      <c r="O540" s="296"/>
      <c r="P540" s="296"/>
      <c r="Q540" s="296"/>
      <c r="R540" s="296"/>
      <c r="S540" s="296"/>
      <c r="T540" s="296"/>
      <c r="U540" s="296"/>
      <c r="V540" s="296"/>
      <c r="W540" s="296"/>
      <c r="X540" s="296"/>
      <c r="Y540" s="296"/>
      <c r="Z540" s="296"/>
    </row>
    <row r="541" spans="1:26" ht="15.75" customHeight="1" x14ac:dyDescent="0.25">
      <c r="A541" s="296"/>
      <c r="B541" s="296"/>
      <c r="C541" s="296"/>
      <c r="D541" s="296"/>
      <c r="E541" s="296"/>
      <c r="F541" s="296"/>
      <c r="G541" s="296"/>
      <c r="H541" s="300"/>
      <c r="I541" s="301"/>
      <c r="J541" s="296"/>
      <c r="K541" s="296"/>
      <c r="L541" s="296"/>
      <c r="M541" s="296"/>
      <c r="N541" s="296"/>
      <c r="O541" s="296"/>
      <c r="P541" s="296"/>
      <c r="Q541" s="296"/>
      <c r="R541" s="296"/>
      <c r="S541" s="296"/>
      <c r="T541" s="296"/>
      <c r="U541" s="296"/>
      <c r="V541" s="296"/>
      <c r="W541" s="296"/>
      <c r="X541" s="296"/>
      <c r="Y541" s="296"/>
      <c r="Z541" s="296"/>
    </row>
    <row r="542" spans="1:26" ht="15.75" customHeight="1" x14ac:dyDescent="0.25">
      <c r="A542" s="296"/>
      <c r="B542" s="296"/>
      <c r="C542" s="296"/>
      <c r="D542" s="296"/>
      <c r="E542" s="296"/>
      <c r="F542" s="296"/>
      <c r="G542" s="296"/>
      <c r="H542" s="300"/>
      <c r="I542" s="301"/>
      <c r="J542" s="296"/>
      <c r="K542" s="296"/>
      <c r="L542" s="296"/>
      <c r="M542" s="296"/>
      <c r="N542" s="296"/>
      <c r="O542" s="296"/>
      <c r="P542" s="296"/>
      <c r="Q542" s="296"/>
      <c r="R542" s="296"/>
      <c r="S542" s="296"/>
      <c r="T542" s="296"/>
      <c r="U542" s="296"/>
      <c r="V542" s="296"/>
      <c r="W542" s="296"/>
      <c r="X542" s="296"/>
      <c r="Y542" s="296"/>
      <c r="Z542" s="296"/>
    </row>
    <row r="543" spans="1:26" ht="15.75" customHeight="1" x14ac:dyDescent="0.25">
      <c r="A543" s="296"/>
      <c r="B543" s="296"/>
      <c r="C543" s="296"/>
      <c r="D543" s="296"/>
      <c r="E543" s="296"/>
      <c r="F543" s="296"/>
      <c r="G543" s="296"/>
      <c r="H543" s="300"/>
      <c r="I543" s="301"/>
      <c r="J543" s="296"/>
      <c r="K543" s="296"/>
      <c r="L543" s="296"/>
      <c r="M543" s="296"/>
      <c r="N543" s="296"/>
      <c r="O543" s="296"/>
      <c r="P543" s="296"/>
      <c r="Q543" s="296"/>
      <c r="R543" s="296"/>
      <c r="S543" s="296"/>
      <c r="T543" s="296"/>
      <c r="U543" s="296"/>
      <c r="V543" s="296"/>
      <c r="W543" s="296"/>
      <c r="X543" s="296"/>
      <c r="Y543" s="296"/>
      <c r="Z543" s="296"/>
    </row>
    <row r="544" spans="1:26" ht="15.75" customHeight="1" x14ac:dyDescent="0.25">
      <c r="A544" s="296"/>
      <c r="B544" s="296"/>
      <c r="C544" s="296"/>
      <c r="D544" s="296"/>
      <c r="E544" s="296"/>
      <c r="F544" s="296"/>
      <c r="G544" s="296"/>
      <c r="H544" s="300"/>
      <c r="I544" s="301"/>
      <c r="J544" s="296"/>
      <c r="K544" s="296"/>
      <c r="L544" s="296"/>
      <c r="M544" s="296"/>
      <c r="N544" s="296"/>
      <c r="O544" s="296"/>
      <c r="P544" s="296"/>
      <c r="Q544" s="296"/>
      <c r="R544" s="296"/>
      <c r="S544" s="296"/>
      <c r="T544" s="296"/>
      <c r="U544" s="296"/>
      <c r="V544" s="296"/>
      <c r="W544" s="296"/>
      <c r="X544" s="296"/>
      <c r="Y544" s="296"/>
      <c r="Z544" s="296"/>
    </row>
    <row r="545" spans="1:26" ht="15.75" customHeight="1" x14ac:dyDescent="0.25">
      <c r="A545" s="296"/>
      <c r="B545" s="296"/>
      <c r="C545" s="296"/>
      <c r="D545" s="296"/>
      <c r="E545" s="296"/>
      <c r="F545" s="296"/>
      <c r="G545" s="296"/>
      <c r="H545" s="300"/>
      <c r="I545" s="301"/>
      <c r="J545" s="296"/>
      <c r="K545" s="296"/>
      <c r="L545" s="296"/>
      <c r="M545" s="296"/>
      <c r="N545" s="296"/>
      <c r="O545" s="296"/>
      <c r="P545" s="296"/>
      <c r="Q545" s="296"/>
      <c r="R545" s="296"/>
      <c r="S545" s="296"/>
      <c r="T545" s="296"/>
      <c r="U545" s="296"/>
      <c r="V545" s="296"/>
      <c r="W545" s="296"/>
      <c r="X545" s="296"/>
      <c r="Y545" s="296"/>
      <c r="Z545" s="296"/>
    </row>
    <row r="546" spans="1:26" ht="15.75" customHeight="1" x14ac:dyDescent="0.25">
      <c r="A546" s="296"/>
      <c r="B546" s="296"/>
      <c r="C546" s="296"/>
      <c r="D546" s="296"/>
      <c r="E546" s="296"/>
      <c r="F546" s="296"/>
      <c r="G546" s="296"/>
      <c r="H546" s="300"/>
      <c r="I546" s="301"/>
      <c r="J546" s="296"/>
      <c r="K546" s="296"/>
      <c r="L546" s="296"/>
      <c r="M546" s="296"/>
      <c r="N546" s="296"/>
      <c r="O546" s="296"/>
      <c r="P546" s="296"/>
      <c r="Q546" s="296"/>
      <c r="R546" s="296"/>
      <c r="S546" s="296"/>
      <c r="T546" s="296"/>
      <c r="U546" s="296"/>
      <c r="V546" s="296"/>
      <c r="W546" s="296"/>
      <c r="X546" s="296"/>
      <c r="Y546" s="296"/>
      <c r="Z546" s="296"/>
    </row>
    <row r="547" spans="1:26" ht="15.75" customHeight="1" x14ac:dyDescent="0.25">
      <c r="A547" s="296"/>
      <c r="B547" s="296"/>
      <c r="C547" s="296"/>
      <c r="D547" s="296"/>
      <c r="E547" s="296"/>
      <c r="F547" s="296"/>
      <c r="G547" s="296"/>
      <c r="H547" s="300"/>
      <c r="I547" s="301"/>
      <c r="J547" s="296"/>
      <c r="K547" s="296"/>
      <c r="L547" s="296"/>
      <c r="M547" s="296"/>
      <c r="N547" s="296"/>
      <c r="O547" s="296"/>
      <c r="P547" s="296"/>
      <c r="Q547" s="296"/>
      <c r="R547" s="296"/>
      <c r="S547" s="296"/>
      <c r="T547" s="296"/>
      <c r="U547" s="296"/>
      <c r="V547" s="296"/>
      <c r="W547" s="296"/>
      <c r="X547" s="296"/>
      <c r="Y547" s="296"/>
      <c r="Z547" s="296"/>
    </row>
    <row r="548" spans="1:26" ht="15.75" customHeight="1" x14ac:dyDescent="0.25">
      <c r="A548" s="296"/>
      <c r="B548" s="296"/>
      <c r="C548" s="296"/>
      <c r="D548" s="296"/>
      <c r="E548" s="296"/>
      <c r="F548" s="296"/>
      <c r="G548" s="296"/>
      <c r="H548" s="300"/>
      <c r="I548" s="301"/>
      <c r="J548" s="296"/>
      <c r="K548" s="296"/>
      <c r="L548" s="296"/>
      <c r="M548" s="296"/>
      <c r="N548" s="296"/>
      <c r="O548" s="296"/>
      <c r="P548" s="296"/>
      <c r="Q548" s="296"/>
      <c r="R548" s="296"/>
      <c r="S548" s="296"/>
      <c r="T548" s="296"/>
      <c r="U548" s="296"/>
      <c r="V548" s="296"/>
      <c r="W548" s="296"/>
      <c r="X548" s="296"/>
      <c r="Y548" s="296"/>
      <c r="Z548" s="296"/>
    </row>
    <row r="549" spans="1:26" ht="15.75" customHeight="1" x14ac:dyDescent="0.25">
      <c r="A549" s="296"/>
      <c r="B549" s="296"/>
      <c r="C549" s="296"/>
      <c r="D549" s="296"/>
      <c r="E549" s="296"/>
      <c r="F549" s="296"/>
      <c r="G549" s="296"/>
      <c r="H549" s="300"/>
      <c r="I549" s="301"/>
      <c r="J549" s="296"/>
      <c r="K549" s="296"/>
      <c r="L549" s="296"/>
      <c r="M549" s="296"/>
      <c r="N549" s="296"/>
      <c r="O549" s="296"/>
      <c r="P549" s="296"/>
      <c r="Q549" s="296"/>
      <c r="R549" s="296"/>
      <c r="S549" s="296"/>
      <c r="T549" s="296"/>
      <c r="U549" s="296"/>
      <c r="V549" s="296"/>
      <c r="W549" s="296"/>
      <c r="X549" s="296"/>
      <c r="Y549" s="296"/>
      <c r="Z549" s="296"/>
    </row>
    <row r="550" spans="1:26" ht="15.75" customHeight="1" x14ac:dyDescent="0.25">
      <c r="A550" s="296"/>
      <c r="B550" s="296"/>
      <c r="C550" s="296"/>
      <c r="D550" s="296"/>
      <c r="E550" s="296"/>
      <c r="F550" s="296"/>
      <c r="G550" s="296"/>
      <c r="H550" s="300"/>
      <c r="I550" s="301"/>
      <c r="J550" s="296"/>
      <c r="K550" s="296"/>
      <c r="L550" s="296"/>
      <c r="M550" s="296"/>
      <c r="N550" s="296"/>
      <c r="O550" s="296"/>
      <c r="P550" s="296"/>
      <c r="Q550" s="296"/>
      <c r="R550" s="296"/>
      <c r="S550" s="296"/>
      <c r="T550" s="296"/>
      <c r="U550" s="296"/>
      <c r="V550" s="296"/>
      <c r="W550" s="296"/>
      <c r="X550" s="296"/>
      <c r="Y550" s="296"/>
      <c r="Z550" s="296"/>
    </row>
    <row r="551" spans="1:26" ht="15.75" customHeight="1" x14ac:dyDescent="0.25">
      <c r="A551" s="296"/>
      <c r="B551" s="296"/>
      <c r="C551" s="296"/>
      <c r="D551" s="296"/>
      <c r="E551" s="296"/>
      <c r="F551" s="296"/>
      <c r="G551" s="296"/>
      <c r="H551" s="300"/>
      <c r="I551" s="301"/>
      <c r="J551" s="296"/>
      <c r="K551" s="296"/>
      <c r="L551" s="296"/>
      <c r="M551" s="296"/>
      <c r="N551" s="296"/>
      <c r="O551" s="296"/>
      <c r="P551" s="296"/>
      <c r="Q551" s="296"/>
      <c r="R551" s="296"/>
      <c r="S551" s="296"/>
      <c r="T551" s="296"/>
      <c r="U551" s="296"/>
      <c r="V551" s="296"/>
      <c r="W551" s="296"/>
      <c r="X551" s="296"/>
      <c r="Y551" s="296"/>
      <c r="Z551" s="296"/>
    </row>
    <row r="552" spans="1:26" ht="15.75" customHeight="1" x14ac:dyDescent="0.25">
      <c r="A552" s="296"/>
      <c r="B552" s="296"/>
      <c r="C552" s="296"/>
      <c r="D552" s="296"/>
      <c r="E552" s="296"/>
      <c r="F552" s="296"/>
      <c r="G552" s="296"/>
      <c r="H552" s="300"/>
      <c r="I552" s="301"/>
      <c r="J552" s="296"/>
      <c r="K552" s="296"/>
      <c r="L552" s="296"/>
      <c r="M552" s="296"/>
      <c r="N552" s="296"/>
      <c r="O552" s="296"/>
      <c r="P552" s="296"/>
      <c r="Q552" s="296"/>
      <c r="R552" s="296"/>
      <c r="S552" s="296"/>
      <c r="T552" s="296"/>
      <c r="U552" s="296"/>
      <c r="V552" s="296"/>
      <c r="W552" s="296"/>
      <c r="X552" s="296"/>
      <c r="Y552" s="296"/>
      <c r="Z552" s="296"/>
    </row>
    <row r="553" spans="1:26" ht="15.75" customHeight="1" x14ac:dyDescent="0.25">
      <c r="A553" s="296"/>
      <c r="B553" s="296"/>
      <c r="C553" s="296"/>
      <c r="D553" s="296"/>
      <c r="E553" s="296"/>
      <c r="F553" s="296"/>
      <c r="G553" s="296"/>
      <c r="H553" s="300"/>
      <c r="I553" s="301"/>
      <c r="J553" s="296"/>
      <c r="K553" s="296"/>
      <c r="L553" s="296"/>
      <c r="M553" s="296"/>
      <c r="N553" s="296"/>
      <c r="O553" s="296"/>
      <c r="P553" s="296"/>
      <c r="Q553" s="296"/>
      <c r="R553" s="296"/>
      <c r="S553" s="296"/>
      <c r="T553" s="296"/>
      <c r="U553" s="296"/>
      <c r="V553" s="296"/>
      <c r="W553" s="296"/>
      <c r="X553" s="296"/>
      <c r="Y553" s="296"/>
      <c r="Z553" s="296"/>
    </row>
    <row r="554" spans="1:26" ht="15.75" customHeight="1" x14ac:dyDescent="0.25">
      <c r="A554" s="296"/>
      <c r="B554" s="296"/>
      <c r="C554" s="296"/>
      <c r="D554" s="296"/>
      <c r="E554" s="296"/>
      <c r="F554" s="296"/>
      <c r="G554" s="296"/>
      <c r="H554" s="300"/>
      <c r="I554" s="301"/>
      <c r="J554" s="296"/>
      <c r="K554" s="296"/>
      <c r="L554" s="296"/>
      <c r="M554" s="296"/>
      <c r="N554" s="296"/>
      <c r="O554" s="296"/>
      <c r="P554" s="296"/>
      <c r="Q554" s="296"/>
      <c r="R554" s="296"/>
      <c r="S554" s="296"/>
      <c r="T554" s="296"/>
      <c r="U554" s="296"/>
      <c r="V554" s="296"/>
      <c r="W554" s="296"/>
      <c r="X554" s="296"/>
      <c r="Y554" s="296"/>
      <c r="Z554" s="296"/>
    </row>
    <row r="555" spans="1:26" ht="15.75" customHeight="1" x14ac:dyDescent="0.25">
      <c r="A555" s="296"/>
      <c r="B555" s="296"/>
      <c r="C555" s="296"/>
      <c r="D555" s="296"/>
      <c r="E555" s="296"/>
      <c r="F555" s="296"/>
      <c r="G555" s="296"/>
      <c r="H555" s="300"/>
      <c r="I555" s="301"/>
      <c r="J555" s="296"/>
      <c r="K555" s="296"/>
      <c r="L555" s="296"/>
      <c r="M555" s="296"/>
      <c r="N555" s="296"/>
      <c r="O555" s="296"/>
      <c r="P555" s="296"/>
      <c r="Q555" s="296"/>
      <c r="R555" s="296"/>
      <c r="S555" s="296"/>
      <c r="T555" s="296"/>
      <c r="U555" s="296"/>
      <c r="V555" s="296"/>
      <c r="W555" s="296"/>
      <c r="X555" s="296"/>
      <c r="Y555" s="296"/>
      <c r="Z555" s="296"/>
    </row>
    <row r="556" spans="1:26" ht="15.75" customHeight="1" x14ac:dyDescent="0.25">
      <c r="A556" s="296"/>
      <c r="B556" s="296"/>
      <c r="C556" s="296"/>
      <c r="D556" s="296"/>
      <c r="E556" s="296"/>
      <c r="F556" s="296"/>
      <c r="G556" s="296"/>
      <c r="H556" s="300"/>
      <c r="I556" s="301"/>
      <c r="J556" s="296"/>
      <c r="K556" s="296"/>
      <c r="L556" s="296"/>
      <c r="M556" s="296"/>
      <c r="N556" s="296"/>
      <c r="O556" s="296"/>
      <c r="P556" s="296"/>
      <c r="Q556" s="296"/>
      <c r="R556" s="296"/>
      <c r="S556" s="296"/>
      <c r="T556" s="296"/>
      <c r="U556" s="296"/>
      <c r="V556" s="296"/>
      <c r="W556" s="296"/>
      <c r="X556" s="296"/>
      <c r="Y556" s="296"/>
      <c r="Z556" s="296"/>
    </row>
    <row r="557" spans="1:26" ht="15.75" customHeight="1" x14ac:dyDescent="0.25">
      <c r="A557" s="296"/>
      <c r="B557" s="296"/>
      <c r="C557" s="296"/>
      <c r="D557" s="296"/>
      <c r="E557" s="296"/>
      <c r="F557" s="296"/>
      <c r="G557" s="296"/>
      <c r="H557" s="300"/>
      <c r="I557" s="301"/>
      <c r="J557" s="296"/>
      <c r="K557" s="296"/>
      <c r="L557" s="296"/>
      <c r="M557" s="296"/>
      <c r="N557" s="296"/>
      <c r="O557" s="296"/>
      <c r="P557" s="296"/>
      <c r="Q557" s="296"/>
      <c r="R557" s="296"/>
      <c r="S557" s="296"/>
      <c r="T557" s="296"/>
      <c r="U557" s="296"/>
      <c r="V557" s="296"/>
      <c r="W557" s="296"/>
      <c r="X557" s="296"/>
      <c r="Y557" s="296"/>
      <c r="Z557" s="296"/>
    </row>
    <row r="558" spans="1:26" ht="15.75" customHeight="1" x14ac:dyDescent="0.25">
      <c r="A558" s="296"/>
      <c r="B558" s="296"/>
      <c r="C558" s="296"/>
      <c r="D558" s="296"/>
      <c r="E558" s="296"/>
      <c r="F558" s="296"/>
      <c r="G558" s="296"/>
      <c r="H558" s="300"/>
      <c r="I558" s="301"/>
      <c r="J558" s="296"/>
      <c r="K558" s="296"/>
      <c r="L558" s="296"/>
      <c r="M558" s="296"/>
      <c r="N558" s="296"/>
      <c r="O558" s="296"/>
      <c r="P558" s="296"/>
      <c r="Q558" s="296"/>
      <c r="R558" s="296"/>
      <c r="S558" s="296"/>
      <c r="T558" s="296"/>
      <c r="U558" s="296"/>
      <c r="V558" s="296"/>
      <c r="W558" s="296"/>
      <c r="X558" s="296"/>
      <c r="Y558" s="296"/>
      <c r="Z558" s="296"/>
    </row>
    <row r="559" spans="1:26" ht="15.75" customHeight="1" x14ac:dyDescent="0.25">
      <c r="A559" s="296"/>
      <c r="B559" s="296"/>
      <c r="C559" s="296"/>
      <c r="D559" s="296"/>
      <c r="E559" s="296"/>
      <c r="F559" s="296"/>
      <c r="G559" s="296"/>
      <c r="H559" s="300"/>
      <c r="I559" s="301"/>
      <c r="J559" s="296"/>
      <c r="K559" s="296"/>
      <c r="L559" s="296"/>
      <c r="M559" s="296"/>
      <c r="N559" s="296"/>
      <c r="O559" s="296"/>
      <c r="P559" s="296"/>
      <c r="Q559" s="296"/>
      <c r="R559" s="296"/>
      <c r="S559" s="296"/>
      <c r="T559" s="296"/>
      <c r="U559" s="296"/>
      <c r="V559" s="296"/>
      <c r="W559" s="296"/>
      <c r="X559" s="296"/>
      <c r="Y559" s="296"/>
      <c r="Z559" s="296"/>
    </row>
    <row r="560" spans="1:26" ht="15.75" customHeight="1" x14ac:dyDescent="0.25">
      <c r="A560" s="296"/>
      <c r="B560" s="296"/>
      <c r="C560" s="296"/>
      <c r="D560" s="296"/>
      <c r="E560" s="296"/>
      <c r="F560" s="296"/>
      <c r="G560" s="296"/>
      <c r="H560" s="300"/>
      <c r="I560" s="301"/>
      <c r="J560" s="296"/>
      <c r="K560" s="296"/>
      <c r="L560" s="296"/>
      <c r="M560" s="296"/>
      <c r="N560" s="296"/>
      <c r="O560" s="296"/>
      <c r="P560" s="296"/>
      <c r="Q560" s="296"/>
      <c r="R560" s="296"/>
      <c r="S560" s="296"/>
      <c r="T560" s="296"/>
      <c r="U560" s="296"/>
      <c r="V560" s="296"/>
      <c r="W560" s="296"/>
      <c r="X560" s="296"/>
      <c r="Y560" s="296"/>
      <c r="Z560" s="296"/>
    </row>
    <row r="561" spans="1:26" ht="15.75" customHeight="1" x14ac:dyDescent="0.25">
      <c r="A561" s="296"/>
      <c r="B561" s="296"/>
      <c r="C561" s="296"/>
      <c r="D561" s="296"/>
      <c r="E561" s="296"/>
      <c r="F561" s="296"/>
      <c r="G561" s="296"/>
      <c r="H561" s="300"/>
      <c r="I561" s="301"/>
      <c r="J561" s="296"/>
      <c r="K561" s="296"/>
      <c r="L561" s="296"/>
      <c r="M561" s="296"/>
      <c r="N561" s="296"/>
      <c r="O561" s="296"/>
      <c r="P561" s="296"/>
      <c r="Q561" s="296"/>
      <c r="R561" s="296"/>
      <c r="S561" s="296"/>
      <c r="T561" s="296"/>
      <c r="U561" s="296"/>
      <c r="V561" s="296"/>
      <c r="W561" s="296"/>
      <c r="X561" s="296"/>
      <c r="Y561" s="296"/>
      <c r="Z561" s="296"/>
    </row>
    <row r="562" spans="1:26" ht="15.75" customHeight="1" x14ac:dyDescent="0.25">
      <c r="A562" s="296"/>
      <c r="B562" s="296"/>
      <c r="C562" s="296"/>
      <c r="D562" s="296"/>
      <c r="E562" s="296"/>
      <c r="F562" s="296"/>
      <c r="G562" s="296"/>
      <c r="H562" s="300"/>
      <c r="I562" s="301"/>
      <c r="J562" s="296"/>
      <c r="K562" s="296"/>
      <c r="L562" s="296"/>
      <c r="M562" s="296"/>
      <c r="N562" s="296"/>
      <c r="O562" s="296"/>
      <c r="P562" s="296"/>
      <c r="Q562" s="296"/>
      <c r="R562" s="296"/>
      <c r="S562" s="296"/>
      <c r="T562" s="296"/>
      <c r="U562" s="296"/>
      <c r="V562" s="296"/>
      <c r="W562" s="296"/>
      <c r="X562" s="296"/>
      <c r="Y562" s="296"/>
      <c r="Z562" s="296"/>
    </row>
    <row r="563" spans="1:26" ht="15.75" customHeight="1" x14ac:dyDescent="0.25">
      <c r="A563" s="296"/>
      <c r="B563" s="296"/>
      <c r="C563" s="296"/>
      <c r="D563" s="296"/>
      <c r="E563" s="296"/>
      <c r="F563" s="296"/>
      <c r="G563" s="296"/>
      <c r="H563" s="300"/>
      <c r="I563" s="301"/>
      <c r="J563" s="296"/>
      <c r="K563" s="296"/>
      <c r="L563" s="296"/>
      <c r="M563" s="296"/>
      <c r="N563" s="296"/>
      <c r="O563" s="296"/>
      <c r="P563" s="296"/>
      <c r="Q563" s="296"/>
      <c r="R563" s="296"/>
      <c r="S563" s="296"/>
      <c r="T563" s="296"/>
      <c r="U563" s="296"/>
      <c r="V563" s="296"/>
      <c r="W563" s="296"/>
      <c r="X563" s="296"/>
      <c r="Y563" s="296"/>
      <c r="Z563" s="296"/>
    </row>
    <row r="564" spans="1:26" ht="15.75" customHeight="1" x14ac:dyDescent="0.25">
      <c r="A564" s="296"/>
      <c r="B564" s="296"/>
      <c r="C564" s="296"/>
      <c r="D564" s="296"/>
      <c r="E564" s="296"/>
      <c r="F564" s="296"/>
      <c r="G564" s="296"/>
      <c r="H564" s="300"/>
      <c r="I564" s="301"/>
      <c r="J564" s="296"/>
      <c r="K564" s="296"/>
      <c r="L564" s="296"/>
      <c r="M564" s="296"/>
      <c r="N564" s="296"/>
      <c r="O564" s="296"/>
      <c r="P564" s="296"/>
      <c r="Q564" s="296"/>
      <c r="R564" s="296"/>
      <c r="S564" s="296"/>
      <c r="T564" s="296"/>
      <c r="U564" s="296"/>
      <c r="V564" s="296"/>
      <c r="W564" s="296"/>
      <c r="X564" s="296"/>
      <c r="Y564" s="296"/>
      <c r="Z564" s="296"/>
    </row>
    <row r="565" spans="1:26" ht="15.75" customHeight="1" x14ac:dyDescent="0.25">
      <c r="A565" s="296"/>
      <c r="B565" s="296"/>
      <c r="C565" s="296"/>
      <c r="D565" s="296"/>
      <c r="E565" s="296"/>
      <c r="F565" s="296"/>
      <c r="G565" s="296"/>
      <c r="H565" s="300"/>
      <c r="I565" s="301"/>
      <c r="J565" s="296"/>
      <c r="K565" s="296"/>
      <c r="L565" s="296"/>
      <c r="M565" s="296"/>
      <c r="N565" s="296"/>
      <c r="O565" s="296"/>
      <c r="P565" s="296"/>
      <c r="Q565" s="296"/>
      <c r="R565" s="296"/>
      <c r="S565" s="296"/>
      <c r="T565" s="296"/>
      <c r="U565" s="296"/>
      <c r="V565" s="296"/>
      <c r="W565" s="296"/>
      <c r="X565" s="296"/>
      <c r="Y565" s="296"/>
      <c r="Z565" s="296"/>
    </row>
    <row r="566" spans="1:26" ht="15.75" customHeight="1" x14ac:dyDescent="0.25">
      <c r="A566" s="296"/>
      <c r="B566" s="296"/>
      <c r="C566" s="296"/>
      <c r="D566" s="296"/>
      <c r="E566" s="296"/>
      <c r="F566" s="296"/>
      <c r="G566" s="296"/>
      <c r="H566" s="300"/>
      <c r="I566" s="301"/>
      <c r="J566" s="296"/>
      <c r="K566" s="296"/>
      <c r="L566" s="296"/>
      <c r="M566" s="296"/>
      <c r="N566" s="296"/>
      <c r="O566" s="296"/>
      <c r="P566" s="296"/>
      <c r="Q566" s="296"/>
      <c r="R566" s="296"/>
      <c r="S566" s="296"/>
      <c r="T566" s="296"/>
      <c r="U566" s="296"/>
      <c r="V566" s="296"/>
      <c r="W566" s="296"/>
      <c r="X566" s="296"/>
      <c r="Y566" s="296"/>
      <c r="Z566" s="296"/>
    </row>
    <row r="567" spans="1:26" ht="15.75" customHeight="1" x14ac:dyDescent="0.25">
      <c r="A567" s="296"/>
      <c r="B567" s="296"/>
      <c r="C567" s="296"/>
      <c r="D567" s="296"/>
      <c r="E567" s="296"/>
      <c r="F567" s="296"/>
      <c r="G567" s="296"/>
      <c r="H567" s="300"/>
      <c r="I567" s="301"/>
      <c r="J567" s="296"/>
      <c r="K567" s="296"/>
      <c r="L567" s="296"/>
      <c r="M567" s="296"/>
      <c r="N567" s="296"/>
      <c r="O567" s="296"/>
      <c r="P567" s="296"/>
      <c r="Q567" s="296"/>
      <c r="R567" s="296"/>
      <c r="S567" s="296"/>
      <c r="T567" s="296"/>
      <c r="U567" s="296"/>
      <c r="V567" s="296"/>
      <c r="W567" s="296"/>
      <c r="X567" s="296"/>
      <c r="Y567" s="296"/>
      <c r="Z567" s="296"/>
    </row>
    <row r="568" spans="1:26" ht="15.75" customHeight="1" x14ac:dyDescent="0.25">
      <c r="A568" s="296"/>
      <c r="B568" s="296"/>
      <c r="C568" s="296"/>
      <c r="D568" s="296"/>
      <c r="E568" s="296"/>
      <c r="F568" s="296"/>
      <c r="G568" s="296"/>
      <c r="H568" s="300"/>
      <c r="I568" s="301"/>
      <c r="J568" s="296"/>
      <c r="K568" s="296"/>
      <c r="L568" s="296"/>
      <c r="M568" s="296"/>
      <c r="N568" s="296"/>
      <c r="O568" s="296"/>
      <c r="P568" s="296"/>
      <c r="Q568" s="296"/>
      <c r="R568" s="296"/>
      <c r="S568" s="296"/>
      <c r="T568" s="296"/>
      <c r="U568" s="296"/>
      <c r="V568" s="296"/>
      <c r="W568" s="296"/>
      <c r="X568" s="296"/>
      <c r="Y568" s="296"/>
      <c r="Z568" s="296"/>
    </row>
    <row r="569" spans="1:26" ht="15.75" customHeight="1" x14ac:dyDescent="0.25">
      <c r="A569" s="296"/>
      <c r="B569" s="296"/>
      <c r="C569" s="296"/>
      <c r="D569" s="296"/>
      <c r="E569" s="296"/>
      <c r="F569" s="296"/>
      <c r="G569" s="296"/>
      <c r="H569" s="300"/>
      <c r="I569" s="301"/>
      <c r="J569" s="296"/>
      <c r="K569" s="296"/>
      <c r="L569" s="296"/>
      <c r="M569" s="296"/>
      <c r="N569" s="296"/>
      <c r="O569" s="296"/>
      <c r="P569" s="296"/>
      <c r="Q569" s="296"/>
      <c r="R569" s="296"/>
      <c r="S569" s="296"/>
      <c r="T569" s="296"/>
      <c r="U569" s="296"/>
      <c r="V569" s="296"/>
      <c r="W569" s="296"/>
      <c r="X569" s="296"/>
      <c r="Y569" s="296"/>
      <c r="Z569" s="296"/>
    </row>
    <row r="570" spans="1:26" ht="15.75" customHeight="1" x14ac:dyDescent="0.25">
      <c r="A570" s="296"/>
      <c r="B570" s="296"/>
      <c r="C570" s="296"/>
      <c r="D570" s="296"/>
      <c r="E570" s="296"/>
      <c r="F570" s="296"/>
      <c r="G570" s="296"/>
      <c r="H570" s="300"/>
      <c r="I570" s="301"/>
      <c r="J570" s="296"/>
      <c r="K570" s="296"/>
      <c r="L570" s="296"/>
      <c r="M570" s="296"/>
      <c r="N570" s="296"/>
      <c r="O570" s="296"/>
      <c r="P570" s="296"/>
      <c r="Q570" s="296"/>
      <c r="R570" s="296"/>
      <c r="S570" s="296"/>
      <c r="T570" s="296"/>
      <c r="U570" s="296"/>
      <c r="V570" s="296"/>
      <c r="W570" s="296"/>
      <c r="X570" s="296"/>
      <c r="Y570" s="296"/>
      <c r="Z570" s="296"/>
    </row>
    <row r="571" spans="1:26" ht="15.75" customHeight="1" x14ac:dyDescent="0.25">
      <c r="A571" s="296"/>
      <c r="B571" s="296"/>
      <c r="C571" s="296"/>
      <c r="D571" s="296"/>
      <c r="E571" s="296"/>
      <c r="F571" s="296"/>
      <c r="G571" s="296"/>
      <c r="H571" s="300"/>
      <c r="I571" s="301"/>
      <c r="J571" s="296"/>
      <c r="K571" s="296"/>
      <c r="L571" s="296"/>
      <c r="M571" s="296"/>
      <c r="N571" s="296"/>
      <c r="O571" s="296"/>
      <c r="P571" s="296"/>
      <c r="Q571" s="296"/>
      <c r="R571" s="296"/>
      <c r="S571" s="296"/>
      <c r="T571" s="296"/>
      <c r="U571" s="296"/>
      <c r="V571" s="296"/>
      <c r="W571" s="296"/>
      <c r="X571" s="296"/>
      <c r="Y571" s="296"/>
      <c r="Z571" s="296"/>
    </row>
    <row r="572" spans="1:26" ht="15.75" customHeight="1" x14ac:dyDescent="0.25">
      <c r="A572" s="296"/>
      <c r="B572" s="296"/>
      <c r="C572" s="296"/>
      <c r="D572" s="296"/>
      <c r="E572" s="296"/>
      <c r="F572" s="296"/>
      <c r="G572" s="296"/>
      <c r="H572" s="300"/>
      <c r="I572" s="301"/>
      <c r="J572" s="296"/>
      <c r="K572" s="296"/>
      <c r="L572" s="296"/>
      <c r="M572" s="296"/>
      <c r="N572" s="296"/>
      <c r="O572" s="296"/>
      <c r="P572" s="296"/>
      <c r="Q572" s="296"/>
      <c r="R572" s="296"/>
      <c r="S572" s="296"/>
      <c r="T572" s="296"/>
      <c r="U572" s="296"/>
      <c r="V572" s="296"/>
      <c r="W572" s="296"/>
      <c r="X572" s="296"/>
      <c r="Y572" s="296"/>
      <c r="Z572" s="296"/>
    </row>
    <row r="573" spans="1:26" ht="15.75" customHeight="1" x14ac:dyDescent="0.25">
      <c r="A573" s="296"/>
      <c r="B573" s="296"/>
      <c r="C573" s="296"/>
      <c r="D573" s="296"/>
      <c r="E573" s="296"/>
      <c r="F573" s="296"/>
      <c r="G573" s="296"/>
      <c r="H573" s="300"/>
      <c r="I573" s="301"/>
      <c r="J573" s="296"/>
      <c r="K573" s="296"/>
      <c r="L573" s="296"/>
      <c r="M573" s="296"/>
      <c r="N573" s="296"/>
      <c r="O573" s="296"/>
      <c r="P573" s="296"/>
      <c r="Q573" s="296"/>
      <c r="R573" s="296"/>
      <c r="S573" s="296"/>
      <c r="T573" s="296"/>
      <c r="U573" s="296"/>
      <c r="V573" s="296"/>
      <c r="W573" s="296"/>
      <c r="X573" s="296"/>
      <c r="Y573" s="296"/>
      <c r="Z573" s="296"/>
    </row>
    <row r="574" spans="1:26" ht="15.75" customHeight="1" x14ac:dyDescent="0.25">
      <c r="A574" s="296"/>
      <c r="B574" s="296"/>
      <c r="C574" s="296"/>
      <c r="D574" s="296"/>
      <c r="E574" s="296"/>
      <c r="F574" s="296"/>
      <c r="G574" s="296"/>
      <c r="H574" s="300"/>
      <c r="I574" s="301"/>
      <c r="J574" s="296"/>
      <c r="K574" s="296"/>
      <c r="L574" s="296"/>
      <c r="M574" s="296"/>
      <c r="N574" s="296"/>
      <c r="O574" s="296"/>
      <c r="P574" s="296"/>
      <c r="Q574" s="296"/>
      <c r="R574" s="296"/>
      <c r="S574" s="296"/>
      <c r="T574" s="296"/>
      <c r="U574" s="296"/>
      <c r="V574" s="296"/>
      <c r="W574" s="296"/>
      <c r="X574" s="296"/>
      <c r="Y574" s="296"/>
      <c r="Z574" s="296"/>
    </row>
    <row r="575" spans="1:26" ht="15.75" customHeight="1" x14ac:dyDescent="0.25">
      <c r="A575" s="296"/>
      <c r="B575" s="296"/>
      <c r="C575" s="296"/>
      <c r="D575" s="296"/>
      <c r="E575" s="296"/>
      <c r="F575" s="296"/>
      <c r="G575" s="296"/>
      <c r="H575" s="300"/>
      <c r="I575" s="301"/>
      <c r="J575" s="296"/>
      <c r="K575" s="296"/>
      <c r="L575" s="296"/>
      <c r="M575" s="296"/>
      <c r="N575" s="296"/>
      <c r="O575" s="296"/>
      <c r="P575" s="296"/>
      <c r="Q575" s="296"/>
      <c r="R575" s="296"/>
      <c r="S575" s="296"/>
      <c r="T575" s="296"/>
      <c r="U575" s="296"/>
      <c r="V575" s="296"/>
      <c r="W575" s="296"/>
      <c r="X575" s="296"/>
      <c r="Y575" s="296"/>
      <c r="Z575" s="296"/>
    </row>
    <row r="576" spans="1:26" ht="15.75" customHeight="1" x14ac:dyDescent="0.25">
      <c r="A576" s="296"/>
      <c r="B576" s="296"/>
      <c r="C576" s="296"/>
      <c r="D576" s="296"/>
      <c r="E576" s="296"/>
      <c r="F576" s="296"/>
      <c r="G576" s="296"/>
      <c r="H576" s="300"/>
      <c r="I576" s="301"/>
      <c r="J576" s="296"/>
      <c r="K576" s="296"/>
      <c r="L576" s="296"/>
      <c r="M576" s="296"/>
      <c r="N576" s="296"/>
      <c r="O576" s="296"/>
      <c r="P576" s="296"/>
      <c r="Q576" s="296"/>
      <c r="R576" s="296"/>
      <c r="S576" s="296"/>
      <c r="T576" s="296"/>
      <c r="U576" s="296"/>
      <c r="V576" s="296"/>
      <c r="W576" s="296"/>
      <c r="X576" s="296"/>
      <c r="Y576" s="296"/>
      <c r="Z576" s="296"/>
    </row>
    <row r="577" spans="1:26" ht="15.75" customHeight="1" x14ac:dyDescent="0.25">
      <c r="A577" s="296"/>
      <c r="B577" s="296"/>
      <c r="C577" s="296"/>
      <c r="D577" s="296"/>
      <c r="E577" s="296"/>
      <c r="F577" s="296"/>
      <c r="G577" s="296"/>
      <c r="H577" s="300"/>
      <c r="I577" s="301"/>
      <c r="J577" s="296"/>
      <c r="K577" s="296"/>
      <c r="L577" s="296"/>
      <c r="M577" s="296"/>
      <c r="N577" s="296"/>
      <c r="O577" s="296"/>
      <c r="P577" s="296"/>
      <c r="Q577" s="296"/>
      <c r="R577" s="296"/>
      <c r="S577" s="296"/>
      <c r="T577" s="296"/>
      <c r="U577" s="296"/>
      <c r="V577" s="296"/>
      <c r="W577" s="296"/>
      <c r="X577" s="296"/>
      <c r="Y577" s="296"/>
      <c r="Z577" s="296"/>
    </row>
    <row r="578" spans="1:26" ht="15.75" customHeight="1" x14ac:dyDescent="0.25">
      <c r="A578" s="296"/>
      <c r="B578" s="296"/>
      <c r="C578" s="296"/>
      <c r="D578" s="296"/>
      <c r="E578" s="296"/>
      <c r="F578" s="296"/>
      <c r="G578" s="296"/>
      <c r="H578" s="300"/>
      <c r="I578" s="301"/>
      <c r="J578" s="296"/>
      <c r="K578" s="296"/>
      <c r="L578" s="296"/>
      <c r="M578" s="296"/>
      <c r="N578" s="296"/>
      <c r="O578" s="296"/>
      <c r="P578" s="296"/>
      <c r="Q578" s="296"/>
      <c r="R578" s="296"/>
      <c r="S578" s="296"/>
      <c r="T578" s="296"/>
      <c r="U578" s="296"/>
      <c r="V578" s="296"/>
      <c r="W578" s="296"/>
      <c r="X578" s="296"/>
      <c r="Y578" s="296"/>
      <c r="Z578" s="296"/>
    </row>
    <row r="579" spans="1:26" ht="15.75" customHeight="1" x14ac:dyDescent="0.25">
      <c r="A579" s="296"/>
      <c r="B579" s="296"/>
      <c r="C579" s="296"/>
      <c r="D579" s="296"/>
      <c r="E579" s="296"/>
      <c r="F579" s="296"/>
      <c r="G579" s="296"/>
      <c r="H579" s="300"/>
      <c r="I579" s="301"/>
      <c r="J579" s="296"/>
      <c r="K579" s="296"/>
      <c r="L579" s="296"/>
      <c r="M579" s="296"/>
      <c r="N579" s="296"/>
      <c r="O579" s="296"/>
      <c r="P579" s="296"/>
      <c r="Q579" s="296"/>
      <c r="R579" s="296"/>
      <c r="S579" s="296"/>
      <c r="T579" s="296"/>
      <c r="U579" s="296"/>
      <c r="V579" s="296"/>
      <c r="W579" s="296"/>
      <c r="X579" s="296"/>
      <c r="Y579" s="296"/>
      <c r="Z579" s="296"/>
    </row>
    <row r="580" spans="1:26" ht="15.75" customHeight="1" x14ac:dyDescent="0.25">
      <c r="A580" s="296"/>
      <c r="B580" s="296"/>
      <c r="C580" s="296"/>
      <c r="D580" s="296"/>
      <c r="E580" s="296"/>
      <c r="F580" s="296"/>
      <c r="G580" s="296"/>
      <c r="H580" s="300"/>
      <c r="I580" s="301"/>
      <c r="J580" s="296"/>
      <c r="K580" s="296"/>
      <c r="L580" s="296"/>
      <c r="M580" s="296"/>
      <c r="N580" s="296"/>
      <c r="O580" s="296"/>
      <c r="P580" s="296"/>
      <c r="Q580" s="296"/>
      <c r="R580" s="296"/>
      <c r="S580" s="296"/>
      <c r="T580" s="296"/>
      <c r="U580" s="296"/>
      <c r="V580" s="296"/>
      <c r="W580" s="296"/>
      <c r="X580" s="296"/>
      <c r="Y580" s="296"/>
      <c r="Z580" s="296"/>
    </row>
    <row r="581" spans="1:26" ht="15.75" customHeight="1" x14ac:dyDescent="0.25">
      <c r="A581" s="296"/>
      <c r="B581" s="296"/>
      <c r="C581" s="296"/>
      <c r="D581" s="296"/>
      <c r="E581" s="296"/>
      <c r="F581" s="296"/>
      <c r="G581" s="296"/>
      <c r="H581" s="300"/>
      <c r="I581" s="301"/>
      <c r="J581" s="296"/>
      <c r="K581" s="296"/>
      <c r="L581" s="296"/>
      <c r="M581" s="296"/>
      <c r="N581" s="296"/>
      <c r="O581" s="296"/>
      <c r="P581" s="296"/>
      <c r="Q581" s="296"/>
      <c r="R581" s="296"/>
      <c r="S581" s="296"/>
      <c r="T581" s="296"/>
      <c r="U581" s="296"/>
      <c r="V581" s="296"/>
      <c r="W581" s="296"/>
      <c r="X581" s="296"/>
      <c r="Y581" s="296"/>
      <c r="Z581" s="296"/>
    </row>
    <row r="582" spans="1:26" ht="15.75" customHeight="1" x14ac:dyDescent="0.25">
      <c r="A582" s="296"/>
      <c r="B582" s="296"/>
      <c r="C582" s="296"/>
      <c r="D582" s="296"/>
      <c r="E582" s="296"/>
      <c r="F582" s="296"/>
      <c r="G582" s="296"/>
      <c r="H582" s="300"/>
      <c r="I582" s="301"/>
      <c r="J582" s="296"/>
      <c r="K582" s="296"/>
      <c r="L582" s="296"/>
      <c r="M582" s="296"/>
      <c r="N582" s="296"/>
      <c r="O582" s="296"/>
      <c r="P582" s="296"/>
      <c r="Q582" s="296"/>
      <c r="R582" s="296"/>
      <c r="S582" s="296"/>
      <c r="T582" s="296"/>
      <c r="U582" s="296"/>
      <c r="V582" s="296"/>
      <c r="W582" s="296"/>
      <c r="X582" s="296"/>
      <c r="Y582" s="296"/>
      <c r="Z582" s="296"/>
    </row>
    <row r="583" spans="1:26" ht="15.75" customHeight="1" x14ac:dyDescent="0.25">
      <c r="A583" s="296"/>
      <c r="B583" s="296"/>
      <c r="C583" s="296"/>
      <c r="D583" s="296"/>
      <c r="E583" s="296"/>
      <c r="F583" s="296"/>
      <c r="G583" s="296"/>
      <c r="H583" s="300"/>
      <c r="I583" s="301"/>
      <c r="J583" s="296"/>
      <c r="K583" s="296"/>
      <c r="L583" s="296"/>
      <c r="M583" s="296"/>
      <c r="N583" s="296"/>
      <c r="O583" s="296"/>
      <c r="P583" s="296"/>
      <c r="Q583" s="296"/>
      <c r="R583" s="296"/>
      <c r="S583" s="296"/>
      <c r="T583" s="296"/>
      <c r="U583" s="296"/>
      <c r="V583" s="296"/>
      <c r="W583" s="296"/>
      <c r="X583" s="296"/>
      <c r="Y583" s="296"/>
      <c r="Z583" s="296"/>
    </row>
    <row r="584" spans="1:26" ht="15.75" customHeight="1" x14ac:dyDescent="0.25">
      <c r="A584" s="296"/>
      <c r="B584" s="296"/>
      <c r="C584" s="296"/>
      <c r="D584" s="296"/>
      <c r="E584" s="296"/>
      <c r="F584" s="296"/>
      <c r="G584" s="296"/>
      <c r="H584" s="300"/>
      <c r="I584" s="301"/>
      <c r="J584" s="296"/>
      <c r="K584" s="296"/>
      <c r="L584" s="296"/>
      <c r="M584" s="296"/>
      <c r="N584" s="296"/>
      <c r="O584" s="296"/>
      <c r="P584" s="296"/>
      <c r="Q584" s="296"/>
      <c r="R584" s="296"/>
      <c r="S584" s="296"/>
      <c r="T584" s="296"/>
      <c r="U584" s="296"/>
      <c r="V584" s="296"/>
      <c r="W584" s="296"/>
      <c r="X584" s="296"/>
      <c r="Y584" s="296"/>
      <c r="Z584" s="296"/>
    </row>
    <row r="585" spans="1:26" ht="15.75" customHeight="1" x14ac:dyDescent="0.25">
      <c r="A585" s="296"/>
      <c r="B585" s="296"/>
      <c r="C585" s="296"/>
      <c r="D585" s="296"/>
      <c r="E585" s="296"/>
      <c r="F585" s="296"/>
      <c r="G585" s="296"/>
      <c r="H585" s="300"/>
      <c r="I585" s="301"/>
      <c r="J585" s="296"/>
      <c r="K585" s="296"/>
      <c r="L585" s="296"/>
      <c r="M585" s="296"/>
      <c r="N585" s="296"/>
      <c r="O585" s="296"/>
      <c r="P585" s="296"/>
      <c r="Q585" s="296"/>
      <c r="R585" s="296"/>
      <c r="S585" s="296"/>
      <c r="T585" s="296"/>
      <c r="U585" s="296"/>
      <c r="V585" s="296"/>
      <c r="W585" s="296"/>
      <c r="X585" s="296"/>
      <c r="Y585" s="296"/>
      <c r="Z585" s="296"/>
    </row>
    <row r="586" spans="1:26" ht="15.75" customHeight="1" x14ac:dyDescent="0.25">
      <c r="A586" s="296"/>
      <c r="B586" s="296"/>
      <c r="C586" s="296"/>
      <c r="D586" s="296"/>
      <c r="E586" s="296"/>
      <c r="F586" s="296"/>
      <c r="G586" s="296"/>
      <c r="H586" s="300"/>
      <c r="I586" s="301"/>
      <c r="J586" s="296"/>
      <c r="K586" s="296"/>
      <c r="L586" s="296"/>
      <c r="M586" s="296"/>
      <c r="N586" s="296"/>
      <c r="O586" s="296"/>
      <c r="P586" s="296"/>
      <c r="Q586" s="296"/>
      <c r="R586" s="296"/>
      <c r="S586" s="296"/>
      <c r="T586" s="296"/>
      <c r="U586" s="296"/>
      <c r="V586" s="296"/>
      <c r="W586" s="296"/>
      <c r="X586" s="296"/>
      <c r="Y586" s="296"/>
      <c r="Z586" s="296"/>
    </row>
    <row r="587" spans="1:26" ht="15.75" customHeight="1" x14ac:dyDescent="0.25">
      <c r="A587" s="296"/>
      <c r="B587" s="296"/>
      <c r="C587" s="296"/>
      <c r="D587" s="296"/>
      <c r="E587" s="296"/>
      <c r="F587" s="296"/>
      <c r="G587" s="296"/>
      <c r="H587" s="300"/>
      <c r="I587" s="301"/>
      <c r="J587" s="296"/>
      <c r="K587" s="296"/>
      <c r="L587" s="296"/>
      <c r="M587" s="296"/>
      <c r="N587" s="296"/>
      <c r="O587" s="296"/>
      <c r="P587" s="296"/>
      <c r="Q587" s="296"/>
      <c r="R587" s="296"/>
      <c r="S587" s="296"/>
      <c r="T587" s="296"/>
      <c r="U587" s="296"/>
      <c r="V587" s="296"/>
      <c r="W587" s="296"/>
      <c r="X587" s="296"/>
      <c r="Y587" s="296"/>
      <c r="Z587" s="296"/>
    </row>
    <row r="588" spans="1:26" ht="15.75" customHeight="1" x14ac:dyDescent="0.25">
      <c r="A588" s="296"/>
      <c r="B588" s="296"/>
      <c r="C588" s="296"/>
      <c r="D588" s="296"/>
      <c r="E588" s="296"/>
      <c r="F588" s="296"/>
      <c r="G588" s="296"/>
      <c r="H588" s="300"/>
      <c r="I588" s="301"/>
      <c r="J588" s="296"/>
      <c r="K588" s="296"/>
      <c r="L588" s="296"/>
      <c r="M588" s="296"/>
      <c r="N588" s="296"/>
      <c r="O588" s="296"/>
      <c r="P588" s="296"/>
      <c r="Q588" s="296"/>
      <c r="R588" s="296"/>
      <c r="S588" s="296"/>
      <c r="T588" s="296"/>
      <c r="U588" s="296"/>
      <c r="V588" s="296"/>
      <c r="W588" s="296"/>
      <c r="X588" s="296"/>
      <c r="Y588" s="296"/>
      <c r="Z588" s="296"/>
    </row>
    <row r="589" spans="1:26" ht="15.75" customHeight="1" x14ac:dyDescent="0.25">
      <c r="A589" s="296"/>
      <c r="B589" s="296"/>
      <c r="C589" s="296"/>
      <c r="D589" s="296"/>
      <c r="E589" s="296"/>
      <c r="F589" s="296"/>
      <c r="G589" s="296"/>
      <c r="H589" s="300"/>
      <c r="I589" s="301"/>
      <c r="J589" s="296"/>
      <c r="K589" s="296"/>
      <c r="L589" s="296"/>
      <c r="M589" s="296"/>
      <c r="N589" s="296"/>
      <c r="O589" s="296"/>
      <c r="P589" s="296"/>
      <c r="Q589" s="296"/>
      <c r="R589" s="296"/>
      <c r="S589" s="296"/>
      <c r="T589" s="296"/>
      <c r="U589" s="296"/>
      <c r="V589" s="296"/>
      <c r="W589" s="296"/>
      <c r="X589" s="296"/>
      <c r="Y589" s="296"/>
      <c r="Z589" s="296"/>
    </row>
    <row r="590" spans="1:26" ht="15.75" customHeight="1" x14ac:dyDescent="0.25">
      <c r="A590" s="296"/>
      <c r="B590" s="296"/>
      <c r="C590" s="296"/>
      <c r="D590" s="296"/>
      <c r="E590" s="296"/>
      <c r="F590" s="296"/>
      <c r="G590" s="296"/>
      <c r="H590" s="300"/>
      <c r="I590" s="301"/>
      <c r="J590" s="296"/>
      <c r="K590" s="296"/>
      <c r="L590" s="296"/>
      <c r="M590" s="296"/>
      <c r="N590" s="296"/>
      <c r="O590" s="296"/>
      <c r="P590" s="296"/>
      <c r="Q590" s="296"/>
      <c r="R590" s="296"/>
      <c r="S590" s="296"/>
      <c r="T590" s="296"/>
      <c r="U590" s="296"/>
      <c r="V590" s="296"/>
      <c r="W590" s="296"/>
      <c r="X590" s="296"/>
      <c r="Y590" s="296"/>
      <c r="Z590" s="296"/>
    </row>
    <row r="591" spans="1:26" ht="15.75" customHeight="1" x14ac:dyDescent="0.25">
      <c r="A591" s="296"/>
      <c r="B591" s="296"/>
      <c r="C591" s="296"/>
      <c r="D591" s="296"/>
      <c r="E591" s="296"/>
      <c r="F591" s="296"/>
      <c r="G591" s="296"/>
      <c r="H591" s="300"/>
      <c r="I591" s="301"/>
      <c r="J591" s="296"/>
      <c r="K591" s="296"/>
      <c r="L591" s="296"/>
      <c r="M591" s="296"/>
      <c r="N591" s="296"/>
      <c r="O591" s="296"/>
      <c r="P591" s="296"/>
      <c r="Q591" s="296"/>
      <c r="R591" s="296"/>
      <c r="S591" s="296"/>
      <c r="T591" s="296"/>
      <c r="U591" s="296"/>
      <c r="V591" s="296"/>
      <c r="W591" s="296"/>
      <c r="X591" s="296"/>
      <c r="Y591" s="296"/>
      <c r="Z591" s="296"/>
    </row>
    <row r="592" spans="1:26" ht="15.75" customHeight="1" x14ac:dyDescent="0.25">
      <c r="A592" s="296"/>
      <c r="B592" s="296"/>
      <c r="C592" s="296"/>
      <c r="D592" s="296"/>
      <c r="E592" s="296"/>
      <c r="F592" s="296"/>
      <c r="G592" s="296"/>
      <c r="H592" s="300"/>
      <c r="I592" s="301"/>
      <c r="J592" s="296"/>
      <c r="K592" s="296"/>
      <c r="L592" s="296"/>
      <c r="M592" s="296"/>
      <c r="N592" s="296"/>
      <c r="O592" s="296"/>
      <c r="P592" s="296"/>
      <c r="Q592" s="296"/>
      <c r="R592" s="296"/>
      <c r="S592" s="296"/>
      <c r="T592" s="296"/>
      <c r="U592" s="296"/>
      <c r="V592" s="296"/>
      <c r="W592" s="296"/>
      <c r="X592" s="296"/>
      <c r="Y592" s="296"/>
      <c r="Z592" s="296"/>
    </row>
    <row r="593" spans="1:26" ht="15.75" customHeight="1" x14ac:dyDescent="0.25">
      <c r="A593" s="296"/>
      <c r="B593" s="296"/>
      <c r="C593" s="296"/>
      <c r="D593" s="296"/>
      <c r="E593" s="296"/>
      <c r="F593" s="296"/>
      <c r="G593" s="296"/>
      <c r="H593" s="300"/>
      <c r="I593" s="301"/>
      <c r="J593" s="296"/>
      <c r="K593" s="296"/>
      <c r="L593" s="296"/>
      <c r="M593" s="296"/>
      <c r="N593" s="296"/>
      <c r="O593" s="296"/>
      <c r="P593" s="296"/>
      <c r="Q593" s="296"/>
      <c r="R593" s="296"/>
      <c r="S593" s="296"/>
      <c r="T593" s="296"/>
      <c r="U593" s="296"/>
      <c r="V593" s="296"/>
      <c r="W593" s="296"/>
      <c r="X593" s="296"/>
      <c r="Y593" s="296"/>
      <c r="Z593" s="296"/>
    </row>
    <row r="594" spans="1:26" ht="15.75" customHeight="1" x14ac:dyDescent="0.25">
      <c r="A594" s="296"/>
      <c r="B594" s="296"/>
      <c r="C594" s="296"/>
      <c r="D594" s="296"/>
      <c r="E594" s="296"/>
      <c r="F594" s="296"/>
      <c r="G594" s="296"/>
      <c r="H594" s="300"/>
      <c r="I594" s="301"/>
      <c r="J594" s="296"/>
      <c r="K594" s="296"/>
      <c r="L594" s="296"/>
      <c r="M594" s="296"/>
      <c r="N594" s="296"/>
      <c r="O594" s="296"/>
      <c r="P594" s="296"/>
      <c r="Q594" s="296"/>
      <c r="R594" s="296"/>
      <c r="S594" s="296"/>
      <c r="T594" s="296"/>
      <c r="U594" s="296"/>
      <c r="V594" s="296"/>
      <c r="W594" s="296"/>
      <c r="X594" s="296"/>
      <c r="Y594" s="296"/>
      <c r="Z594" s="296"/>
    </row>
    <row r="595" spans="1:26" ht="15.75" customHeight="1" x14ac:dyDescent="0.25">
      <c r="A595" s="296"/>
      <c r="B595" s="296"/>
      <c r="C595" s="296"/>
      <c r="D595" s="296"/>
      <c r="E595" s="296"/>
      <c r="F595" s="296"/>
      <c r="G595" s="296"/>
      <c r="H595" s="300"/>
      <c r="I595" s="301"/>
      <c r="J595" s="296"/>
      <c r="K595" s="296"/>
      <c r="L595" s="296"/>
      <c r="M595" s="296"/>
      <c r="N595" s="296"/>
      <c r="O595" s="296"/>
      <c r="P595" s="296"/>
      <c r="Q595" s="296"/>
      <c r="R595" s="296"/>
      <c r="S595" s="296"/>
      <c r="T595" s="296"/>
      <c r="U595" s="296"/>
      <c r="V595" s="296"/>
      <c r="W595" s="296"/>
      <c r="X595" s="296"/>
      <c r="Y595" s="296"/>
      <c r="Z595" s="296"/>
    </row>
    <row r="596" spans="1:26" ht="15.75" customHeight="1" x14ac:dyDescent="0.25">
      <c r="A596" s="296"/>
      <c r="B596" s="296"/>
      <c r="C596" s="296"/>
      <c r="D596" s="296"/>
      <c r="E596" s="296"/>
      <c r="F596" s="296"/>
      <c r="G596" s="296"/>
      <c r="H596" s="300"/>
      <c r="I596" s="301"/>
      <c r="J596" s="296"/>
      <c r="K596" s="296"/>
      <c r="L596" s="296"/>
      <c r="M596" s="296"/>
      <c r="N596" s="296"/>
      <c r="O596" s="296"/>
      <c r="P596" s="296"/>
      <c r="Q596" s="296"/>
      <c r="R596" s="296"/>
      <c r="S596" s="296"/>
      <c r="T596" s="296"/>
      <c r="U596" s="296"/>
      <c r="V596" s="296"/>
      <c r="W596" s="296"/>
      <c r="X596" s="296"/>
      <c r="Y596" s="296"/>
      <c r="Z596" s="296"/>
    </row>
    <row r="597" spans="1:26" ht="15.75" customHeight="1" x14ac:dyDescent="0.25">
      <c r="A597" s="296"/>
      <c r="B597" s="296"/>
      <c r="C597" s="296"/>
      <c r="D597" s="296"/>
      <c r="E597" s="296"/>
      <c r="F597" s="296"/>
      <c r="G597" s="296"/>
      <c r="H597" s="300"/>
      <c r="I597" s="301"/>
      <c r="J597" s="296"/>
      <c r="K597" s="296"/>
      <c r="L597" s="296"/>
      <c r="M597" s="296"/>
      <c r="N597" s="296"/>
      <c r="O597" s="296"/>
      <c r="P597" s="296"/>
      <c r="Q597" s="296"/>
      <c r="R597" s="296"/>
      <c r="S597" s="296"/>
      <c r="T597" s="296"/>
      <c r="U597" s="296"/>
      <c r="V597" s="296"/>
      <c r="W597" s="296"/>
      <c r="X597" s="296"/>
      <c r="Y597" s="296"/>
      <c r="Z597" s="296"/>
    </row>
    <row r="598" spans="1:26" ht="15.75" customHeight="1" x14ac:dyDescent="0.25">
      <c r="A598" s="296"/>
      <c r="B598" s="296"/>
      <c r="C598" s="296"/>
      <c r="D598" s="296"/>
      <c r="E598" s="296"/>
      <c r="F598" s="296"/>
      <c r="G598" s="296"/>
      <c r="H598" s="300"/>
      <c r="I598" s="301"/>
      <c r="J598" s="296"/>
      <c r="K598" s="296"/>
      <c r="L598" s="296"/>
      <c r="M598" s="296"/>
      <c r="N598" s="296"/>
      <c r="O598" s="296"/>
      <c r="P598" s="296"/>
      <c r="Q598" s="296"/>
      <c r="R598" s="296"/>
      <c r="S598" s="296"/>
      <c r="T598" s="296"/>
      <c r="U598" s="296"/>
      <c r="V598" s="296"/>
      <c r="W598" s="296"/>
      <c r="X598" s="296"/>
      <c r="Y598" s="296"/>
      <c r="Z598" s="296"/>
    </row>
    <row r="599" spans="1:26" ht="15.75" customHeight="1" x14ac:dyDescent="0.25">
      <c r="A599" s="296"/>
      <c r="B599" s="296"/>
      <c r="C599" s="296"/>
      <c r="D599" s="296"/>
      <c r="E599" s="296"/>
      <c r="F599" s="296"/>
      <c r="G599" s="296"/>
      <c r="H599" s="300"/>
      <c r="I599" s="301"/>
      <c r="J599" s="296"/>
      <c r="K599" s="296"/>
      <c r="L599" s="296"/>
      <c r="M599" s="296"/>
      <c r="N599" s="296"/>
      <c r="O599" s="296"/>
      <c r="P599" s="296"/>
      <c r="Q599" s="296"/>
      <c r="R599" s="296"/>
      <c r="S599" s="296"/>
      <c r="T599" s="296"/>
      <c r="U599" s="296"/>
      <c r="V599" s="296"/>
      <c r="W599" s="296"/>
      <c r="X599" s="296"/>
      <c r="Y599" s="296"/>
      <c r="Z599" s="296"/>
    </row>
    <row r="600" spans="1:26" ht="15.75" customHeight="1" x14ac:dyDescent="0.25">
      <c r="A600" s="296"/>
      <c r="B600" s="296"/>
      <c r="C600" s="296"/>
      <c r="D600" s="296"/>
      <c r="E600" s="296"/>
      <c r="F600" s="296"/>
      <c r="G600" s="296"/>
      <c r="H600" s="300"/>
      <c r="I600" s="301"/>
      <c r="J600" s="296"/>
      <c r="K600" s="296"/>
      <c r="L600" s="296"/>
      <c r="M600" s="296"/>
      <c r="N600" s="296"/>
      <c r="O600" s="296"/>
      <c r="P600" s="296"/>
      <c r="Q600" s="296"/>
      <c r="R600" s="296"/>
      <c r="S600" s="296"/>
      <c r="T600" s="296"/>
      <c r="U600" s="296"/>
      <c r="V600" s="296"/>
      <c r="W600" s="296"/>
      <c r="X600" s="296"/>
      <c r="Y600" s="296"/>
      <c r="Z600" s="296"/>
    </row>
    <row r="601" spans="1:26" ht="15.75" customHeight="1" x14ac:dyDescent="0.25">
      <c r="A601" s="296"/>
      <c r="B601" s="296"/>
      <c r="C601" s="296"/>
      <c r="D601" s="296"/>
      <c r="E601" s="296"/>
      <c r="F601" s="296"/>
      <c r="G601" s="296"/>
      <c r="H601" s="300"/>
      <c r="I601" s="301"/>
      <c r="J601" s="296"/>
      <c r="K601" s="296"/>
      <c r="L601" s="296"/>
      <c r="M601" s="296"/>
      <c r="N601" s="296"/>
      <c r="O601" s="296"/>
      <c r="P601" s="296"/>
      <c r="Q601" s="296"/>
      <c r="R601" s="296"/>
      <c r="S601" s="296"/>
      <c r="T601" s="296"/>
      <c r="U601" s="296"/>
      <c r="V601" s="296"/>
      <c r="W601" s="296"/>
      <c r="X601" s="296"/>
      <c r="Y601" s="296"/>
      <c r="Z601" s="296"/>
    </row>
    <row r="602" spans="1:26" ht="15.75" customHeight="1" x14ac:dyDescent="0.25">
      <c r="A602" s="296"/>
      <c r="B602" s="296"/>
      <c r="C602" s="296"/>
      <c r="D602" s="296"/>
      <c r="E602" s="296"/>
      <c r="F602" s="296"/>
      <c r="G602" s="296"/>
      <c r="H602" s="300"/>
      <c r="I602" s="301"/>
      <c r="J602" s="296"/>
      <c r="K602" s="296"/>
      <c r="L602" s="296"/>
      <c r="M602" s="296"/>
      <c r="N602" s="296"/>
      <c r="O602" s="296"/>
      <c r="P602" s="296"/>
      <c r="Q602" s="296"/>
      <c r="R602" s="296"/>
      <c r="S602" s="296"/>
      <c r="T602" s="296"/>
      <c r="U602" s="296"/>
      <c r="V602" s="296"/>
      <c r="W602" s="296"/>
      <c r="X602" s="296"/>
      <c r="Y602" s="296"/>
      <c r="Z602" s="296"/>
    </row>
    <row r="603" spans="1:26" ht="15.75" customHeight="1" x14ac:dyDescent="0.25">
      <c r="A603" s="296"/>
      <c r="B603" s="296"/>
      <c r="C603" s="296"/>
      <c r="D603" s="296"/>
      <c r="E603" s="296"/>
      <c r="F603" s="296"/>
      <c r="G603" s="296"/>
      <c r="H603" s="300"/>
      <c r="I603" s="301"/>
      <c r="J603" s="296"/>
      <c r="K603" s="296"/>
      <c r="L603" s="296"/>
      <c r="M603" s="296"/>
      <c r="N603" s="296"/>
      <c r="O603" s="296"/>
      <c r="P603" s="296"/>
      <c r="Q603" s="296"/>
      <c r="R603" s="296"/>
      <c r="S603" s="296"/>
      <c r="T603" s="296"/>
      <c r="U603" s="296"/>
      <c r="V603" s="296"/>
      <c r="W603" s="296"/>
      <c r="X603" s="296"/>
      <c r="Y603" s="296"/>
      <c r="Z603" s="296"/>
    </row>
    <row r="604" spans="1:26" ht="15.75" customHeight="1" x14ac:dyDescent="0.25">
      <c r="A604" s="296"/>
      <c r="B604" s="296"/>
      <c r="C604" s="296"/>
      <c r="D604" s="296"/>
      <c r="E604" s="296"/>
      <c r="F604" s="296"/>
      <c r="G604" s="296"/>
      <c r="H604" s="300"/>
      <c r="I604" s="301"/>
      <c r="J604" s="296"/>
      <c r="K604" s="296"/>
      <c r="L604" s="296"/>
      <c r="M604" s="296"/>
      <c r="N604" s="296"/>
      <c r="O604" s="296"/>
      <c r="P604" s="296"/>
      <c r="Q604" s="296"/>
      <c r="R604" s="296"/>
      <c r="S604" s="296"/>
      <c r="T604" s="296"/>
      <c r="U604" s="296"/>
      <c r="V604" s="296"/>
      <c r="W604" s="296"/>
      <c r="X604" s="296"/>
      <c r="Y604" s="296"/>
      <c r="Z604" s="296"/>
    </row>
    <row r="605" spans="1:26" ht="15.75" customHeight="1" x14ac:dyDescent="0.25">
      <c r="A605" s="296"/>
      <c r="B605" s="296"/>
      <c r="C605" s="296"/>
      <c r="D605" s="296"/>
      <c r="E605" s="296"/>
      <c r="F605" s="296"/>
      <c r="G605" s="296"/>
      <c r="H605" s="300"/>
      <c r="I605" s="301"/>
      <c r="J605" s="296"/>
      <c r="K605" s="296"/>
      <c r="L605" s="296"/>
      <c r="M605" s="296"/>
      <c r="N605" s="296"/>
      <c r="O605" s="296"/>
      <c r="P605" s="296"/>
      <c r="Q605" s="296"/>
      <c r="R605" s="296"/>
      <c r="S605" s="296"/>
      <c r="T605" s="296"/>
      <c r="U605" s="296"/>
      <c r="V605" s="296"/>
      <c r="W605" s="296"/>
      <c r="X605" s="296"/>
      <c r="Y605" s="296"/>
      <c r="Z605" s="296"/>
    </row>
    <row r="606" spans="1:26" ht="15.75" customHeight="1" x14ac:dyDescent="0.25">
      <c r="A606" s="296"/>
      <c r="B606" s="296"/>
      <c r="C606" s="296"/>
      <c r="D606" s="296"/>
      <c r="E606" s="296"/>
      <c r="F606" s="296"/>
      <c r="G606" s="296"/>
      <c r="H606" s="300"/>
      <c r="I606" s="301"/>
      <c r="J606" s="296"/>
      <c r="K606" s="296"/>
      <c r="L606" s="296"/>
      <c r="M606" s="296"/>
      <c r="N606" s="296"/>
      <c r="O606" s="296"/>
      <c r="P606" s="296"/>
      <c r="Q606" s="296"/>
      <c r="R606" s="296"/>
      <c r="S606" s="296"/>
      <c r="T606" s="296"/>
      <c r="U606" s="296"/>
      <c r="V606" s="296"/>
      <c r="W606" s="296"/>
      <c r="X606" s="296"/>
      <c r="Y606" s="296"/>
      <c r="Z606" s="296"/>
    </row>
    <row r="607" spans="1:26" ht="15.75" customHeight="1" x14ac:dyDescent="0.25">
      <c r="A607" s="296"/>
      <c r="B607" s="296"/>
      <c r="C607" s="296"/>
      <c r="D607" s="296"/>
      <c r="E607" s="296"/>
      <c r="F607" s="296"/>
      <c r="G607" s="296"/>
      <c r="H607" s="300"/>
      <c r="I607" s="301"/>
      <c r="J607" s="296"/>
      <c r="K607" s="296"/>
      <c r="L607" s="296"/>
      <c r="M607" s="296"/>
      <c r="N607" s="296"/>
      <c r="O607" s="296"/>
      <c r="P607" s="296"/>
      <c r="Q607" s="296"/>
      <c r="R607" s="296"/>
      <c r="S607" s="296"/>
      <c r="T607" s="296"/>
      <c r="U607" s="296"/>
      <c r="V607" s="296"/>
      <c r="W607" s="296"/>
      <c r="X607" s="296"/>
      <c r="Y607" s="296"/>
      <c r="Z607" s="296"/>
    </row>
    <row r="608" spans="1:26" ht="15.75" customHeight="1" x14ac:dyDescent="0.25">
      <c r="A608" s="296"/>
      <c r="B608" s="296"/>
      <c r="C608" s="296"/>
      <c r="D608" s="296"/>
      <c r="E608" s="296"/>
      <c r="F608" s="296"/>
      <c r="G608" s="296"/>
      <c r="H608" s="300"/>
      <c r="I608" s="301"/>
      <c r="J608" s="296"/>
      <c r="K608" s="296"/>
      <c r="L608" s="296"/>
      <c r="M608" s="296"/>
      <c r="N608" s="296"/>
      <c r="O608" s="296"/>
      <c r="P608" s="296"/>
      <c r="Q608" s="296"/>
      <c r="R608" s="296"/>
      <c r="S608" s="296"/>
      <c r="T608" s="296"/>
      <c r="U608" s="296"/>
      <c r="V608" s="296"/>
      <c r="W608" s="296"/>
      <c r="X608" s="296"/>
      <c r="Y608" s="296"/>
      <c r="Z608" s="296"/>
    </row>
    <row r="609" spans="1:26" ht="15.75" customHeight="1" x14ac:dyDescent="0.25">
      <c r="A609" s="296"/>
      <c r="B609" s="296"/>
      <c r="C609" s="296"/>
      <c r="D609" s="296"/>
      <c r="E609" s="296"/>
      <c r="F609" s="296"/>
      <c r="G609" s="296"/>
      <c r="H609" s="300"/>
      <c r="I609" s="301"/>
      <c r="J609" s="296"/>
      <c r="K609" s="296"/>
      <c r="L609" s="296"/>
      <c r="M609" s="296"/>
      <c r="N609" s="296"/>
      <c r="O609" s="296"/>
      <c r="P609" s="296"/>
      <c r="Q609" s="296"/>
      <c r="R609" s="296"/>
      <c r="S609" s="296"/>
      <c r="T609" s="296"/>
      <c r="U609" s="296"/>
      <c r="V609" s="296"/>
      <c r="W609" s="296"/>
      <c r="X609" s="296"/>
      <c r="Y609" s="296"/>
      <c r="Z609" s="296"/>
    </row>
    <row r="610" spans="1:26" ht="15.75" customHeight="1" x14ac:dyDescent="0.25">
      <c r="A610" s="296"/>
      <c r="B610" s="296"/>
      <c r="C610" s="296"/>
      <c r="D610" s="296"/>
      <c r="E610" s="296"/>
      <c r="F610" s="296"/>
      <c r="G610" s="296"/>
      <c r="H610" s="300"/>
      <c r="I610" s="301"/>
      <c r="J610" s="296"/>
      <c r="K610" s="296"/>
      <c r="L610" s="296"/>
      <c r="M610" s="296"/>
      <c r="N610" s="296"/>
      <c r="O610" s="296"/>
      <c r="P610" s="296"/>
      <c r="Q610" s="296"/>
      <c r="R610" s="296"/>
      <c r="S610" s="296"/>
      <c r="T610" s="296"/>
      <c r="U610" s="296"/>
      <c r="V610" s="296"/>
      <c r="W610" s="296"/>
      <c r="X610" s="296"/>
      <c r="Y610" s="296"/>
      <c r="Z610" s="296"/>
    </row>
    <row r="611" spans="1:26" ht="15.75" customHeight="1" x14ac:dyDescent="0.25">
      <c r="A611" s="296"/>
      <c r="B611" s="296"/>
      <c r="C611" s="296"/>
      <c r="D611" s="296"/>
      <c r="E611" s="296"/>
      <c r="F611" s="296"/>
      <c r="G611" s="296"/>
      <c r="H611" s="300"/>
      <c r="I611" s="301"/>
      <c r="J611" s="296"/>
      <c r="K611" s="296"/>
      <c r="L611" s="296"/>
      <c r="M611" s="296"/>
      <c r="N611" s="296"/>
      <c r="O611" s="296"/>
      <c r="P611" s="296"/>
      <c r="Q611" s="296"/>
      <c r="R611" s="296"/>
      <c r="S611" s="296"/>
      <c r="T611" s="296"/>
      <c r="U611" s="296"/>
      <c r="V611" s="296"/>
      <c r="W611" s="296"/>
      <c r="X611" s="296"/>
      <c r="Y611" s="296"/>
      <c r="Z611" s="296"/>
    </row>
    <row r="612" spans="1:26" ht="15.75" customHeight="1" x14ac:dyDescent="0.25">
      <c r="A612" s="296"/>
      <c r="B612" s="296"/>
      <c r="C612" s="296"/>
      <c r="D612" s="296"/>
      <c r="E612" s="296"/>
      <c r="F612" s="296"/>
      <c r="G612" s="296"/>
      <c r="H612" s="300"/>
      <c r="I612" s="301"/>
      <c r="J612" s="296"/>
      <c r="K612" s="296"/>
      <c r="L612" s="296"/>
      <c r="M612" s="296"/>
      <c r="N612" s="296"/>
      <c r="O612" s="296"/>
      <c r="P612" s="296"/>
      <c r="Q612" s="296"/>
      <c r="R612" s="296"/>
      <c r="S612" s="296"/>
      <c r="T612" s="296"/>
      <c r="U612" s="296"/>
      <c r="V612" s="296"/>
      <c r="W612" s="296"/>
      <c r="X612" s="296"/>
      <c r="Y612" s="296"/>
      <c r="Z612" s="296"/>
    </row>
    <row r="613" spans="1:26" ht="15.75" customHeight="1" x14ac:dyDescent="0.25">
      <c r="A613" s="296"/>
      <c r="B613" s="296"/>
      <c r="C613" s="296"/>
      <c r="D613" s="296"/>
      <c r="E613" s="296"/>
      <c r="F613" s="296"/>
      <c r="G613" s="296"/>
      <c r="H613" s="300"/>
      <c r="I613" s="301"/>
      <c r="J613" s="296"/>
      <c r="K613" s="296"/>
      <c r="L613" s="296"/>
      <c r="M613" s="296"/>
      <c r="N613" s="296"/>
      <c r="O613" s="296"/>
      <c r="P613" s="296"/>
      <c r="Q613" s="296"/>
      <c r="R613" s="296"/>
      <c r="S613" s="296"/>
      <c r="T613" s="296"/>
      <c r="U613" s="296"/>
      <c r="V613" s="296"/>
      <c r="W613" s="296"/>
      <c r="X613" s="296"/>
      <c r="Y613" s="296"/>
      <c r="Z613" s="296"/>
    </row>
    <row r="614" spans="1:26" ht="15.75" customHeight="1" x14ac:dyDescent="0.25">
      <c r="A614" s="296"/>
      <c r="B614" s="296"/>
      <c r="C614" s="296"/>
      <c r="D614" s="296"/>
      <c r="E614" s="296"/>
      <c r="F614" s="296"/>
      <c r="G614" s="296"/>
      <c r="H614" s="300"/>
      <c r="I614" s="301"/>
      <c r="J614" s="296"/>
      <c r="K614" s="296"/>
      <c r="L614" s="296"/>
      <c r="M614" s="296"/>
      <c r="N614" s="296"/>
      <c r="O614" s="296"/>
      <c r="P614" s="296"/>
      <c r="Q614" s="296"/>
      <c r="R614" s="296"/>
      <c r="S614" s="296"/>
      <c r="T614" s="296"/>
      <c r="U614" s="296"/>
      <c r="V614" s="296"/>
      <c r="W614" s="296"/>
      <c r="X614" s="296"/>
      <c r="Y614" s="296"/>
      <c r="Z614" s="296"/>
    </row>
    <row r="615" spans="1:26" ht="15.75" customHeight="1" x14ac:dyDescent="0.25">
      <c r="A615" s="296"/>
      <c r="B615" s="296"/>
      <c r="C615" s="296"/>
      <c r="D615" s="296"/>
      <c r="E615" s="296"/>
      <c r="F615" s="296"/>
      <c r="G615" s="296"/>
      <c r="H615" s="300"/>
      <c r="I615" s="301"/>
      <c r="J615" s="296"/>
      <c r="K615" s="296"/>
      <c r="L615" s="296"/>
      <c r="M615" s="296"/>
      <c r="N615" s="296"/>
      <c r="O615" s="296"/>
      <c r="P615" s="296"/>
      <c r="Q615" s="296"/>
      <c r="R615" s="296"/>
      <c r="S615" s="296"/>
      <c r="T615" s="296"/>
      <c r="U615" s="296"/>
      <c r="V615" s="296"/>
      <c r="W615" s="296"/>
      <c r="X615" s="296"/>
      <c r="Y615" s="296"/>
      <c r="Z615" s="296"/>
    </row>
    <row r="616" spans="1:26" ht="15.75" customHeight="1" x14ac:dyDescent="0.25">
      <c r="A616" s="296"/>
      <c r="B616" s="296"/>
      <c r="C616" s="296"/>
      <c r="D616" s="296"/>
      <c r="E616" s="296"/>
      <c r="F616" s="296"/>
      <c r="G616" s="296"/>
      <c r="H616" s="300"/>
      <c r="I616" s="301"/>
      <c r="J616" s="296"/>
      <c r="K616" s="296"/>
      <c r="L616" s="296"/>
      <c r="M616" s="296"/>
      <c r="N616" s="296"/>
      <c r="O616" s="296"/>
      <c r="P616" s="296"/>
      <c r="Q616" s="296"/>
      <c r="R616" s="296"/>
      <c r="S616" s="296"/>
      <c r="T616" s="296"/>
      <c r="U616" s="296"/>
      <c r="V616" s="296"/>
      <c r="W616" s="296"/>
      <c r="X616" s="296"/>
      <c r="Y616" s="296"/>
      <c r="Z616" s="296"/>
    </row>
    <row r="617" spans="1:26" ht="15.75" customHeight="1" x14ac:dyDescent="0.25">
      <c r="A617" s="296"/>
      <c r="B617" s="296"/>
      <c r="C617" s="296"/>
      <c r="D617" s="296"/>
      <c r="E617" s="296"/>
      <c r="F617" s="296"/>
      <c r="G617" s="296"/>
      <c r="H617" s="300"/>
      <c r="I617" s="301"/>
      <c r="J617" s="296"/>
      <c r="K617" s="296"/>
      <c r="L617" s="296"/>
      <c r="M617" s="296"/>
      <c r="N617" s="296"/>
      <c r="O617" s="296"/>
      <c r="P617" s="296"/>
      <c r="Q617" s="296"/>
      <c r="R617" s="296"/>
      <c r="S617" s="296"/>
      <c r="T617" s="296"/>
      <c r="U617" s="296"/>
      <c r="V617" s="296"/>
      <c r="W617" s="296"/>
      <c r="X617" s="296"/>
      <c r="Y617" s="296"/>
      <c r="Z617" s="296"/>
    </row>
    <row r="618" spans="1:26" ht="15.75" customHeight="1" x14ac:dyDescent="0.25">
      <c r="A618" s="296"/>
      <c r="B618" s="296"/>
      <c r="C618" s="296"/>
      <c r="D618" s="296"/>
      <c r="E618" s="296"/>
      <c r="F618" s="296"/>
      <c r="G618" s="296"/>
      <c r="H618" s="300"/>
      <c r="I618" s="301"/>
      <c r="J618" s="296"/>
      <c r="K618" s="296"/>
      <c r="L618" s="296"/>
      <c r="M618" s="296"/>
      <c r="N618" s="296"/>
      <c r="O618" s="296"/>
      <c r="P618" s="296"/>
      <c r="Q618" s="296"/>
      <c r="R618" s="296"/>
      <c r="S618" s="296"/>
      <c r="T618" s="296"/>
      <c r="U618" s="296"/>
      <c r="V618" s="296"/>
      <c r="W618" s="296"/>
      <c r="X618" s="296"/>
      <c r="Y618" s="296"/>
      <c r="Z618" s="296"/>
    </row>
    <row r="619" spans="1:26" ht="15.75" customHeight="1" x14ac:dyDescent="0.25">
      <c r="A619" s="296"/>
      <c r="B619" s="296"/>
      <c r="C619" s="296"/>
      <c r="D619" s="296"/>
      <c r="E619" s="296"/>
      <c r="F619" s="296"/>
      <c r="G619" s="296"/>
      <c r="H619" s="300"/>
      <c r="I619" s="301"/>
      <c r="J619" s="296"/>
      <c r="K619" s="296"/>
      <c r="L619" s="296"/>
      <c r="M619" s="296"/>
      <c r="N619" s="296"/>
      <c r="O619" s="296"/>
      <c r="P619" s="296"/>
      <c r="Q619" s="296"/>
      <c r="R619" s="296"/>
      <c r="S619" s="296"/>
      <c r="T619" s="296"/>
      <c r="U619" s="296"/>
      <c r="V619" s="296"/>
      <c r="W619" s="296"/>
      <c r="X619" s="296"/>
      <c r="Y619" s="296"/>
      <c r="Z619" s="296"/>
    </row>
    <row r="620" spans="1:26" ht="15.75" customHeight="1" x14ac:dyDescent="0.25">
      <c r="A620" s="296"/>
      <c r="B620" s="296"/>
      <c r="C620" s="296"/>
      <c r="D620" s="296"/>
      <c r="E620" s="296"/>
      <c r="F620" s="296"/>
      <c r="G620" s="296"/>
      <c r="H620" s="300"/>
      <c r="I620" s="301"/>
      <c r="J620" s="296"/>
      <c r="K620" s="296"/>
      <c r="L620" s="296"/>
      <c r="M620" s="296"/>
      <c r="N620" s="296"/>
      <c r="O620" s="296"/>
      <c r="P620" s="296"/>
      <c r="Q620" s="296"/>
      <c r="R620" s="296"/>
      <c r="S620" s="296"/>
      <c r="T620" s="296"/>
      <c r="U620" s="296"/>
      <c r="V620" s="296"/>
      <c r="W620" s="296"/>
      <c r="X620" s="296"/>
      <c r="Y620" s="296"/>
      <c r="Z620" s="296"/>
    </row>
    <row r="621" spans="1:26" ht="15.75" customHeight="1" x14ac:dyDescent="0.25">
      <c r="A621" s="296"/>
      <c r="B621" s="296"/>
      <c r="C621" s="296"/>
      <c r="D621" s="296"/>
      <c r="E621" s="296"/>
      <c r="F621" s="296"/>
      <c r="G621" s="296"/>
      <c r="H621" s="300"/>
      <c r="I621" s="301"/>
      <c r="J621" s="296"/>
      <c r="K621" s="296"/>
      <c r="L621" s="296"/>
      <c r="M621" s="296"/>
      <c r="N621" s="296"/>
      <c r="O621" s="296"/>
      <c r="P621" s="296"/>
      <c r="Q621" s="296"/>
      <c r="R621" s="296"/>
      <c r="S621" s="296"/>
      <c r="T621" s="296"/>
      <c r="U621" s="296"/>
      <c r="V621" s="296"/>
      <c r="W621" s="296"/>
      <c r="X621" s="296"/>
      <c r="Y621" s="296"/>
      <c r="Z621" s="296"/>
    </row>
    <row r="622" spans="1:26" ht="15.75" customHeight="1" x14ac:dyDescent="0.25">
      <c r="A622" s="296"/>
      <c r="B622" s="296"/>
      <c r="C622" s="296"/>
      <c r="D622" s="296"/>
      <c r="E622" s="296"/>
      <c r="F622" s="296"/>
      <c r="G622" s="296"/>
      <c r="H622" s="300"/>
      <c r="I622" s="301"/>
      <c r="J622" s="296"/>
      <c r="K622" s="296"/>
      <c r="L622" s="296"/>
      <c r="M622" s="296"/>
      <c r="N622" s="296"/>
      <c r="O622" s="296"/>
      <c r="P622" s="296"/>
      <c r="Q622" s="296"/>
      <c r="R622" s="296"/>
      <c r="S622" s="296"/>
      <c r="T622" s="296"/>
      <c r="U622" s="296"/>
      <c r="V622" s="296"/>
      <c r="W622" s="296"/>
      <c r="X622" s="296"/>
      <c r="Y622" s="296"/>
      <c r="Z622" s="296"/>
    </row>
    <row r="623" spans="1:26" ht="15.75" customHeight="1" x14ac:dyDescent="0.25">
      <c r="A623" s="296"/>
      <c r="B623" s="296"/>
      <c r="C623" s="296"/>
      <c r="D623" s="296"/>
      <c r="E623" s="296"/>
      <c r="F623" s="296"/>
      <c r="G623" s="296"/>
      <c r="H623" s="300"/>
      <c r="I623" s="301"/>
      <c r="J623" s="296"/>
      <c r="K623" s="296"/>
      <c r="L623" s="296"/>
      <c r="M623" s="296"/>
      <c r="N623" s="296"/>
      <c r="O623" s="296"/>
      <c r="P623" s="296"/>
      <c r="Q623" s="296"/>
      <c r="R623" s="296"/>
      <c r="S623" s="296"/>
      <c r="T623" s="296"/>
      <c r="U623" s="296"/>
      <c r="V623" s="296"/>
      <c r="W623" s="296"/>
      <c r="X623" s="296"/>
      <c r="Y623" s="296"/>
      <c r="Z623" s="296"/>
    </row>
    <row r="624" spans="1:26" ht="15.75" customHeight="1" x14ac:dyDescent="0.25">
      <c r="A624" s="296"/>
      <c r="B624" s="296"/>
      <c r="C624" s="296"/>
      <c r="D624" s="296"/>
      <c r="E624" s="296"/>
      <c r="F624" s="296"/>
      <c r="G624" s="296"/>
      <c r="H624" s="300"/>
      <c r="I624" s="301"/>
      <c r="J624" s="296"/>
      <c r="K624" s="296"/>
      <c r="L624" s="296"/>
      <c r="M624" s="296"/>
      <c r="N624" s="296"/>
      <c r="O624" s="296"/>
      <c r="P624" s="296"/>
      <c r="Q624" s="296"/>
      <c r="R624" s="296"/>
      <c r="S624" s="296"/>
      <c r="T624" s="296"/>
      <c r="U624" s="296"/>
      <c r="V624" s="296"/>
      <c r="W624" s="296"/>
      <c r="X624" s="296"/>
      <c r="Y624" s="296"/>
      <c r="Z624" s="296"/>
    </row>
    <row r="625" spans="1:26" ht="15.75" customHeight="1" x14ac:dyDescent="0.25">
      <c r="A625" s="296"/>
      <c r="B625" s="296"/>
      <c r="C625" s="296"/>
      <c r="D625" s="296"/>
      <c r="E625" s="296"/>
      <c r="F625" s="296"/>
      <c r="G625" s="296"/>
      <c r="H625" s="300"/>
      <c r="I625" s="301"/>
      <c r="J625" s="296"/>
      <c r="K625" s="296"/>
      <c r="L625" s="296"/>
      <c r="M625" s="296"/>
      <c r="N625" s="296"/>
      <c r="O625" s="296"/>
      <c r="P625" s="296"/>
      <c r="Q625" s="296"/>
      <c r="R625" s="296"/>
      <c r="S625" s="296"/>
      <c r="T625" s="296"/>
      <c r="U625" s="296"/>
      <c r="V625" s="296"/>
      <c r="W625" s="296"/>
      <c r="X625" s="296"/>
      <c r="Y625" s="296"/>
      <c r="Z625" s="296"/>
    </row>
    <row r="626" spans="1:26" ht="15.75" customHeight="1" x14ac:dyDescent="0.25">
      <c r="A626" s="296"/>
      <c r="B626" s="296"/>
      <c r="C626" s="296"/>
      <c r="D626" s="296"/>
      <c r="E626" s="296"/>
      <c r="F626" s="296"/>
      <c r="G626" s="296"/>
      <c r="H626" s="300"/>
      <c r="I626" s="301"/>
      <c r="J626" s="296"/>
      <c r="K626" s="296"/>
      <c r="L626" s="296"/>
      <c r="M626" s="296"/>
      <c r="N626" s="296"/>
      <c r="O626" s="296"/>
      <c r="P626" s="296"/>
      <c r="Q626" s="296"/>
      <c r="R626" s="296"/>
      <c r="S626" s="296"/>
      <c r="T626" s="296"/>
      <c r="U626" s="296"/>
      <c r="V626" s="296"/>
      <c r="W626" s="296"/>
      <c r="X626" s="296"/>
      <c r="Y626" s="296"/>
      <c r="Z626" s="296"/>
    </row>
    <row r="627" spans="1:26" ht="15.75" customHeight="1" x14ac:dyDescent="0.25">
      <c r="A627" s="296"/>
      <c r="B627" s="296"/>
      <c r="C627" s="296"/>
      <c r="D627" s="296"/>
      <c r="E627" s="296"/>
      <c r="F627" s="296"/>
      <c r="G627" s="296"/>
      <c r="H627" s="300"/>
      <c r="I627" s="301"/>
      <c r="J627" s="296"/>
      <c r="K627" s="296"/>
      <c r="L627" s="296"/>
      <c r="M627" s="296"/>
      <c r="N627" s="296"/>
      <c r="O627" s="296"/>
      <c r="P627" s="296"/>
      <c r="Q627" s="296"/>
      <c r="R627" s="296"/>
      <c r="S627" s="296"/>
      <c r="T627" s="296"/>
      <c r="U627" s="296"/>
      <c r="V627" s="296"/>
      <c r="W627" s="296"/>
      <c r="X627" s="296"/>
      <c r="Y627" s="296"/>
      <c r="Z627" s="296"/>
    </row>
    <row r="628" spans="1:26" ht="15.75" customHeight="1" x14ac:dyDescent="0.25">
      <c r="A628" s="296"/>
      <c r="B628" s="296"/>
      <c r="C628" s="296"/>
      <c r="D628" s="296"/>
      <c r="E628" s="296"/>
      <c r="F628" s="296"/>
      <c r="G628" s="296"/>
      <c r="H628" s="300"/>
      <c r="I628" s="301"/>
      <c r="J628" s="296"/>
      <c r="K628" s="296"/>
      <c r="L628" s="296"/>
      <c r="M628" s="296"/>
      <c r="N628" s="296"/>
      <c r="O628" s="296"/>
      <c r="P628" s="296"/>
      <c r="Q628" s="296"/>
      <c r="R628" s="296"/>
      <c r="S628" s="296"/>
      <c r="T628" s="296"/>
      <c r="U628" s="296"/>
      <c r="V628" s="296"/>
      <c r="W628" s="296"/>
      <c r="X628" s="296"/>
      <c r="Y628" s="296"/>
      <c r="Z628" s="296"/>
    </row>
    <row r="629" spans="1:26" ht="15.75" customHeight="1" x14ac:dyDescent="0.25">
      <c r="A629" s="296"/>
      <c r="B629" s="296"/>
      <c r="C629" s="296"/>
      <c r="D629" s="296"/>
      <c r="E629" s="296"/>
      <c r="F629" s="296"/>
      <c r="G629" s="296"/>
      <c r="H629" s="300"/>
      <c r="I629" s="301"/>
      <c r="J629" s="296"/>
      <c r="K629" s="296"/>
      <c r="L629" s="296"/>
      <c r="M629" s="296"/>
      <c r="N629" s="296"/>
      <c r="O629" s="296"/>
      <c r="P629" s="296"/>
      <c r="Q629" s="296"/>
      <c r="R629" s="296"/>
      <c r="S629" s="296"/>
      <c r="T629" s="296"/>
      <c r="U629" s="296"/>
      <c r="V629" s="296"/>
      <c r="W629" s="296"/>
      <c r="X629" s="296"/>
      <c r="Y629" s="296"/>
      <c r="Z629" s="296"/>
    </row>
    <row r="630" spans="1:26" ht="15.75" customHeight="1" x14ac:dyDescent="0.25">
      <c r="A630" s="296"/>
      <c r="B630" s="296"/>
      <c r="C630" s="296"/>
      <c r="D630" s="296"/>
      <c r="E630" s="296"/>
      <c r="F630" s="296"/>
      <c r="G630" s="296"/>
      <c r="H630" s="300"/>
      <c r="I630" s="301"/>
      <c r="J630" s="296"/>
      <c r="K630" s="296"/>
      <c r="L630" s="296"/>
      <c r="M630" s="296"/>
      <c r="N630" s="296"/>
      <c r="O630" s="296"/>
      <c r="P630" s="296"/>
      <c r="Q630" s="296"/>
      <c r="R630" s="296"/>
      <c r="S630" s="296"/>
      <c r="T630" s="296"/>
      <c r="U630" s="296"/>
      <c r="V630" s="296"/>
      <c r="W630" s="296"/>
      <c r="X630" s="296"/>
      <c r="Y630" s="296"/>
      <c r="Z630" s="296"/>
    </row>
    <row r="631" spans="1:26" ht="15.75" customHeight="1" x14ac:dyDescent="0.25">
      <c r="A631" s="296"/>
      <c r="B631" s="296"/>
      <c r="C631" s="296"/>
      <c r="D631" s="296"/>
      <c r="E631" s="296"/>
      <c r="F631" s="296"/>
      <c r="G631" s="296"/>
      <c r="H631" s="300"/>
      <c r="I631" s="301"/>
      <c r="J631" s="296"/>
      <c r="K631" s="296"/>
      <c r="L631" s="296"/>
      <c r="M631" s="296"/>
      <c r="N631" s="296"/>
      <c r="O631" s="296"/>
      <c r="P631" s="296"/>
      <c r="Q631" s="296"/>
      <c r="R631" s="296"/>
      <c r="S631" s="296"/>
      <c r="T631" s="296"/>
      <c r="U631" s="296"/>
      <c r="V631" s="296"/>
      <c r="W631" s="296"/>
      <c r="X631" s="296"/>
      <c r="Y631" s="296"/>
      <c r="Z631" s="296"/>
    </row>
    <row r="632" spans="1:26" ht="15.75" customHeight="1" x14ac:dyDescent="0.25">
      <c r="A632" s="296"/>
      <c r="B632" s="296"/>
      <c r="C632" s="296"/>
      <c r="D632" s="296"/>
      <c r="E632" s="296"/>
      <c r="F632" s="296"/>
      <c r="G632" s="296"/>
      <c r="H632" s="300"/>
      <c r="I632" s="301"/>
      <c r="J632" s="296"/>
      <c r="K632" s="296"/>
      <c r="L632" s="296"/>
      <c r="M632" s="296"/>
      <c r="N632" s="296"/>
      <c r="O632" s="296"/>
      <c r="P632" s="296"/>
      <c r="Q632" s="296"/>
      <c r="R632" s="296"/>
      <c r="S632" s="296"/>
      <c r="T632" s="296"/>
      <c r="U632" s="296"/>
      <c r="V632" s="296"/>
      <c r="W632" s="296"/>
      <c r="X632" s="296"/>
      <c r="Y632" s="296"/>
      <c r="Z632" s="296"/>
    </row>
    <row r="633" spans="1:26" ht="15.75" customHeight="1" x14ac:dyDescent="0.25">
      <c r="A633" s="296"/>
      <c r="B633" s="296"/>
      <c r="C633" s="296"/>
      <c r="D633" s="296"/>
      <c r="E633" s="296"/>
      <c r="F633" s="296"/>
      <c r="G633" s="296"/>
      <c r="H633" s="300"/>
      <c r="I633" s="301"/>
      <c r="J633" s="296"/>
      <c r="K633" s="296"/>
      <c r="L633" s="296"/>
      <c r="M633" s="296"/>
      <c r="N633" s="296"/>
      <c r="O633" s="296"/>
      <c r="P633" s="296"/>
      <c r="Q633" s="296"/>
      <c r="R633" s="296"/>
      <c r="S633" s="296"/>
      <c r="T633" s="296"/>
      <c r="U633" s="296"/>
      <c r="V633" s="296"/>
      <c r="W633" s="296"/>
      <c r="X633" s="296"/>
      <c r="Y633" s="296"/>
      <c r="Z633" s="296"/>
    </row>
    <row r="634" spans="1:26" ht="15.75" customHeight="1" x14ac:dyDescent="0.25">
      <c r="A634" s="296"/>
      <c r="B634" s="296"/>
      <c r="C634" s="296"/>
      <c r="D634" s="296"/>
      <c r="E634" s="296"/>
      <c r="F634" s="296"/>
      <c r="G634" s="296"/>
      <c r="H634" s="300"/>
      <c r="I634" s="301"/>
      <c r="J634" s="296"/>
      <c r="K634" s="296"/>
      <c r="L634" s="296"/>
      <c r="M634" s="296"/>
      <c r="N634" s="296"/>
      <c r="O634" s="296"/>
      <c r="P634" s="296"/>
      <c r="Q634" s="296"/>
      <c r="R634" s="296"/>
      <c r="S634" s="296"/>
      <c r="T634" s="296"/>
      <c r="U634" s="296"/>
      <c r="V634" s="296"/>
      <c r="W634" s="296"/>
      <c r="X634" s="296"/>
      <c r="Y634" s="296"/>
      <c r="Z634" s="296"/>
    </row>
    <row r="635" spans="1:26" ht="15.75" customHeight="1" x14ac:dyDescent="0.25">
      <c r="A635" s="296"/>
      <c r="B635" s="296"/>
      <c r="C635" s="296"/>
      <c r="D635" s="296"/>
      <c r="E635" s="296"/>
      <c r="F635" s="296"/>
      <c r="G635" s="296"/>
      <c r="H635" s="300"/>
      <c r="I635" s="301"/>
      <c r="J635" s="296"/>
      <c r="K635" s="296"/>
      <c r="L635" s="296"/>
      <c r="M635" s="296"/>
      <c r="N635" s="296"/>
      <c r="O635" s="296"/>
      <c r="P635" s="296"/>
      <c r="Q635" s="296"/>
      <c r="R635" s="296"/>
      <c r="S635" s="296"/>
      <c r="T635" s="296"/>
      <c r="U635" s="296"/>
      <c r="V635" s="296"/>
      <c r="W635" s="296"/>
      <c r="X635" s="296"/>
      <c r="Y635" s="296"/>
      <c r="Z635" s="296"/>
    </row>
    <row r="636" spans="1:26" ht="15.75" customHeight="1" x14ac:dyDescent="0.25">
      <c r="A636" s="296"/>
      <c r="B636" s="296"/>
      <c r="C636" s="296"/>
      <c r="D636" s="296"/>
      <c r="E636" s="296"/>
      <c r="F636" s="296"/>
      <c r="G636" s="296"/>
      <c r="H636" s="300"/>
      <c r="I636" s="301"/>
      <c r="J636" s="296"/>
      <c r="K636" s="296"/>
      <c r="L636" s="296"/>
      <c r="M636" s="296"/>
      <c r="N636" s="296"/>
      <c r="O636" s="296"/>
      <c r="P636" s="296"/>
      <c r="Q636" s="296"/>
      <c r="R636" s="296"/>
      <c r="S636" s="296"/>
      <c r="T636" s="296"/>
      <c r="U636" s="296"/>
      <c r="V636" s="296"/>
      <c r="W636" s="296"/>
      <c r="X636" s="296"/>
      <c r="Y636" s="296"/>
      <c r="Z636" s="296"/>
    </row>
    <row r="637" spans="1:26" ht="15.75" customHeight="1" x14ac:dyDescent="0.25">
      <c r="A637" s="296"/>
      <c r="B637" s="296"/>
      <c r="C637" s="296"/>
      <c r="D637" s="296"/>
      <c r="E637" s="296"/>
      <c r="F637" s="296"/>
      <c r="G637" s="296"/>
      <c r="H637" s="300"/>
      <c r="I637" s="301"/>
      <c r="J637" s="296"/>
      <c r="K637" s="296"/>
      <c r="L637" s="296"/>
      <c r="M637" s="296"/>
      <c r="N637" s="296"/>
      <c r="O637" s="296"/>
      <c r="P637" s="296"/>
      <c r="Q637" s="296"/>
      <c r="R637" s="296"/>
      <c r="S637" s="296"/>
      <c r="T637" s="296"/>
      <c r="U637" s="296"/>
      <c r="V637" s="296"/>
      <c r="W637" s="296"/>
      <c r="X637" s="296"/>
      <c r="Y637" s="296"/>
      <c r="Z637" s="296"/>
    </row>
    <row r="638" spans="1:26" ht="15.75" customHeight="1" x14ac:dyDescent="0.25">
      <c r="A638" s="296"/>
      <c r="B638" s="296"/>
      <c r="C638" s="296"/>
      <c r="D638" s="296"/>
      <c r="E638" s="296"/>
      <c r="F638" s="296"/>
      <c r="G638" s="296"/>
      <c r="H638" s="300"/>
      <c r="I638" s="301"/>
      <c r="J638" s="296"/>
      <c r="K638" s="296"/>
      <c r="L638" s="296"/>
      <c r="M638" s="296"/>
      <c r="N638" s="296"/>
      <c r="O638" s="296"/>
      <c r="P638" s="296"/>
      <c r="Q638" s="296"/>
      <c r="R638" s="296"/>
      <c r="S638" s="296"/>
      <c r="T638" s="296"/>
      <c r="U638" s="296"/>
      <c r="V638" s="296"/>
      <c r="W638" s="296"/>
      <c r="X638" s="296"/>
      <c r="Y638" s="296"/>
      <c r="Z638" s="296"/>
    </row>
    <row r="639" spans="1:26" ht="15.75" customHeight="1" x14ac:dyDescent="0.25">
      <c r="A639" s="296"/>
      <c r="B639" s="296"/>
      <c r="C639" s="296"/>
      <c r="D639" s="296"/>
      <c r="E639" s="296"/>
      <c r="F639" s="296"/>
      <c r="G639" s="296"/>
      <c r="H639" s="300"/>
      <c r="I639" s="301"/>
      <c r="J639" s="296"/>
      <c r="K639" s="296"/>
      <c r="L639" s="296"/>
      <c r="M639" s="296"/>
      <c r="N639" s="296"/>
      <c r="O639" s="296"/>
      <c r="P639" s="296"/>
      <c r="Q639" s="296"/>
      <c r="R639" s="296"/>
      <c r="S639" s="296"/>
      <c r="T639" s="296"/>
      <c r="U639" s="296"/>
      <c r="V639" s="296"/>
      <c r="W639" s="296"/>
      <c r="X639" s="296"/>
      <c r="Y639" s="296"/>
      <c r="Z639" s="296"/>
    </row>
    <row r="640" spans="1:26" ht="15.75" customHeight="1" x14ac:dyDescent="0.25">
      <c r="A640" s="296"/>
      <c r="B640" s="296"/>
      <c r="C640" s="296"/>
      <c r="D640" s="296"/>
      <c r="E640" s="296"/>
      <c r="F640" s="296"/>
      <c r="G640" s="296"/>
      <c r="H640" s="300"/>
      <c r="I640" s="301"/>
      <c r="J640" s="296"/>
      <c r="K640" s="296"/>
      <c r="L640" s="296"/>
      <c r="M640" s="296"/>
      <c r="N640" s="296"/>
      <c r="O640" s="296"/>
      <c r="P640" s="296"/>
      <c r="Q640" s="296"/>
      <c r="R640" s="296"/>
      <c r="S640" s="296"/>
      <c r="T640" s="296"/>
      <c r="U640" s="296"/>
      <c r="V640" s="296"/>
      <c r="W640" s="296"/>
      <c r="X640" s="296"/>
      <c r="Y640" s="296"/>
      <c r="Z640" s="296"/>
    </row>
    <row r="641" spans="1:26" ht="15.75" customHeight="1" x14ac:dyDescent="0.25">
      <c r="A641" s="296"/>
      <c r="B641" s="296"/>
      <c r="C641" s="296"/>
      <c r="D641" s="296"/>
      <c r="E641" s="296"/>
      <c r="F641" s="296"/>
      <c r="G641" s="296"/>
      <c r="H641" s="300"/>
      <c r="I641" s="301"/>
      <c r="J641" s="296"/>
      <c r="K641" s="296"/>
      <c r="L641" s="296"/>
      <c r="M641" s="296"/>
      <c r="N641" s="296"/>
      <c r="O641" s="296"/>
      <c r="P641" s="296"/>
      <c r="Q641" s="296"/>
      <c r="R641" s="296"/>
      <c r="S641" s="296"/>
      <c r="T641" s="296"/>
      <c r="U641" s="296"/>
      <c r="V641" s="296"/>
      <c r="W641" s="296"/>
      <c r="X641" s="296"/>
      <c r="Y641" s="296"/>
      <c r="Z641" s="296"/>
    </row>
    <row r="642" spans="1:26" ht="15.75" customHeight="1" x14ac:dyDescent="0.25">
      <c r="A642" s="296"/>
      <c r="B642" s="296"/>
      <c r="C642" s="296"/>
      <c r="D642" s="296"/>
      <c r="E642" s="296"/>
      <c r="F642" s="296"/>
      <c r="G642" s="296"/>
      <c r="H642" s="300"/>
      <c r="I642" s="301"/>
      <c r="J642" s="296"/>
      <c r="K642" s="296"/>
      <c r="L642" s="296"/>
      <c r="M642" s="296"/>
      <c r="N642" s="296"/>
      <c r="O642" s="296"/>
      <c r="P642" s="296"/>
      <c r="Q642" s="296"/>
      <c r="R642" s="296"/>
      <c r="S642" s="296"/>
      <c r="T642" s="296"/>
      <c r="U642" s="296"/>
      <c r="V642" s="296"/>
      <c r="W642" s="296"/>
      <c r="X642" s="296"/>
      <c r="Y642" s="296"/>
      <c r="Z642" s="296"/>
    </row>
    <row r="643" spans="1:26" ht="15.75" customHeight="1" x14ac:dyDescent="0.25">
      <c r="A643" s="296"/>
      <c r="B643" s="296"/>
      <c r="C643" s="296"/>
      <c r="D643" s="296"/>
      <c r="E643" s="296"/>
      <c r="F643" s="296"/>
      <c r="G643" s="296"/>
      <c r="H643" s="300"/>
      <c r="I643" s="301"/>
      <c r="J643" s="296"/>
      <c r="K643" s="296"/>
      <c r="L643" s="296"/>
      <c r="M643" s="296"/>
      <c r="N643" s="296"/>
      <c r="O643" s="296"/>
      <c r="P643" s="296"/>
      <c r="Q643" s="296"/>
      <c r="R643" s="296"/>
      <c r="S643" s="296"/>
      <c r="T643" s="296"/>
      <c r="U643" s="296"/>
      <c r="V643" s="296"/>
      <c r="W643" s="296"/>
      <c r="X643" s="296"/>
      <c r="Y643" s="296"/>
      <c r="Z643" s="296"/>
    </row>
    <row r="644" spans="1:26" ht="15.75" customHeight="1" x14ac:dyDescent="0.25">
      <c r="A644" s="296"/>
      <c r="B644" s="296"/>
      <c r="C644" s="296"/>
      <c r="D644" s="296"/>
      <c r="E644" s="296"/>
      <c r="F644" s="296"/>
      <c r="G644" s="296"/>
      <c r="H644" s="300"/>
      <c r="I644" s="301"/>
      <c r="J644" s="296"/>
      <c r="K644" s="296"/>
      <c r="L644" s="296"/>
      <c r="M644" s="296"/>
      <c r="N644" s="296"/>
      <c r="O644" s="296"/>
      <c r="P644" s="296"/>
      <c r="Q644" s="296"/>
      <c r="R644" s="296"/>
      <c r="S644" s="296"/>
      <c r="T644" s="296"/>
      <c r="U644" s="296"/>
      <c r="V644" s="296"/>
      <c r="W644" s="296"/>
      <c r="X644" s="296"/>
      <c r="Y644" s="296"/>
      <c r="Z644" s="296"/>
    </row>
    <row r="645" spans="1:26" ht="15.75" customHeight="1" x14ac:dyDescent="0.25">
      <c r="A645" s="296"/>
      <c r="B645" s="296"/>
      <c r="C645" s="296"/>
      <c r="D645" s="296"/>
      <c r="E645" s="296"/>
      <c r="F645" s="296"/>
      <c r="G645" s="296"/>
      <c r="H645" s="300"/>
      <c r="I645" s="301"/>
      <c r="J645" s="296"/>
      <c r="K645" s="296"/>
      <c r="L645" s="296"/>
      <c r="M645" s="296"/>
      <c r="N645" s="296"/>
      <c r="O645" s="296"/>
      <c r="P645" s="296"/>
      <c r="Q645" s="296"/>
      <c r="R645" s="296"/>
      <c r="S645" s="296"/>
      <c r="T645" s="296"/>
      <c r="U645" s="296"/>
      <c r="V645" s="296"/>
      <c r="W645" s="296"/>
      <c r="X645" s="296"/>
      <c r="Y645" s="296"/>
      <c r="Z645" s="296"/>
    </row>
    <row r="646" spans="1:26" ht="15.75" customHeight="1" x14ac:dyDescent="0.25">
      <c r="A646" s="296"/>
      <c r="B646" s="296"/>
      <c r="C646" s="296"/>
      <c r="D646" s="296"/>
      <c r="E646" s="296"/>
      <c r="F646" s="296"/>
      <c r="G646" s="296"/>
      <c r="H646" s="300"/>
      <c r="I646" s="301"/>
      <c r="J646" s="296"/>
      <c r="K646" s="296"/>
      <c r="L646" s="296"/>
      <c r="M646" s="296"/>
      <c r="N646" s="296"/>
      <c r="O646" s="296"/>
      <c r="P646" s="296"/>
      <c r="Q646" s="296"/>
      <c r="R646" s="296"/>
      <c r="S646" s="296"/>
      <c r="T646" s="296"/>
      <c r="U646" s="296"/>
      <c r="V646" s="296"/>
      <c r="W646" s="296"/>
      <c r="X646" s="296"/>
      <c r="Y646" s="296"/>
      <c r="Z646" s="296"/>
    </row>
    <row r="647" spans="1:26" ht="15.75" customHeight="1" x14ac:dyDescent="0.25">
      <c r="A647" s="296"/>
      <c r="B647" s="296"/>
      <c r="C647" s="296"/>
      <c r="D647" s="296"/>
      <c r="E647" s="296"/>
      <c r="F647" s="296"/>
      <c r="G647" s="296"/>
      <c r="H647" s="300"/>
      <c r="I647" s="301"/>
      <c r="J647" s="296"/>
      <c r="K647" s="296"/>
      <c r="L647" s="296"/>
      <c r="M647" s="296"/>
      <c r="N647" s="296"/>
      <c r="O647" s="296"/>
      <c r="P647" s="296"/>
      <c r="Q647" s="296"/>
      <c r="R647" s="296"/>
      <c r="S647" s="296"/>
      <c r="T647" s="296"/>
      <c r="U647" s="296"/>
      <c r="V647" s="296"/>
      <c r="W647" s="296"/>
      <c r="X647" s="296"/>
      <c r="Y647" s="296"/>
      <c r="Z647" s="296"/>
    </row>
    <row r="648" spans="1:26" ht="15.75" customHeight="1" x14ac:dyDescent="0.25">
      <c r="A648" s="296"/>
      <c r="B648" s="296"/>
      <c r="C648" s="296"/>
      <c r="D648" s="296"/>
      <c r="E648" s="296"/>
      <c r="F648" s="296"/>
      <c r="G648" s="296"/>
      <c r="H648" s="300"/>
      <c r="I648" s="301"/>
      <c r="J648" s="296"/>
      <c r="K648" s="296"/>
      <c r="L648" s="296"/>
      <c r="M648" s="296"/>
      <c r="N648" s="296"/>
      <c r="O648" s="296"/>
      <c r="P648" s="296"/>
      <c r="Q648" s="296"/>
      <c r="R648" s="296"/>
      <c r="S648" s="296"/>
      <c r="T648" s="296"/>
      <c r="U648" s="296"/>
      <c r="V648" s="296"/>
      <c r="W648" s="296"/>
      <c r="X648" s="296"/>
      <c r="Y648" s="296"/>
      <c r="Z648" s="296"/>
    </row>
    <row r="649" spans="1:26" ht="15.75" customHeight="1" x14ac:dyDescent="0.25">
      <c r="A649" s="296"/>
      <c r="B649" s="296"/>
      <c r="C649" s="296"/>
      <c r="D649" s="296"/>
      <c r="E649" s="296"/>
      <c r="F649" s="296"/>
      <c r="G649" s="296"/>
      <c r="H649" s="300"/>
      <c r="I649" s="301"/>
      <c r="J649" s="296"/>
      <c r="K649" s="296"/>
      <c r="L649" s="296"/>
      <c r="M649" s="296"/>
      <c r="N649" s="296"/>
      <c r="O649" s="296"/>
      <c r="P649" s="296"/>
      <c r="Q649" s="296"/>
      <c r="R649" s="296"/>
      <c r="S649" s="296"/>
      <c r="T649" s="296"/>
      <c r="U649" s="296"/>
      <c r="V649" s="296"/>
      <c r="W649" s="296"/>
      <c r="X649" s="296"/>
      <c r="Y649" s="296"/>
      <c r="Z649" s="296"/>
    </row>
    <row r="650" spans="1:26" ht="15.75" customHeight="1" x14ac:dyDescent="0.25">
      <c r="A650" s="296"/>
      <c r="B650" s="296"/>
      <c r="C650" s="296"/>
      <c r="D650" s="296"/>
      <c r="E650" s="296"/>
      <c r="F650" s="296"/>
      <c r="G650" s="296"/>
      <c r="H650" s="300"/>
      <c r="I650" s="301"/>
      <c r="J650" s="296"/>
      <c r="K650" s="296"/>
      <c r="L650" s="296"/>
      <c r="M650" s="296"/>
      <c r="N650" s="296"/>
      <c r="O650" s="296"/>
      <c r="P650" s="296"/>
      <c r="Q650" s="296"/>
      <c r="R650" s="296"/>
      <c r="S650" s="296"/>
      <c r="T650" s="296"/>
      <c r="U650" s="296"/>
      <c r="V650" s="296"/>
      <c r="W650" s="296"/>
      <c r="X650" s="296"/>
      <c r="Y650" s="296"/>
      <c r="Z650" s="296"/>
    </row>
    <row r="651" spans="1:26" ht="15.75" customHeight="1" x14ac:dyDescent="0.25">
      <c r="A651" s="296"/>
      <c r="B651" s="296"/>
      <c r="C651" s="296"/>
      <c r="D651" s="296"/>
      <c r="E651" s="296"/>
      <c r="F651" s="296"/>
      <c r="G651" s="296"/>
      <c r="H651" s="300"/>
      <c r="I651" s="301"/>
      <c r="J651" s="296"/>
      <c r="K651" s="296"/>
      <c r="L651" s="296"/>
      <c r="M651" s="296"/>
      <c r="N651" s="296"/>
      <c r="O651" s="296"/>
      <c r="P651" s="296"/>
      <c r="Q651" s="296"/>
      <c r="R651" s="296"/>
      <c r="S651" s="296"/>
      <c r="T651" s="296"/>
      <c r="U651" s="296"/>
      <c r="V651" s="296"/>
      <c r="W651" s="296"/>
      <c r="X651" s="296"/>
      <c r="Y651" s="296"/>
      <c r="Z651" s="296"/>
    </row>
    <row r="652" spans="1:26" ht="15.75" customHeight="1" x14ac:dyDescent="0.25">
      <c r="A652" s="296"/>
      <c r="B652" s="296"/>
      <c r="C652" s="296"/>
      <c r="D652" s="296"/>
      <c r="E652" s="296"/>
      <c r="F652" s="296"/>
      <c r="G652" s="296"/>
      <c r="H652" s="300"/>
      <c r="I652" s="301"/>
      <c r="J652" s="296"/>
      <c r="K652" s="296"/>
      <c r="L652" s="296"/>
      <c r="M652" s="296"/>
      <c r="N652" s="296"/>
      <c r="O652" s="296"/>
      <c r="P652" s="296"/>
      <c r="Q652" s="296"/>
      <c r="R652" s="296"/>
      <c r="S652" s="296"/>
      <c r="T652" s="296"/>
      <c r="U652" s="296"/>
      <c r="V652" s="296"/>
      <c r="W652" s="296"/>
      <c r="X652" s="296"/>
      <c r="Y652" s="296"/>
      <c r="Z652" s="296"/>
    </row>
    <row r="653" spans="1:26" ht="15.75" customHeight="1" x14ac:dyDescent="0.25">
      <c r="A653" s="296"/>
      <c r="B653" s="296"/>
      <c r="C653" s="296"/>
      <c r="D653" s="296"/>
      <c r="E653" s="296"/>
      <c r="F653" s="296"/>
      <c r="G653" s="296"/>
      <c r="H653" s="300"/>
      <c r="I653" s="301"/>
      <c r="J653" s="296"/>
      <c r="K653" s="296"/>
      <c r="L653" s="296"/>
      <c r="M653" s="296"/>
      <c r="N653" s="296"/>
      <c r="O653" s="296"/>
      <c r="P653" s="296"/>
      <c r="Q653" s="296"/>
      <c r="R653" s="296"/>
      <c r="S653" s="296"/>
      <c r="T653" s="296"/>
      <c r="U653" s="296"/>
      <c r="V653" s="296"/>
      <c r="W653" s="296"/>
      <c r="X653" s="296"/>
      <c r="Y653" s="296"/>
      <c r="Z653" s="296"/>
    </row>
    <row r="654" spans="1:26" ht="15.75" customHeight="1" x14ac:dyDescent="0.25">
      <c r="A654" s="296"/>
      <c r="B654" s="296"/>
      <c r="C654" s="296"/>
      <c r="D654" s="296"/>
      <c r="E654" s="296"/>
      <c r="F654" s="296"/>
      <c r="G654" s="296"/>
      <c r="H654" s="300"/>
      <c r="I654" s="301"/>
      <c r="J654" s="296"/>
      <c r="K654" s="296"/>
      <c r="L654" s="296"/>
      <c r="M654" s="296"/>
      <c r="N654" s="296"/>
      <c r="O654" s="296"/>
      <c r="P654" s="296"/>
      <c r="Q654" s="296"/>
      <c r="R654" s="296"/>
      <c r="S654" s="296"/>
      <c r="T654" s="296"/>
      <c r="U654" s="296"/>
      <c r="V654" s="296"/>
      <c r="W654" s="296"/>
      <c r="X654" s="296"/>
      <c r="Y654" s="296"/>
      <c r="Z654" s="296"/>
    </row>
    <row r="655" spans="1:26" ht="15.75" customHeight="1" x14ac:dyDescent="0.25">
      <c r="A655" s="296"/>
      <c r="B655" s="296"/>
      <c r="C655" s="296"/>
      <c r="D655" s="296"/>
      <c r="E655" s="296"/>
      <c r="F655" s="296"/>
      <c r="G655" s="296"/>
      <c r="H655" s="300"/>
      <c r="I655" s="301"/>
      <c r="J655" s="296"/>
      <c r="K655" s="296"/>
      <c r="L655" s="296"/>
      <c r="M655" s="296"/>
      <c r="N655" s="296"/>
      <c r="O655" s="296"/>
      <c r="P655" s="296"/>
      <c r="Q655" s="296"/>
      <c r="R655" s="296"/>
      <c r="S655" s="296"/>
      <c r="T655" s="296"/>
      <c r="U655" s="296"/>
      <c r="V655" s="296"/>
      <c r="W655" s="296"/>
      <c r="X655" s="296"/>
      <c r="Y655" s="296"/>
      <c r="Z655" s="296"/>
    </row>
    <row r="656" spans="1:26" ht="15.75" customHeight="1" x14ac:dyDescent="0.25">
      <c r="A656" s="296"/>
      <c r="B656" s="296"/>
      <c r="C656" s="296"/>
      <c r="D656" s="296"/>
      <c r="E656" s="296"/>
      <c r="F656" s="296"/>
      <c r="G656" s="296"/>
      <c r="H656" s="300"/>
      <c r="I656" s="301"/>
      <c r="J656" s="296"/>
      <c r="K656" s="296"/>
      <c r="L656" s="296"/>
      <c r="M656" s="296"/>
      <c r="N656" s="296"/>
      <c r="O656" s="296"/>
      <c r="P656" s="296"/>
      <c r="Q656" s="296"/>
      <c r="R656" s="296"/>
      <c r="S656" s="296"/>
      <c r="T656" s="296"/>
      <c r="U656" s="296"/>
      <c r="V656" s="296"/>
      <c r="W656" s="296"/>
      <c r="X656" s="296"/>
      <c r="Y656" s="296"/>
      <c r="Z656" s="296"/>
    </row>
    <row r="657" spans="1:26" ht="15.75" customHeight="1" x14ac:dyDescent="0.25">
      <c r="A657" s="296"/>
      <c r="B657" s="296"/>
      <c r="C657" s="296"/>
      <c r="D657" s="296"/>
      <c r="E657" s="296"/>
      <c r="F657" s="296"/>
      <c r="G657" s="296"/>
      <c r="H657" s="300"/>
      <c r="I657" s="301"/>
      <c r="J657" s="296"/>
      <c r="K657" s="296"/>
      <c r="L657" s="296"/>
      <c r="M657" s="296"/>
      <c r="N657" s="296"/>
      <c r="O657" s="296"/>
      <c r="P657" s="296"/>
      <c r="Q657" s="296"/>
      <c r="R657" s="296"/>
      <c r="S657" s="296"/>
      <c r="T657" s="296"/>
      <c r="U657" s="296"/>
      <c r="V657" s="296"/>
      <c r="W657" s="296"/>
      <c r="X657" s="296"/>
      <c r="Y657" s="296"/>
      <c r="Z657" s="296"/>
    </row>
    <row r="658" spans="1:26" ht="15.75" customHeight="1" x14ac:dyDescent="0.25">
      <c r="A658" s="296"/>
      <c r="B658" s="296"/>
      <c r="C658" s="296"/>
      <c r="D658" s="296"/>
      <c r="E658" s="296"/>
      <c r="F658" s="296"/>
      <c r="G658" s="296"/>
      <c r="H658" s="300"/>
      <c r="I658" s="301"/>
      <c r="J658" s="296"/>
      <c r="K658" s="296"/>
      <c r="L658" s="296"/>
      <c r="M658" s="296"/>
      <c r="N658" s="296"/>
      <c r="O658" s="296"/>
      <c r="P658" s="296"/>
      <c r="Q658" s="296"/>
      <c r="R658" s="296"/>
      <c r="S658" s="296"/>
      <c r="T658" s="296"/>
      <c r="U658" s="296"/>
      <c r="V658" s="296"/>
      <c r="W658" s="296"/>
      <c r="X658" s="296"/>
      <c r="Y658" s="296"/>
      <c r="Z658" s="296"/>
    </row>
    <row r="659" spans="1:26" ht="15.75" customHeight="1" x14ac:dyDescent="0.25">
      <c r="A659" s="296"/>
      <c r="B659" s="296"/>
      <c r="C659" s="296"/>
      <c r="D659" s="296"/>
      <c r="E659" s="296"/>
      <c r="F659" s="296"/>
      <c r="G659" s="296"/>
      <c r="H659" s="300"/>
      <c r="I659" s="301"/>
      <c r="J659" s="296"/>
      <c r="K659" s="296"/>
      <c r="L659" s="296"/>
      <c r="M659" s="296"/>
      <c r="N659" s="296"/>
      <c r="O659" s="296"/>
      <c r="P659" s="296"/>
      <c r="Q659" s="296"/>
      <c r="R659" s="296"/>
      <c r="S659" s="296"/>
      <c r="T659" s="296"/>
      <c r="U659" s="296"/>
      <c r="V659" s="296"/>
      <c r="W659" s="296"/>
      <c r="X659" s="296"/>
      <c r="Y659" s="296"/>
      <c r="Z659" s="296"/>
    </row>
    <row r="660" spans="1:26" ht="15.75" customHeight="1" x14ac:dyDescent="0.25">
      <c r="A660" s="296"/>
      <c r="B660" s="296"/>
      <c r="C660" s="296"/>
      <c r="D660" s="296"/>
      <c r="E660" s="296"/>
      <c r="F660" s="296"/>
      <c r="G660" s="296"/>
      <c r="H660" s="300"/>
      <c r="I660" s="301"/>
      <c r="J660" s="296"/>
      <c r="K660" s="296"/>
      <c r="L660" s="296"/>
      <c r="M660" s="296"/>
      <c r="N660" s="296"/>
      <c r="O660" s="296"/>
      <c r="P660" s="296"/>
      <c r="Q660" s="296"/>
      <c r="R660" s="296"/>
      <c r="S660" s="296"/>
      <c r="T660" s="296"/>
      <c r="U660" s="296"/>
      <c r="V660" s="296"/>
      <c r="W660" s="296"/>
      <c r="X660" s="296"/>
      <c r="Y660" s="296"/>
      <c r="Z660" s="296"/>
    </row>
    <row r="661" spans="1:26" ht="15.75" customHeight="1" x14ac:dyDescent="0.25">
      <c r="A661" s="296"/>
      <c r="B661" s="296"/>
      <c r="C661" s="296"/>
      <c r="D661" s="296"/>
      <c r="E661" s="296"/>
      <c r="F661" s="296"/>
      <c r="G661" s="296"/>
      <c r="H661" s="300"/>
      <c r="I661" s="301"/>
      <c r="J661" s="296"/>
      <c r="K661" s="296"/>
      <c r="L661" s="296"/>
      <c r="M661" s="296"/>
      <c r="N661" s="296"/>
      <c r="O661" s="296"/>
      <c r="P661" s="296"/>
      <c r="Q661" s="296"/>
      <c r="R661" s="296"/>
      <c r="S661" s="296"/>
      <c r="T661" s="296"/>
      <c r="U661" s="296"/>
      <c r="V661" s="296"/>
      <c r="W661" s="296"/>
      <c r="X661" s="296"/>
      <c r="Y661" s="296"/>
      <c r="Z661" s="296"/>
    </row>
    <row r="662" spans="1:26" ht="15.75" customHeight="1" x14ac:dyDescent="0.25">
      <c r="A662" s="296"/>
      <c r="B662" s="296"/>
      <c r="C662" s="296"/>
      <c r="D662" s="296"/>
      <c r="E662" s="296"/>
      <c r="F662" s="296"/>
      <c r="G662" s="296"/>
      <c r="H662" s="300"/>
      <c r="I662" s="301"/>
      <c r="J662" s="296"/>
      <c r="K662" s="296"/>
      <c r="L662" s="296"/>
      <c r="M662" s="296"/>
      <c r="N662" s="296"/>
      <c r="O662" s="296"/>
      <c r="P662" s="296"/>
      <c r="Q662" s="296"/>
      <c r="R662" s="296"/>
      <c r="S662" s="296"/>
      <c r="T662" s="296"/>
      <c r="U662" s="296"/>
      <c r="V662" s="296"/>
      <c r="W662" s="296"/>
      <c r="X662" s="296"/>
      <c r="Y662" s="296"/>
      <c r="Z662" s="296"/>
    </row>
    <row r="663" spans="1:26" ht="15.75" customHeight="1" x14ac:dyDescent="0.25">
      <c r="A663" s="296"/>
      <c r="B663" s="296"/>
      <c r="C663" s="296"/>
      <c r="D663" s="296"/>
      <c r="E663" s="296"/>
      <c r="F663" s="296"/>
      <c r="G663" s="296"/>
      <c r="H663" s="300"/>
      <c r="I663" s="301"/>
      <c r="J663" s="296"/>
      <c r="K663" s="296"/>
      <c r="L663" s="296"/>
      <c r="M663" s="296"/>
      <c r="N663" s="296"/>
      <c r="O663" s="296"/>
      <c r="P663" s="296"/>
      <c r="Q663" s="296"/>
      <c r="R663" s="296"/>
      <c r="S663" s="296"/>
      <c r="T663" s="296"/>
      <c r="U663" s="296"/>
      <c r="V663" s="296"/>
      <c r="W663" s="296"/>
      <c r="X663" s="296"/>
      <c r="Y663" s="296"/>
      <c r="Z663" s="296"/>
    </row>
    <row r="664" spans="1:26" ht="15.75" customHeight="1" x14ac:dyDescent="0.25">
      <c r="A664" s="296"/>
      <c r="B664" s="296"/>
      <c r="C664" s="296"/>
      <c r="D664" s="296"/>
      <c r="E664" s="296"/>
      <c r="F664" s="296"/>
      <c r="G664" s="296"/>
      <c r="H664" s="300"/>
      <c r="I664" s="301"/>
      <c r="J664" s="296"/>
      <c r="K664" s="296"/>
      <c r="L664" s="296"/>
      <c r="M664" s="296"/>
      <c r="N664" s="296"/>
      <c r="O664" s="296"/>
      <c r="P664" s="296"/>
      <c r="Q664" s="296"/>
      <c r="R664" s="296"/>
      <c r="S664" s="296"/>
      <c r="T664" s="296"/>
      <c r="U664" s="296"/>
      <c r="V664" s="296"/>
      <c r="W664" s="296"/>
      <c r="X664" s="296"/>
      <c r="Y664" s="296"/>
      <c r="Z664" s="296"/>
    </row>
    <row r="665" spans="1:26" ht="15.75" customHeight="1" x14ac:dyDescent="0.25">
      <c r="A665" s="296"/>
      <c r="B665" s="296"/>
      <c r="C665" s="296"/>
      <c r="D665" s="296"/>
      <c r="E665" s="296"/>
      <c r="F665" s="296"/>
      <c r="G665" s="296"/>
      <c r="H665" s="300"/>
      <c r="I665" s="301"/>
      <c r="J665" s="296"/>
      <c r="K665" s="296"/>
      <c r="L665" s="296"/>
      <c r="M665" s="296"/>
      <c r="N665" s="296"/>
      <c r="O665" s="296"/>
      <c r="P665" s="296"/>
      <c r="Q665" s="296"/>
      <c r="R665" s="296"/>
      <c r="S665" s="296"/>
      <c r="T665" s="296"/>
      <c r="U665" s="296"/>
      <c r="V665" s="296"/>
      <c r="W665" s="296"/>
      <c r="X665" s="296"/>
      <c r="Y665" s="296"/>
      <c r="Z665" s="296"/>
    </row>
    <row r="666" spans="1:26" ht="15.75" customHeight="1" x14ac:dyDescent="0.25">
      <c r="A666" s="296"/>
      <c r="B666" s="296"/>
      <c r="C666" s="296"/>
      <c r="D666" s="296"/>
      <c r="E666" s="296"/>
      <c r="F666" s="296"/>
      <c r="G666" s="296"/>
      <c r="H666" s="300"/>
      <c r="I666" s="301"/>
      <c r="J666" s="296"/>
      <c r="K666" s="296"/>
      <c r="L666" s="296"/>
      <c r="M666" s="296"/>
      <c r="N666" s="296"/>
      <c r="O666" s="296"/>
      <c r="P666" s="296"/>
      <c r="Q666" s="296"/>
      <c r="R666" s="296"/>
      <c r="S666" s="296"/>
      <c r="T666" s="296"/>
      <c r="U666" s="296"/>
      <c r="V666" s="296"/>
      <c r="W666" s="296"/>
      <c r="X666" s="296"/>
      <c r="Y666" s="296"/>
      <c r="Z666" s="296"/>
    </row>
    <row r="667" spans="1:26" ht="15.75" customHeight="1" x14ac:dyDescent="0.25">
      <c r="A667" s="296"/>
      <c r="B667" s="296"/>
      <c r="C667" s="296"/>
      <c r="D667" s="296"/>
      <c r="E667" s="296"/>
      <c r="F667" s="296"/>
      <c r="G667" s="296"/>
      <c r="H667" s="300"/>
      <c r="I667" s="301"/>
      <c r="J667" s="296"/>
      <c r="K667" s="296"/>
      <c r="L667" s="296"/>
      <c r="M667" s="296"/>
      <c r="N667" s="296"/>
      <c r="O667" s="296"/>
      <c r="P667" s="296"/>
      <c r="Q667" s="296"/>
      <c r="R667" s="296"/>
      <c r="S667" s="296"/>
      <c r="T667" s="296"/>
      <c r="U667" s="296"/>
      <c r="V667" s="296"/>
      <c r="W667" s="296"/>
      <c r="X667" s="296"/>
      <c r="Y667" s="296"/>
      <c r="Z667" s="296"/>
    </row>
    <row r="668" spans="1:26" ht="15.75" customHeight="1" x14ac:dyDescent="0.25">
      <c r="A668" s="296"/>
      <c r="B668" s="296"/>
      <c r="C668" s="296"/>
      <c r="D668" s="296"/>
      <c r="E668" s="296"/>
      <c r="F668" s="296"/>
      <c r="G668" s="296"/>
      <c r="H668" s="300"/>
      <c r="I668" s="301"/>
      <c r="J668" s="296"/>
      <c r="K668" s="296"/>
      <c r="L668" s="296"/>
      <c r="M668" s="296"/>
      <c r="N668" s="296"/>
      <c r="O668" s="296"/>
      <c r="P668" s="296"/>
      <c r="Q668" s="296"/>
      <c r="R668" s="296"/>
      <c r="S668" s="296"/>
      <c r="T668" s="296"/>
      <c r="U668" s="296"/>
      <c r="V668" s="296"/>
      <c r="W668" s="296"/>
      <c r="X668" s="296"/>
      <c r="Y668" s="296"/>
      <c r="Z668" s="296"/>
    </row>
    <row r="669" spans="1:26" ht="15.75" customHeight="1" x14ac:dyDescent="0.25">
      <c r="A669" s="296"/>
      <c r="B669" s="296"/>
      <c r="C669" s="296"/>
      <c r="D669" s="296"/>
      <c r="E669" s="296"/>
      <c r="F669" s="296"/>
      <c r="G669" s="296"/>
      <c r="H669" s="300"/>
      <c r="I669" s="301"/>
      <c r="J669" s="296"/>
      <c r="K669" s="296"/>
      <c r="L669" s="296"/>
      <c r="M669" s="296"/>
      <c r="N669" s="296"/>
      <c r="O669" s="296"/>
      <c r="P669" s="296"/>
      <c r="Q669" s="296"/>
      <c r="R669" s="296"/>
      <c r="S669" s="296"/>
      <c r="T669" s="296"/>
      <c r="U669" s="296"/>
      <c r="V669" s="296"/>
      <c r="W669" s="296"/>
      <c r="X669" s="296"/>
      <c r="Y669" s="296"/>
      <c r="Z669" s="296"/>
    </row>
    <row r="670" spans="1:26" ht="15.75" customHeight="1" x14ac:dyDescent="0.25">
      <c r="A670" s="296"/>
      <c r="B670" s="296"/>
      <c r="C670" s="296"/>
      <c r="D670" s="296"/>
      <c r="E670" s="296"/>
      <c r="F670" s="296"/>
      <c r="G670" s="296"/>
      <c r="H670" s="300"/>
      <c r="I670" s="301"/>
      <c r="J670" s="296"/>
      <c r="K670" s="296"/>
      <c r="L670" s="296"/>
      <c r="M670" s="296"/>
      <c r="N670" s="296"/>
      <c r="O670" s="296"/>
      <c r="P670" s="296"/>
      <c r="Q670" s="296"/>
      <c r="R670" s="296"/>
      <c r="S670" s="296"/>
      <c r="T670" s="296"/>
      <c r="U670" s="296"/>
      <c r="V670" s="296"/>
      <c r="W670" s="296"/>
      <c r="X670" s="296"/>
      <c r="Y670" s="296"/>
      <c r="Z670" s="296"/>
    </row>
    <row r="671" spans="1:26" ht="15.75" customHeight="1" x14ac:dyDescent="0.25">
      <c r="A671" s="296"/>
      <c r="B671" s="296"/>
      <c r="C671" s="296"/>
      <c r="D671" s="296"/>
      <c r="E671" s="296"/>
      <c r="F671" s="296"/>
      <c r="G671" s="296"/>
      <c r="H671" s="300"/>
      <c r="I671" s="301"/>
      <c r="J671" s="296"/>
      <c r="K671" s="296"/>
      <c r="L671" s="296"/>
      <c r="M671" s="296"/>
      <c r="N671" s="296"/>
      <c r="O671" s="296"/>
      <c r="P671" s="296"/>
      <c r="Q671" s="296"/>
      <c r="R671" s="296"/>
      <c r="S671" s="296"/>
      <c r="T671" s="296"/>
      <c r="U671" s="296"/>
      <c r="V671" s="296"/>
      <c r="W671" s="296"/>
      <c r="X671" s="296"/>
      <c r="Y671" s="296"/>
      <c r="Z671" s="296"/>
    </row>
    <row r="672" spans="1:26" ht="15.75" customHeight="1" x14ac:dyDescent="0.25">
      <c r="A672" s="296"/>
      <c r="B672" s="296"/>
      <c r="C672" s="296"/>
      <c r="D672" s="296"/>
      <c r="E672" s="296"/>
      <c r="F672" s="296"/>
      <c r="G672" s="296"/>
      <c r="H672" s="300"/>
      <c r="I672" s="301"/>
      <c r="J672" s="296"/>
      <c r="K672" s="296"/>
      <c r="L672" s="296"/>
      <c r="M672" s="296"/>
      <c r="N672" s="296"/>
      <c r="O672" s="296"/>
      <c r="P672" s="296"/>
      <c r="Q672" s="296"/>
      <c r="R672" s="296"/>
      <c r="S672" s="296"/>
      <c r="T672" s="296"/>
      <c r="U672" s="296"/>
      <c r="V672" s="296"/>
      <c r="W672" s="296"/>
      <c r="X672" s="296"/>
      <c r="Y672" s="296"/>
      <c r="Z672" s="296"/>
    </row>
    <row r="673" spans="1:26" ht="15.75" customHeight="1" x14ac:dyDescent="0.25">
      <c r="A673" s="296"/>
      <c r="B673" s="296"/>
      <c r="C673" s="296"/>
      <c r="D673" s="296"/>
      <c r="E673" s="296"/>
      <c r="F673" s="296"/>
      <c r="G673" s="296"/>
      <c r="H673" s="300"/>
      <c r="I673" s="301"/>
      <c r="J673" s="296"/>
      <c r="K673" s="296"/>
      <c r="L673" s="296"/>
      <c r="M673" s="296"/>
      <c r="N673" s="296"/>
      <c r="O673" s="296"/>
      <c r="P673" s="296"/>
      <c r="Q673" s="296"/>
      <c r="R673" s="296"/>
      <c r="S673" s="296"/>
      <c r="T673" s="296"/>
      <c r="U673" s="296"/>
      <c r="V673" s="296"/>
      <c r="W673" s="296"/>
      <c r="X673" s="296"/>
      <c r="Y673" s="296"/>
      <c r="Z673" s="296"/>
    </row>
    <row r="674" spans="1:26" ht="15.75" customHeight="1" x14ac:dyDescent="0.25">
      <c r="A674" s="296"/>
      <c r="B674" s="296"/>
      <c r="C674" s="296"/>
      <c r="D674" s="296"/>
      <c r="E674" s="296"/>
      <c r="F674" s="296"/>
      <c r="G674" s="296"/>
      <c r="H674" s="300"/>
      <c r="I674" s="301"/>
      <c r="J674" s="296"/>
      <c r="K674" s="296"/>
      <c r="L674" s="296"/>
      <c r="M674" s="296"/>
      <c r="N674" s="296"/>
      <c r="O674" s="296"/>
      <c r="P674" s="296"/>
      <c r="Q674" s="296"/>
      <c r="R674" s="296"/>
      <c r="S674" s="296"/>
      <c r="T674" s="296"/>
      <c r="U674" s="296"/>
      <c r="V674" s="296"/>
      <c r="W674" s="296"/>
      <c r="X674" s="296"/>
      <c r="Y674" s="296"/>
      <c r="Z674" s="296"/>
    </row>
    <row r="675" spans="1:26" ht="15.75" customHeight="1" x14ac:dyDescent="0.25">
      <c r="A675" s="296"/>
      <c r="B675" s="296"/>
      <c r="C675" s="296"/>
      <c r="D675" s="296"/>
      <c r="E675" s="296"/>
      <c r="F675" s="296"/>
      <c r="G675" s="296"/>
      <c r="H675" s="300"/>
      <c r="I675" s="301"/>
      <c r="J675" s="296"/>
      <c r="K675" s="296"/>
      <c r="L675" s="296"/>
      <c r="M675" s="296"/>
      <c r="N675" s="296"/>
      <c r="O675" s="296"/>
      <c r="P675" s="296"/>
      <c r="Q675" s="296"/>
      <c r="R675" s="296"/>
      <c r="S675" s="296"/>
      <c r="T675" s="296"/>
      <c r="U675" s="296"/>
      <c r="V675" s="296"/>
      <c r="W675" s="296"/>
      <c r="X675" s="296"/>
      <c r="Y675" s="296"/>
      <c r="Z675" s="296"/>
    </row>
    <row r="676" spans="1:26" ht="15.75" customHeight="1" x14ac:dyDescent="0.25">
      <c r="A676" s="296"/>
      <c r="B676" s="296"/>
      <c r="C676" s="296"/>
      <c r="D676" s="296"/>
      <c r="E676" s="296"/>
      <c r="F676" s="296"/>
      <c r="G676" s="296"/>
      <c r="H676" s="300"/>
      <c r="I676" s="301"/>
      <c r="J676" s="296"/>
      <c r="K676" s="296"/>
      <c r="L676" s="296"/>
      <c r="M676" s="296"/>
      <c r="N676" s="296"/>
      <c r="O676" s="296"/>
      <c r="P676" s="296"/>
      <c r="Q676" s="296"/>
      <c r="R676" s="296"/>
      <c r="S676" s="296"/>
      <c r="T676" s="296"/>
      <c r="U676" s="296"/>
      <c r="V676" s="296"/>
      <c r="W676" s="296"/>
      <c r="X676" s="296"/>
      <c r="Y676" s="296"/>
      <c r="Z676" s="296"/>
    </row>
    <row r="677" spans="1:26" ht="15.75" customHeight="1" x14ac:dyDescent="0.25">
      <c r="A677" s="296"/>
      <c r="B677" s="296"/>
      <c r="C677" s="296"/>
      <c r="D677" s="296"/>
      <c r="E677" s="296"/>
      <c r="F677" s="296"/>
      <c r="G677" s="296"/>
      <c r="H677" s="300"/>
      <c r="I677" s="301"/>
      <c r="J677" s="296"/>
      <c r="K677" s="296"/>
      <c r="L677" s="296"/>
      <c r="M677" s="296"/>
      <c r="N677" s="296"/>
      <c r="O677" s="296"/>
      <c r="P677" s="296"/>
      <c r="Q677" s="296"/>
      <c r="R677" s="296"/>
      <c r="S677" s="296"/>
      <c r="T677" s="296"/>
      <c r="U677" s="296"/>
      <c r="V677" s="296"/>
      <c r="W677" s="296"/>
      <c r="X677" s="296"/>
      <c r="Y677" s="296"/>
      <c r="Z677" s="296"/>
    </row>
    <row r="678" spans="1:26" ht="15.75" customHeight="1" x14ac:dyDescent="0.25">
      <c r="A678" s="296"/>
      <c r="B678" s="296"/>
      <c r="C678" s="296"/>
      <c r="D678" s="296"/>
      <c r="E678" s="296"/>
      <c r="F678" s="296"/>
      <c r="G678" s="296"/>
      <c r="H678" s="300"/>
      <c r="I678" s="301"/>
      <c r="J678" s="296"/>
      <c r="K678" s="296"/>
      <c r="L678" s="296"/>
      <c r="M678" s="296"/>
      <c r="N678" s="296"/>
      <c r="O678" s="296"/>
      <c r="P678" s="296"/>
      <c r="Q678" s="296"/>
      <c r="R678" s="296"/>
      <c r="S678" s="296"/>
      <c r="T678" s="296"/>
      <c r="U678" s="296"/>
      <c r="V678" s="296"/>
      <c r="W678" s="296"/>
      <c r="X678" s="296"/>
      <c r="Y678" s="296"/>
      <c r="Z678" s="296"/>
    </row>
    <row r="679" spans="1:26" ht="15.75" customHeight="1" x14ac:dyDescent="0.25">
      <c r="A679" s="296"/>
      <c r="B679" s="296"/>
      <c r="C679" s="296"/>
      <c r="D679" s="296"/>
      <c r="E679" s="296"/>
      <c r="F679" s="296"/>
      <c r="G679" s="296"/>
      <c r="H679" s="300"/>
      <c r="I679" s="301"/>
      <c r="J679" s="296"/>
      <c r="K679" s="296"/>
      <c r="L679" s="296"/>
      <c r="M679" s="296"/>
      <c r="N679" s="296"/>
      <c r="O679" s="296"/>
      <c r="P679" s="296"/>
      <c r="Q679" s="296"/>
      <c r="R679" s="296"/>
      <c r="S679" s="296"/>
      <c r="T679" s="296"/>
      <c r="U679" s="296"/>
      <c r="V679" s="296"/>
      <c r="W679" s="296"/>
      <c r="X679" s="296"/>
      <c r="Y679" s="296"/>
      <c r="Z679" s="296"/>
    </row>
    <row r="680" spans="1:26" ht="15.75" customHeight="1" x14ac:dyDescent="0.25">
      <c r="A680" s="296"/>
      <c r="B680" s="296"/>
      <c r="C680" s="296"/>
      <c r="D680" s="296"/>
      <c r="E680" s="296"/>
      <c r="F680" s="296"/>
      <c r="G680" s="296"/>
      <c r="H680" s="300"/>
      <c r="I680" s="301"/>
      <c r="J680" s="296"/>
      <c r="K680" s="296"/>
      <c r="L680" s="296"/>
      <c r="M680" s="296"/>
      <c r="N680" s="296"/>
      <c r="O680" s="296"/>
      <c r="P680" s="296"/>
      <c r="Q680" s="296"/>
      <c r="R680" s="296"/>
      <c r="S680" s="296"/>
      <c r="T680" s="296"/>
      <c r="U680" s="296"/>
      <c r="V680" s="296"/>
      <c r="W680" s="296"/>
      <c r="X680" s="296"/>
      <c r="Y680" s="296"/>
      <c r="Z680" s="296"/>
    </row>
    <row r="681" spans="1:26" ht="15.75" customHeight="1" x14ac:dyDescent="0.25">
      <c r="A681" s="296"/>
      <c r="B681" s="296"/>
      <c r="C681" s="296"/>
      <c r="D681" s="296"/>
      <c r="E681" s="296"/>
      <c r="F681" s="296"/>
      <c r="G681" s="296"/>
      <c r="H681" s="300"/>
      <c r="I681" s="301"/>
      <c r="J681" s="296"/>
      <c r="K681" s="296"/>
      <c r="L681" s="296"/>
      <c r="M681" s="296"/>
      <c r="N681" s="296"/>
      <c r="O681" s="296"/>
      <c r="P681" s="296"/>
      <c r="Q681" s="296"/>
      <c r="R681" s="296"/>
      <c r="S681" s="296"/>
      <c r="T681" s="296"/>
      <c r="U681" s="296"/>
      <c r="V681" s="296"/>
      <c r="W681" s="296"/>
      <c r="X681" s="296"/>
      <c r="Y681" s="296"/>
      <c r="Z681" s="296"/>
    </row>
    <row r="682" spans="1:26" ht="15.75" customHeight="1" x14ac:dyDescent="0.25">
      <c r="A682" s="296"/>
      <c r="B682" s="296"/>
      <c r="C682" s="296"/>
      <c r="D682" s="296"/>
      <c r="E682" s="296"/>
      <c r="F682" s="296"/>
      <c r="G682" s="296"/>
      <c r="H682" s="300"/>
      <c r="I682" s="301"/>
      <c r="J682" s="296"/>
      <c r="K682" s="296"/>
      <c r="L682" s="296"/>
      <c r="M682" s="296"/>
      <c r="N682" s="296"/>
      <c r="O682" s="296"/>
      <c r="P682" s="296"/>
      <c r="Q682" s="296"/>
      <c r="R682" s="296"/>
      <c r="S682" s="296"/>
      <c r="T682" s="296"/>
      <c r="U682" s="296"/>
      <c r="V682" s="296"/>
      <c r="W682" s="296"/>
      <c r="X682" s="296"/>
      <c r="Y682" s="296"/>
      <c r="Z682" s="296"/>
    </row>
    <row r="683" spans="1:26" ht="15.75" customHeight="1" x14ac:dyDescent="0.25">
      <c r="A683" s="296"/>
      <c r="B683" s="296"/>
      <c r="C683" s="296"/>
      <c r="D683" s="296"/>
      <c r="E683" s="296"/>
      <c r="F683" s="296"/>
      <c r="G683" s="296"/>
      <c r="H683" s="300"/>
      <c r="I683" s="301"/>
      <c r="J683" s="296"/>
      <c r="K683" s="296"/>
      <c r="L683" s="296"/>
      <c r="M683" s="296"/>
      <c r="N683" s="296"/>
      <c r="O683" s="296"/>
      <c r="P683" s="296"/>
      <c r="Q683" s="296"/>
      <c r="R683" s="296"/>
      <c r="S683" s="296"/>
      <c r="T683" s="296"/>
      <c r="U683" s="296"/>
      <c r="V683" s="296"/>
      <c r="W683" s="296"/>
      <c r="X683" s="296"/>
      <c r="Y683" s="296"/>
      <c r="Z683" s="296"/>
    </row>
    <row r="684" spans="1:26" ht="15.75" customHeight="1" x14ac:dyDescent="0.25">
      <c r="A684" s="296"/>
      <c r="B684" s="296"/>
      <c r="C684" s="296"/>
      <c r="D684" s="296"/>
      <c r="E684" s="296"/>
      <c r="F684" s="296"/>
      <c r="G684" s="296"/>
      <c r="H684" s="300"/>
      <c r="I684" s="301"/>
      <c r="J684" s="296"/>
      <c r="K684" s="296"/>
      <c r="L684" s="296"/>
      <c r="M684" s="296"/>
      <c r="N684" s="296"/>
      <c r="O684" s="296"/>
      <c r="P684" s="296"/>
      <c r="Q684" s="296"/>
      <c r="R684" s="296"/>
      <c r="S684" s="296"/>
      <c r="T684" s="296"/>
      <c r="U684" s="296"/>
      <c r="V684" s="296"/>
      <c r="W684" s="296"/>
      <c r="X684" s="296"/>
      <c r="Y684" s="296"/>
      <c r="Z684" s="296"/>
    </row>
    <row r="685" spans="1:26" ht="15.75" customHeight="1" x14ac:dyDescent="0.25">
      <c r="A685" s="296"/>
      <c r="B685" s="296"/>
      <c r="C685" s="296"/>
      <c r="D685" s="296"/>
      <c r="E685" s="296"/>
      <c r="F685" s="296"/>
      <c r="G685" s="296"/>
      <c r="H685" s="300"/>
      <c r="I685" s="301"/>
      <c r="J685" s="296"/>
      <c r="K685" s="296"/>
      <c r="L685" s="296"/>
      <c r="M685" s="296"/>
      <c r="N685" s="296"/>
      <c r="O685" s="296"/>
      <c r="P685" s="296"/>
      <c r="Q685" s="296"/>
      <c r="R685" s="296"/>
      <c r="S685" s="296"/>
      <c r="T685" s="296"/>
      <c r="U685" s="296"/>
      <c r="V685" s="296"/>
      <c r="W685" s="296"/>
      <c r="X685" s="296"/>
      <c r="Y685" s="296"/>
      <c r="Z685" s="296"/>
    </row>
    <row r="686" spans="1:26" ht="15.75" customHeight="1" x14ac:dyDescent="0.25">
      <c r="A686" s="296"/>
      <c r="B686" s="296"/>
      <c r="C686" s="296"/>
      <c r="D686" s="296"/>
      <c r="E686" s="296"/>
      <c r="F686" s="296"/>
      <c r="G686" s="296"/>
      <c r="H686" s="300"/>
      <c r="I686" s="301"/>
      <c r="J686" s="296"/>
      <c r="K686" s="296"/>
      <c r="L686" s="296"/>
      <c r="M686" s="296"/>
      <c r="N686" s="296"/>
      <c r="O686" s="296"/>
      <c r="P686" s="296"/>
      <c r="Q686" s="296"/>
      <c r="R686" s="296"/>
      <c r="S686" s="296"/>
      <c r="T686" s="296"/>
      <c r="U686" s="296"/>
      <c r="V686" s="296"/>
      <c r="W686" s="296"/>
      <c r="X686" s="296"/>
      <c r="Y686" s="296"/>
      <c r="Z686" s="296"/>
    </row>
    <row r="687" spans="1:26" ht="15.75" customHeight="1" x14ac:dyDescent="0.25">
      <c r="A687" s="296"/>
      <c r="B687" s="296"/>
      <c r="C687" s="296"/>
      <c r="D687" s="296"/>
      <c r="E687" s="296"/>
      <c r="F687" s="296"/>
      <c r="G687" s="296"/>
      <c r="H687" s="300"/>
      <c r="I687" s="301"/>
      <c r="J687" s="296"/>
      <c r="K687" s="296"/>
      <c r="L687" s="296"/>
      <c r="M687" s="296"/>
      <c r="N687" s="296"/>
      <c r="O687" s="296"/>
      <c r="P687" s="296"/>
      <c r="Q687" s="296"/>
      <c r="R687" s="296"/>
      <c r="S687" s="296"/>
      <c r="T687" s="296"/>
      <c r="U687" s="296"/>
      <c r="V687" s="296"/>
      <c r="W687" s="296"/>
      <c r="X687" s="296"/>
      <c r="Y687" s="296"/>
      <c r="Z687" s="296"/>
    </row>
    <row r="688" spans="1:26" ht="15.75" customHeight="1" x14ac:dyDescent="0.25">
      <c r="A688" s="296"/>
      <c r="B688" s="296"/>
      <c r="C688" s="296"/>
      <c r="D688" s="296"/>
      <c r="E688" s="296"/>
      <c r="F688" s="296"/>
      <c r="G688" s="296"/>
      <c r="H688" s="300"/>
      <c r="I688" s="301"/>
      <c r="J688" s="296"/>
      <c r="K688" s="296"/>
      <c r="L688" s="296"/>
      <c r="M688" s="296"/>
      <c r="N688" s="296"/>
      <c r="O688" s="296"/>
      <c r="P688" s="296"/>
      <c r="Q688" s="296"/>
      <c r="R688" s="296"/>
      <c r="S688" s="296"/>
      <c r="T688" s="296"/>
      <c r="U688" s="296"/>
      <c r="V688" s="296"/>
      <c r="W688" s="296"/>
      <c r="X688" s="296"/>
      <c r="Y688" s="296"/>
      <c r="Z688" s="296"/>
    </row>
    <row r="689" spans="1:26" ht="15.75" customHeight="1" x14ac:dyDescent="0.25">
      <c r="A689" s="296"/>
      <c r="B689" s="296"/>
      <c r="C689" s="296"/>
      <c r="D689" s="296"/>
      <c r="E689" s="296"/>
      <c r="F689" s="296"/>
      <c r="G689" s="296"/>
      <c r="H689" s="300"/>
      <c r="I689" s="301"/>
      <c r="J689" s="296"/>
      <c r="K689" s="296"/>
      <c r="L689" s="296"/>
      <c r="M689" s="296"/>
      <c r="N689" s="296"/>
      <c r="O689" s="296"/>
      <c r="P689" s="296"/>
      <c r="Q689" s="296"/>
      <c r="R689" s="296"/>
      <c r="S689" s="296"/>
      <c r="T689" s="296"/>
      <c r="U689" s="296"/>
      <c r="V689" s="296"/>
      <c r="W689" s="296"/>
      <c r="X689" s="296"/>
      <c r="Y689" s="296"/>
      <c r="Z689" s="296"/>
    </row>
    <row r="690" spans="1:26" ht="15.75" customHeight="1" x14ac:dyDescent="0.25">
      <c r="A690" s="296"/>
      <c r="B690" s="296"/>
      <c r="C690" s="296"/>
      <c r="D690" s="296"/>
      <c r="E690" s="296"/>
      <c r="F690" s="296"/>
      <c r="G690" s="296"/>
      <c r="H690" s="300"/>
      <c r="I690" s="301"/>
      <c r="J690" s="296"/>
      <c r="K690" s="296"/>
      <c r="L690" s="296"/>
      <c r="M690" s="296"/>
      <c r="N690" s="296"/>
      <c r="O690" s="296"/>
      <c r="P690" s="296"/>
      <c r="Q690" s="296"/>
      <c r="R690" s="296"/>
      <c r="S690" s="296"/>
      <c r="T690" s="296"/>
      <c r="U690" s="296"/>
      <c r="V690" s="296"/>
      <c r="W690" s="296"/>
      <c r="X690" s="296"/>
      <c r="Y690" s="296"/>
      <c r="Z690" s="296"/>
    </row>
    <row r="691" spans="1:26" ht="15.75" customHeight="1" x14ac:dyDescent="0.25">
      <c r="A691" s="296"/>
      <c r="B691" s="296"/>
      <c r="C691" s="296"/>
      <c r="D691" s="296"/>
      <c r="E691" s="296"/>
      <c r="F691" s="296"/>
      <c r="G691" s="296"/>
      <c r="H691" s="300"/>
      <c r="I691" s="301"/>
      <c r="J691" s="296"/>
      <c r="K691" s="296"/>
      <c r="L691" s="296"/>
      <c r="M691" s="296"/>
      <c r="N691" s="296"/>
      <c r="O691" s="296"/>
      <c r="P691" s="296"/>
      <c r="Q691" s="296"/>
      <c r="R691" s="296"/>
      <c r="S691" s="296"/>
      <c r="T691" s="296"/>
      <c r="U691" s="296"/>
      <c r="V691" s="296"/>
      <c r="W691" s="296"/>
      <c r="X691" s="296"/>
      <c r="Y691" s="296"/>
      <c r="Z691" s="296"/>
    </row>
    <row r="692" spans="1:26" ht="15.75" customHeight="1" x14ac:dyDescent="0.25">
      <c r="A692" s="296"/>
      <c r="B692" s="296"/>
      <c r="C692" s="296"/>
      <c r="D692" s="296"/>
      <c r="E692" s="296"/>
      <c r="F692" s="296"/>
      <c r="G692" s="296"/>
      <c r="H692" s="300"/>
      <c r="I692" s="301"/>
      <c r="J692" s="296"/>
      <c r="K692" s="296"/>
      <c r="L692" s="296"/>
      <c r="M692" s="296"/>
      <c r="N692" s="296"/>
      <c r="O692" s="296"/>
      <c r="P692" s="296"/>
      <c r="Q692" s="296"/>
      <c r="R692" s="296"/>
      <c r="S692" s="296"/>
      <c r="T692" s="296"/>
      <c r="U692" s="296"/>
      <c r="V692" s="296"/>
      <c r="W692" s="296"/>
      <c r="X692" s="296"/>
      <c r="Y692" s="296"/>
      <c r="Z692" s="296"/>
    </row>
    <row r="693" spans="1:26" ht="15.75" customHeight="1" x14ac:dyDescent="0.25">
      <c r="A693" s="296"/>
      <c r="B693" s="296"/>
      <c r="C693" s="296"/>
      <c r="D693" s="296"/>
      <c r="E693" s="296"/>
      <c r="F693" s="296"/>
      <c r="G693" s="296"/>
      <c r="H693" s="300"/>
      <c r="I693" s="301"/>
      <c r="J693" s="296"/>
      <c r="K693" s="296"/>
      <c r="L693" s="296"/>
      <c r="M693" s="296"/>
      <c r="N693" s="296"/>
      <c r="O693" s="296"/>
      <c r="P693" s="296"/>
      <c r="Q693" s="296"/>
      <c r="R693" s="296"/>
      <c r="S693" s="296"/>
      <c r="T693" s="296"/>
      <c r="U693" s="296"/>
      <c r="V693" s="296"/>
      <c r="W693" s="296"/>
      <c r="X693" s="296"/>
      <c r="Y693" s="296"/>
      <c r="Z693" s="296"/>
    </row>
    <row r="694" spans="1:26" ht="15.75" customHeight="1" x14ac:dyDescent="0.25">
      <c r="A694" s="296"/>
      <c r="B694" s="296"/>
      <c r="C694" s="296"/>
      <c r="D694" s="296"/>
      <c r="E694" s="296"/>
      <c r="F694" s="296"/>
      <c r="G694" s="296"/>
      <c r="H694" s="300"/>
      <c r="I694" s="301"/>
      <c r="J694" s="296"/>
      <c r="K694" s="296"/>
      <c r="L694" s="296"/>
      <c r="M694" s="296"/>
      <c r="N694" s="296"/>
      <c r="O694" s="296"/>
      <c r="P694" s="296"/>
      <c r="Q694" s="296"/>
      <c r="R694" s="296"/>
      <c r="S694" s="296"/>
      <c r="T694" s="296"/>
      <c r="U694" s="296"/>
      <c r="V694" s="296"/>
      <c r="W694" s="296"/>
      <c r="X694" s="296"/>
      <c r="Y694" s="296"/>
      <c r="Z694" s="296"/>
    </row>
    <row r="695" spans="1:26" ht="15.75" customHeight="1" x14ac:dyDescent="0.25">
      <c r="A695" s="296"/>
      <c r="B695" s="296"/>
      <c r="C695" s="296"/>
      <c r="D695" s="296"/>
      <c r="E695" s="296"/>
      <c r="F695" s="296"/>
      <c r="G695" s="296"/>
      <c r="H695" s="300"/>
      <c r="I695" s="301"/>
      <c r="J695" s="296"/>
      <c r="K695" s="296"/>
      <c r="L695" s="296"/>
      <c r="M695" s="296"/>
      <c r="N695" s="296"/>
      <c r="O695" s="296"/>
      <c r="P695" s="296"/>
      <c r="Q695" s="296"/>
      <c r="R695" s="296"/>
      <c r="S695" s="296"/>
      <c r="T695" s="296"/>
      <c r="U695" s="296"/>
      <c r="V695" s="296"/>
      <c r="W695" s="296"/>
      <c r="X695" s="296"/>
      <c r="Y695" s="296"/>
      <c r="Z695" s="296"/>
    </row>
    <row r="696" spans="1:26" ht="15.75" customHeight="1" x14ac:dyDescent="0.25">
      <c r="A696" s="296"/>
      <c r="B696" s="296"/>
      <c r="C696" s="296"/>
      <c r="D696" s="296"/>
      <c r="E696" s="296"/>
      <c r="F696" s="296"/>
      <c r="G696" s="296"/>
      <c r="H696" s="300"/>
      <c r="I696" s="301"/>
      <c r="J696" s="296"/>
      <c r="K696" s="296"/>
      <c r="L696" s="296"/>
      <c r="M696" s="296"/>
      <c r="N696" s="296"/>
      <c r="O696" s="296"/>
      <c r="P696" s="296"/>
      <c r="Q696" s="296"/>
      <c r="R696" s="296"/>
      <c r="S696" s="296"/>
      <c r="T696" s="296"/>
      <c r="U696" s="296"/>
      <c r="V696" s="296"/>
      <c r="W696" s="296"/>
      <c r="X696" s="296"/>
      <c r="Y696" s="296"/>
      <c r="Z696" s="296"/>
    </row>
    <row r="697" spans="1:26" ht="15.75" customHeight="1" x14ac:dyDescent="0.25">
      <c r="A697" s="296"/>
      <c r="B697" s="296"/>
      <c r="C697" s="296"/>
      <c r="D697" s="296"/>
      <c r="E697" s="296"/>
      <c r="F697" s="296"/>
      <c r="G697" s="296"/>
      <c r="H697" s="300"/>
      <c r="I697" s="301"/>
      <c r="J697" s="296"/>
      <c r="K697" s="296"/>
      <c r="L697" s="296"/>
      <c r="M697" s="296"/>
      <c r="N697" s="296"/>
      <c r="O697" s="296"/>
      <c r="P697" s="296"/>
      <c r="Q697" s="296"/>
      <c r="R697" s="296"/>
      <c r="S697" s="296"/>
      <c r="T697" s="296"/>
      <c r="U697" s="296"/>
      <c r="V697" s="296"/>
      <c r="W697" s="296"/>
      <c r="X697" s="296"/>
      <c r="Y697" s="296"/>
      <c r="Z697" s="296"/>
    </row>
    <row r="698" spans="1:26" ht="15.75" customHeight="1" x14ac:dyDescent="0.25">
      <c r="A698" s="296"/>
      <c r="B698" s="296"/>
      <c r="C698" s="296"/>
      <c r="D698" s="296"/>
      <c r="E698" s="296"/>
      <c r="F698" s="296"/>
      <c r="G698" s="296"/>
      <c r="H698" s="300"/>
      <c r="I698" s="301"/>
      <c r="J698" s="296"/>
      <c r="K698" s="296"/>
      <c r="L698" s="296"/>
      <c r="M698" s="296"/>
      <c r="N698" s="296"/>
      <c r="O698" s="296"/>
      <c r="P698" s="296"/>
      <c r="Q698" s="296"/>
      <c r="R698" s="296"/>
      <c r="S698" s="296"/>
      <c r="T698" s="296"/>
      <c r="U698" s="296"/>
      <c r="V698" s="296"/>
      <c r="W698" s="296"/>
      <c r="X698" s="296"/>
      <c r="Y698" s="296"/>
      <c r="Z698" s="296"/>
    </row>
    <row r="699" spans="1:26" ht="15.75" customHeight="1" x14ac:dyDescent="0.25">
      <c r="A699" s="296"/>
      <c r="B699" s="296"/>
      <c r="C699" s="296"/>
      <c r="D699" s="296"/>
      <c r="E699" s="296"/>
      <c r="F699" s="296"/>
      <c r="G699" s="296"/>
      <c r="H699" s="300"/>
      <c r="I699" s="301"/>
      <c r="J699" s="296"/>
      <c r="K699" s="296"/>
      <c r="L699" s="296"/>
      <c r="M699" s="296"/>
      <c r="N699" s="296"/>
      <c r="O699" s="296"/>
      <c r="P699" s="296"/>
      <c r="Q699" s="296"/>
      <c r="R699" s="296"/>
      <c r="S699" s="296"/>
      <c r="T699" s="296"/>
      <c r="U699" s="296"/>
      <c r="V699" s="296"/>
      <c r="W699" s="296"/>
      <c r="X699" s="296"/>
      <c r="Y699" s="296"/>
      <c r="Z699" s="296"/>
    </row>
    <row r="700" spans="1:26" ht="15.75" customHeight="1" x14ac:dyDescent="0.25">
      <c r="A700" s="296"/>
      <c r="B700" s="296"/>
      <c r="C700" s="296"/>
      <c r="D700" s="296"/>
      <c r="E700" s="296"/>
      <c r="F700" s="296"/>
      <c r="G700" s="296"/>
      <c r="H700" s="300"/>
      <c r="I700" s="301"/>
      <c r="J700" s="296"/>
      <c r="K700" s="296"/>
      <c r="L700" s="296"/>
      <c r="M700" s="296"/>
      <c r="N700" s="296"/>
      <c r="O700" s="296"/>
      <c r="P700" s="296"/>
      <c r="Q700" s="296"/>
      <c r="R700" s="296"/>
      <c r="S700" s="296"/>
      <c r="T700" s="296"/>
      <c r="U700" s="296"/>
      <c r="V700" s="296"/>
      <c r="W700" s="296"/>
      <c r="X700" s="296"/>
      <c r="Y700" s="296"/>
      <c r="Z700" s="296"/>
    </row>
    <row r="701" spans="1:26" ht="15.75" customHeight="1" x14ac:dyDescent="0.25">
      <c r="A701" s="296"/>
      <c r="B701" s="296"/>
      <c r="C701" s="296"/>
      <c r="D701" s="296"/>
      <c r="E701" s="296"/>
      <c r="F701" s="296"/>
      <c r="G701" s="296"/>
      <c r="H701" s="300"/>
      <c r="I701" s="301"/>
      <c r="J701" s="296"/>
      <c r="K701" s="296"/>
      <c r="L701" s="296"/>
      <c r="M701" s="296"/>
      <c r="N701" s="296"/>
      <c r="O701" s="296"/>
      <c r="P701" s="296"/>
      <c r="Q701" s="296"/>
      <c r="R701" s="296"/>
      <c r="S701" s="296"/>
      <c r="T701" s="296"/>
      <c r="U701" s="296"/>
      <c r="V701" s="296"/>
      <c r="W701" s="296"/>
      <c r="X701" s="296"/>
      <c r="Y701" s="296"/>
      <c r="Z701" s="296"/>
    </row>
    <row r="702" spans="1:26" ht="15.75" customHeight="1" x14ac:dyDescent="0.25">
      <c r="A702" s="296"/>
      <c r="B702" s="296"/>
      <c r="C702" s="296"/>
      <c r="D702" s="296"/>
      <c r="E702" s="296"/>
      <c r="F702" s="296"/>
      <c r="G702" s="296"/>
      <c r="H702" s="300"/>
      <c r="I702" s="301"/>
      <c r="J702" s="296"/>
      <c r="K702" s="296"/>
      <c r="L702" s="296"/>
      <c r="M702" s="296"/>
      <c r="N702" s="296"/>
      <c r="O702" s="296"/>
      <c r="P702" s="296"/>
      <c r="Q702" s="296"/>
      <c r="R702" s="296"/>
      <c r="S702" s="296"/>
      <c r="T702" s="296"/>
      <c r="U702" s="296"/>
      <c r="V702" s="296"/>
      <c r="W702" s="296"/>
      <c r="X702" s="296"/>
      <c r="Y702" s="296"/>
      <c r="Z702" s="296"/>
    </row>
    <row r="703" spans="1:26" ht="15.75" customHeight="1" x14ac:dyDescent="0.25">
      <c r="A703" s="296"/>
      <c r="B703" s="296"/>
      <c r="C703" s="296"/>
      <c r="D703" s="296"/>
      <c r="E703" s="296"/>
      <c r="F703" s="296"/>
      <c r="G703" s="296"/>
      <c r="H703" s="300"/>
      <c r="I703" s="301"/>
      <c r="J703" s="296"/>
      <c r="K703" s="296"/>
      <c r="L703" s="296"/>
      <c r="M703" s="296"/>
      <c r="N703" s="296"/>
      <c r="O703" s="296"/>
      <c r="P703" s="296"/>
      <c r="Q703" s="296"/>
      <c r="R703" s="296"/>
      <c r="S703" s="296"/>
      <c r="T703" s="296"/>
      <c r="U703" s="296"/>
      <c r="V703" s="296"/>
      <c r="W703" s="296"/>
      <c r="X703" s="296"/>
      <c r="Y703" s="296"/>
      <c r="Z703" s="296"/>
    </row>
    <row r="704" spans="1:26" ht="15.75" customHeight="1" x14ac:dyDescent="0.25">
      <c r="A704" s="296"/>
      <c r="B704" s="296"/>
      <c r="C704" s="296"/>
      <c r="D704" s="296"/>
      <c r="E704" s="296"/>
      <c r="F704" s="296"/>
      <c r="G704" s="296"/>
      <c r="H704" s="300"/>
      <c r="I704" s="301"/>
      <c r="J704" s="296"/>
      <c r="K704" s="296"/>
      <c r="L704" s="296"/>
      <c r="M704" s="296"/>
      <c r="N704" s="296"/>
      <c r="O704" s="296"/>
      <c r="P704" s="296"/>
      <c r="Q704" s="296"/>
      <c r="R704" s="296"/>
      <c r="S704" s="296"/>
      <c r="T704" s="296"/>
      <c r="U704" s="296"/>
      <c r="V704" s="296"/>
      <c r="W704" s="296"/>
      <c r="X704" s="296"/>
      <c r="Y704" s="296"/>
      <c r="Z704" s="296"/>
    </row>
    <row r="705" spans="1:26" ht="15.75" customHeight="1" x14ac:dyDescent="0.25">
      <c r="A705" s="296"/>
      <c r="B705" s="296"/>
      <c r="C705" s="296"/>
      <c r="D705" s="296"/>
      <c r="E705" s="296"/>
      <c r="F705" s="296"/>
      <c r="G705" s="296"/>
      <c r="H705" s="300"/>
      <c r="I705" s="301"/>
      <c r="J705" s="296"/>
      <c r="K705" s="296"/>
      <c r="L705" s="296"/>
      <c r="M705" s="296"/>
      <c r="N705" s="296"/>
      <c r="O705" s="296"/>
      <c r="P705" s="296"/>
      <c r="Q705" s="296"/>
      <c r="R705" s="296"/>
      <c r="S705" s="296"/>
      <c r="T705" s="296"/>
      <c r="U705" s="296"/>
      <c r="V705" s="296"/>
      <c r="W705" s="296"/>
      <c r="X705" s="296"/>
      <c r="Y705" s="296"/>
      <c r="Z705" s="296"/>
    </row>
    <row r="706" spans="1:26" ht="15.75" customHeight="1" x14ac:dyDescent="0.25">
      <c r="A706" s="296"/>
      <c r="B706" s="296"/>
      <c r="C706" s="296"/>
      <c r="D706" s="296"/>
      <c r="E706" s="296"/>
      <c r="F706" s="296"/>
      <c r="G706" s="296"/>
      <c r="H706" s="300"/>
      <c r="I706" s="301"/>
      <c r="J706" s="296"/>
      <c r="K706" s="296"/>
      <c r="L706" s="296"/>
      <c r="M706" s="296"/>
      <c r="N706" s="296"/>
      <c r="O706" s="296"/>
      <c r="P706" s="296"/>
      <c r="Q706" s="296"/>
      <c r="R706" s="296"/>
      <c r="S706" s="296"/>
      <c r="T706" s="296"/>
      <c r="U706" s="296"/>
      <c r="V706" s="296"/>
      <c r="W706" s="296"/>
      <c r="X706" s="296"/>
      <c r="Y706" s="296"/>
      <c r="Z706" s="296"/>
    </row>
    <row r="707" spans="1:26" ht="15.75" customHeight="1" x14ac:dyDescent="0.25">
      <c r="A707" s="296"/>
      <c r="B707" s="296"/>
      <c r="C707" s="296"/>
      <c r="D707" s="296"/>
      <c r="E707" s="296"/>
      <c r="F707" s="296"/>
      <c r="G707" s="296"/>
      <c r="H707" s="300"/>
      <c r="I707" s="301"/>
      <c r="J707" s="296"/>
      <c r="K707" s="296"/>
      <c r="L707" s="296"/>
      <c r="M707" s="296"/>
      <c r="N707" s="296"/>
      <c r="O707" s="296"/>
      <c r="P707" s="296"/>
      <c r="Q707" s="296"/>
      <c r="R707" s="296"/>
      <c r="S707" s="296"/>
      <c r="T707" s="296"/>
      <c r="U707" s="296"/>
      <c r="V707" s="296"/>
      <c r="W707" s="296"/>
      <c r="X707" s="296"/>
      <c r="Y707" s="296"/>
      <c r="Z707" s="296"/>
    </row>
    <row r="708" spans="1:26" ht="15.75" customHeight="1" x14ac:dyDescent="0.25">
      <c r="A708" s="296"/>
      <c r="B708" s="296"/>
      <c r="C708" s="296"/>
      <c r="D708" s="296"/>
      <c r="E708" s="296"/>
      <c r="F708" s="296"/>
      <c r="G708" s="296"/>
      <c r="H708" s="300"/>
      <c r="I708" s="301"/>
      <c r="J708" s="296"/>
      <c r="K708" s="296"/>
      <c r="L708" s="296"/>
      <c r="M708" s="296"/>
      <c r="N708" s="296"/>
      <c r="O708" s="296"/>
      <c r="P708" s="296"/>
      <c r="Q708" s="296"/>
      <c r="R708" s="296"/>
      <c r="S708" s="296"/>
      <c r="T708" s="296"/>
      <c r="U708" s="296"/>
      <c r="V708" s="296"/>
      <c r="W708" s="296"/>
      <c r="X708" s="296"/>
      <c r="Y708" s="296"/>
      <c r="Z708" s="296"/>
    </row>
    <row r="709" spans="1:26" ht="15.75" customHeight="1" x14ac:dyDescent="0.25">
      <c r="A709" s="296"/>
      <c r="B709" s="296"/>
      <c r="C709" s="296"/>
      <c r="D709" s="296"/>
      <c r="E709" s="296"/>
      <c r="F709" s="296"/>
      <c r="G709" s="296"/>
      <c r="H709" s="300"/>
      <c r="I709" s="301"/>
      <c r="J709" s="296"/>
      <c r="K709" s="296"/>
      <c r="L709" s="296"/>
      <c r="M709" s="296"/>
      <c r="N709" s="296"/>
      <c r="O709" s="296"/>
      <c r="P709" s="296"/>
      <c r="Q709" s="296"/>
      <c r="R709" s="296"/>
      <c r="S709" s="296"/>
      <c r="T709" s="296"/>
      <c r="U709" s="296"/>
      <c r="V709" s="296"/>
      <c r="W709" s="296"/>
      <c r="X709" s="296"/>
      <c r="Y709" s="296"/>
      <c r="Z709" s="296"/>
    </row>
    <row r="710" spans="1:26" ht="15.75" customHeight="1" x14ac:dyDescent="0.25">
      <c r="A710" s="296"/>
      <c r="B710" s="296"/>
      <c r="C710" s="296"/>
      <c r="D710" s="296"/>
      <c r="E710" s="296"/>
      <c r="F710" s="296"/>
      <c r="G710" s="296"/>
      <c r="H710" s="300"/>
      <c r="I710" s="301"/>
      <c r="J710" s="296"/>
      <c r="K710" s="296"/>
      <c r="L710" s="296"/>
      <c r="M710" s="296"/>
      <c r="N710" s="296"/>
      <c r="O710" s="296"/>
      <c r="P710" s="296"/>
      <c r="Q710" s="296"/>
      <c r="R710" s="296"/>
      <c r="S710" s="296"/>
      <c r="T710" s="296"/>
      <c r="U710" s="296"/>
      <c r="V710" s="296"/>
      <c r="W710" s="296"/>
      <c r="X710" s="296"/>
      <c r="Y710" s="296"/>
      <c r="Z710" s="296"/>
    </row>
    <row r="711" spans="1:26" ht="15.75" customHeight="1" x14ac:dyDescent="0.25">
      <c r="A711" s="296"/>
      <c r="B711" s="296"/>
      <c r="C711" s="296"/>
      <c r="D711" s="296"/>
      <c r="E711" s="296"/>
      <c r="F711" s="296"/>
      <c r="G711" s="296"/>
      <c r="H711" s="300"/>
      <c r="I711" s="301"/>
      <c r="J711" s="296"/>
      <c r="K711" s="296"/>
      <c r="L711" s="296"/>
      <c r="M711" s="296"/>
      <c r="N711" s="296"/>
      <c r="O711" s="296"/>
      <c r="P711" s="296"/>
      <c r="Q711" s="296"/>
      <c r="R711" s="296"/>
      <c r="S711" s="296"/>
      <c r="T711" s="296"/>
      <c r="U711" s="296"/>
      <c r="V711" s="296"/>
      <c r="W711" s="296"/>
      <c r="X711" s="296"/>
      <c r="Y711" s="296"/>
      <c r="Z711" s="296"/>
    </row>
    <row r="712" spans="1:26" ht="15.75" customHeight="1" x14ac:dyDescent="0.25">
      <c r="A712" s="296"/>
      <c r="B712" s="296"/>
      <c r="C712" s="296"/>
      <c r="D712" s="296"/>
      <c r="E712" s="296"/>
      <c r="F712" s="296"/>
      <c r="G712" s="296"/>
      <c r="H712" s="300"/>
      <c r="I712" s="301"/>
      <c r="J712" s="296"/>
      <c r="K712" s="296"/>
      <c r="L712" s="296"/>
      <c r="M712" s="296"/>
      <c r="N712" s="296"/>
      <c r="O712" s="296"/>
      <c r="P712" s="296"/>
      <c r="Q712" s="296"/>
      <c r="R712" s="296"/>
      <c r="S712" s="296"/>
      <c r="T712" s="296"/>
      <c r="U712" s="296"/>
      <c r="V712" s="296"/>
      <c r="W712" s="296"/>
      <c r="X712" s="296"/>
      <c r="Y712" s="296"/>
      <c r="Z712" s="296"/>
    </row>
    <row r="713" spans="1:26" ht="15.75" customHeight="1" x14ac:dyDescent="0.25">
      <c r="A713" s="296"/>
      <c r="B713" s="296"/>
      <c r="C713" s="296"/>
      <c r="D713" s="296"/>
      <c r="E713" s="296"/>
      <c r="F713" s="296"/>
      <c r="G713" s="296"/>
      <c r="H713" s="300"/>
      <c r="I713" s="301"/>
      <c r="J713" s="296"/>
      <c r="K713" s="296"/>
      <c r="L713" s="296"/>
      <c r="M713" s="296"/>
      <c r="N713" s="296"/>
      <c r="O713" s="296"/>
      <c r="P713" s="296"/>
      <c r="Q713" s="296"/>
      <c r="R713" s="296"/>
      <c r="S713" s="296"/>
      <c r="T713" s="296"/>
      <c r="U713" s="296"/>
      <c r="V713" s="296"/>
      <c r="W713" s="296"/>
      <c r="X713" s="296"/>
      <c r="Y713" s="296"/>
      <c r="Z713" s="296"/>
    </row>
    <row r="714" spans="1:26" ht="15.75" customHeight="1" x14ac:dyDescent="0.25">
      <c r="A714" s="296"/>
      <c r="B714" s="296"/>
      <c r="C714" s="296"/>
      <c r="D714" s="296"/>
      <c r="E714" s="296"/>
      <c r="F714" s="296"/>
      <c r="G714" s="296"/>
      <c r="H714" s="300"/>
      <c r="I714" s="301"/>
      <c r="J714" s="296"/>
      <c r="K714" s="296"/>
      <c r="L714" s="296"/>
      <c r="M714" s="296"/>
      <c r="N714" s="296"/>
      <c r="O714" s="296"/>
      <c r="P714" s="296"/>
      <c r="Q714" s="296"/>
      <c r="R714" s="296"/>
      <c r="S714" s="296"/>
      <c r="T714" s="296"/>
      <c r="U714" s="296"/>
      <c r="V714" s="296"/>
      <c r="W714" s="296"/>
      <c r="X714" s="296"/>
      <c r="Y714" s="296"/>
      <c r="Z714" s="296"/>
    </row>
    <row r="715" spans="1:26" ht="15.75" customHeight="1" x14ac:dyDescent="0.25">
      <c r="A715" s="296"/>
      <c r="B715" s="296"/>
      <c r="C715" s="296"/>
      <c r="D715" s="296"/>
      <c r="E715" s="296"/>
      <c r="F715" s="296"/>
      <c r="G715" s="296"/>
      <c r="H715" s="300"/>
      <c r="I715" s="301"/>
      <c r="J715" s="296"/>
      <c r="K715" s="296"/>
      <c r="L715" s="296"/>
      <c r="M715" s="296"/>
      <c r="N715" s="296"/>
      <c r="O715" s="296"/>
      <c r="P715" s="296"/>
      <c r="Q715" s="296"/>
      <c r="R715" s="296"/>
      <c r="S715" s="296"/>
      <c r="T715" s="296"/>
      <c r="U715" s="296"/>
      <c r="V715" s="296"/>
      <c r="W715" s="296"/>
      <c r="X715" s="296"/>
      <c r="Y715" s="296"/>
      <c r="Z715" s="296"/>
    </row>
    <row r="716" spans="1:26" ht="15.75" customHeight="1" x14ac:dyDescent="0.25">
      <c r="A716" s="296"/>
      <c r="B716" s="296"/>
      <c r="C716" s="296"/>
      <c r="D716" s="296"/>
      <c r="E716" s="296"/>
      <c r="F716" s="296"/>
      <c r="G716" s="296"/>
      <c r="H716" s="300"/>
      <c r="I716" s="301"/>
      <c r="J716" s="296"/>
      <c r="K716" s="296"/>
      <c r="L716" s="296"/>
      <c r="M716" s="296"/>
      <c r="N716" s="296"/>
      <c r="O716" s="296"/>
      <c r="P716" s="296"/>
      <c r="Q716" s="296"/>
      <c r="R716" s="296"/>
      <c r="S716" s="296"/>
      <c r="T716" s="296"/>
      <c r="U716" s="296"/>
      <c r="V716" s="296"/>
      <c r="W716" s="296"/>
      <c r="X716" s="296"/>
      <c r="Y716" s="296"/>
      <c r="Z716" s="296"/>
    </row>
    <row r="717" spans="1:26" ht="15.75" customHeight="1" x14ac:dyDescent="0.25">
      <c r="A717" s="296"/>
      <c r="B717" s="296"/>
      <c r="C717" s="296"/>
      <c r="D717" s="296"/>
      <c r="E717" s="296"/>
      <c r="F717" s="296"/>
      <c r="G717" s="296"/>
      <c r="H717" s="300"/>
      <c r="I717" s="301"/>
      <c r="J717" s="296"/>
      <c r="K717" s="296"/>
      <c r="L717" s="296"/>
      <c r="M717" s="296"/>
      <c r="N717" s="296"/>
      <c r="O717" s="296"/>
      <c r="P717" s="296"/>
      <c r="Q717" s="296"/>
      <c r="R717" s="296"/>
      <c r="S717" s="296"/>
      <c r="T717" s="296"/>
      <c r="U717" s="296"/>
      <c r="V717" s="296"/>
      <c r="W717" s="296"/>
      <c r="X717" s="296"/>
      <c r="Y717" s="296"/>
      <c r="Z717" s="296"/>
    </row>
    <row r="718" spans="1:26" ht="15.75" customHeight="1" x14ac:dyDescent="0.25">
      <c r="A718" s="296"/>
      <c r="B718" s="296"/>
      <c r="C718" s="296"/>
      <c r="D718" s="296"/>
      <c r="E718" s="296"/>
      <c r="F718" s="296"/>
      <c r="G718" s="296"/>
      <c r="H718" s="300"/>
      <c r="I718" s="301"/>
      <c r="J718" s="296"/>
      <c r="K718" s="296"/>
      <c r="L718" s="296"/>
      <c r="M718" s="296"/>
      <c r="N718" s="296"/>
      <c r="O718" s="296"/>
      <c r="P718" s="296"/>
      <c r="Q718" s="296"/>
      <c r="R718" s="296"/>
      <c r="S718" s="296"/>
      <c r="T718" s="296"/>
      <c r="U718" s="296"/>
      <c r="V718" s="296"/>
      <c r="W718" s="296"/>
      <c r="X718" s="296"/>
      <c r="Y718" s="296"/>
      <c r="Z718" s="296"/>
    </row>
    <row r="719" spans="1:26" ht="15.75" customHeight="1" x14ac:dyDescent="0.25">
      <c r="A719" s="296"/>
      <c r="B719" s="296"/>
      <c r="C719" s="296"/>
      <c r="D719" s="296"/>
      <c r="E719" s="296"/>
      <c r="F719" s="296"/>
      <c r="G719" s="296"/>
      <c r="H719" s="300"/>
      <c r="I719" s="301"/>
      <c r="J719" s="296"/>
      <c r="K719" s="296"/>
      <c r="L719" s="296"/>
      <c r="M719" s="296"/>
      <c r="N719" s="296"/>
      <c r="O719" s="296"/>
      <c r="P719" s="296"/>
      <c r="Q719" s="296"/>
      <c r="R719" s="296"/>
      <c r="S719" s="296"/>
      <c r="T719" s="296"/>
      <c r="U719" s="296"/>
      <c r="V719" s="296"/>
      <c r="W719" s="296"/>
      <c r="X719" s="296"/>
      <c r="Y719" s="296"/>
      <c r="Z719" s="296"/>
    </row>
    <row r="720" spans="1:26" ht="15.75" customHeight="1" x14ac:dyDescent="0.25">
      <c r="A720" s="296"/>
      <c r="B720" s="296"/>
      <c r="C720" s="296"/>
      <c r="D720" s="296"/>
      <c r="E720" s="296"/>
      <c r="F720" s="296"/>
      <c r="G720" s="296"/>
      <c r="H720" s="300"/>
      <c r="I720" s="301"/>
      <c r="J720" s="296"/>
      <c r="K720" s="296"/>
      <c r="L720" s="296"/>
      <c r="M720" s="296"/>
      <c r="N720" s="296"/>
      <c r="O720" s="296"/>
      <c r="P720" s="296"/>
      <c r="Q720" s="296"/>
      <c r="R720" s="296"/>
      <c r="S720" s="296"/>
      <c r="T720" s="296"/>
      <c r="U720" s="296"/>
      <c r="V720" s="296"/>
      <c r="W720" s="296"/>
      <c r="X720" s="296"/>
      <c r="Y720" s="296"/>
      <c r="Z720" s="296"/>
    </row>
    <row r="721" spans="1:26" ht="15.75" customHeight="1" x14ac:dyDescent="0.25">
      <c r="A721" s="296"/>
      <c r="B721" s="296"/>
      <c r="C721" s="296"/>
      <c r="D721" s="296"/>
      <c r="E721" s="296"/>
      <c r="F721" s="296"/>
      <c r="G721" s="296"/>
      <c r="H721" s="300"/>
      <c r="I721" s="301"/>
      <c r="J721" s="296"/>
      <c r="K721" s="296"/>
      <c r="L721" s="296"/>
      <c r="M721" s="296"/>
      <c r="N721" s="296"/>
      <c r="O721" s="296"/>
      <c r="P721" s="296"/>
      <c r="Q721" s="296"/>
      <c r="R721" s="296"/>
      <c r="S721" s="296"/>
      <c r="T721" s="296"/>
      <c r="U721" s="296"/>
      <c r="V721" s="296"/>
      <c r="W721" s="296"/>
      <c r="X721" s="296"/>
      <c r="Y721" s="296"/>
      <c r="Z721" s="296"/>
    </row>
    <row r="722" spans="1:26" ht="15.75" customHeight="1" x14ac:dyDescent="0.25">
      <c r="A722" s="296"/>
      <c r="B722" s="296"/>
      <c r="C722" s="296"/>
      <c r="D722" s="296"/>
      <c r="E722" s="296"/>
      <c r="F722" s="296"/>
      <c r="G722" s="296"/>
      <c r="H722" s="300"/>
      <c r="I722" s="301"/>
      <c r="J722" s="296"/>
      <c r="K722" s="296"/>
      <c r="L722" s="296"/>
      <c r="M722" s="296"/>
      <c r="N722" s="296"/>
      <c r="O722" s="296"/>
      <c r="P722" s="296"/>
      <c r="Q722" s="296"/>
      <c r="R722" s="296"/>
      <c r="S722" s="296"/>
      <c r="T722" s="296"/>
      <c r="U722" s="296"/>
      <c r="V722" s="296"/>
      <c r="W722" s="296"/>
      <c r="X722" s="296"/>
      <c r="Y722" s="296"/>
      <c r="Z722" s="296"/>
    </row>
    <row r="723" spans="1:26" ht="15.75" customHeight="1" x14ac:dyDescent="0.25">
      <c r="A723" s="296"/>
      <c r="B723" s="296"/>
      <c r="C723" s="296"/>
      <c r="D723" s="296"/>
      <c r="E723" s="296"/>
      <c r="F723" s="296"/>
      <c r="G723" s="296"/>
      <c r="H723" s="300"/>
      <c r="I723" s="301"/>
      <c r="J723" s="296"/>
      <c r="K723" s="296"/>
      <c r="L723" s="296"/>
      <c r="M723" s="296"/>
      <c r="N723" s="296"/>
      <c r="O723" s="296"/>
      <c r="P723" s="296"/>
      <c r="Q723" s="296"/>
      <c r="R723" s="296"/>
      <c r="S723" s="296"/>
      <c r="T723" s="296"/>
      <c r="U723" s="296"/>
      <c r="V723" s="296"/>
      <c r="W723" s="296"/>
      <c r="X723" s="296"/>
      <c r="Y723" s="296"/>
      <c r="Z723" s="296"/>
    </row>
    <row r="724" spans="1:26" ht="15.75" customHeight="1" x14ac:dyDescent="0.25">
      <c r="A724" s="296"/>
      <c r="B724" s="296"/>
      <c r="C724" s="296"/>
      <c r="D724" s="296"/>
      <c r="E724" s="296"/>
      <c r="F724" s="296"/>
      <c r="G724" s="296"/>
      <c r="H724" s="300"/>
      <c r="I724" s="301"/>
      <c r="J724" s="296"/>
      <c r="K724" s="296"/>
      <c r="L724" s="296"/>
      <c r="M724" s="296"/>
      <c r="N724" s="296"/>
      <c r="O724" s="296"/>
      <c r="P724" s="296"/>
      <c r="Q724" s="296"/>
      <c r="R724" s="296"/>
      <c r="S724" s="296"/>
      <c r="T724" s="296"/>
      <c r="U724" s="296"/>
      <c r="V724" s="296"/>
      <c r="W724" s="296"/>
      <c r="X724" s="296"/>
      <c r="Y724" s="296"/>
      <c r="Z724" s="296"/>
    </row>
    <row r="725" spans="1:26" ht="15.75" customHeight="1" x14ac:dyDescent="0.25">
      <c r="A725" s="296"/>
      <c r="B725" s="296"/>
      <c r="C725" s="296"/>
      <c r="D725" s="296"/>
      <c r="E725" s="296"/>
      <c r="F725" s="296"/>
      <c r="G725" s="296"/>
      <c r="H725" s="300"/>
      <c r="I725" s="301"/>
      <c r="J725" s="296"/>
      <c r="K725" s="296"/>
      <c r="L725" s="296"/>
      <c r="M725" s="296"/>
      <c r="N725" s="296"/>
      <c r="O725" s="296"/>
      <c r="P725" s="296"/>
      <c r="Q725" s="296"/>
      <c r="R725" s="296"/>
      <c r="S725" s="296"/>
      <c r="T725" s="296"/>
      <c r="U725" s="296"/>
      <c r="V725" s="296"/>
      <c r="W725" s="296"/>
      <c r="X725" s="296"/>
      <c r="Y725" s="296"/>
      <c r="Z725" s="296"/>
    </row>
    <row r="726" spans="1:26" ht="15.75" customHeight="1" x14ac:dyDescent="0.25">
      <c r="A726" s="296"/>
      <c r="B726" s="296"/>
      <c r="C726" s="296"/>
      <c r="D726" s="296"/>
      <c r="E726" s="296"/>
      <c r="F726" s="296"/>
      <c r="G726" s="296"/>
      <c r="H726" s="300"/>
      <c r="I726" s="301"/>
      <c r="J726" s="296"/>
      <c r="K726" s="296"/>
      <c r="L726" s="296"/>
      <c r="M726" s="296"/>
      <c r="N726" s="296"/>
      <c r="O726" s="296"/>
      <c r="P726" s="296"/>
      <c r="Q726" s="296"/>
      <c r="R726" s="296"/>
      <c r="S726" s="296"/>
      <c r="T726" s="296"/>
      <c r="U726" s="296"/>
      <c r="V726" s="296"/>
      <c r="W726" s="296"/>
      <c r="X726" s="296"/>
      <c r="Y726" s="296"/>
      <c r="Z726" s="296"/>
    </row>
    <row r="727" spans="1:26" ht="15.75" customHeight="1" x14ac:dyDescent="0.25">
      <c r="A727" s="296"/>
      <c r="B727" s="296"/>
      <c r="C727" s="296"/>
      <c r="D727" s="296"/>
      <c r="E727" s="296"/>
      <c r="F727" s="296"/>
      <c r="G727" s="296"/>
      <c r="H727" s="300"/>
      <c r="I727" s="301"/>
      <c r="J727" s="296"/>
      <c r="K727" s="296"/>
      <c r="L727" s="296"/>
      <c r="M727" s="296"/>
      <c r="N727" s="296"/>
      <c r="O727" s="296"/>
      <c r="P727" s="296"/>
      <c r="Q727" s="296"/>
      <c r="R727" s="296"/>
      <c r="S727" s="296"/>
      <c r="T727" s="296"/>
      <c r="U727" s="296"/>
      <c r="V727" s="296"/>
      <c r="W727" s="296"/>
      <c r="X727" s="296"/>
      <c r="Y727" s="296"/>
      <c r="Z727" s="296"/>
    </row>
    <row r="728" spans="1:26" ht="15.75" customHeight="1" x14ac:dyDescent="0.25">
      <c r="A728" s="296"/>
      <c r="B728" s="296"/>
      <c r="C728" s="296"/>
      <c r="D728" s="296"/>
      <c r="E728" s="296"/>
      <c r="F728" s="296"/>
      <c r="G728" s="296"/>
      <c r="H728" s="300"/>
      <c r="I728" s="301"/>
      <c r="J728" s="296"/>
      <c r="K728" s="296"/>
      <c r="L728" s="296"/>
      <c r="M728" s="296"/>
      <c r="N728" s="296"/>
      <c r="O728" s="296"/>
      <c r="P728" s="296"/>
      <c r="Q728" s="296"/>
      <c r="R728" s="296"/>
      <c r="S728" s="296"/>
      <c r="T728" s="296"/>
      <c r="U728" s="296"/>
      <c r="V728" s="296"/>
      <c r="W728" s="296"/>
      <c r="X728" s="296"/>
      <c r="Y728" s="296"/>
      <c r="Z728" s="296"/>
    </row>
    <row r="729" spans="1:26" ht="15.75" customHeight="1" x14ac:dyDescent="0.25">
      <c r="A729" s="296"/>
      <c r="B729" s="296"/>
      <c r="C729" s="296"/>
      <c r="D729" s="296"/>
      <c r="E729" s="296"/>
      <c r="F729" s="296"/>
      <c r="G729" s="296"/>
      <c r="H729" s="300"/>
      <c r="I729" s="301"/>
      <c r="J729" s="296"/>
      <c r="K729" s="296"/>
      <c r="L729" s="296"/>
      <c r="M729" s="296"/>
      <c r="N729" s="296"/>
      <c r="O729" s="296"/>
      <c r="P729" s="296"/>
      <c r="Q729" s="296"/>
      <c r="R729" s="296"/>
      <c r="S729" s="296"/>
      <c r="T729" s="296"/>
      <c r="U729" s="296"/>
      <c r="V729" s="296"/>
      <c r="W729" s="296"/>
      <c r="X729" s="296"/>
      <c r="Y729" s="296"/>
      <c r="Z729" s="296"/>
    </row>
    <row r="730" spans="1:26" ht="15.75" customHeight="1" x14ac:dyDescent="0.25">
      <c r="A730" s="296"/>
      <c r="B730" s="296"/>
      <c r="C730" s="296"/>
      <c r="D730" s="296"/>
      <c r="E730" s="296"/>
      <c r="F730" s="296"/>
      <c r="G730" s="296"/>
      <c r="H730" s="300"/>
      <c r="I730" s="301"/>
      <c r="J730" s="296"/>
      <c r="K730" s="296"/>
      <c r="L730" s="296"/>
      <c r="M730" s="296"/>
      <c r="N730" s="296"/>
      <c r="O730" s="296"/>
      <c r="P730" s="296"/>
      <c r="Q730" s="296"/>
      <c r="R730" s="296"/>
      <c r="S730" s="296"/>
      <c r="T730" s="296"/>
      <c r="U730" s="296"/>
      <c r="V730" s="296"/>
      <c r="W730" s="296"/>
      <c r="X730" s="296"/>
      <c r="Y730" s="296"/>
      <c r="Z730" s="296"/>
    </row>
    <row r="731" spans="1:26" ht="15.75" customHeight="1" x14ac:dyDescent="0.25">
      <c r="A731" s="296"/>
      <c r="B731" s="296"/>
      <c r="C731" s="296"/>
      <c r="D731" s="296"/>
      <c r="E731" s="296"/>
      <c r="F731" s="296"/>
      <c r="G731" s="296"/>
      <c r="H731" s="300"/>
      <c r="I731" s="301"/>
      <c r="J731" s="296"/>
      <c r="K731" s="296"/>
      <c r="L731" s="296"/>
      <c r="M731" s="296"/>
      <c r="N731" s="296"/>
      <c r="O731" s="296"/>
      <c r="P731" s="296"/>
      <c r="Q731" s="296"/>
      <c r="R731" s="296"/>
      <c r="S731" s="296"/>
      <c r="T731" s="296"/>
      <c r="U731" s="296"/>
      <c r="V731" s="296"/>
      <c r="W731" s="296"/>
      <c r="X731" s="296"/>
      <c r="Y731" s="296"/>
      <c r="Z731" s="296"/>
    </row>
    <row r="732" spans="1:26" ht="15.75" customHeight="1" x14ac:dyDescent="0.25">
      <c r="A732" s="296"/>
      <c r="B732" s="296"/>
      <c r="C732" s="296"/>
      <c r="D732" s="296"/>
      <c r="E732" s="296"/>
      <c r="F732" s="296"/>
      <c r="G732" s="296"/>
      <c r="H732" s="300"/>
      <c r="I732" s="301"/>
      <c r="J732" s="296"/>
      <c r="K732" s="296"/>
      <c r="L732" s="296"/>
      <c r="M732" s="296"/>
      <c r="N732" s="296"/>
      <c r="O732" s="296"/>
      <c r="P732" s="296"/>
      <c r="Q732" s="296"/>
      <c r="R732" s="296"/>
      <c r="S732" s="296"/>
      <c r="T732" s="296"/>
      <c r="U732" s="296"/>
      <c r="V732" s="296"/>
      <c r="W732" s="296"/>
      <c r="X732" s="296"/>
      <c r="Y732" s="296"/>
      <c r="Z732" s="296"/>
    </row>
    <row r="733" spans="1:26" ht="15.75" customHeight="1" x14ac:dyDescent="0.25">
      <c r="A733" s="296"/>
      <c r="B733" s="296"/>
      <c r="C733" s="296"/>
      <c r="D733" s="296"/>
      <c r="E733" s="296"/>
      <c r="F733" s="296"/>
      <c r="G733" s="296"/>
      <c r="H733" s="300"/>
      <c r="I733" s="301"/>
      <c r="J733" s="296"/>
      <c r="K733" s="296"/>
      <c r="L733" s="296"/>
      <c r="M733" s="296"/>
      <c r="N733" s="296"/>
      <c r="O733" s="296"/>
      <c r="P733" s="296"/>
      <c r="Q733" s="296"/>
      <c r="R733" s="296"/>
      <c r="S733" s="296"/>
      <c r="T733" s="296"/>
      <c r="U733" s="296"/>
      <c r="V733" s="296"/>
      <c r="W733" s="296"/>
      <c r="X733" s="296"/>
      <c r="Y733" s="296"/>
      <c r="Z733" s="296"/>
    </row>
    <row r="734" spans="1:26" ht="15.75" customHeight="1" x14ac:dyDescent="0.25">
      <c r="A734" s="296"/>
      <c r="B734" s="296"/>
      <c r="C734" s="296"/>
      <c r="D734" s="296"/>
      <c r="E734" s="296"/>
      <c r="F734" s="296"/>
      <c r="G734" s="296"/>
      <c r="H734" s="300"/>
      <c r="I734" s="301"/>
      <c r="J734" s="296"/>
      <c r="K734" s="296"/>
      <c r="L734" s="296"/>
      <c r="M734" s="296"/>
      <c r="N734" s="296"/>
      <c r="O734" s="296"/>
      <c r="P734" s="296"/>
      <c r="Q734" s="296"/>
      <c r="R734" s="296"/>
      <c r="S734" s="296"/>
      <c r="T734" s="296"/>
      <c r="U734" s="296"/>
      <c r="V734" s="296"/>
      <c r="W734" s="296"/>
      <c r="X734" s="296"/>
      <c r="Y734" s="296"/>
      <c r="Z734" s="296"/>
    </row>
    <row r="735" spans="1:26" ht="15.75" customHeight="1" x14ac:dyDescent="0.25">
      <c r="A735" s="296"/>
      <c r="B735" s="296"/>
      <c r="C735" s="296"/>
      <c r="D735" s="296"/>
      <c r="E735" s="296"/>
      <c r="F735" s="296"/>
      <c r="G735" s="296"/>
      <c r="H735" s="300"/>
      <c r="I735" s="301"/>
      <c r="J735" s="296"/>
      <c r="K735" s="296"/>
      <c r="L735" s="296"/>
      <c r="M735" s="296"/>
      <c r="N735" s="296"/>
      <c r="O735" s="296"/>
      <c r="P735" s="296"/>
      <c r="Q735" s="296"/>
      <c r="R735" s="296"/>
      <c r="S735" s="296"/>
      <c r="T735" s="296"/>
      <c r="U735" s="296"/>
      <c r="V735" s="296"/>
      <c r="W735" s="296"/>
      <c r="X735" s="296"/>
      <c r="Y735" s="296"/>
      <c r="Z735" s="296"/>
    </row>
    <row r="736" spans="1:26" ht="15.75" customHeight="1" x14ac:dyDescent="0.25">
      <c r="A736" s="296"/>
      <c r="B736" s="296"/>
      <c r="C736" s="296"/>
      <c r="D736" s="296"/>
      <c r="E736" s="296"/>
      <c r="F736" s="296"/>
      <c r="G736" s="296"/>
      <c r="H736" s="300"/>
      <c r="I736" s="301"/>
      <c r="J736" s="296"/>
      <c r="K736" s="296"/>
      <c r="L736" s="296"/>
      <c r="M736" s="296"/>
      <c r="N736" s="296"/>
      <c r="O736" s="296"/>
      <c r="P736" s="296"/>
      <c r="Q736" s="296"/>
      <c r="R736" s="296"/>
      <c r="S736" s="296"/>
      <c r="T736" s="296"/>
      <c r="U736" s="296"/>
      <c r="V736" s="296"/>
      <c r="W736" s="296"/>
      <c r="X736" s="296"/>
      <c r="Y736" s="296"/>
      <c r="Z736" s="296"/>
    </row>
    <row r="737" spans="1:26" ht="15.75" customHeight="1" x14ac:dyDescent="0.25">
      <c r="A737" s="296"/>
      <c r="B737" s="296"/>
      <c r="C737" s="296"/>
      <c r="D737" s="296"/>
      <c r="E737" s="296"/>
      <c r="F737" s="296"/>
      <c r="G737" s="296"/>
      <c r="H737" s="300"/>
      <c r="I737" s="301"/>
      <c r="J737" s="296"/>
      <c r="K737" s="296"/>
      <c r="L737" s="296"/>
      <c r="M737" s="296"/>
      <c r="N737" s="296"/>
      <c r="O737" s="296"/>
      <c r="P737" s="296"/>
      <c r="Q737" s="296"/>
      <c r="R737" s="296"/>
      <c r="S737" s="296"/>
      <c r="T737" s="296"/>
      <c r="U737" s="296"/>
      <c r="V737" s="296"/>
      <c r="W737" s="296"/>
      <c r="X737" s="296"/>
      <c r="Y737" s="296"/>
      <c r="Z737" s="296"/>
    </row>
    <row r="738" spans="1:26" ht="15.75" customHeight="1" x14ac:dyDescent="0.25">
      <c r="A738" s="296"/>
      <c r="B738" s="296"/>
      <c r="C738" s="296"/>
      <c r="D738" s="296"/>
      <c r="E738" s="296"/>
      <c r="F738" s="296"/>
      <c r="G738" s="296"/>
      <c r="H738" s="300"/>
      <c r="I738" s="301"/>
      <c r="J738" s="296"/>
      <c r="K738" s="296"/>
      <c r="L738" s="296"/>
      <c r="M738" s="296"/>
      <c r="N738" s="296"/>
      <c r="O738" s="296"/>
      <c r="P738" s="296"/>
      <c r="Q738" s="296"/>
      <c r="R738" s="296"/>
      <c r="S738" s="296"/>
      <c r="T738" s="296"/>
      <c r="U738" s="296"/>
      <c r="V738" s="296"/>
      <c r="W738" s="296"/>
      <c r="X738" s="296"/>
      <c r="Y738" s="296"/>
      <c r="Z738" s="296"/>
    </row>
    <row r="739" spans="1:26" ht="15.75" customHeight="1" x14ac:dyDescent="0.25">
      <c r="A739" s="296"/>
      <c r="B739" s="296"/>
      <c r="C739" s="296"/>
      <c r="D739" s="296"/>
      <c r="E739" s="296"/>
      <c r="F739" s="296"/>
      <c r="G739" s="296"/>
      <c r="H739" s="300"/>
      <c r="I739" s="301"/>
      <c r="J739" s="296"/>
      <c r="K739" s="296"/>
      <c r="L739" s="296"/>
      <c r="M739" s="296"/>
      <c r="N739" s="296"/>
      <c r="O739" s="296"/>
      <c r="P739" s="296"/>
      <c r="Q739" s="296"/>
      <c r="R739" s="296"/>
      <c r="S739" s="296"/>
      <c r="T739" s="296"/>
      <c r="U739" s="296"/>
      <c r="V739" s="296"/>
      <c r="W739" s="296"/>
      <c r="X739" s="296"/>
      <c r="Y739" s="296"/>
      <c r="Z739" s="296"/>
    </row>
    <row r="740" spans="1:26" ht="15.75" customHeight="1" x14ac:dyDescent="0.25">
      <c r="A740" s="296"/>
      <c r="B740" s="296"/>
      <c r="C740" s="296"/>
      <c r="D740" s="296"/>
      <c r="E740" s="296"/>
      <c r="F740" s="296"/>
      <c r="G740" s="296"/>
      <c r="H740" s="300"/>
      <c r="I740" s="301"/>
      <c r="J740" s="296"/>
      <c r="K740" s="296"/>
      <c r="L740" s="296"/>
      <c r="M740" s="296"/>
      <c r="N740" s="296"/>
      <c r="O740" s="296"/>
      <c r="P740" s="296"/>
      <c r="Q740" s="296"/>
      <c r="R740" s="296"/>
      <c r="S740" s="296"/>
      <c r="T740" s="296"/>
      <c r="U740" s="296"/>
      <c r="V740" s="296"/>
      <c r="W740" s="296"/>
      <c r="X740" s="296"/>
      <c r="Y740" s="296"/>
      <c r="Z740" s="296"/>
    </row>
    <row r="741" spans="1:26" ht="15.75" customHeight="1" x14ac:dyDescent="0.25">
      <c r="A741" s="296"/>
      <c r="B741" s="296"/>
      <c r="C741" s="296"/>
      <c r="D741" s="296"/>
      <c r="E741" s="296"/>
      <c r="F741" s="296"/>
      <c r="G741" s="296"/>
      <c r="H741" s="300"/>
      <c r="I741" s="301"/>
      <c r="J741" s="296"/>
      <c r="K741" s="296"/>
      <c r="L741" s="296"/>
      <c r="M741" s="296"/>
      <c r="N741" s="296"/>
      <c r="O741" s="296"/>
      <c r="P741" s="296"/>
      <c r="Q741" s="296"/>
      <c r="R741" s="296"/>
      <c r="S741" s="296"/>
      <c r="T741" s="296"/>
      <c r="U741" s="296"/>
      <c r="V741" s="296"/>
      <c r="W741" s="296"/>
      <c r="X741" s="296"/>
      <c r="Y741" s="296"/>
      <c r="Z741" s="296"/>
    </row>
    <row r="742" spans="1:26" ht="15.75" customHeight="1" x14ac:dyDescent="0.25">
      <c r="A742" s="296"/>
      <c r="B742" s="296"/>
      <c r="C742" s="296"/>
      <c r="D742" s="296"/>
      <c r="E742" s="296"/>
      <c r="F742" s="296"/>
      <c r="G742" s="296"/>
      <c r="H742" s="300"/>
      <c r="I742" s="301"/>
      <c r="J742" s="296"/>
      <c r="K742" s="296"/>
      <c r="L742" s="296"/>
      <c r="M742" s="296"/>
      <c r="N742" s="296"/>
      <c r="O742" s="296"/>
      <c r="P742" s="296"/>
      <c r="Q742" s="296"/>
      <c r="R742" s="296"/>
      <c r="S742" s="296"/>
      <c r="T742" s="296"/>
      <c r="U742" s="296"/>
      <c r="V742" s="296"/>
      <c r="W742" s="296"/>
      <c r="X742" s="296"/>
      <c r="Y742" s="296"/>
      <c r="Z742" s="296"/>
    </row>
    <row r="743" spans="1:26" ht="15.75" customHeight="1" x14ac:dyDescent="0.25">
      <c r="A743" s="296"/>
      <c r="B743" s="296"/>
      <c r="C743" s="296"/>
      <c r="D743" s="296"/>
      <c r="E743" s="296"/>
      <c r="F743" s="296"/>
      <c r="G743" s="296"/>
      <c r="H743" s="300"/>
      <c r="I743" s="301"/>
      <c r="J743" s="296"/>
      <c r="K743" s="296"/>
      <c r="L743" s="296"/>
      <c r="M743" s="296"/>
      <c r="N743" s="296"/>
      <c r="O743" s="296"/>
      <c r="P743" s="296"/>
      <c r="Q743" s="296"/>
      <c r="R743" s="296"/>
      <c r="S743" s="296"/>
      <c r="T743" s="296"/>
      <c r="U743" s="296"/>
      <c r="V743" s="296"/>
      <c r="W743" s="296"/>
      <c r="X743" s="296"/>
      <c r="Y743" s="296"/>
      <c r="Z743" s="296"/>
    </row>
    <row r="744" spans="1:26" ht="15.75" customHeight="1" x14ac:dyDescent="0.25">
      <c r="A744" s="296"/>
      <c r="B744" s="296"/>
      <c r="C744" s="296"/>
      <c r="D744" s="296"/>
      <c r="E744" s="296"/>
      <c r="F744" s="296"/>
      <c r="G744" s="296"/>
      <c r="H744" s="300"/>
      <c r="I744" s="301"/>
      <c r="J744" s="296"/>
      <c r="K744" s="296"/>
      <c r="L744" s="296"/>
      <c r="M744" s="296"/>
      <c r="N744" s="296"/>
      <c r="O744" s="296"/>
      <c r="P744" s="296"/>
      <c r="Q744" s="296"/>
      <c r="R744" s="296"/>
      <c r="S744" s="296"/>
      <c r="T744" s="296"/>
      <c r="U744" s="296"/>
      <c r="V744" s="296"/>
      <c r="W744" s="296"/>
      <c r="X744" s="296"/>
      <c r="Y744" s="296"/>
      <c r="Z744" s="296"/>
    </row>
    <row r="745" spans="1:26" ht="15.75" customHeight="1" x14ac:dyDescent="0.25">
      <c r="A745" s="296"/>
      <c r="B745" s="296"/>
      <c r="C745" s="296"/>
      <c r="D745" s="296"/>
      <c r="E745" s="296"/>
      <c r="F745" s="296"/>
      <c r="G745" s="296"/>
      <c r="H745" s="300"/>
      <c r="I745" s="301"/>
      <c r="J745" s="296"/>
      <c r="K745" s="296"/>
      <c r="L745" s="296"/>
      <c r="M745" s="296"/>
      <c r="N745" s="296"/>
      <c r="O745" s="296"/>
      <c r="P745" s="296"/>
      <c r="Q745" s="296"/>
      <c r="R745" s="296"/>
      <c r="S745" s="296"/>
      <c r="T745" s="296"/>
      <c r="U745" s="296"/>
      <c r="V745" s="296"/>
      <c r="W745" s="296"/>
      <c r="X745" s="296"/>
      <c r="Y745" s="296"/>
      <c r="Z745" s="296"/>
    </row>
    <row r="746" spans="1:26" ht="15.75" customHeight="1" x14ac:dyDescent="0.25">
      <c r="A746" s="296"/>
      <c r="B746" s="296"/>
      <c r="C746" s="296"/>
      <c r="D746" s="296"/>
      <c r="E746" s="296"/>
      <c r="F746" s="296"/>
      <c r="G746" s="296"/>
      <c r="H746" s="300"/>
      <c r="I746" s="301"/>
      <c r="J746" s="296"/>
      <c r="K746" s="296"/>
      <c r="L746" s="296"/>
      <c r="M746" s="296"/>
      <c r="N746" s="296"/>
      <c r="O746" s="296"/>
      <c r="P746" s="296"/>
      <c r="Q746" s="296"/>
      <c r="R746" s="296"/>
      <c r="S746" s="296"/>
      <c r="T746" s="296"/>
      <c r="U746" s="296"/>
      <c r="V746" s="296"/>
      <c r="W746" s="296"/>
      <c r="X746" s="296"/>
      <c r="Y746" s="296"/>
      <c r="Z746" s="296"/>
    </row>
    <row r="747" spans="1:26" ht="15.75" customHeight="1" x14ac:dyDescent="0.25">
      <c r="A747" s="296"/>
      <c r="B747" s="296"/>
      <c r="C747" s="296"/>
      <c r="D747" s="296"/>
      <c r="E747" s="296"/>
      <c r="F747" s="296"/>
      <c r="G747" s="296"/>
      <c r="H747" s="300"/>
      <c r="I747" s="301"/>
      <c r="J747" s="296"/>
      <c r="K747" s="296"/>
      <c r="L747" s="296"/>
      <c r="M747" s="296"/>
      <c r="N747" s="296"/>
      <c r="O747" s="296"/>
      <c r="P747" s="296"/>
      <c r="Q747" s="296"/>
      <c r="R747" s="296"/>
      <c r="S747" s="296"/>
      <c r="T747" s="296"/>
      <c r="U747" s="296"/>
      <c r="V747" s="296"/>
      <c r="W747" s="296"/>
      <c r="X747" s="296"/>
      <c r="Y747" s="296"/>
      <c r="Z747" s="296"/>
    </row>
    <row r="748" spans="1:26" ht="15.75" customHeight="1" x14ac:dyDescent="0.25">
      <c r="A748" s="296"/>
      <c r="B748" s="296"/>
      <c r="C748" s="296"/>
      <c r="D748" s="296"/>
      <c r="E748" s="296"/>
      <c r="F748" s="296"/>
      <c r="G748" s="296"/>
      <c r="H748" s="300"/>
      <c r="I748" s="301"/>
      <c r="J748" s="296"/>
      <c r="K748" s="296"/>
      <c r="L748" s="296"/>
      <c r="M748" s="296"/>
      <c r="N748" s="296"/>
      <c r="O748" s="296"/>
      <c r="P748" s="296"/>
      <c r="Q748" s="296"/>
      <c r="R748" s="296"/>
      <c r="S748" s="296"/>
      <c r="T748" s="296"/>
      <c r="U748" s="296"/>
      <c r="V748" s="296"/>
      <c r="W748" s="296"/>
      <c r="X748" s="296"/>
      <c r="Y748" s="296"/>
      <c r="Z748" s="296"/>
    </row>
    <row r="749" spans="1:26" ht="15.75" customHeight="1" x14ac:dyDescent="0.25">
      <c r="A749" s="296"/>
      <c r="B749" s="296"/>
      <c r="C749" s="296"/>
      <c r="D749" s="296"/>
      <c r="E749" s="296"/>
      <c r="F749" s="296"/>
      <c r="G749" s="296"/>
      <c r="H749" s="300"/>
      <c r="I749" s="301"/>
      <c r="J749" s="296"/>
      <c r="K749" s="296"/>
      <c r="L749" s="296"/>
      <c r="M749" s="296"/>
      <c r="N749" s="296"/>
      <c r="O749" s="296"/>
      <c r="P749" s="296"/>
      <c r="Q749" s="296"/>
      <c r="R749" s="296"/>
      <c r="S749" s="296"/>
      <c r="T749" s="296"/>
      <c r="U749" s="296"/>
      <c r="V749" s="296"/>
      <c r="W749" s="296"/>
      <c r="X749" s="296"/>
      <c r="Y749" s="296"/>
      <c r="Z749" s="296"/>
    </row>
    <row r="750" spans="1:26" ht="15.75" customHeight="1" x14ac:dyDescent="0.25">
      <c r="A750" s="296"/>
      <c r="B750" s="296"/>
      <c r="C750" s="296"/>
      <c r="D750" s="296"/>
      <c r="E750" s="296"/>
      <c r="F750" s="296"/>
      <c r="G750" s="296"/>
      <c r="H750" s="300"/>
      <c r="I750" s="301"/>
      <c r="J750" s="296"/>
      <c r="K750" s="296"/>
      <c r="L750" s="296"/>
      <c r="M750" s="296"/>
      <c r="N750" s="296"/>
      <c r="O750" s="296"/>
      <c r="P750" s="296"/>
      <c r="Q750" s="296"/>
      <c r="R750" s="296"/>
      <c r="S750" s="296"/>
      <c r="T750" s="296"/>
      <c r="U750" s="296"/>
      <c r="V750" s="296"/>
      <c r="W750" s="296"/>
      <c r="X750" s="296"/>
      <c r="Y750" s="296"/>
      <c r="Z750" s="296"/>
    </row>
    <row r="751" spans="1:26" ht="15.75" customHeight="1" x14ac:dyDescent="0.25">
      <c r="A751" s="296"/>
      <c r="B751" s="296"/>
      <c r="C751" s="296"/>
      <c r="D751" s="296"/>
      <c r="E751" s="296"/>
      <c r="F751" s="296"/>
      <c r="G751" s="296"/>
      <c r="H751" s="300"/>
      <c r="I751" s="301"/>
      <c r="J751" s="296"/>
      <c r="K751" s="296"/>
      <c r="L751" s="296"/>
      <c r="M751" s="296"/>
      <c r="N751" s="296"/>
      <c r="O751" s="296"/>
      <c r="P751" s="296"/>
      <c r="Q751" s="296"/>
      <c r="R751" s="296"/>
      <c r="S751" s="296"/>
      <c r="T751" s="296"/>
      <c r="U751" s="296"/>
      <c r="V751" s="296"/>
      <c r="W751" s="296"/>
      <c r="X751" s="296"/>
      <c r="Y751" s="296"/>
      <c r="Z751" s="296"/>
    </row>
    <row r="752" spans="1:26" ht="15.75" customHeight="1" x14ac:dyDescent="0.25">
      <c r="A752" s="296"/>
      <c r="B752" s="296"/>
      <c r="C752" s="296"/>
      <c r="D752" s="296"/>
      <c r="E752" s="296"/>
      <c r="F752" s="296"/>
      <c r="G752" s="296"/>
      <c r="H752" s="300"/>
      <c r="I752" s="301"/>
      <c r="J752" s="296"/>
      <c r="K752" s="296"/>
      <c r="L752" s="296"/>
      <c r="M752" s="296"/>
      <c r="N752" s="296"/>
      <c r="O752" s="296"/>
      <c r="P752" s="296"/>
      <c r="Q752" s="296"/>
      <c r="R752" s="296"/>
      <c r="S752" s="296"/>
      <c r="T752" s="296"/>
      <c r="U752" s="296"/>
      <c r="V752" s="296"/>
      <c r="W752" s="296"/>
      <c r="X752" s="296"/>
      <c r="Y752" s="296"/>
      <c r="Z752" s="296"/>
    </row>
    <row r="753" spans="1:26" ht="15.75" customHeight="1" x14ac:dyDescent="0.25">
      <c r="A753" s="296"/>
      <c r="B753" s="296"/>
      <c r="C753" s="296"/>
      <c r="D753" s="296"/>
      <c r="E753" s="296"/>
      <c r="F753" s="296"/>
      <c r="G753" s="296"/>
      <c r="H753" s="300"/>
      <c r="I753" s="301"/>
      <c r="J753" s="296"/>
      <c r="K753" s="296"/>
      <c r="L753" s="296"/>
      <c r="M753" s="296"/>
      <c r="N753" s="296"/>
      <c r="O753" s="296"/>
      <c r="P753" s="296"/>
      <c r="Q753" s="296"/>
      <c r="R753" s="296"/>
      <c r="S753" s="296"/>
      <c r="T753" s="296"/>
      <c r="U753" s="296"/>
      <c r="V753" s="296"/>
      <c r="W753" s="296"/>
      <c r="X753" s="296"/>
      <c r="Y753" s="296"/>
      <c r="Z753" s="296"/>
    </row>
    <row r="754" spans="1:26" ht="15.75" customHeight="1" x14ac:dyDescent="0.25">
      <c r="A754" s="296"/>
      <c r="B754" s="296"/>
      <c r="C754" s="296"/>
      <c r="D754" s="296"/>
      <c r="E754" s="296"/>
      <c r="F754" s="296"/>
      <c r="G754" s="296"/>
      <c r="H754" s="300"/>
      <c r="I754" s="301"/>
      <c r="J754" s="296"/>
      <c r="K754" s="296"/>
      <c r="L754" s="296"/>
      <c r="M754" s="296"/>
      <c r="N754" s="296"/>
      <c r="O754" s="296"/>
      <c r="P754" s="296"/>
      <c r="Q754" s="296"/>
      <c r="R754" s="296"/>
      <c r="S754" s="296"/>
      <c r="T754" s="296"/>
      <c r="U754" s="296"/>
      <c r="V754" s="296"/>
      <c r="W754" s="296"/>
      <c r="X754" s="296"/>
      <c r="Y754" s="296"/>
      <c r="Z754" s="296"/>
    </row>
    <row r="755" spans="1:26" ht="15.75" customHeight="1" x14ac:dyDescent="0.25">
      <c r="A755" s="296"/>
      <c r="B755" s="296"/>
      <c r="C755" s="296"/>
      <c r="D755" s="296"/>
      <c r="E755" s="296"/>
      <c r="F755" s="296"/>
      <c r="G755" s="296"/>
      <c r="H755" s="300"/>
      <c r="I755" s="301"/>
      <c r="J755" s="296"/>
      <c r="K755" s="296"/>
      <c r="L755" s="296"/>
      <c r="M755" s="296"/>
      <c r="N755" s="296"/>
      <c r="O755" s="296"/>
      <c r="P755" s="296"/>
      <c r="Q755" s="296"/>
      <c r="R755" s="296"/>
      <c r="S755" s="296"/>
      <c r="T755" s="296"/>
      <c r="U755" s="296"/>
      <c r="V755" s="296"/>
      <c r="W755" s="296"/>
      <c r="X755" s="296"/>
      <c r="Y755" s="296"/>
      <c r="Z755" s="296"/>
    </row>
    <row r="756" spans="1:26" ht="15.75" customHeight="1" x14ac:dyDescent="0.25">
      <c r="A756" s="296"/>
      <c r="B756" s="296"/>
      <c r="C756" s="296"/>
      <c r="D756" s="296"/>
      <c r="E756" s="296"/>
      <c r="F756" s="296"/>
      <c r="G756" s="296"/>
      <c r="H756" s="300"/>
      <c r="I756" s="301"/>
      <c r="J756" s="296"/>
      <c r="K756" s="296"/>
      <c r="L756" s="296"/>
      <c r="M756" s="296"/>
      <c r="N756" s="296"/>
      <c r="O756" s="296"/>
      <c r="P756" s="296"/>
      <c r="Q756" s="296"/>
      <c r="R756" s="296"/>
      <c r="S756" s="296"/>
      <c r="T756" s="296"/>
      <c r="U756" s="296"/>
      <c r="V756" s="296"/>
      <c r="W756" s="296"/>
      <c r="X756" s="296"/>
      <c r="Y756" s="296"/>
      <c r="Z756" s="296"/>
    </row>
    <row r="757" spans="1:26" ht="15.75" customHeight="1" x14ac:dyDescent="0.25">
      <c r="A757" s="296"/>
      <c r="B757" s="296"/>
      <c r="C757" s="296"/>
      <c r="D757" s="296"/>
      <c r="E757" s="296"/>
      <c r="F757" s="296"/>
      <c r="G757" s="296"/>
      <c r="H757" s="300"/>
      <c r="I757" s="301"/>
      <c r="J757" s="296"/>
      <c r="K757" s="296"/>
      <c r="L757" s="296"/>
      <c r="M757" s="296"/>
      <c r="N757" s="296"/>
      <c r="O757" s="296"/>
      <c r="P757" s="296"/>
      <c r="Q757" s="296"/>
      <c r="R757" s="296"/>
      <c r="S757" s="296"/>
      <c r="T757" s="296"/>
      <c r="U757" s="296"/>
      <c r="V757" s="296"/>
      <c r="W757" s="296"/>
      <c r="X757" s="296"/>
      <c r="Y757" s="296"/>
      <c r="Z757" s="296"/>
    </row>
    <row r="758" spans="1:26" ht="15.75" customHeight="1" x14ac:dyDescent="0.25">
      <c r="A758" s="296"/>
      <c r="B758" s="296"/>
      <c r="C758" s="296"/>
      <c r="D758" s="296"/>
      <c r="E758" s="296"/>
      <c r="F758" s="296"/>
      <c r="G758" s="296"/>
      <c r="H758" s="300"/>
      <c r="I758" s="301"/>
      <c r="J758" s="296"/>
      <c r="K758" s="296"/>
      <c r="L758" s="296"/>
      <c r="M758" s="296"/>
      <c r="N758" s="296"/>
      <c r="O758" s="296"/>
      <c r="P758" s="296"/>
      <c r="Q758" s="296"/>
      <c r="R758" s="296"/>
      <c r="S758" s="296"/>
      <c r="T758" s="296"/>
      <c r="U758" s="296"/>
      <c r="V758" s="296"/>
      <c r="W758" s="296"/>
      <c r="X758" s="296"/>
      <c r="Y758" s="296"/>
      <c r="Z758" s="296"/>
    </row>
    <row r="759" spans="1:26" ht="15.75" customHeight="1" x14ac:dyDescent="0.25">
      <c r="A759" s="296"/>
      <c r="B759" s="296"/>
      <c r="C759" s="296"/>
      <c r="D759" s="296"/>
      <c r="E759" s="296"/>
      <c r="F759" s="296"/>
      <c r="G759" s="296"/>
      <c r="H759" s="300"/>
      <c r="I759" s="301"/>
      <c r="J759" s="296"/>
      <c r="K759" s="296"/>
      <c r="L759" s="296"/>
      <c r="M759" s="296"/>
      <c r="N759" s="296"/>
      <c r="O759" s="296"/>
      <c r="P759" s="296"/>
      <c r="Q759" s="296"/>
      <c r="R759" s="296"/>
      <c r="S759" s="296"/>
      <c r="T759" s="296"/>
      <c r="U759" s="296"/>
      <c r="V759" s="296"/>
      <c r="W759" s="296"/>
      <c r="X759" s="296"/>
      <c r="Y759" s="296"/>
      <c r="Z759" s="296"/>
    </row>
    <row r="760" spans="1:26" ht="15.75" customHeight="1" x14ac:dyDescent="0.25">
      <c r="A760" s="296"/>
      <c r="B760" s="296"/>
      <c r="C760" s="296"/>
      <c r="D760" s="296"/>
      <c r="E760" s="296"/>
      <c r="F760" s="296"/>
      <c r="G760" s="296"/>
      <c r="H760" s="300"/>
      <c r="I760" s="301"/>
      <c r="J760" s="296"/>
      <c r="K760" s="296"/>
      <c r="L760" s="296"/>
      <c r="M760" s="296"/>
      <c r="N760" s="296"/>
      <c r="O760" s="296"/>
      <c r="P760" s="296"/>
      <c r="Q760" s="296"/>
      <c r="R760" s="296"/>
      <c r="S760" s="296"/>
      <c r="T760" s="296"/>
      <c r="U760" s="296"/>
      <c r="V760" s="296"/>
      <c r="W760" s="296"/>
      <c r="X760" s="296"/>
      <c r="Y760" s="296"/>
      <c r="Z760" s="296"/>
    </row>
    <row r="761" spans="1:26" ht="15.75" customHeight="1" x14ac:dyDescent="0.25">
      <c r="A761" s="296"/>
      <c r="B761" s="296"/>
      <c r="C761" s="296"/>
      <c r="D761" s="296"/>
      <c r="E761" s="296"/>
      <c r="F761" s="296"/>
      <c r="G761" s="296"/>
      <c r="H761" s="300"/>
      <c r="I761" s="301"/>
      <c r="J761" s="296"/>
      <c r="K761" s="296"/>
      <c r="L761" s="296"/>
      <c r="M761" s="296"/>
      <c r="N761" s="296"/>
      <c r="O761" s="296"/>
      <c r="P761" s="296"/>
      <c r="Q761" s="296"/>
      <c r="R761" s="296"/>
      <c r="S761" s="296"/>
      <c r="T761" s="296"/>
      <c r="U761" s="296"/>
      <c r="V761" s="296"/>
      <c r="W761" s="296"/>
      <c r="X761" s="296"/>
      <c r="Y761" s="296"/>
      <c r="Z761" s="296"/>
    </row>
    <row r="762" spans="1:26" ht="15.75" customHeight="1" x14ac:dyDescent="0.25">
      <c r="A762" s="296"/>
      <c r="B762" s="296"/>
      <c r="C762" s="296"/>
      <c r="D762" s="296"/>
      <c r="E762" s="296"/>
      <c r="F762" s="296"/>
      <c r="G762" s="296"/>
      <c r="H762" s="300"/>
      <c r="I762" s="301"/>
      <c r="J762" s="296"/>
      <c r="K762" s="296"/>
      <c r="L762" s="296"/>
      <c r="M762" s="296"/>
      <c r="N762" s="296"/>
      <c r="O762" s="296"/>
      <c r="P762" s="296"/>
      <c r="Q762" s="296"/>
      <c r="R762" s="296"/>
      <c r="S762" s="296"/>
      <c r="T762" s="296"/>
      <c r="U762" s="296"/>
      <c r="V762" s="296"/>
      <c r="W762" s="296"/>
      <c r="X762" s="296"/>
      <c r="Y762" s="296"/>
      <c r="Z762" s="296"/>
    </row>
    <row r="763" spans="1:26" ht="15.75" customHeight="1" x14ac:dyDescent="0.25">
      <c r="A763" s="296"/>
      <c r="B763" s="296"/>
      <c r="C763" s="296"/>
      <c r="D763" s="296"/>
      <c r="E763" s="296"/>
      <c r="F763" s="296"/>
      <c r="G763" s="296"/>
      <c r="H763" s="300"/>
      <c r="I763" s="301"/>
      <c r="J763" s="296"/>
      <c r="K763" s="296"/>
      <c r="L763" s="296"/>
      <c r="M763" s="296"/>
      <c r="N763" s="296"/>
      <c r="O763" s="296"/>
      <c r="P763" s="296"/>
      <c r="Q763" s="296"/>
      <c r="R763" s="296"/>
      <c r="S763" s="296"/>
      <c r="T763" s="296"/>
      <c r="U763" s="296"/>
      <c r="V763" s="296"/>
      <c r="W763" s="296"/>
      <c r="X763" s="296"/>
      <c r="Y763" s="296"/>
      <c r="Z763" s="296"/>
    </row>
    <row r="764" spans="1:26" ht="15.75" customHeight="1" x14ac:dyDescent="0.25">
      <c r="A764" s="296"/>
      <c r="B764" s="296"/>
      <c r="C764" s="296"/>
      <c r="D764" s="296"/>
      <c r="E764" s="296"/>
      <c r="F764" s="296"/>
      <c r="G764" s="296"/>
      <c r="H764" s="300"/>
      <c r="I764" s="301"/>
      <c r="J764" s="296"/>
      <c r="K764" s="296"/>
      <c r="L764" s="296"/>
      <c r="M764" s="296"/>
      <c r="N764" s="296"/>
      <c r="O764" s="296"/>
      <c r="P764" s="296"/>
      <c r="Q764" s="296"/>
      <c r="R764" s="296"/>
      <c r="S764" s="296"/>
      <c r="T764" s="296"/>
      <c r="U764" s="296"/>
      <c r="V764" s="296"/>
      <c r="W764" s="296"/>
      <c r="X764" s="296"/>
      <c r="Y764" s="296"/>
      <c r="Z764" s="296"/>
    </row>
    <row r="765" spans="1:26" ht="15.75" customHeight="1" x14ac:dyDescent="0.25">
      <c r="A765" s="296"/>
      <c r="B765" s="296"/>
      <c r="C765" s="296"/>
      <c r="D765" s="296"/>
      <c r="E765" s="296"/>
      <c r="F765" s="296"/>
      <c r="G765" s="296"/>
      <c r="H765" s="300"/>
      <c r="I765" s="301"/>
      <c r="J765" s="296"/>
      <c r="K765" s="296"/>
      <c r="L765" s="296"/>
      <c r="M765" s="296"/>
      <c r="N765" s="296"/>
      <c r="O765" s="296"/>
      <c r="P765" s="296"/>
      <c r="Q765" s="296"/>
      <c r="R765" s="296"/>
      <c r="S765" s="296"/>
      <c r="T765" s="296"/>
      <c r="U765" s="296"/>
      <c r="V765" s="296"/>
      <c r="W765" s="296"/>
      <c r="X765" s="296"/>
      <c r="Y765" s="296"/>
      <c r="Z765" s="296"/>
    </row>
    <row r="766" spans="1:26" ht="15.75" customHeight="1" x14ac:dyDescent="0.25">
      <c r="A766" s="296"/>
      <c r="B766" s="296"/>
      <c r="C766" s="296"/>
      <c r="D766" s="296"/>
      <c r="E766" s="296"/>
      <c r="F766" s="296"/>
      <c r="G766" s="296"/>
      <c r="H766" s="300"/>
      <c r="I766" s="301"/>
      <c r="J766" s="296"/>
      <c r="K766" s="296"/>
      <c r="L766" s="296"/>
      <c r="M766" s="296"/>
      <c r="N766" s="296"/>
      <c r="O766" s="296"/>
      <c r="P766" s="296"/>
      <c r="Q766" s="296"/>
      <c r="R766" s="296"/>
      <c r="S766" s="296"/>
      <c r="T766" s="296"/>
      <c r="U766" s="296"/>
      <c r="V766" s="296"/>
      <c r="W766" s="296"/>
      <c r="X766" s="296"/>
      <c r="Y766" s="296"/>
      <c r="Z766" s="296"/>
    </row>
    <row r="767" spans="1:26" ht="15.75" customHeight="1" x14ac:dyDescent="0.25">
      <c r="A767" s="296"/>
      <c r="B767" s="296"/>
      <c r="C767" s="296"/>
      <c r="D767" s="296"/>
      <c r="E767" s="296"/>
      <c r="F767" s="296"/>
      <c r="G767" s="296"/>
      <c r="H767" s="300"/>
      <c r="I767" s="301"/>
      <c r="J767" s="296"/>
      <c r="K767" s="296"/>
      <c r="L767" s="296"/>
      <c r="M767" s="296"/>
      <c r="N767" s="296"/>
      <c r="O767" s="296"/>
      <c r="P767" s="296"/>
      <c r="Q767" s="296"/>
      <c r="R767" s="296"/>
      <c r="S767" s="296"/>
      <c r="T767" s="296"/>
      <c r="U767" s="296"/>
      <c r="V767" s="296"/>
      <c r="W767" s="296"/>
      <c r="X767" s="296"/>
      <c r="Y767" s="296"/>
      <c r="Z767" s="296"/>
    </row>
    <row r="768" spans="1:26" ht="15.75" customHeight="1" x14ac:dyDescent="0.25">
      <c r="A768" s="296"/>
      <c r="B768" s="296"/>
      <c r="C768" s="296"/>
      <c r="D768" s="296"/>
      <c r="E768" s="296"/>
      <c r="F768" s="296"/>
      <c r="G768" s="296"/>
      <c r="H768" s="300"/>
      <c r="I768" s="301"/>
      <c r="J768" s="296"/>
      <c r="K768" s="296"/>
      <c r="L768" s="296"/>
      <c r="M768" s="296"/>
      <c r="N768" s="296"/>
      <c r="O768" s="296"/>
      <c r="P768" s="296"/>
      <c r="Q768" s="296"/>
      <c r="R768" s="296"/>
      <c r="S768" s="296"/>
      <c r="T768" s="296"/>
      <c r="U768" s="296"/>
      <c r="V768" s="296"/>
      <c r="W768" s="296"/>
      <c r="X768" s="296"/>
      <c r="Y768" s="296"/>
      <c r="Z768" s="296"/>
    </row>
    <row r="769" spans="1:26" ht="15.75" customHeight="1" x14ac:dyDescent="0.25">
      <c r="A769" s="296"/>
      <c r="B769" s="296"/>
      <c r="C769" s="296"/>
      <c r="D769" s="296"/>
      <c r="E769" s="296"/>
      <c r="F769" s="296"/>
      <c r="G769" s="296"/>
      <c r="H769" s="300"/>
      <c r="I769" s="301"/>
      <c r="J769" s="296"/>
      <c r="K769" s="296"/>
      <c r="L769" s="296"/>
      <c r="M769" s="296"/>
      <c r="N769" s="296"/>
      <c r="O769" s="296"/>
      <c r="P769" s="296"/>
      <c r="Q769" s="296"/>
      <c r="R769" s="296"/>
      <c r="S769" s="296"/>
      <c r="T769" s="296"/>
      <c r="U769" s="296"/>
      <c r="V769" s="296"/>
      <c r="W769" s="296"/>
      <c r="X769" s="296"/>
      <c r="Y769" s="296"/>
      <c r="Z769" s="296"/>
    </row>
    <row r="770" spans="1:26" ht="15.75" customHeight="1" x14ac:dyDescent="0.25">
      <c r="A770" s="296"/>
      <c r="B770" s="296"/>
      <c r="C770" s="296"/>
      <c r="D770" s="296"/>
      <c r="E770" s="296"/>
      <c r="F770" s="296"/>
      <c r="G770" s="296"/>
      <c r="H770" s="300"/>
      <c r="I770" s="301"/>
      <c r="J770" s="296"/>
      <c r="K770" s="296"/>
      <c r="L770" s="296"/>
      <c r="M770" s="296"/>
      <c r="N770" s="296"/>
      <c r="O770" s="296"/>
      <c r="P770" s="296"/>
      <c r="Q770" s="296"/>
      <c r="R770" s="296"/>
      <c r="S770" s="296"/>
      <c r="T770" s="296"/>
      <c r="U770" s="296"/>
      <c r="V770" s="296"/>
      <c r="W770" s="296"/>
      <c r="X770" s="296"/>
      <c r="Y770" s="296"/>
      <c r="Z770" s="296"/>
    </row>
    <row r="771" spans="1:26" ht="15.75" customHeight="1" x14ac:dyDescent="0.25">
      <c r="A771" s="296"/>
      <c r="B771" s="296"/>
      <c r="C771" s="296"/>
      <c r="D771" s="296"/>
      <c r="E771" s="296"/>
      <c r="F771" s="296"/>
      <c r="G771" s="296"/>
      <c r="H771" s="300"/>
      <c r="I771" s="301"/>
      <c r="J771" s="296"/>
      <c r="K771" s="296"/>
      <c r="L771" s="296"/>
      <c r="M771" s="296"/>
      <c r="N771" s="296"/>
      <c r="O771" s="296"/>
      <c r="P771" s="296"/>
      <c r="Q771" s="296"/>
      <c r="R771" s="296"/>
      <c r="S771" s="296"/>
      <c r="T771" s="296"/>
      <c r="U771" s="296"/>
      <c r="V771" s="296"/>
      <c r="W771" s="296"/>
      <c r="X771" s="296"/>
      <c r="Y771" s="296"/>
      <c r="Z771" s="296"/>
    </row>
    <row r="772" spans="1:26" ht="15.75" customHeight="1" x14ac:dyDescent="0.25">
      <c r="A772" s="296"/>
      <c r="B772" s="296"/>
      <c r="C772" s="296"/>
      <c r="D772" s="296"/>
      <c r="E772" s="296"/>
      <c r="F772" s="296"/>
      <c r="G772" s="296"/>
      <c r="H772" s="300"/>
      <c r="I772" s="301"/>
      <c r="J772" s="296"/>
      <c r="K772" s="296"/>
      <c r="L772" s="296"/>
      <c r="M772" s="296"/>
      <c r="N772" s="296"/>
      <c r="O772" s="296"/>
      <c r="P772" s="296"/>
      <c r="Q772" s="296"/>
      <c r="R772" s="296"/>
      <c r="S772" s="296"/>
      <c r="T772" s="296"/>
      <c r="U772" s="296"/>
      <c r="V772" s="296"/>
      <c r="W772" s="296"/>
      <c r="X772" s="296"/>
      <c r="Y772" s="296"/>
      <c r="Z772" s="296"/>
    </row>
    <row r="773" spans="1:26" ht="15.75" customHeight="1" x14ac:dyDescent="0.25">
      <c r="A773" s="296"/>
      <c r="B773" s="296"/>
      <c r="C773" s="296"/>
      <c r="D773" s="296"/>
      <c r="E773" s="296"/>
      <c r="F773" s="296"/>
      <c r="G773" s="296"/>
      <c r="H773" s="300"/>
      <c r="I773" s="301"/>
      <c r="J773" s="296"/>
      <c r="K773" s="296"/>
      <c r="L773" s="296"/>
      <c r="M773" s="296"/>
      <c r="N773" s="296"/>
      <c r="O773" s="296"/>
      <c r="P773" s="296"/>
      <c r="Q773" s="296"/>
      <c r="R773" s="296"/>
      <c r="S773" s="296"/>
      <c r="T773" s="296"/>
      <c r="U773" s="296"/>
      <c r="V773" s="296"/>
      <c r="W773" s="296"/>
      <c r="X773" s="296"/>
      <c r="Y773" s="296"/>
      <c r="Z773" s="296"/>
    </row>
    <row r="774" spans="1:26" ht="15.75" customHeight="1" x14ac:dyDescent="0.25">
      <c r="A774" s="296"/>
      <c r="B774" s="296"/>
      <c r="C774" s="296"/>
      <c r="D774" s="296"/>
      <c r="E774" s="296"/>
      <c r="F774" s="296"/>
      <c r="G774" s="296"/>
      <c r="H774" s="300"/>
      <c r="I774" s="301"/>
      <c r="J774" s="296"/>
      <c r="K774" s="296"/>
      <c r="L774" s="296"/>
      <c r="M774" s="296"/>
      <c r="N774" s="296"/>
      <c r="O774" s="296"/>
      <c r="P774" s="296"/>
      <c r="Q774" s="296"/>
      <c r="R774" s="296"/>
      <c r="S774" s="296"/>
      <c r="T774" s="296"/>
      <c r="U774" s="296"/>
      <c r="V774" s="296"/>
      <c r="W774" s="296"/>
      <c r="X774" s="296"/>
      <c r="Y774" s="296"/>
      <c r="Z774" s="296"/>
    </row>
    <row r="775" spans="1:26" ht="15.75" customHeight="1" x14ac:dyDescent="0.25">
      <c r="A775" s="296"/>
      <c r="B775" s="296"/>
      <c r="C775" s="296"/>
      <c r="D775" s="296"/>
      <c r="E775" s="296"/>
      <c r="F775" s="296"/>
      <c r="G775" s="296"/>
      <c r="H775" s="300"/>
      <c r="I775" s="301"/>
      <c r="J775" s="296"/>
      <c r="K775" s="296"/>
      <c r="L775" s="296"/>
      <c r="M775" s="296"/>
      <c r="N775" s="296"/>
      <c r="O775" s="296"/>
      <c r="P775" s="296"/>
      <c r="Q775" s="296"/>
      <c r="R775" s="296"/>
      <c r="S775" s="296"/>
      <c r="T775" s="296"/>
      <c r="U775" s="296"/>
      <c r="V775" s="296"/>
      <c r="W775" s="296"/>
      <c r="X775" s="296"/>
      <c r="Y775" s="296"/>
      <c r="Z775" s="296"/>
    </row>
    <row r="776" spans="1:26" ht="15.75" customHeight="1" x14ac:dyDescent="0.25">
      <c r="A776" s="296"/>
      <c r="B776" s="296"/>
      <c r="C776" s="296"/>
      <c r="D776" s="296"/>
      <c r="E776" s="296"/>
      <c r="F776" s="296"/>
      <c r="G776" s="296"/>
      <c r="H776" s="300"/>
      <c r="I776" s="301"/>
      <c r="J776" s="296"/>
      <c r="K776" s="296"/>
      <c r="L776" s="296"/>
      <c r="M776" s="296"/>
      <c r="N776" s="296"/>
      <c r="O776" s="296"/>
      <c r="P776" s="296"/>
      <c r="Q776" s="296"/>
      <c r="R776" s="296"/>
      <c r="S776" s="296"/>
      <c r="T776" s="296"/>
      <c r="U776" s="296"/>
      <c r="V776" s="296"/>
      <c r="W776" s="296"/>
      <c r="X776" s="296"/>
      <c r="Y776" s="296"/>
      <c r="Z776" s="296"/>
    </row>
    <row r="777" spans="1:26" ht="15.75" customHeight="1" x14ac:dyDescent="0.25">
      <c r="A777" s="296"/>
      <c r="B777" s="296"/>
      <c r="C777" s="296"/>
      <c r="D777" s="296"/>
      <c r="E777" s="296"/>
      <c r="F777" s="296"/>
      <c r="G777" s="296"/>
      <c r="H777" s="300"/>
      <c r="I777" s="301"/>
      <c r="J777" s="296"/>
      <c r="K777" s="296"/>
      <c r="L777" s="296"/>
      <c r="M777" s="296"/>
      <c r="N777" s="296"/>
      <c r="O777" s="296"/>
      <c r="P777" s="296"/>
      <c r="Q777" s="296"/>
      <c r="R777" s="296"/>
      <c r="S777" s="296"/>
      <c r="T777" s="296"/>
      <c r="U777" s="296"/>
      <c r="V777" s="296"/>
      <c r="W777" s="296"/>
      <c r="X777" s="296"/>
      <c r="Y777" s="296"/>
      <c r="Z777" s="296"/>
    </row>
    <row r="778" spans="1:26" ht="15.75" customHeight="1" x14ac:dyDescent="0.25">
      <c r="A778" s="296"/>
      <c r="B778" s="296"/>
      <c r="C778" s="296"/>
      <c r="D778" s="296"/>
      <c r="E778" s="296"/>
      <c r="F778" s="296"/>
      <c r="G778" s="296"/>
      <c r="H778" s="300"/>
      <c r="I778" s="301"/>
      <c r="J778" s="296"/>
      <c r="K778" s="296"/>
      <c r="L778" s="296"/>
      <c r="M778" s="296"/>
      <c r="N778" s="296"/>
      <c r="O778" s="296"/>
      <c r="P778" s="296"/>
      <c r="Q778" s="296"/>
      <c r="R778" s="296"/>
      <c r="S778" s="296"/>
      <c r="T778" s="296"/>
      <c r="U778" s="296"/>
      <c r="V778" s="296"/>
      <c r="W778" s="296"/>
      <c r="X778" s="296"/>
      <c r="Y778" s="296"/>
      <c r="Z778" s="296"/>
    </row>
    <row r="779" spans="1:26" ht="15.75" customHeight="1" x14ac:dyDescent="0.25">
      <c r="A779" s="296"/>
      <c r="B779" s="296"/>
      <c r="C779" s="296"/>
      <c r="D779" s="296"/>
      <c r="E779" s="296"/>
      <c r="F779" s="296"/>
      <c r="G779" s="296"/>
      <c r="H779" s="300"/>
      <c r="I779" s="301"/>
      <c r="J779" s="296"/>
      <c r="K779" s="296"/>
      <c r="L779" s="296"/>
      <c r="M779" s="296"/>
      <c r="N779" s="296"/>
      <c r="O779" s="296"/>
      <c r="P779" s="296"/>
      <c r="Q779" s="296"/>
      <c r="R779" s="296"/>
      <c r="S779" s="296"/>
      <c r="T779" s="296"/>
      <c r="U779" s="296"/>
      <c r="V779" s="296"/>
      <c r="W779" s="296"/>
      <c r="X779" s="296"/>
      <c r="Y779" s="296"/>
      <c r="Z779" s="296"/>
    </row>
    <row r="780" spans="1:26" ht="15.75" customHeight="1" x14ac:dyDescent="0.25">
      <c r="A780" s="296"/>
      <c r="B780" s="296"/>
      <c r="C780" s="296"/>
      <c r="D780" s="296"/>
      <c r="E780" s="296"/>
      <c r="F780" s="296"/>
      <c r="G780" s="296"/>
      <c r="H780" s="300"/>
      <c r="I780" s="301"/>
      <c r="J780" s="296"/>
      <c r="K780" s="296"/>
      <c r="L780" s="296"/>
      <c r="M780" s="296"/>
      <c r="N780" s="296"/>
      <c r="O780" s="296"/>
      <c r="P780" s="296"/>
      <c r="Q780" s="296"/>
      <c r="R780" s="296"/>
      <c r="S780" s="296"/>
      <c r="T780" s="296"/>
      <c r="U780" s="296"/>
      <c r="V780" s="296"/>
      <c r="W780" s="296"/>
      <c r="X780" s="296"/>
      <c r="Y780" s="296"/>
      <c r="Z780" s="296"/>
    </row>
    <row r="781" spans="1:26" ht="15.75" customHeight="1" x14ac:dyDescent="0.25">
      <c r="A781" s="296"/>
      <c r="B781" s="296"/>
      <c r="C781" s="296"/>
      <c r="D781" s="296"/>
      <c r="E781" s="296"/>
      <c r="F781" s="296"/>
      <c r="G781" s="296"/>
      <c r="H781" s="300"/>
      <c r="I781" s="301"/>
      <c r="J781" s="296"/>
      <c r="K781" s="296"/>
      <c r="L781" s="296"/>
      <c r="M781" s="296"/>
      <c r="N781" s="296"/>
      <c r="O781" s="296"/>
      <c r="P781" s="296"/>
      <c r="Q781" s="296"/>
      <c r="R781" s="296"/>
      <c r="S781" s="296"/>
      <c r="T781" s="296"/>
      <c r="U781" s="296"/>
      <c r="V781" s="296"/>
      <c r="W781" s="296"/>
      <c r="X781" s="296"/>
      <c r="Y781" s="296"/>
      <c r="Z781" s="296"/>
    </row>
    <row r="782" spans="1:26" ht="15.75" customHeight="1" x14ac:dyDescent="0.25">
      <c r="A782" s="296"/>
      <c r="B782" s="296"/>
      <c r="C782" s="296"/>
      <c r="D782" s="296"/>
      <c r="E782" s="296"/>
      <c r="F782" s="296"/>
      <c r="G782" s="296"/>
      <c r="H782" s="300"/>
      <c r="I782" s="301"/>
      <c r="J782" s="296"/>
      <c r="K782" s="296"/>
      <c r="L782" s="296"/>
      <c r="M782" s="296"/>
      <c r="N782" s="296"/>
      <c r="O782" s="296"/>
      <c r="P782" s="296"/>
      <c r="Q782" s="296"/>
      <c r="R782" s="296"/>
      <c r="S782" s="296"/>
      <c r="T782" s="296"/>
      <c r="U782" s="296"/>
      <c r="V782" s="296"/>
      <c r="W782" s="296"/>
      <c r="X782" s="296"/>
      <c r="Y782" s="296"/>
      <c r="Z782" s="296"/>
    </row>
    <row r="783" spans="1:26" ht="15.75" customHeight="1" x14ac:dyDescent="0.25">
      <c r="A783" s="296"/>
      <c r="B783" s="296"/>
      <c r="C783" s="296"/>
      <c r="D783" s="296"/>
      <c r="E783" s="296"/>
      <c r="F783" s="296"/>
      <c r="G783" s="296"/>
      <c r="H783" s="300"/>
      <c r="I783" s="301"/>
      <c r="J783" s="296"/>
      <c r="K783" s="296"/>
      <c r="L783" s="296"/>
      <c r="M783" s="296"/>
      <c r="N783" s="296"/>
      <c r="O783" s="296"/>
      <c r="P783" s="296"/>
      <c r="Q783" s="296"/>
      <c r="R783" s="296"/>
      <c r="S783" s="296"/>
      <c r="T783" s="296"/>
      <c r="U783" s="296"/>
      <c r="V783" s="296"/>
      <c r="W783" s="296"/>
      <c r="X783" s="296"/>
      <c r="Y783" s="296"/>
      <c r="Z783" s="296"/>
    </row>
    <row r="784" spans="1:26" ht="15.75" customHeight="1" x14ac:dyDescent="0.25">
      <c r="A784" s="296"/>
      <c r="B784" s="296"/>
      <c r="C784" s="296"/>
      <c r="D784" s="296"/>
      <c r="E784" s="296"/>
      <c r="F784" s="296"/>
      <c r="G784" s="296"/>
      <c r="H784" s="300"/>
      <c r="I784" s="301"/>
      <c r="J784" s="296"/>
      <c r="K784" s="296"/>
      <c r="L784" s="296"/>
      <c r="M784" s="296"/>
      <c r="N784" s="296"/>
      <c r="O784" s="296"/>
      <c r="P784" s="296"/>
      <c r="Q784" s="296"/>
      <c r="R784" s="296"/>
      <c r="S784" s="296"/>
      <c r="T784" s="296"/>
      <c r="U784" s="296"/>
      <c r="V784" s="296"/>
      <c r="W784" s="296"/>
      <c r="X784" s="296"/>
      <c r="Y784" s="296"/>
      <c r="Z784" s="296"/>
    </row>
    <row r="785" spans="1:26" ht="15.75" customHeight="1" x14ac:dyDescent="0.25">
      <c r="A785" s="296"/>
      <c r="B785" s="296"/>
      <c r="C785" s="296"/>
      <c r="D785" s="296"/>
      <c r="E785" s="296"/>
      <c r="F785" s="296"/>
      <c r="G785" s="296"/>
      <c r="H785" s="300"/>
      <c r="I785" s="301"/>
      <c r="J785" s="296"/>
      <c r="K785" s="296"/>
      <c r="L785" s="296"/>
      <c r="M785" s="296"/>
      <c r="N785" s="296"/>
      <c r="O785" s="296"/>
      <c r="P785" s="296"/>
      <c r="Q785" s="296"/>
      <c r="R785" s="296"/>
      <c r="S785" s="296"/>
      <c r="T785" s="296"/>
      <c r="U785" s="296"/>
      <c r="V785" s="296"/>
      <c r="W785" s="296"/>
      <c r="X785" s="296"/>
      <c r="Y785" s="296"/>
      <c r="Z785" s="296"/>
    </row>
    <row r="786" spans="1:26" ht="15.75" customHeight="1" x14ac:dyDescent="0.25">
      <c r="A786" s="296"/>
      <c r="B786" s="296"/>
      <c r="C786" s="296"/>
      <c r="D786" s="296"/>
      <c r="E786" s="296"/>
      <c r="F786" s="296"/>
      <c r="G786" s="296"/>
      <c r="H786" s="300"/>
      <c r="I786" s="301"/>
      <c r="J786" s="296"/>
      <c r="K786" s="296"/>
      <c r="L786" s="296"/>
      <c r="M786" s="296"/>
      <c r="N786" s="296"/>
      <c r="O786" s="296"/>
      <c r="P786" s="296"/>
      <c r="Q786" s="296"/>
      <c r="R786" s="296"/>
      <c r="S786" s="296"/>
      <c r="T786" s="296"/>
      <c r="U786" s="296"/>
      <c r="V786" s="296"/>
      <c r="W786" s="296"/>
      <c r="X786" s="296"/>
      <c r="Y786" s="296"/>
      <c r="Z786" s="296"/>
    </row>
    <row r="787" spans="1:26" ht="15.75" customHeight="1" x14ac:dyDescent="0.25">
      <c r="A787" s="296"/>
      <c r="B787" s="296"/>
      <c r="C787" s="296"/>
      <c r="D787" s="296"/>
      <c r="E787" s="296"/>
      <c r="F787" s="296"/>
      <c r="G787" s="296"/>
      <c r="H787" s="300"/>
      <c r="I787" s="301"/>
      <c r="J787" s="296"/>
      <c r="K787" s="296"/>
      <c r="L787" s="296"/>
      <c r="M787" s="296"/>
      <c r="N787" s="296"/>
      <c r="O787" s="296"/>
      <c r="P787" s="296"/>
      <c r="Q787" s="296"/>
      <c r="R787" s="296"/>
      <c r="S787" s="296"/>
      <c r="T787" s="296"/>
      <c r="U787" s="296"/>
      <c r="V787" s="296"/>
      <c r="W787" s="296"/>
      <c r="X787" s="296"/>
      <c r="Y787" s="296"/>
      <c r="Z787" s="296"/>
    </row>
    <row r="788" spans="1:26" ht="15.75" customHeight="1" x14ac:dyDescent="0.25">
      <c r="A788" s="296"/>
      <c r="B788" s="296"/>
      <c r="C788" s="296"/>
      <c r="D788" s="296"/>
      <c r="E788" s="296"/>
      <c r="F788" s="296"/>
      <c r="G788" s="296"/>
      <c r="H788" s="300"/>
      <c r="I788" s="301"/>
      <c r="J788" s="296"/>
      <c r="K788" s="296"/>
      <c r="L788" s="296"/>
      <c r="M788" s="296"/>
      <c r="N788" s="296"/>
      <c r="O788" s="296"/>
      <c r="P788" s="296"/>
      <c r="Q788" s="296"/>
      <c r="R788" s="296"/>
      <c r="S788" s="296"/>
      <c r="T788" s="296"/>
      <c r="U788" s="296"/>
      <c r="V788" s="296"/>
      <c r="W788" s="296"/>
      <c r="X788" s="296"/>
      <c r="Y788" s="296"/>
      <c r="Z788" s="296"/>
    </row>
    <row r="789" spans="1:26" ht="15.75" customHeight="1" x14ac:dyDescent="0.25">
      <c r="A789" s="296"/>
      <c r="B789" s="296"/>
      <c r="C789" s="296"/>
      <c r="D789" s="296"/>
      <c r="E789" s="296"/>
      <c r="F789" s="296"/>
      <c r="G789" s="296"/>
      <c r="H789" s="300"/>
      <c r="I789" s="301"/>
      <c r="J789" s="296"/>
      <c r="K789" s="296"/>
      <c r="L789" s="296"/>
      <c r="M789" s="296"/>
      <c r="N789" s="296"/>
      <c r="O789" s="296"/>
      <c r="P789" s="296"/>
      <c r="Q789" s="296"/>
      <c r="R789" s="296"/>
      <c r="S789" s="296"/>
      <c r="T789" s="296"/>
      <c r="U789" s="296"/>
      <c r="V789" s="296"/>
      <c r="W789" s="296"/>
      <c r="X789" s="296"/>
      <c r="Y789" s="296"/>
      <c r="Z789" s="296"/>
    </row>
    <row r="790" spans="1:26" ht="15.75" customHeight="1" x14ac:dyDescent="0.25">
      <c r="A790" s="296"/>
      <c r="B790" s="296"/>
      <c r="C790" s="296"/>
      <c r="D790" s="296"/>
      <c r="E790" s="296"/>
      <c r="F790" s="296"/>
      <c r="G790" s="296"/>
      <c r="H790" s="300"/>
      <c r="I790" s="301"/>
      <c r="J790" s="296"/>
      <c r="K790" s="296"/>
      <c r="L790" s="296"/>
      <c r="M790" s="296"/>
      <c r="N790" s="296"/>
      <c r="O790" s="296"/>
      <c r="P790" s="296"/>
      <c r="Q790" s="296"/>
      <c r="R790" s="296"/>
      <c r="S790" s="296"/>
      <c r="T790" s="296"/>
      <c r="U790" s="296"/>
      <c r="V790" s="296"/>
      <c r="W790" s="296"/>
      <c r="X790" s="296"/>
      <c r="Y790" s="296"/>
      <c r="Z790" s="296"/>
    </row>
    <row r="791" spans="1:26" ht="15.75" customHeight="1" x14ac:dyDescent="0.25">
      <c r="A791" s="296"/>
      <c r="B791" s="296"/>
      <c r="C791" s="296"/>
      <c r="D791" s="296"/>
      <c r="E791" s="296"/>
      <c r="F791" s="296"/>
      <c r="G791" s="296"/>
      <c r="H791" s="300"/>
      <c r="I791" s="301"/>
      <c r="J791" s="296"/>
      <c r="K791" s="296"/>
      <c r="L791" s="296"/>
      <c r="M791" s="296"/>
      <c r="N791" s="296"/>
      <c r="O791" s="296"/>
      <c r="P791" s="296"/>
      <c r="Q791" s="296"/>
      <c r="R791" s="296"/>
      <c r="S791" s="296"/>
      <c r="T791" s="296"/>
      <c r="U791" s="296"/>
      <c r="V791" s="296"/>
      <c r="W791" s="296"/>
      <c r="X791" s="296"/>
      <c r="Y791" s="296"/>
      <c r="Z791" s="296"/>
    </row>
    <row r="792" spans="1:26" ht="15.75" customHeight="1" x14ac:dyDescent="0.25">
      <c r="A792" s="296"/>
      <c r="B792" s="296"/>
      <c r="C792" s="296"/>
      <c r="D792" s="296"/>
      <c r="E792" s="296"/>
      <c r="F792" s="296"/>
      <c r="G792" s="296"/>
      <c r="H792" s="300"/>
      <c r="I792" s="301"/>
      <c r="J792" s="296"/>
      <c r="K792" s="296"/>
      <c r="L792" s="296"/>
      <c r="M792" s="296"/>
      <c r="N792" s="296"/>
      <c r="O792" s="296"/>
      <c r="P792" s="296"/>
      <c r="Q792" s="296"/>
      <c r="R792" s="296"/>
      <c r="S792" s="296"/>
      <c r="T792" s="296"/>
      <c r="U792" s="296"/>
      <c r="V792" s="296"/>
      <c r="W792" s="296"/>
      <c r="X792" s="296"/>
      <c r="Y792" s="296"/>
      <c r="Z792" s="296"/>
    </row>
    <row r="793" spans="1:26" ht="15.75" customHeight="1" x14ac:dyDescent="0.25">
      <c r="A793" s="296"/>
      <c r="B793" s="296"/>
      <c r="C793" s="296"/>
      <c r="D793" s="296"/>
      <c r="E793" s="296"/>
      <c r="F793" s="296"/>
      <c r="G793" s="296"/>
      <c r="H793" s="300"/>
      <c r="I793" s="301"/>
      <c r="J793" s="296"/>
      <c r="K793" s="296"/>
      <c r="L793" s="296"/>
      <c r="M793" s="296"/>
      <c r="N793" s="296"/>
      <c r="O793" s="296"/>
      <c r="P793" s="296"/>
      <c r="Q793" s="296"/>
      <c r="R793" s="296"/>
      <c r="S793" s="296"/>
      <c r="T793" s="296"/>
      <c r="U793" s="296"/>
      <c r="V793" s="296"/>
      <c r="W793" s="296"/>
      <c r="X793" s="296"/>
      <c r="Y793" s="296"/>
      <c r="Z793" s="296"/>
    </row>
    <row r="794" spans="1:26" ht="15.75" customHeight="1" x14ac:dyDescent="0.25">
      <c r="A794" s="296"/>
      <c r="B794" s="296"/>
      <c r="C794" s="296"/>
      <c r="D794" s="296"/>
      <c r="E794" s="296"/>
      <c r="F794" s="296"/>
      <c r="G794" s="296"/>
      <c r="H794" s="300"/>
      <c r="I794" s="301"/>
      <c r="J794" s="296"/>
      <c r="K794" s="296"/>
      <c r="L794" s="296"/>
      <c r="M794" s="296"/>
      <c r="N794" s="296"/>
      <c r="O794" s="296"/>
      <c r="P794" s="296"/>
      <c r="Q794" s="296"/>
      <c r="R794" s="296"/>
      <c r="S794" s="296"/>
      <c r="T794" s="296"/>
      <c r="U794" s="296"/>
      <c r="V794" s="296"/>
      <c r="W794" s="296"/>
      <c r="X794" s="296"/>
      <c r="Y794" s="296"/>
      <c r="Z794" s="296"/>
    </row>
    <row r="795" spans="1:26" ht="15.75" customHeight="1" x14ac:dyDescent="0.25">
      <c r="A795" s="296"/>
      <c r="B795" s="296"/>
      <c r="C795" s="296"/>
      <c r="D795" s="296"/>
      <c r="E795" s="296"/>
      <c r="F795" s="296"/>
      <c r="G795" s="296"/>
      <c r="H795" s="300"/>
      <c r="I795" s="301"/>
      <c r="J795" s="296"/>
      <c r="K795" s="296"/>
      <c r="L795" s="296"/>
      <c r="M795" s="296"/>
      <c r="N795" s="296"/>
      <c r="O795" s="296"/>
      <c r="P795" s="296"/>
      <c r="Q795" s="296"/>
      <c r="R795" s="296"/>
      <c r="S795" s="296"/>
      <c r="T795" s="296"/>
      <c r="U795" s="296"/>
      <c r="V795" s="296"/>
      <c r="W795" s="296"/>
      <c r="X795" s="296"/>
      <c r="Y795" s="296"/>
      <c r="Z795" s="296"/>
    </row>
    <row r="796" spans="1:26" ht="15.75" customHeight="1" x14ac:dyDescent="0.25">
      <c r="A796" s="296"/>
      <c r="B796" s="296"/>
      <c r="C796" s="296"/>
      <c r="D796" s="296"/>
      <c r="E796" s="296"/>
      <c r="F796" s="296"/>
      <c r="G796" s="296"/>
      <c r="H796" s="300"/>
      <c r="I796" s="301"/>
      <c r="J796" s="296"/>
      <c r="K796" s="296"/>
      <c r="L796" s="296"/>
      <c r="M796" s="296"/>
      <c r="N796" s="296"/>
      <c r="O796" s="296"/>
      <c r="P796" s="296"/>
      <c r="Q796" s="296"/>
      <c r="R796" s="296"/>
      <c r="S796" s="296"/>
      <c r="T796" s="296"/>
      <c r="U796" s="296"/>
      <c r="V796" s="296"/>
      <c r="W796" s="296"/>
      <c r="X796" s="296"/>
      <c r="Y796" s="296"/>
      <c r="Z796" s="296"/>
    </row>
    <row r="797" spans="1:26" ht="15.75" customHeight="1" x14ac:dyDescent="0.25">
      <c r="A797" s="296"/>
      <c r="B797" s="296"/>
      <c r="C797" s="296"/>
      <c r="D797" s="296"/>
      <c r="E797" s="296"/>
      <c r="F797" s="296"/>
      <c r="G797" s="296"/>
      <c r="H797" s="300"/>
      <c r="I797" s="301"/>
      <c r="J797" s="296"/>
      <c r="K797" s="296"/>
      <c r="L797" s="296"/>
      <c r="M797" s="296"/>
      <c r="N797" s="296"/>
      <c r="O797" s="296"/>
      <c r="P797" s="296"/>
      <c r="Q797" s="296"/>
      <c r="R797" s="296"/>
      <c r="S797" s="296"/>
      <c r="T797" s="296"/>
      <c r="U797" s="296"/>
      <c r="V797" s="296"/>
      <c r="W797" s="296"/>
      <c r="X797" s="296"/>
      <c r="Y797" s="296"/>
      <c r="Z797" s="296"/>
    </row>
    <row r="798" spans="1:26" ht="15.75" customHeight="1" x14ac:dyDescent="0.25">
      <c r="A798" s="296"/>
      <c r="B798" s="296"/>
      <c r="C798" s="296"/>
      <c r="D798" s="296"/>
      <c r="E798" s="296"/>
      <c r="F798" s="296"/>
      <c r="G798" s="296"/>
      <c r="H798" s="300"/>
      <c r="I798" s="301"/>
      <c r="J798" s="296"/>
      <c r="K798" s="296"/>
      <c r="L798" s="296"/>
      <c r="M798" s="296"/>
      <c r="N798" s="296"/>
      <c r="O798" s="296"/>
      <c r="P798" s="296"/>
      <c r="Q798" s="296"/>
      <c r="R798" s="296"/>
      <c r="S798" s="296"/>
      <c r="T798" s="296"/>
      <c r="U798" s="296"/>
      <c r="V798" s="296"/>
      <c r="W798" s="296"/>
      <c r="X798" s="296"/>
      <c r="Y798" s="296"/>
      <c r="Z798" s="296"/>
    </row>
    <row r="799" spans="1:26" ht="15.75" customHeight="1" x14ac:dyDescent="0.25">
      <c r="A799" s="296"/>
      <c r="B799" s="296"/>
      <c r="C799" s="296"/>
      <c r="D799" s="296"/>
      <c r="E799" s="296"/>
      <c r="F799" s="296"/>
      <c r="G799" s="296"/>
      <c r="H799" s="300"/>
      <c r="I799" s="301"/>
      <c r="J799" s="296"/>
      <c r="K799" s="296"/>
      <c r="L799" s="296"/>
      <c r="M799" s="296"/>
      <c r="N799" s="296"/>
      <c r="O799" s="296"/>
      <c r="P799" s="296"/>
      <c r="Q799" s="296"/>
      <c r="R799" s="296"/>
      <c r="S799" s="296"/>
      <c r="T799" s="296"/>
      <c r="U799" s="296"/>
      <c r="V799" s="296"/>
      <c r="W799" s="296"/>
      <c r="X799" s="296"/>
      <c r="Y799" s="296"/>
      <c r="Z799" s="296"/>
    </row>
    <row r="800" spans="1:26" ht="15.75" customHeight="1" x14ac:dyDescent="0.25">
      <c r="A800" s="296"/>
      <c r="B800" s="296"/>
      <c r="C800" s="296"/>
      <c r="D800" s="296"/>
      <c r="E800" s="296"/>
      <c r="F800" s="296"/>
      <c r="G800" s="296"/>
      <c r="H800" s="300"/>
      <c r="I800" s="301"/>
      <c r="J800" s="296"/>
      <c r="K800" s="296"/>
      <c r="L800" s="296"/>
      <c r="M800" s="296"/>
      <c r="N800" s="296"/>
      <c r="O800" s="296"/>
      <c r="P800" s="296"/>
      <c r="Q800" s="296"/>
      <c r="R800" s="296"/>
      <c r="S800" s="296"/>
      <c r="T800" s="296"/>
      <c r="U800" s="296"/>
      <c r="V800" s="296"/>
      <c r="W800" s="296"/>
      <c r="X800" s="296"/>
      <c r="Y800" s="296"/>
      <c r="Z800" s="296"/>
    </row>
    <row r="801" spans="1:26" ht="15.75" customHeight="1" x14ac:dyDescent="0.25">
      <c r="A801" s="296"/>
      <c r="B801" s="296"/>
      <c r="C801" s="296"/>
      <c r="D801" s="296"/>
      <c r="E801" s="296"/>
      <c r="F801" s="296"/>
      <c r="G801" s="296"/>
      <c r="H801" s="300"/>
      <c r="I801" s="301"/>
      <c r="J801" s="296"/>
      <c r="K801" s="296"/>
      <c r="L801" s="296"/>
      <c r="M801" s="296"/>
      <c r="N801" s="296"/>
      <c r="O801" s="296"/>
      <c r="P801" s="296"/>
      <c r="Q801" s="296"/>
      <c r="R801" s="296"/>
      <c r="S801" s="296"/>
      <c r="T801" s="296"/>
      <c r="U801" s="296"/>
      <c r="V801" s="296"/>
      <c r="W801" s="296"/>
      <c r="X801" s="296"/>
      <c r="Y801" s="296"/>
      <c r="Z801" s="296"/>
    </row>
    <row r="802" spans="1:26" ht="15.75" customHeight="1" x14ac:dyDescent="0.25">
      <c r="A802" s="296"/>
      <c r="B802" s="296"/>
      <c r="C802" s="296"/>
      <c r="D802" s="296"/>
      <c r="E802" s="296"/>
      <c r="F802" s="296"/>
      <c r="G802" s="296"/>
      <c r="H802" s="300"/>
      <c r="I802" s="301"/>
      <c r="J802" s="296"/>
      <c r="K802" s="296"/>
      <c r="L802" s="296"/>
      <c r="M802" s="296"/>
      <c r="N802" s="296"/>
      <c r="O802" s="296"/>
      <c r="P802" s="296"/>
      <c r="Q802" s="296"/>
      <c r="R802" s="296"/>
      <c r="S802" s="296"/>
      <c r="T802" s="296"/>
      <c r="U802" s="296"/>
      <c r="V802" s="296"/>
      <c r="W802" s="296"/>
      <c r="X802" s="296"/>
      <c r="Y802" s="296"/>
      <c r="Z802" s="296"/>
    </row>
    <row r="803" spans="1:26" ht="15.75" customHeight="1" x14ac:dyDescent="0.25">
      <c r="A803" s="296"/>
      <c r="B803" s="296"/>
      <c r="C803" s="296"/>
      <c r="D803" s="296"/>
      <c r="E803" s="296"/>
      <c r="F803" s="296"/>
      <c r="G803" s="296"/>
      <c r="H803" s="300"/>
      <c r="I803" s="301"/>
      <c r="J803" s="296"/>
      <c r="K803" s="296"/>
      <c r="L803" s="296"/>
      <c r="M803" s="296"/>
      <c r="N803" s="296"/>
      <c r="O803" s="296"/>
      <c r="P803" s="296"/>
      <c r="Q803" s="296"/>
      <c r="R803" s="296"/>
      <c r="S803" s="296"/>
      <c r="T803" s="296"/>
      <c r="U803" s="296"/>
      <c r="V803" s="296"/>
      <c r="W803" s="296"/>
      <c r="X803" s="296"/>
      <c r="Y803" s="296"/>
      <c r="Z803" s="296"/>
    </row>
    <row r="804" spans="1:26" ht="15.75" customHeight="1" x14ac:dyDescent="0.25">
      <c r="A804" s="296"/>
      <c r="B804" s="296"/>
      <c r="C804" s="296"/>
      <c r="D804" s="296"/>
      <c r="E804" s="296"/>
      <c r="F804" s="296"/>
      <c r="G804" s="296"/>
      <c r="H804" s="300"/>
      <c r="I804" s="301"/>
      <c r="J804" s="296"/>
      <c r="K804" s="296"/>
      <c r="L804" s="296"/>
      <c r="M804" s="296"/>
      <c r="N804" s="296"/>
      <c r="O804" s="296"/>
      <c r="P804" s="296"/>
      <c r="Q804" s="296"/>
      <c r="R804" s="296"/>
      <c r="S804" s="296"/>
      <c r="T804" s="296"/>
      <c r="U804" s="296"/>
      <c r="V804" s="296"/>
      <c r="W804" s="296"/>
      <c r="X804" s="296"/>
      <c r="Y804" s="296"/>
      <c r="Z804" s="296"/>
    </row>
    <row r="805" spans="1:26" ht="15.75" customHeight="1" x14ac:dyDescent="0.25">
      <c r="A805" s="296"/>
      <c r="B805" s="296"/>
      <c r="C805" s="296"/>
      <c r="D805" s="296"/>
      <c r="E805" s="296"/>
      <c r="F805" s="296"/>
      <c r="G805" s="296"/>
      <c r="H805" s="300"/>
      <c r="I805" s="301"/>
      <c r="J805" s="296"/>
      <c r="K805" s="296"/>
      <c r="L805" s="296"/>
      <c r="M805" s="296"/>
      <c r="N805" s="296"/>
      <c r="O805" s="296"/>
      <c r="P805" s="296"/>
      <c r="Q805" s="296"/>
      <c r="R805" s="296"/>
      <c r="S805" s="296"/>
      <c r="T805" s="296"/>
      <c r="U805" s="296"/>
      <c r="V805" s="296"/>
      <c r="W805" s="296"/>
      <c r="X805" s="296"/>
      <c r="Y805" s="296"/>
      <c r="Z805" s="296"/>
    </row>
    <row r="806" spans="1:26" ht="15.75" customHeight="1" x14ac:dyDescent="0.25">
      <c r="A806" s="296"/>
      <c r="B806" s="296"/>
      <c r="C806" s="296"/>
      <c r="D806" s="296"/>
      <c r="E806" s="296"/>
      <c r="F806" s="296"/>
      <c r="G806" s="296"/>
      <c r="H806" s="300"/>
      <c r="I806" s="301"/>
      <c r="J806" s="296"/>
      <c r="K806" s="296"/>
      <c r="L806" s="296"/>
      <c r="M806" s="296"/>
      <c r="N806" s="296"/>
      <c r="O806" s="296"/>
      <c r="P806" s="296"/>
      <c r="Q806" s="296"/>
      <c r="R806" s="296"/>
      <c r="S806" s="296"/>
      <c r="T806" s="296"/>
      <c r="U806" s="296"/>
      <c r="V806" s="296"/>
      <c r="W806" s="296"/>
      <c r="X806" s="296"/>
      <c r="Y806" s="296"/>
      <c r="Z806" s="296"/>
    </row>
    <row r="807" spans="1:26" ht="15.75" customHeight="1" x14ac:dyDescent="0.25">
      <c r="A807" s="296"/>
      <c r="B807" s="296"/>
      <c r="C807" s="296"/>
      <c r="D807" s="296"/>
      <c r="E807" s="296"/>
      <c r="F807" s="296"/>
      <c r="G807" s="296"/>
      <c r="H807" s="300"/>
      <c r="I807" s="301"/>
      <c r="J807" s="296"/>
      <c r="K807" s="296"/>
      <c r="L807" s="296"/>
      <c r="M807" s="296"/>
      <c r="N807" s="296"/>
      <c r="O807" s="296"/>
      <c r="P807" s="296"/>
      <c r="Q807" s="296"/>
      <c r="R807" s="296"/>
      <c r="S807" s="296"/>
      <c r="T807" s="296"/>
      <c r="U807" s="296"/>
      <c r="V807" s="296"/>
      <c r="W807" s="296"/>
      <c r="X807" s="296"/>
      <c r="Y807" s="296"/>
      <c r="Z807" s="296"/>
    </row>
    <row r="808" spans="1:26" ht="15.75" customHeight="1" x14ac:dyDescent="0.25">
      <c r="A808" s="296"/>
      <c r="B808" s="296"/>
      <c r="C808" s="296"/>
      <c r="D808" s="296"/>
      <c r="E808" s="296"/>
      <c r="F808" s="296"/>
      <c r="G808" s="296"/>
      <c r="H808" s="300"/>
      <c r="I808" s="301"/>
      <c r="J808" s="296"/>
      <c r="K808" s="296"/>
      <c r="L808" s="296"/>
      <c r="M808" s="296"/>
      <c r="N808" s="296"/>
      <c r="O808" s="296"/>
      <c r="P808" s="296"/>
      <c r="Q808" s="296"/>
      <c r="R808" s="296"/>
      <c r="S808" s="296"/>
      <c r="T808" s="296"/>
      <c r="U808" s="296"/>
      <c r="V808" s="296"/>
      <c r="W808" s="296"/>
      <c r="X808" s="296"/>
      <c r="Y808" s="296"/>
      <c r="Z808" s="296"/>
    </row>
    <row r="809" spans="1:26" ht="15.75" customHeight="1" x14ac:dyDescent="0.25">
      <c r="A809" s="296"/>
      <c r="B809" s="296"/>
      <c r="C809" s="296"/>
      <c r="D809" s="296"/>
      <c r="E809" s="296"/>
      <c r="F809" s="296"/>
      <c r="G809" s="296"/>
      <c r="H809" s="300"/>
      <c r="I809" s="301"/>
      <c r="J809" s="296"/>
      <c r="K809" s="296"/>
      <c r="L809" s="296"/>
      <c r="M809" s="296"/>
      <c r="N809" s="296"/>
      <c r="O809" s="296"/>
      <c r="P809" s="296"/>
      <c r="Q809" s="296"/>
      <c r="R809" s="296"/>
      <c r="S809" s="296"/>
      <c r="T809" s="296"/>
      <c r="U809" s="296"/>
      <c r="V809" s="296"/>
      <c r="W809" s="296"/>
      <c r="X809" s="296"/>
      <c r="Y809" s="296"/>
      <c r="Z809" s="296"/>
    </row>
    <row r="810" spans="1:26" ht="15.75" customHeight="1" x14ac:dyDescent="0.25">
      <c r="A810" s="296"/>
      <c r="B810" s="296"/>
      <c r="C810" s="296"/>
      <c r="D810" s="296"/>
      <c r="E810" s="296"/>
      <c r="F810" s="296"/>
      <c r="G810" s="296"/>
      <c r="H810" s="300"/>
      <c r="I810" s="301"/>
      <c r="J810" s="296"/>
      <c r="K810" s="296"/>
      <c r="L810" s="296"/>
      <c r="M810" s="296"/>
      <c r="N810" s="296"/>
      <c r="O810" s="296"/>
      <c r="P810" s="296"/>
      <c r="Q810" s="296"/>
      <c r="R810" s="296"/>
      <c r="S810" s="296"/>
      <c r="T810" s="296"/>
      <c r="U810" s="296"/>
      <c r="V810" s="296"/>
      <c r="W810" s="296"/>
      <c r="X810" s="296"/>
      <c r="Y810" s="296"/>
      <c r="Z810" s="296"/>
    </row>
    <row r="811" spans="1:26" ht="15.75" customHeight="1" x14ac:dyDescent="0.25">
      <c r="A811" s="296"/>
      <c r="B811" s="296"/>
      <c r="C811" s="296"/>
      <c r="D811" s="296"/>
      <c r="E811" s="296"/>
      <c r="F811" s="296"/>
      <c r="G811" s="296"/>
      <c r="H811" s="300"/>
      <c r="I811" s="301"/>
      <c r="J811" s="296"/>
      <c r="K811" s="296"/>
      <c r="L811" s="296"/>
      <c r="M811" s="296"/>
      <c r="N811" s="296"/>
      <c r="O811" s="296"/>
      <c r="P811" s="296"/>
      <c r="Q811" s="296"/>
      <c r="R811" s="296"/>
      <c r="S811" s="296"/>
      <c r="T811" s="296"/>
      <c r="U811" s="296"/>
      <c r="V811" s="296"/>
      <c r="W811" s="296"/>
      <c r="X811" s="296"/>
      <c r="Y811" s="296"/>
      <c r="Z811" s="296"/>
    </row>
    <row r="812" spans="1:26" ht="15.75" customHeight="1" x14ac:dyDescent="0.25">
      <c r="A812" s="296"/>
      <c r="B812" s="296"/>
      <c r="C812" s="296"/>
      <c r="D812" s="296"/>
      <c r="E812" s="296"/>
      <c r="F812" s="296"/>
      <c r="G812" s="296"/>
      <c r="H812" s="300"/>
      <c r="I812" s="301"/>
      <c r="J812" s="296"/>
      <c r="K812" s="296"/>
      <c r="L812" s="296"/>
      <c r="M812" s="296"/>
      <c r="N812" s="296"/>
      <c r="O812" s="296"/>
      <c r="P812" s="296"/>
      <c r="Q812" s="296"/>
      <c r="R812" s="296"/>
      <c r="S812" s="296"/>
      <c r="T812" s="296"/>
      <c r="U812" s="296"/>
      <c r="V812" s="296"/>
      <c r="W812" s="296"/>
      <c r="X812" s="296"/>
      <c r="Y812" s="296"/>
      <c r="Z812" s="296"/>
    </row>
    <row r="813" spans="1:26" ht="15.75" customHeight="1" x14ac:dyDescent="0.25">
      <c r="A813" s="296"/>
      <c r="B813" s="296"/>
      <c r="C813" s="296"/>
      <c r="D813" s="296"/>
      <c r="E813" s="296"/>
      <c r="F813" s="296"/>
      <c r="G813" s="296"/>
      <c r="H813" s="300"/>
      <c r="I813" s="301"/>
      <c r="J813" s="296"/>
      <c r="K813" s="296"/>
      <c r="L813" s="296"/>
      <c r="M813" s="296"/>
      <c r="N813" s="296"/>
      <c r="O813" s="296"/>
      <c r="P813" s="296"/>
      <c r="Q813" s="296"/>
      <c r="R813" s="296"/>
      <c r="S813" s="296"/>
      <c r="T813" s="296"/>
      <c r="U813" s="296"/>
      <c r="V813" s="296"/>
      <c r="W813" s="296"/>
      <c r="X813" s="296"/>
      <c r="Y813" s="296"/>
      <c r="Z813" s="296"/>
    </row>
    <row r="814" spans="1:26" ht="15.75" customHeight="1" x14ac:dyDescent="0.25">
      <c r="A814" s="296"/>
      <c r="B814" s="296"/>
      <c r="C814" s="296"/>
      <c r="D814" s="296"/>
      <c r="E814" s="296"/>
      <c r="F814" s="296"/>
      <c r="G814" s="296"/>
      <c r="H814" s="300"/>
      <c r="I814" s="301"/>
      <c r="J814" s="296"/>
      <c r="K814" s="296"/>
      <c r="L814" s="296"/>
      <c r="M814" s="296"/>
      <c r="N814" s="296"/>
      <c r="O814" s="296"/>
      <c r="P814" s="296"/>
      <c r="Q814" s="296"/>
      <c r="R814" s="296"/>
      <c r="S814" s="296"/>
      <c r="T814" s="296"/>
      <c r="U814" s="296"/>
      <c r="V814" s="296"/>
      <c r="W814" s="296"/>
      <c r="X814" s="296"/>
      <c r="Y814" s="296"/>
      <c r="Z814" s="296"/>
    </row>
    <row r="815" spans="1:26" ht="15.75" customHeight="1" x14ac:dyDescent="0.25">
      <c r="A815" s="296"/>
      <c r="B815" s="296"/>
      <c r="C815" s="296"/>
      <c r="D815" s="296"/>
      <c r="E815" s="296"/>
      <c r="F815" s="296"/>
      <c r="G815" s="296"/>
      <c r="H815" s="300"/>
      <c r="I815" s="301"/>
      <c r="J815" s="296"/>
      <c r="K815" s="296"/>
      <c r="L815" s="296"/>
      <c r="M815" s="296"/>
      <c r="N815" s="296"/>
      <c r="O815" s="296"/>
      <c r="P815" s="296"/>
      <c r="Q815" s="296"/>
      <c r="R815" s="296"/>
      <c r="S815" s="296"/>
      <c r="T815" s="296"/>
      <c r="U815" s="296"/>
      <c r="V815" s="296"/>
      <c r="W815" s="296"/>
      <c r="X815" s="296"/>
      <c r="Y815" s="296"/>
      <c r="Z815" s="296"/>
    </row>
    <row r="816" spans="1:26" ht="15.75" customHeight="1" x14ac:dyDescent="0.25">
      <c r="A816" s="296"/>
      <c r="B816" s="296"/>
      <c r="C816" s="296"/>
      <c r="D816" s="296"/>
      <c r="E816" s="296"/>
      <c r="F816" s="296"/>
      <c r="G816" s="296"/>
      <c r="H816" s="300"/>
      <c r="I816" s="301"/>
      <c r="J816" s="296"/>
      <c r="K816" s="296"/>
      <c r="L816" s="296"/>
      <c r="M816" s="296"/>
      <c r="N816" s="296"/>
      <c r="O816" s="296"/>
      <c r="P816" s="296"/>
      <c r="Q816" s="296"/>
      <c r="R816" s="296"/>
      <c r="S816" s="296"/>
      <c r="T816" s="296"/>
      <c r="U816" s="296"/>
      <c r="V816" s="296"/>
      <c r="W816" s="296"/>
      <c r="X816" s="296"/>
      <c r="Y816" s="296"/>
      <c r="Z816" s="296"/>
    </row>
    <row r="817" spans="1:26" ht="15.75" customHeight="1" x14ac:dyDescent="0.25">
      <c r="A817" s="296"/>
      <c r="B817" s="296"/>
      <c r="C817" s="296"/>
      <c r="D817" s="296"/>
      <c r="E817" s="296"/>
      <c r="F817" s="296"/>
      <c r="G817" s="296"/>
      <c r="H817" s="300"/>
      <c r="I817" s="301"/>
      <c r="J817" s="296"/>
      <c r="K817" s="296"/>
      <c r="L817" s="296"/>
      <c r="M817" s="296"/>
      <c r="N817" s="296"/>
      <c r="O817" s="296"/>
      <c r="P817" s="296"/>
      <c r="Q817" s="296"/>
      <c r="R817" s="296"/>
      <c r="S817" s="296"/>
      <c r="T817" s="296"/>
      <c r="U817" s="296"/>
      <c r="V817" s="296"/>
      <c r="W817" s="296"/>
      <c r="X817" s="296"/>
      <c r="Y817" s="296"/>
      <c r="Z817" s="296"/>
    </row>
    <row r="818" spans="1:26" ht="15.75" customHeight="1" x14ac:dyDescent="0.25">
      <c r="A818" s="296"/>
      <c r="B818" s="296"/>
      <c r="C818" s="296"/>
      <c r="D818" s="296"/>
      <c r="E818" s="296"/>
      <c r="F818" s="296"/>
      <c r="G818" s="296"/>
      <c r="H818" s="300"/>
      <c r="I818" s="301"/>
      <c r="J818" s="296"/>
      <c r="K818" s="296"/>
      <c r="L818" s="296"/>
      <c r="M818" s="296"/>
      <c r="N818" s="296"/>
      <c r="O818" s="296"/>
      <c r="P818" s="296"/>
      <c r="Q818" s="296"/>
      <c r="R818" s="296"/>
      <c r="S818" s="296"/>
      <c r="T818" s="296"/>
      <c r="U818" s="296"/>
      <c r="V818" s="296"/>
      <c r="W818" s="296"/>
      <c r="X818" s="296"/>
      <c r="Y818" s="296"/>
      <c r="Z818" s="296"/>
    </row>
    <row r="819" spans="1:26" ht="15.75" customHeight="1" x14ac:dyDescent="0.25">
      <c r="A819" s="296"/>
      <c r="B819" s="296"/>
      <c r="C819" s="296"/>
      <c r="D819" s="296"/>
      <c r="E819" s="296"/>
      <c r="F819" s="296"/>
      <c r="G819" s="296"/>
      <c r="H819" s="300"/>
      <c r="I819" s="301"/>
      <c r="J819" s="296"/>
      <c r="K819" s="296"/>
      <c r="L819" s="296"/>
      <c r="M819" s="296"/>
      <c r="N819" s="296"/>
      <c r="O819" s="296"/>
      <c r="P819" s="296"/>
      <c r="Q819" s="296"/>
      <c r="R819" s="296"/>
      <c r="S819" s="296"/>
      <c r="T819" s="296"/>
      <c r="U819" s="296"/>
      <c r="V819" s="296"/>
      <c r="W819" s="296"/>
      <c r="X819" s="296"/>
      <c r="Y819" s="296"/>
      <c r="Z819" s="296"/>
    </row>
    <row r="820" spans="1:26" ht="15.75" customHeight="1" x14ac:dyDescent="0.25">
      <c r="A820" s="296"/>
      <c r="B820" s="296"/>
      <c r="C820" s="296"/>
      <c r="D820" s="296"/>
      <c r="E820" s="296"/>
      <c r="F820" s="296"/>
      <c r="G820" s="296"/>
      <c r="H820" s="300"/>
      <c r="I820" s="301"/>
      <c r="J820" s="296"/>
      <c r="K820" s="296"/>
      <c r="L820" s="296"/>
      <c r="M820" s="296"/>
      <c r="N820" s="296"/>
      <c r="O820" s="296"/>
      <c r="P820" s="296"/>
      <c r="Q820" s="296"/>
      <c r="R820" s="296"/>
      <c r="S820" s="296"/>
      <c r="T820" s="296"/>
      <c r="U820" s="296"/>
      <c r="V820" s="296"/>
      <c r="W820" s="296"/>
      <c r="X820" s="296"/>
      <c r="Y820" s="296"/>
      <c r="Z820" s="296"/>
    </row>
    <row r="821" spans="1:26" ht="15.75" customHeight="1" x14ac:dyDescent="0.25">
      <c r="A821" s="296"/>
      <c r="B821" s="296"/>
      <c r="C821" s="296"/>
      <c r="D821" s="296"/>
      <c r="E821" s="296"/>
      <c r="F821" s="296"/>
      <c r="G821" s="296"/>
      <c r="H821" s="300"/>
      <c r="I821" s="301"/>
      <c r="J821" s="296"/>
      <c r="K821" s="296"/>
      <c r="L821" s="296"/>
      <c r="M821" s="296"/>
      <c r="N821" s="296"/>
      <c r="O821" s="296"/>
      <c r="P821" s="296"/>
      <c r="Q821" s="296"/>
      <c r="R821" s="296"/>
      <c r="S821" s="296"/>
      <c r="T821" s="296"/>
      <c r="U821" s="296"/>
      <c r="V821" s="296"/>
      <c r="W821" s="296"/>
      <c r="X821" s="296"/>
      <c r="Y821" s="296"/>
      <c r="Z821" s="296"/>
    </row>
    <row r="822" spans="1:26" ht="15.75" customHeight="1" x14ac:dyDescent="0.25">
      <c r="A822" s="296"/>
      <c r="B822" s="296"/>
      <c r="C822" s="296"/>
      <c r="D822" s="296"/>
      <c r="E822" s="296"/>
      <c r="F822" s="296"/>
      <c r="G822" s="296"/>
      <c r="H822" s="300"/>
      <c r="I822" s="301"/>
      <c r="J822" s="296"/>
      <c r="K822" s="296"/>
      <c r="L822" s="296"/>
      <c r="M822" s="296"/>
      <c r="N822" s="296"/>
      <c r="O822" s="296"/>
      <c r="P822" s="296"/>
      <c r="Q822" s="296"/>
      <c r="R822" s="296"/>
      <c r="S822" s="296"/>
      <c r="T822" s="296"/>
      <c r="U822" s="296"/>
      <c r="V822" s="296"/>
      <c r="W822" s="296"/>
      <c r="X822" s="296"/>
      <c r="Y822" s="296"/>
      <c r="Z822" s="296"/>
    </row>
    <row r="823" spans="1:26" ht="15.75" customHeight="1" x14ac:dyDescent="0.25">
      <c r="A823" s="296"/>
      <c r="B823" s="296"/>
      <c r="C823" s="296"/>
      <c r="D823" s="296"/>
      <c r="E823" s="296"/>
      <c r="F823" s="296"/>
      <c r="G823" s="296"/>
      <c r="H823" s="300"/>
      <c r="I823" s="301"/>
      <c r="J823" s="296"/>
      <c r="K823" s="296"/>
      <c r="L823" s="296"/>
      <c r="M823" s="296"/>
      <c r="N823" s="296"/>
      <c r="O823" s="296"/>
      <c r="P823" s="296"/>
      <c r="Q823" s="296"/>
      <c r="R823" s="296"/>
      <c r="S823" s="296"/>
      <c r="T823" s="296"/>
      <c r="U823" s="296"/>
      <c r="V823" s="296"/>
      <c r="W823" s="296"/>
      <c r="X823" s="296"/>
      <c r="Y823" s="296"/>
      <c r="Z823" s="296"/>
    </row>
    <row r="824" spans="1:26" ht="15.75" customHeight="1" x14ac:dyDescent="0.25">
      <c r="A824" s="296"/>
      <c r="B824" s="296"/>
      <c r="C824" s="296"/>
      <c r="D824" s="296"/>
      <c r="E824" s="296"/>
      <c r="F824" s="296"/>
      <c r="G824" s="296"/>
      <c r="H824" s="300"/>
      <c r="I824" s="301"/>
      <c r="J824" s="296"/>
      <c r="K824" s="296"/>
      <c r="L824" s="296"/>
      <c r="M824" s="296"/>
      <c r="N824" s="296"/>
      <c r="O824" s="296"/>
      <c r="P824" s="296"/>
      <c r="Q824" s="296"/>
      <c r="R824" s="296"/>
      <c r="S824" s="296"/>
      <c r="T824" s="296"/>
      <c r="U824" s="296"/>
      <c r="V824" s="296"/>
      <c r="W824" s="296"/>
      <c r="X824" s="296"/>
      <c r="Y824" s="296"/>
      <c r="Z824" s="296"/>
    </row>
    <row r="825" spans="1:26" ht="15.75" customHeight="1" x14ac:dyDescent="0.25">
      <c r="A825" s="296"/>
      <c r="B825" s="296"/>
      <c r="C825" s="296"/>
      <c r="D825" s="296"/>
      <c r="E825" s="296"/>
      <c r="F825" s="296"/>
      <c r="G825" s="296"/>
      <c r="H825" s="300"/>
      <c r="I825" s="301"/>
      <c r="J825" s="296"/>
      <c r="K825" s="296"/>
      <c r="L825" s="296"/>
      <c r="M825" s="296"/>
      <c r="N825" s="296"/>
      <c r="O825" s="296"/>
      <c r="P825" s="296"/>
      <c r="Q825" s="296"/>
      <c r="R825" s="296"/>
      <c r="S825" s="296"/>
      <c r="T825" s="296"/>
      <c r="U825" s="296"/>
      <c r="V825" s="296"/>
      <c r="W825" s="296"/>
      <c r="X825" s="296"/>
      <c r="Y825" s="296"/>
      <c r="Z825" s="296"/>
    </row>
    <row r="826" spans="1:26" ht="15.75" customHeight="1" x14ac:dyDescent="0.25">
      <c r="A826" s="296"/>
      <c r="B826" s="296"/>
      <c r="C826" s="296"/>
      <c r="D826" s="296"/>
      <c r="E826" s="296"/>
      <c r="F826" s="296"/>
      <c r="G826" s="296"/>
      <c r="H826" s="300"/>
      <c r="I826" s="301"/>
      <c r="J826" s="296"/>
      <c r="K826" s="296"/>
      <c r="L826" s="296"/>
      <c r="M826" s="296"/>
      <c r="N826" s="296"/>
      <c r="O826" s="296"/>
      <c r="P826" s="296"/>
      <c r="Q826" s="296"/>
      <c r="R826" s="296"/>
      <c r="S826" s="296"/>
      <c r="T826" s="296"/>
      <c r="U826" s="296"/>
      <c r="V826" s="296"/>
      <c r="W826" s="296"/>
      <c r="X826" s="296"/>
      <c r="Y826" s="296"/>
      <c r="Z826" s="296"/>
    </row>
    <row r="827" spans="1:26" ht="15.75" customHeight="1" x14ac:dyDescent="0.25">
      <c r="A827" s="296"/>
      <c r="B827" s="296"/>
      <c r="C827" s="296"/>
      <c r="D827" s="296"/>
      <c r="E827" s="296"/>
      <c r="F827" s="296"/>
      <c r="G827" s="296"/>
      <c r="H827" s="300"/>
      <c r="I827" s="301"/>
      <c r="J827" s="296"/>
      <c r="K827" s="296"/>
      <c r="L827" s="296"/>
      <c r="M827" s="296"/>
      <c r="N827" s="296"/>
      <c r="O827" s="296"/>
      <c r="P827" s="296"/>
      <c r="Q827" s="296"/>
      <c r="R827" s="296"/>
      <c r="S827" s="296"/>
      <c r="T827" s="296"/>
      <c r="U827" s="296"/>
      <c r="V827" s="296"/>
      <c r="W827" s="296"/>
      <c r="X827" s="296"/>
      <c r="Y827" s="296"/>
      <c r="Z827" s="296"/>
    </row>
    <row r="828" spans="1:26" ht="15.75" customHeight="1" x14ac:dyDescent="0.25">
      <c r="A828" s="296"/>
      <c r="B828" s="296"/>
      <c r="C828" s="296"/>
      <c r="D828" s="296"/>
      <c r="E828" s="296"/>
      <c r="F828" s="296"/>
      <c r="G828" s="296"/>
      <c r="H828" s="300"/>
      <c r="I828" s="301"/>
      <c r="J828" s="296"/>
      <c r="K828" s="296"/>
      <c r="L828" s="296"/>
      <c r="M828" s="296"/>
      <c r="N828" s="296"/>
      <c r="O828" s="296"/>
      <c r="P828" s="296"/>
      <c r="Q828" s="296"/>
      <c r="R828" s="296"/>
      <c r="S828" s="296"/>
      <c r="T828" s="296"/>
      <c r="U828" s="296"/>
      <c r="V828" s="296"/>
      <c r="W828" s="296"/>
      <c r="X828" s="296"/>
      <c r="Y828" s="296"/>
      <c r="Z828" s="296"/>
    </row>
    <row r="829" spans="1:26" ht="15.75" customHeight="1" x14ac:dyDescent="0.25">
      <c r="A829" s="296"/>
      <c r="B829" s="296"/>
      <c r="C829" s="296"/>
      <c r="D829" s="296"/>
      <c r="E829" s="296"/>
      <c r="F829" s="296"/>
      <c r="G829" s="296"/>
      <c r="H829" s="300"/>
      <c r="I829" s="301"/>
      <c r="J829" s="296"/>
      <c r="K829" s="296"/>
      <c r="L829" s="296"/>
      <c r="M829" s="296"/>
      <c r="N829" s="296"/>
      <c r="O829" s="296"/>
      <c r="P829" s="296"/>
      <c r="Q829" s="296"/>
      <c r="R829" s="296"/>
      <c r="S829" s="296"/>
      <c r="T829" s="296"/>
      <c r="U829" s="296"/>
      <c r="V829" s="296"/>
      <c r="W829" s="296"/>
      <c r="X829" s="296"/>
      <c r="Y829" s="296"/>
      <c r="Z829" s="296"/>
    </row>
    <row r="830" spans="1:26" ht="15.75" customHeight="1" x14ac:dyDescent="0.25">
      <c r="A830" s="296"/>
      <c r="B830" s="296"/>
      <c r="C830" s="296"/>
      <c r="D830" s="296"/>
      <c r="E830" s="296"/>
      <c r="F830" s="296"/>
      <c r="G830" s="296"/>
      <c r="H830" s="300"/>
      <c r="I830" s="301"/>
      <c r="J830" s="296"/>
      <c r="K830" s="296"/>
      <c r="L830" s="296"/>
      <c r="M830" s="296"/>
      <c r="N830" s="296"/>
      <c r="O830" s="296"/>
      <c r="P830" s="296"/>
      <c r="Q830" s="296"/>
      <c r="R830" s="296"/>
      <c r="S830" s="296"/>
      <c r="T830" s="296"/>
      <c r="U830" s="296"/>
      <c r="V830" s="296"/>
      <c r="W830" s="296"/>
      <c r="X830" s="296"/>
      <c r="Y830" s="296"/>
      <c r="Z830" s="296"/>
    </row>
    <row r="831" spans="1:26" ht="15.75" customHeight="1" x14ac:dyDescent="0.25">
      <c r="A831" s="296"/>
      <c r="B831" s="296"/>
      <c r="C831" s="296"/>
      <c r="D831" s="296"/>
      <c r="E831" s="296"/>
      <c r="F831" s="296"/>
      <c r="G831" s="296"/>
      <c r="H831" s="300"/>
      <c r="I831" s="301"/>
      <c r="J831" s="296"/>
      <c r="K831" s="296"/>
      <c r="L831" s="296"/>
      <c r="M831" s="296"/>
      <c r="N831" s="296"/>
      <c r="O831" s="296"/>
      <c r="P831" s="296"/>
      <c r="Q831" s="296"/>
      <c r="R831" s="296"/>
      <c r="S831" s="296"/>
      <c r="T831" s="296"/>
      <c r="U831" s="296"/>
      <c r="V831" s="296"/>
      <c r="W831" s="296"/>
      <c r="X831" s="296"/>
      <c r="Y831" s="296"/>
      <c r="Z831" s="296"/>
    </row>
    <row r="832" spans="1:26" ht="15.75" customHeight="1" x14ac:dyDescent="0.25">
      <c r="A832" s="296"/>
      <c r="B832" s="296"/>
      <c r="C832" s="296"/>
      <c r="D832" s="296"/>
      <c r="E832" s="296"/>
      <c r="F832" s="296"/>
      <c r="G832" s="296"/>
      <c r="H832" s="300"/>
      <c r="I832" s="301"/>
      <c r="J832" s="296"/>
      <c r="K832" s="296"/>
      <c r="L832" s="296"/>
      <c r="M832" s="296"/>
      <c r="N832" s="296"/>
      <c r="O832" s="296"/>
      <c r="P832" s="296"/>
      <c r="Q832" s="296"/>
      <c r="R832" s="296"/>
      <c r="S832" s="296"/>
      <c r="T832" s="296"/>
      <c r="U832" s="296"/>
      <c r="V832" s="296"/>
      <c r="W832" s="296"/>
      <c r="X832" s="296"/>
      <c r="Y832" s="296"/>
      <c r="Z832" s="296"/>
    </row>
    <row r="833" spans="1:26" ht="15.75" customHeight="1" x14ac:dyDescent="0.25">
      <c r="A833" s="296"/>
      <c r="B833" s="296"/>
      <c r="C833" s="296"/>
      <c r="D833" s="296"/>
      <c r="E833" s="296"/>
      <c r="F833" s="296"/>
      <c r="G833" s="296"/>
      <c r="H833" s="300"/>
      <c r="I833" s="301"/>
      <c r="J833" s="296"/>
      <c r="K833" s="296"/>
      <c r="L833" s="296"/>
      <c r="M833" s="296"/>
      <c r="N833" s="296"/>
      <c r="O833" s="296"/>
      <c r="P833" s="296"/>
      <c r="Q833" s="296"/>
      <c r="R833" s="296"/>
      <c r="S833" s="296"/>
      <c r="T833" s="296"/>
      <c r="U833" s="296"/>
      <c r="V833" s="296"/>
      <c r="W833" s="296"/>
      <c r="X833" s="296"/>
      <c r="Y833" s="296"/>
      <c r="Z833" s="296"/>
    </row>
    <row r="834" spans="1:26" ht="15.75" customHeight="1" x14ac:dyDescent="0.25">
      <c r="A834" s="296"/>
      <c r="B834" s="296"/>
      <c r="C834" s="296"/>
      <c r="D834" s="296"/>
      <c r="E834" s="296"/>
      <c r="F834" s="296"/>
      <c r="G834" s="296"/>
      <c r="H834" s="300"/>
      <c r="I834" s="301"/>
      <c r="J834" s="296"/>
      <c r="K834" s="296"/>
      <c r="L834" s="296"/>
      <c r="M834" s="296"/>
      <c r="N834" s="296"/>
      <c r="O834" s="296"/>
      <c r="P834" s="296"/>
      <c r="Q834" s="296"/>
      <c r="R834" s="296"/>
      <c r="S834" s="296"/>
      <c r="T834" s="296"/>
      <c r="U834" s="296"/>
      <c r="V834" s="296"/>
      <c r="W834" s="296"/>
      <c r="X834" s="296"/>
      <c r="Y834" s="296"/>
      <c r="Z834" s="296"/>
    </row>
    <row r="835" spans="1:26" ht="15.75" customHeight="1" x14ac:dyDescent="0.25">
      <c r="A835" s="296"/>
      <c r="B835" s="296"/>
      <c r="C835" s="296"/>
      <c r="D835" s="296"/>
      <c r="E835" s="296"/>
      <c r="F835" s="296"/>
      <c r="G835" s="296"/>
      <c r="H835" s="300"/>
      <c r="I835" s="301"/>
      <c r="J835" s="296"/>
      <c r="K835" s="296"/>
      <c r="L835" s="296"/>
      <c r="M835" s="296"/>
      <c r="N835" s="296"/>
      <c r="O835" s="296"/>
      <c r="P835" s="296"/>
      <c r="Q835" s="296"/>
      <c r="R835" s="296"/>
      <c r="S835" s="296"/>
      <c r="T835" s="296"/>
      <c r="U835" s="296"/>
      <c r="V835" s="296"/>
      <c r="W835" s="296"/>
      <c r="X835" s="296"/>
      <c r="Y835" s="296"/>
      <c r="Z835" s="296"/>
    </row>
    <row r="836" spans="1:26" ht="15.75" customHeight="1" x14ac:dyDescent="0.25">
      <c r="A836" s="296"/>
      <c r="B836" s="296"/>
      <c r="C836" s="296"/>
      <c r="D836" s="296"/>
      <c r="E836" s="296"/>
      <c r="F836" s="296"/>
      <c r="G836" s="296"/>
      <c r="H836" s="300"/>
      <c r="I836" s="301"/>
      <c r="J836" s="296"/>
      <c r="K836" s="296"/>
      <c r="L836" s="296"/>
      <c r="M836" s="296"/>
      <c r="N836" s="296"/>
      <c r="O836" s="296"/>
      <c r="P836" s="296"/>
      <c r="Q836" s="296"/>
      <c r="R836" s="296"/>
      <c r="S836" s="296"/>
      <c r="T836" s="296"/>
      <c r="U836" s="296"/>
      <c r="V836" s="296"/>
      <c r="W836" s="296"/>
      <c r="X836" s="296"/>
      <c r="Y836" s="296"/>
      <c r="Z836" s="296"/>
    </row>
    <row r="837" spans="1:26" ht="15.75" customHeight="1" x14ac:dyDescent="0.25">
      <c r="A837" s="296"/>
      <c r="B837" s="296"/>
      <c r="C837" s="296"/>
      <c r="D837" s="296"/>
      <c r="E837" s="296"/>
      <c r="F837" s="296"/>
      <c r="G837" s="296"/>
      <c r="H837" s="300"/>
      <c r="I837" s="301"/>
      <c r="J837" s="296"/>
      <c r="K837" s="296"/>
      <c r="L837" s="296"/>
      <c r="M837" s="296"/>
      <c r="N837" s="296"/>
      <c r="O837" s="296"/>
      <c r="P837" s="296"/>
      <c r="Q837" s="296"/>
      <c r="R837" s="296"/>
      <c r="S837" s="296"/>
      <c r="T837" s="296"/>
      <c r="U837" s="296"/>
      <c r="V837" s="296"/>
      <c r="W837" s="296"/>
      <c r="X837" s="296"/>
      <c r="Y837" s="296"/>
      <c r="Z837" s="296"/>
    </row>
    <row r="838" spans="1:26" ht="15.75" customHeight="1" x14ac:dyDescent="0.25">
      <c r="A838" s="296"/>
      <c r="B838" s="296"/>
      <c r="C838" s="296"/>
      <c r="D838" s="296"/>
      <c r="E838" s="296"/>
      <c r="F838" s="296"/>
      <c r="G838" s="296"/>
      <c r="H838" s="300"/>
      <c r="I838" s="301"/>
      <c r="J838" s="296"/>
      <c r="K838" s="296"/>
      <c r="L838" s="296"/>
      <c r="M838" s="296"/>
      <c r="N838" s="296"/>
      <c r="O838" s="296"/>
      <c r="P838" s="296"/>
      <c r="Q838" s="296"/>
      <c r="R838" s="296"/>
      <c r="S838" s="296"/>
      <c r="T838" s="296"/>
      <c r="U838" s="296"/>
      <c r="V838" s="296"/>
      <c r="W838" s="296"/>
      <c r="X838" s="296"/>
      <c r="Y838" s="296"/>
      <c r="Z838" s="296"/>
    </row>
    <row r="839" spans="1:26" ht="15.75" customHeight="1" x14ac:dyDescent="0.25">
      <c r="A839" s="296"/>
      <c r="B839" s="296"/>
      <c r="C839" s="296"/>
      <c r="D839" s="296"/>
      <c r="E839" s="296"/>
      <c r="F839" s="296"/>
      <c r="G839" s="296"/>
      <c r="H839" s="300"/>
      <c r="I839" s="301"/>
      <c r="J839" s="296"/>
      <c r="K839" s="296"/>
      <c r="L839" s="296"/>
      <c r="M839" s="296"/>
      <c r="N839" s="296"/>
      <c r="O839" s="296"/>
      <c r="P839" s="296"/>
      <c r="Q839" s="296"/>
      <c r="R839" s="296"/>
      <c r="S839" s="296"/>
      <c r="T839" s="296"/>
      <c r="U839" s="296"/>
      <c r="V839" s="296"/>
      <c r="W839" s="296"/>
      <c r="X839" s="296"/>
      <c r="Y839" s="296"/>
      <c r="Z839" s="296"/>
    </row>
    <row r="840" spans="1:26" ht="15.75" customHeight="1" x14ac:dyDescent="0.25">
      <c r="A840" s="296"/>
      <c r="B840" s="296"/>
      <c r="C840" s="296"/>
      <c r="D840" s="296"/>
      <c r="E840" s="296"/>
      <c r="F840" s="296"/>
      <c r="G840" s="296"/>
      <c r="H840" s="300"/>
      <c r="I840" s="301"/>
      <c r="J840" s="296"/>
      <c r="K840" s="296"/>
      <c r="L840" s="296"/>
      <c r="M840" s="296"/>
      <c r="N840" s="296"/>
      <c r="O840" s="296"/>
      <c r="P840" s="296"/>
      <c r="Q840" s="296"/>
      <c r="R840" s="296"/>
      <c r="S840" s="296"/>
      <c r="T840" s="296"/>
      <c r="U840" s="296"/>
      <c r="V840" s="296"/>
      <c r="W840" s="296"/>
      <c r="X840" s="296"/>
      <c r="Y840" s="296"/>
      <c r="Z840" s="296"/>
    </row>
    <row r="841" spans="1:26" ht="15.75" customHeight="1" x14ac:dyDescent="0.25">
      <c r="A841" s="296"/>
      <c r="B841" s="296"/>
      <c r="C841" s="296"/>
      <c r="D841" s="296"/>
      <c r="E841" s="296"/>
      <c r="F841" s="296"/>
      <c r="G841" s="296"/>
      <c r="H841" s="300"/>
      <c r="I841" s="301"/>
      <c r="J841" s="296"/>
      <c r="K841" s="296"/>
      <c r="L841" s="296"/>
      <c r="M841" s="296"/>
      <c r="N841" s="296"/>
      <c r="O841" s="296"/>
      <c r="P841" s="296"/>
      <c r="Q841" s="296"/>
      <c r="R841" s="296"/>
      <c r="S841" s="296"/>
      <c r="T841" s="296"/>
      <c r="U841" s="296"/>
      <c r="V841" s="296"/>
      <c r="W841" s="296"/>
      <c r="X841" s="296"/>
      <c r="Y841" s="296"/>
      <c r="Z841" s="296"/>
    </row>
    <row r="842" spans="1:26" ht="15.75" customHeight="1" x14ac:dyDescent="0.25">
      <c r="A842" s="296"/>
      <c r="B842" s="296"/>
      <c r="C842" s="296"/>
      <c r="D842" s="296"/>
      <c r="E842" s="296"/>
      <c r="F842" s="296"/>
      <c r="G842" s="296"/>
      <c r="H842" s="300"/>
      <c r="I842" s="301"/>
      <c r="J842" s="296"/>
      <c r="K842" s="296"/>
      <c r="L842" s="296"/>
      <c r="M842" s="296"/>
      <c r="N842" s="296"/>
      <c r="O842" s="296"/>
      <c r="P842" s="296"/>
      <c r="Q842" s="296"/>
      <c r="R842" s="296"/>
      <c r="S842" s="296"/>
      <c r="T842" s="296"/>
      <c r="U842" s="296"/>
      <c r="V842" s="296"/>
      <c r="W842" s="296"/>
      <c r="X842" s="296"/>
      <c r="Y842" s="296"/>
      <c r="Z842" s="296"/>
    </row>
    <row r="843" spans="1:26" ht="15.75" customHeight="1" x14ac:dyDescent="0.25">
      <c r="A843" s="296"/>
      <c r="B843" s="296"/>
      <c r="C843" s="296"/>
      <c r="D843" s="296"/>
      <c r="E843" s="296"/>
      <c r="F843" s="296"/>
      <c r="G843" s="296"/>
      <c r="H843" s="300"/>
      <c r="I843" s="301"/>
      <c r="J843" s="296"/>
      <c r="K843" s="296"/>
      <c r="L843" s="296"/>
      <c r="M843" s="296"/>
      <c r="N843" s="296"/>
      <c r="O843" s="296"/>
      <c r="P843" s="296"/>
      <c r="Q843" s="296"/>
      <c r="R843" s="296"/>
      <c r="S843" s="296"/>
      <c r="T843" s="296"/>
      <c r="U843" s="296"/>
      <c r="V843" s="296"/>
      <c r="W843" s="296"/>
      <c r="X843" s="296"/>
      <c r="Y843" s="296"/>
      <c r="Z843" s="296"/>
    </row>
    <row r="844" spans="1:26" ht="15.75" customHeight="1" x14ac:dyDescent="0.25">
      <c r="A844" s="296"/>
      <c r="B844" s="296"/>
      <c r="C844" s="296"/>
      <c r="D844" s="296"/>
      <c r="E844" s="296"/>
      <c r="F844" s="296"/>
      <c r="G844" s="296"/>
      <c r="H844" s="300"/>
      <c r="I844" s="301"/>
      <c r="J844" s="296"/>
      <c r="K844" s="296"/>
      <c r="L844" s="296"/>
      <c r="M844" s="296"/>
      <c r="N844" s="296"/>
      <c r="O844" s="296"/>
      <c r="P844" s="296"/>
      <c r="Q844" s="296"/>
      <c r="R844" s="296"/>
      <c r="S844" s="296"/>
      <c r="T844" s="296"/>
      <c r="U844" s="296"/>
      <c r="V844" s="296"/>
      <c r="W844" s="296"/>
      <c r="X844" s="296"/>
      <c r="Y844" s="296"/>
      <c r="Z844" s="296"/>
    </row>
    <row r="845" spans="1:26" ht="15.75" customHeight="1" x14ac:dyDescent="0.25">
      <c r="A845" s="296"/>
      <c r="B845" s="296"/>
      <c r="C845" s="296"/>
      <c r="D845" s="296"/>
      <c r="E845" s="296"/>
      <c r="F845" s="296"/>
      <c r="G845" s="296"/>
      <c r="H845" s="300"/>
      <c r="I845" s="301"/>
      <c r="J845" s="296"/>
      <c r="K845" s="296"/>
      <c r="L845" s="296"/>
      <c r="M845" s="296"/>
      <c r="N845" s="296"/>
      <c r="O845" s="296"/>
      <c r="P845" s="296"/>
      <c r="Q845" s="296"/>
      <c r="R845" s="296"/>
      <c r="S845" s="296"/>
      <c r="T845" s="296"/>
      <c r="U845" s="296"/>
      <c r="V845" s="296"/>
      <c r="W845" s="296"/>
      <c r="X845" s="296"/>
      <c r="Y845" s="296"/>
      <c r="Z845" s="296"/>
    </row>
    <row r="846" spans="1:26" ht="15.75" customHeight="1" x14ac:dyDescent="0.25">
      <c r="A846" s="296"/>
      <c r="B846" s="296"/>
      <c r="C846" s="296"/>
      <c r="D846" s="296"/>
      <c r="E846" s="296"/>
      <c r="F846" s="296"/>
      <c r="G846" s="296"/>
      <c r="H846" s="300"/>
      <c r="I846" s="301"/>
      <c r="J846" s="296"/>
      <c r="K846" s="296"/>
      <c r="L846" s="296"/>
      <c r="M846" s="296"/>
      <c r="N846" s="296"/>
      <c r="O846" s="296"/>
      <c r="P846" s="296"/>
      <c r="Q846" s="296"/>
      <c r="R846" s="296"/>
      <c r="S846" s="296"/>
      <c r="T846" s="296"/>
      <c r="U846" s="296"/>
      <c r="V846" s="296"/>
      <c r="W846" s="296"/>
      <c r="X846" s="296"/>
      <c r="Y846" s="296"/>
      <c r="Z846" s="296"/>
    </row>
    <row r="847" spans="1:26" ht="15.75" customHeight="1" x14ac:dyDescent="0.25">
      <c r="A847" s="296"/>
      <c r="B847" s="296"/>
      <c r="C847" s="296"/>
      <c r="D847" s="296"/>
      <c r="E847" s="296"/>
      <c r="F847" s="296"/>
      <c r="G847" s="296"/>
      <c r="H847" s="300"/>
      <c r="I847" s="301"/>
      <c r="J847" s="296"/>
      <c r="K847" s="296"/>
      <c r="L847" s="296"/>
      <c r="M847" s="296"/>
      <c r="N847" s="296"/>
      <c r="O847" s="296"/>
      <c r="P847" s="296"/>
      <c r="Q847" s="296"/>
      <c r="R847" s="296"/>
      <c r="S847" s="296"/>
      <c r="T847" s="296"/>
      <c r="U847" s="296"/>
      <c r="V847" s="296"/>
      <c r="W847" s="296"/>
      <c r="X847" s="296"/>
      <c r="Y847" s="296"/>
      <c r="Z847" s="296"/>
    </row>
    <row r="848" spans="1:26" ht="15.75" customHeight="1" x14ac:dyDescent="0.25">
      <c r="A848" s="296"/>
      <c r="B848" s="296"/>
      <c r="C848" s="296"/>
      <c r="D848" s="296"/>
      <c r="E848" s="296"/>
      <c r="F848" s="296"/>
      <c r="G848" s="296"/>
      <c r="H848" s="300"/>
      <c r="I848" s="301"/>
      <c r="J848" s="296"/>
      <c r="K848" s="296"/>
      <c r="L848" s="296"/>
      <c r="M848" s="296"/>
      <c r="N848" s="296"/>
      <c r="O848" s="296"/>
      <c r="P848" s="296"/>
      <c r="Q848" s="296"/>
      <c r="R848" s="296"/>
      <c r="S848" s="296"/>
      <c r="T848" s="296"/>
      <c r="U848" s="296"/>
      <c r="V848" s="296"/>
      <c r="W848" s="296"/>
      <c r="X848" s="296"/>
      <c r="Y848" s="296"/>
      <c r="Z848" s="296"/>
    </row>
    <row r="849" spans="1:26" ht="15.75" customHeight="1" x14ac:dyDescent="0.25">
      <c r="A849" s="296"/>
      <c r="B849" s="296"/>
      <c r="C849" s="296"/>
      <c r="D849" s="296"/>
      <c r="E849" s="296"/>
      <c r="F849" s="296"/>
      <c r="G849" s="296"/>
      <c r="H849" s="300"/>
      <c r="I849" s="301"/>
      <c r="J849" s="296"/>
      <c r="K849" s="296"/>
      <c r="L849" s="296"/>
      <c r="M849" s="296"/>
      <c r="N849" s="296"/>
      <c r="O849" s="296"/>
      <c r="P849" s="296"/>
      <c r="Q849" s="296"/>
      <c r="R849" s="296"/>
      <c r="S849" s="296"/>
      <c r="T849" s="296"/>
      <c r="U849" s="296"/>
      <c r="V849" s="296"/>
      <c r="W849" s="296"/>
      <c r="X849" s="296"/>
      <c r="Y849" s="296"/>
      <c r="Z849" s="296"/>
    </row>
    <row r="850" spans="1:26" ht="15.75" customHeight="1" x14ac:dyDescent="0.25">
      <c r="A850" s="296"/>
      <c r="B850" s="296"/>
      <c r="C850" s="296"/>
      <c r="D850" s="296"/>
      <c r="E850" s="296"/>
      <c r="F850" s="296"/>
      <c r="G850" s="296"/>
      <c r="H850" s="300"/>
      <c r="I850" s="301"/>
      <c r="J850" s="296"/>
      <c r="K850" s="296"/>
      <c r="L850" s="296"/>
      <c r="M850" s="296"/>
      <c r="N850" s="296"/>
      <c r="O850" s="296"/>
      <c r="P850" s="296"/>
      <c r="Q850" s="296"/>
      <c r="R850" s="296"/>
      <c r="S850" s="296"/>
      <c r="T850" s="296"/>
      <c r="U850" s="296"/>
      <c r="V850" s="296"/>
      <c r="W850" s="296"/>
      <c r="X850" s="296"/>
      <c r="Y850" s="296"/>
      <c r="Z850" s="296"/>
    </row>
    <row r="851" spans="1:26" ht="15.75" customHeight="1" x14ac:dyDescent="0.25">
      <c r="A851" s="296"/>
      <c r="B851" s="296"/>
      <c r="C851" s="296"/>
      <c r="D851" s="296"/>
      <c r="E851" s="296"/>
      <c r="F851" s="296"/>
      <c r="G851" s="296"/>
      <c r="H851" s="300"/>
      <c r="I851" s="301"/>
      <c r="J851" s="296"/>
      <c r="K851" s="296"/>
      <c r="L851" s="296"/>
      <c r="M851" s="296"/>
      <c r="N851" s="296"/>
      <c r="O851" s="296"/>
      <c r="P851" s="296"/>
      <c r="Q851" s="296"/>
      <c r="R851" s="296"/>
      <c r="S851" s="296"/>
      <c r="T851" s="296"/>
      <c r="U851" s="296"/>
      <c r="V851" s="296"/>
      <c r="W851" s="296"/>
      <c r="X851" s="296"/>
      <c r="Y851" s="296"/>
      <c r="Z851" s="296"/>
    </row>
    <row r="852" spans="1:26" ht="15.75" customHeight="1" x14ac:dyDescent="0.25">
      <c r="A852" s="296"/>
      <c r="B852" s="296"/>
      <c r="C852" s="296"/>
      <c r="D852" s="296"/>
      <c r="E852" s="296"/>
      <c r="F852" s="296"/>
      <c r="G852" s="296"/>
      <c r="H852" s="300"/>
      <c r="I852" s="301"/>
      <c r="J852" s="296"/>
      <c r="K852" s="296"/>
      <c r="L852" s="296"/>
      <c r="M852" s="296"/>
      <c r="N852" s="296"/>
      <c r="O852" s="296"/>
      <c r="P852" s="296"/>
      <c r="Q852" s="296"/>
      <c r="R852" s="296"/>
      <c r="S852" s="296"/>
      <c r="T852" s="296"/>
      <c r="U852" s="296"/>
      <c r="V852" s="296"/>
      <c r="W852" s="296"/>
      <c r="X852" s="296"/>
      <c r="Y852" s="296"/>
      <c r="Z852" s="296"/>
    </row>
    <row r="853" spans="1:26" ht="15.75" customHeight="1" x14ac:dyDescent="0.25">
      <c r="A853" s="296"/>
      <c r="B853" s="296"/>
      <c r="C853" s="296"/>
      <c r="D853" s="296"/>
      <c r="E853" s="296"/>
      <c r="F853" s="296"/>
      <c r="G853" s="296"/>
      <c r="H853" s="300"/>
      <c r="I853" s="301"/>
      <c r="J853" s="296"/>
      <c r="K853" s="296"/>
      <c r="L853" s="296"/>
      <c r="M853" s="296"/>
      <c r="N853" s="296"/>
      <c r="O853" s="296"/>
      <c r="P853" s="296"/>
      <c r="Q853" s="296"/>
      <c r="R853" s="296"/>
      <c r="S853" s="296"/>
      <c r="T853" s="296"/>
      <c r="U853" s="296"/>
      <c r="V853" s="296"/>
      <c r="W853" s="296"/>
      <c r="X853" s="296"/>
      <c r="Y853" s="296"/>
      <c r="Z853" s="296"/>
    </row>
    <row r="854" spans="1:26" ht="15.75" customHeight="1" x14ac:dyDescent="0.25">
      <c r="A854" s="296"/>
      <c r="B854" s="296"/>
      <c r="C854" s="296"/>
      <c r="D854" s="296"/>
      <c r="E854" s="296"/>
      <c r="F854" s="296"/>
      <c r="G854" s="296"/>
      <c r="H854" s="300"/>
      <c r="I854" s="301"/>
      <c r="J854" s="296"/>
      <c r="K854" s="296"/>
      <c r="L854" s="296"/>
      <c r="M854" s="296"/>
      <c r="N854" s="296"/>
      <c r="O854" s="296"/>
      <c r="P854" s="296"/>
      <c r="Q854" s="296"/>
      <c r="R854" s="296"/>
      <c r="S854" s="296"/>
      <c r="T854" s="296"/>
      <c r="U854" s="296"/>
      <c r="V854" s="296"/>
      <c r="W854" s="296"/>
      <c r="X854" s="296"/>
      <c r="Y854" s="296"/>
      <c r="Z854" s="296"/>
    </row>
    <row r="855" spans="1:26" ht="15.75" customHeight="1" x14ac:dyDescent="0.25">
      <c r="A855" s="296"/>
      <c r="B855" s="296"/>
      <c r="C855" s="296"/>
      <c r="D855" s="296"/>
      <c r="E855" s="296"/>
      <c r="F855" s="296"/>
      <c r="G855" s="296"/>
      <c r="H855" s="300"/>
      <c r="I855" s="301"/>
      <c r="J855" s="296"/>
      <c r="K855" s="296"/>
      <c r="L855" s="296"/>
      <c r="M855" s="296"/>
      <c r="N855" s="296"/>
      <c r="O855" s="296"/>
      <c r="P855" s="296"/>
      <c r="Q855" s="296"/>
      <c r="R855" s="296"/>
      <c r="S855" s="296"/>
      <c r="T855" s="296"/>
      <c r="U855" s="296"/>
      <c r="V855" s="296"/>
      <c r="W855" s="296"/>
      <c r="X855" s="296"/>
      <c r="Y855" s="296"/>
      <c r="Z855" s="296"/>
    </row>
    <row r="856" spans="1:26" ht="15.75" customHeight="1" x14ac:dyDescent="0.25">
      <c r="A856" s="296"/>
      <c r="B856" s="296"/>
      <c r="C856" s="296"/>
      <c r="D856" s="296"/>
      <c r="E856" s="296"/>
      <c r="F856" s="296"/>
      <c r="G856" s="296"/>
      <c r="H856" s="300"/>
      <c r="I856" s="301"/>
      <c r="J856" s="296"/>
      <c r="K856" s="296"/>
      <c r="L856" s="296"/>
      <c r="M856" s="296"/>
      <c r="N856" s="296"/>
      <c r="O856" s="296"/>
      <c r="P856" s="296"/>
      <c r="Q856" s="296"/>
      <c r="R856" s="296"/>
      <c r="S856" s="296"/>
      <c r="T856" s="296"/>
      <c r="U856" s="296"/>
      <c r="V856" s="296"/>
      <c r="W856" s="296"/>
      <c r="X856" s="296"/>
      <c r="Y856" s="296"/>
      <c r="Z856" s="296"/>
    </row>
    <row r="857" spans="1:26" ht="15.75" customHeight="1" x14ac:dyDescent="0.25">
      <c r="A857" s="296"/>
      <c r="B857" s="296"/>
      <c r="C857" s="296"/>
      <c r="D857" s="296"/>
      <c r="E857" s="296"/>
      <c r="F857" s="296"/>
      <c r="G857" s="296"/>
      <c r="H857" s="300"/>
      <c r="I857" s="301"/>
      <c r="J857" s="296"/>
      <c r="K857" s="296"/>
      <c r="L857" s="296"/>
      <c r="M857" s="296"/>
      <c r="N857" s="296"/>
      <c r="O857" s="296"/>
      <c r="P857" s="296"/>
      <c r="Q857" s="296"/>
      <c r="R857" s="296"/>
      <c r="S857" s="296"/>
      <c r="T857" s="296"/>
      <c r="U857" s="296"/>
      <c r="V857" s="296"/>
      <c r="W857" s="296"/>
      <c r="X857" s="296"/>
      <c r="Y857" s="296"/>
      <c r="Z857" s="296"/>
    </row>
    <row r="858" spans="1:26" ht="15.75" customHeight="1" x14ac:dyDescent="0.25">
      <c r="A858" s="296"/>
      <c r="B858" s="296"/>
      <c r="C858" s="296"/>
      <c r="D858" s="296"/>
      <c r="E858" s="296"/>
      <c r="F858" s="296"/>
      <c r="G858" s="296"/>
      <c r="H858" s="300"/>
      <c r="I858" s="301"/>
      <c r="J858" s="296"/>
      <c r="K858" s="296"/>
      <c r="L858" s="296"/>
      <c r="M858" s="296"/>
      <c r="N858" s="296"/>
      <c r="O858" s="296"/>
      <c r="P858" s="296"/>
      <c r="Q858" s="296"/>
      <c r="R858" s="296"/>
      <c r="S858" s="296"/>
      <c r="T858" s="296"/>
      <c r="U858" s="296"/>
      <c r="V858" s="296"/>
      <c r="W858" s="296"/>
      <c r="X858" s="296"/>
      <c r="Y858" s="296"/>
      <c r="Z858" s="296"/>
    </row>
    <row r="859" spans="1:26" ht="15.75" customHeight="1" x14ac:dyDescent="0.25">
      <c r="A859" s="296"/>
      <c r="B859" s="296"/>
      <c r="C859" s="296"/>
      <c r="D859" s="296"/>
      <c r="E859" s="296"/>
      <c r="F859" s="296"/>
      <c r="G859" s="296"/>
      <c r="H859" s="300"/>
      <c r="I859" s="301"/>
      <c r="J859" s="296"/>
      <c r="K859" s="296"/>
      <c r="L859" s="296"/>
      <c r="M859" s="296"/>
      <c r="N859" s="296"/>
      <c r="O859" s="296"/>
      <c r="P859" s="296"/>
      <c r="Q859" s="296"/>
      <c r="R859" s="296"/>
      <c r="S859" s="296"/>
      <c r="T859" s="296"/>
      <c r="U859" s="296"/>
      <c r="V859" s="296"/>
      <c r="W859" s="296"/>
      <c r="X859" s="296"/>
      <c r="Y859" s="296"/>
      <c r="Z859" s="296"/>
    </row>
    <row r="860" spans="1:26" ht="15.75" customHeight="1" x14ac:dyDescent="0.25">
      <c r="A860" s="296"/>
      <c r="B860" s="296"/>
      <c r="C860" s="296"/>
      <c r="D860" s="296"/>
      <c r="E860" s="296"/>
      <c r="F860" s="296"/>
      <c r="G860" s="296"/>
      <c r="H860" s="300"/>
      <c r="I860" s="301"/>
      <c r="J860" s="296"/>
      <c r="K860" s="296"/>
      <c r="L860" s="296"/>
      <c r="M860" s="296"/>
      <c r="N860" s="296"/>
      <c r="O860" s="296"/>
      <c r="P860" s="296"/>
      <c r="Q860" s="296"/>
      <c r="R860" s="296"/>
      <c r="S860" s="296"/>
      <c r="T860" s="296"/>
      <c r="U860" s="296"/>
      <c r="V860" s="296"/>
      <c r="W860" s="296"/>
      <c r="X860" s="296"/>
      <c r="Y860" s="296"/>
      <c r="Z860" s="296"/>
    </row>
    <row r="861" spans="1:26" ht="15.75" customHeight="1" x14ac:dyDescent="0.25">
      <c r="A861" s="296"/>
      <c r="B861" s="296"/>
      <c r="C861" s="296"/>
      <c r="D861" s="296"/>
      <c r="E861" s="296"/>
      <c r="F861" s="296"/>
      <c r="G861" s="296"/>
      <c r="H861" s="300"/>
      <c r="I861" s="301"/>
      <c r="J861" s="296"/>
      <c r="K861" s="296"/>
      <c r="L861" s="296"/>
      <c r="M861" s="296"/>
      <c r="N861" s="296"/>
      <c r="O861" s="296"/>
      <c r="P861" s="296"/>
      <c r="Q861" s="296"/>
      <c r="R861" s="296"/>
      <c r="S861" s="296"/>
      <c r="T861" s="296"/>
      <c r="U861" s="296"/>
      <c r="V861" s="296"/>
      <c r="W861" s="296"/>
      <c r="X861" s="296"/>
      <c r="Y861" s="296"/>
      <c r="Z861" s="296"/>
    </row>
    <row r="862" spans="1:26" ht="15.75" customHeight="1" x14ac:dyDescent="0.25">
      <c r="A862" s="296"/>
      <c r="B862" s="296"/>
      <c r="C862" s="296"/>
      <c r="D862" s="296"/>
      <c r="E862" s="296"/>
      <c r="F862" s="296"/>
      <c r="G862" s="296"/>
      <c r="H862" s="300"/>
      <c r="I862" s="301"/>
      <c r="J862" s="296"/>
      <c r="K862" s="296"/>
      <c r="L862" s="296"/>
      <c r="M862" s="296"/>
      <c r="N862" s="296"/>
      <c r="O862" s="296"/>
      <c r="P862" s="296"/>
      <c r="Q862" s="296"/>
      <c r="R862" s="296"/>
      <c r="S862" s="296"/>
      <c r="T862" s="296"/>
      <c r="U862" s="296"/>
      <c r="V862" s="296"/>
      <c r="W862" s="296"/>
      <c r="X862" s="296"/>
      <c r="Y862" s="296"/>
      <c r="Z862" s="296"/>
    </row>
    <row r="863" spans="1:26" ht="15.75" customHeight="1" x14ac:dyDescent="0.25">
      <c r="A863" s="296"/>
      <c r="B863" s="296"/>
      <c r="C863" s="296"/>
      <c r="D863" s="296"/>
      <c r="E863" s="296"/>
      <c r="F863" s="296"/>
      <c r="G863" s="296"/>
      <c r="H863" s="300"/>
      <c r="I863" s="301"/>
      <c r="J863" s="296"/>
      <c r="K863" s="296"/>
      <c r="L863" s="296"/>
      <c r="M863" s="296"/>
      <c r="N863" s="296"/>
      <c r="O863" s="296"/>
      <c r="P863" s="296"/>
      <c r="Q863" s="296"/>
      <c r="R863" s="296"/>
      <c r="S863" s="296"/>
      <c r="T863" s="296"/>
      <c r="U863" s="296"/>
      <c r="V863" s="296"/>
      <c r="W863" s="296"/>
      <c r="X863" s="296"/>
      <c r="Y863" s="296"/>
      <c r="Z863" s="296"/>
    </row>
    <row r="864" spans="1:26" ht="15.75" customHeight="1" x14ac:dyDescent="0.25">
      <c r="A864" s="296"/>
      <c r="B864" s="296"/>
      <c r="C864" s="296"/>
      <c r="D864" s="296"/>
      <c r="E864" s="296"/>
      <c r="F864" s="296"/>
      <c r="G864" s="296"/>
      <c r="H864" s="300"/>
      <c r="I864" s="301"/>
      <c r="J864" s="296"/>
      <c r="K864" s="296"/>
      <c r="L864" s="296"/>
      <c r="M864" s="296"/>
      <c r="N864" s="296"/>
      <c r="O864" s="296"/>
      <c r="P864" s="296"/>
      <c r="Q864" s="296"/>
      <c r="R864" s="296"/>
      <c r="S864" s="296"/>
      <c r="T864" s="296"/>
      <c r="U864" s="296"/>
      <c r="V864" s="296"/>
      <c r="W864" s="296"/>
      <c r="X864" s="296"/>
      <c r="Y864" s="296"/>
      <c r="Z864" s="296"/>
    </row>
    <row r="865" spans="1:26" ht="15.75" customHeight="1" x14ac:dyDescent="0.25">
      <c r="A865" s="296"/>
      <c r="B865" s="296"/>
      <c r="C865" s="296"/>
      <c r="D865" s="296"/>
      <c r="E865" s="296"/>
      <c r="F865" s="296"/>
      <c r="G865" s="296"/>
      <c r="H865" s="300"/>
      <c r="I865" s="301"/>
      <c r="J865" s="296"/>
      <c r="K865" s="296"/>
      <c r="L865" s="296"/>
      <c r="M865" s="296"/>
      <c r="N865" s="296"/>
      <c r="O865" s="296"/>
      <c r="P865" s="296"/>
      <c r="Q865" s="296"/>
      <c r="R865" s="296"/>
      <c r="S865" s="296"/>
      <c r="T865" s="296"/>
      <c r="U865" s="296"/>
      <c r="V865" s="296"/>
      <c r="W865" s="296"/>
      <c r="X865" s="296"/>
      <c r="Y865" s="296"/>
      <c r="Z865" s="296"/>
    </row>
    <row r="866" spans="1:26" ht="15.75" customHeight="1" x14ac:dyDescent="0.25">
      <c r="A866" s="296"/>
      <c r="B866" s="296"/>
      <c r="C866" s="296"/>
      <c r="D866" s="296"/>
      <c r="E866" s="296"/>
      <c r="F866" s="296"/>
      <c r="G866" s="296"/>
      <c r="H866" s="300"/>
      <c r="I866" s="301"/>
      <c r="J866" s="296"/>
      <c r="K866" s="296"/>
      <c r="L866" s="296"/>
      <c r="M866" s="296"/>
      <c r="N866" s="296"/>
      <c r="O866" s="296"/>
      <c r="P866" s="296"/>
      <c r="Q866" s="296"/>
      <c r="R866" s="296"/>
      <c r="S866" s="296"/>
      <c r="T866" s="296"/>
      <c r="U866" s="296"/>
      <c r="V866" s="296"/>
      <c r="W866" s="296"/>
      <c r="X866" s="296"/>
      <c r="Y866" s="296"/>
      <c r="Z866" s="296"/>
    </row>
    <row r="867" spans="1:26" ht="15.75" customHeight="1" x14ac:dyDescent="0.25">
      <c r="A867" s="296"/>
      <c r="B867" s="296"/>
      <c r="C867" s="296"/>
      <c r="D867" s="296"/>
      <c r="E867" s="296"/>
      <c r="F867" s="296"/>
      <c r="G867" s="296"/>
      <c r="H867" s="300"/>
      <c r="I867" s="301"/>
      <c r="J867" s="296"/>
      <c r="K867" s="296"/>
      <c r="L867" s="296"/>
      <c r="M867" s="296"/>
      <c r="N867" s="296"/>
      <c r="O867" s="296"/>
      <c r="P867" s="296"/>
      <c r="Q867" s="296"/>
      <c r="R867" s="296"/>
      <c r="S867" s="296"/>
      <c r="T867" s="296"/>
      <c r="U867" s="296"/>
      <c r="V867" s="296"/>
      <c r="W867" s="296"/>
      <c r="X867" s="296"/>
      <c r="Y867" s="296"/>
      <c r="Z867" s="296"/>
    </row>
    <row r="868" spans="1:26" ht="15.75" customHeight="1" x14ac:dyDescent="0.25">
      <c r="A868" s="296"/>
      <c r="B868" s="296"/>
      <c r="C868" s="296"/>
      <c r="D868" s="296"/>
      <c r="E868" s="296"/>
      <c r="F868" s="296"/>
      <c r="G868" s="296"/>
      <c r="H868" s="300"/>
      <c r="I868" s="301"/>
      <c r="J868" s="296"/>
      <c r="K868" s="296"/>
      <c r="L868" s="296"/>
      <c r="M868" s="296"/>
      <c r="N868" s="296"/>
      <c r="O868" s="296"/>
      <c r="P868" s="296"/>
      <c r="Q868" s="296"/>
      <c r="R868" s="296"/>
      <c r="S868" s="296"/>
      <c r="T868" s="296"/>
      <c r="U868" s="296"/>
      <c r="V868" s="296"/>
      <c r="W868" s="296"/>
      <c r="X868" s="296"/>
      <c r="Y868" s="296"/>
      <c r="Z868" s="296"/>
    </row>
    <row r="869" spans="1:26" ht="15.75" customHeight="1" x14ac:dyDescent="0.25">
      <c r="A869" s="296"/>
      <c r="B869" s="296"/>
      <c r="C869" s="296"/>
      <c r="D869" s="296"/>
      <c r="E869" s="296"/>
      <c r="F869" s="296"/>
      <c r="G869" s="296"/>
      <c r="H869" s="300"/>
      <c r="I869" s="301"/>
      <c r="J869" s="296"/>
      <c r="K869" s="296"/>
      <c r="L869" s="296"/>
      <c r="M869" s="296"/>
      <c r="N869" s="296"/>
      <c r="O869" s="296"/>
      <c r="P869" s="296"/>
      <c r="Q869" s="296"/>
      <c r="R869" s="296"/>
      <c r="S869" s="296"/>
      <c r="T869" s="296"/>
      <c r="U869" s="296"/>
      <c r="V869" s="296"/>
      <c r="W869" s="296"/>
      <c r="X869" s="296"/>
      <c r="Y869" s="296"/>
      <c r="Z869" s="296"/>
    </row>
    <row r="870" spans="1:26" ht="15.75" customHeight="1" x14ac:dyDescent="0.25">
      <c r="A870" s="296"/>
      <c r="B870" s="296"/>
      <c r="C870" s="296"/>
      <c r="D870" s="296"/>
      <c r="E870" s="296"/>
      <c r="F870" s="296"/>
      <c r="G870" s="296"/>
      <c r="H870" s="300"/>
      <c r="I870" s="301"/>
      <c r="J870" s="296"/>
      <c r="K870" s="296"/>
      <c r="L870" s="296"/>
      <c r="M870" s="296"/>
      <c r="N870" s="296"/>
      <c r="O870" s="296"/>
      <c r="P870" s="296"/>
      <c r="Q870" s="296"/>
      <c r="R870" s="296"/>
      <c r="S870" s="296"/>
      <c r="T870" s="296"/>
      <c r="U870" s="296"/>
      <c r="V870" s="296"/>
      <c r="W870" s="296"/>
      <c r="X870" s="296"/>
      <c r="Y870" s="296"/>
      <c r="Z870" s="296"/>
    </row>
    <row r="871" spans="1:26" ht="15.75" customHeight="1" x14ac:dyDescent="0.25">
      <c r="A871" s="296"/>
      <c r="B871" s="296"/>
      <c r="C871" s="296"/>
      <c r="D871" s="296"/>
      <c r="E871" s="296"/>
      <c r="F871" s="296"/>
      <c r="G871" s="296"/>
      <c r="H871" s="300"/>
      <c r="I871" s="301"/>
      <c r="J871" s="296"/>
      <c r="K871" s="296"/>
      <c r="L871" s="296"/>
      <c r="M871" s="296"/>
      <c r="N871" s="296"/>
      <c r="O871" s="296"/>
      <c r="P871" s="296"/>
      <c r="Q871" s="296"/>
      <c r="R871" s="296"/>
      <c r="S871" s="296"/>
      <c r="T871" s="296"/>
      <c r="U871" s="296"/>
      <c r="V871" s="296"/>
      <c r="W871" s="296"/>
      <c r="X871" s="296"/>
      <c r="Y871" s="296"/>
      <c r="Z871" s="296"/>
    </row>
    <row r="872" spans="1:26" ht="15.75" customHeight="1" x14ac:dyDescent="0.25">
      <c r="A872" s="296"/>
      <c r="B872" s="296"/>
      <c r="C872" s="296"/>
      <c r="D872" s="296"/>
      <c r="E872" s="296"/>
      <c r="F872" s="296"/>
      <c r="G872" s="296"/>
      <c r="H872" s="300"/>
      <c r="I872" s="301"/>
      <c r="J872" s="296"/>
      <c r="K872" s="296"/>
      <c r="L872" s="296"/>
      <c r="M872" s="296"/>
      <c r="N872" s="296"/>
      <c r="O872" s="296"/>
      <c r="P872" s="296"/>
      <c r="Q872" s="296"/>
      <c r="R872" s="296"/>
      <c r="S872" s="296"/>
      <c r="T872" s="296"/>
      <c r="U872" s="296"/>
      <c r="V872" s="296"/>
      <c r="W872" s="296"/>
      <c r="X872" s="296"/>
      <c r="Y872" s="296"/>
      <c r="Z872" s="296"/>
    </row>
    <row r="873" spans="1:26" ht="15.75" customHeight="1" x14ac:dyDescent="0.25">
      <c r="A873" s="296"/>
      <c r="B873" s="296"/>
      <c r="C873" s="296"/>
      <c r="D873" s="296"/>
      <c r="E873" s="296"/>
      <c r="F873" s="296"/>
      <c r="G873" s="296"/>
      <c r="H873" s="300"/>
      <c r="I873" s="301"/>
      <c r="J873" s="296"/>
      <c r="K873" s="296"/>
      <c r="L873" s="296"/>
      <c r="M873" s="296"/>
      <c r="N873" s="296"/>
      <c r="O873" s="296"/>
      <c r="P873" s="296"/>
      <c r="Q873" s="296"/>
      <c r="R873" s="296"/>
      <c r="S873" s="296"/>
      <c r="T873" s="296"/>
      <c r="U873" s="296"/>
      <c r="V873" s="296"/>
      <c r="W873" s="296"/>
      <c r="X873" s="296"/>
      <c r="Y873" s="296"/>
      <c r="Z873" s="296"/>
    </row>
    <row r="874" spans="1:26" ht="15.75" customHeight="1" x14ac:dyDescent="0.25">
      <c r="A874" s="296"/>
      <c r="B874" s="296"/>
      <c r="C874" s="296"/>
      <c r="D874" s="296"/>
      <c r="E874" s="296"/>
      <c r="F874" s="296"/>
      <c r="G874" s="296"/>
      <c r="H874" s="300"/>
      <c r="I874" s="301"/>
      <c r="J874" s="296"/>
      <c r="K874" s="296"/>
      <c r="L874" s="296"/>
      <c r="M874" s="296"/>
      <c r="N874" s="296"/>
      <c r="O874" s="296"/>
      <c r="P874" s="296"/>
      <c r="Q874" s="296"/>
      <c r="R874" s="296"/>
      <c r="S874" s="296"/>
      <c r="T874" s="296"/>
      <c r="U874" s="296"/>
      <c r="V874" s="296"/>
      <c r="W874" s="296"/>
      <c r="X874" s="296"/>
      <c r="Y874" s="296"/>
      <c r="Z874" s="296"/>
    </row>
    <row r="875" spans="1:26" ht="15.75" customHeight="1" x14ac:dyDescent="0.25">
      <c r="A875" s="296"/>
      <c r="B875" s="296"/>
      <c r="C875" s="296"/>
      <c r="D875" s="296"/>
      <c r="E875" s="296"/>
      <c r="F875" s="296"/>
      <c r="G875" s="296"/>
      <c r="H875" s="300"/>
      <c r="I875" s="301"/>
      <c r="J875" s="296"/>
      <c r="K875" s="296"/>
      <c r="L875" s="296"/>
      <c r="M875" s="296"/>
      <c r="N875" s="296"/>
      <c r="O875" s="296"/>
      <c r="P875" s="296"/>
      <c r="Q875" s="296"/>
      <c r="R875" s="296"/>
      <c r="S875" s="296"/>
      <c r="T875" s="296"/>
      <c r="U875" s="296"/>
      <c r="V875" s="296"/>
      <c r="W875" s="296"/>
      <c r="X875" s="296"/>
      <c r="Y875" s="296"/>
      <c r="Z875" s="296"/>
    </row>
    <row r="876" spans="1:26" ht="15.75" customHeight="1" x14ac:dyDescent="0.25">
      <c r="A876" s="296"/>
      <c r="B876" s="296"/>
      <c r="C876" s="296"/>
      <c r="D876" s="296"/>
      <c r="E876" s="296"/>
      <c r="F876" s="296"/>
      <c r="G876" s="296"/>
      <c r="H876" s="300"/>
      <c r="I876" s="301"/>
      <c r="J876" s="296"/>
      <c r="K876" s="296"/>
      <c r="L876" s="296"/>
      <c r="M876" s="296"/>
      <c r="N876" s="296"/>
      <c r="O876" s="296"/>
      <c r="P876" s="296"/>
      <c r="Q876" s="296"/>
      <c r="R876" s="296"/>
      <c r="S876" s="296"/>
      <c r="T876" s="296"/>
      <c r="U876" s="296"/>
      <c r="V876" s="296"/>
      <c r="W876" s="296"/>
      <c r="X876" s="296"/>
      <c r="Y876" s="296"/>
      <c r="Z876" s="296"/>
    </row>
    <row r="877" spans="1:26" ht="15.75" customHeight="1" x14ac:dyDescent="0.25">
      <c r="A877" s="296"/>
      <c r="B877" s="296"/>
      <c r="C877" s="296"/>
      <c r="D877" s="296"/>
      <c r="E877" s="296"/>
      <c r="F877" s="296"/>
      <c r="G877" s="296"/>
      <c r="H877" s="300"/>
      <c r="I877" s="301"/>
      <c r="J877" s="296"/>
      <c r="K877" s="296"/>
      <c r="L877" s="296"/>
      <c r="M877" s="296"/>
      <c r="N877" s="296"/>
      <c r="O877" s="296"/>
      <c r="P877" s="296"/>
      <c r="Q877" s="296"/>
      <c r="R877" s="296"/>
      <c r="S877" s="296"/>
      <c r="T877" s="296"/>
      <c r="U877" s="296"/>
      <c r="V877" s="296"/>
      <c r="W877" s="296"/>
      <c r="X877" s="296"/>
      <c r="Y877" s="296"/>
      <c r="Z877" s="296"/>
    </row>
    <row r="878" spans="1:26" ht="15.75" customHeight="1" x14ac:dyDescent="0.25">
      <c r="A878" s="296"/>
      <c r="B878" s="296"/>
      <c r="C878" s="296"/>
      <c r="D878" s="296"/>
      <c r="E878" s="296"/>
      <c r="F878" s="296"/>
      <c r="G878" s="296"/>
      <c r="H878" s="300"/>
      <c r="I878" s="301"/>
      <c r="J878" s="296"/>
      <c r="K878" s="296"/>
      <c r="L878" s="296"/>
      <c r="M878" s="296"/>
      <c r="N878" s="296"/>
      <c r="O878" s="296"/>
      <c r="P878" s="296"/>
      <c r="Q878" s="296"/>
      <c r="R878" s="296"/>
      <c r="S878" s="296"/>
      <c r="T878" s="296"/>
      <c r="U878" s="296"/>
      <c r="V878" s="296"/>
      <c r="W878" s="296"/>
      <c r="X878" s="296"/>
      <c r="Y878" s="296"/>
      <c r="Z878" s="296"/>
    </row>
    <row r="879" spans="1:26" ht="15.75" customHeight="1" x14ac:dyDescent="0.25">
      <c r="A879" s="296"/>
      <c r="B879" s="296"/>
      <c r="C879" s="296"/>
      <c r="D879" s="296"/>
      <c r="E879" s="296"/>
      <c r="F879" s="296"/>
      <c r="G879" s="296"/>
      <c r="H879" s="300"/>
      <c r="I879" s="301"/>
      <c r="J879" s="296"/>
      <c r="K879" s="296"/>
      <c r="L879" s="296"/>
      <c r="M879" s="296"/>
      <c r="N879" s="296"/>
      <c r="O879" s="296"/>
      <c r="P879" s="296"/>
      <c r="Q879" s="296"/>
      <c r="R879" s="296"/>
      <c r="S879" s="296"/>
      <c r="T879" s="296"/>
      <c r="U879" s="296"/>
      <c r="V879" s="296"/>
      <c r="W879" s="296"/>
      <c r="X879" s="296"/>
      <c r="Y879" s="296"/>
      <c r="Z879" s="296"/>
    </row>
    <row r="880" spans="1:26" ht="15.75" customHeight="1" x14ac:dyDescent="0.25">
      <c r="A880" s="296"/>
      <c r="B880" s="296"/>
      <c r="C880" s="296"/>
      <c r="D880" s="296"/>
      <c r="E880" s="296"/>
      <c r="F880" s="296"/>
      <c r="G880" s="296"/>
      <c r="H880" s="300"/>
      <c r="I880" s="301"/>
      <c r="J880" s="296"/>
      <c r="K880" s="296"/>
      <c r="L880" s="296"/>
      <c r="M880" s="296"/>
      <c r="N880" s="296"/>
      <c r="O880" s="296"/>
      <c r="P880" s="296"/>
      <c r="Q880" s="296"/>
      <c r="R880" s="296"/>
      <c r="S880" s="296"/>
      <c r="T880" s="296"/>
      <c r="U880" s="296"/>
      <c r="V880" s="296"/>
      <c r="W880" s="296"/>
      <c r="X880" s="296"/>
      <c r="Y880" s="296"/>
      <c r="Z880" s="296"/>
    </row>
    <row r="881" spans="1:26" ht="15.75" customHeight="1" x14ac:dyDescent="0.25">
      <c r="A881" s="296"/>
      <c r="B881" s="296"/>
      <c r="C881" s="296"/>
      <c r="D881" s="296"/>
      <c r="E881" s="296"/>
      <c r="F881" s="296"/>
      <c r="G881" s="296"/>
      <c r="H881" s="300"/>
      <c r="I881" s="301"/>
      <c r="J881" s="296"/>
      <c r="K881" s="296"/>
      <c r="L881" s="296"/>
      <c r="M881" s="296"/>
      <c r="N881" s="296"/>
      <c r="O881" s="296"/>
      <c r="P881" s="296"/>
      <c r="Q881" s="296"/>
      <c r="R881" s="296"/>
      <c r="S881" s="296"/>
      <c r="T881" s="296"/>
      <c r="U881" s="296"/>
      <c r="V881" s="296"/>
      <c r="W881" s="296"/>
      <c r="X881" s="296"/>
      <c r="Y881" s="296"/>
      <c r="Z881" s="296"/>
    </row>
    <row r="882" spans="1:26" ht="15.75" customHeight="1" x14ac:dyDescent="0.25">
      <c r="A882" s="296"/>
      <c r="B882" s="296"/>
      <c r="C882" s="296"/>
      <c r="D882" s="296"/>
      <c r="E882" s="296"/>
      <c r="F882" s="296"/>
      <c r="G882" s="296"/>
      <c r="H882" s="300"/>
      <c r="I882" s="301"/>
      <c r="J882" s="296"/>
      <c r="K882" s="296"/>
      <c r="L882" s="296"/>
      <c r="M882" s="296"/>
      <c r="N882" s="296"/>
      <c r="O882" s="296"/>
      <c r="P882" s="296"/>
      <c r="Q882" s="296"/>
      <c r="R882" s="296"/>
      <c r="S882" s="296"/>
      <c r="T882" s="296"/>
      <c r="U882" s="296"/>
      <c r="V882" s="296"/>
      <c r="W882" s="296"/>
      <c r="X882" s="296"/>
      <c r="Y882" s="296"/>
      <c r="Z882" s="296"/>
    </row>
    <row r="883" spans="1:26" ht="15.75" customHeight="1" x14ac:dyDescent="0.25">
      <c r="A883" s="296"/>
      <c r="B883" s="296"/>
      <c r="C883" s="296"/>
      <c r="D883" s="296"/>
      <c r="E883" s="296"/>
      <c r="F883" s="296"/>
      <c r="G883" s="296"/>
      <c r="H883" s="300"/>
      <c r="I883" s="301"/>
      <c r="J883" s="296"/>
      <c r="K883" s="296"/>
      <c r="L883" s="296"/>
      <c r="M883" s="296"/>
      <c r="N883" s="296"/>
      <c r="O883" s="296"/>
      <c r="P883" s="296"/>
      <c r="Q883" s="296"/>
      <c r="R883" s="296"/>
      <c r="S883" s="296"/>
      <c r="T883" s="296"/>
      <c r="U883" s="296"/>
      <c r="V883" s="296"/>
      <c r="W883" s="296"/>
      <c r="X883" s="296"/>
      <c r="Y883" s="296"/>
      <c r="Z883" s="296"/>
    </row>
    <row r="884" spans="1:26" ht="15.75" customHeight="1" x14ac:dyDescent="0.25">
      <c r="A884" s="296"/>
      <c r="B884" s="296"/>
      <c r="C884" s="296"/>
      <c r="D884" s="296"/>
      <c r="E884" s="296"/>
      <c r="F884" s="296"/>
      <c r="G884" s="296"/>
      <c r="H884" s="300"/>
      <c r="I884" s="301"/>
      <c r="J884" s="296"/>
      <c r="K884" s="296"/>
      <c r="L884" s="296"/>
      <c r="M884" s="296"/>
      <c r="N884" s="296"/>
      <c r="O884" s="296"/>
      <c r="P884" s="296"/>
      <c r="Q884" s="296"/>
      <c r="R884" s="296"/>
      <c r="S884" s="296"/>
      <c r="T884" s="296"/>
      <c r="U884" s="296"/>
      <c r="V884" s="296"/>
      <c r="W884" s="296"/>
      <c r="X884" s="296"/>
      <c r="Y884" s="296"/>
      <c r="Z884" s="296"/>
    </row>
    <row r="885" spans="1:26" ht="15.75" customHeight="1" x14ac:dyDescent="0.25">
      <c r="A885" s="296"/>
      <c r="B885" s="296"/>
      <c r="C885" s="296"/>
      <c r="D885" s="296"/>
      <c r="E885" s="296"/>
      <c r="F885" s="296"/>
      <c r="G885" s="296"/>
      <c r="H885" s="300"/>
      <c r="I885" s="301"/>
      <c r="J885" s="296"/>
      <c r="K885" s="296"/>
      <c r="L885" s="296"/>
      <c r="M885" s="296"/>
      <c r="N885" s="296"/>
      <c r="O885" s="296"/>
      <c r="P885" s="296"/>
      <c r="Q885" s="296"/>
      <c r="R885" s="296"/>
      <c r="S885" s="296"/>
      <c r="T885" s="296"/>
      <c r="U885" s="296"/>
      <c r="V885" s="296"/>
      <c r="W885" s="296"/>
      <c r="X885" s="296"/>
      <c r="Y885" s="296"/>
      <c r="Z885" s="296"/>
    </row>
    <row r="886" spans="1:26" ht="15.75" customHeight="1" x14ac:dyDescent="0.25">
      <c r="A886" s="296"/>
      <c r="B886" s="296"/>
      <c r="C886" s="296"/>
      <c r="D886" s="296"/>
      <c r="E886" s="296"/>
      <c r="F886" s="296"/>
      <c r="G886" s="296"/>
      <c r="H886" s="300"/>
      <c r="I886" s="301"/>
      <c r="J886" s="296"/>
      <c r="K886" s="296"/>
      <c r="L886" s="296"/>
      <c r="M886" s="296"/>
      <c r="N886" s="296"/>
      <c r="O886" s="296"/>
      <c r="P886" s="296"/>
      <c r="Q886" s="296"/>
      <c r="R886" s="296"/>
      <c r="S886" s="296"/>
      <c r="T886" s="296"/>
      <c r="U886" s="296"/>
      <c r="V886" s="296"/>
      <c r="W886" s="296"/>
      <c r="X886" s="296"/>
      <c r="Y886" s="296"/>
      <c r="Z886" s="296"/>
    </row>
    <row r="887" spans="1:26" ht="15.75" customHeight="1" x14ac:dyDescent="0.25">
      <c r="A887" s="296"/>
      <c r="B887" s="296"/>
      <c r="C887" s="296"/>
      <c r="D887" s="296"/>
      <c r="E887" s="296"/>
      <c r="F887" s="296"/>
      <c r="G887" s="296"/>
      <c r="H887" s="300"/>
      <c r="I887" s="301"/>
      <c r="J887" s="296"/>
      <c r="K887" s="296"/>
      <c r="L887" s="296"/>
      <c r="M887" s="296"/>
      <c r="N887" s="296"/>
      <c r="O887" s="296"/>
      <c r="P887" s="296"/>
      <c r="Q887" s="296"/>
      <c r="R887" s="296"/>
      <c r="S887" s="296"/>
      <c r="T887" s="296"/>
      <c r="U887" s="296"/>
      <c r="V887" s="296"/>
      <c r="W887" s="296"/>
      <c r="X887" s="296"/>
      <c r="Y887" s="296"/>
      <c r="Z887" s="296"/>
    </row>
    <row r="888" spans="1:26" ht="15.75" customHeight="1" x14ac:dyDescent="0.25">
      <c r="A888" s="296"/>
      <c r="B888" s="296"/>
      <c r="C888" s="296"/>
      <c r="D888" s="296"/>
      <c r="E888" s="296"/>
      <c r="F888" s="296"/>
      <c r="G888" s="296"/>
      <c r="H888" s="300"/>
      <c r="I888" s="301"/>
      <c r="J888" s="296"/>
      <c r="K888" s="296"/>
      <c r="L888" s="296"/>
      <c r="M888" s="296"/>
      <c r="N888" s="296"/>
      <c r="O888" s="296"/>
      <c r="P888" s="296"/>
      <c r="Q888" s="296"/>
      <c r="R888" s="296"/>
      <c r="S888" s="296"/>
      <c r="T888" s="296"/>
      <c r="U888" s="296"/>
      <c r="V888" s="296"/>
      <c r="W888" s="296"/>
      <c r="X888" s="296"/>
      <c r="Y888" s="296"/>
      <c r="Z888" s="296"/>
    </row>
    <row r="889" spans="1:26" ht="15.75" customHeight="1" x14ac:dyDescent="0.25">
      <c r="A889" s="296"/>
      <c r="B889" s="296"/>
      <c r="C889" s="296"/>
      <c r="D889" s="296"/>
      <c r="E889" s="296"/>
      <c r="F889" s="296"/>
      <c r="G889" s="296"/>
      <c r="H889" s="300"/>
      <c r="I889" s="301"/>
      <c r="J889" s="296"/>
      <c r="K889" s="296"/>
      <c r="L889" s="296"/>
      <c r="M889" s="296"/>
      <c r="N889" s="296"/>
      <c r="O889" s="296"/>
      <c r="P889" s="296"/>
      <c r="Q889" s="296"/>
      <c r="R889" s="296"/>
      <c r="S889" s="296"/>
      <c r="T889" s="296"/>
      <c r="U889" s="296"/>
      <c r="V889" s="296"/>
      <c r="W889" s="296"/>
      <c r="X889" s="296"/>
      <c r="Y889" s="296"/>
      <c r="Z889" s="296"/>
    </row>
    <row r="890" spans="1:26" ht="15.75" customHeight="1" x14ac:dyDescent="0.25">
      <c r="A890" s="296"/>
      <c r="B890" s="296"/>
      <c r="C890" s="296"/>
      <c r="D890" s="296"/>
      <c r="E890" s="296"/>
      <c r="F890" s="296"/>
      <c r="G890" s="296"/>
      <c r="H890" s="300"/>
      <c r="I890" s="301"/>
      <c r="J890" s="296"/>
      <c r="K890" s="296"/>
      <c r="L890" s="296"/>
      <c r="M890" s="296"/>
      <c r="N890" s="296"/>
      <c r="O890" s="296"/>
      <c r="P890" s="296"/>
      <c r="Q890" s="296"/>
      <c r="R890" s="296"/>
      <c r="S890" s="296"/>
      <c r="T890" s="296"/>
      <c r="U890" s="296"/>
      <c r="V890" s="296"/>
      <c r="W890" s="296"/>
      <c r="X890" s="296"/>
      <c r="Y890" s="296"/>
      <c r="Z890" s="296"/>
    </row>
    <row r="891" spans="1:26" ht="15.75" customHeight="1" x14ac:dyDescent="0.25">
      <c r="A891" s="296"/>
      <c r="B891" s="296"/>
      <c r="C891" s="296"/>
      <c r="D891" s="296"/>
      <c r="E891" s="296"/>
      <c r="F891" s="296"/>
      <c r="G891" s="296"/>
      <c r="H891" s="300"/>
      <c r="I891" s="301"/>
      <c r="J891" s="296"/>
      <c r="K891" s="296"/>
      <c r="L891" s="296"/>
      <c r="M891" s="296"/>
      <c r="N891" s="296"/>
      <c r="O891" s="296"/>
      <c r="P891" s="296"/>
      <c r="Q891" s="296"/>
      <c r="R891" s="296"/>
      <c r="S891" s="296"/>
      <c r="T891" s="296"/>
      <c r="U891" s="296"/>
      <c r="V891" s="296"/>
      <c r="W891" s="296"/>
      <c r="X891" s="296"/>
      <c r="Y891" s="296"/>
      <c r="Z891" s="296"/>
    </row>
    <row r="892" spans="1:26" ht="15.75" customHeight="1" x14ac:dyDescent="0.25">
      <c r="A892" s="296"/>
      <c r="B892" s="296"/>
      <c r="C892" s="296"/>
      <c r="D892" s="296"/>
      <c r="E892" s="296"/>
      <c r="F892" s="296"/>
      <c r="G892" s="296"/>
      <c r="H892" s="300"/>
      <c r="I892" s="301"/>
      <c r="J892" s="296"/>
      <c r="K892" s="296"/>
      <c r="L892" s="296"/>
      <c r="M892" s="296"/>
      <c r="N892" s="296"/>
      <c r="O892" s="296"/>
      <c r="P892" s="296"/>
      <c r="Q892" s="296"/>
      <c r="R892" s="296"/>
      <c r="S892" s="296"/>
      <c r="T892" s="296"/>
      <c r="U892" s="296"/>
      <c r="V892" s="296"/>
      <c r="W892" s="296"/>
      <c r="X892" s="296"/>
      <c r="Y892" s="296"/>
      <c r="Z892" s="296"/>
    </row>
    <row r="893" spans="1:26" ht="15.75" customHeight="1" x14ac:dyDescent="0.25">
      <c r="A893" s="296"/>
      <c r="B893" s="296"/>
      <c r="C893" s="296"/>
      <c r="D893" s="296"/>
      <c r="E893" s="296"/>
      <c r="F893" s="296"/>
      <c r="G893" s="296"/>
      <c r="H893" s="300"/>
      <c r="I893" s="301"/>
      <c r="J893" s="296"/>
      <c r="K893" s="296"/>
      <c r="L893" s="296"/>
      <c r="M893" s="296"/>
      <c r="N893" s="296"/>
      <c r="O893" s="296"/>
      <c r="P893" s="296"/>
      <c r="Q893" s="296"/>
      <c r="R893" s="296"/>
      <c r="S893" s="296"/>
      <c r="T893" s="296"/>
      <c r="U893" s="296"/>
      <c r="V893" s="296"/>
      <c r="W893" s="296"/>
      <c r="X893" s="296"/>
      <c r="Y893" s="296"/>
      <c r="Z893" s="296"/>
    </row>
    <row r="894" spans="1:26" ht="15.75" customHeight="1" x14ac:dyDescent="0.25">
      <c r="A894" s="296"/>
      <c r="B894" s="296"/>
      <c r="C894" s="296"/>
      <c r="D894" s="296"/>
      <c r="E894" s="296"/>
      <c r="F894" s="296"/>
      <c r="G894" s="296"/>
      <c r="H894" s="300"/>
      <c r="I894" s="301"/>
      <c r="J894" s="296"/>
      <c r="K894" s="296"/>
      <c r="L894" s="296"/>
      <c r="M894" s="296"/>
      <c r="N894" s="296"/>
      <c r="O894" s="296"/>
      <c r="P894" s="296"/>
      <c r="Q894" s="296"/>
      <c r="R894" s="296"/>
      <c r="S894" s="296"/>
      <c r="T894" s="296"/>
      <c r="U894" s="296"/>
      <c r="V894" s="296"/>
      <c r="W894" s="296"/>
      <c r="X894" s="296"/>
      <c r="Y894" s="296"/>
      <c r="Z894" s="296"/>
    </row>
    <row r="895" spans="1:26" ht="15.75" customHeight="1" x14ac:dyDescent="0.25">
      <c r="A895" s="296"/>
      <c r="B895" s="296"/>
      <c r="C895" s="296"/>
      <c r="D895" s="296"/>
      <c r="E895" s="296"/>
      <c r="F895" s="296"/>
      <c r="G895" s="296"/>
      <c r="H895" s="300"/>
      <c r="I895" s="301"/>
      <c r="J895" s="296"/>
      <c r="K895" s="296"/>
      <c r="L895" s="296"/>
      <c r="M895" s="296"/>
      <c r="N895" s="296"/>
      <c r="O895" s="296"/>
      <c r="P895" s="296"/>
      <c r="Q895" s="296"/>
      <c r="R895" s="296"/>
      <c r="S895" s="296"/>
      <c r="T895" s="296"/>
      <c r="U895" s="296"/>
      <c r="V895" s="296"/>
      <c r="W895" s="296"/>
      <c r="X895" s="296"/>
      <c r="Y895" s="296"/>
      <c r="Z895" s="296"/>
    </row>
    <row r="896" spans="1:26" ht="15.75" customHeight="1" x14ac:dyDescent="0.25">
      <c r="A896" s="296"/>
      <c r="B896" s="296"/>
      <c r="C896" s="296"/>
      <c r="D896" s="296"/>
      <c r="E896" s="296"/>
      <c r="F896" s="296"/>
      <c r="G896" s="296"/>
      <c r="H896" s="300"/>
      <c r="I896" s="301"/>
      <c r="J896" s="296"/>
      <c r="K896" s="296"/>
      <c r="L896" s="296"/>
      <c r="M896" s="296"/>
      <c r="N896" s="296"/>
      <c r="O896" s="296"/>
      <c r="P896" s="296"/>
      <c r="Q896" s="296"/>
      <c r="R896" s="296"/>
      <c r="S896" s="296"/>
      <c r="T896" s="296"/>
      <c r="U896" s="296"/>
      <c r="V896" s="296"/>
      <c r="W896" s="296"/>
      <c r="X896" s="296"/>
      <c r="Y896" s="296"/>
      <c r="Z896" s="296"/>
    </row>
    <row r="897" spans="1:26" ht="15.75" customHeight="1" x14ac:dyDescent="0.25">
      <c r="A897" s="296"/>
      <c r="B897" s="296"/>
      <c r="C897" s="296"/>
      <c r="D897" s="296"/>
      <c r="E897" s="296"/>
      <c r="F897" s="296"/>
      <c r="G897" s="296"/>
      <c r="H897" s="300"/>
      <c r="I897" s="301"/>
      <c r="J897" s="296"/>
      <c r="K897" s="296"/>
      <c r="L897" s="296"/>
      <c r="M897" s="296"/>
      <c r="N897" s="296"/>
      <c r="O897" s="296"/>
      <c r="P897" s="296"/>
      <c r="Q897" s="296"/>
      <c r="R897" s="296"/>
      <c r="S897" s="296"/>
      <c r="T897" s="296"/>
      <c r="U897" s="296"/>
      <c r="V897" s="296"/>
      <c r="W897" s="296"/>
      <c r="X897" s="296"/>
      <c r="Y897" s="296"/>
      <c r="Z897" s="296"/>
    </row>
    <row r="898" spans="1:26" ht="15.75" customHeight="1" x14ac:dyDescent="0.25">
      <c r="A898" s="296"/>
      <c r="B898" s="296"/>
      <c r="C898" s="296"/>
      <c r="D898" s="296"/>
      <c r="E898" s="296"/>
      <c r="F898" s="296"/>
      <c r="G898" s="296"/>
      <c r="H898" s="300"/>
      <c r="I898" s="301"/>
      <c r="J898" s="296"/>
      <c r="K898" s="296"/>
      <c r="L898" s="296"/>
      <c r="M898" s="296"/>
      <c r="N898" s="296"/>
      <c r="O898" s="296"/>
      <c r="P898" s="296"/>
      <c r="Q898" s="296"/>
      <c r="R898" s="296"/>
      <c r="S898" s="296"/>
      <c r="T898" s="296"/>
      <c r="U898" s="296"/>
      <c r="V898" s="296"/>
      <c r="W898" s="296"/>
      <c r="X898" s="296"/>
      <c r="Y898" s="296"/>
      <c r="Z898" s="296"/>
    </row>
    <row r="899" spans="1:26" ht="15.75" customHeight="1" x14ac:dyDescent="0.25">
      <c r="A899" s="296"/>
      <c r="B899" s="296"/>
      <c r="C899" s="296"/>
      <c r="D899" s="296"/>
      <c r="E899" s="296"/>
      <c r="F899" s="296"/>
      <c r="G899" s="296"/>
      <c r="H899" s="300"/>
      <c r="I899" s="301"/>
      <c r="J899" s="296"/>
      <c r="K899" s="296"/>
      <c r="L899" s="296"/>
      <c r="M899" s="296"/>
      <c r="N899" s="296"/>
      <c r="O899" s="296"/>
      <c r="P899" s="296"/>
      <c r="Q899" s="296"/>
      <c r="R899" s="296"/>
      <c r="S899" s="296"/>
      <c r="T899" s="296"/>
      <c r="U899" s="296"/>
      <c r="V899" s="296"/>
      <c r="W899" s="296"/>
      <c r="X899" s="296"/>
      <c r="Y899" s="296"/>
      <c r="Z899" s="296"/>
    </row>
    <row r="900" spans="1:26" ht="15.75" customHeight="1" x14ac:dyDescent="0.25">
      <c r="A900" s="296"/>
      <c r="B900" s="296"/>
      <c r="C900" s="296"/>
      <c r="D900" s="296"/>
      <c r="E900" s="296"/>
      <c r="F900" s="296"/>
      <c r="G900" s="296"/>
      <c r="H900" s="300"/>
      <c r="I900" s="301"/>
      <c r="J900" s="296"/>
      <c r="K900" s="296"/>
      <c r="L900" s="296"/>
      <c r="M900" s="296"/>
      <c r="N900" s="296"/>
      <c r="O900" s="296"/>
      <c r="P900" s="296"/>
      <c r="Q900" s="296"/>
      <c r="R900" s="296"/>
      <c r="S900" s="296"/>
      <c r="T900" s="296"/>
      <c r="U900" s="296"/>
      <c r="V900" s="296"/>
      <c r="W900" s="296"/>
      <c r="X900" s="296"/>
      <c r="Y900" s="296"/>
      <c r="Z900" s="296"/>
    </row>
    <row r="901" spans="1:26" ht="15.75" customHeight="1" x14ac:dyDescent="0.25">
      <c r="A901" s="296"/>
      <c r="B901" s="296"/>
      <c r="C901" s="296"/>
      <c r="D901" s="296"/>
      <c r="E901" s="296"/>
      <c r="F901" s="296"/>
      <c r="G901" s="296"/>
      <c r="H901" s="300"/>
      <c r="I901" s="301"/>
      <c r="J901" s="296"/>
      <c r="K901" s="296"/>
      <c r="L901" s="296"/>
      <c r="M901" s="296"/>
      <c r="N901" s="296"/>
      <c r="O901" s="296"/>
      <c r="P901" s="296"/>
      <c r="Q901" s="296"/>
      <c r="R901" s="296"/>
      <c r="S901" s="296"/>
      <c r="T901" s="296"/>
      <c r="U901" s="296"/>
      <c r="V901" s="296"/>
      <c r="W901" s="296"/>
      <c r="X901" s="296"/>
      <c r="Y901" s="296"/>
      <c r="Z901" s="296"/>
    </row>
    <row r="902" spans="1:26" ht="15.75" customHeight="1" x14ac:dyDescent="0.25">
      <c r="A902" s="296"/>
      <c r="B902" s="296"/>
      <c r="C902" s="296"/>
      <c r="D902" s="296"/>
      <c r="E902" s="296"/>
      <c r="F902" s="296"/>
      <c r="G902" s="296"/>
      <c r="H902" s="300"/>
      <c r="I902" s="301"/>
      <c r="J902" s="296"/>
      <c r="K902" s="296"/>
      <c r="L902" s="296"/>
      <c r="M902" s="296"/>
      <c r="N902" s="296"/>
      <c r="O902" s="296"/>
      <c r="P902" s="296"/>
      <c r="Q902" s="296"/>
      <c r="R902" s="296"/>
      <c r="S902" s="296"/>
      <c r="T902" s="296"/>
      <c r="U902" s="296"/>
      <c r="V902" s="296"/>
      <c r="W902" s="296"/>
      <c r="X902" s="296"/>
      <c r="Y902" s="296"/>
      <c r="Z902" s="296"/>
    </row>
    <row r="903" spans="1:26" ht="15.75" customHeight="1" x14ac:dyDescent="0.25">
      <c r="A903" s="296"/>
      <c r="B903" s="296"/>
      <c r="C903" s="296"/>
      <c r="D903" s="296"/>
      <c r="E903" s="296"/>
      <c r="F903" s="296"/>
      <c r="G903" s="296"/>
      <c r="H903" s="300"/>
      <c r="I903" s="301"/>
      <c r="J903" s="296"/>
      <c r="K903" s="296"/>
      <c r="L903" s="296"/>
      <c r="M903" s="296"/>
      <c r="N903" s="296"/>
      <c r="O903" s="296"/>
      <c r="P903" s="296"/>
      <c r="Q903" s="296"/>
      <c r="R903" s="296"/>
      <c r="S903" s="296"/>
      <c r="T903" s="296"/>
      <c r="U903" s="296"/>
      <c r="V903" s="296"/>
      <c r="W903" s="296"/>
      <c r="X903" s="296"/>
      <c r="Y903" s="296"/>
      <c r="Z903" s="296"/>
    </row>
    <row r="904" spans="1:26" ht="15.75" customHeight="1" x14ac:dyDescent="0.25">
      <c r="A904" s="296"/>
      <c r="B904" s="296"/>
      <c r="C904" s="296"/>
      <c r="D904" s="296"/>
      <c r="E904" s="296"/>
      <c r="F904" s="296"/>
      <c r="G904" s="296"/>
      <c r="H904" s="300"/>
      <c r="I904" s="301"/>
      <c r="J904" s="296"/>
      <c r="K904" s="296"/>
      <c r="L904" s="296"/>
      <c r="M904" s="296"/>
      <c r="N904" s="296"/>
      <c r="O904" s="296"/>
      <c r="P904" s="296"/>
      <c r="Q904" s="296"/>
      <c r="R904" s="296"/>
      <c r="S904" s="296"/>
      <c r="T904" s="296"/>
      <c r="U904" s="296"/>
      <c r="V904" s="296"/>
      <c r="W904" s="296"/>
      <c r="X904" s="296"/>
      <c r="Y904" s="296"/>
      <c r="Z904" s="296"/>
    </row>
    <row r="905" spans="1:26" ht="15.75" customHeight="1" x14ac:dyDescent="0.25">
      <c r="A905" s="296"/>
      <c r="B905" s="296"/>
      <c r="C905" s="296"/>
      <c r="D905" s="296"/>
      <c r="E905" s="296"/>
      <c r="F905" s="296"/>
      <c r="G905" s="296"/>
      <c r="H905" s="300"/>
      <c r="I905" s="301"/>
      <c r="J905" s="296"/>
      <c r="K905" s="296"/>
      <c r="L905" s="296"/>
      <c r="M905" s="296"/>
      <c r="N905" s="296"/>
      <c r="O905" s="296"/>
      <c r="P905" s="296"/>
      <c r="Q905" s="296"/>
      <c r="R905" s="296"/>
      <c r="S905" s="296"/>
      <c r="T905" s="296"/>
      <c r="U905" s="296"/>
      <c r="V905" s="296"/>
      <c r="W905" s="296"/>
      <c r="X905" s="296"/>
      <c r="Y905" s="296"/>
      <c r="Z905" s="296"/>
    </row>
    <row r="906" spans="1:26" ht="15.75" customHeight="1" x14ac:dyDescent="0.25">
      <c r="A906" s="296"/>
      <c r="B906" s="296"/>
      <c r="C906" s="296"/>
      <c r="D906" s="296"/>
      <c r="E906" s="296"/>
      <c r="F906" s="296"/>
      <c r="G906" s="296"/>
      <c r="H906" s="300"/>
      <c r="I906" s="301"/>
      <c r="J906" s="296"/>
      <c r="K906" s="296"/>
      <c r="L906" s="296"/>
      <c r="M906" s="296"/>
      <c r="N906" s="296"/>
      <c r="O906" s="296"/>
      <c r="P906" s="296"/>
      <c r="Q906" s="296"/>
      <c r="R906" s="296"/>
      <c r="S906" s="296"/>
      <c r="T906" s="296"/>
      <c r="U906" s="296"/>
      <c r="V906" s="296"/>
      <c r="W906" s="296"/>
      <c r="X906" s="296"/>
      <c r="Y906" s="296"/>
      <c r="Z906" s="296"/>
    </row>
    <row r="907" spans="1:26" ht="15.75" customHeight="1" x14ac:dyDescent="0.25">
      <c r="A907" s="296"/>
      <c r="B907" s="296"/>
      <c r="C907" s="296"/>
      <c r="D907" s="296"/>
      <c r="E907" s="296"/>
      <c r="F907" s="296"/>
      <c r="G907" s="296"/>
      <c r="H907" s="300"/>
      <c r="I907" s="301"/>
      <c r="J907" s="296"/>
      <c r="K907" s="296"/>
      <c r="L907" s="296"/>
      <c r="M907" s="296"/>
      <c r="N907" s="296"/>
      <c r="O907" s="296"/>
      <c r="P907" s="296"/>
      <c r="Q907" s="296"/>
      <c r="R907" s="296"/>
      <c r="S907" s="296"/>
      <c r="T907" s="296"/>
      <c r="U907" s="296"/>
      <c r="V907" s="296"/>
      <c r="W907" s="296"/>
      <c r="X907" s="296"/>
      <c r="Y907" s="296"/>
      <c r="Z907" s="296"/>
    </row>
    <row r="908" spans="1:26" ht="15.75" customHeight="1" x14ac:dyDescent="0.25">
      <c r="A908" s="296"/>
      <c r="B908" s="296"/>
      <c r="C908" s="296"/>
      <c r="D908" s="296"/>
      <c r="E908" s="296"/>
      <c r="F908" s="296"/>
      <c r="G908" s="296"/>
      <c r="H908" s="300"/>
      <c r="I908" s="301"/>
      <c r="J908" s="296"/>
      <c r="K908" s="296"/>
      <c r="L908" s="296"/>
      <c r="M908" s="296"/>
      <c r="N908" s="296"/>
      <c r="O908" s="296"/>
      <c r="P908" s="296"/>
      <c r="Q908" s="296"/>
      <c r="R908" s="296"/>
      <c r="S908" s="296"/>
      <c r="T908" s="296"/>
      <c r="U908" s="296"/>
      <c r="V908" s="296"/>
      <c r="W908" s="296"/>
      <c r="X908" s="296"/>
      <c r="Y908" s="296"/>
      <c r="Z908" s="296"/>
    </row>
    <row r="909" spans="1:26" ht="15.75" customHeight="1" x14ac:dyDescent="0.25">
      <c r="A909" s="296"/>
      <c r="B909" s="296"/>
      <c r="C909" s="296"/>
      <c r="D909" s="296"/>
      <c r="E909" s="296"/>
      <c r="F909" s="296"/>
      <c r="G909" s="296"/>
      <c r="H909" s="300"/>
      <c r="I909" s="301"/>
      <c r="J909" s="296"/>
      <c r="K909" s="296"/>
      <c r="L909" s="296"/>
      <c r="M909" s="296"/>
      <c r="N909" s="296"/>
      <c r="O909" s="296"/>
      <c r="P909" s="296"/>
      <c r="Q909" s="296"/>
      <c r="R909" s="296"/>
      <c r="S909" s="296"/>
      <c r="T909" s="296"/>
      <c r="U909" s="296"/>
      <c r="V909" s="296"/>
      <c r="W909" s="296"/>
      <c r="X909" s="296"/>
      <c r="Y909" s="296"/>
      <c r="Z909" s="296"/>
    </row>
    <row r="910" spans="1:26" ht="15.75" customHeight="1" x14ac:dyDescent="0.25">
      <c r="A910" s="296"/>
      <c r="B910" s="296"/>
      <c r="C910" s="296"/>
      <c r="D910" s="296"/>
      <c r="E910" s="296"/>
      <c r="F910" s="296"/>
      <c r="G910" s="296"/>
      <c r="H910" s="300"/>
      <c r="I910" s="301"/>
      <c r="J910" s="296"/>
      <c r="K910" s="296"/>
      <c r="L910" s="296"/>
      <c r="M910" s="296"/>
      <c r="N910" s="296"/>
      <c r="O910" s="296"/>
      <c r="P910" s="296"/>
      <c r="Q910" s="296"/>
      <c r="R910" s="296"/>
      <c r="S910" s="296"/>
      <c r="T910" s="296"/>
      <c r="U910" s="296"/>
      <c r="V910" s="296"/>
      <c r="W910" s="296"/>
      <c r="X910" s="296"/>
      <c r="Y910" s="296"/>
      <c r="Z910" s="296"/>
    </row>
    <row r="911" spans="1:26" ht="15.75" customHeight="1" x14ac:dyDescent="0.25">
      <c r="A911" s="296"/>
      <c r="B911" s="296"/>
      <c r="C911" s="296"/>
      <c r="D911" s="296"/>
      <c r="E911" s="296"/>
      <c r="F911" s="296"/>
      <c r="G911" s="296"/>
      <c r="H911" s="300"/>
      <c r="I911" s="301"/>
      <c r="J911" s="296"/>
      <c r="K911" s="296"/>
      <c r="L911" s="296"/>
      <c r="M911" s="296"/>
      <c r="N911" s="296"/>
      <c r="O911" s="296"/>
      <c r="P911" s="296"/>
      <c r="Q911" s="296"/>
      <c r="R911" s="296"/>
      <c r="S911" s="296"/>
      <c r="T911" s="296"/>
      <c r="U911" s="296"/>
      <c r="V911" s="296"/>
      <c r="W911" s="296"/>
      <c r="X911" s="296"/>
      <c r="Y911" s="296"/>
      <c r="Z911" s="296"/>
    </row>
    <row r="912" spans="1:26" ht="15.75" customHeight="1" x14ac:dyDescent="0.25">
      <c r="A912" s="296"/>
      <c r="B912" s="296"/>
      <c r="C912" s="296"/>
      <c r="D912" s="296"/>
      <c r="E912" s="296"/>
      <c r="F912" s="296"/>
      <c r="G912" s="296"/>
      <c r="H912" s="300"/>
      <c r="I912" s="301"/>
      <c r="J912" s="296"/>
      <c r="K912" s="296"/>
      <c r="L912" s="296"/>
      <c r="M912" s="296"/>
      <c r="N912" s="296"/>
      <c r="O912" s="296"/>
      <c r="P912" s="296"/>
      <c r="Q912" s="296"/>
      <c r="R912" s="296"/>
      <c r="S912" s="296"/>
      <c r="T912" s="296"/>
      <c r="U912" s="296"/>
      <c r="V912" s="296"/>
      <c r="W912" s="296"/>
      <c r="X912" s="296"/>
      <c r="Y912" s="296"/>
      <c r="Z912" s="296"/>
    </row>
    <row r="913" spans="1:26" ht="15.75" customHeight="1" x14ac:dyDescent="0.25">
      <c r="A913" s="296"/>
      <c r="B913" s="296"/>
      <c r="C913" s="296"/>
      <c r="D913" s="296"/>
      <c r="E913" s="296"/>
      <c r="F913" s="296"/>
      <c r="G913" s="296"/>
      <c r="H913" s="300"/>
      <c r="I913" s="301"/>
      <c r="J913" s="296"/>
      <c r="K913" s="296"/>
      <c r="L913" s="296"/>
      <c r="M913" s="296"/>
      <c r="N913" s="296"/>
      <c r="O913" s="296"/>
      <c r="P913" s="296"/>
      <c r="Q913" s="296"/>
      <c r="R913" s="296"/>
      <c r="S913" s="296"/>
      <c r="T913" s="296"/>
      <c r="U913" s="296"/>
      <c r="V913" s="296"/>
      <c r="W913" s="296"/>
      <c r="X913" s="296"/>
      <c r="Y913" s="296"/>
      <c r="Z913" s="296"/>
    </row>
    <row r="914" spans="1:26" ht="15.75" customHeight="1" x14ac:dyDescent="0.25">
      <c r="A914" s="296"/>
      <c r="B914" s="296"/>
      <c r="C914" s="296"/>
      <c r="D914" s="296"/>
      <c r="E914" s="296"/>
      <c r="F914" s="296"/>
      <c r="G914" s="296"/>
      <c r="H914" s="300"/>
      <c r="I914" s="301"/>
      <c r="J914" s="296"/>
      <c r="K914" s="296"/>
      <c r="L914" s="296"/>
      <c r="M914" s="296"/>
      <c r="N914" s="296"/>
      <c r="O914" s="296"/>
      <c r="P914" s="296"/>
      <c r="Q914" s="296"/>
      <c r="R914" s="296"/>
      <c r="S914" s="296"/>
      <c r="T914" s="296"/>
      <c r="U914" s="296"/>
      <c r="V914" s="296"/>
      <c r="W914" s="296"/>
      <c r="X914" s="296"/>
      <c r="Y914" s="296"/>
      <c r="Z914" s="296"/>
    </row>
    <row r="915" spans="1:26" ht="15.75" customHeight="1" x14ac:dyDescent="0.25">
      <c r="A915" s="296"/>
      <c r="B915" s="296"/>
      <c r="C915" s="296"/>
      <c r="D915" s="296"/>
      <c r="E915" s="296"/>
      <c r="F915" s="296"/>
      <c r="G915" s="296"/>
      <c r="H915" s="300"/>
      <c r="I915" s="301"/>
      <c r="J915" s="296"/>
      <c r="K915" s="296"/>
      <c r="L915" s="296"/>
      <c r="M915" s="296"/>
      <c r="N915" s="296"/>
      <c r="O915" s="296"/>
      <c r="P915" s="296"/>
      <c r="Q915" s="296"/>
      <c r="R915" s="296"/>
      <c r="S915" s="296"/>
      <c r="T915" s="296"/>
      <c r="U915" s="296"/>
      <c r="V915" s="296"/>
      <c r="W915" s="296"/>
      <c r="X915" s="296"/>
      <c r="Y915" s="296"/>
      <c r="Z915" s="296"/>
    </row>
    <row r="916" spans="1:26" ht="15.75" customHeight="1" x14ac:dyDescent="0.25">
      <c r="A916" s="296"/>
      <c r="B916" s="296"/>
      <c r="C916" s="296"/>
      <c r="D916" s="296"/>
      <c r="E916" s="296"/>
      <c r="F916" s="296"/>
      <c r="G916" s="296"/>
      <c r="H916" s="300"/>
      <c r="I916" s="301"/>
      <c r="J916" s="296"/>
      <c r="K916" s="296"/>
      <c r="L916" s="296"/>
      <c r="M916" s="296"/>
      <c r="N916" s="296"/>
      <c r="O916" s="296"/>
      <c r="P916" s="296"/>
      <c r="Q916" s="296"/>
      <c r="R916" s="296"/>
      <c r="S916" s="296"/>
      <c r="T916" s="296"/>
      <c r="U916" s="296"/>
      <c r="V916" s="296"/>
      <c r="W916" s="296"/>
      <c r="X916" s="296"/>
      <c r="Y916" s="296"/>
      <c r="Z916" s="296"/>
    </row>
    <row r="917" spans="1:26" ht="15.75" customHeight="1" x14ac:dyDescent="0.25">
      <c r="A917" s="296"/>
      <c r="B917" s="296"/>
      <c r="C917" s="296"/>
      <c r="D917" s="296"/>
      <c r="E917" s="296"/>
      <c r="F917" s="296"/>
      <c r="G917" s="296"/>
      <c r="H917" s="300"/>
      <c r="I917" s="301"/>
      <c r="J917" s="296"/>
      <c r="K917" s="296"/>
      <c r="L917" s="296"/>
      <c r="M917" s="296"/>
      <c r="N917" s="296"/>
      <c r="O917" s="296"/>
      <c r="P917" s="296"/>
      <c r="Q917" s="296"/>
      <c r="R917" s="296"/>
      <c r="S917" s="296"/>
      <c r="T917" s="296"/>
      <c r="U917" s="296"/>
      <c r="V917" s="296"/>
      <c r="W917" s="296"/>
      <c r="X917" s="296"/>
      <c r="Y917" s="296"/>
      <c r="Z917" s="296"/>
    </row>
    <row r="918" spans="1:26" ht="15.75" customHeight="1" x14ac:dyDescent="0.25">
      <c r="A918" s="296"/>
      <c r="B918" s="296"/>
      <c r="C918" s="296"/>
      <c r="D918" s="296"/>
      <c r="E918" s="296"/>
      <c r="F918" s="296"/>
      <c r="G918" s="296"/>
      <c r="H918" s="300"/>
      <c r="I918" s="301"/>
      <c r="J918" s="296"/>
      <c r="K918" s="296"/>
      <c r="L918" s="296"/>
      <c r="M918" s="296"/>
      <c r="N918" s="296"/>
      <c r="O918" s="296"/>
      <c r="P918" s="296"/>
      <c r="Q918" s="296"/>
      <c r="R918" s="296"/>
      <c r="S918" s="296"/>
      <c r="T918" s="296"/>
      <c r="U918" s="296"/>
      <c r="V918" s="296"/>
      <c r="W918" s="296"/>
      <c r="X918" s="296"/>
      <c r="Y918" s="296"/>
      <c r="Z918" s="296"/>
    </row>
    <row r="919" spans="1:26" ht="15.75" customHeight="1" x14ac:dyDescent="0.25">
      <c r="A919" s="296"/>
      <c r="B919" s="296"/>
      <c r="C919" s="296"/>
      <c r="D919" s="296"/>
      <c r="E919" s="296"/>
      <c r="F919" s="296"/>
      <c r="G919" s="296"/>
      <c r="H919" s="300"/>
      <c r="I919" s="301"/>
      <c r="J919" s="296"/>
      <c r="K919" s="296"/>
      <c r="L919" s="296"/>
      <c r="M919" s="296"/>
      <c r="N919" s="296"/>
      <c r="O919" s="296"/>
      <c r="P919" s="296"/>
      <c r="Q919" s="296"/>
      <c r="R919" s="296"/>
      <c r="S919" s="296"/>
      <c r="T919" s="296"/>
      <c r="U919" s="296"/>
      <c r="V919" s="296"/>
      <c r="W919" s="296"/>
      <c r="X919" s="296"/>
      <c r="Y919" s="296"/>
      <c r="Z919" s="296"/>
    </row>
    <row r="920" spans="1:26" ht="15.75" customHeight="1" x14ac:dyDescent="0.25">
      <c r="A920" s="296"/>
      <c r="B920" s="296"/>
      <c r="C920" s="296"/>
      <c r="D920" s="296"/>
      <c r="E920" s="296"/>
      <c r="F920" s="296"/>
      <c r="G920" s="296"/>
      <c r="H920" s="300"/>
      <c r="I920" s="301"/>
      <c r="J920" s="296"/>
      <c r="K920" s="296"/>
      <c r="L920" s="296"/>
      <c r="M920" s="296"/>
      <c r="N920" s="296"/>
      <c r="O920" s="296"/>
      <c r="P920" s="296"/>
      <c r="Q920" s="296"/>
      <c r="R920" s="296"/>
      <c r="S920" s="296"/>
      <c r="T920" s="296"/>
      <c r="U920" s="296"/>
      <c r="V920" s="296"/>
      <c r="W920" s="296"/>
      <c r="X920" s="296"/>
      <c r="Y920" s="296"/>
      <c r="Z920" s="296"/>
    </row>
    <row r="921" spans="1:26" ht="15.75" customHeight="1" x14ac:dyDescent="0.25">
      <c r="A921" s="296"/>
      <c r="B921" s="296"/>
      <c r="C921" s="296"/>
      <c r="D921" s="296"/>
      <c r="E921" s="296"/>
      <c r="F921" s="296"/>
      <c r="G921" s="296"/>
      <c r="H921" s="300"/>
      <c r="I921" s="301"/>
      <c r="J921" s="296"/>
      <c r="K921" s="296"/>
      <c r="L921" s="296"/>
      <c r="M921" s="296"/>
      <c r="N921" s="296"/>
      <c r="O921" s="296"/>
      <c r="P921" s="296"/>
      <c r="Q921" s="296"/>
      <c r="R921" s="296"/>
      <c r="S921" s="296"/>
      <c r="T921" s="296"/>
      <c r="U921" s="296"/>
      <c r="V921" s="296"/>
      <c r="W921" s="296"/>
      <c r="X921" s="296"/>
      <c r="Y921" s="296"/>
      <c r="Z921" s="296"/>
    </row>
    <row r="922" spans="1:26" ht="15.75" customHeight="1" x14ac:dyDescent="0.25">
      <c r="A922" s="296"/>
      <c r="B922" s="296"/>
      <c r="C922" s="296"/>
      <c r="D922" s="296"/>
      <c r="E922" s="296"/>
      <c r="F922" s="296"/>
      <c r="G922" s="296"/>
      <c r="H922" s="300"/>
      <c r="I922" s="301"/>
      <c r="J922" s="296"/>
      <c r="K922" s="296"/>
      <c r="L922" s="296"/>
      <c r="M922" s="296"/>
      <c r="N922" s="296"/>
      <c r="O922" s="296"/>
      <c r="P922" s="296"/>
      <c r="Q922" s="296"/>
      <c r="R922" s="296"/>
      <c r="S922" s="296"/>
      <c r="T922" s="296"/>
      <c r="U922" s="296"/>
      <c r="V922" s="296"/>
      <c r="W922" s="296"/>
      <c r="X922" s="296"/>
      <c r="Y922" s="296"/>
      <c r="Z922" s="296"/>
    </row>
    <row r="923" spans="1:26" ht="15.75" customHeight="1" x14ac:dyDescent="0.25">
      <c r="A923" s="296"/>
      <c r="B923" s="296"/>
      <c r="C923" s="296"/>
      <c r="D923" s="296"/>
      <c r="E923" s="296"/>
      <c r="F923" s="296"/>
      <c r="G923" s="296"/>
      <c r="H923" s="300"/>
      <c r="I923" s="301"/>
      <c r="J923" s="296"/>
      <c r="K923" s="296"/>
      <c r="L923" s="296"/>
      <c r="M923" s="296"/>
      <c r="N923" s="296"/>
      <c r="O923" s="296"/>
      <c r="P923" s="296"/>
      <c r="Q923" s="296"/>
      <c r="R923" s="296"/>
      <c r="S923" s="296"/>
      <c r="T923" s="296"/>
      <c r="U923" s="296"/>
      <c r="V923" s="296"/>
      <c r="W923" s="296"/>
      <c r="X923" s="296"/>
      <c r="Y923" s="296"/>
      <c r="Z923" s="296"/>
    </row>
    <row r="924" spans="1:26" ht="15.75" customHeight="1" x14ac:dyDescent="0.25">
      <c r="A924" s="296"/>
      <c r="B924" s="296"/>
      <c r="C924" s="296"/>
      <c r="D924" s="296"/>
      <c r="E924" s="296"/>
      <c r="F924" s="296"/>
      <c r="G924" s="296"/>
      <c r="H924" s="300"/>
      <c r="I924" s="301"/>
      <c r="J924" s="296"/>
      <c r="K924" s="296"/>
      <c r="L924" s="296"/>
      <c r="M924" s="296"/>
      <c r="N924" s="296"/>
      <c r="O924" s="296"/>
      <c r="P924" s="296"/>
      <c r="Q924" s="296"/>
      <c r="R924" s="296"/>
      <c r="S924" s="296"/>
      <c r="T924" s="296"/>
      <c r="U924" s="296"/>
      <c r="V924" s="296"/>
      <c r="W924" s="296"/>
      <c r="X924" s="296"/>
      <c r="Y924" s="296"/>
      <c r="Z924" s="296"/>
    </row>
    <row r="925" spans="1:26" ht="15.75" customHeight="1" x14ac:dyDescent="0.25">
      <c r="A925" s="296"/>
      <c r="B925" s="296"/>
      <c r="C925" s="296"/>
      <c r="D925" s="296"/>
      <c r="E925" s="296"/>
      <c r="F925" s="296"/>
      <c r="G925" s="296"/>
      <c r="H925" s="300"/>
      <c r="I925" s="301"/>
      <c r="J925" s="296"/>
      <c r="K925" s="296"/>
      <c r="L925" s="296"/>
      <c r="M925" s="296"/>
      <c r="N925" s="296"/>
      <c r="O925" s="296"/>
      <c r="P925" s="296"/>
      <c r="Q925" s="296"/>
      <c r="R925" s="296"/>
      <c r="S925" s="296"/>
      <c r="T925" s="296"/>
      <c r="U925" s="296"/>
      <c r="V925" s="296"/>
      <c r="W925" s="296"/>
      <c r="X925" s="296"/>
      <c r="Y925" s="296"/>
      <c r="Z925" s="296"/>
    </row>
    <row r="926" spans="1:26" ht="15.75" customHeight="1" x14ac:dyDescent="0.25">
      <c r="A926" s="296"/>
      <c r="B926" s="296"/>
      <c r="C926" s="296"/>
      <c r="D926" s="296"/>
      <c r="E926" s="296"/>
      <c r="F926" s="296"/>
      <c r="G926" s="296"/>
      <c r="H926" s="300"/>
      <c r="I926" s="301"/>
      <c r="J926" s="296"/>
      <c r="K926" s="296"/>
      <c r="L926" s="296"/>
      <c r="M926" s="296"/>
      <c r="N926" s="296"/>
      <c r="O926" s="296"/>
      <c r="P926" s="296"/>
      <c r="Q926" s="296"/>
      <c r="R926" s="296"/>
      <c r="S926" s="296"/>
      <c r="T926" s="296"/>
      <c r="U926" s="296"/>
      <c r="V926" s="296"/>
      <c r="W926" s="296"/>
      <c r="X926" s="296"/>
      <c r="Y926" s="296"/>
      <c r="Z926" s="296"/>
    </row>
    <row r="927" spans="1:26" ht="15.75" customHeight="1" x14ac:dyDescent="0.25">
      <c r="A927" s="296"/>
      <c r="B927" s="296"/>
      <c r="C927" s="296"/>
      <c r="D927" s="296"/>
      <c r="E927" s="296"/>
      <c r="F927" s="296"/>
      <c r="G927" s="296"/>
      <c r="H927" s="300"/>
      <c r="I927" s="301"/>
      <c r="J927" s="296"/>
      <c r="K927" s="296"/>
      <c r="L927" s="296"/>
      <c r="M927" s="296"/>
      <c r="N927" s="296"/>
      <c r="O927" s="296"/>
      <c r="P927" s="296"/>
      <c r="Q927" s="296"/>
      <c r="R927" s="296"/>
      <c r="S927" s="296"/>
      <c r="T927" s="296"/>
      <c r="U927" s="296"/>
      <c r="V927" s="296"/>
      <c r="W927" s="296"/>
      <c r="X927" s="296"/>
      <c r="Y927" s="296"/>
      <c r="Z927" s="296"/>
    </row>
    <row r="928" spans="1:26" ht="15.75" customHeight="1" x14ac:dyDescent="0.25">
      <c r="A928" s="296"/>
      <c r="B928" s="296"/>
      <c r="C928" s="296"/>
      <c r="D928" s="296"/>
      <c r="E928" s="296"/>
      <c r="F928" s="296"/>
      <c r="G928" s="296"/>
      <c r="H928" s="300"/>
      <c r="I928" s="301"/>
      <c r="J928" s="296"/>
      <c r="K928" s="296"/>
      <c r="L928" s="296"/>
      <c r="M928" s="296"/>
      <c r="N928" s="296"/>
      <c r="O928" s="296"/>
      <c r="P928" s="296"/>
      <c r="Q928" s="296"/>
      <c r="R928" s="296"/>
      <c r="S928" s="296"/>
      <c r="T928" s="296"/>
      <c r="U928" s="296"/>
      <c r="V928" s="296"/>
      <c r="W928" s="296"/>
      <c r="X928" s="296"/>
      <c r="Y928" s="296"/>
      <c r="Z928" s="296"/>
    </row>
    <row r="929" spans="1:26" ht="15.75" customHeight="1" x14ac:dyDescent="0.25">
      <c r="A929" s="296"/>
      <c r="B929" s="296"/>
      <c r="C929" s="296"/>
      <c r="D929" s="296"/>
      <c r="E929" s="296"/>
      <c r="F929" s="296"/>
      <c r="G929" s="296"/>
      <c r="H929" s="300"/>
      <c r="I929" s="301"/>
      <c r="J929" s="296"/>
      <c r="K929" s="296"/>
      <c r="L929" s="296"/>
      <c r="M929" s="296"/>
      <c r="N929" s="296"/>
      <c r="O929" s="296"/>
      <c r="P929" s="296"/>
      <c r="Q929" s="296"/>
      <c r="R929" s="296"/>
      <c r="S929" s="296"/>
      <c r="T929" s="296"/>
      <c r="U929" s="296"/>
      <c r="V929" s="296"/>
      <c r="W929" s="296"/>
      <c r="X929" s="296"/>
      <c r="Y929" s="296"/>
      <c r="Z929" s="296"/>
    </row>
    <row r="930" spans="1:26" ht="15.75" customHeight="1" x14ac:dyDescent="0.25">
      <c r="A930" s="296"/>
      <c r="B930" s="296"/>
      <c r="C930" s="296"/>
      <c r="D930" s="296"/>
      <c r="E930" s="296"/>
      <c r="F930" s="296"/>
      <c r="G930" s="296"/>
      <c r="H930" s="300"/>
      <c r="I930" s="301"/>
      <c r="J930" s="296"/>
      <c r="K930" s="296"/>
      <c r="L930" s="296"/>
      <c r="M930" s="296"/>
      <c r="N930" s="296"/>
      <c r="O930" s="296"/>
      <c r="P930" s="296"/>
      <c r="Q930" s="296"/>
      <c r="R930" s="296"/>
      <c r="S930" s="296"/>
      <c r="T930" s="296"/>
      <c r="U930" s="296"/>
      <c r="V930" s="296"/>
      <c r="W930" s="296"/>
      <c r="X930" s="296"/>
      <c r="Y930" s="296"/>
      <c r="Z930" s="296"/>
    </row>
    <row r="931" spans="1:26" ht="15.75" customHeight="1" x14ac:dyDescent="0.25">
      <c r="A931" s="296"/>
      <c r="B931" s="296"/>
      <c r="C931" s="296"/>
      <c r="D931" s="296"/>
      <c r="E931" s="296"/>
      <c r="F931" s="296"/>
      <c r="G931" s="296"/>
      <c r="H931" s="300"/>
      <c r="I931" s="301"/>
      <c r="J931" s="296"/>
      <c r="K931" s="296"/>
      <c r="L931" s="296"/>
      <c r="M931" s="296"/>
      <c r="N931" s="296"/>
      <c r="O931" s="296"/>
      <c r="P931" s="296"/>
      <c r="Q931" s="296"/>
      <c r="R931" s="296"/>
      <c r="S931" s="296"/>
      <c r="T931" s="296"/>
      <c r="U931" s="296"/>
      <c r="V931" s="296"/>
      <c r="W931" s="296"/>
      <c r="X931" s="296"/>
      <c r="Y931" s="296"/>
      <c r="Z931" s="296"/>
    </row>
    <row r="932" spans="1:26" ht="15.75" customHeight="1" x14ac:dyDescent="0.25">
      <c r="A932" s="296"/>
      <c r="B932" s="296"/>
      <c r="C932" s="296"/>
      <c r="D932" s="296"/>
      <c r="E932" s="296"/>
      <c r="F932" s="296"/>
      <c r="G932" s="296"/>
      <c r="H932" s="300"/>
      <c r="I932" s="301"/>
      <c r="J932" s="296"/>
      <c r="K932" s="296"/>
      <c r="L932" s="296"/>
      <c r="M932" s="296"/>
      <c r="N932" s="296"/>
      <c r="O932" s="296"/>
      <c r="P932" s="296"/>
      <c r="Q932" s="296"/>
      <c r="R932" s="296"/>
      <c r="S932" s="296"/>
      <c r="T932" s="296"/>
      <c r="U932" s="296"/>
      <c r="V932" s="296"/>
      <c r="W932" s="296"/>
      <c r="X932" s="296"/>
      <c r="Y932" s="296"/>
      <c r="Z932" s="296"/>
    </row>
    <row r="933" spans="1:26" ht="15.75" customHeight="1" x14ac:dyDescent="0.25">
      <c r="A933" s="296"/>
      <c r="B933" s="296"/>
      <c r="C933" s="296"/>
      <c r="D933" s="296"/>
      <c r="E933" s="296"/>
      <c r="F933" s="296"/>
      <c r="G933" s="296"/>
      <c r="H933" s="300"/>
      <c r="I933" s="301"/>
      <c r="J933" s="296"/>
      <c r="K933" s="296"/>
      <c r="L933" s="296"/>
      <c r="M933" s="296"/>
      <c r="N933" s="296"/>
      <c r="O933" s="296"/>
      <c r="P933" s="296"/>
      <c r="Q933" s="296"/>
      <c r="R933" s="296"/>
      <c r="S933" s="296"/>
      <c r="T933" s="296"/>
      <c r="U933" s="296"/>
      <c r="V933" s="296"/>
      <c r="W933" s="296"/>
      <c r="X933" s="296"/>
      <c r="Y933" s="296"/>
      <c r="Z933" s="296"/>
    </row>
    <row r="934" spans="1:26" ht="15.75" customHeight="1" x14ac:dyDescent="0.25">
      <c r="A934" s="296"/>
      <c r="B934" s="296"/>
      <c r="C934" s="296"/>
      <c r="D934" s="296"/>
      <c r="E934" s="296"/>
      <c r="F934" s="296"/>
      <c r="G934" s="296"/>
      <c r="H934" s="300"/>
      <c r="I934" s="301"/>
      <c r="J934" s="296"/>
      <c r="K934" s="296"/>
      <c r="L934" s="296"/>
      <c r="M934" s="296"/>
      <c r="N934" s="296"/>
      <c r="O934" s="296"/>
      <c r="P934" s="296"/>
      <c r="Q934" s="296"/>
      <c r="R934" s="296"/>
      <c r="S934" s="296"/>
      <c r="T934" s="296"/>
      <c r="U934" s="296"/>
      <c r="V934" s="296"/>
      <c r="W934" s="296"/>
      <c r="X934" s="296"/>
      <c r="Y934" s="296"/>
      <c r="Z934" s="296"/>
    </row>
    <row r="935" spans="1:26" ht="15.75" customHeight="1" x14ac:dyDescent="0.25">
      <c r="A935" s="296"/>
      <c r="B935" s="296"/>
      <c r="C935" s="296"/>
      <c r="D935" s="296"/>
      <c r="E935" s="296"/>
      <c r="F935" s="296"/>
      <c r="G935" s="296"/>
      <c r="H935" s="300"/>
      <c r="I935" s="301"/>
      <c r="J935" s="296"/>
      <c r="K935" s="296"/>
      <c r="L935" s="296"/>
      <c r="M935" s="296"/>
      <c r="N935" s="296"/>
      <c r="O935" s="296"/>
      <c r="P935" s="296"/>
      <c r="Q935" s="296"/>
      <c r="R935" s="296"/>
      <c r="S935" s="296"/>
      <c r="T935" s="296"/>
      <c r="U935" s="296"/>
      <c r="V935" s="296"/>
      <c r="W935" s="296"/>
      <c r="X935" s="296"/>
      <c r="Y935" s="296"/>
      <c r="Z935" s="296"/>
    </row>
    <row r="936" spans="1:26" ht="15.75" customHeight="1" x14ac:dyDescent="0.25">
      <c r="A936" s="296"/>
      <c r="B936" s="296"/>
      <c r="C936" s="296"/>
      <c r="D936" s="296"/>
      <c r="E936" s="296"/>
      <c r="F936" s="296"/>
      <c r="G936" s="296"/>
      <c r="H936" s="300"/>
      <c r="I936" s="301"/>
      <c r="J936" s="296"/>
      <c r="K936" s="296"/>
      <c r="L936" s="296"/>
      <c r="M936" s="296"/>
      <c r="N936" s="296"/>
      <c r="O936" s="296"/>
      <c r="P936" s="296"/>
      <c r="Q936" s="296"/>
      <c r="R936" s="296"/>
      <c r="S936" s="296"/>
      <c r="T936" s="296"/>
      <c r="U936" s="296"/>
      <c r="V936" s="296"/>
      <c r="W936" s="296"/>
      <c r="X936" s="296"/>
      <c r="Y936" s="296"/>
      <c r="Z936" s="296"/>
    </row>
    <row r="937" spans="1:26" ht="15.75" customHeight="1" x14ac:dyDescent="0.25">
      <c r="A937" s="296"/>
      <c r="B937" s="296"/>
      <c r="C937" s="296"/>
      <c r="D937" s="296"/>
      <c r="E937" s="296"/>
      <c r="F937" s="296"/>
      <c r="G937" s="296"/>
      <c r="H937" s="300"/>
      <c r="I937" s="301"/>
      <c r="J937" s="296"/>
      <c r="K937" s="296"/>
      <c r="L937" s="296"/>
      <c r="M937" s="296"/>
      <c r="N937" s="296"/>
      <c r="O937" s="296"/>
      <c r="P937" s="296"/>
      <c r="Q937" s="296"/>
      <c r="R937" s="296"/>
      <c r="S937" s="296"/>
      <c r="T937" s="296"/>
      <c r="U937" s="296"/>
      <c r="V937" s="296"/>
      <c r="W937" s="296"/>
      <c r="X937" s="296"/>
      <c r="Y937" s="296"/>
      <c r="Z937" s="296"/>
    </row>
    <row r="938" spans="1:26" ht="15.75" customHeight="1" x14ac:dyDescent="0.25">
      <c r="A938" s="296"/>
      <c r="B938" s="296"/>
      <c r="C938" s="296"/>
      <c r="D938" s="296"/>
      <c r="E938" s="296"/>
      <c r="F938" s="296"/>
      <c r="G938" s="296"/>
      <c r="H938" s="300"/>
      <c r="I938" s="301"/>
      <c r="J938" s="296"/>
      <c r="K938" s="296"/>
      <c r="L938" s="296"/>
      <c r="M938" s="296"/>
      <c r="N938" s="296"/>
      <c r="O938" s="296"/>
      <c r="P938" s="296"/>
      <c r="Q938" s="296"/>
      <c r="R938" s="296"/>
      <c r="S938" s="296"/>
      <c r="T938" s="296"/>
      <c r="U938" s="296"/>
      <c r="V938" s="296"/>
      <c r="W938" s="296"/>
      <c r="X938" s="296"/>
      <c r="Y938" s="296"/>
      <c r="Z938" s="296"/>
    </row>
    <row r="939" spans="1:26" ht="15.75" customHeight="1" x14ac:dyDescent="0.25">
      <c r="A939" s="296"/>
      <c r="B939" s="296"/>
      <c r="C939" s="296"/>
      <c r="D939" s="296"/>
      <c r="E939" s="296"/>
      <c r="F939" s="296"/>
      <c r="G939" s="296"/>
      <c r="H939" s="300"/>
      <c r="I939" s="301"/>
      <c r="J939" s="296"/>
      <c r="K939" s="296"/>
      <c r="L939" s="296"/>
      <c r="M939" s="296"/>
      <c r="N939" s="296"/>
      <c r="O939" s="296"/>
      <c r="P939" s="296"/>
      <c r="Q939" s="296"/>
      <c r="R939" s="296"/>
      <c r="S939" s="296"/>
      <c r="T939" s="296"/>
      <c r="U939" s="296"/>
      <c r="V939" s="296"/>
      <c r="W939" s="296"/>
      <c r="X939" s="296"/>
      <c r="Y939" s="296"/>
      <c r="Z939" s="296"/>
    </row>
    <row r="940" spans="1:26" ht="15.75" customHeight="1" x14ac:dyDescent="0.25">
      <c r="A940" s="296"/>
      <c r="B940" s="296"/>
      <c r="C940" s="296"/>
      <c r="D940" s="296"/>
      <c r="E940" s="296"/>
      <c r="F940" s="296"/>
      <c r="G940" s="296"/>
      <c r="H940" s="300"/>
      <c r="I940" s="301"/>
      <c r="J940" s="296"/>
      <c r="K940" s="296"/>
      <c r="L940" s="296"/>
      <c r="M940" s="296"/>
      <c r="N940" s="296"/>
      <c r="O940" s="296"/>
      <c r="P940" s="296"/>
      <c r="Q940" s="296"/>
      <c r="R940" s="296"/>
      <c r="S940" s="296"/>
      <c r="T940" s="296"/>
      <c r="U940" s="296"/>
      <c r="V940" s="296"/>
      <c r="W940" s="296"/>
      <c r="X940" s="296"/>
      <c r="Y940" s="296"/>
      <c r="Z940" s="296"/>
    </row>
    <row r="941" spans="1:26" ht="15.75" customHeight="1" x14ac:dyDescent="0.25">
      <c r="A941" s="296"/>
      <c r="B941" s="296"/>
      <c r="C941" s="296"/>
      <c r="D941" s="296"/>
      <c r="E941" s="296"/>
      <c r="F941" s="296"/>
      <c r="G941" s="296"/>
      <c r="H941" s="300"/>
      <c r="I941" s="301"/>
      <c r="J941" s="296"/>
      <c r="K941" s="296"/>
      <c r="L941" s="296"/>
      <c r="M941" s="296"/>
      <c r="N941" s="296"/>
      <c r="O941" s="296"/>
      <c r="P941" s="296"/>
      <c r="Q941" s="296"/>
      <c r="R941" s="296"/>
      <c r="S941" s="296"/>
      <c r="T941" s="296"/>
      <c r="U941" s="296"/>
      <c r="V941" s="296"/>
      <c r="W941" s="296"/>
      <c r="X941" s="296"/>
      <c r="Y941" s="296"/>
      <c r="Z941" s="296"/>
    </row>
    <row r="942" spans="1:26" ht="15.75" customHeight="1" x14ac:dyDescent="0.25">
      <c r="A942" s="296"/>
      <c r="B942" s="296"/>
      <c r="C942" s="296"/>
      <c r="D942" s="296"/>
      <c r="E942" s="296"/>
      <c r="F942" s="296"/>
      <c r="G942" s="296"/>
      <c r="H942" s="300"/>
      <c r="I942" s="301"/>
      <c r="J942" s="296"/>
      <c r="K942" s="296"/>
      <c r="L942" s="296"/>
      <c r="M942" s="296"/>
      <c r="N942" s="296"/>
      <c r="O942" s="296"/>
      <c r="P942" s="296"/>
      <c r="Q942" s="296"/>
      <c r="R942" s="296"/>
      <c r="S942" s="296"/>
      <c r="T942" s="296"/>
      <c r="U942" s="296"/>
      <c r="V942" s="296"/>
      <c r="W942" s="296"/>
      <c r="X942" s="296"/>
      <c r="Y942" s="296"/>
      <c r="Z942" s="296"/>
    </row>
    <row r="943" spans="1:26" ht="15.75" customHeight="1" x14ac:dyDescent="0.25">
      <c r="A943" s="296"/>
      <c r="B943" s="296"/>
      <c r="C943" s="296"/>
      <c r="D943" s="296"/>
      <c r="E943" s="296"/>
      <c r="F943" s="296"/>
      <c r="G943" s="296"/>
      <c r="H943" s="300"/>
      <c r="I943" s="301"/>
      <c r="J943" s="296"/>
      <c r="K943" s="296"/>
      <c r="L943" s="296"/>
      <c r="M943" s="296"/>
      <c r="N943" s="296"/>
      <c r="O943" s="296"/>
      <c r="P943" s="296"/>
      <c r="Q943" s="296"/>
      <c r="R943" s="296"/>
      <c r="S943" s="296"/>
      <c r="T943" s="296"/>
      <c r="U943" s="296"/>
      <c r="V943" s="296"/>
      <c r="W943" s="296"/>
      <c r="X943" s="296"/>
      <c r="Y943" s="296"/>
      <c r="Z943" s="296"/>
    </row>
    <row r="944" spans="1:26" ht="15.75" customHeight="1" x14ac:dyDescent="0.25">
      <c r="A944" s="296"/>
      <c r="B944" s="296"/>
      <c r="C944" s="296"/>
      <c r="D944" s="296"/>
      <c r="E944" s="296"/>
      <c r="F944" s="296"/>
      <c r="G944" s="296"/>
      <c r="H944" s="300"/>
      <c r="I944" s="301"/>
      <c r="J944" s="296"/>
      <c r="K944" s="296"/>
      <c r="L944" s="296"/>
      <c r="M944" s="296"/>
      <c r="N944" s="296"/>
      <c r="O944" s="296"/>
      <c r="P944" s="296"/>
      <c r="Q944" s="296"/>
      <c r="R944" s="296"/>
      <c r="S944" s="296"/>
      <c r="T944" s="296"/>
      <c r="U944" s="296"/>
      <c r="V944" s="296"/>
      <c r="W944" s="296"/>
      <c r="X944" s="296"/>
      <c r="Y944" s="296"/>
      <c r="Z944" s="296"/>
    </row>
    <row r="945" spans="1:26" ht="15.75" customHeight="1" x14ac:dyDescent="0.25">
      <c r="A945" s="296"/>
      <c r="B945" s="296"/>
      <c r="C945" s="296"/>
      <c r="D945" s="296"/>
      <c r="E945" s="296"/>
      <c r="F945" s="296"/>
      <c r="G945" s="296"/>
      <c r="H945" s="300"/>
      <c r="I945" s="301"/>
      <c r="J945" s="296"/>
      <c r="K945" s="296"/>
      <c r="L945" s="296"/>
      <c r="M945" s="296"/>
      <c r="N945" s="296"/>
      <c r="O945" s="296"/>
      <c r="P945" s="296"/>
      <c r="Q945" s="296"/>
      <c r="R945" s="296"/>
      <c r="S945" s="296"/>
      <c r="T945" s="296"/>
      <c r="U945" s="296"/>
      <c r="V945" s="296"/>
      <c r="W945" s="296"/>
      <c r="X945" s="296"/>
      <c r="Y945" s="296"/>
      <c r="Z945" s="296"/>
    </row>
    <row r="946" spans="1:26" ht="15.75" customHeight="1" x14ac:dyDescent="0.25">
      <c r="A946" s="296"/>
      <c r="B946" s="296"/>
      <c r="C946" s="296"/>
      <c r="D946" s="296"/>
      <c r="E946" s="296"/>
      <c r="F946" s="296"/>
      <c r="G946" s="296"/>
      <c r="H946" s="300"/>
      <c r="I946" s="301"/>
      <c r="J946" s="296"/>
      <c r="K946" s="296"/>
      <c r="L946" s="296"/>
      <c r="M946" s="296"/>
      <c r="N946" s="296"/>
      <c r="O946" s="296"/>
      <c r="P946" s="296"/>
      <c r="Q946" s="296"/>
      <c r="R946" s="296"/>
      <c r="S946" s="296"/>
      <c r="T946" s="296"/>
      <c r="U946" s="296"/>
      <c r="V946" s="296"/>
      <c r="W946" s="296"/>
      <c r="X946" s="296"/>
      <c r="Y946" s="296"/>
      <c r="Z946" s="296"/>
    </row>
    <row r="947" spans="1:26" ht="15.75" customHeight="1" x14ac:dyDescent="0.25">
      <c r="A947" s="296"/>
      <c r="B947" s="296"/>
      <c r="C947" s="296"/>
      <c r="D947" s="296"/>
      <c r="E947" s="296"/>
      <c r="F947" s="296"/>
      <c r="G947" s="296"/>
      <c r="H947" s="300"/>
      <c r="I947" s="301"/>
      <c r="J947" s="296"/>
      <c r="K947" s="296"/>
      <c r="L947" s="296"/>
      <c r="M947" s="296"/>
      <c r="N947" s="296"/>
      <c r="O947" s="296"/>
      <c r="P947" s="296"/>
      <c r="Q947" s="296"/>
      <c r="R947" s="296"/>
      <c r="S947" s="296"/>
      <c r="T947" s="296"/>
      <c r="U947" s="296"/>
      <c r="V947" s="296"/>
      <c r="W947" s="296"/>
      <c r="X947" s="296"/>
      <c r="Y947" s="296"/>
      <c r="Z947" s="296"/>
    </row>
    <row r="948" spans="1:26" ht="15.75" customHeight="1" x14ac:dyDescent="0.25">
      <c r="A948" s="296"/>
      <c r="B948" s="296"/>
      <c r="C948" s="296"/>
      <c r="D948" s="296"/>
      <c r="E948" s="296"/>
      <c r="F948" s="296"/>
      <c r="G948" s="296"/>
      <c r="H948" s="300"/>
      <c r="I948" s="301"/>
      <c r="J948" s="296"/>
      <c r="K948" s="296"/>
      <c r="L948" s="296"/>
      <c r="M948" s="296"/>
      <c r="N948" s="296"/>
      <c r="O948" s="296"/>
      <c r="P948" s="296"/>
      <c r="Q948" s="296"/>
      <c r="R948" s="296"/>
      <c r="S948" s="296"/>
      <c r="T948" s="296"/>
      <c r="U948" s="296"/>
      <c r="V948" s="296"/>
      <c r="W948" s="296"/>
      <c r="X948" s="296"/>
      <c r="Y948" s="296"/>
      <c r="Z948" s="296"/>
    </row>
    <row r="949" spans="1:26" ht="15.75" customHeight="1" x14ac:dyDescent="0.25">
      <c r="A949" s="296"/>
      <c r="B949" s="296"/>
      <c r="C949" s="296"/>
      <c r="D949" s="296"/>
      <c r="E949" s="296"/>
      <c r="F949" s="296"/>
      <c r="G949" s="296"/>
      <c r="H949" s="300"/>
      <c r="I949" s="301"/>
      <c r="J949" s="296"/>
      <c r="K949" s="296"/>
      <c r="L949" s="296"/>
      <c r="M949" s="296"/>
      <c r="N949" s="296"/>
      <c r="O949" s="296"/>
      <c r="P949" s="296"/>
      <c r="Q949" s="296"/>
      <c r="R949" s="296"/>
      <c r="S949" s="296"/>
      <c r="T949" s="296"/>
      <c r="U949" s="296"/>
      <c r="V949" s="296"/>
      <c r="W949" s="296"/>
      <c r="X949" s="296"/>
      <c r="Y949" s="296"/>
      <c r="Z949" s="296"/>
    </row>
    <row r="950" spans="1:26" ht="15.75" customHeight="1" x14ac:dyDescent="0.25">
      <c r="A950" s="296"/>
      <c r="B950" s="296"/>
      <c r="C950" s="296"/>
      <c r="D950" s="296"/>
      <c r="E950" s="296"/>
      <c r="F950" s="296"/>
      <c r="G950" s="296"/>
      <c r="H950" s="300"/>
      <c r="I950" s="301"/>
      <c r="J950" s="296"/>
      <c r="K950" s="296"/>
      <c r="L950" s="296"/>
      <c r="M950" s="296"/>
      <c r="N950" s="296"/>
      <c r="O950" s="296"/>
      <c r="P950" s="296"/>
      <c r="Q950" s="296"/>
      <c r="R950" s="296"/>
      <c r="S950" s="296"/>
      <c r="T950" s="296"/>
      <c r="U950" s="296"/>
      <c r="V950" s="296"/>
      <c r="W950" s="296"/>
      <c r="X950" s="296"/>
      <c r="Y950" s="296"/>
      <c r="Z950" s="296"/>
    </row>
    <row r="951" spans="1:26" ht="15.75" customHeight="1" x14ac:dyDescent="0.25">
      <c r="A951" s="296"/>
      <c r="B951" s="296"/>
      <c r="C951" s="296"/>
      <c r="D951" s="296"/>
      <c r="E951" s="296"/>
      <c r="F951" s="296"/>
      <c r="G951" s="296"/>
      <c r="H951" s="300"/>
      <c r="I951" s="301"/>
      <c r="J951" s="296"/>
      <c r="K951" s="296"/>
      <c r="L951" s="296"/>
      <c r="M951" s="296"/>
      <c r="N951" s="296"/>
      <c r="O951" s="296"/>
      <c r="P951" s="296"/>
      <c r="Q951" s="296"/>
      <c r="R951" s="296"/>
      <c r="S951" s="296"/>
      <c r="T951" s="296"/>
      <c r="U951" s="296"/>
      <c r="V951" s="296"/>
      <c r="W951" s="296"/>
      <c r="X951" s="296"/>
      <c r="Y951" s="296"/>
      <c r="Z951" s="296"/>
    </row>
    <row r="952" spans="1:26" ht="15.75" customHeight="1" x14ac:dyDescent="0.25">
      <c r="A952" s="296"/>
      <c r="B952" s="296"/>
      <c r="C952" s="296"/>
      <c r="D952" s="296"/>
      <c r="E952" s="296"/>
      <c r="F952" s="296"/>
      <c r="G952" s="296"/>
      <c r="H952" s="300"/>
      <c r="I952" s="301"/>
      <c r="J952" s="296"/>
      <c r="K952" s="296"/>
      <c r="L952" s="296"/>
      <c r="M952" s="296"/>
      <c r="N952" s="296"/>
      <c r="O952" s="296"/>
      <c r="P952" s="296"/>
      <c r="Q952" s="296"/>
      <c r="R952" s="296"/>
      <c r="S952" s="296"/>
      <c r="T952" s="296"/>
      <c r="U952" s="296"/>
      <c r="V952" s="296"/>
      <c r="W952" s="296"/>
      <c r="X952" s="296"/>
      <c r="Y952" s="296"/>
      <c r="Z952" s="296"/>
    </row>
    <row r="953" spans="1:26" ht="15.75" customHeight="1" x14ac:dyDescent="0.25">
      <c r="A953" s="296"/>
      <c r="B953" s="296"/>
      <c r="C953" s="296"/>
      <c r="D953" s="296"/>
      <c r="E953" s="296"/>
      <c r="F953" s="296"/>
      <c r="G953" s="296"/>
      <c r="H953" s="300"/>
      <c r="I953" s="301"/>
      <c r="J953" s="296"/>
      <c r="K953" s="296"/>
      <c r="L953" s="296"/>
      <c r="M953" s="296"/>
      <c r="N953" s="296"/>
      <c r="O953" s="296"/>
      <c r="P953" s="296"/>
      <c r="Q953" s="296"/>
      <c r="R953" s="296"/>
      <c r="S953" s="296"/>
      <c r="T953" s="296"/>
      <c r="U953" s="296"/>
      <c r="V953" s="296"/>
      <c r="W953" s="296"/>
      <c r="X953" s="296"/>
      <c r="Y953" s="296"/>
      <c r="Z953" s="296"/>
    </row>
    <row r="954" spans="1:26" ht="15.75" customHeight="1" x14ac:dyDescent="0.25">
      <c r="A954" s="296"/>
      <c r="B954" s="296"/>
      <c r="C954" s="296"/>
      <c r="D954" s="296"/>
      <c r="E954" s="296"/>
      <c r="F954" s="296"/>
      <c r="G954" s="296"/>
      <c r="H954" s="300"/>
      <c r="I954" s="301"/>
      <c r="J954" s="296"/>
      <c r="K954" s="296"/>
      <c r="L954" s="296"/>
      <c r="M954" s="296"/>
      <c r="N954" s="296"/>
      <c r="O954" s="296"/>
      <c r="P954" s="296"/>
      <c r="Q954" s="296"/>
      <c r="R954" s="296"/>
      <c r="S954" s="296"/>
      <c r="T954" s="296"/>
      <c r="U954" s="296"/>
      <c r="V954" s="296"/>
      <c r="W954" s="296"/>
      <c r="X954" s="296"/>
      <c r="Y954" s="296"/>
      <c r="Z954" s="296"/>
    </row>
    <row r="955" spans="1:26" ht="15.75" customHeight="1" x14ac:dyDescent="0.25">
      <c r="A955" s="296"/>
      <c r="B955" s="296"/>
      <c r="C955" s="296"/>
      <c r="D955" s="296"/>
      <c r="E955" s="296"/>
      <c r="F955" s="296"/>
      <c r="G955" s="296"/>
      <c r="H955" s="300"/>
      <c r="I955" s="301"/>
      <c r="J955" s="296"/>
      <c r="K955" s="296"/>
      <c r="L955" s="296"/>
      <c r="M955" s="296"/>
      <c r="N955" s="296"/>
      <c r="O955" s="296"/>
      <c r="P955" s="296"/>
      <c r="Q955" s="296"/>
      <c r="R955" s="296"/>
      <c r="S955" s="296"/>
      <c r="T955" s="296"/>
      <c r="U955" s="296"/>
      <c r="V955" s="296"/>
      <c r="W955" s="296"/>
      <c r="X955" s="296"/>
      <c r="Y955" s="296"/>
      <c r="Z955" s="296"/>
    </row>
    <row r="956" spans="1:26" ht="15.75" customHeight="1" x14ac:dyDescent="0.25">
      <c r="A956" s="296"/>
      <c r="B956" s="296"/>
      <c r="C956" s="296"/>
      <c r="D956" s="296"/>
      <c r="E956" s="296"/>
      <c r="F956" s="296"/>
      <c r="G956" s="296"/>
      <c r="H956" s="300"/>
      <c r="I956" s="301"/>
      <c r="J956" s="296"/>
      <c r="K956" s="296"/>
      <c r="L956" s="296"/>
      <c r="M956" s="296"/>
      <c r="N956" s="296"/>
      <c r="O956" s="296"/>
      <c r="P956" s="296"/>
      <c r="Q956" s="296"/>
      <c r="R956" s="296"/>
      <c r="S956" s="296"/>
      <c r="T956" s="296"/>
      <c r="U956" s="296"/>
      <c r="V956" s="296"/>
      <c r="W956" s="296"/>
      <c r="X956" s="296"/>
      <c r="Y956" s="296"/>
      <c r="Z956" s="296"/>
    </row>
    <row r="957" spans="1:26" ht="15.75" customHeight="1" x14ac:dyDescent="0.25">
      <c r="A957" s="296"/>
      <c r="B957" s="296"/>
      <c r="C957" s="296"/>
      <c r="D957" s="296"/>
      <c r="E957" s="296"/>
      <c r="F957" s="296"/>
      <c r="G957" s="296"/>
      <c r="H957" s="300"/>
      <c r="I957" s="301"/>
      <c r="J957" s="296"/>
      <c r="K957" s="296"/>
      <c r="L957" s="296"/>
      <c r="M957" s="296"/>
      <c r="N957" s="296"/>
      <c r="O957" s="296"/>
      <c r="P957" s="296"/>
      <c r="Q957" s="296"/>
      <c r="R957" s="296"/>
      <c r="S957" s="296"/>
      <c r="T957" s="296"/>
      <c r="U957" s="296"/>
      <c r="V957" s="296"/>
      <c r="W957" s="296"/>
      <c r="X957" s="296"/>
      <c r="Y957" s="296"/>
      <c r="Z957" s="296"/>
    </row>
    <row r="958" spans="1:26" ht="15.75" customHeight="1" x14ac:dyDescent="0.25">
      <c r="A958" s="296"/>
      <c r="B958" s="296"/>
      <c r="C958" s="296"/>
      <c r="D958" s="296"/>
      <c r="E958" s="296"/>
      <c r="F958" s="296"/>
      <c r="G958" s="296"/>
      <c r="H958" s="300"/>
      <c r="I958" s="301"/>
      <c r="J958" s="296"/>
      <c r="K958" s="296"/>
      <c r="L958" s="296"/>
      <c r="M958" s="296"/>
      <c r="N958" s="296"/>
      <c r="O958" s="296"/>
      <c r="P958" s="296"/>
      <c r="Q958" s="296"/>
      <c r="R958" s="296"/>
      <c r="S958" s="296"/>
      <c r="T958" s="296"/>
      <c r="U958" s="296"/>
      <c r="V958" s="296"/>
      <c r="W958" s="296"/>
      <c r="X958" s="296"/>
      <c r="Y958" s="296"/>
      <c r="Z958" s="296"/>
    </row>
    <row r="959" spans="1:26" ht="15.75" customHeight="1" x14ac:dyDescent="0.25">
      <c r="A959" s="296"/>
      <c r="B959" s="296"/>
      <c r="C959" s="296"/>
      <c r="D959" s="296"/>
      <c r="E959" s="296"/>
      <c r="F959" s="296"/>
      <c r="G959" s="296"/>
      <c r="H959" s="300"/>
      <c r="I959" s="301"/>
      <c r="J959" s="296"/>
      <c r="K959" s="296"/>
      <c r="L959" s="296"/>
      <c r="M959" s="296"/>
      <c r="N959" s="296"/>
      <c r="O959" s="296"/>
      <c r="P959" s="296"/>
      <c r="Q959" s="296"/>
      <c r="R959" s="296"/>
      <c r="S959" s="296"/>
      <c r="T959" s="296"/>
      <c r="U959" s="296"/>
      <c r="V959" s="296"/>
      <c r="W959" s="296"/>
      <c r="X959" s="296"/>
      <c r="Y959" s="296"/>
      <c r="Z959" s="296"/>
    </row>
    <row r="960" spans="1:26" ht="15.75" customHeight="1" x14ac:dyDescent="0.25">
      <c r="A960" s="296"/>
      <c r="B960" s="296"/>
      <c r="C960" s="296"/>
      <c r="D960" s="296"/>
      <c r="E960" s="296"/>
      <c r="F960" s="296"/>
      <c r="G960" s="296"/>
      <c r="H960" s="300"/>
      <c r="I960" s="301"/>
      <c r="J960" s="296"/>
      <c r="K960" s="296"/>
      <c r="L960" s="296"/>
      <c r="M960" s="296"/>
      <c r="N960" s="296"/>
      <c r="O960" s="296"/>
      <c r="P960" s="296"/>
      <c r="Q960" s="296"/>
      <c r="R960" s="296"/>
      <c r="S960" s="296"/>
      <c r="T960" s="296"/>
      <c r="U960" s="296"/>
      <c r="V960" s="296"/>
      <c r="W960" s="296"/>
      <c r="X960" s="296"/>
      <c r="Y960" s="296"/>
      <c r="Z960" s="296"/>
    </row>
    <row r="961" spans="1:26" ht="15.75" customHeight="1" x14ac:dyDescent="0.25">
      <c r="A961" s="296"/>
      <c r="B961" s="296"/>
      <c r="C961" s="296"/>
      <c r="D961" s="296"/>
      <c r="E961" s="296"/>
      <c r="F961" s="296"/>
      <c r="G961" s="296"/>
      <c r="H961" s="300"/>
      <c r="I961" s="301"/>
      <c r="J961" s="296"/>
      <c r="K961" s="296"/>
      <c r="L961" s="296"/>
      <c r="M961" s="296"/>
      <c r="N961" s="296"/>
      <c r="O961" s="296"/>
      <c r="P961" s="296"/>
      <c r="Q961" s="296"/>
      <c r="R961" s="296"/>
      <c r="S961" s="296"/>
      <c r="T961" s="296"/>
      <c r="U961" s="296"/>
      <c r="V961" s="296"/>
      <c r="W961" s="296"/>
      <c r="X961" s="296"/>
      <c r="Y961" s="296"/>
      <c r="Z961" s="296"/>
    </row>
    <row r="962" spans="1:26" ht="15.75" customHeight="1" x14ac:dyDescent="0.25">
      <c r="A962" s="296"/>
      <c r="B962" s="296"/>
      <c r="C962" s="296"/>
      <c r="D962" s="296"/>
      <c r="E962" s="296"/>
      <c r="F962" s="296"/>
      <c r="G962" s="296"/>
      <c r="H962" s="300"/>
      <c r="I962" s="301"/>
      <c r="J962" s="296"/>
      <c r="K962" s="296"/>
      <c r="L962" s="296"/>
      <c r="M962" s="296"/>
      <c r="N962" s="296"/>
      <c r="O962" s="296"/>
      <c r="P962" s="296"/>
      <c r="Q962" s="296"/>
      <c r="R962" s="296"/>
      <c r="S962" s="296"/>
      <c r="T962" s="296"/>
      <c r="U962" s="296"/>
      <c r="V962" s="296"/>
      <c r="W962" s="296"/>
      <c r="X962" s="296"/>
      <c r="Y962" s="296"/>
      <c r="Z962" s="296"/>
    </row>
    <row r="963" spans="1:26" ht="15.75" customHeight="1" x14ac:dyDescent="0.25">
      <c r="A963" s="296"/>
      <c r="B963" s="296"/>
      <c r="C963" s="296"/>
      <c r="D963" s="296"/>
      <c r="E963" s="296"/>
      <c r="F963" s="296"/>
      <c r="G963" s="296"/>
      <c r="H963" s="300"/>
      <c r="I963" s="301"/>
      <c r="J963" s="296"/>
      <c r="K963" s="296"/>
      <c r="L963" s="296"/>
      <c r="M963" s="296"/>
      <c r="N963" s="296"/>
      <c r="O963" s="296"/>
      <c r="P963" s="296"/>
      <c r="Q963" s="296"/>
      <c r="R963" s="296"/>
      <c r="S963" s="296"/>
      <c r="T963" s="296"/>
      <c r="U963" s="296"/>
      <c r="V963" s="296"/>
      <c r="W963" s="296"/>
      <c r="X963" s="296"/>
      <c r="Y963" s="296"/>
      <c r="Z963" s="296"/>
    </row>
    <row r="964" spans="1:26" ht="15.75" customHeight="1" x14ac:dyDescent="0.25">
      <c r="A964" s="296"/>
      <c r="B964" s="296"/>
      <c r="C964" s="296"/>
      <c r="D964" s="296"/>
      <c r="E964" s="296"/>
      <c r="F964" s="296"/>
      <c r="G964" s="296"/>
      <c r="H964" s="300"/>
      <c r="I964" s="301"/>
      <c r="J964" s="296"/>
      <c r="K964" s="296"/>
      <c r="L964" s="296"/>
      <c r="M964" s="296"/>
      <c r="N964" s="296"/>
      <c r="O964" s="296"/>
      <c r="P964" s="296"/>
      <c r="Q964" s="296"/>
      <c r="R964" s="296"/>
      <c r="S964" s="296"/>
      <c r="T964" s="296"/>
      <c r="U964" s="296"/>
      <c r="V964" s="296"/>
      <c r="W964" s="296"/>
      <c r="X964" s="296"/>
      <c r="Y964" s="296"/>
      <c r="Z964" s="296"/>
    </row>
    <row r="965" spans="1:26" ht="15.75" customHeight="1" x14ac:dyDescent="0.25">
      <c r="A965" s="296"/>
      <c r="B965" s="296"/>
      <c r="C965" s="296"/>
      <c r="D965" s="296"/>
      <c r="E965" s="296"/>
      <c r="F965" s="296"/>
      <c r="G965" s="296"/>
      <c r="H965" s="300"/>
      <c r="I965" s="301"/>
      <c r="J965" s="296"/>
      <c r="K965" s="296"/>
      <c r="L965" s="296"/>
      <c r="M965" s="296"/>
      <c r="N965" s="296"/>
      <c r="O965" s="296"/>
      <c r="P965" s="296"/>
      <c r="Q965" s="296"/>
      <c r="R965" s="296"/>
      <c r="S965" s="296"/>
      <c r="T965" s="296"/>
      <c r="U965" s="296"/>
      <c r="V965" s="296"/>
      <c r="W965" s="296"/>
      <c r="X965" s="296"/>
      <c r="Y965" s="296"/>
      <c r="Z965" s="296"/>
    </row>
    <row r="966" spans="1:26" ht="15.75" customHeight="1" x14ac:dyDescent="0.25">
      <c r="A966" s="296"/>
      <c r="B966" s="296"/>
      <c r="C966" s="296"/>
      <c r="D966" s="296"/>
      <c r="E966" s="296"/>
      <c r="F966" s="296"/>
      <c r="G966" s="296"/>
      <c r="H966" s="300"/>
      <c r="I966" s="301"/>
      <c r="J966" s="296"/>
      <c r="K966" s="296"/>
      <c r="L966" s="296"/>
      <c r="M966" s="296"/>
      <c r="N966" s="296"/>
      <c r="O966" s="296"/>
      <c r="P966" s="296"/>
      <c r="Q966" s="296"/>
      <c r="R966" s="296"/>
      <c r="S966" s="296"/>
      <c r="T966" s="296"/>
      <c r="U966" s="296"/>
      <c r="V966" s="296"/>
      <c r="W966" s="296"/>
      <c r="X966" s="296"/>
      <c r="Y966" s="296"/>
      <c r="Z966" s="296"/>
    </row>
    <row r="967" spans="1:26" ht="15.75" customHeight="1" x14ac:dyDescent="0.25">
      <c r="A967" s="296"/>
      <c r="B967" s="296"/>
      <c r="C967" s="296"/>
      <c r="D967" s="296"/>
      <c r="E967" s="296"/>
      <c r="F967" s="296"/>
      <c r="G967" s="296"/>
      <c r="H967" s="300"/>
      <c r="I967" s="301"/>
      <c r="J967" s="296"/>
      <c r="K967" s="296"/>
      <c r="L967" s="296"/>
      <c r="M967" s="296"/>
      <c r="N967" s="296"/>
      <c r="O967" s="296"/>
      <c r="P967" s="296"/>
      <c r="Q967" s="296"/>
      <c r="R967" s="296"/>
      <c r="S967" s="296"/>
      <c r="T967" s="296"/>
      <c r="U967" s="296"/>
      <c r="V967" s="296"/>
      <c r="W967" s="296"/>
      <c r="X967" s="296"/>
      <c r="Y967" s="296"/>
      <c r="Z967" s="296"/>
    </row>
    <row r="968" spans="1:26" ht="15.75" customHeight="1" x14ac:dyDescent="0.25">
      <c r="A968" s="296"/>
      <c r="B968" s="296"/>
      <c r="C968" s="296"/>
      <c r="D968" s="296"/>
      <c r="E968" s="296"/>
      <c r="F968" s="296"/>
      <c r="G968" s="296"/>
      <c r="H968" s="300"/>
      <c r="I968" s="301"/>
      <c r="J968" s="296"/>
      <c r="K968" s="296"/>
      <c r="L968" s="296"/>
      <c r="M968" s="296"/>
      <c r="N968" s="296"/>
      <c r="O968" s="296"/>
      <c r="P968" s="296"/>
      <c r="Q968" s="296"/>
      <c r="R968" s="296"/>
      <c r="S968" s="296"/>
      <c r="T968" s="296"/>
      <c r="U968" s="296"/>
      <c r="V968" s="296"/>
      <c r="W968" s="296"/>
      <c r="X968" s="296"/>
      <c r="Y968" s="296"/>
      <c r="Z968" s="296"/>
    </row>
    <row r="969" spans="1:26" ht="15.75" customHeight="1" x14ac:dyDescent="0.25">
      <c r="A969" s="296"/>
      <c r="B969" s="296"/>
      <c r="C969" s="296"/>
      <c r="D969" s="296"/>
      <c r="E969" s="296"/>
      <c r="F969" s="296"/>
      <c r="G969" s="296"/>
      <c r="H969" s="300"/>
      <c r="I969" s="301"/>
      <c r="J969" s="296"/>
      <c r="K969" s="296"/>
      <c r="L969" s="296"/>
      <c r="M969" s="296"/>
      <c r="N969" s="296"/>
      <c r="O969" s="296"/>
      <c r="P969" s="296"/>
      <c r="Q969" s="296"/>
      <c r="R969" s="296"/>
      <c r="S969" s="296"/>
      <c r="T969" s="296"/>
      <c r="U969" s="296"/>
      <c r="V969" s="296"/>
      <c r="W969" s="296"/>
      <c r="X969" s="296"/>
      <c r="Y969" s="296"/>
      <c r="Z969" s="296"/>
    </row>
    <row r="970" spans="1:26" ht="15.75" customHeight="1" x14ac:dyDescent="0.25">
      <c r="A970" s="296"/>
      <c r="B970" s="296"/>
      <c r="C970" s="296"/>
      <c r="D970" s="296"/>
      <c r="E970" s="296"/>
      <c r="F970" s="296"/>
      <c r="G970" s="296"/>
      <c r="H970" s="300"/>
      <c r="I970" s="301"/>
      <c r="J970" s="296"/>
      <c r="K970" s="296"/>
      <c r="L970" s="296"/>
      <c r="M970" s="296"/>
      <c r="N970" s="296"/>
      <c r="O970" s="296"/>
      <c r="P970" s="296"/>
      <c r="Q970" s="296"/>
      <c r="R970" s="296"/>
      <c r="S970" s="296"/>
      <c r="T970" s="296"/>
      <c r="U970" s="296"/>
      <c r="V970" s="296"/>
      <c r="W970" s="296"/>
      <c r="X970" s="296"/>
      <c r="Y970" s="296"/>
      <c r="Z970" s="296"/>
    </row>
    <row r="971" spans="1:26" ht="15.75" customHeight="1" x14ac:dyDescent="0.25">
      <c r="A971" s="296"/>
      <c r="B971" s="296"/>
      <c r="C971" s="296"/>
      <c r="D971" s="296"/>
      <c r="E971" s="296"/>
      <c r="F971" s="296"/>
      <c r="G971" s="296"/>
      <c r="H971" s="300"/>
      <c r="I971" s="301"/>
      <c r="J971" s="296"/>
      <c r="K971" s="296"/>
      <c r="L971" s="296"/>
      <c r="M971" s="296"/>
      <c r="N971" s="296"/>
      <c r="O971" s="296"/>
      <c r="P971" s="296"/>
      <c r="Q971" s="296"/>
      <c r="R971" s="296"/>
      <c r="S971" s="296"/>
      <c r="T971" s="296"/>
      <c r="U971" s="296"/>
      <c r="V971" s="296"/>
      <c r="W971" s="296"/>
      <c r="X971" s="296"/>
      <c r="Y971" s="296"/>
      <c r="Z971" s="296"/>
    </row>
    <row r="972" spans="1:26" ht="15.75" customHeight="1" x14ac:dyDescent="0.25">
      <c r="A972" s="296"/>
      <c r="B972" s="296"/>
      <c r="C972" s="296"/>
      <c r="D972" s="296"/>
      <c r="E972" s="296"/>
      <c r="F972" s="296"/>
      <c r="G972" s="296"/>
      <c r="H972" s="300"/>
      <c r="I972" s="301"/>
      <c r="J972" s="296"/>
      <c r="K972" s="296"/>
      <c r="L972" s="296"/>
      <c r="M972" s="296"/>
      <c r="N972" s="296"/>
      <c r="O972" s="296"/>
      <c r="P972" s="296"/>
      <c r="Q972" s="296"/>
      <c r="R972" s="296"/>
      <c r="S972" s="296"/>
      <c r="T972" s="296"/>
      <c r="U972" s="296"/>
      <c r="V972" s="296"/>
      <c r="W972" s="296"/>
      <c r="X972" s="296"/>
      <c r="Y972" s="296"/>
      <c r="Z972" s="296"/>
    </row>
    <row r="973" spans="1:26" ht="15.75" customHeight="1" x14ac:dyDescent="0.25">
      <c r="A973" s="296"/>
      <c r="B973" s="296"/>
      <c r="C973" s="296"/>
      <c r="D973" s="296"/>
      <c r="E973" s="296"/>
      <c r="F973" s="296"/>
      <c r="G973" s="296"/>
      <c r="H973" s="300"/>
      <c r="I973" s="301"/>
      <c r="J973" s="296"/>
      <c r="K973" s="296"/>
      <c r="L973" s="296"/>
      <c r="M973" s="296"/>
      <c r="N973" s="296"/>
      <c r="O973" s="296"/>
      <c r="P973" s="296"/>
      <c r="Q973" s="296"/>
      <c r="R973" s="296"/>
      <c r="S973" s="296"/>
      <c r="T973" s="296"/>
      <c r="U973" s="296"/>
      <c r="V973" s="296"/>
      <c r="W973" s="296"/>
      <c r="X973" s="296"/>
      <c r="Y973" s="296"/>
      <c r="Z973" s="296"/>
    </row>
    <row r="974" spans="1:26" ht="15.75" customHeight="1" x14ac:dyDescent="0.25">
      <c r="A974" s="296"/>
      <c r="B974" s="296"/>
      <c r="C974" s="296"/>
      <c r="D974" s="296"/>
      <c r="E974" s="296"/>
      <c r="F974" s="296"/>
      <c r="G974" s="296"/>
      <c r="H974" s="300"/>
      <c r="I974" s="301"/>
      <c r="J974" s="296"/>
      <c r="K974" s="296"/>
      <c r="L974" s="296"/>
      <c r="M974" s="296"/>
      <c r="N974" s="296"/>
      <c r="O974" s="296"/>
      <c r="P974" s="296"/>
      <c r="Q974" s="296"/>
      <c r="R974" s="296"/>
      <c r="S974" s="296"/>
      <c r="T974" s="296"/>
      <c r="U974" s="296"/>
      <c r="V974" s="296"/>
      <c r="W974" s="296"/>
      <c r="X974" s="296"/>
      <c r="Y974" s="296"/>
      <c r="Z974" s="296"/>
    </row>
    <row r="975" spans="1:26" ht="15.75" customHeight="1" x14ac:dyDescent="0.25">
      <c r="A975" s="296"/>
      <c r="B975" s="296"/>
      <c r="C975" s="296"/>
      <c r="D975" s="296"/>
      <c r="E975" s="296"/>
      <c r="F975" s="296"/>
      <c r="G975" s="296"/>
      <c r="H975" s="300"/>
      <c r="I975" s="301"/>
      <c r="J975" s="296"/>
      <c r="K975" s="296"/>
      <c r="L975" s="296"/>
      <c r="M975" s="296"/>
      <c r="N975" s="296"/>
      <c r="O975" s="296"/>
      <c r="P975" s="296"/>
      <c r="Q975" s="296"/>
      <c r="R975" s="296"/>
      <c r="S975" s="296"/>
      <c r="T975" s="296"/>
      <c r="U975" s="296"/>
      <c r="V975" s="296"/>
      <c r="W975" s="296"/>
      <c r="X975" s="296"/>
      <c r="Y975" s="296"/>
      <c r="Z975" s="296"/>
    </row>
    <row r="976" spans="1:26" ht="15.75" customHeight="1" x14ac:dyDescent="0.25">
      <c r="A976" s="296"/>
      <c r="B976" s="296"/>
      <c r="C976" s="296"/>
      <c r="D976" s="296"/>
      <c r="E976" s="296"/>
      <c r="F976" s="296"/>
      <c r="G976" s="296"/>
      <c r="H976" s="300"/>
      <c r="I976" s="301"/>
      <c r="J976" s="296"/>
      <c r="K976" s="296"/>
      <c r="L976" s="296"/>
      <c r="M976" s="296"/>
      <c r="N976" s="296"/>
      <c r="O976" s="296"/>
      <c r="P976" s="296"/>
      <c r="Q976" s="296"/>
      <c r="R976" s="296"/>
      <c r="S976" s="296"/>
      <c r="T976" s="296"/>
      <c r="U976" s="296"/>
      <c r="V976" s="296"/>
      <c r="W976" s="296"/>
      <c r="X976" s="296"/>
      <c r="Y976" s="296"/>
      <c r="Z976" s="296"/>
    </row>
    <row r="977" spans="1:26" ht="15.75" customHeight="1" x14ac:dyDescent="0.25">
      <c r="A977" s="296"/>
      <c r="B977" s="296"/>
      <c r="C977" s="296"/>
      <c r="D977" s="296"/>
      <c r="E977" s="296"/>
      <c r="F977" s="296"/>
      <c r="G977" s="296"/>
      <c r="H977" s="300"/>
      <c r="I977" s="301"/>
      <c r="J977" s="296"/>
      <c r="K977" s="296"/>
      <c r="L977" s="296"/>
      <c r="M977" s="296"/>
      <c r="N977" s="296"/>
      <c r="O977" s="296"/>
      <c r="P977" s="296"/>
      <c r="Q977" s="296"/>
      <c r="R977" s="296"/>
      <c r="S977" s="296"/>
      <c r="T977" s="296"/>
      <c r="U977" s="296"/>
      <c r="V977" s="296"/>
      <c r="W977" s="296"/>
      <c r="X977" s="296"/>
      <c r="Y977" s="296"/>
      <c r="Z977" s="296"/>
    </row>
    <row r="978" spans="1:26" ht="15.75" customHeight="1" x14ac:dyDescent="0.25">
      <c r="A978" s="296"/>
      <c r="B978" s="296"/>
      <c r="C978" s="296"/>
      <c r="D978" s="296"/>
      <c r="E978" s="296"/>
      <c r="F978" s="296"/>
      <c r="G978" s="296"/>
      <c r="H978" s="300"/>
      <c r="I978" s="301"/>
      <c r="J978" s="296"/>
      <c r="K978" s="296"/>
      <c r="L978" s="296"/>
      <c r="M978" s="296"/>
      <c r="N978" s="296"/>
      <c r="O978" s="296"/>
      <c r="P978" s="296"/>
      <c r="Q978" s="296"/>
      <c r="R978" s="296"/>
      <c r="S978" s="296"/>
      <c r="T978" s="296"/>
      <c r="U978" s="296"/>
      <c r="V978" s="296"/>
      <c r="W978" s="296"/>
      <c r="X978" s="296"/>
      <c r="Y978" s="296"/>
      <c r="Z978" s="296"/>
    </row>
    <row r="979" spans="1:26" ht="15.75" customHeight="1" x14ac:dyDescent="0.25">
      <c r="A979" s="296"/>
      <c r="B979" s="296"/>
      <c r="C979" s="296"/>
      <c r="D979" s="296"/>
      <c r="E979" s="296"/>
      <c r="F979" s="296"/>
      <c r="G979" s="296"/>
      <c r="H979" s="300"/>
      <c r="I979" s="301"/>
      <c r="J979" s="296"/>
      <c r="K979" s="296"/>
      <c r="L979" s="296"/>
      <c r="M979" s="296"/>
      <c r="N979" s="296"/>
      <c r="O979" s="296"/>
      <c r="P979" s="296"/>
      <c r="Q979" s="296"/>
      <c r="R979" s="296"/>
      <c r="S979" s="296"/>
      <c r="T979" s="296"/>
      <c r="U979" s="296"/>
      <c r="V979" s="296"/>
      <c r="W979" s="296"/>
      <c r="X979" s="296"/>
      <c r="Y979" s="296"/>
      <c r="Z979" s="296"/>
    </row>
    <row r="980" spans="1:26" ht="15.75" customHeight="1" x14ac:dyDescent="0.25">
      <c r="A980" s="296"/>
      <c r="B980" s="296"/>
      <c r="C980" s="296"/>
      <c r="D980" s="296"/>
      <c r="E980" s="296"/>
      <c r="F980" s="296"/>
      <c r="G980" s="296"/>
      <c r="H980" s="300"/>
      <c r="I980" s="301"/>
      <c r="J980" s="296"/>
      <c r="K980" s="296"/>
      <c r="L980" s="296"/>
      <c r="M980" s="296"/>
      <c r="N980" s="296"/>
      <c r="O980" s="296"/>
      <c r="P980" s="296"/>
      <c r="Q980" s="296"/>
      <c r="R980" s="296"/>
      <c r="S980" s="296"/>
      <c r="T980" s="296"/>
      <c r="U980" s="296"/>
      <c r="V980" s="296"/>
      <c r="W980" s="296"/>
      <c r="X980" s="296"/>
      <c r="Y980" s="296"/>
      <c r="Z980" s="296"/>
    </row>
    <row r="981" spans="1:26" ht="15.75" customHeight="1" x14ac:dyDescent="0.25">
      <c r="A981" s="296"/>
      <c r="B981" s="296"/>
      <c r="C981" s="296"/>
      <c r="D981" s="296"/>
      <c r="E981" s="296"/>
      <c r="F981" s="296"/>
      <c r="G981" s="296"/>
      <c r="H981" s="300"/>
      <c r="I981" s="301"/>
      <c r="J981" s="296"/>
      <c r="K981" s="296"/>
      <c r="L981" s="296"/>
      <c r="M981" s="296"/>
      <c r="N981" s="296"/>
      <c r="O981" s="296"/>
      <c r="P981" s="296"/>
      <c r="Q981" s="296"/>
      <c r="R981" s="296"/>
      <c r="S981" s="296"/>
      <c r="T981" s="296"/>
      <c r="U981" s="296"/>
      <c r="V981" s="296"/>
      <c r="W981" s="296"/>
      <c r="X981" s="296"/>
      <c r="Y981" s="296"/>
      <c r="Z981" s="296"/>
    </row>
    <row r="982" spans="1:26" ht="15.75" customHeight="1" x14ac:dyDescent="0.25">
      <c r="A982" s="296"/>
      <c r="B982" s="296"/>
      <c r="C982" s="296"/>
      <c r="D982" s="296"/>
      <c r="E982" s="296"/>
      <c r="F982" s="296"/>
      <c r="G982" s="296"/>
      <c r="H982" s="300"/>
      <c r="I982" s="301"/>
      <c r="J982" s="296"/>
      <c r="K982" s="296"/>
      <c r="L982" s="296"/>
      <c r="M982" s="296"/>
      <c r="N982" s="296"/>
      <c r="O982" s="296"/>
      <c r="P982" s="296"/>
      <c r="Q982" s="296"/>
      <c r="R982" s="296"/>
      <c r="S982" s="296"/>
      <c r="T982" s="296"/>
      <c r="U982" s="296"/>
      <c r="V982" s="296"/>
      <c r="W982" s="296"/>
      <c r="X982" s="296"/>
      <c r="Y982" s="296"/>
      <c r="Z982" s="296"/>
    </row>
    <row r="983" spans="1:26" ht="15.75" customHeight="1" x14ac:dyDescent="0.25">
      <c r="A983" s="296"/>
      <c r="B983" s="296"/>
      <c r="C983" s="296"/>
      <c r="D983" s="296"/>
      <c r="E983" s="296"/>
      <c r="F983" s="296"/>
      <c r="G983" s="296"/>
      <c r="H983" s="300"/>
      <c r="I983" s="301"/>
      <c r="J983" s="296"/>
      <c r="K983" s="296"/>
      <c r="L983" s="296"/>
      <c r="M983" s="296"/>
      <c r="N983" s="296"/>
      <c r="O983" s="296"/>
      <c r="P983" s="296"/>
      <c r="Q983" s="296"/>
      <c r="R983" s="296"/>
      <c r="S983" s="296"/>
      <c r="T983" s="296"/>
      <c r="U983" s="296"/>
      <c r="V983" s="296"/>
      <c r="W983" s="296"/>
      <c r="X983" s="296"/>
      <c r="Y983" s="296"/>
      <c r="Z983" s="296"/>
    </row>
    <row r="984" spans="1:26" ht="15.75" customHeight="1" x14ac:dyDescent="0.25">
      <c r="A984" s="296"/>
      <c r="B984" s="296"/>
      <c r="C984" s="296"/>
      <c r="D984" s="296"/>
      <c r="E984" s="296"/>
      <c r="F984" s="296"/>
      <c r="G984" s="296"/>
      <c r="H984" s="300"/>
      <c r="I984" s="301"/>
      <c r="J984" s="296"/>
      <c r="K984" s="296"/>
      <c r="L984" s="296"/>
      <c r="M984" s="296"/>
      <c r="N984" s="296"/>
      <c r="O984" s="296"/>
      <c r="P984" s="296"/>
      <c r="Q984" s="296"/>
      <c r="R984" s="296"/>
      <c r="S984" s="296"/>
      <c r="T984" s="296"/>
      <c r="U984" s="296"/>
      <c r="V984" s="296"/>
      <c r="W984" s="296"/>
      <c r="X984" s="296"/>
      <c r="Y984" s="296"/>
      <c r="Z984" s="296"/>
    </row>
    <row r="985" spans="1:26" ht="15.75" customHeight="1" x14ac:dyDescent="0.25">
      <c r="A985" s="296"/>
      <c r="B985" s="296"/>
      <c r="C985" s="296"/>
      <c r="D985" s="296"/>
      <c r="E985" s="296"/>
      <c r="F985" s="296"/>
      <c r="G985" s="296"/>
      <c r="H985" s="300"/>
      <c r="I985" s="301"/>
      <c r="J985" s="296"/>
      <c r="K985" s="296"/>
      <c r="L985" s="296"/>
      <c r="M985" s="296"/>
      <c r="N985" s="296"/>
      <c r="O985" s="296"/>
      <c r="P985" s="296"/>
      <c r="Q985" s="296"/>
      <c r="R985" s="296"/>
      <c r="S985" s="296"/>
      <c r="T985" s="296"/>
      <c r="U985" s="296"/>
      <c r="V985" s="296"/>
      <c r="W985" s="296"/>
      <c r="X985" s="296"/>
      <c r="Y985" s="296"/>
      <c r="Z985" s="296"/>
    </row>
    <row r="986" spans="1:26" ht="15.75" customHeight="1" x14ac:dyDescent="0.25">
      <c r="A986" s="296"/>
      <c r="B986" s="296"/>
      <c r="C986" s="296"/>
      <c r="D986" s="296"/>
      <c r="E986" s="296"/>
      <c r="F986" s="296"/>
      <c r="G986" s="296"/>
      <c r="H986" s="300"/>
      <c r="I986" s="301"/>
      <c r="J986" s="296"/>
      <c r="K986" s="296"/>
      <c r="L986" s="296"/>
      <c r="M986" s="296"/>
      <c r="N986" s="296"/>
      <c r="O986" s="296"/>
      <c r="P986" s="296"/>
      <c r="Q986" s="296"/>
      <c r="R986" s="296"/>
      <c r="S986" s="296"/>
      <c r="T986" s="296"/>
      <c r="U986" s="296"/>
      <c r="V986" s="296"/>
      <c r="W986" s="296"/>
      <c r="X986" s="296"/>
      <c r="Y986" s="296"/>
      <c r="Z986" s="296"/>
    </row>
    <row r="987" spans="1:26" ht="15.75" customHeight="1" x14ac:dyDescent="0.25">
      <c r="A987" s="296"/>
      <c r="B987" s="296"/>
      <c r="C987" s="296"/>
      <c r="D987" s="296"/>
      <c r="E987" s="296"/>
      <c r="F987" s="296"/>
      <c r="G987" s="296"/>
      <c r="H987" s="300"/>
      <c r="I987" s="301"/>
      <c r="J987" s="296"/>
      <c r="K987" s="296"/>
      <c r="L987" s="296"/>
      <c r="M987" s="296"/>
      <c r="N987" s="296"/>
      <c r="O987" s="296"/>
      <c r="P987" s="296"/>
      <c r="Q987" s="296"/>
      <c r="R987" s="296"/>
      <c r="S987" s="296"/>
      <c r="T987" s="296"/>
      <c r="U987" s="296"/>
      <c r="V987" s="296"/>
      <c r="W987" s="296"/>
      <c r="X987" s="296"/>
      <c r="Y987" s="296"/>
      <c r="Z987" s="296"/>
    </row>
    <row r="988" spans="1:26" ht="15.75" customHeight="1" x14ac:dyDescent="0.25">
      <c r="A988" s="296"/>
      <c r="B988" s="296"/>
      <c r="C988" s="296"/>
      <c r="D988" s="296"/>
      <c r="E988" s="296"/>
      <c r="F988" s="296"/>
      <c r="G988" s="296"/>
      <c r="H988" s="300"/>
      <c r="I988" s="301"/>
      <c r="J988" s="296"/>
      <c r="K988" s="296"/>
      <c r="L988" s="296"/>
      <c r="M988" s="296"/>
      <c r="N988" s="296"/>
      <c r="O988" s="296"/>
      <c r="P988" s="296"/>
      <c r="Q988" s="296"/>
      <c r="R988" s="296"/>
      <c r="S988" s="296"/>
      <c r="T988" s="296"/>
      <c r="U988" s="296"/>
      <c r="V988" s="296"/>
      <c r="W988" s="296"/>
      <c r="X988" s="296"/>
      <c r="Y988" s="296"/>
      <c r="Z988" s="296"/>
    </row>
    <row r="989" spans="1:26" ht="15.75" customHeight="1" x14ac:dyDescent="0.25">
      <c r="A989" s="296"/>
      <c r="B989" s="296"/>
      <c r="C989" s="296"/>
      <c r="D989" s="296"/>
      <c r="E989" s="296"/>
      <c r="F989" s="296"/>
      <c r="G989" s="296"/>
      <c r="H989" s="300"/>
      <c r="I989" s="301"/>
      <c r="J989" s="296"/>
      <c r="K989" s="296"/>
      <c r="L989" s="296"/>
      <c r="M989" s="296"/>
      <c r="N989" s="296"/>
      <c r="O989" s="296"/>
      <c r="P989" s="296"/>
      <c r="Q989" s="296"/>
      <c r="R989" s="296"/>
      <c r="S989" s="296"/>
      <c r="T989" s="296"/>
      <c r="U989" s="296"/>
      <c r="V989" s="296"/>
      <c r="W989" s="296"/>
      <c r="X989" s="296"/>
      <c r="Y989" s="296"/>
      <c r="Z989" s="296"/>
    </row>
    <row r="990" spans="1:26" ht="15.75" customHeight="1" x14ac:dyDescent="0.25">
      <c r="A990" s="296"/>
      <c r="B990" s="296"/>
      <c r="C990" s="296"/>
      <c r="D990" s="296"/>
      <c r="E990" s="296"/>
      <c r="F990" s="296"/>
      <c r="G990" s="296"/>
      <c r="H990" s="300"/>
      <c r="I990" s="301"/>
      <c r="J990" s="296"/>
      <c r="K990" s="296"/>
      <c r="L990" s="296"/>
      <c r="M990" s="296"/>
      <c r="N990" s="296"/>
      <c r="O990" s="296"/>
      <c r="P990" s="296"/>
      <c r="Q990" s="296"/>
      <c r="R990" s="296"/>
      <c r="S990" s="296"/>
      <c r="T990" s="296"/>
      <c r="U990" s="296"/>
      <c r="V990" s="296"/>
      <c r="W990" s="296"/>
      <c r="X990" s="296"/>
      <c r="Y990" s="296"/>
      <c r="Z990" s="296"/>
    </row>
    <row r="991" spans="1:26" ht="15.75" customHeight="1" x14ac:dyDescent="0.25">
      <c r="A991" s="296"/>
      <c r="B991" s="296"/>
      <c r="C991" s="296"/>
      <c r="D991" s="296"/>
      <c r="E991" s="296"/>
      <c r="F991" s="296"/>
      <c r="G991" s="296"/>
      <c r="H991" s="300"/>
      <c r="I991" s="301"/>
      <c r="J991" s="296"/>
      <c r="K991" s="296"/>
      <c r="L991" s="296"/>
      <c r="M991" s="296"/>
      <c r="N991" s="296"/>
      <c r="O991" s="296"/>
      <c r="P991" s="296"/>
      <c r="Q991" s="296"/>
      <c r="R991" s="296"/>
      <c r="S991" s="296"/>
      <c r="T991" s="296"/>
      <c r="U991" s="296"/>
      <c r="V991" s="296"/>
      <c r="W991" s="296"/>
      <c r="X991" s="296"/>
      <c r="Y991" s="296"/>
      <c r="Z991" s="296"/>
    </row>
    <row r="992" spans="1:26" ht="15.75" customHeight="1" x14ac:dyDescent="0.25">
      <c r="A992" s="296"/>
      <c r="B992" s="296"/>
      <c r="C992" s="296"/>
      <c r="D992" s="296"/>
      <c r="E992" s="296"/>
      <c r="F992" s="296"/>
      <c r="G992" s="296"/>
      <c r="H992" s="300"/>
      <c r="I992" s="301"/>
      <c r="J992" s="296"/>
      <c r="K992" s="296"/>
      <c r="L992" s="296"/>
      <c r="M992" s="296"/>
      <c r="N992" s="296"/>
      <c r="O992" s="296"/>
      <c r="P992" s="296"/>
      <c r="Q992" s="296"/>
      <c r="R992" s="296"/>
      <c r="S992" s="296"/>
      <c r="T992" s="296"/>
      <c r="U992" s="296"/>
      <c r="V992" s="296"/>
      <c r="W992" s="296"/>
      <c r="X992" s="296"/>
      <c r="Y992" s="296"/>
      <c r="Z992" s="296"/>
    </row>
    <row r="993" spans="1:26" ht="15.75" customHeight="1" x14ac:dyDescent="0.25">
      <c r="A993" s="296"/>
      <c r="B993" s="296"/>
      <c r="C993" s="296"/>
      <c r="D993" s="296"/>
      <c r="E993" s="296"/>
      <c r="F993" s="296"/>
      <c r="G993" s="296"/>
      <c r="H993" s="300"/>
      <c r="I993" s="301"/>
      <c r="J993" s="296"/>
      <c r="K993" s="296"/>
      <c r="L993" s="296"/>
      <c r="M993" s="296"/>
      <c r="N993" s="296"/>
      <c r="O993" s="296"/>
      <c r="P993" s="296"/>
      <c r="Q993" s="296"/>
      <c r="R993" s="296"/>
      <c r="S993" s="296"/>
      <c r="T993" s="296"/>
      <c r="U993" s="296"/>
      <c r="V993" s="296"/>
      <c r="W993" s="296"/>
      <c r="X993" s="296"/>
      <c r="Y993" s="296"/>
      <c r="Z993" s="296"/>
    </row>
    <row r="994" spans="1:26" ht="15.75" customHeight="1" x14ac:dyDescent="0.25">
      <c r="A994" s="296"/>
      <c r="B994" s="296"/>
      <c r="C994" s="296"/>
      <c r="D994" s="296"/>
      <c r="E994" s="296"/>
      <c r="F994" s="296"/>
      <c r="G994" s="296"/>
      <c r="H994" s="300"/>
      <c r="I994" s="301"/>
      <c r="J994" s="296"/>
      <c r="K994" s="296"/>
      <c r="L994" s="296"/>
      <c r="M994" s="296"/>
      <c r="N994" s="296"/>
      <c r="O994" s="296"/>
      <c r="P994" s="296"/>
      <c r="Q994" s="296"/>
      <c r="R994" s="296"/>
      <c r="S994" s="296"/>
      <c r="T994" s="296"/>
      <c r="U994" s="296"/>
      <c r="V994" s="296"/>
      <c r="W994" s="296"/>
      <c r="X994" s="296"/>
      <c r="Y994" s="296"/>
      <c r="Z994" s="296"/>
    </row>
    <row r="995" spans="1:26" ht="15.75" customHeight="1" x14ac:dyDescent="0.25">
      <c r="A995" s="296"/>
      <c r="B995" s="296"/>
      <c r="C995" s="296"/>
      <c r="D995" s="296"/>
      <c r="E995" s="296"/>
      <c r="F995" s="296"/>
      <c r="G995" s="296"/>
      <c r="H995" s="300"/>
      <c r="I995" s="301"/>
      <c r="J995" s="296"/>
      <c r="K995" s="296"/>
      <c r="L995" s="296"/>
      <c r="M995" s="296"/>
      <c r="N995" s="296"/>
      <c r="O995" s="296"/>
      <c r="P995" s="296"/>
      <c r="Q995" s="296"/>
      <c r="R995" s="296"/>
      <c r="S995" s="296"/>
      <c r="T995" s="296"/>
      <c r="U995" s="296"/>
      <c r="V995" s="296"/>
      <c r="W995" s="296"/>
      <c r="X995" s="296"/>
      <c r="Y995" s="296"/>
      <c r="Z995" s="296"/>
    </row>
    <row r="996" spans="1:26" ht="15.75" customHeight="1" x14ac:dyDescent="0.25">
      <c r="A996" s="296"/>
      <c r="B996" s="296"/>
      <c r="C996" s="296"/>
      <c r="D996" s="296"/>
      <c r="E996" s="296"/>
      <c r="F996" s="296"/>
      <c r="G996" s="296"/>
      <c r="H996" s="300"/>
      <c r="I996" s="301"/>
      <c r="J996" s="296"/>
      <c r="K996" s="296"/>
      <c r="L996" s="296"/>
      <c r="M996" s="296"/>
      <c r="N996" s="296"/>
      <c r="O996" s="296"/>
      <c r="P996" s="296"/>
      <c r="Q996" s="296"/>
      <c r="R996" s="296"/>
      <c r="S996" s="296"/>
      <c r="T996" s="296"/>
      <c r="U996" s="296"/>
      <c r="V996" s="296"/>
      <c r="W996" s="296"/>
      <c r="X996" s="296"/>
      <c r="Y996" s="296"/>
      <c r="Z996" s="296"/>
    </row>
    <row r="997" spans="1:26" ht="15.75" customHeight="1" x14ac:dyDescent="0.25">
      <c r="A997" s="296"/>
      <c r="B997" s="296"/>
      <c r="C997" s="296"/>
      <c r="D997" s="296"/>
      <c r="E997" s="296"/>
      <c r="F997" s="296"/>
      <c r="G997" s="296"/>
      <c r="H997" s="300"/>
      <c r="I997" s="301"/>
      <c r="J997" s="296"/>
      <c r="K997" s="296"/>
      <c r="L997" s="296"/>
      <c r="M997" s="296"/>
      <c r="N997" s="296"/>
      <c r="O997" s="296"/>
      <c r="P997" s="296"/>
      <c r="Q997" s="296"/>
      <c r="R997" s="296"/>
      <c r="S997" s="296"/>
      <c r="T997" s="296"/>
      <c r="U997" s="296"/>
      <c r="V997" s="296"/>
      <c r="W997" s="296"/>
      <c r="X997" s="296"/>
      <c r="Y997" s="296"/>
      <c r="Z997" s="296"/>
    </row>
    <row r="998" spans="1:26" ht="15.75" customHeight="1" x14ac:dyDescent="0.25">
      <c r="A998" s="296"/>
      <c r="B998" s="296"/>
      <c r="C998" s="296"/>
      <c r="D998" s="296"/>
      <c r="E998" s="296"/>
      <c r="F998" s="296"/>
      <c r="G998" s="296"/>
      <c r="H998" s="300"/>
      <c r="I998" s="301"/>
      <c r="J998" s="296"/>
      <c r="K998" s="296"/>
      <c r="L998" s="296"/>
      <c r="M998" s="296"/>
      <c r="N998" s="296"/>
      <c r="O998" s="296"/>
      <c r="P998" s="296"/>
      <c r="Q998" s="296"/>
      <c r="R998" s="296"/>
      <c r="S998" s="296"/>
      <c r="T998" s="296"/>
      <c r="U998" s="296"/>
      <c r="V998" s="296"/>
      <c r="W998" s="296"/>
      <c r="X998" s="296"/>
      <c r="Y998" s="296"/>
      <c r="Z998" s="296"/>
    </row>
    <row r="999" spans="1:26" ht="15.75" customHeight="1" x14ac:dyDescent="0.25">
      <c r="A999" s="296"/>
      <c r="B999" s="296"/>
      <c r="C999" s="296"/>
      <c r="D999" s="296"/>
      <c r="E999" s="296"/>
      <c r="F999" s="296"/>
      <c r="G999" s="296"/>
      <c r="H999" s="300"/>
      <c r="I999" s="301"/>
      <c r="J999" s="296"/>
      <c r="K999" s="296"/>
      <c r="L999" s="296"/>
      <c r="M999" s="296"/>
      <c r="N999" s="296"/>
      <c r="O999" s="296"/>
      <c r="P999" s="296"/>
      <c r="Q999" s="296"/>
      <c r="R999" s="296"/>
      <c r="S999" s="296"/>
      <c r="T999" s="296"/>
      <c r="U999" s="296"/>
      <c r="V999" s="296"/>
      <c r="W999" s="296"/>
      <c r="X999" s="296"/>
      <c r="Y999" s="296"/>
      <c r="Z999" s="296"/>
    </row>
    <row r="1000" spans="1:26" ht="15.75" customHeight="1" x14ac:dyDescent="0.25">
      <c r="A1000" s="296"/>
      <c r="B1000" s="296"/>
      <c r="C1000" s="296"/>
      <c r="D1000" s="296"/>
      <c r="E1000" s="296"/>
      <c r="F1000" s="296"/>
      <c r="G1000" s="296"/>
      <c r="H1000" s="300"/>
      <c r="I1000" s="301"/>
      <c r="J1000" s="296"/>
      <c r="K1000" s="296"/>
      <c r="L1000" s="296"/>
      <c r="M1000" s="296"/>
      <c r="N1000" s="296"/>
      <c r="O1000" s="296"/>
      <c r="P1000" s="296"/>
      <c r="Q1000" s="296"/>
      <c r="R1000" s="296"/>
      <c r="S1000" s="296"/>
      <c r="T1000" s="296"/>
      <c r="U1000" s="296"/>
      <c r="V1000" s="296"/>
      <c r="W1000" s="296"/>
      <c r="X1000" s="296"/>
      <c r="Y1000" s="296"/>
      <c r="Z1000" s="296"/>
    </row>
    <row r="1001" spans="1:26" ht="15.75" customHeight="1" x14ac:dyDescent="0.25">
      <c r="A1001" s="296"/>
      <c r="B1001" s="296"/>
      <c r="C1001" s="296"/>
      <c r="D1001" s="296"/>
      <c r="E1001" s="296"/>
      <c r="F1001" s="296"/>
      <c r="G1001" s="296"/>
      <c r="H1001" s="300"/>
      <c r="I1001" s="301"/>
      <c r="J1001" s="296"/>
      <c r="K1001" s="296"/>
      <c r="L1001" s="296"/>
      <c r="M1001" s="296"/>
      <c r="N1001" s="296"/>
      <c r="O1001" s="296"/>
      <c r="P1001" s="296"/>
      <c r="Q1001" s="296"/>
      <c r="R1001" s="296"/>
      <c r="S1001" s="296"/>
      <c r="T1001" s="296"/>
      <c r="U1001" s="296"/>
      <c r="V1001" s="296"/>
      <c r="W1001" s="296"/>
      <c r="X1001" s="296"/>
      <c r="Y1001" s="296"/>
      <c r="Z1001" s="296"/>
    </row>
    <row r="1002" spans="1:26" ht="15.75" customHeight="1" x14ac:dyDescent="0.25">
      <c r="A1002" s="296"/>
      <c r="B1002" s="296"/>
      <c r="C1002" s="296"/>
      <c r="D1002" s="296"/>
      <c r="E1002" s="296"/>
      <c r="F1002" s="296"/>
      <c r="G1002" s="296"/>
      <c r="H1002" s="300"/>
      <c r="I1002" s="301"/>
      <c r="J1002" s="296"/>
      <c r="K1002" s="296"/>
      <c r="L1002" s="296"/>
      <c r="M1002" s="296"/>
      <c r="N1002" s="296"/>
      <c r="O1002" s="296"/>
      <c r="P1002" s="296"/>
      <c r="Q1002" s="296"/>
      <c r="R1002" s="296"/>
      <c r="S1002" s="296"/>
      <c r="T1002" s="296"/>
      <c r="U1002" s="296"/>
      <c r="V1002" s="296"/>
      <c r="W1002" s="296"/>
      <c r="X1002" s="296"/>
      <c r="Y1002" s="296"/>
      <c r="Z1002" s="296"/>
    </row>
    <row r="1003" spans="1:26" ht="15.75" customHeight="1" x14ac:dyDescent="0.25">
      <c r="A1003" s="296"/>
      <c r="B1003" s="296"/>
      <c r="C1003" s="296"/>
      <c r="D1003" s="296"/>
      <c r="E1003" s="296"/>
      <c r="F1003" s="296"/>
      <c r="G1003" s="296"/>
      <c r="H1003" s="300"/>
      <c r="I1003" s="301"/>
      <c r="J1003" s="296"/>
      <c r="K1003" s="296"/>
      <c r="L1003" s="296"/>
      <c r="M1003" s="296"/>
      <c r="N1003" s="296"/>
      <c r="O1003" s="296"/>
      <c r="P1003" s="296"/>
      <c r="Q1003" s="296"/>
      <c r="R1003" s="296"/>
      <c r="S1003" s="296"/>
      <c r="T1003" s="296"/>
      <c r="U1003" s="296"/>
      <c r="V1003" s="296"/>
      <c r="W1003" s="296"/>
      <c r="X1003" s="296"/>
      <c r="Y1003" s="296"/>
      <c r="Z1003" s="296"/>
    </row>
    <row r="1004" spans="1:26" ht="15.75" customHeight="1" x14ac:dyDescent="0.25">
      <c r="A1004" s="296"/>
      <c r="B1004" s="296"/>
      <c r="C1004" s="296"/>
      <c r="D1004" s="296"/>
      <c r="E1004" s="296"/>
      <c r="F1004" s="296"/>
      <c r="G1004" s="296"/>
      <c r="H1004" s="300"/>
      <c r="I1004" s="301"/>
      <c r="J1004" s="296"/>
      <c r="K1004" s="296"/>
      <c r="L1004" s="296"/>
      <c r="M1004" s="296"/>
      <c r="N1004" s="296"/>
      <c r="O1004" s="296"/>
      <c r="P1004" s="296"/>
      <c r="Q1004" s="296"/>
      <c r="R1004" s="296"/>
      <c r="S1004" s="296"/>
      <c r="T1004" s="296"/>
      <c r="U1004" s="296"/>
      <c r="V1004" s="296"/>
      <c r="W1004" s="296"/>
      <c r="X1004" s="296"/>
      <c r="Y1004" s="296"/>
      <c r="Z1004" s="296"/>
    </row>
    <row r="1005" spans="1:26" ht="15.75" customHeight="1" x14ac:dyDescent="0.25">
      <c r="A1005" s="296"/>
      <c r="B1005" s="296"/>
      <c r="C1005" s="296"/>
      <c r="D1005" s="296"/>
      <c r="E1005" s="296"/>
      <c r="F1005" s="296"/>
      <c r="G1005" s="296"/>
      <c r="H1005" s="300"/>
      <c r="I1005" s="301"/>
      <c r="J1005" s="296"/>
      <c r="K1005" s="296"/>
      <c r="L1005" s="296"/>
      <c r="M1005" s="296"/>
      <c r="N1005" s="296"/>
      <c r="O1005" s="296"/>
      <c r="P1005" s="296"/>
      <c r="Q1005" s="296"/>
      <c r="R1005" s="296"/>
      <c r="S1005" s="296"/>
      <c r="T1005" s="296"/>
      <c r="U1005" s="296"/>
      <c r="V1005" s="296"/>
      <c r="W1005" s="296"/>
      <c r="X1005" s="296"/>
      <c r="Y1005" s="296"/>
      <c r="Z1005" s="296"/>
    </row>
    <row r="1006" spans="1:26" ht="15.75" customHeight="1" x14ac:dyDescent="0.25">
      <c r="A1006" s="296"/>
      <c r="B1006" s="296"/>
      <c r="C1006" s="296"/>
      <c r="D1006" s="296"/>
      <c r="E1006" s="296"/>
      <c r="F1006" s="296"/>
      <c r="G1006" s="296"/>
      <c r="H1006" s="300"/>
      <c r="I1006" s="301"/>
      <c r="J1006" s="296"/>
      <c r="K1006" s="296"/>
      <c r="L1006" s="296"/>
      <c r="M1006" s="296"/>
      <c r="N1006" s="296"/>
      <c r="O1006" s="296"/>
      <c r="P1006" s="296"/>
      <c r="Q1006" s="296"/>
      <c r="R1006" s="296"/>
      <c r="S1006" s="296"/>
      <c r="T1006" s="296"/>
      <c r="U1006" s="296"/>
      <c r="V1006" s="296"/>
      <c r="W1006" s="296"/>
      <c r="X1006" s="296"/>
      <c r="Y1006" s="296"/>
      <c r="Z1006" s="296"/>
    </row>
  </sheetData>
  <hyperlinks>
    <hyperlink ref="J2" location="'TỔNG HỢP'!A1" display="MỤC LỤC" xr:uid="{00000000-0004-0000-0E00-000000000000}"/>
  </hyperlinks>
  <pageMargins left="0.7" right="0.7" top="0.75" bottom="0.75" header="0" footer="0"/>
  <pageSetup paperSize="9" fitToWidth="0" fitToHeight="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7"/>
  <sheetViews>
    <sheetView workbookViewId="0">
      <selection activeCell="J2" sqref="J2"/>
    </sheetView>
  </sheetViews>
  <sheetFormatPr defaultColWidth="14" defaultRowHeight="15" customHeight="1" x14ac:dyDescent="0.25"/>
  <cols>
    <col min="1" max="1" width="7.7109375" customWidth="1"/>
    <col min="2" max="2" width="42.5703125" customWidth="1"/>
    <col min="3" max="3" width="14" customWidth="1"/>
    <col min="4" max="4" width="16.7109375" customWidth="1"/>
    <col min="5" max="5" width="9.28515625" customWidth="1"/>
    <col min="6" max="6" width="19.5703125" customWidth="1"/>
    <col min="7" max="7" width="15.85546875" customWidth="1"/>
    <col min="8" max="8" width="15" style="684" customWidth="1"/>
    <col min="9" max="9" width="15.85546875" customWidth="1"/>
    <col min="10" max="10" width="13.7109375" customWidth="1"/>
    <col min="11" max="26" width="8.7109375" customWidth="1"/>
  </cols>
  <sheetData>
    <row r="1" spans="1:26" x14ac:dyDescent="0.25">
      <c r="F1" s="55"/>
      <c r="H1" s="679"/>
      <c r="I1" s="265"/>
    </row>
    <row r="2" spans="1:26" ht="47.25" x14ac:dyDescent="0.25">
      <c r="A2" s="246" t="s">
        <v>281</v>
      </c>
      <c r="B2" s="246" t="s">
        <v>282</v>
      </c>
      <c r="C2" s="247" t="s">
        <v>283</v>
      </c>
      <c r="D2" s="248" t="s">
        <v>417</v>
      </c>
      <c r="E2" s="249" t="s">
        <v>418</v>
      </c>
      <c r="F2" s="266" t="s">
        <v>286</v>
      </c>
      <c r="G2" s="250" t="s">
        <v>420</v>
      </c>
      <c r="H2" s="680" t="s">
        <v>440</v>
      </c>
      <c r="I2" s="252" t="s">
        <v>289</v>
      </c>
      <c r="J2" s="306" t="s">
        <v>421</v>
      </c>
      <c r="K2" s="242"/>
      <c r="L2" s="242"/>
      <c r="M2" s="242"/>
      <c r="N2" s="242"/>
      <c r="O2" s="242"/>
      <c r="P2" s="242"/>
      <c r="Q2" s="242"/>
      <c r="R2" s="242"/>
      <c r="S2" s="242"/>
      <c r="T2" s="242"/>
      <c r="U2" s="242"/>
      <c r="V2" s="242"/>
      <c r="W2" s="242"/>
      <c r="X2" s="242"/>
      <c r="Y2" s="242"/>
      <c r="Z2" s="242"/>
    </row>
    <row r="3" spans="1:26" ht="33" x14ac:dyDescent="0.25">
      <c r="A3" s="284"/>
      <c r="B3" s="454" t="s">
        <v>50</v>
      </c>
      <c r="C3" s="307" t="s">
        <v>51</v>
      </c>
      <c r="D3" s="280">
        <f>VLOOKUP(C3,'TỔNG HỢP'!$C$4:$P$84,3,0)</f>
        <v>30000000</v>
      </c>
      <c r="E3" s="455"/>
      <c r="F3" s="456">
        <f>SUM(F4:F896)</f>
        <v>19887407.407407407</v>
      </c>
      <c r="G3" s="456">
        <f>D3-F3</f>
        <v>10112592.592592593</v>
      </c>
      <c r="H3" s="681"/>
      <c r="I3" s="284"/>
      <c r="J3" s="458"/>
      <c r="K3" s="458"/>
      <c r="L3" s="458"/>
      <c r="M3" s="458"/>
      <c r="N3" s="458"/>
      <c r="O3" s="458"/>
      <c r="P3" s="458"/>
      <c r="Q3" s="458"/>
      <c r="R3" s="458"/>
      <c r="S3" s="458"/>
      <c r="T3" s="458"/>
      <c r="U3" s="458"/>
      <c r="V3" s="458"/>
      <c r="W3" s="458"/>
      <c r="X3" s="458"/>
      <c r="Y3" s="458"/>
      <c r="Z3" s="458"/>
    </row>
    <row r="4" spans="1:26" ht="16.5" x14ac:dyDescent="0.25">
      <c r="A4" s="242"/>
      <c r="B4" s="243" t="s">
        <v>725</v>
      </c>
      <c r="C4" s="260"/>
      <c r="D4" s="244"/>
      <c r="E4" s="275"/>
      <c r="F4" s="275">
        <f>4550000/1.08</f>
        <v>4212962.9629629627</v>
      </c>
      <c r="G4" s="243"/>
      <c r="H4" s="682">
        <v>46057</v>
      </c>
      <c r="I4" s="242" t="s">
        <v>442</v>
      </c>
      <c r="J4" s="243"/>
      <c r="K4" s="243"/>
      <c r="L4" s="243"/>
      <c r="M4" s="243"/>
      <c r="N4" s="243"/>
      <c r="O4" s="243"/>
      <c r="P4" s="243"/>
      <c r="Q4" s="243"/>
      <c r="R4" s="243"/>
      <c r="S4" s="243"/>
      <c r="T4" s="243"/>
      <c r="U4" s="243"/>
      <c r="V4" s="243"/>
      <c r="W4" s="243"/>
      <c r="X4" s="243"/>
      <c r="Y4" s="243"/>
      <c r="Z4" s="243"/>
    </row>
    <row r="5" spans="1:26" ht="16.5" x14ac:dyDescent="0.25">
      <c r="A5" s="242"/>
      <c r="B5" s="243" t="s">
        <v>726</v>
      </c>
      <c r="C5" s="260"/>
      <c r="D5" s="244"/>
      <c r="E5" s="275"/>
      <c r="F5" s="275">
        <f>450000+220000+150000+90000</f>
        <v>910000</v>
      </c>
      <c r="G5" s="243"/>
      <c r="H5" s="682">
        <v>46119</v>
      </c>
      <c r="I5" s="242" t="s">
        <v>711</v>
      </c>
      <c r="J5" s="243"/>
      <c r="K5" s="243"/>
      <c r="L5" s="243"/>
      <c r="M5" s="243"/>
      <c r="N5" s="243"/>
      <c r="O5" s="243"/>
      <c r="P5" s="243"/>
      <c r="Q5" s="243"/>
      <c r="R5" s="243"/>
      <c r="S5" s="243"/>
      <c r="T5" s="243"/>
      <c r="U5" s="243"/>
      <c r="V5" s="243"/>
      <c r="W5" s="243"/>
      <c r="X5" s="243"/>
      <c r="Y5" s="243"/>
      <c r="Z5" s="243"/>
    </row>
    <row r="6" spans="1:26" ht="16.5" x14ac:dyDescent="0.25">
      <c r="A6" s="242"/>
      <c r="B6" s="243" t="s">
        <v>1707</v>
      </c>
      <c r="C6" s="260"/>
      <c r="D6" s="244"/>
      <c r="E6" s="275"/>
      <c r="F6" s="275">
        <f>5880000/1.08</f>
        <v>5444444.444444444</v>
      </c>
      <c r="G6" s="243"/>
      <c r="H6" s="682">
        <v>46177</v>
      </c>
      <c r="I6" s="242" t="s">
        <v>425</v>
      </c>
      <c r="J6" s="243"/>
      <c r="K6" s="243"/>
      <c r="L6" s="243"/>
      <c r="M6" s="243"/>
      <c r="N6" s="243"/>
      <c r="O6" s="243"/>
      <c r="P6" s="243"/>
      <c r="Q6" s="243"/>
      <c r="R6" s="243"/>
      <c r="S6" s="243"/>
      <c r="T6" s="243"/>
      <c r="U6" s="243"/>
      <c r="V6" s="243"/>
      <c r="W6" s="243"/>
      <c r="X6" s="243"/>
      <c r="Y6" s="243"/>
      <c r="Z6" s="243"/>
    </row>
    <row r="7" spans="1:26" ht="16.5" x14ac:dyDescent="0.25">
      <c r="A7" s="242"/>
      <c r="B7" s="243" t="s">
        <v>1708</v>
      </c>
      <c r="C7" s="260"/>
      <c r="D7" s="244"/>
      <c r="E7" s="275"/>
      <c r="F7" s="275">
        <v>1950000</v>
      </c>
      <c r="G7" s="243"/>
      <c r="H7" s="682">
        <v>46230</v>
      </c>
      <c r="I7" s="242" t="s">
        <v>439</v>
      </c>
      <c r="J7" s="243"/>
      <c r="K7" s="243"/>
      <c r="L7" s="243"/>
      <c r="M7" s="243"/>
      <c r="N7" s="243"/>
      <c r="O7" s="243"/>
      <c r="P7" s="243"/>
      <c r="Q7" s="243"/>
      <c r="R7" s="243"/>
      <c r="S7" s="243"/>
      <c r="T7" s="243"/>
      <c r="U7" s="243"/>
      <c r="V7" s="243"/>
      <c r="W7" s="243"/>
      <c r="X7" s="243"/>
      <c r="Y7" s="243"/>
      <c r="Z7" s="243"/>
    </row>
    <row r="8" spans="1:26" ht="16.5" x14ac:dyDescent="0.25">
      <c r="A8" s="242"/>
      <c r="B8" s="243" t="s">
        <v>726</v>
      </c>
      <c r="C8" s="260"/>
      <c r="D8" s="244"/>
      <c r="E8" s="275"/>
      <c r="F8" s="275">
        <v>7370000</v>
      </c>
      <c r="G8" s="243"/>
      <c r="H8" s="682">
        <v>46269</v>
      </c>
      <c r="I8" s="242" t="s">
        <v>439</v>
      </c>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682"/>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682"/>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682"/>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682"/>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682"/>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682"/>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682"/>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682"/>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682"/>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682"/>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682"/>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t="s">
        <v>727</v>
      </c>
      <c r="C20" s="260"/>
      <c r="D20" s="244"/>
      <c r="E20" s="275">
        <v>1900000</v>
      </c>
      <c r="F20" s="275"/>
      <c r="G20" s="243"/>
      <c r="H20" s="682">
        <v>45741</v>
      </c>
      <c r="I20" s="242" t="s">
        <v>439</v>
      </c>
      <c r="J20" s="243"/>
      <c r="K20" s="243"/>
      <c r="L20" s="243"/>
      <c r="M20" s="243"/>
      <c r="N20" s="243"/>
      <c r="O20" s="243"/>
      <c r="P20" s="243"/>
      <c r="Q20" s="243"/>
      <c r="R20" s="243"/>
      <c r="S20" s="243"/>
      <c r="T20" s="243"/>
      <c r="U20" s="243"/>
      <c r="V20" s="243"/>
      <c r="W20" s="243"/>
      <c r="X20" s="243"/>
      <c r="Y20" s="243"/>
      <c r="Z20" s="243"/>
    </row>
    <row r="21" spans="1:26" ht="16.5" x14ac:dyDescent="0.25">
      <c r="A21" s="242"/>
      <c r="B21" s="243" t="s">
        <v>728</v>
      </c>
      <c r="C21" s="260"/>
      <c r="D21" s="244"/>
      <c r="E21" s="275">
        <v>1520000</v>
      </c>
      <c r="F21" s="275"/>
      <c r="G21" s="243"/>
      <c r="H21" s="682">
        <v>45812</v>
      </c>
      <c r="I21" s="242" t="s">
        <v>535</v>
      </c>
      <c r="J21" s="243"/>
      <c r="K21" s="243"/>
      <c r="L21" s="243"/>
      <c r="M21" s="243"/>
      <c r="N21" s="243"/>
      <c r="O21" s="243"/>
      <c r="P21" s="243"/>
      <c r="Q21" s="243"/>
      <c r="R21" s="243"/>
      <c r="S21" s="243"/>
      <c r="T21" s="243"/>
      <c r="U21" s="243"/>
      <c r="V21" s="243"/>
      <c r="W21" s="243"/>
      <c r="X21" s="243"/>
      <c r="Y21" s="243"/>
      <c r="Z21" s="243"/>
    </row>
    <row r="22" spans="1:26" ht="16.5" x14ac:dyDescent="0.25">
      <c r="A22" s="242"/>
      <c r="B22" s="243" t="s">
        <v>729</v>
      </c>
      <c r="C22" s="260"/>
      <c r="D22" s="244"/>
      <c r="E22" s="275">
        <v>1330000</v>
      </c>
      <c r="F22" s="275"/>
      <c r="G22" s="243"/>
      <c r="H22" s="682">
        <v>45812</v>
      </c>
      <c r="I22" s="242" t="s">
        <v>442</v>
      </c>
      <c r="J22" s="243"/>
      <c r="K22" s="243"/>
      <c r="L22" s="243"/>
      <c r="M22" s="243"/>
      <c r="N22" s="243"/>
      <c r="O22" s="243"/>
      <c r="P22" s="243"/>
      <c r="Q22" s="243"/>
      <c r="R22" s="243"/>
      <c r="S22" s="243"/>
      <c r="T22" s="243"/>
      <c r="U22" s="243"/>
      <c r="V22" s="243"/>
      <c r="W22" s="243"/>
      <c r="X22" s="243"/>
      <c r="Y22" s="243"/>
      <c r="Z22" s="243"/>
    </row>
    <row r="23" spans="1:26" ht="16.5" x14ac:dyDescent="0.25">
      <c r="A23" s="242"/>
      <c r="B23" s="243" t="s">
        <v>730</v>
      </c>
      <c r="C23" s="260"/>
      <c r="D23" s="244"/>
      <c r="E23" s="275">
        <v>4650000</v>
      </c>
      <c r="F23" s="275"/>
      <c r="G23" s="243"/>
      <c r="H23" s="682">
        <v>45819</v>
      </c>
      <c r="I23" s="242" t="s">
        <v>439</v>
      </c>
      <c r="J23" s="243"/>
      <c r="K23" s="243"/>
      <c r="L23" s="243"/>
      <c r="M23" s="243"/>
      <c r="N23" s="243"/>
      <c r="O23" s="243"/>
      <c r="P23" s="243"/>
      <c r="Q23" s="243"/>
      <c r="R23" s="243"/>
      <c r="S23" s="243"/>
      <c r="T23" s="243"/>
      <c r="U23" s="243"/>
      <c r="V23" s="243"/>
      <c r="W23" s="243"/>
      <c r="X23" s="243"/>
      <c r="Y23" s="243"/>
      <c r="Z23" s="243"/>
    </row>
    <row r="24" spans="1:26" ht="16.5" x14ac:dyDescent="0.25">
      <c r="A24" s="242"/>
      <c r="B24" s="243" t="s">
        <v>731</v>
      </c>
      <c r="C24" s="260"/>
      <c r="D24" s="244"/>
      <c r="E24" s="275">
        <v>440000</v>
      </c>
      <c r="F24" s="275"/>
      <c r="G24" s="243"/>
      <c r="H24" s="682">
        <v>45859</v>
      </c>
      <c r="I24" s="242" t="s">
        <v>439</v>
      </c>
      <c r="J24" s="243"/>
      <c r="K24" s="243"/>
      <c r="L24" s="243"/>
      <c r="M24" s="243"/>
      <c r="N24" s="243"/>
      <c r="O24" s="243"/>
      <c r="P24" s="243"/>
      <c r="Q24" s="243"/>
      <c r="R24" s="243"/>
      <c r="S24" s="243"/>
      <c r="T24" s="243"/>
      <c r="U24" s="243"/>
      <c r="V24" s="243"/>
      <c r="W24" s="243"/>
      <c r="X24" s="243"/>
      <c r="Y24" s="243"/>
      <c r="Z24" s="243"/>
    </row>
    <row r="25" spans="1:26" ht="16.5" x14ac:dyDescent="0.25">
      <c r="A25" s="242"/>
      <c r="B25" s="243" t="s">
        <v>732</v>
      </c>
      <c r="C25" s="260"/>
      <c r="D25" s="244"/>
      <c r="E25" s="275">
        <v>6290000</v>
      </c>
      <c r="F25" s="275"/>
      <c r="G25" s="243"/>
      <c r="H25" s="682">
        <v>45903</v>
      </c>
      <c r="I25" s="242" t="s">
        <v>439</v>
      </c>
      <c r="J25" s="243"/>
      <c r="K25" s="243"/>
      <c r="L25" s="243"/>
      <c r="M25" s="243"/>
      <c r="N25" s="243"/>
      <c r="O25" s="243"/>
      <c r="P25" s="243"/>
      <c r="Q25" s="243"/>
      <c r="R25" s="243"/>
      <c r="S25" s="243"/>
      <c r="T25" s="243"/>
      <c r="U25" s="243"/>
      <c r="V25" s="243"/>
      <c r="W25" s="243"/>
      <c r="X25" s="243"/>
      <c r="Y25" s="243"/>
      <c r="Z25" s="243"/>
    </row>
    <row r="26" spans="1:26" ht="16.5" x14ac:dyDescent="0.25">
      <c r="A26" s="242"/>
      <c r="B26" s="243" t="s">
        <v>733</v>
      </c>
      <c r="C26" s="260"/>
      <c r="D26" s="244"/>
      <c r="E26" s="275">
        <v>5950000</v>
      </c>
      <c r="F26" s="275"/>
      <c r="G26" s="243"/>
      <c r="H26" s="682">
        <v>45918</v>
      </c>
      <c r="I26" s="242" t="s">
        <v>439</v>
      </c>
      <c r="J26" s="243"/>
      <c r="K26" s="243"/>
      <c r="L26" s="243"/>
      <c r="M26" s="243"/>
      <c r="N26" s="243"/>
      <c r="O26" s="243"/>
      <c r="P26" s="243"/>
      <c r="Q26" s="243"/>
      <c r="R26" s="243"/>
      <c r="S26" s="243"/>
      <c r="T26" s="243"/>
      <c r="U26" s="243"/>
      <c r="V26" s="243"/>
      <c r="W26" s="243"/>
      <c r="X26" s="243"/>
      <c r="Y26" s="243"/>
      <c r="Z26" s="243"/>
    </row>
    <row r="27" spans="1:26" ht="16.5" x14ac:dyDescent="0.25">
      <c r="A27" s="242"/>
      <c r="B27" s="243" t="s">
        <v>734</v>
      </c>
      <c r="C27" s="260"/>
      <c r="D27" s="244"/>
      <c r="E27" s="275">
        <v>550000</v>
      </c>
      <c r="F27" s="275"/>
      <c r="G27" s="243"/>
      <c r="H27" s="682">
        <v>45933</v>
      </c>
      <c r="I27" s="242" t="s">
        <v>439</v>
      </c>
      <c r="J27" s="243"/>
      <c r="K27" s="243"/>
      <c r="L27" s="243"/>
      <c r="M27" s="243"/>
      <c r="N27" s="243"/>
      <c r="O27" s="243"/>
      <c r="P27" s="243"/>
      <c r="Q27" s="243"/>
      <c r="R27" s="243"/>
      <c r="S27" s="243"/>
      <c r="T27" s="243"/>
      <c r="U27" s="243"/>
      <c r="V27" s="243"/>
      <c r="W27" s="243"/>
      <c r="X27" s="243"/>
      <c r="Y27" s="243"/>
      <c r="Z27" s="243"/>
    </row>
    <row r="28" spans="1:26" ht="15.75" customHeight="1" x14ac:dyDescent="0.25">
      <c r="A28" s="242">
        <v>1</v>
      </c>
      <c r="B28" s="243" t="s">
        <v>735</v>
      </c>
      <c r="C28" s="260"/>
      <c r="D28" s="244"/>
      <c r="E28" s="275">
        <v>540000</v>
      </c>
      <c r="F28" s="275"/>
      <c r="G28" s="243"/>
      <c r="H28" s="682"/>
      <c r="I28" s="242"/>
      <c r="J28" s="243"/>
      <c r="K28" s="243"/>
      <c r="L28" s="243"/>
      <c r="M28" s="243"/>
      <c r="N28" s="243"/>
      <c r="O28" s="243"/>
      <c r="P28" s="243"/>
      <c r="Q28" s="243"/>
      <c r="R28" s="243"/>
      <c r="S28" s="243"/>
      <c r="T28" s="243"/>
      <c r="U28" s="243"/>
      <c r="V28" s="243"/>
      <c r="W28" s="243"/>
      <c r="X28" s="243"/>
      <c r="Y28" s="243"/>
      <c r="Z28" s="243"/>
    </row>
    <row r="29" spans="1:26" ht="15.75" customHeight="1" x14ac:dyDescent="0.25">
      <c r="A29" s="242">
        <v>2</v>
      </c>
      <c r="B29" s="243" t="s">
        <v>736</v>
      </c>
      <c r="C29" s="260"/>
      <c r="D29" s="244"/>
      <c r="E29" s="275">
        <v>1995000</v>
      </c>
      <c r="F29" s="275"/>
      <c r="G29" s="243"/>
      <c r="H29" s="682">
        <v>45573</v>
      </c>
      <c r="I29" s="242" t="s">
        <v>535</v>
      </c>
      <c r="J29" s="243"/>
      <c r="K29" s="243"/>
      <c r="L29" s="243"/>
      <c r="M29" s="243"/>
      <c r="N29" s="243"/>
      <c r="O29" s="243"/>
      <c r="P29" s="243"/>
      <c r="Q29" s="243"/>
      <c r="R29" s="243"/>
      <c r="S29" s="243"/>
      <c r="T29" s="243"/>
      <c r="U29" s="243"/>
      <c r="V29" s="243"/>
      <c r="W29" s="243"/>
      <c r="X29" s="243"/>
      <c r="Y29" s="243"/>
      <c r="Z29" s="243"/>
    </row>
    <row r="30" spans="1:26" ht="15.75" customHeight="1" x14ac:dyDescent="0.25">
      <c r="B30" s="19" t="s">
        <v>737</v>
      </c>
      <c r="E30" s="55">
        <v>960000</v>
      </c>
      <c r="F30" s="55"/>
      <c r="G30" s="459">
        <v>45652</v>
      </c>
      <c r="H30" s="683" t="s">
        <v>439</v>
      </c>
      <c r="I30" s="265"/>
    </row>
    <row r="31" spans="1:26" ht="15.75" customHeight="1" x14ac:dyDescent="0.25">
      <c r="E31" s="55"/>
      <c r="F31" s="55"/>
      <c r="H31" s="679"/>
      <c r="I31" s="265"/>
    </row>
    <row r="32" spans="1:26" ht="15.75" customHeight="1" x14ac:dyDescent="0.25">
      <c r="E32" s="55"/>
      <c r="F32" s="55"/>
      <c r="H32" s="679"/>
      <c r="I32" s="265"/>
    </row>
    <row r="33" spans="5:9" ht="15.75" customHeight="1" x14ac:dyDescent="0.25">
      <c r="E33" s="55"/>
      <c r="F33" s="55"/>
      <c r="H33" s="679"/>
      <c r="I33" s="265"/>
    </row>
    <row r="34" spans="5:9" ht="15.75" customHeight="1" x14ac:dyDescent="0.25">
      <c r="E34" s="55"/>
      <c r="F34" s="55"/>
      <c r="H34" s="679"/>
      <c r="I34" s="265"/>
    </row>
    <row r="35" spans="5:9" ht="15.75" customHeight="1" x14ac:dyDescent="0.25">
      <c r="E35" s="55"/>
      <c r="F35" s="55"/>
      <c r="H35" s="679"/>
      <c r="I35" s="265"/>
    </row>
    <row r="36" spans="5:9" ht="15.75" customHeight="1" x14ac:dyDescent="0.25">
      <c r="E36" s="55"/>
      <c r="F36" s="55"/>
      <c r="H36" s="679"/>
      <c r="I36" s="265"/>
    </row>
    <row r="37" spans="5:9" ht="15.75" customHeight="1" x14ac:dyDescent="0.25">
      <c r="E37" s="55"/>
      <c r="F37" s="55"/>
      <c r="H37" s="679"/>
      <c r="I37" s="265"/>
    </row>
    <row r="38" spans="5:9" ht="15.75" customHeight="1" x14ac:dyDescent="0.25">
      <c r="E38" s="55"/>
      <c r="F38" s="55"/>
      <c r="H38" s="679"/>
      <c r="I38" s="265"/>
    </row>
    <row r="39" spans="5:9" ht="15.75" customHeight="1" x14ac:dyDescent="0.25">
      <c r="E39" s="55"/>
      <c r="F39" s="55"/>
      <c r="H39" s="679"/>
      <c r="I39" s="265"/>
    </row>
    <row r="40" spans="5:9" ht="15.75" customHeight="1" x14ac:dyDescent="0.25">
      <c r="E40" s="55"/>
      <c r="F40" s="55"/>
      <c r="H40" s="679"/>
      <c r="I40" s="265"/>
    </row>
    <row r="41" spans="5:9" ht="15.75" customHeight="1" x14ac:dyDescent="0.25">
      <c r="E41" s="55"/>
      <c r="F41" s="55"/>
      <c r="H41" s="679"/>
      <c r="I41" s="265"/>
    </row>
    <row r="42" spans="5:9" ht="15.75" customHeight="1" x14ac:dyDescent="0.25">
      <c r="E42" s="55"/>
      <c r="F42" s="55"/>
      <c r="H42" s="679"/>
      <c r="I42" s="265"/>
    </row>
    <row r="43" spans="5:9" ht="15.75" customHeight="1" x14ac:dyDescent="0.25">
      <c r="E43" s="55"/>
      <c r="F43" s="55"/>
      <c r="H43" s="679"/>
      <c r="I43" s="265"/>
    </row>
    <row r="44" spans="5:9" ht="15.75" customHeight="1" x14ac:dyDescent="0.25">
      <c r="E44" s="55"/>
      <c r="F44" s="55"/>
      <c r="H44" s="679"/>
      <c r="I44" s="265"/>
    </row>
    <row r="45" spans="5:9" ht="15.75" customHeight="1" x14ac:dyDescent="0.25">
      <c r="E45" s="55"/>
      <c r="F45" s="55"/>
      <c r="H45" s="679"/>
      <c r="I45" s="265"/>
    </row>
    <row r="46" spans="5:9" ht="15.75" customHeight="1" x14ac:dyDescent="0.25">
      <c r="E46" s="55"/>
      <c r="F46" s="55"/>
      <c r="H46" s="679"/>
      <c r="I46" s="265"/>
    </row>
    <row r="47" spans="5:9" ht="15.75" customHeight="1" x14ac:dyDescent="0.25">
      <c r="E47" s="55"/>
      <c r="F47" s="55"/>
      <c r="H47" s="679"/>
      <c r="I47" s="265"/>
    </row>
    <row r="48" spans="5:9" ht="15.75" customHeight="1" x14ac:dyDescent="0.25">
      <c r="E48" s="55"/>
      <c r="F48" s="55"/>
      <c r="H48" s="679"/>
      <c r="I48" s="265"/>
    </row>
    <row r="49" spans="5:9" ht="15.75" customHeight="1" x14ac:dyDescent="0.25">
      <c r="E49" s="55"/>
      <c r="F49" s="55"/>
      <c r="H49" s="679"/>
      <c r="I49" s="265"/>
    </row>
    <row r="50" spans="5:9" ht="15.75" customHeight="1" x14ac:dyDescent="0.25">
      <c r="E50" s="55"/>
      <c r="F50" s="55"/>
      <c r="H50" s="679"/>
      <c r="I50" s="265"/>
    </row>
    <row r="51" spans="5:9" ht="15.75" customHeight="1" x14ac:dyDescent="0.25">
      <c r="E51" s="55"/>
      <c r="F51" s="55"/>
      <c r="H51" s="679"/>
      <c r="I51" s="265"/>
    </row>
    <row r="52" spans="5:9" ht="15.75" customHeight="1" x14ac:dyDescent="0.25">
      <c r="E52" s="55"/>
      <c r="F52" s="55"/>
      <c r="H52" s="679"/>
      <c r="I52" s="265"/>
    </row>
    <row r="53" spans="5:9" ht="15.75" customHeight="1" x14ac:dyDescent="0.25">
      <c r="E53" s="55"/>
      <c r="F53" s="55"/>
      <c r="H53" s="679"/>
      <c r="I53" s="265"/>
    </row>
    <row r="54" spans="5:9" ht="15.75" customHeight="1" x14ac:dyDescent="0.25">
      <c r="E54" s="55"/>
      <c r="F54" s="55"/>
      <c r="H54" s="679"/>
      <c r="I54" s="265"/>
    </row>
    <row r="55" spans="5:9" ht="15.75" customHeight="1" x14ac:dyDescent="0.25">
      <c r="E55" s="55"/>
      <c r="F55" s="55"/>
      <c r="H55" s="679"/>
      <c r="I55" s="265"/>
    </row>
    <row r="56" spans="5:9" ht="15.75" customHeight="1" x14ac:dyDescent="0.25">
      <c r="E56" s="55"/>
      <c r="F56" s="55"/>
      <c r="H56" s="679"/>
      <c r="I56" s="265"/>
    </row>
    <row r="57" spans="5:9" ht="15.75" customHeight="1" x14ac:dyDescent="0.25">
      <c r="E57" s="55"/>
      <c r="F57" s="55"/>
      <c r="H57" s="679"/>
      <c r="I57" s="265"/>
    </row>
    <row r="58" spans="5:9" ht="15.75" customHeight="1" x14ac:dyDescent="0.25">
      <c r="E58" s="55"/>
      <c r="F58" s="55"/>
      <c r="H58" s="679"/>
      <c r="I58" s="265"/>
    </row>
    <row r="59" spans="5:9" ht="15.75" customHeight="1" x14ac:dyDescent="0.25">
      <c r="E59" s="55"/>
      <c r="F59" s="55"/>
      <c r="H59" s="679"/>
      <c r="I59" s="265"/>
    </row>
    <row r="60" spans="5:9" ht="15.75" customHeight="1" x14ac:dyDescent="0.25">
      <c r="E60" s="55"/>
      <c r="F60" s="55"/>
      <c r="H60" s="679"/>
      <c r="I60" s="265"/>
    </row>
    <row r="61" spans="5:9" ht="15.75" customHeight="1" x14ac:dyDescent="0.25">
      <c r="E61" s="55"/>
      <c r="F61" s="55"/>
      <c r="H61" s="679"/>
      <c r="I61" s="265"/>
    </row>
    <row r="62" spans="5:9" ht="15.75" customHeight="1" x14ac:dyDescent="0.25">
      <c r="E62" s="55"/>
      <c r="F62" s="55"/>
      <c r="H62" s="679"/>
      <c r="I62" s="265"/>
    </row>
    <row r="63" spans="5:9" ht="15.75" customHeight="1" x14ac:dyDescent="0.25">
      <c r="E63" s="55"/>
      <c r="F63" s="55"/>
      <c r="H63" s="679"/>
      <c r="I63" s="265"/>
    </row>
    <row r="64" spans="5:9" ht="15.75" customHeight="1" x14ac:dyDescent="0.25">
      <c r="E64" s="55"/>
      <c r="F64" s="55"/>
      <c r="H64" s="679"/>
      <c r="I64" s="265"/>
    </row>
    <row r="65" spans="5:9" ht="15.75" customHeight="1" x14ac:dyDescent="0.25">
      <c r="E65" s="55"/>
      <c r="F65" s="55"/>
      <c r="H65" s="679"/>
      <c r="I65" s="265"/>
    </row>
    <row r="66" spans="5:9" ht="15.75" customHeight="1" x14ac:dyDescent="0.25">
      <c r="E66" s="55"/>
      <c r="F66" s="55"/>
      <c r="H66" s="679"/>
      <c r="I66" s="265"/>
    </row>
    <row r="67" spans="5:9" ht="15.75" customHeight="1" x14ac:dyDescent="0.25">
      <c r="E67" s="55"/>
      <c r="F67" s="55"/>
      <c r="H67" s="679"/>
      <c r="I67" s="265"/>
    </row>
    <row r="68" spans="5:9" ht="15.75" customHeight="1" x14ac:dyDescent="0.25">
      <c r="E68" s="55"/>
      <c r="F68" s="55"/>
      <c r="H68" s="679"/>
      <c r="I68" s="265"/>
    </row>
    <row r="69" spans="5:9" ht="15.75" customHeight="1" x14ac:dyDescent="0.25">
      <c r="E69" s="55"/>
      <c r="F69" s="55"/>
      <c r="H69" s="679"/>
      <c r="I69" s="265"/>
    </row>
    <row r="70" spans="5:9" ht="15.75" customHeight="1" x14ac:dyDescent="0.25">
      <c r="E70" s="55"/>
      <c r="F70" s="55"/>
      <c r="H70" s="679"/>
      <c r="I70" s="265"/>
    </row>
    <row r="71" spans="5:9" ht="15.75" customHeight="1" x14ac:dyDescent="0.25">
      <c r="E71" s="55"/>
      <c r="F71" s="55"/>
      <c r="H71" s="679"/>
      <c r="I71" s="265"/>
    </row>
    <row r="72" spans="5:9" ht="15.75" customHeight="1" x14ac:dyDescent="0.25">
      <c r="E72" s="55"/>
      <c r="F72" s="55"/>
      <c r="H72" s="679"/>
      <c r="I72" s="265"/>
    </row>
    <row r="73" spans="5:9" ht="15.75" customHeight="1" x14ac:dyDescent="0.25">
      <c r="E73" s="55"/>
      <c r="F73" s="55"/>
      <c r="H73" s="679"/>
      <c r="I73" s="265"/>
    </row>
    <row r="74" spans="5:9" ht="15.75" customHeight="1" x14ac:dyDescent="0.25">
      <c r="E74" s="55"/>
      <c r="F74" s="55"/>
      <c r="H74" s="679"/>
      <c r="I74" s="265"/>
    </row>
    <row r="75" spans="5:9" ht="15.75" customHeight="1" x14ac:dyDescent="0.25">
      <c r="E75" s="55"/>
      <c r="F75" s="55"/>
      <c r="H75" s="679"/>
      <c r="I75" s="265"/>
    </row>
    <row r="76" spans="5:9" ht="15.75" customHeight="1" x14ac:dyDescent="0.25">
      <c r="E76" s="55"/>
      <c r="F76" s="55"/>
      <c r="H76" s="679"/>
      <c r="I76" s="265"/>
    </row>
    <row r="77" spans="5:9" ht="15.75" customHeight="1" x14ac:dyDescent="0.25">
      <c r="E77" s="55"/>
      <c r="F77" s="55"/>
      <c r="H77" s="679"/>
      <c r="I77" s="265"/>
    </row>
    <row r="78" spans="5:9" ht="15.75" customHeight="1" x14ac:dyDescent="0.25">
      <c r="E78" s="55"/>
      <c r="F78" s="55"/>
      <c r="H78" s="679"/>
      <c r="I78" s="265"/>
    </row>
    <row r="79" spans="5:9" ht="15.75" customHeight="1" x14ac:dyDescent="0.25">
      <c r="E79" s="55"/>
      <c r="F79" s="55"/>
      <c r="H79" s="679"/>
      <c r="I79" s="265"/>
    </row>
    <row r="80" spans="5:9" ht="15.75" customHeight="1" x14ac:dyDescent="0.25">
      <c r="E80" s="55"/>
      <c r="F80" s="55"/>
      <c r="H80" s="679"/>
      <c r="I80" s="265"/>
    </row>
    <row r="81" spans="5:9" ht="15.75" customHeight="1" x14ac:dyDescent="0.25">
      <c r="E81" s="55"/>
      <c r="F81" s="55"/>
      <c r="H81" s="679"/>
      <c r="I81" s="265"/>
    </row>
    <row r="82" spans="5:9" ht="15.75" customHeight="1" x14ac:dyDescent="0.25">
      <c r="E82" s="55"/>
      <c r="F82" s="55"/>
      <c r="H82" s="679"/>
      <c r="I82" s="265"/>
    </row>
    <row r="83" spans="5:9" ht="15.75" customHeight="1" x14ac:dyDescent="0.25">
      <c r="E83" s="55"/>
      <c r="F83" s="55"/>
      <c r="H83" s="679"/>
      <c r="I83" s="265"/>
    </row>
    <row r="84" spans="5:9" ht="15.75" customHeight="1" x14ac:dyDescent="0.25">
      <c r="E84" s="55"/>
      <c r="F84" s="55"/>
      <c r="H84" s="679"/>
      <c r="I84" s="265"/>
    </row>
    <row r="85" spans="5:9" ht="15.75" customHeight="1" x14ac:dyDescent="0.25">
      <c r="E85" s="55"/>
      <c r="F85" s="55"/>
      <c r="H85" s="679"/>
      <c r="I85" s="265"/>
    </row>
    <row r="86" spans="5:9" ht="15.75" customHeight="1" x14ac:dyDescent="0.25">
      <c r="E86" s="55"/>
      <c r="F86" s="55"/>
      <c r="H86" s="679"/>
      <c r="I86" s="265"/>
    </row>
    <row r="87" spans="5:9" ht="15.75" customHeight="1" x14ac:dyDescent="0.25">
      <c r="E87" s="55"/>
      <c r="F87" s="55"/>
      <c r="H87" s="679"/>
      <c r="I87" s="265"/>
    </row>
    <row r="88" spans="5:9" ht="15.75" customHeight="1" x14ac:dyDescent="0.25">
      <c r="E88" s="55"/>
      <c r="F88" s="55"/>
      <c r="H88" s="679"/>
      <c r="I88" s="265"/>
    </row>
    <row r="89" spans="5:9" ht="15.75" customHeight="1" x14ac:dyDescent="0.25">
      <c r="E89" s="55"/>
      <c r="F89" s="55"/>
      <c r="H89" s="679"/>
      <c r="I89" s="265"/>
    </row>
    <row r="90" spans="5:9" ht="15.75" customHeight="1" x14ac:dyDescent="0.25">
      <c r="E90" s="55"/>
      <c r="F90" s="55"/>
      <c r="H90" s="679"/>
      <c r="I90" s="265"/>
    </row>
    <row r="91" spans="5:9" ht="15.75" customHeight="1" x14ac:dyDescent="0.25">
      <c r="E91" s="55"/>
      <c r="F91" s="55"/>
      <c r="H91" s="679"/>
      <c r="I91" s="265"/>
    </row>
    <row r="92" spans="5:9" ht="15.75" customHeight="1" x14ac:dyDescent="0.25">
      <c r="E92" s="55"/>
      <c r="F92" s="55"/>
      <c r="H92" s="679"/>
      <c r="I92" s="265"/>
    </row>
    <row r="93" spans="5:9" ht="15.75" customHeight="1" x14ac:dyDescent="0.25">
      <c r="E93" s="55"/>
      <c r="F93" s="55"/>
      <c r="H93" s="679"/>
      <c r="I93" s="265"/>
    </row>
    <row r="94" spans="5:9" ht="15.75" customHeight="1" x14ac:dyDescent="0.25">
      <c r="E94" s="55"/>
      <c r="F94" s="55"/>
      <c r="H94" s="679"/>
      <c r="I94" s="265"/>
    </row>
    <row r="95" spans="5:9" ht="15.75" customHeight="1" x14ac:dyDescent="0.25">
      <c r="E95" s="55"/>
      <c r="F95" s="55"/>
      <c r="H95" s="679"/>
      <c r="I95" s="265"/>
    </row>
    <row r="96" spans="5:9" ht="15.75" customHeight="1" x14ac:dyDescent="0.25">
      <c r="E96" s="55"/>
      <c r="F96" s="55"/>
      <c r="H96" s="679"/>
      <c r="I96" s="265"/>
    </row>
    <row r="97" spans="5:9" ht="15.75" customHeight="1" x14ac:dyDescent="0.25">
      <c r="E97" s="55"/>
      <c r="F97" s="55"/>
      <c r="H97" s="679"/>
      <c r="I97" s="265"/>
    </row>
    <row r="98" spans="5:9" ht="15.75" customHeight="1" x14ac:dyDescent="0.25">
      <c r="E98" s="55"/>
      <c r="F98" s="55"/>
      <c r="H98" s="679"/>
      <c r="I98" s="265"/>
    </row>
    <row r="99" spans="5:9" ht="15.75" customHeight="1" x14ac:dyDescent="0.25">
      <c r="E99" s="55"/>
      <c r="F99" s="55"/>
      <c r="H99" s="679"/>
      <c r="I99" s="265"/>
    </row>
    <row r="100" spans="5:9" ht="15.75" customHeight="1" x14ac:dyDescent="0.25">
      <c r="E100" s="55"/>
      <c r="F100" s="55"/>
      <c r="H100" s="679"/>
      <c r="I100" s="265"/>
    </row>
    <row r="101" spans="5:9" ht="15.75" customHeight="1" x14ac:dyDescent="0.25">
      <c r="E101" s="55"/>
      <c r="F101" s="55"/>
      <c r="H101" s="679"/>
      <c r="I101" s="265"/>
    </row>
    <row r="102" spans="5:9" ht="15.75" customHeight="1" x14ac:dyDescent="0.25">
      <c r="E102" s="55"/>
      <c r="F102" s="55"/>
      <c r="H102" s="679"/>
      <c r="I102" s="265"/>
    </row>
    <row r="103" spans="5:9" ht="15.75" customHeight="1" x14ac:dyDescent="0.25">
      <c r="E103" s="55"/>
      <c r="F103" s="55"/>
      <c r="H103" s="679"/>
      <c r="I103" s="265"/>
    </row>
    <row r="104" spans="5:9" ht="15.75" customHeight="1" x14ac:dyDescent="0.25">
      <c r="E104" s="55"/>
      <c r="F104" s="55"/>
      <c r="H104" s="679"/>
      <c r="I104" s="265"/>
    </row>
    <row r="105" spans="5:9" ht="15.75" customHeight="1" x14ac:dyDescent="0.25">
      <c r="E105" s="55"/>
      <c r="F105" s="55"/>
      <c r="H105" s="679"/>
      <c r="I105" s="265"/>
    </row>
    <row r="106" spans="5:9" ht="15.75" customHeight="1" x14ac:dyDescent="0.25">
      <c r="E106" s="55"/>
      <c r="F106" s="55"/>
      <c r="H106" s="679"/>
      <c r="I106" s="265"/>
    </row>
    <row r="107" spans="5:9" ht="15.75" customHeight="1" x14ac:dyDescent="0.25">
      <c r="E107" s="55"/>
      <c r="F107" s="55"/>
      <c r="H107" s="679"/>
      <c r="I107" s="265"/>
    </row>
    <row r="108" spans="5:9" ht="15.75" customHeight="1" x14ac:dyDescent="0.25">
      <c r="E108" s="55"/>
      <c r="F108" s="55"/>
      <c r="H108" s="679"/>
      <c r="I108" s="265"/>
    </row>
    <row r="109" spans="5:9" ht="15.75" customHeight="1" x14ac:dyDescent="0.25">
      <c r="E109" s="55"/>
      <c r="F109" s="55"/>
      <c r="H109" s="679"/>
      <c r="I109" s="265"/>
    </row>
    <row r="110" spans="5:9" ht="15.75" customHeight="1" x14ac:dyDescent="0.25">
      <c r="E110" s="55"/>
      <c r="F110" s="55"/>
      <c r="H110" s="679"/>
      <c r="I110" s="265"/>
    </row>
    <row r="111" spans="5:9" ht="15.75" customHeight="1" x14ac:dyDescent="0.25">
      <c r="E111" s="55"/>
      <c r="F111" s="55"/>
      <c r="H111" s="679"/>
      <c r="I111" s="265"/>
    </row>
    <row r="112" spans="5:9" ht="15.75" customHeight="1" x14ac:dyDescent="0.25">
      <c r="E112" s="55"/>
      <c r="F112" s="55"/>
      <c r="H112" s="679"/>
      <c r="I112" s="265"/>
    </row>
    <row r="113" spans="5:9" ht="15.75" customHeight="1" x14ac:dyDescent="0.25">
      <c r="E113" s="55"/>
      <c r="F113" s="55"/>
      <c r="H113" s="679"/>
      <c r="I113" s="265"/>
    </row>
    <row r="114" spans="5:9" ht="15.75" customHeight="1" x14ac:dyDescent="0.25">
      <c r="E114" s="55"/>
      <c r="F114" s="55"/>
      <c r="H114" s="679"/>
      <c r="I114" s="265"/>
    </row>
    <row r="115" spans="5:9" ht="15.75" customHeight="1" x14ac:dyDescent="0.25">
      <c r="E115" s="55"/>
      <c r="F115" s="55"/>
      <c r="H115" s="679"/>
      <c r="I115" s="265"/>
    </row>
    <row r="116" spans="5:9" ht="15.75" customHeight="1" x14ac:dyDescent="0.25">
      <c r="E116" s="55"/>
      <c r="F116" s="55"/>
      <c r="H116" s="679"/>
      <c r="I116" s="265"/>
    </row>
    <row r="117" spans="5:9" ht="15.75" customHeight="1" x14ac:dyDescent="0.25">
      <c r="E117" s="55"/>
      <c r="F117" s="55"/>
      <c r="H117" s="679"/>
      <c r="I117" s="265"/>
    </row>
    <row r="118" spans="5:9" ht="15.75" customHeight="1" x14ac:dyDescent="0.25">
      <c r="E118" s="55"/>
      <c r="F118" s="55"/>
      <c r="H118" s="679"/>
      <c r="I118" s="265"/>
    </row>
    <row r="119" spans="5:9" ht="15.75" customHeight="1" x14ac:dyDescent="0.25">
      <c r="E119" s="55"/>
      <c r="F119" s="55"/>
      <c r="H119" s="679"/>
      <c r="I119" s="265"/>
    </row>
    <row r="120" spans="5:9" ht="15.75" customHeight="1" x14ac:dyDescent="0.25">
      <c r="E120" s="55"/>
      <c r="F120" s="55"/>
      <c r="H120" s="679"/>
      <c r="I120" s="265"/>
    </row>
    <row r="121" spans="5:9" ht="15.75" customHeight="1" x14ac:dyDescent="0.25">
      <c r="E121" s="55"/>
      <c r="F121" s="55"/>
      <c r="H121" s="679"/>
      <c r="I121" s="265"/>
    </row>
    <row r="122" spans="5:9" ht="15.75" customHeight="1" x14ac:dyDescent="0.25">
      <c r="E122" s="55"/>
      <c r="F122" s="55"/>
      <c r="H122" s="679"/>
      <c r="I122" s="265"/>
    </row>
    <row r="123" spans="5:9" ht="15.75" customHeight="1" x14ac:dyDescent="0.25">
      <c r="E123" s="55"/>
      <c r="F123" s="55"/>
      <c r="H123" s="679"/>
      <c r="I123" s="265"/>
    </row>
    <row r="124" spans="5:9" ht="15.75" customHeight="1" x14ac:dyDescent="0.25">
      <c r="E124" s="55"/>
      <c r="F124" s="55"/>
      <c r="H124" s="679"/>
      <c r="I124" s="265"/>
    </row>
    <row r="125" spans="5:9" ht="15.75" customHeight="1" x14ac:dyDescent="0.25">
      <c r="E125" s="55"/>
      <c r="F125" s="55"/>
      <c r="H125" s="679"/>
      <c r="I125" s="265"/>
    </row>
    <row r="126" spans="5:9" ht="15.75" customHeight="1" x14ac:dyDescent="0.25">
      <c r="E126" s="55"/>
      <c r="F126" s="55"/>
      <c r="H126" s="679"/>
      <c r="I126" s="265"/>
    </row>
    <row r="127" spans="5:9" ht="15.75" customHeight="1" x14ac:dyDescent="0.25">
      <c r="E127" s="55"/>
      <c r="F127" s="55"/>
      <c r="H127" s="679"/>
      <c r="I127" s="265"/>
    </row>
    <row r="128" spans="5:9" ht="15.75" customHeight="1" x14ac:dyDescent="0.25">
      <c r="E128" s="55"/>
      <c r="F128" s="55"/>
      <c r="H128" s="679"/>
      <c r="I128" s="265"/>
    </row>
    <row r="129" spans="5:9" ht="15.75" customHeight="1" x14ac:dyDescent="0.25">
      <c r="E129" s="55"/>
      <c r="F129" s="55"/>
      <c r="H129" s="679"/>
      <c r="I129" s="265"/>
    </row>
    <row r="130" spans="5:9" ht="15.75" customHeight="1" x14ac:dyDescent="0.25">
      <c r="E130" s="55"/>
      <c r="F130" s="55"/>
      <c r="H130" s="679"/>
      <c r="I130" s="265"/>
    </row>
    <row r="131" spans="5:9" ht="15.75" customHeight="1" x14ac:dyDescent="0.25">
      <c r="E131" s="55"/>
      <c r="F131" s="55"/>
      <c r="H131" s="679"/>
      <c r="I131" s="265"/>
    </row>
    <row r="132" spans="5:9" ht="15.75" customHeight="1" x14ac:dyDescent="0.25">
      <c r="E132" s="55"/>
      <c r="F132" s="55"/>
      <c r="H132" s="679"/>
      <c r="I132" s="265"/>
    </row>
    <row r="133" spans="5:9" ht="15.75" customHeight="1" x14ac:dyDescent="0.25">
      <c r="E133" s="55"/>
      <c r="F133" s="55"/>
      <c r="H133" s="679"/>
      <c r="I133" s="265"/>
    </row>
    <row r="134" spans="5:9" ht="15.75" customHeight="1" x14ac:dyDescent="0.25">
      <c r="E134" s="55"/>
      <c r="F134" s="55"/>
      <c r="H134" s="679"/>
      <c r="I134" s="265"/>
    </row>
    <row r="135" spans="5:9" ht="15.75" customHeight="1" x14ac:dyDescent="0.25">
      <c r="E135" s="55"/>
      <c r="F135" s="55"/>
      <c r="H135" s="679"/>
      <c r="I135" s="265"/>
    </row>
    <row r="136" spans="5:9" ht="15.75" customHeight="1" x14ac:dyDescent="0.25">
      <c r="E136" s="55"/>
      <c r="F136" s="55"/>
      <c r="H136" s="679"/>
      <c r="I136" s="265"/>
    </row>
    <row r="137" spans="5:9" ht="15.75" customHeight="1" x14ac:dyDescent="0.25">
      <c r="E137" s="55"/>
      <c r="F137" s="55"/>
      <c r="H137" s="679"/>
      <c r="I137" s="265"/>
    </row>
    <row r="138" spans="5:9" ht="15.75" customHeight="1" x14ac:dyDescent="0.25">
      <c r="E138" s="55"/>
      <c r="F138" s="55"/>
      <c r="H138" s="679"/>
      <c r="I138" s="265"/>
    </row>
    <row r="139" spans="5:9" ht="15.75" customHeight="1" x14ac:dyDescent="0.25">
      <c r="E139" s="55"/>
      <c r="F139" s="55"/>
      <c r="H139" s="679"/>
      <c r="I139" s="265"/>
    </row>
    <row r="140" spans="5:9" ht="15.75" customHeight="1" x14ac:dyDescent="0.25">
      <c r="E140" s="55"/>
      <c r="F140" s="55"/>
      <c r="H140" s="679"/>
      <c r="I140" s="265"/>
    </row>
    <row r="141" spans="5:9" ht="15.75" customHeight="1" x14ac:dyDescent="0.25">
      <c r="E141" s="55"/>
      <c r="F141" s="55"/>
      <c r="H141" s="679"/>
      <c r="I141" s="265"/>
    </row>
    <row r="142" spans="5:9" ht="15.75" customHeight="1" x14ac:dyDescent="0.25">
      <c r="E142" s="55"/>
      <c r="F142" s="55"/>
      <c r="H142" s="679"/>
      <c r="I142" s="265"/>
    </row>
    <row r="143" spans="5:9" ht="15.75" customHeight="1" x14ac:dyDescent="0.25">
      <c r="E143" s="55"/>
      <c r="F143" s="55"/>
      <c r="H143" s="679"/>
      <c r="I143" s="265"/>
    </row>
    <row r="144" spans="5:9" ht="15.75" customHeight="1" x14ac:dyDescent="0.25">
      <c r="E144" s="55"/>
      <c r="F144" s="55"/>
      <c r="H144" s="679"/>
      <c r="I144" s="265"/>
    </row>
    <row r="145" spans="5:9" ht="15.75" customHeight="1" x14ac:dyDescent="0.25">
      <c r="E145" s="55"/>
      <c r="F145" s="55"/>
      <c r="H145" s="679"/>
      <c r="I145" s="265"/>
    </row>
    <row r="146" spans="5:9" ht="15.75" customHeight="1" x14ac:dyDescent="0.25">
      <c r="E146" s="55"/>
      <c r="F146" s="55"/>
      <c r="H146" s="679"/>
      <c r="I146" s="265"/>
    </row>
    <row r="147" spans="5:9" ht="15.75" customHeight="1" x14ac:dyDescent="0.25">
      <c r="E147" s="55"/>
      <c r="F147" s="55"/>
      <c r="H147" s="679"/>
      <c r="I147" s="265"/>
    </row>
    <row r="148" spans="5:9" ht="15.75" customHeight="1" x14ac:dyDescent="0.25">
      <c r="E148" s="55"/>
      <c r="F148" s="55"/>
      <c r="H148" s="679"/>
      <c r="I148" s="265"/>
    </row>
    <row r="149" spans="5:9" ht="15.75" customHeight="1" x14ac:dyDescent="0.25">
      <c r="E149" s="55"/>
      <c r="F149" s="55"/>
      <c r="H149" s="679"/>
      <c r="I149" s="265"/>
    </row>
    <row r="150" spans="5:9" ht="15.75" customHeight="1" x14ac:dyDescent="0.25">
      <c r="E150" s="55"/>
      <c r="F150" s="55"/>
      <c r="H150" s="679"/>
      <c r="I150" s="265"/>
    </row>
    <row r="151" spans="5:9" ht="15.75" customHeight="1" x14ac:dyDescent="0.25">
      <c r="E151" s="55"/>
      <c r="F151" s="55"/>
      <c r="H151" s="679"/>
      <c r="I151" s="265"/>
    </row>
    <row r="152" spans="5:9" ht="15.75" customHeight="1" x14ac:dyDescent="0.25">
      <c r="E152" s="55"/>
      <c r="F152" s="55"/>
      <c r="H152" s="679"/>
      <c r="I152" s="265"/>
    </row>
    <row r="153" spans="5:9" ht="15.75" customHeight="1" x14ac:dyDescent="0.25">
      <c r="E153" s="55"/>
      <c r="F153" s="55"/>
      <c r="H153" s="679"/>
      <c r="I153" s="265"/>
    </row>
    <row r="154" spans="5:9" ht="15.75" customHeight="1" x14ac:dyDescent="0.25">
      <c r="E154" s="55"/>
      <c r="F154" s="55"/>
      <c r="H154" s="679"/>
      <c r="I154" s="265"/>
    </row>
    <row r="155" spans="5:9" ht="15.75" customHeight="1" x14ac:dyDescent="0.25">
      <c r="E155" s="55"/>
      <c r="F155" s="55"/>
      <c r="H155" s="679"/>
      <c r="I155" s="265"/>
    </row>
    <row r="156" spans="5:9" ht="15.75" customHeight="1" x14ac:dyDescent="0.25">
      <c r="E156" s="55"/>
      <c r="F156" s="55"/>
      <c r="H156" s="679"/>
      <c r="I156" s="265"/>
    </row>
    <row r="157" spans="5:9" ht="15.75" customHeight="1" x14ac:dyDescent="0.25">
      <c r="E157" s="55"/>
      <c r="F157" s="55"/>
      <c r="H157" s="679"/>
      <c r="I157" s="265"/>
    </row>
    <row r="158" spans="5:9" ht="15.75" customHeight="1" x14ac:dyDescent="0.25">
      <c r="E158" s="55"/>
      <c r="F158" s="55"/>
      <c r="H158" s="679"/>
      <c r="I158" s="265"/>
    </row>
    <row r="159" spans="5:9" ht="15.75" customHeight="1" x14ac:dyDescent="0.25">
      <c r="E159" s="55"/>
      <c r="F159" s="55"/>
      <c r="H159" s="679"/>
      <c r="I159" s="265"/>
    </row>
    <row r="160" spans="5:9" ht="15.75" customHeight="1" x14ac:dyDescent="0.25">
      <c r="E160" s="55"/>
      <c r="F160" s="55"/>
      <c r="H160" s="679"/>
      <c r="I160" s="265"/>
    </row>
    <row r="161" spans="5:9" ht="15.75" customHeight="1" x14ac:dyDescent="0.25">
      <c r="E161" s="55"/>
      <c r="F161" s="55"/>
      <c r="H161" s="679"/>
      <c r="I161" s="265"/>
    </row>
    <row r="162" spans="5:9" ht="15.75" customHeight="1" x14ac:dyDescent="0.25">
      <c r="E162" s="55"/>
      <c r="F162" s="55"/>
      <c r="H162" s="679"/>
      <c r="I162" s="265"/>
    </row>
    <row r="163" spans="5:9" ht="15.75" customHeight="1" x14ac:dyDescent="0.25">
      <c r="E163" s="55"/>
      <c r="F163" s="55"/>
      <c r="H163" s="679"/>
      <c r="I163" s="265"/>
    </row>
    <row r="164" spans="5:9" ht="15.75" customHeight="1" x14ac:dyDescent="0.25">
      <c r="E164" s="55"/>
      <c r="F164" s="55"/>
      <c r="H164" s="679"/>
      <c r="I164" s="265"/>
    </row>
    <row r="165" spans="5:9" ht="15.75" customHeight="1" x14ac:dyDescent="0.25">
      <c r="E165" s="55"/>
      <c r="F165" s="55"/>
      <c r="H165" s="679"/>
      <c r="I165" s="265"/>
    </row>
    <row r="166" spans="5:9" ht="15.75" customHeight="1" x14ac:dyDescent="0.25">
      <c r="E166" s="55"/>
      <c r="F166" s="55"/>
      <c r="H166" s="679"/>
      <c r="I166" s="265"/>
    </row>
    <row r="167" spans="5:9" ht="15.75" customHeight="1" x14ac:dyDescent="0.25">
      <c r="E167" s="55"/>
      <c r="F167" s="55"/>
      <c r="H167" s="679"/>
      <c r="I167" s="265"/>
    </row>
    <row r="168" spans="5:9" ht="15.75" customHeight="1" x14ac:dyDescent="0.25">
      <c r="E168" s="55"/>
      <c r="F168" s="55"/>
      <c r="H168" s="679"/>
      <c r="I168" s="265"/>
    </row>
    <row r="169" spans="5:9" ht="15.75" customHeight="1" x14ac:dyDescent="0.25">
      <c r="E169" s="55"/>
      <c r="F169" s="55"/>
      <c r="H169" s="679"/>
      <c r="I169" s="265"/>
    </row>
    <row r="170" spans="5:9" ht="15.75" customHeight="1" x14ac:dyDescent="0.25">
      <c r="E170" s="55"/>
      <c r="F170" s="55"/>
      <c r="H170" s="679"/>
      <c r="I170" s="265"/>
    </row>
    <row r="171" spans="5:9" ht="15.75" customHeight="1" x14ac:dyDescent="0.25">
      <c r="E171" s="55"/>
      <c r="F171" s="55"/>
      <c r="H171" s="679"/>
      <c r="I171" s="265"/>
    </row>
    <row r="172" spans="5:9" ht="15.75" customHeight="1" x14ac:dyDescent="0.25">
      <c r="E172" s="55"/>
      <c r="F172" s="55"/>
      <c r="H172" s="679"/>
      <c r="I172" s="265"/>
    </row>
    <row r="173" spans="5:9" ht="15.75" customHeight="1" x14ac:dyDescent="0.25">
      <c r="E173" s="55"/>
      <c r="F173" s="55"/>
      <c r="H173" s="679"/>
      <c r="I173" s="265"/>
    </row>
    <row r="174" spans="5:9" ht="15.75" customHeight="1" x14ac:dyDescent="0.25">
      <c r="E174" s="55"/>
      <c r="F174" s="55"/>
      <c r="H174" s="679"/>
      <c r="I174" s="265"/>
    </row>
    <row r="175" spans="5:9" ht="15.75" customHeight="1" x14ac:dyDescent="0.25">
      <c r="E175" s="55"/>
      <c r="F175" s="55"/>
      <c r="H175" s="679"/>
      <c r="I175" s="265"/>
    </row>
    <row r="176" spans="5:9" ht="15.75" customHeight="1" x14ac:dyDescent="0.25">
      <c r="E176" s="55"/>
      <c r="F176" s="55"/>
      <c r="H176" s="679"/>
      <c r="I176" s="265"/>
    </row>
    <row r="177" spans="5:9" ht="15.75" customHeight="1" x14ac:dyDescent="0.25">
      <c r="E177" s="55"/>
      <c r="F177" s="55"/>
      <c r="H177" s="679"/>
      <c r="I177" s="265"/>
    </row>
    <row r="178" spans="5:9" ht="15.75" customHeight="1" x14ac:dyDescent="0.25">
      <c r="E178" s="55"/>
      <c r="F178" s="55"/>
      <c r="H178" s="679"/>
      <c r="I178" s="265"/>
    </row>
    <row r="179" spans="5:9" ht="15.75" customHeight="1" x14ac:dyDescent="0.25">
      <c r="E179" s="55"/>
      <c r="F179" s="55"/>
      <c r="H179" s="679"/>
      <c r="I179" s="265"/>
    </row>
    <row r="180" spans="5:9" ht="15.75" customHeight="1" x14ac:dyDescent="0.25">
      <c r="E180" s="55"/>
      <c r="F180" s="55"/>
      <c r="H180" s="679"/>
      <c r="I180" s="265"/>
    </row>
    <row r="181" spans="5:9" ht="15.75" customHeight="1" x14ac:dyDescent="0.25">
      <c r="E181" s="55"/>
      <c r="F181" s="55"/>
      <c r="H181" s="679"/>
      <c r="I181" s="265"/>
    </row>
    <row r="182" spans="5:9" ht="15.75" customHeight="1" x14ac:dyDescent="0.25">
      <c r="E182" s="55"/>
      <c r="F182" s="55"/>
      <c r="H182" s="679"/>
      <c r="I182" s="265"/>
    </row>
    <row r="183" spans="5:9" ht="15.75" customHeight="1" x14ac:dyDescent="0.25">
      <c r="E183" s="55"/>
      <c r="F183" s="55"/>
      <c r="H183" s="679"/>
      <c r="I183" s="265"/>
    </row>
    <row r="184" spans="5:9" ht="15.75" customHeight="1" x14ac:dyDescent="0.25">
      <c r="E184" s="55"/>
      <c r="F184" s="55"/>
      <c r="H184" s="679"/>
      <c r="I184" s="265"/>
    </row>
    <row r="185" spans="5:9" ht="15.75" customHeight="1" x14ac:dyDescent="0.25">
      <c r="E185" s="55"/>
      <c r="F185" s="55"/>
      <c r="H185" s="679"/>
      <c r="I185" s="265"/>
    </row>
    <row r="186" spans="5:9" ht="15.75" customHeight="1" x14ac:dyDescent="0.25">
      <c r="E186" s="55"/>
      <c r="F186" s="55"/>
      <c r="H186" s="679"/>
      <c r="I186" s="265"/>
    </row>
    <row r="187" spans="5:9" ht="15.75" customHeight="1" x14ac:dyDescent="0.25">
      <c r="E187" s="55"/>
      <c r="F187" s="55"/>
      <c r="H187" s="679"/>
      <c r="I187" s="265"/>
    </row>
    <row r="188" spans="5:9" ht="15.75" customHeight="1" x14ac:dyDescent="0.25">
      <c r="E188" s="55"/>
      <c r="F188" s="55"/>
      <c r="H188" s="679"/>
      <c r="I188" s="265"/>
    </row>
    <row r="189" spans="5:9" ht="15.75" customHeight="1" x14ac:dyDescent="0.25">
      <c r="E189" s="55"/>
      <c r="F189" s="55"/>
      <c r="H189" s="679"/>
      <c r="I189" s="265"/>
    </row>
    <row r="190" spans="5:9" ht="15.75" customHeight="1" x14ac:dyDescent="0.25">
      <c r="E190" s="55"/>
      <c r="F190" s="55"/>
      <c r="H190" s="679"/>
      <c r="I190" s="265"/>
    </row>
    <row r="191" spans="5:9" ht="15.75" customHeight="1" x14ac:dyDescent="0.25">
      <c r="E191" s="55"/>
      <c r="F191" s="55"/>
      <c r="H191" s="679"/>
      <c r="I191" s="265"/>
    </row>
    <row r="192" spans="5:9" ht="15.75" customHeight="1" x14ac:dyDescent="0.25">
      <c r="E192" s="55"/>
      <c r="F192" s="55"/>
      <c r="H192" s="679"/>
      <c r="I192" s="265"/>
    </row>
    <row r="193" spans="5:9" ht="15.75" customHeight="1" x14ac:dyDescent="0.25">
      <c r="E193" s="55"/>
      <c r="F193" s="55"/>
      <c r="H193" s="679"/>
      <c r="I193" s="265"/>
    </row>
    <row r="194" spans="5:9" ht="15.75" customHeight="1" x14ac:dyDescent="0.25">
      <c r="E194" s="55"/>
      <c r="F194" s="55"/>
      <c r="H194" s="679"/>
      <c r="I194" s="265"/>
    </row>
    <row r="195" spans="5:9" ht="15.75" customHeight="1" x14ac:dyDescent="0.25">
      <c r="E195" s="55"/>
      <c r="F195" s="55"/>
      <c r="H195" s="679"/>
      <c r="I195" s="265"/>
    </row>
    <row r="196" spans="5:9" ht="15.75" customHeight="1" x14ac:dyDescent="0.25">
      <c r="E196" s="55"/>
      <c r="F196" s="55"/>
      <c r="H196" s="679"/>
      <c r="I196" s="265"/>
    </row>
    <row r="197" spans="5:9" ht="15.75" customHeight="1" x14ac:dyDescent="0.25">
      <c r="E197" s="55"/>
      <c r="F197" s="55"/>
      <c r="H197" s="679"/>
      <c r="I197" s="265"/>
    </row>
    <row r="198" spans="5:9" ht="15.75" customHeight="1" x14ac:dyDescent="0.25">
      <c r="E198" s="55"/>
      <c r="F198" s="55"/>
      <c r="H198" s="679"/>
      <c r="I198" s="265"/>
    </row>
    <row r="199" spans="5:9" ht="15.75" customHeight="1" x14ac:dyDescent="0.25">
      <c r="E199" s="55"/>
      <c r="F199" s="55"/>
      <c r="H199" s="679"/>
      <c r="I199" s="265"/>
    </row>
    <row r="200" spans="5:9" ht="15.75" customHeight="1" x14ac:dyDescent="0.25">
      <c r="E200" s="55"/>
      <c r="F200" s="55"/>
      <c r="H200" s="679"/>
      <c r="I200" s="265"/>
    </row>
    <row r="201" spans="5:9" ht="15.75" customHeight="1" x14ac:dyDescent="0.25">
      <c r="E201" s="55"/>
      <c r="F201" s="55"/>
      <c r="H201" s="679"/>
      <c r="I201" s="265"/>
    </row>
    <row r="202" spans="5:9" ht="15.75" customHeight="1" x14ac:dyDescent="0.25">
      <c r="E202" s="55"/>
      <c r="F202" s="55"/>
      <c r="H202" s="679"/>
      <c r="I202" s="265"/>
    </row>
    <row r="203" spans="5:9" ht="15.75" customHeight="1" x14ac:dyDescent="0.25">
      <c r="E203" s="55"/>
      <c r="F203" s="55"/>
      <c r="H203" s="679"/>
      <c r="I203" s="265"/>
    </row>
    <row r="204" spans="5:9" ht="15.75" customHeight="1" x14ac:dyDescent="0.25">
      <c r="E204" s="55"/>
      <c r="F204" s="55"/>
      <c r="H204" s="679"/>
      <c r="I204" s="265"/>
    </row>
    <row r="205" spans="5:9" ht="15.75" customHeight="1" x14ac:dyDescent="0.25">
      <c r="E205" s="55"/>
      <c r="F205" s="55"/>
      <c r="H205" s="679"/>
      <c r="I205" s="265"/>
    </row>
    <row r="206" spans="5:9" ht="15.75" customHeight="1" x14ac:dyDescent="0.25">
      <c r="E206" s="55"/>
      <c r="F206" s="55"/>
      <c r="H206" s="679"/>
      <c r="I206" s="265"/>
    </row>
    <row r="207" spans="5:9" ht="15.75" customHeight="1" x14ac:dyDescent="0.25">
      <c r="E207" s="55"/>
      <c r="F207" s="55"/>
      <c r="H207" s="679"/>
      <c r="I207" s="265"/>
    </row>
    <row r="208" spans="5:9" ht="15.75" customHeight="1" x14ac:dyDescent="0.25">
      <c r="E208" s="55"/>
      <c r="F208" s="55"/>
      <c r="H208" s="679"/>
      <c r="I208" s="265"/>
    </row>
    <row r="209" spans="5:9" ht="15.75" customHeight="1" x14ac:dyDescent="0.25">
      <c r="E209" s="55"/>
      <c r="F209" s="55"/>
      <c r="H209" s="679"/>
      <c r="I209" s="265"/>
    </row>
    <row r="210" spans="5:9" ht="15.75" customHeight="1" x14ac:dyDescent="0.25">
      <c r="E210" s="55"/>
      <c r="F210" s="55"/>
      <c r="H210" s="679"/>
      <c r="I210" s="265"/>
    </row>
    <row r="211" spans="5:9" ht="15.75" customHeight="1" x14ac:dyDescent="0.25">
      <c r="E211" s="55"/>
      <c r="F211" s="55"/>
      <c r="H211" s="679"/>
      <c r="I211" s="265"/>
    </row>
    <row r="212" spans="5:9" ht="15.75" customHeight="1" x14ac:dyDescent="0.25">
      <c r="E212" s="55"/>
      <c r="F212" s="55"/>
      <c r="H212" s="679"/>
      <c r="I212" s="265"/>
    </row>
    <row r="213" spans="5:9" ht="15.75" customHeight="1" x14ac:dyDescent="0.25">
      <c r="E213" s="55"/>
      <c r="F213" s="55"/>
      <c r="H213" s="679"/>
      <c r="I213" s="265"/>
    </row>
    <row r="214" spans="5:9" ht="15.75" customHeight="1" x14ac:dyDescent="0.25">
      <c r="E214" s="55"/>
      <c r="F214" s="55"/>
      <c r="H214" s="679"/>
      <c r="I214" s="265"/>
    </row>
    <row r="215" spans="5:9" ht="15.75" customHeight="1" x14ac:dyDescent="0.25">
      <c r="E215" s="55"/>
      <c r="F215" s="55"/>
      <c r="H215" s="679"/>
      <c r="I215" s="265"/>
    </row>
    <row r="216" spans="5:9" ht="15.75" customHeight="1" x14ac:dyDescent="0.25">
      <c r="E216" s="55"/>
      <c r="F216" s="55"/>
      <c r="H216" s="679"/>
      <c r="I216" s="265"/>
    </row>
    <row r="217" spans="5:9" ht="15.75" customHeight="1" x14ac:dyDescent="0.25">
      <c r="E217" s="55"/>
      <c r="F217" s="55"/>
      <c r="H217" s="679"/>
      <c r="I217" s="265"/>
    </row>
    <row r="218" spans="5:9" ht="15.75" customHeight="1" x14ac:dyDescent="0.25">
      <c r="E218" s="55"/>
      <c r="F218" s="55"/>
      <c r="H218" s="679"/>
      <c r="I218" s="265"/>
    </row>
    <row r="219" spans="5:9" ht="15.75" customHeight="1" x14ac:dyDescent="0.25">
      <c r="E219" s="55"/>
      <c r="F219" s="55"/>
      <c r="H219" s="679"/>
      <c r="I219" s="265"/>
    </row>
    <row r="220" spans="5:9" ht="15.75" customHeight="1" x14ac:dyDescent="0.25">
      <c r="E220" s="55"/>
      <c r="F220" s="55"/>
      <c r="H220" s="679"/>
      <c r="I220" s="265"/>
    </row>
    <row r="221" spans="5:9" ht="15.75" customHeight="1" x14ac:dyDescent="0.25">
      <c r="E221" s="55"/>
      <c r="F221" s="55"/>
      <c r="H221" s="679"/>
      <c r="I221" s="265"/>
    </row>
    <row r="222" spans="5:9" ht="15.75" customHeight="1" x14ac:dyDescent="0.25">
      <c r="E222" s="55"/>
      <c r="F222" s="55"/>
      <c r="H222" s="679"/>
      <c r="I222" s="265"/>
    </row>
    <row r="223" spans="5:9" ht="15.75" customHeight="1" x14ac:dyDescent="0.25">
      <c r="E223" s="55"/>
      <c r="F223" s="55"/>
      <c r="H223" s="679"/>
      <c r="I223" s="265"/>
    </row>
    <row r="224" spans="5:9" ht="15.75" customHeight="1" x14ac:dyDescent="0.25">
      <c r="E224" s="55"/>
      <c r="F224" s="55"/>
      <c r="H224" s="679"/>
      <c r="I224" s="265"/>
    </row>
    <row r="225" spans="5:9" ht="15.75" customHeight="1" x14ac:dyDescent="0.25">
      <c r="E225" s="55"/>
      <c r="F225" s="55"/>
      <c r="H225" s="679"/>
      <c r="I225" s="265"/>
    </row>
    <row r="226" spans="5:9" ht="15.75" customHeight="1" x14ac:dyDescent="0.25">
      <c r="E226" s="55"/>
      <c r="F226" s="55"/>
      <c r="H226" s="679"/>
      <c r="I226" s="265"/>
    </row>
    <row r="227" spans="5:9" ht="15.75" customHeight="1" x14ac:dyDescent="0.25">
      <c r="E227" s="55"/>
      <c r="F227" s="55"/>
      <c r="H227" s="679"/>
      <c r="I227" s="265"/>
    </row>
    <row r="228" spans="5:9" ht="15.75" customHeight="1" x14ac:dyDescent="0.25">
      <c r="E228" s="55"/>
      <c r="F228" s="55"/>
      <c r="H228" s="679"/>
      <c r="I228" s="265"/>
    </row>
    <row r="229" spans="5:9" ht="15.75" customHeight="1" x14ac:dyDescent="0.25">
      <c r="E229" s="55"/>
      <c r="F229" s="55"/>
      <c r="H229" s="679"/>
      <c r="I229" s="265"/>
    </row>
    <row r="230" spans="5:9" ht="15.75" customHeight="1" x14ac:dyDescent="0.25">
      <c r="E230" s="55"/>
      <c r="F230" s="55"/>
      <c r="H230" s="679"/>
      <c r="I230" s="265"/>
    </row>
    <row r="231" spans="5:9" ht="15.75" customHeight="1" x14ac:dyDescent="0.25">
      <c r="H231" s="679"/>
      <c r="I231" s="265"/>
    </row>
    <row r="232" spans="5:9" ht="15.75" customHeight="1" x14ac:dyDescent="0.25">
      <c r="H232" s="679"/>
      <c r="I232" s="265"/>
    </row>
    <row r="233" spans="5:9" ht="15.75" customHeight="1" x14ac:dyDescent="0.25">
      <c r="H233" s="679"/>
      <c r="I233" s="265"/>
    </row>
    <row r="234" spans="5:9" ht="15.75" customHeight="1" x14ac:dyDescent="0.25">
      <c r="H234" s="679"/>
      <c r="I234" s="265"/>
    </row>
    <row r="235" spans="5:9" ht="15.75" customHeight="1" x14ac:dyDescent="0.25">
      <c r="H235" s="679"/>
      <c r="I235" s="265"/>
    </row>
    <row r="236" spans="5:9" ht="15.75" customHeight="1" x14ac:dyDescent="0.25">
      <c r="H236" s="679"/>
      <c r="I236" s="265"/>
    </row>
    <row r="237" spans="5:9" ht="15.75" customHeight="1" x14ac:dyDescent="0.25">
      <c r="H237" s="679"/>
      <c r="I237" s="265"/>
    </row>
    <row r="238" spans="5:9" ht="15.75" customHeight="1" x14ac:dyDescent="0.25">
      <c r="H238" s="679"/>
      <c r="I238" s="265"/>
    </row>
    <row r="239" spans="5:9" ht="15.75" customHeight="1" x14ac:dyDescent="0.25">
      <c r="H239" s="679"/>
      <c r="I239" s="265"/>
    </row>
    <row r="240" spans="5:9" ht="15.75" customHeight="1" x14ac:dyDescent="0.25">
      <c r="H240" s="679"/>
      <c r="I240" s="265"/>
    </row>
    <row r="241" spans="8:9" ht="15.75" customHeight="1" x14ac:dyDescent="0.25">
      <c r="H241" s="679"/>
      <c r="I241" s="265"/>
    </row>
    <row r="242" spans="8:9" ht="15.75" customHeight="1" x14ac:dyDescent="0.25">
      <c r="H242" s="679"/>
      <c r="I242" s="265"/>
    </row>
    <row r="243" spans="8:9" ht="15.75" customHeight="1" x14ac:dyDescent="0.25">
      <c r="H243" s="679"/>
      <c r="I243" s="265"/>
    </row>
    <row r="244" spans="8:9" ht="15.75" customHeight="1" x14ac:dyDescent="0.25">
      <c r="H244" s="679"/>
      <c r="I244" s="265"/>
    </row>
    <row r="245" spans="8:9" ht="15.75" customHeight="1" x14ac:dyDescent="0.25">
      <c r="H245" s="679"/>
      <c r="I245" s="265"/>
    </row>
    <row r="246" spans="8:9" ht="15.75" customHeight="1" x14ac:dyDescent="0.25">
      <c r="H246" s="679"/>
      <c r="I246" s="265"/>
    </row>
    <row r="247" spans="8:9" ht="15.75" customHeight="1" x14ac:dyDescent="0.25">
      <c r="H247" s="679"/>
      <c r="I247" s="265"/>
    </row>
    <row r="248" spans="8:9" ht="15.75" customHeight="1" x14ac:dyDescent="0.25">
      <c r="H248" s="679"/>
      <c r="I248" s="265"/>
    </row>
    <row r="249" spans="8:9" ht="15.75" customHeight="1" x14ac:dyDescent="0.25">
      <c r="H249" s="679"/>
      <c r="I249" s="265"/>
    </row>
    <row r="250" spans="8:9" ht="15.75" customHeight="1" x14ac:dyDescent="0.25">
      <c r="H250" s="679"/>
      <c r="I250" s="265"/>
    </row>
    <row r="251" spans="8:9" ht="15.75" customHeight="1" x14ac:dyDescent="0.25">
      <c r="H251" s="679"/>
      <c r="I251" s="265"/>
    </row>
    <row r="252" spans="8:9" ht="15.75" customHeight="1" x14ac:dyDescent="0.25">
      <c r="H252" s="679"/>
      <c r="I252" s="265"/>
    </row>
    <row r="253" spans="8:9" ht="15.75" customHeight="1" x14ac:dyDescent="0.25">
      <c r="H253" s="679"/>
      <c r="I253" s="265"/>
    </row>
    <row r="254" spans="8:9" ht="15.75" customHeight="1" x14ac:dyDescent="0.25">
      <c r="H254" s="679"/>
      <c r="I254" s="265"/>
    </row>
    <row r="255" spans="8:9" ht="15.75" customHeight="1" x14ac:dyDescent="0.25">
      <c r="H255" s="679"/>
      <c r="I255" s="265"/>
    </row>
    <row r="256" spans="8:9" ht="15.75" customHeight="1" x14ac:dyDescent="0.25">
      <c r="H256" s="679"/>
      <c r="I256" s="265"/>
    </row>
    <row r="257" spans="8:9" ht="15.75" customHeight="1" x14ac:dyDescent="0.25">
      <c r="H257" s="679"/>
      <c r="I257" s="265"/>
    </row>
    <row r="258" spans="8:9" ht="15.75" customHeight="1" x14ac:dyDescent="0.25">
      <c r="H258" s="679"/>
      <c r="I258" s="265"/>
    </row>
    <row r="259" spans="8:9" ht="15.75" customHeight="1" x14ac:dyDescent="0.25">
      <c r="H259" s="679"/>
      <c r="I259" s="265"/>
    </row>
    <row r="260" spans="8:9" ht="15.75" customHeight="1" x14ac:dyDescent="0.25">
      <c r="H260" s="679"/>
      <c r="I260" s="265"/>
    </row>
    <row r="261" spans="8:9" ht="15.75" customHeight="1" x14ac:dyDescent="0.25">
      <c r="H261" s="679"/>
      <c r="I261" s="265"/>
    </row>
    <row r="262" spans="8:9" ht="15.75" customHeight="1" x14ac:dyDescent="0.25">
      <c r="H262" s="679"/>
      <c r="I262" s="265"/>
    </row>
    <row r="263" spans="8:9" ht="15.75" customHeight="1" x14ac:dyDescent="0.25">
      <c r="H263" s="679"/>
      <c r="I263" s="265"/>
    </row>
    <row r="264" spans="8:9" ht="15.75" customHeight="1" x14ac:dyDescent="0.25">
      <c r="H264" s="679"/>
      <c r="I264" s="265"/>
    </row>
    <row r="265" spans="8:9" ht="15.75" customHeight="1" x14ac:dyDescent="0.25">
      <c r="H265" s="679"/>
      <c r="I265" s="265"/>
    </row>
    <row r="266" spans="8:9" ht="15.75" customHeight="1" x14ac:dyDescent="0.25">
      <c r="H266" s="679"/>
      <c r="I266" s="265"/>
    </row>
    <row r="267" spans="8:9" ht="15.75" customHeight="1" x14ac:dyDescent="0.25">
      <c r="H267" s="679"/>
      <c r="I267" s="265"/>
    </row>
    <row r="268" spans="8:9" ht="15.75" customHeight="1" x14ac:dyDescent="0.25">
      <c r="H268" s="679"/>
      <c r="I268" s="265"/>
    </row>
    <row r="269" spans="8:9" ht="15.75" customHeight="1" x14ac:dyDescent="0.25">
      <c r="H269" s="679"/>
      <c r="I269" s="265"/>
    </row>
    <row r="270" spans="8:9" ht="15.75" customHeight="1" x14ac:dyDescent="0.25">
      <c r="H270" s="679"/>
      <c r="I270" s="265"/>
    </row>
    <row r="271" spans="8:9" ht="15.75" customHeight="1" x14ac:dyDescent="0.25">
      <c r="H271" s="679"/>
      <c r="I271" s="265"/>
    </row>
    <row r="272" spans="8:9" ht="15.75" customHeight="1" x14ac:dyDescent="0.25">
      <c r="H272" s="679"/>
      <c r="I272" s="265"/>
    </row>
    <row r="273" spans="8:9" ht="15.75" customHeight="1" x14ac:dyDescent="0.25">
      <c r="H273" s="679"/>
      <c r="I273" s="265"/>
    </row>
    <row r="274" spans="8:9" ht="15.75" customHeight="1" x14ac:dyDescent="0.25">
      <c r="H274" s="679"/>
      <c r="I274" s="265"/>
    </row>
    <row r="275" spans="8:9" ht="15.75" customHeight="1" x14ac:dyDescent="0.25">
      <c r="H275" s="679"/>
      <c r="I275" s="265"/>
    </row>
    <row r="276" spans="8:9" ht="15.75" customHeight="1" x14ac:dyDescent="0.25">
      <c r="H276" s="679"/>
      <c r="I276" s="265"/>
    </row>
    <row r="277" spans="8:9" ht="15.75" customHeight="1" x14ac:dyDescent="0.25">
      <c r="H277" s="679"/>
      <c r="I277" s="265"/>
    </row>
    <row r="278" spans="8:9" ht="15.75" customHeight="1" x14ac:dyDescent="0.25">
      <c r="H278" s="679"/>
      <c r="I278" s="265"/>
    </row>
    <row r="279" spans="8:9" ht="15.75" customHeight="1" x14ac:dyDescent="0.25">
      <c r="H279" s="679"/>
      <c r="I279" s="265"/>
    </row>
    <row r="280" spans="8:9" ht="15.75" customHeight="1" x14ac:dyDescent="0.25">
      <c r="H280" s="679"/>
      <c r="I280" s="265"/>
    </row>
    <row r="281" spans="8:9" ht="15.75" customHeight="1" x14ac:dyDescent="0.25">
      <c r="H281" s="679"/>
      <c r="I281" s="265"/>
    </row>
    <row r="282" spans="8:9" ht="15.75" customHeight="1" x14ac:dyDescent="0.25">
      <c r="H282" s="679"/>
      <c r="I282" s="265"/>
    </row>
    <row r="283" spans="8:9" ht="15.75" customHeight="1" x14ac:dyDescent="0.25">
      <c r="H283" s="679"/>
      <c r="I283" s="265"/>
    </row>
    <row r="284" spans="8:9" ht="15.75" customHeight="1" x14ac:dyDescent="0.25">
      <c r="H284" s="679"/>
      <c r="I284" s="265"/>
    </row>
    <row r="285" spans="8:9" ht="15.75" customHeight="1" x14ac:dyDescent="0.25">
      <c r="H285" s="679"/>
      <c r="I285" s="265"/>
    </row>
    <row r="286" spans="8:9" ht="15.75" customHeight="1" x14ac:dyDescent="0.25">
      <c r="H286" s="679"/>
      <c r="I286" s="265"/>
    </row>
    <row r="287" spans="8:9" ht="15.75" customHeight="1" x14ac:dyDescent="0.25">
      <c r="H287" s="679"/>
      <c r="I287" s="265"/>
    </row>
    <row r="288" spans="8:9" ht="15.75" customHeight="1" x14ac:dyDescent="0.25">
      <c r="H288" s="679"/>
      <c r="I288" s="265"/>
    </row>
    <row r="289" spans="8:9" ht="15.75" customHeight="1" x14ac:dyDescent="0.25">
      <c r="H289" s="679"/>
      <c r="I289" s="265"/>
    </row>
    <row r="290" spans="8:9" ht="15.75" customHeight="1" x14ac:dyDescent="0.25">
      <c r="H290" s="679"/>
      <c r="I290" s="265"/>
    </row>
    <row r="291" spans="8:9" ht="15.75" customHeight="1" x14ac:dyDescent="0.25">
      <c r="H291" s="679"/>
      <c r="I291" s="265"/>
    </row>
    <row r="292" spans="8:9" ht="15.75" customHeight="1" x14ac:dyDescent="0.25">
      <c r="H292" s="679"/>
      <c r="I292" s="265"/>
    </row>
    <row r="293" spans="8:9" ht="15.75" customHeight="1" x14ac:dyDescent="0.25">
      <c r="H293" s="679"/>
      <c r="I293" s="265"/>
    </row>
    <row r="294" spans="8:9" ht="15.75" customHeight="1" x14ac:dyDescent="0.25">
      <c r="H294" s="679"/>
      <c r="I294" s="265"/>
    </row>
    <row r="295" spans="8:9" ht="15.75" customHeight="1" x14ac:dyDescent="0.25">
      <c r="H295" s="679"/>
      <c r="I295" s="265"/>
    </row>
    <row r="296" spans="8:9" ht="15.75" customHeight="1" x14ac:dyDescent="0.25">
      <c r="H296" s="679"/>
      <c r="I296" s="265"/>
    </row>
    <row r="297" spans="8:9" ht="15.75" customHeight="1" x14ac:dyDescent="0.25">
      <c r="H297" s="679"/>
      <c r="I297" s="265"/>
    </row>
    <row r="298" spans="8:9" ht="15.75" customHeight="1" x14ac:dyDescent="0.25">
      <c r="H298" s="679"/>
      <c r="I298" s="265"/>
    </row>
    <row r="299" spans="8:9" ht="15.75" customHeight="1" x14ac:dyDescent="0.25">
      <c r="H299" s="679"/>
      <c r="I299" s="265"/>
    </row>
    <row r="300" spans="8:9" ht="15.75" customHeight="1" x14ac:dyDescent="0.25">
      <c r="H300" s="679"/>
      <c r="I300" s="265"/>
    </row>
    <row r="301" spans="8:9" ht="15.75" customHeight="1" x14ac:dyDescent="0.25">
      <c r="H301" s="679"/>
      <c r="I301" s="265"/>
    </row>
    <row r="302" spans="8:9" ht="15.75" customHeight="1" x14ac:dyDescent="0.25">
      <c r="H302" s="679"/>
      <c r="I302" s="265"/>
    </row>
    <row r="303" spans="8:9" ht="15.75" customHeight="1" x14ac:dyDescent="0.25">
      <c r="H303" s="679"/>
      <c r="I303" s="265"/>
    </row>
    <row r="304" spans="8:9" ht="15.75" customHeight="1" x14ac:dyDescent="0.25">
      <c r="H304" s="679"/>
      <c r="I304" s="265"/>
    </row>
    <row r="305" spans="8:9" ht="15.75" customHeight="1" x14ac:dyDescent="0.25">
      <c r="H305" s="679"/>
      <c r="I305" s="265"/>
    </row>
    <row r="306" spans="8:9" ht="15.75" customHeight="1" x14ac:dyDescent="0.25">
      <c r="H306" s="679"/>
      <c r="I306" s="265"/>
    </row>
    <row r="307" spans="8:9" ht="15.75" customHeight="1" x14ac:dyDescent="0.25">
      <c r="H307" s="679"/>
      <c r="I307" s="265"/>
    </row>
    <row r="308" spans="8:9" ht="15.75" customHeight="1" x14ac:dyDescent="0.25">
      <c r="H308" s="679"/>
      <c r="I308" s="265"/>
    </row>
    <row r="309" spans="8:9" ht="15.75" customHeight="1" x14ac:dyDescent="0.25">
      <c r="H309" s="679"/>
      <c r="I309" s="265"/>
    </row>
    <row r="310" spans="8:9" ht="15.75" customHeight="1" x14ac:dyDescent="0.25">
      <c r="H310" s="679"/>
      <c r="I310" s="265"/>
    </row>
    <row r="311" spans="8:9" ht="15.75" customHeight="1" x14ac:dyDescent="0.25">
      <c r="H311" s="679"/>
      <c r="I311" s="265"/>
    </row>
    <row r="312" spans="8:9" ht="15.75" customHeight="1" x14ac:dyDescent="0.25">
      <c r="H312" s="679"/>
      <c r="I312" s="265"/>
    </row>
    <row r="313" spans="8:9" ht="15.75" customHeight="1" x14ac:dyDescent="0.25">
      <c r="H313" s="679"/>
      <c r="I313" s="265"/>
    </row>
    <row r="314" spans="8:9" ht="15.75" customHeight="1" x14ac:dyDescent="0.25">
      <c r="H314" s="679"/>
      <c r="I314" s="265"/>
    </row>
    <row r="315" spans="8:9" ht="15.75" customHeight="1" x14ac:dyDescent="0.25">
      <c r="H315" s="679"/>
      <c r="I315" s="265"/>
    </row>
    <row r="316" spans="8:9" ht="15.75" customHeight="1" x14ac:dyDescent="0.25">
      <c r="H316" s="679"/>
      <c r="I316" s="265"/>
    </row>
    <row r="317" spans="8:9" ht="15.75" customHeight="1" x14ac:dyDescent="0.25">
      <c r="H317" s="679"/>
      <c r="I317" s="265"/>
    </row>
    <row r="318" spans="8:9" ht="15.75" customHeight="1" x14ac:dyDescent="0.25">
      <c r="H318" s="679"/>
      <c r="I318" s="265"/>
    </row>
    <row r="319" spans="8:9" ht="15.75" customHeight="1" x14ac:dyDescent="0.25">
      <c r="H319" s="679"/>
      <c r="I319" s="265"/>
    </row>
    <row r="320" spans="8:9" ht="15.75" customHeight="1" x14ac:dyDescent="0.25">
      <c r="H320" s="679"/>
      <c r="I320" s="265"/>
    </row>
    <row r="321" spans="8:9" ht="15.75" customHeight="1" x14ac:dyDescent="0.25">
      <c r="H321" s="679"/>
      <c r="I321" s="265"/>
    </row>
    <row r="322" spans="8:9" ht="15.75" customHeight="1" x14ac:dyDescent="0.25">
      <c r="H322" s="679"/>
      <c r="I322" s="265"/>
    </row>
    <row r="323" spans="8:9" ht="15.75" customHeight="1" x14ac:dyDescent="0.25">
      <c r="H323" s="679"/>
      <c r="I323" s="265"/>
    </row>
    <row r="324" spans="8:9" ht="15.75" customHeight="1" x14ac:dyDescent="0.25">
      <c r="H324" s="679"/>
      <c r="I324" s="265"/>
    </row>
    <row r="325" spans="8:9" ht="15.75" customHeight="1" x14ac:dyDescent="0.25">
      <c r="H325" s="679"/>
      <c r="I325" s="265"/>
    </row>
    <row r="326" spans="8:9" ht="15.75" customHeight="1" x14ac:dyDescent="0.25">
      <c r="H326" s="679"/>
      <c r="I326" s="265"/>
    </row>
    <row r="327" spans="8:9" ht="15.75" customHeight="1" x14ac:dyDescent="0.25">
      <c r="H327" s="679"/>
      <c r="I327" s="265"/>
    </row>
    <row r="328" spans="8:9" ht="15.75" customHeight="1" x14ac:dyDescent="0.25">
      <c r="H328" s="679"/>
      <c r="I328" s="265"/>
    </row>
    <row r="329" spans="8:9" ht="15.75" customHeight="1" x14ac:dyDescent="0.25">
      <c r="H329" s="679"/>
      <c r="I329" s="265"/>
    </row>
    <row r="330" spans="8:9" ht="15.75" customHeight="1" x14ac:dyDescent="0.25">
      <c r="H330" s="679"/>
      <c r="I330" s="265"/>
    </row>
    <row r="331" spans="8:9" ht="15.75" customHeight="1" x14ac:dyDescent="0.25">
      <c r="H331" s="679"/>
      <c r="I331" s="265"/>
    </row>
    <row r="332" spans="8:9" ht="15.75" customHeight="1" x14ac:dyDescent="0.25">
      <c r="H332" s="679"/>
      <c r="I332" s="265"/>
    </row>
    <row r="333" spans="8:9" ht="15.75" customHeight="1" x14ac:dyDescent="0.25">
      <c r="H333" s="679"/>
      <c r="I333" s="265"/>
    </row>
    <row r="334" spans="8:9" ht="15.75" customHeight="1" x14ac:dyDescent="0.25">
      <c r="H334" s="679"/>
      <c r="I334" s="265"/>
    </row>
    <row r="335" spans="8:9" ht="15.75" customHeight="1" x14ac:dyDescent="0.25">
      <c r="H335" s="679"/>
      <c r="I335" s="265"/>
    </row>
    <row r="336" spans="8:9" ht="15.75" customHeight="1" x14ac:dyDescent="0.25">
      <c r="H336" s="679"/>
      <c r="I336" s="265"/>
    </row>
    <row r="337" spans="8:9" ht="15.75" customHeight="1" x14ac:dyDescent="0.25">
      <c r="H337" s="679"/>
      <c r="I337" s="265"/>
    </row>
    <row r="338" spans="8:9" ht="15.75" customHeight="1" x14ac:dyDescent="0.25">
      <c r="H338" s="679"/>
      <c r="I338" s="265"/>
    </row>
    <row r="339" spans="8:9" ht="15.75" customHeight="1" x14ac:dyDescent="0.25">
      <c r="H339" s="679"/>
      <c r="I339" s="265"/>
    </row>
    <row r="340" spans="8:9" ht="15.75" customHeight="1" x14ac:dyDescent="0.25">
      <c r="H340" s="679"/>
      <c r="I340" s="265"/>
    </row>
    <row r="341" spans="8:9" ht="15.75" customHeight="1" x14ac:dyDescent="0.25">
      <c r="H341" s="679"/>
      <c r="I341" s="265"/>
    </row>
    <row r="342" spans="8:9" ht="15.75" customHeight="1" x14ac:dyDescent="0.25">
      <c r="H342" s="679"/>
      <c r="I342" s="265"/>
    </row>
    <row r="343" spans="8:9" ht="15.75" customHeight="1" x14ac:dyDescent="0.25">
      <c r="H343" s="679"/>
      <c r="I343" s="265"/>
    </row>
    <row r="344" spans="8:9" ht="15.75" customHeight="1" x14ac:dyDescent="0.25">
      <c r="H344" s="679"/>
      <c r="I344" s="265"/>
    </row>
    <row r="345" spans="8:9" ht="15.75" customHeight="1" x14ac:dyDescent="0.25">
      <c r="H345" s="679"/>
      <c r="I345" s="265"/>
    </row>
    <row r="346" spans="8:9" ht="15.75" customHeight="1" x14ac:dyDescent="0.25">
      <c r="H346" s="679"/>
      <c r="I346" s="265"/>
    </row>
    <row r="347" spans="8:9" ht="15.75" customHeight="1" x14ac:dyDescent="0.25">
      <c r="H347" s="679"/>
      <c r="I347" s="265"/>
    </row>
    <row r="348" spans="8:9" ht="15.75" customHeight="1" x14ac:dyDescent="0.25">
      <c r="H348" s="679"/>
      <c r="I348" s="265"/>
    </row>
    <row r="349" spans="8:9" ht="15.75" customHeight="1" x14ac:dyDescent="0.25">
      <c r="H349" s="679"/>
      <c r="I349" s="265"/>
    </row>
    <row r="350" spans="8:9" ht="15.75" customHeight="1" x14ac:dyDescent="0.25">
      <c r="H350" s="679"/>
      <c r="I350" s="265"/>
    </row>
    <row r="351" spans="8:9" ht="15.75" customHeight="1" x14ac:dyDescent="0.25">
      <c r="H351" s="679"/>
      <c r="I351" s="265"/>
    </row>
    <row r="352" spans="8:9" ht="15.75" customHeight="1" x14ac:dyDescent="0.25">
      <c r="H352" s="679"/>
      <c r="I352" s="265"/>
    </row>
    <row r="353" spans="8:9" ht="15.75" customHeight="1" x14ac:dyDescent="0.25">
      <c r="H353" s="679"/>
      <c r="I353" s="265"/>
    </row>
    <row r="354" spans="8:9" ht="15.75" customHeight="1" x14ac:dyDescent="0.25">
      <c r="H354" s="679"/>
      <c r="I354" s="265"/>
    </row>
    <row r="355" spans="8:9" ht="15.75" customHeight="1" x14ac:dyDescent="0.25">
      <c r="H355" s="679"/>
      <c r="I355" s="265"/>
    </row>
    <row r="356" spans="8:9" ht="15.75" customHeight="1" x14ac:dyDescent="0.25">
      <c r="H356" s="679"/>
      <c r="I356" s="265"/>
    </row>
    <row r="357" spans="8:9" ht="15.75" customHeight="1" x14ac:dyDescent="0.25">
      <c r="H357" s="679"/>
      <c r="I357" s="265"/>
    </row>
    <row r="358" spans="8:9" ht="15.75" customHeight="1" x14ac:dyDescent="0.25">
      <c r="H358" s="679"/>
      <c r="I358" s="265"/>
    </row>
    <row r="359" spans="8:9" ht="15.75" customHeight="1" x14ac:dyDescent="0.25">
      <c r="H359" s="679"/>
      <c r="I359" s="265"/>
    </row>
    <row r="360" spans="8:9" ht="15.75" customHeight="1" x14ac:dyDescent="0.25">
      <c r="H360" s="679"/>
      <c r="I360" s="265"/>
    </row>
    <row r="361" spans="8:9" ht="15.75" customHeight="1" x14ac:dyDescent="0.25">
      <c r="H361" s="679"/>
      <c r="I361" s="265"/>
    </row>
    <row r="362" spans="8:9" ht="15.75" customHeight="1" x14ac:dyDescent="0.25">
      <c r="H362" s="679"/>
      <c r="I362" s="265"/>
    </row>
    <row r="363" spans="8:9" ht="15.75" customHeight="1" x14ac:dyDescent="0.25">
      <c r="H363" s="679"/>
      <c r="I363" s="265"/>
    </row>
    <row r="364" spans="8:9" ht="15.75" customHeight="1" x14ac:dyDescent="0.25">
      <c r="H364" s="679"/>
      <c r="I364" s="265"/>
    </row>
    <row r="365" spans="8:9" ht="15.75" customHeight="1" x14ac:dyDescent="0.25">
      <c r="H365" s="679"/>
      <c r="I365" s="265"/>
    </row>
    <row r="366" spans="8:9" ht="15.75" customHeight="1" x14ac:dyDescent="0.25">
      <c r="H366" s="679"/>
      <c r="I366" s="265"/>
    </row>
    <row r="367" spans="8:9" ht="15.75" customHeight="1" x14ac:dyDescent="0.25">
      <c r="H367" s="679"/>
      <c r="I367" s="265"/>
    </row>
    <row r="368" spans="8:9" ht="15.75" customHeight="1" x14ac:dyDescent="0.25">
      <c r="H368" s="679"/>
      <c r="I368" s="265"/>
    </row>
    <row r="369" spans="8:9" ht="15.75" customHeight="1" x14ac:dyDescent="0.25">
      <c r="H369" s="679"/>
      <c r="I369" s="265"/>
    </row>
    <row r="370" spans="8:9" ht="15.75" customHeight="1" x14ac:dyDescent="0.25">
      <c r="H370" s="679"/>
      <c r="I370" s="265"/>
    </row>
    <row r="371" spans="8:9" ht="15.75" customHeight="1" x14ac:dyDescent="0.25">
      <c r="H371" s="679"/>
      <c r="I371" s="265"/>
    </row>
    <row r="372" spans="8:9" ht="15.75" customHeight="1" x14ac:dyDescent="0.25">
      <c r="H372" s="679"/>
      <c r="I372" s="265"/>
    </row>
    <row r="373" spans="8:9" ht="15.75" customHeight="1" x14ac:dyDescent="0.25">
      <c r="H373" s="679"/>
      <c r="I373" s="265"/>
    </row>
    <row r="374" spans="8:9" ht="15.75" customHeight="1" x14ac:dyDescent="0.25">
      <c r="H374" s="679"/>
      <c r="I374" s="265"/>
    </row>
    <row r="375" spans="8:9" ht="15.75" customHeight="1" x14ac:dyDescent="0.25">
      <c r="H375" s="679"/>
      <c r="I375" s="265"/>
    </row>
    <row r="376" spans="8:9" ht="15.75" customHeight="1" x14ac:dyDescent="0.25">
      <c r="H376" s="679"/>
      <c r="I376" s="265"/>
    </row>
    <row r="377" spans="8:9" ht="15.75" customHeight="1" x14ac:dyDescent="0.25">
      <c r="H377" s="679"/>
      <c r="I377" s="265"/>
    </row>
    <row r="378" spans="8:9" ht="15.75" customHeight="1" x14ac:dyDescent="0.25">
      <c r="H378" s="679"/>
      <c r="I378" s="265"/>
    </row>
    <row r="379" spans="8:9" ht="15.75" customHeight="1" x14ac:dyDescent="0.25">
      <c r="H379" s="679"/>
      <c r="I379" s="265"/>
    </row>
    <row r="380" spans="8:9" ht="15.75" customHeight="1" x14ac:dyDescent="0.25">
      <c r="H380" s="679"/>
      <c r="I380" s="265"/>
    </row>
    <row r="381" spans="8:9" ht="15.75" customHeight="1" x14ac:dyDescent="0.25">
      <c r="H381" s="679"/>
      <c r="I381" s="265"/>
    </row>
    <row r="382" spans="8:9" ht="15.75" customHeight="1" x14ac:dyDescent="0.25">
      <c r="H382" s="679"/>
      <c r="I382" s="265"/>
    </row>
    <row r="383" spans="8:9" ht="15.75" customHeight="1" x14ac:dyDescent="0.25">
      <c r="H383" s="679"/>
      <c r="I383" s="265"/>
    </row>
    <row r="384" spans="8:9" ht="15.75" customHeight="1" x14ac:dyDescent="0.25">
      <c r="H384" s="679"/>
      <c r="I384" s="265"/>
    </row>
    <row r="385" spans="8:9" ht="15.75" customHeight="1" x14ac:dyDescent="0.25">
      <c r="H385" s="679"/>
      <c r="I385" s="265"/>
    </row>
    <row r="386" spans="8:9" ht="15.75" customHeight="1" x14ac:dyDescent="0.25">
      <c r="H386" s="679"/>
      <c r="I386" s="265"/>
    </row>
    <row r="387" spans="8:9" ht="15.75" customHeight="1" x14ac:dyDescent="0.25">
      <c r="H387" s="679"/>
      <c r="I387" s="265"/>
    </row>
    <row r="388" spans="8:9" ht="15.75" customHeight="1" x14ac:dyDescent="0.25">
      <c r="H388" s="679"/>
      <c r="I388" s="265"/>
    </row>
    <row r="389" spans="8:9" ht="15.75" customHeight="1" x14ac:dyDescent="0.25">
      <c r="H389" s="679"/>
      <c r="I389" s="265"/>
    </row>
    <row r="390" spans="8:9" ht="15.75" customHeight="1" x14ac:dyDescent="0.25">
      <c r="H390" s="679"/>
      <c r="I390" s="265"/>
    </row>
    <row r="391" spans="8:9" ht="15.75" customHeight="1" x14ac:dyDescent="0.25">
      <c r="H391" s="679"/>
      <c r="I391" s="265"/>
    </row>
    <row r="392" spans="8:9" ht="15.75" customHeight="1" x14ac:dyDescent="0.25">
      <c r="H392" s="679"/>
      <c r="I392" s="265"/>
    </row>
    <row r="393" spans="8:9" ht="15.75" customHeight="1" x14ac:dyDescent="0.25">
      <c r="H393" s="679"/>
      <c r="I393" s="265"/>
    </row>
    <row r="394" spans="8:9" ht="15.75" customHeight="1" x14ac:dyDescent="0.25">
      <c r="H394" s="679"/>
      <c r="I394" s="265"/>
    </row>
    <row r="395" spans="8:9" ht="15.75" customHeight="1" x14ac:dyDescent="0.25">
      <c r="H395" s="679"/>
      <c r="I395" s="265"/>
    </row>
    <row r="396" spans="8:9" ht="15.75" customHeight="1" x14ac:dyDescent="0.25">
      <c r="H396" s="679"/>
      <c r="I396" s="265"/>
    </row>
    <row r="397" spans="8:9" ht="15.75" customHeight="1" x14ac:dyDescent="0.25">
      <c r="H397" s="679"/>
      <c r="I397" s="265"/>
    </row>
    <row r="398" spans="8:9" ht="15.75" customHeight="1" x14ac:dyDescent="0.25">
      <c r="H398" s="679"/>
      <c r="I398" s="265"/>
    </row>
    <row r="399" spans="8:9" ht="15.75" customHeight="1" x14ac:dyDescent="0.25">
      <c r="H399" s="679"/>
      <c r="I399" s="265"/>
    </row>
    <row r="400" spans="8:9" ht="15.75" customHeight="1" x14ac:dyDescent="0.25">
      <c r="H400" s="679"/>
      <c r="I400" s="265"/>
    </row>
    <row r="401" spans="8:9" ht="15.75" customHeight="1" x14ac:dyDescent="0.25">
      <c r="H401" s="679"/>
      <c r="I401" s="265"/>
    </row>
    <row r="402" spans="8:9" ht="15.75" customHeight="1" x14ac:dyDescent="0.25">
      <c r="H402" s="679"/>
      <c r="I402" s="265"/>
    </row>
    <row r="403" spans="8:9" ht="15.75" customHeight="1" x14ac:dyDescent="0.25">
      <c r="H403" s="679"/>
      <c r="I403" s="265"/>
    </row>
    <row r="404" spans="8:9" ht="15.75" customHeight="1" x14ac:dyDescent="0.25">
      <c r="H404" s="679"/>
      <c r="I404" s="265"/>
    </row>
    <row r="405" spans="8:9" ht="15.75" customHeight="1" x14ac:dyDescent="0.25">
      <c r="H405" s="679"/>
      <c r="I405" s="265"/>
    </row>
    <row r="406" spans="8:9" ht="15.75" customHeight="1" x14ac:dyDescent="0.25">
      <c r="H406" s="679"/>
      <c r="I406" s="265"/>
    </row>
    <row r="407" spans="8:9" ht="15.75" customHeight="1" x14ac:dyDescent="0.25">
      <c r="H407" s="679"/>
      <c r="I407" s="265"/>
    </row>
    <row r="408" spans="8:9" ht="15.75" customHeight="1" x14ac:dyDescent="0.25">
      <c r="H408" s="679"/>
      <c r="I408" s="265"/>
    </row>
    <row r="409" spans="8:9" ht="15.75" customHeight="1" x14ac:dyDescent="0.25">
      <c r="H409" s="679"/>
      <c r="I409" s="265"/>
    </row>
    <row r="410" spans="8:9" ht="15.75" customHeight="1" x14ac:dyDescent="0.25">
      <c r="H410" s="679"/>
      <c r="I410" s="265"/>
    </row>
    <row r="411" spans="8:9" ht="15.75" customHeight="1" x14ac:dyDescent="0.25">
      <c r="H411" s="679"/>
      <c r="I411" s="265"/>
    </row>
    <row r="412" spans="8:9" ht="15.75" customHeight="1" x14ac:dyDescent="0.25">
      <c r="H412" s="679"/>
      <c r="I412" s="265"/>
    </row>
    <row r="413" spans="8:9" ht="15.75" customHeight="1" x14ac:dyDescent="0.25">
      <c r="H413" s="679"/>
      <c r="I413" s="265"/>
    </row>
    <row r="414" spans="8:9" ht="15.75" customHeight="1" x14ac:dyDescent="0.25">
      <c r="H414" s="679"/>
      <c r="I414" s="265"/>
    </row>
    <row r="415" spans="8:9" ht="15.75" customHeight="1" x14ac:dyDescent="0.25">
      <c r="H415" s="679"/>
      <c r="I415" s="265"/>
    </row>
    <row r="416" spans="8:9" ht="15.75" customHeight="1" x14ac:dyDescent="0.25">
      <c r="H416" s="679"/>
      <c r="I416" s="265"/>
    </row>
    <row r="417" spans="8:9" ht="15.75" customHeight="1" x14ac:dyDescent="0.25">
      <c r="H417" s="679"/>
      <c r="I417" s="265"/>
    </row>
    <row r="418" spans="8:9" ht="15.75" customHeight="1" x14ac:dyDescent="0.25">
      <c r="H418" s="679"/>
      <c r="I418" s="265"/>
    </row>
    <row r="419" spans="8:9" ht="15.75" customHeight="1" x14ac:dyDescent="0.25">
      <c r="H419" s="679"/>
      <c r="I419" s="265"/>
    </row>
    <row r="420" spans="8:9" ht="15.75" customHeight="1" x14ac:dyDescent="0.25">
      <c r="H420" s="679"/>
      <c r="I420" s="265"/>
    </row>
    <row r="421" spans="8:9" ht="15.75" customHeight="1" x14ac:dyDescent="0.25">
      <c r="H421" s="679"/>
      <c r="I421" s="265"/>
    </row>
    <row r="422" spans="8:9" ht="15.75" customHeight="1" x14ac:dyDescent="0.25">
      <c r="H422" s="679"/>
      <c r="I422" s="265"/>
    </row>
    <row r="423" spans="8:9" ht="15.75" customHeight="1" x14ac:dyDescent="0.25">
      <c r="H423" s="679"/>
      <c r="I423" s="265"/>
    </row>
    <row r="424" spans="8:9" ht="15.75" customHeight="1" x14ac:dyDescent="0.25">
      <c r="H424" s="679"/>
      <c r="I424" s="265"/>
    </row>
    <row r="425" spans="8:9" ht="15.75" customHeight="1" x14ac:dyDescent="0.25">
      <c r="H425" s="679"/>
      <c r="I425" s="265"/>
    </row>
    <row r="426" spans="8:9" ht="15.75" customHeight="1" x14ac:dyDescent="0.25">
      <c r="H426" s="679"/>
      <c r="I426" s="265"/>
    </row>
    <row r="427" spans="8:9" ht="15.75" customHeight="1" x14ac:dyDescent="0.25">
      <c r="H427" s="679"/>
      <c r="I427" s="265"/>
    </row>
    <row r="428" spans="8:9" ht="15.75" customHeight="1" x14ac:dyDescent="0.25">
      <c r="H428" s="679"/>
      <c r="I428" s="265"/>
    </row>
    <row r="429" spans="8:9" ht="15.75" customHeight="1" x14ac:dyDescent="0.25">
      <c r="H429" s="679"/>
      <c r="I429" s="265"/>
    </row>
    <row r="430" spans="8:9" ht="15.75" customHeight="1" x14ac:dyDescent="0.25">
      <c r="H430" s="679"/>
      <c r="I430" s="265"/>
    </row>
    <row r="431" spans="8:9" ht="15.75" customHeight="1" x14ac:dyDescent="0.25">
      <c r="H431" s="679"/>
      <c r="I431" s="265"/>
    </row>
    <row r="432" spans="8:9" ht="15.75" customHeight="1" x14ac:dyDescent="0.25">
      <c r="H432" s="679"/>
      <c r="I432" s="265"/>
    </row>
    <row r="433" spans="8:9" ht="15.75" customHeight="1" x14ac:dyDescent="0.25">
      <c r="H433" s="679"/>
      <c r="I433" s="265"/>
    </row>
    <row r="434" spans="8:9" ht="15.75" customHeight="1" x14ac:dyDescent="0.25">
      <c r="H434" s="679"/>
      <c r="I434" s="265"/>
    </row>
    <row r="435" spans="8:9" ht="15.75" customHeight="1" x14ac:dyDescent="0.25">
      <c r="H435" s="679"/>
      <c r="I435" s="265"/>
    </row>
    <row r="436" spans="8:9" ht="15.75" customHeight="1" x14ac:dyDescent="0.25">
      <c r="H436" s="679"/>
      <c r="I436" s="265"/>
    </row>
    <row r="437" spans="8:9" ht="15.75" customHeight="1" x14ac:dyDescent="0.25">
      <c r="H437" s="679"/>
      <c r="I437" s="265"/>
    </row>
    <row r="438" spans="8:9" ht="15.75" customHeight="1" x14ac:dyDescent="0.25">
      <c r="H438" s="679"/>
      <c r="I438" s="265"/>
    </row>
    <row r="439" spans="8:9" ht="15.75" customHeight="1" x14ac:dyDescent="0.25">
      <c r="H439" s="679"/>
      <c r="I439" s="265"/>
    </row>
    <row r="440" spans="8:9" ht="15.75" customHeight="1" x14ac:dyDescent="0.25">
      <c r="H440" s="679"/>
      <c r="I440" s="265"/>
    </row>
    <row r="441" spans="8:9" ht="15.75" customHeight="1" x14ac:dyDescent="0.25">
      <c r="H441" s="679"/>
      <c r="I441" s="265"/>
    </row>
    <row r="442" spans="8:9" ht="15.75" customHeight="1" x14ac:dyDescent="0.25">
      <c r="H442" s="679"/>
      <c r="I442" s="265"/>
    </row>
    <row r="443" spans="8:9" ht="15.75" customHeight="1" x14ac:dyDescent="0.25">
      <c r="H443" s="679"/>
      <c r="I443" s="265"/>
    </row>
    <row r="444" spans="8:9" ht="15.75" customHeight="1" x14ac:dyDescent="0.25">
      <c r="H444" s="679"/>
      <c r="I444" s="265"/>
    </row>
    <row r="445" spans="8:9" ht="15.75" customHeight="1" x14ac:dyDescent="0.25">
      <c r="H445" s="679"/>
      <c r="I445" s="265"/>
    </row>
    <row r="446" spans="8:9" ht="15.75" customHeight="1" x14ac:dyDescent="0.25">
      <c r="H446" s="679"/>
      <c r="I446" s="265"/>
    </row>
    <row r="447" spans="8:9" ht="15.75" customHeight="1" x14ac:dyDescent="0.25">
      <c r="H447" s="679"/>
      <c r="I447" s="265"/>
    </row>
    <row r="448" spans="8:9" ht="15.75" customHeight="1" x14ac:dyDescent="0.25">
      <c r="H448" s="679"/>
      <c r="I448" s="265"/>
    </row>
    <row r="449" spans="8:9" ht="15.75" customHeight="1" x14ac:dyDescent="0.25">
      <c r="H449" s="679"/>
      <c r="I449" s="265"/>
    </row>
    <row r="450" spans="8:9" ht="15.75" customHeight="1" x14ac:dyDescent="0.25">
      <c r="H450" s="679"/>
      <c r="I450" s="265"/>
    </row>
    <row r="451" spans="8:9" ht="15.75" customHeight="1" x14ac:dyDescent="0.25">
      <c r="H451" s="679"/>
      <c r="I451" s="265"/>
    </row>
    <row r="452" spans="8:9" ht="15.75" customHeight="1" x14ac:dyDescent="0.25">
      <c r="H452" s="679"/>
      <c r="I452" s="265"/>
    </row>
    <row r="453" spans="8:9" ht="15.75" customHeight="1" x14ac:dyDescent="0.25">
      <c r="H453" s="679"/>
      <c r="I453" s="265"/>
    </row>
    <row r="454" spans="8:9" ht="15.75" customHeight="1" x14ac:dyDescent="0.25">
      <c r="H454" s="679"/>
      <c r="I454" s="265"/>
    </row>
    <row r="455" spans="8:9" ht="15.75" customHeight="1" x14ac:dyDescent="0.25">
      <c r="H455" s="679"/>
      <c r="I455" s="265"/>
    </row>
    <row r="456" spans="8:9" ht="15.75" customHeight="1" x14ac:dyDescent="0.25">
      <c r="H456" s="679"/>
      <c r="I456" s="265"/>
    </row>
    <row r="457" spans="8:9" ht="15.75" customHeight="1" x14ac:dyDescent="0.25">
      <c r="H457" s="679"/>
      <c r="I457" s="265"/>
    </row>
    <row r="458" spans="8:9" ht="15.75" customHeight="1" x14ac:dyDescent="0.25">
      <c r="H458" s="679"/>
      <c r="I458" s="265"/>
    </row>
    <row r="459" spans="8:9" ht="15.75" customHeight="1" x14ac:dyDescent="0.25">
      <c r="H459" s="679"/>
      <c r="I459" s="265"/>
    </row>
    <row r="460" spans="8:9" ht="15.75" customHeight="1" x14ac:dyDescent="0.25">
      <c r="H460" s="679"/>
      <c r="I460" s="265"/>
    </row>
    <row r="461" spans="8:9" ht="15.75" customHeight="1" x14ac:dyDescent="0.25">
      <c r="H461" s="679"/>
      <c r="I461" s="265"/>
    </row>
    <row r="462" spans="8:9" ht="15.75" customHeight="1" x14ac:dyDescent="0.25">
      <c r="H462" s="679"/>
      <c r="I462" s="265"/>
    </row>
    <row r="463" spans="8:9" ht="15.75" customHeight="1" x14ac:dyDescent="0.25">
      <c r="H463" s="679"/>
      <c r="I463" s="265"/>
    </row>
    <row r="464" spans="8:9" ht="15.75" customHeight="1" x14ac:dyDescent="0.25">
      <c r="H464" s="679"/>
      <c r="I464" s="265"/>
    </row>
    <row r="465" spans="8:9" ht="15.75" customHeight="1" x14ac:dyDescent="0.25">
      <c r="H465" s="679"/>
      <c r="I465" s="265"/>
    </row>
    <row r="466" spans="8:9" ht="15.75" customHeight="1" x14ac:dyDescent="0.25">
      <c r="H466" s="679"/>
      <c r="I466" s="265"/>
    </row>
    <row r="467" spans="8:9" ht="15.75" customHeight="1" x14ac:dyDescent="0.25">
      <c r="H467" s="679"/>
      <c r="I467" s="265"/>
    </row>
    <row r="468" spans="8:9" ht="15.75" customHeight="1" x14ac:dyDescent="0.25">
      <c r="H468" s="679"/>
      <c r="I468" s="265"/>
    </row>
    <row r="469" spans="8:9" ht="15.75" customHeight="1" x14ac:dyDescent="0.25">
      <c r="H469" s="679"/>
      <c r="I469" s="265"/>
    </row>
    <row r="470" spans="8:9" ht="15.75" customHeight="1" x14ac:dyDescent="0.25">
      <c r="H470" s="679"/>
      <c r="I470" s="265"/>
    </row>
    <row r="471" spans="8:9" ht="15.75" customHeight="1" x14ac:dyDescent="0.25">
      <c r="H471" s="679"/>
      <c r="I471" s="265"/>
    </row>
    <row r="472" spans="8:9" ht="15.75" customHeight="1" x14ac:dyDescent="0.25">
      <c r="H472" s="679"/>
      <c r="I472" s="265"/>
    </row>
    <row r="473" spans="8:9" ht="15.75" customHeight="1" x14ac:dyDescent="0.25">
      <c r="H473" s="679"/>
      <c r="I473" s="265"/>
    </row>
    <row r="474" spans="8:9" ht="15.75" customHeight="1" x14ac:dyDescent="0.25">
      <c r="H474" s="679"/>
      <c r="I474" s="265"/>
    </row>
    <row r="475" spans="8:9" ht="15.75" customHeight="1" x14ac:dyDescent="0.25">
      <c r="H475" s="679"/>
      <c r="I475" s="265"/>
    </row>
    <row r="476" spans="8:9" ht="15.75" customHeight="1" x14ac:dyDescent="0.25">
      <c r="H476" s="679"/>
      <c r="I476" s="265"/>
    </row>
    <row r="477" spans="8:9" ht="15.75" customHeight="1" x14ac:dyDescent="0.25">
      <c r="H477" s="679"/>
      <c r="I477" s="265"/>
    </row>
    <row r="478" spans="8:9" ht="15.75" customHeight="1" x14ac:dyDescent="0.25">
      <c r="H478" s="679"/>
      <c r="I478" s="265"/>
    </row>
    <row r="479" spans="8:9" ht="15.75" customHeight="1" x14ac:dyDescent="0.25">
      <c r="H479" s="679"/>
      <c r="I479" s="265"/>
    </row>
    <row r="480" spans="8:9" ht="15.75" customHeight="1" x14ac:dyDescent="0.25">
      <c r="H480" s="679"/>
      <c r="I480" s="265"/>
    </row>
    <row r="481" spans="8:9" ht="15.75" customHeight="1" x14ac:dyDescent="0.25">
      <c r="H481" s="679"/>
      <c r="I481" s="265"/>
    </row>
    <row r="482" spans="8:9" ht="15.75" customHeight="1" x14ac:dyDescent="0.25">
      <c r="H482" s="679"/>
      <c r="I482" s="265"/>
    </row>
    <row r="483" spans="8:9" ht="15.75" customHeight="1" x14ac:dyDescent="0.25">
      <c r="H483" s="679"/>
      <c r="I483" s="265"/>
    </row>
    <row r="484" spans="8:9" ht="15.75" customHeight="1" x14ac:dyDescent="0.25">
      <c r="H484" s="679"/>
      <c r="I484" s="265"/>
    </row>
    <row r="485" spans="8:9" ht="15.75" customHeight="1" x14ac:dyDescent="0.25">
      <c r="H485" s="679"/>
      <c r="I485" s="265"/>
    </row>
    <row r="486" spans="8:9" ht="15.75" customHeight="1" x14ac:dyDescent="0.25">
      <c r="H486" s="679"/>
      <c r="I486" s="265"/>
    </row>
    <row r="487" spans="8:9" ht="15.75" customHeight="1" x14ac:dyDescent="0.25">
      <c r="H487" s="679"/>
      <c r="I487" s="265"/>
    </row>
    <row r="488" spans="8:9" ht="15.75" customHeight="1" x14ac:dyDescent="0.25">
      <c r="H488" s="679"/>
      <c r="I488" s="265"/>
    </row>
    <row r="489" spans="8:9" ht="15.75" customHeight="1" x14ac:dyDescent="0.25">
      <c r="H489" s="679"/>
      <c r="I489" s="265"/>
    </row>
    <row r="490" spans="8:9" ht="15.75" customHeight="1" x14ac:dyDescent="0.25">
      <c r="H490" s="679"/>
      <c r="I490" s="265"/>
    </row>
    <row r="491" spans="8:9" ht="15.75" customHeight="1" x14ac:dyDescent="0.25">
      <c r="H491" s="679"/>
      <c r="I491" s="265"/>
    </row>
    <row r="492" spans="8:9" ht="15.75" customHeight="1" x14ac:dyDescent="0.25">
      <c r="H492" s="679"/>
      <c r="I492" s="265"/>
    </row>
    <row r="493" spans="8:9" ht="15.75" customHeight="1" x14ac:dyDescent="0.25">
      <c r="H493" s="679"/>
      <c r="I493" s="265"/>
    </row>
    <row r="494" spans="8:9" ht="15.75" customHeight="1" x14ac:dyDescent="0.25">
      <c r="H494" s="679"/>
      <c r="I494" s="265"/>
    </row>
    <row r="495" spans="8:9" ht="15.75" customHeight="1" x14ac:dyDescent="0.25">
      <c r="H495" s="679"/>
      <c r="I495" s="265"/>
    </row>
    <row r="496" spans="8:9" ht="15.75" customHeight="1" x14ac:dyDescent="0.25">
      <c r="H496" s="679"/>
      <c r="I496" s="265"/>
    </row>
    <row r="497" spans="8:9" ht="15.75" customHeight="1" x14ac:dyDescent="0.25">
      <c r="H497" s="679"/>
      <c r="I497" s="265"/>
    </row>
    <row r="498" spans="8:9" ht="15.75" customHeight="1" x14ac:dyDescent="0.25">
      <c r="H498" s="679"/>
      <c r="I498" s="265"/>
    </row>
    <row r="499" spans="8:9" ht="15.75" customHeight="1" x14ac:dyDescent="0.25">
      <c r="H499" s="679"/>
      <c r="I499" s="265"/>
    </row>
    <row r="500" spans="8:9" ht="15.75" customHeight="1" x14ac:dyDescent="0.25">
      <c r="H500" s="679"/>
      <c r="I500" s="265"/>
    </row>
    <row r="501" spans="8:9" ht="15.75" customHeight="1" x14ac:dyDescent="0.25">
      <c r="H501" s="679"/>
      <c r="I501" s="265"/>
    </row>
    <row r="502" spans="8:9" ht="15.75" customHeight="1" x14ac:dyDescent="0.25">
      <c r="H502" s="679"/>
      <c r="I502" s="265"/>
    </row>
    <row r="503" spans="8:9" ht="15.75" customHeight="1" x14ac:dyDescent="0.25">
      <c r="H503" s="679"/>
      <c r="I503" s="265"/>
    </row>
    <row r="504" spans="8:9" ht="15.75" customHeight="1" x14ac:dyDescent="0.25">
      <c r="H504" s="679"/>
      <c r="I504" s="265"/>
    </row>
    <row r="505" spans="8:9" ht="15.75" customHeight="1" x14ac:dyDescent="0.25">
      <c r="H505" s="679"/>
      <c r="I505" s="265"/>
    </row>
    <row r="506" spans="8:9" ht="15.75" customHeight="1" x14ac:dyDescent="0.25">
      <c r="H506" s="679"/>
      <c r="I506" s="265"/>
    </row>
    <row r="507" spans="8:9" ht="15.75" customHeight="1" x14ac:dyDescent="0.25">
      <c r="H507" s="679"/>
      <c r="I507" s="265"/>
    </row>
    <row r="508" spans="8:9" ht="15.75" customHeight="1" x14ac:dyDescent="0.25">
      <c r="H508" s="679"/>
      <c r="I508" s="265"/>
    </row>
    <row r="509" spans="8:9" ht="15.75" customHeight="1" x14ac:dyDescent="0.25">
      <c r="H509" s="679"/>
      <c r="I509" s="265"/>
    </row>
    <row r="510" spans="8:9" ht="15.75" customHeight="1" x14ac:dyDescent="0.25">
      <c r="H510" s="679"/>
      <c r="I510" s="265"/>
    </row>
    <row r="511" spans="8:9" ht="15.75" customHeight="1" x14ac:dyDescent="0.25">
      <c r="H511" s="679"/>
      <c r="I511" s="265"/>
    </row>
    <row r="512" spans="8:9" ht="15.75" customHeight="1" x14ac:dyDescent="0.25">
      <c r="H512" s="679"/>
      <c r="I512" s="265"/>
    </row>
    <row r="513" spans="8:9" ht="15.75" customHeight="1" x14ac:dyDescent="0.25">
      <c r="H513" s="679"/>
      <c r="I513" s="265"/>
    </row>
    <row r="514" spans="8:9" ht="15.75" customHeight="1" x14ac:dyDescent="0.25">
      <c r="H514" s="679"/>
      <c r="I514" s="265"/>
    </row>
    <row r="515" spans="8:9" ht="15.75" customHeight="1" x14ac:dyDescent="0.25">
      <c r="H515" s="679"/>
      <c r="I515" s="265"/>
    </row>
    <row r="516" spans="8:9" ht="15.75" customHeight="1" x14ac:dyDescent="0.25">
      <c r="H516" s="679"/>
      <c r="I516" s="265"/>
    </row>
    <row r="517" spans="8:9" ht="15.75" customHeight="1" x14ac:dyDescent="0.25">
      <c r="H517" s="679"/>
      <c r="I517" s="265"/>
    </row>
    <row r="518" spans="8:9" ht="15.75" customHeight="1" x14ac:dyDescent="0.25">
      <c r="H518" s="679"/>
      <c r="I518" s="265"/>
    </row>
    <row r="519" spans="8:9" ht="15.75" customHeight="1" x14ac:dyDescent="0.25">
      <c r="H519" s="679"/>
      <c r="I519" s="265"/>
    </row>
    <row r="520" spans="8:9" ht="15.75" customHeight="1" x14ac:dyDescent="0.25">
      <c r="H520" s="679"/>
      <c r="I520" s="265"/>
    </row>
    <row r="521" spans="8:9" ht="15.75" customHeight="1" x14ac:dyDescent="0.25">
      <c r="H521" s="679"/>
      <c r="I521" s="265"/>
    </row>
    <row r="522" spans="8:9" ht="15.75" customHeight="1" x14ac:dyDescent="0.25">
      <c r="H522" s="679"/>
      <c r="I522" s="265"/>
    </row>
    <row r="523" spans="8:9" ht="15.75" customHeight="1" x14ac:dyDescent="0.25">
      <c r="H523" s="679"/>
      <c r="I523" s="265"/>
    </row>
    <row r="524" spans="8:9" ht="15.75" customHeight="1" x14ac:dyDescent="0.25">
      <c r="H524" s="679"/>
      <c r="I524" s="265"/>
    </row>
    <row r="525" spans="8:9" ht="15.75" customHeight="1" x14ac:dyDescent="0.25">
      <c r="H525" s="679"/>
      <c r="I525" s="265"/>
    </row>
    <row r="526" spans="8:9" ht="15.75" customHeight="1" x14ac:dyDescent="0.25">
      <c r="H526" s="679"/>
      <c r="I526" s="265"/>
    </row>
    <row r="527" spans="8:9" ht="15.75" customHeight="1" x14ac:dyDescent="0.25">
      <c r="H527" s="679"/>
      <c r="I527" s="265"/>
    </row>
    <row r="528" spans="8:9" ht="15.75" customHeight="1" x14ac:dyDescent="0.25">
      <c r="H528" s="679"/>
      <c r="I528" s="265"/>
    </row>
    <row r="529" spans="8:9" ht="15.75" customHeight="1" x14ac:dyDescent="0.25">
      <c r="H529" s="679"/>
      <c r="I529" s="265"/>
    </row>
    <row r="530" spans="8:9" ht="15.75" customHeight="1" x14ac:dyDescent="0.25">
      <c r="H530" s="679"/>
      <c r="I530" s="265"/>
    </row>
    <row r="531" spans="8:9" ht="15.75" customHeight="1" x14ac:dyDescent="0.25">
      <c r="H531" s="679"/>
      <c r="I531" s="265"/>
    </row>
    <row r="532" spans="8:9" ht="15.75" customHeight="1" x14ac:dyDescent="0.25">
      <c r="H532" s="679"/>
      <c r="I532" s="265"/>
    </row>
    <row r="533" spans="8:9" ht="15.75" customHeight="1" x14ac:dyDescent="0.25">
      <c r="H533" s="679"/>
      <c r="I533" s="265"/>
    </row>
    <row r="534" spans="8:9" ht="15.75" customHeight="1" x14ac:dyDescent="0.25">
      <c r="H534" s="679"/>
      <c r="I534" s="265"/>
    </row>
    <row r="535" spans="8:9" ht="15.75" customHeight="1" x14ac:dyDescent="0.25">
      <c r="H535" s="679"/>
      <c r="I535" s="265"/>
    </row>
    <row r="536" spans="8:9" ht="15.75" customHeight="1" x14ac:dyDescent="0.25">
      <c r="H536" s="679"/>
      <c r="I536" s="265"/>
    </row>
    <row r="537" spans="8:9" ht="15.75" customHeight="1" x14ac:dyDescent="0.25">
      <c r="H537" s="679"/>
      <c r="I537" s="265"/>
    </row>
    <row r="538" spans="8:9" ht="15.75" customHeight="1" x14ac:dyDescent="0.25">
      <c r="H538" s="679"/>
      <c r="I538" s="265"/>
    </row>
    <row r="539" spans="8:9" ht="15.75" customHeight="1" x14ac:dyDescent="0.25">
      <c r="H539" s="679"/>
      <c r="I539" s="265"/>
    </row>
    <row r="540" spans="8:9" ht="15.75" customHeight="1" x14ac:dyDescent="0.25">
      <c r="H540" s="679"/>
      <c r="I540" s="265"/>
    </row>
    <row r="541" spans="8:9" ht="15.75" customHeight="1" x14ac:dyDescent="0.25">
      <c r="H541" s="679"/>
      <c r="I541" s="265"/>
    </row>
    <row r="542" spans="8:9" ht="15.75" customHeight="1" x14ac:dyDescent="0.25">
      <c r="H542" s="679"/>
      <c r="I542" s="265"/>
    </row>
    <row r="543" spans="8:9" ht="15.75" customHeight="1" x14ac:dyDescent="0.25">
      <c r="H543" s="679"/>
      <c r="I543" s="265"/>
    </row>
    <row r="544" spans="8:9" ht="15.75" customHeight="1" x14ac:dyDescent="0.25">
      <c r="H544" s="679"/>
      <c r="I544" s="265"/>
    </row>
    <row r="545" spans="8:9" ht="15.75" customHeight="1" x14ac:dyDescent="0.25">
      <c r="H545" s="679"/>
      <c r="I545" s="265"/>
    </row>
    <row r="546" spans="8:9" ht="15.75" customHeight="1" x14ac:dyDescent="0.25">
      <c r="H546" s="679"/>
      <c r="I546" s="265"/>
    </row>
    <row r="547" spans="8:9" ht="15.75" customHeight="1" x14ac:dyDescent="0.25">
      <c r="H547" s="679"/>
      <c r="I547" s="265"/>
    </row>
    <row r="548" spans="8:9" ht="15.75" customHeight="1" x14ac:dyDescent="0.25">
      <c r="H548" s="679"/>
      <c r="I548" s="265"/>
    </row>
    <row r="549" spans="8:9" ht="15.75" customHeight="1" x14ac:dyDescent="0.25">
      <c r="H549" s="679"/>
      <c r="I549" s="265"/>
    </row>
    <row r="550" spans="8:9" ht="15.75" customHeight="1" x14ac:dyDescent="0.25">
      <c r="H550" s="679"/>
      <c r="I550" s="265"/>
    </row>
    <row r="551" spans="8:9" ht="15.75" customHeight="1" x14ac:dyDescent="0.25">
      <c r="H551" s="679"/>
      <c r="I551" s="265"/>
    </row>
    <row r="552" spans="8:9" ht="15.75" customHeight="1" x14ac:dyDescent="0.25">
      <c r="H552" s="679"/>
      <c r="I552" s="265"/>
    </row>
    <row r="553" spans="8:9" ht="15.75" customHeight="1" x14ac:dyDescent="0.25">
      <c r="H553" s="679"/>
      <c r="I553" s="265"/>
    </row>
    <row r="554" spans="8:9" ht="15.75" customHeight="1" x14ac:dyDescent="0.25">
      <c r="H554" s="679"/>
      <c r="I554" s="265"/>
    </row>
    <row r="555" spans="8:9" ht="15.75" customHeight="1" x14ac:dyDescent="0.25">
      <c r="H555" s="679"/>
      <c r="I555" s="265"/>
    </row>
    <row r="556" spans="8:9" ht="15.75" customHeight="1" x14ac:dyDescent="0.25">
      <c r="H556" s="679"/>
      <c r="I556" s="265"/>
    </row>
    <row r="557" spans="8:9" ht="15.75" customHeight="1" x14ac:dyDescent="0.25">
      <c r="H557" s="679"/>
      <c r="I557" s="265"/>
    </row>
    <row r="558" spans="8:9" ht="15.75" customHeight="1" x14ac:dyDescent="0.25">
      <c r="H558" s="679"/>
      <c r="I558" s="265"/>
    </row>
    <row r="559" spans="8:9" ht="15.75" customHeight="1" x14ac:dyDescent="0.25">
      <c r="H559" s="679"/>
      <c r="I559" s="265"/>
    </row>
    <row r="560" spans="8:9" ht="15.75" customHeight="1" x14ac:dyDescent="0.25">
      <c r="H560" s="679"/>
      <c r="I560" s="265"/>
    </row>
    <row r="561" spans="8:9" ht="15.75" customHeight="1" x14ac:dyDescent="0.25">
      <c r="H561" s="679"/>
      <c r="I561" s="265"/>
    </row>
    <row r="562" spans="8:9" ht="15.75" customHeight="1" x14ac:dyDescent="0.25">
      <c r="H562" s="679"/>
      <c r="I562" s="265"/>
    </row>
    <row r="563" spans="8:9" ht="15.75" customHeight="1" x14ac:dyDescent="0.25">
      <c r="H563" s="679"/>
      <c r="I563" s="265"/>
    </row>
    <row r="564" spans="8:9" ht="15.75" customHeight="1" x14ac:dyDescent="0.25">
      <c r="H564" s="679"/>
      <c r="I564" s="265"/>
    </row>
    <row r="565" spans="8:9" ht="15.75" customHeight="1" x14ac:dyDescent="0.25">
      <c r="H565" s="679"/>
      <c r="I565" s="265"/>
    </row>
    <row r="566" spans="8:9" ht="15.75" customHeight="1" x14ac:dyDescent="0.25">
      <c r="H566" s="679"/>
      <c r="I566" s="265"/>
    </row>
    <row r="567" spans="8:9" ht="15.75" customHeight="1" x14ac:dyDescent="0.25">
      <c r="H567" s="679"/>
      <c r="I567" s="265"/>
    </row>
    <row r="568" spans="8:9" ht="15.75" customHeight="1" x14ac:dyDescent="0.25">
      <c r="H568" s="679"/>
      <c r="I568" s="265"/>
    </row>
    <row r="569" spans="8:9" ht="15.75" customHeight="1" x14ac:dyDescent="0.25">
      <c r="H569" s="679"/>
      <c r="I569" s="265"/>
    </row>
    <row r="570" spans="8:9" ht="15.75" customHeight="1" x14ac:dyDescent="0.25">
      <c r="H570" s="679"/>
      <c r="I570" s="265"/>
    </row>
    <row r="571" spans="8:9" ht="15.75" customHeight="1" x14ac:dyDescent="0.25">
      <c r="H571" s="679"/>
      <c r="I571" s="265"/>
    </row>
    <row r="572" spans="8:9" ht="15.75" customHeight="1" x14ac:dyDescent="0.25">
      <c r="H572" s="679"/>
      <c r="I572" s="265"/>
    </row>
    <row r="573" spans="8:9" ht="15.75" customHeight="1" x14ac:dyDescent="0.25">
      <c r="H573" s="679"/>
      <c r="I573" s="265"/>
    </row>
    <row r="574" spans="8:9" ht="15.75" customHeight="1" x14ac:dyDescent="0.25">
      <c r="H574" s="679"/>
      <c r="I574" s="265"/>
    </row>
    <row r="575" spans="8:9" ht="15.75" customHeight="1" x14ac:dyDescent="0.25">
      <c r="H575" s="679"/>
      <c r="I575" s="265"/>
    </row>
    <row r="576" spans="8:9" ht="15.75" customHeight="1" x14ac:dyDescent="0.25">
      <c r="H576" s="679"/>
      <c r="I576" s="265"/>
    </row>
    <row r="577" spans="8:9" ht="15.75" customHeight="1" x14ac:dyDescent="0.25">
      <c r="H577" s="679"/>
      <c r="I577" s="265"/>
    </row>
    <row r="578" spans="8:9" ht="15.75" customHeight="1" x14ac:dyDescent="0.25">
      <c r="H578" s="679"/>
      <c r="I578" s="265"/>
    </row>
    <row r="579" spans="8:9" ht="15.75" customHeight="1" x14ac:dyDescent="0.25">
      <c r="H579" s="679"/>
      <c r="I579" s="265"/>
    </row>
    <row r="580" spans="8:9" ht="15.75" customHeight="1" x14ac:dyDescent="0.25">
      <c r="H580" s="679"/>
      <c r="I580" s="265"/>
    </row>
    <row r="581" spans="8:9" ht="15.75" customHeight="1" x14ac:dyDescent="0.25">
      <c r="H581" s="679"/>
      <c r="I581" s="265"/>
    </row>
    <row r="582" spans="8:9" ht="15.75" customHeight="1" x14ac:dyDescent="0.25">
      <c r="H582" s="679"/>
      <c r="I582" s="265"/>
    </row>
    <row r="583" spans="8:9" ht="15.75" customHeight="1" x14ac:dyDescent="0.25">
      <c r="H583" s="679"/>
      <c r="I583" s="265"/>
    </row>
    <row r="584" spans="8:9" ht="15.75" customHeight="1" x14ac:dyDescent="0.25">
      <c r="H584" s="679"/>
      <c r="I584" s="265"/>
    </row>
    <row r="585" spans="8:9" ht="15.75" customHeight="1" x14ac:dyDescent="0.25">
      <c r="H585" s="679"/>
      <c r="I585" s="265"/>
    </row>
    <row r="586" spans="8:9" ht="15.75" customHeight="1" x14ac:dyDescent="0.25">
      <c r="H586" s="679"/>
      <c r="I586" s="265"/>
    </row>
    <row r="587" spans="8:9" ht="15.75" customHeight="1" x14ac:dyDescent="0.25">
      <c r="H587" s="679"/>
      <c r="I587" s="265"/>
    </row>
    <row r="588" spans="8:9" ht="15.75" customHeight="1" x14ac:dyDescent="0.25">
      <c r="H588" s="679"/>
      <c r="I588" s="265"/>
    </row>
    <row r="589" spans="8:9" ht="15.75" customHeight="1" x14ac:dyDescent="0.25">
      <c r="H589" s="679"/>
      <c r="I589" s="265"/>
    </row>
    <row r="590" spans="8:9" ht="15.75" customHeight="1" x14ac:dyDescent="0.25">
      <c r="H590" s="679"/>
      <c r="I590" s="265"/>
    </row>
    <row r="591" spans="8:9" ht="15.75" customHeight="1" x14ac:dyDescent="0.25">
      <c r="H591" s="679"/>
      <c r="I591" s="265"/>
    </row>
    <row r="592" spans="8:9" ht="15.75" customHeight="1" x14ac:dyDescent="0.25">
      <c r="H592" s="679"/>
      <c r="I592" s="265"/>
    </row>
    <row r="593" spans="8:9" ht="15.75" customHeight="1" x14ac:dyDescent="0.25">
      <c r="H593" s="679"/>
      <c r="I593" s="265"/>
    </row>
    <row r="594" spans="8:9" ht="15.75" customHeight="1" x14ac:dyDescent="0.25">
      <c r="H594" s="679"/>
      <c r="I594" s="265"/>
    </row>
    <row r="595" spans="8:9" ht="15.75" customHeight="1" x14ac:dyDescent="0.25">
      <c r="H595" s="679"/>
      <c r="I595" s="265"/>
    </row>
    <row r="596" spans="8:9" ht="15.75" customHeight="1" x14ac:dyDescent="0.25">
      <c r="H596" s="679"/>
      <c r="I596" s="265"/>
    </row>
    <row r="597" spans="8:9" ht="15.75" customHeight="1" x14ac:dyDescent="0.25">
      <c r="H597" s="679"/>
      <c r="I597" s="265"/>
    </row>
    <row r="598" spans="8:9" ht="15.75" customHeight="1" x14ac:dyDescent="0.25">
      <c r="H598" s="679"/>
      <c r="I598" s="265"/>
    </row>
    <row r="599" spans="8:9" ht="15.75" customHeight="1" x14ac:dyDescent="0.25">
      <c r="H599" s="679"/>
      <c r="I599" s="265"/>
    </row>
    <row r="600" spans="8:9" ht="15.75" customHeight="1" x14ac:dyDescent="0.25">
      <c r="H600" s="679"/>
      <c r="I600" s="265"/>
    </row>
    <row r="601" spans="8:9" ht="15.75" customHeight="1" x14ac:dyDescent="0.25">
      <c r="H601" s="679"/>
      <c r="I601" s="265"/>
    </row>
    <row r="602" spans="8:9" ht="15.75" customHeight="1" x14ac:dyDescent="0.25">
      <c r="H602" s="679"/>
      <c r="I602" s="265"/>
    </row>
    <row r="603" spans="8:9" ht="15.75" customHeight="1" x14ac:dyDescent="0.25">
      <c r="H603" s="679"/>
      <c r="I603" s="265"/>
    </row>
    <row r="604" spans="8:9" ht="15.75" customHeight="1" x14ac:dyDescent="0.25">
      <c r="H604" s="679"/>
      <c r="I604" s="265"/>
    </row>
    <row r="605" spans="8:9" ht="15.75" customHeight="1" x14ac:dyDescent="0.25">
      <c r="H605" s="679"/>
      <c r="I605" s="265"/>
    </row>
    <row r="606" spans="8:9" ht="15.75" customHeight="1" x14ac:dyDescent="0.25">
      <c r="H606" s="679"/>
      <c r="I606" s="265"/>
    </row>
    <row r="607" spans="8:9" ht="15.75" customHeight="1" x14ac:dyDescent="0.25">
      <c r="H607" s="679"/>
      <c r="I607" s="265"/>
    </row>
    <row r="608" spans="8:9" ht="15.75" customHeight="1" x14ac:dyDescent="0.25">
      <c r="H608" s="679"/>
      <c r="I608" s="265"/>
    </row>
    <row r="609" spans="8:9" ht="15.75" customHeight="1" x14ac:dyDescent="0.25">
      <c r="H609" s="679"/>
      <c r="I609" s="265"/>
    </row>
    <row r="610" spans="8:9" ht="15.75" customHeight="1" x14ac:dyDescent="0.25">
      <c r="H610" s="679"/>
      <c r="I610" s="265"/>
    </row>
    <row r="611" spans="8:9" ht="15.75" customHeight="1" x14ac:dyDescent="0.25">
      <c r="H611" s="679"/>
      <c r="I611" s="265"/>
    </row>
    <row r="612" spans="8:9" ht="15.75" customHeight="1" x14ac:dyDescent="0.25">
      <c r="H612" s="679"/>
      <c r="I612" s="265"/>
    </row>
    <row r="613" spans="8:9" ht="15.75" customHeight="1" x14ac:dyDescent="0.25">
      <c r="H613" s="679"/>
      <c r="I613" s="265"/>
    </row>
    <row r="614" spans="8:9" ht="15.75" customHeight="1" x14ac:dyDescent="0.25">
      <c r="H614" s="679"/>
      <c r="I614" s="265"/>
    </row>
    <row r="615" spans="8:9" ht="15.75" customHeight="1" x14ac:dyDescent="0.25">
      <c r="H615" s="679"/>
      <c r="I615" s="265"/>
    </row>
    <row r="616" spans="8:9" ht="15.75" customHeight="1" x14ac:dyDescent="0.25">
      <c r="H616" s="679"/>
      <c r="I616" s="265"/>
    </row>
    <row r="617" spans="8:9" ht="15.75" customHeight="1" x14ac:dyDescent="0.25">
      <c r="H617" s="679"/>
      <c r="I617" s="265"/>
    </row>
    <row r="618" spans="8:9" ht="15.75" customHeight="1" x14ac:dyDescent="0.25">
      <c r="H618" s="679"/>
      <c r="I618" s="265"/>
    </row>
    <row r="619" spans="8:9" ht="15.75" customHeight="1" x14ac:dyDescent="0.25">
      <c r="H619" s="679"/>
      <c r="I619" s="265"/>
    </row>
    <row r="620" spans="8:9" ht="15.75" customHeight="1" x14ac:dyDescent="0.25">
      <c r="H620" s="679"/>
      <c r="I620" s="265"/>
    </row>
    <row r="621" spans="8:9" ht="15.75" customHeight="1" x14ac:dyDescent="0.25">
      <c r="H621" s="679"/>
      <c r="I621" s="265"/>
    </row>
    <row r="622" spans="8:9" ht="15.75" customHeight="1" x14ac:dyDescent="0.25">
      <c r="H622" s="679"/>
      <c r="I622" s="265"/>
    </row>
    <row r="623" spans="8:9" ht="15.75" customHeight="1" x14ac:dyDescent="0.25">
      <c r="H623" s="679"/>
      <c r="I623" s="265"/>
    </row>
    <row r="624" spans="8:9" ht="15.75" customHeight="1" x14ac:dyDescent="0.25">
      <c r="H624" s="679"/>
      <c r="I624" s="265"/>
    </row>
    <row r="625" spans="8:9" ht="15.75" customHeight="1" x14ac:dyDescent="0.25">
      <c r="H625" s="679"/>
      <c r="I625" s="265"/>
    </row>
    <row r="626" spans="8:9" ht="15.75" customHeight="1" x14ac:dyDescent="0.25">
      <c r="H626" s="679"/>
      <c r="I626" s="265"/>
    </row>
    <row r="627" spans="8:9" ht="15.75" customHeight="1" x14ac:dyDescent="0.25">
      <c r="H627" s="679"/>
      <c r="I627" s="265"/>
    </row>
    <row r="628" spans="8:9" ht="15.75" customHeight="1" x14ac:dyDescent="0.25">
      <c r="H628" s="679"/>
      <c r="I628" s="265"/>
    </row>
    <row r="629" spans="8:9" ht="15.75" customHeight="1" x14ac:dyDescent="0.25">
      <c r="H629" s="679"/>
      <c r="I629" s="265"/>
    </row>
    <row r="630" spans="8:9" ht="15.75" customHeight="1" x14ac:dyDescent="0.25">
      <c r="H630" s="679"/>
      <c r="I630" s="265"/>
    </row>
    <row r="631" spans="8:9" ht="15.75" customHeight="1" x14ac:dyDescent="0.25">
      <c r="H631" s="679"/>
      <c r="I631" s="265"/>
    </row>
    <row r="632" spans="8:9" ht="15.75" customHeight="1" x14ac:dyDescent="0.25">
      <c r="H632" s="679"/>
      <c r="I632" s="265"/>
    </row>
    <row r="633" spans="8:9" ht="15.75" customHeight="1" x14ac:dyDescent="0.25">
      <c r="H633" s="679"/>
      <c r="I633" s="265"/>
    </row>
    <row r="634" spans="8:9" ht="15.75" customHeight="1" x14ac:dyDescent="0.25">
      <c r="H634" s="679"/>
      <c r="I634" s="265"/>
    </row>
    <row r="635" spans="8:9" ht="15.75" customHeight="1" x14ac:dyDescent="0.25">
      <c r="H635" s="679"/>
      <c r="I635" s="265"/>
    </row>
    <row r="636" spans="8:9" ht="15.75" customHeight="1" x14ac:dyDescent="0.25">
      <c r="H636" s="679"/>
      <c r="I636" s="265"/>
    </row>
    <row r="637" spans="8:9" ht="15.75" customHeight="1" x14ac:dyDescent="0.25">
      <c r="H637" s="679"/>
      <c r="I637" s="265"/>
    </row>
    <row r="638" spans="8:9" ht="15.75" customHeight="1" x14ac:dyDescent="0.25">
      <c r="H638" s="679"/>
      <c r="I638" s="265"/>
    </row>
    <row r="639" spans="8:9" ht="15.75" customHeight="1" x14ac:dyDescent="0.25">
      <c r="H639" s="679"/>
      <c r="I639" s="265"/>
    </row>
    <row r="640" spans="8:9" ht="15.75" customHeight="1" x14ac:dyDescent="0.25">
      <c r="H640" s="679"/>
      <c r="I640" s="265"/>
    </row>
    <row r="641" spans="8:9" ht="15.75" customHeight="1" x14ac:dyDescent="0.25">
      <c r="H641" s="679"/>
      <c r="I641" s="265"/>
    </row>
    <row r="642" spans="8:9" ht="15.75" customHeight="1" x14ac:dyDescent="0.25">
      <c r="H642" s="679"/>
      <c r="I642" s="265"/>
    </row>
    <row r="643" spans="8:9" ht="15.75" customHeight="1" x14ac:dyDescent="0.25">
      <c r="H643" s="679"/>
      <c r="I643" s="265"/>
    </row>
    <row r="644" spans="8:9" ht="15.75" customHeight="1" x14ac:dyDescent="0.25">
      <c r="H644" s="679"/>
      <c r="I644" s="265"/>
    </row>
    <row r="645" spans="8:9" ht="15.75" customHeight="1" x14ac:dyDescent="0.25">
      <c r="H645" s="679"/>
      <c r="I645" s="265"/>
    </row>
    <row r="646" spans="8:9" ht="15.75" customHeight="1" x14ac:dyDescent="0.25">
      <c r="H646" s="679"/>
      <c r="I646" s="265"/>
    </row>
    <row r="647" spans="8:9" ht="15.75" customHeight="1" x14ac:dyDescent="0.25">
      <c r="H647" s="679"/>
      <c r="I647" s="265"/>
    </row>
    <row r="648" spans="8:9" ht="15.75" customHeight="1" x14ac:dyDescent="0.25">
      <c r="H648" s="679"/>
      <c r="I648" s="265"/>
    </row>
    <row r="649" spans="8:9" ht="15.75" customHeight="1" x14ac:dyDescent="0.25">
      <c r="H649" s="679"/>
      <c r="I649" s="265"/>
    </row>
    <row r="650" spans="8:9" ht="15.75" customHeight="1" x14ac:dyDescent="0.25">
      <c r="H650" s="679"/>
      <c r="I650" s="265"/>
    </row>
    <row r="651" spans="8:9" ht="15.75" customHeight="1" x14ac:dyDescent="0.25">
      <c r="H651" s="679"/>
      <c r="I651" s="265"/>
    </row>
    <row r="652" spans="8:9" ht="15.75" customHeight="1" x14ac:dyDescent="0.25">
      <c r="H652" s="679"/>
      <c r="I652" s="265"/>
    </row>
    <row r="653" spans="8:9" ht="15.75" customHeight="1" x14ac:dyDescent="0.25">
      <c r="H653" s="679"/>
      <c r="I653" s="265"/>
    </row>
    <row r="654" spans="8:9" ht="15.75" customHeight="1" x14ac:dyDescent="0.25">
      <c r="H654" s="679"/>
      <c r="I654" s="265"/>
    </row>
    <row r="655" spans="8:9" ht="15.75" customHeight="1" x14ac:dyDescent="0.25">
      <c r="H655" s="679"/>
      <c r="I655" s="265"/>
    </row>
    <row r="656" spans="8:9" ht="15.75" customHeight="1" x14ac:dyDescent="0.25">
      <c r="H656" s="679"/>
      <c r="I656" s="265"/>
    </row>
    <row r="657" spans="8:9" ht="15.75" customHeight="1" x14ac:dyDescent="0.25">
      <c r="H657" s="679"/>
      <c r="I657" s="265"/>
    </row>
    <row r="658" spans="8:9" ht="15.75" customHeight="1" x14ac:dyDescent="0.25">
      <c r="H658" s="679"/>
      <c r="I658" s="265"/>
    </row>
    <row r="659" spans="8:9" ht="15.75" customHeight="1" x14ac:dyDescent="0.25">
      <c r="H659" s="679"/>
      <c r="I659" s="265"/>
    </row>
    <row r="660" spans="8:9" ht="15.75" customHeight="1" x14ac:dyDescent="0.25">
      <c r="H660" s="679"/>
      <c r="I660" s="265"/>
    </row>
    <row r="661" spans="8:9" ht="15.75" customHeight="1" x14ac:dyDescent="0.25">
      <c r="H661" s="679"/>
      <c r="I661" s="265"/>
    </row>
    <row r="662" spans="8:9" ht="15.75" customHeight="1" x14ac:dyDescent="0.25">
      <c r="H662" s="679"/>
      <c r="I662" s="265"/>
    </row>
    <row r="663" spans="8:9" ht="15.75" customHeight="1" x14ac:dyDescent="0.25">
      <c r="H663" s="679"/>
      <c r="I663" s="265"/>
    </row>
    <row r="664" spans="8:9" ht="15.75" customHeight="1" x14ac:dyDescent="0.25">
      <c r="H664" s="679"/>
      <c r="I664" s="265"/>
    </row>
    <row r="665" spans="8:9" ht="15.75" customHeight="1" x14ac:dyDescent="0.25">
      <c r="H665" s="679"/>
      <c r="I665" s="265"/>
    </row>
    <row r="666" spans="8:9" ht="15.75" customHeight="1" x14ac:dyDescent="0.25">
      <c r="H666" s="679"/>
      <c r="I666" s="265"/>
    </row>
    <row r="667" spans="8:9" ht="15.75" customHeight="1" x14ac:dyDescent="0.25">
      <c r="H667" s="679"/>
      <c r="I667" s="265"/>
    </row>
    <row r="668" spans="8:9" ht="15.75" customHeight="1" x14ac:dyDescent="0.25">
      <c r="H668" s="679"/>
      <c r="I668" s="265"/>
    </row>
    <row r="669" spans="8:9" ht="15.75" customHeight="1" x14ac:dyDescent="0.25">
      <c r="H669" s="679"/>
      <c r="I669" s="265"/>
    </row>
    <row r="670" spans="8:9" ht="15.75" customHeight="1" x14ac:dyDescent="0.25">
      <c r="H670" s="679"/>
      <c r="I670" s="265"/>
    </row>
    <row r="671" spans="8:9" ht="15.75" customHeight="1" x14ac:dyDescent="0.25">
      <c r="H671" s="679"/>
      <c r="I671" s="265"/>
    </row>
    <row r="672" spans="8:9" ht="15.75" customHeight="1" x14ac:dyDescent="0.25">
      <c r="H672" s="679"/>
      <c r="I672" s="265"/>
    </row>
    <row r="673" spans="8:9" ht="15.75" customHeight="1" x14ac:dyDescent="0.25">
      <c r="H673" s="679"/>
      <c r="I673" s="265"/>
    </row>
    <row r="674" spans="8:9" ht="15.75" customHeight="1" x14ac:dyDescent="0.25">
      <c r="H674" s="679"/>
      <c r="I674" s="265"/>
    </row>
    <row r="675" spans="8:9" ht="15.75" customHeight="1" x14ac:dyDescent="0.25">
      <c r="H675" s="679"/>
      <c r="I675" s="265"/>
    </row>
    <row r="676" spans="8:9" ht="15.75" customHeight="1" x14ac:dyDescent="0.25">
      <c r="H676" s="679"/>
      <c r="I676" s="265"/>
    </row>
    <row r="677" spans="8:9" ht="15.75" customHeight="1" x14ac:dyDescent="0.25">
      <c r="H677" s="679"/>
      <c r="I677" s="265"/>
    </row>
    <row r="678" spans="8:9" ht="15.75" customHeight="1" x14ac:dyDescent="0.25">
      <c r="H678" s="679"/>
      <c r="I678" s="265"/>
    </row>
    <row r="679" spans="8:9" ht="15.75" customHeight="1" x14ac:dyDescent="0.25">
      <c r="H679" s="679"/>
      <c r="I679" s="265"/>
    </row>
    <row r="680" spans="8:9" ht="15.75" customHeight="1" x14ac:dyDescent="0.25">
      <c r="H680" s="679"/>
      <c r="I680" s="265"/>
    </row>
    <row r="681" spans="8:9" ht="15.75" customHeight="1" x14ac:dyDescent="0.25">
      <c r="H681" s="679"/>
      <c r="I681" s="265"/>
    </row>
    <row r="682" spans="8:9" ht="15.75" customHeight="1" x14ac:dyDescent="0.25">
      <c r="H682" s="679"/>
      <c r="I682" s="265"/>
    </row>
    <row r="683" spans="8:9" ht="15.75" customHeight="1" x14ac:dyDescent="0.25">
      <c r="H683" s="679"/>
      <c r="I683" s="265"/>
    </row>
    <row r="684" spans="8:9" ht="15.75" customHeight="1" x14ac:dyDescent="0.25">
      <c r="H684" s="679"/>
      <c r="I684" s="265"/>
    </row>
    <row r="685" spans="8:9" ht="15.75" customHeight="1" x14ac:dyDescent="0.25">
      <c r="H685" s="679"/>
      <c r="I685" s="265"/>
    </row>
    <row r="686" spans="8:9" ht="15.75" customHeight="1" x14ac:dyDescent="0.25">
      <c r="H686" s="679"/>
      <c r="I686" s="265"/>
    </row>
    <row r="687" spans="8:9" ht="15.75" customHeight="1" x14ac:dyDescent="0.25">
      <c r="H687" s="679"/>
      <c r="I687" s="265"/>
    </row>
    <row r="688" spans="8:9" ht="15.75" customHeight="1" x14ac:dyDescent="0.25">
      <c r="H688" s="679"/>
      <c r="I688" s="265"/>
    </row>
    <row r="689" spans="8:9" ht="15.75" customHeight="1" x14ac:dyDescent="0.25">
      <c r="H689" s="679"/>
      <c r="I689" s="265"/>
    </row>
    <row r="690" spans="8:9" ht="15.75" customHeight="1" x14ac:dyDescent="0.25">
      <c r="H690" s="679"/>
      <c r="I690" s="265"/>
    </row>
    <row r="691" spans="8:9" ht="15.75" customHeight="1" x14ac:dyDescent="0.25">
      <c r="H691" s="679"/>
      <c r="I691" s="265"/>
    </row>
    <row r="692" spans="8:9" ht="15.75" customHeight="1" x14ac:dyDescent="0.25">
      <c r="H692" s="679"/>
      <c r="I692" s="265"/>
    </row>
    <row r="693" spans="8:9" ht="15.75" customHeight="1" x14ac:dyDescent="0.25">
      <c r="H693" s="679"/>
      <c r="I693" s="265"/>
    </row>
    <row r="694" spans="8:9" ht="15.75" customHeight="1" x14ac:dyDescent="0.25">
      <c r="H694" s="679"/>
      <c r="I694" s="265"/>
    </row>
    <row r="695" spans="8:9" ht="15.75" customHeight="1" x14ac:dyDescent="0.25">
      <c r="H695" s="679"/>
      <c r="I695" s="265"/>
    </row>
    <row r="696" spans="8:9" ht="15.75" customHeight="1" x14ac:dyDescent="0.25">
      <c r="H696" s="679"/>
      <c r="I696" s="265"/>
    </row>
    <row r="697" spans="8:9" ht="15.75" customHeight="1" x14ac:dyDescent="0.25">
      <c r="H697" s="679"/>
      <c r="I697" s="265"/>
    </row>
    <row r="698" spans="8:9" ht="15.75" customHeight="1" x14ac:dyDescent="0.25">
      <c r="H698" s="679"/>
      <c r="I698" s="265"/>
    </row>
    <row r="699" spans="8:9" ht="15.75" customHeight="1" x14ac:dyDescent="0.25">
      <c r="H699" s="679"/>
      <c r="I699" s="265"/>
    </row>
    <row r="700" spans="8:9" ht="15.75" customHeight="1" x14ac:dyDescent="0.25">
      <c r="H700" s="679"/>
      <c r="I700" s="265"/>
    </row>
    <row r="701" spans="8:9" ht="15.75" customHeight="1" x14ac:dyDescent="0.25">
      <c r="H701" s="679"/>
      <c r="I701" s="265"/>
    </row>
    <row r="702" spans="8:9" ht="15.75" customHeight="1" x14ac:dyDescent="0.25">
      <c r="H702" s="679"/>
      <c r="I702" s="265"/>
    </row>
    <row r="703" spans="8:9" ht="15.75" customHeight="1" x14ac:dyDescent="0.25">
      <c r="H703" s="679"/>
      <c r="I703" s="265"/>
    </row>
    <row r="704" spans="8:9" ht="15.75" customHeight="1" x14ac:dyDescent="0.25">
      <c r="H704" s="679"/>
      <c r="I704" s="265"/>
    </row>
    <row r="705" spans="8:9" ht="15.75" customHeight="1" x14ac:dyDescent="0.25">
      <c r="H705" s="679"/>
      <c r="I705" s="265"/>
    </row>
    <row r="706" spans="8:9" ht="15.75" customHeight="1" x14ac:dyDescent="0.25">
      <c r="H706" s="679"/>
      <c r="I706" s="265"/>
    </row>
    <row r="707" spans="8:9" ht="15.75" customHeight="1" x14ac:dyDescent="0.25">
      <c r="H707" s="679"/>
      <c r="I707" s="265"/>
    </row>
    <row r="708" spans="8:9" ht="15.75" customHeight="1" x14ac:dyDescent="0.25">
      <c r="H708" s="679"/>
      <c r="I708" s="265"/>
    </row>
    <row r="709" spans="8:9" ht="15.75" customHeight="1" x14ac:dyDescent="0.25">
      <c r="H709" s="679"/>
      <c r="I709" s="265"/>
    </row>
    <row r="710" spans="8:9" ht="15.75" customHeight="1" x14ac:dyDescent="0.25">
      <c r="H710" s="679"/>
      <c r="I710" s="265"/>
    </row>
    <row r="711" spans="8:9" ht="15.75" customHeight="1" x14ac:dyDescent="0.25">
      <c r="H711" s="679"/>
      <c r="I711" s="265"/>
    </row>
    <row r="712" spans="8:9" ht="15.75" customHeight="1" x14ac:dyDescent="0.25">
      <c r="H712" s="679"/>
      <c r="I712" s="265"/>
    </row>
    <row r="713" spans="8:9" ht="15.75" customHeight="1" x14ac:dyDescent="0.25">
      <c r="H713" s="679"/>
      <c r="I713" s="265"/>
    </row>
    <row r="714" spans="8:9" ht="15.75" customHeight="1" x14ac:dyDescent="0.25">
      <c r="H714" s="679"/>
      <c r="I714" s="265"/>
    </row>
    <row r="715" spans="8:9" ht="15.75" customHeight="1" x14ac:dyDescent="0.25">
      <c r="H715" s="679"/>
      <c r="I715" s="265"/>
    </row>
    <row r="716" spans="8:9" ht="15.75" customHeight="1" x14ac:dyDescent="0.25">
      <c r="H716" s="679"/>
      <c r="I716" s="265"/>
    </row>
    <row r="717" spans="8:9" ht="15.75" customHeight="1" x14ac:dyDescent="0.25">
      <c r="H717" s="679"/>
      <c r="I717" s="265"/>
    </row>
    <row r="718" spans="8:9" ht="15.75" customHeight="1" x14ac:dyDescent="0.25">
      <c r="H718" s="679"/>
      <c r="I718" s="265"/>
    </row>
    <row r="719" spans="8:9" ht="15.75" customHeight="1" x14ac:dyDescent="0.25">
      <c r="H719" s="679"/>
      <c r="I719" s="265"/>
    </row>
    <row r="720" spans="8:9" ht="15.75" customHeight="1" x14ac:dyDescent="0.25">
      <c r="H720" s="679"/>
      <c r="I720" s="265"/>
    </row>
    <row r="721" spans="8:9" ht="15.75" customHeight="1" x14ac:dyDescent="0.25">
      <c r="H721" s="679"/>
      <c r="I721" s="265"/>
    </row>
    <row r="722" spans="8:9" ht="15.75" customHeight="1" x14ac:dyDescent="0.25">
      <c r="H722" s="679"/>
      <c r="I722" s="265"/>
    </row>
    <row r="723" spans="8:9" ht="15.75" customHeight="1" x14ac:dyDescent="0.25">
      <c r="H723" s="679"/>
      <c r="I723" s="265"/>
    </row>
    <row r="724" spans="8:9" ht="15.75" customHeight="1" x14ac:dyDescent="0.25">
      <c r="H724" s="679"/>
      <c r="I724" s="265"/>
    </row>
    <row r="725" spans="8:9" ht="15.75" customHeight="1" x14ac:dyDescent="0.25">
      <c r="H725" s="679"/>
      <c r="I725" s="265"/>
    </row>
    <row r="726" spans="8:9" ht="15.75" customHeight="1" x14ac:dyDescent="0.25">
      <c r="H726" s="679"/>
      <c r="I726" s="265"/>
    </row>
    <row r="727" spans="8:9" ht="15.75" customHeight="1" x14ac:dyDescent="0.25">
      <c r="H727" s="679"/>
      <c r="I727" s="265"/>
    </row>
    <row r="728" spans="8:9" ht="15.75" customHeight="1" x14ac:dyDescent="0.25">
      <c r="H728" s="679"/>
      <c r="I728" s="265"/>
    </row>
    <row r="729" spans="8:9" ht="15.75" customHeight="1" x14ac:dyDescent="0.25">
      <c r="H729" s="679"/>
      <c r="I729" s="265"/>
    </row>
    <row r="730" spans="8:9" ht="15.75" customHeight="1" x14ac:dyDescent="0.25">
      <c r="H730" s="679"/>
      <c r="I730" s="265"/>
    </row>
    <row r="731" spans="8:9" ht="15.75" customHeight="1" x14ac:dyDescent="0.25">
      <c r="H731" s="679"/>
      <c r="I731" s="265"/>
    </row>
    <row r="732" spans="8:9" ht="15.75" customHeight="1" x14ac:dyDescent="0.25">
      <c r="H732" s="679"/>
      <c r="I732" s="265"/>
    </row>
    <row r="733" spans="8:9" ht="15.75" customHeight="1" x14ac:dyDescent="0.25">
      <c r="H733" s="679"/>
      <c r="I733" s="265"/>
    </row>
    <row r="734" spans="8:9" ht="15.75" customHeight="1" x14ac:dyDescent="0.25">
      <c r="H734" s="679"/>
      <c r="I734" s="265"/>
    </row>
    <row r="735" spans="8:9" ht="15.75" customHeight="1" x14ac:dyDescent="0.25">
      <c r="H735" s="679"/>
      <c r="I735" s="265"/>
    </row>
    <row r="736" spans="8:9" ht="15.75" customHeight="1" x14ac:dyDescent="0.25">
      <c r="H736" s="679"/>
      <c r="I736" s="265"/>
    </row>
    <row r="737" spans="8:9" ht="15.75" customHeight="1" x14ac:dyDescent="0.25">
      <c r="H737" s="679"/>
      <c r="I737" s="265"/>
    </row>
    <row r="738" spans="8:9" ht="15.75" customHeight="1" x14ac:dyDescent="0.25">
      <c r="H738" s="679"/>
      <c r="I738" s="265"/>
    </row>
    <row r="739" spans="8:9" ht="15.75" customHeight="1" x14ac:dyDescent="0.25">
      <c r="H739" s="679"/>
      <c r="I739" s="265"/>
    </row>
    <row r="740" spans="8:9" ht="15.75" customHeight="1" x14ac:dyDescent="0.25">
      <c r="H740" s="679"/>
      <c r="I740" s="265"/>
    </row>
    <row r="741" spans="8:9" ht="15.75" customHeight="1" x14ac:dyDescent="0.25">
      <c r="H741" s="679"/>
      <c r="I741" s="265"/>
    </row>
    <row r="742" spans="8:9" ht="15.75" customHeight="1" x14ac:dyDescent="0.25">
      <c r="H742" s="679"/>
      <c r="I742" s="265"/>
    </row>
    <row r="743" spans="8:9" ht="15.75" customHeight="1" x14ac:dyDescent="0.25">
      <c r="H743" s="679"/>
      <c r="I743" s="265"/>
    </row>
    <row r="744" spans="8:9" ht="15.75" customHeight="1" x14ac:dyDescent="0.25">
      <c r="H744" s="679"/>
      <c r="I744" s="265"/>
    </row>
    <row r="745" spans="8:9" ht="15.75" customHeight="1" x14ac:dyDescent="0.25">
      <c r="H745" s="679"/>
      <c r="I745" s="265"/>
    </row>
    <row r="746" spans="8:9" ht="15.75" customHeight="1" x14ac:dyDescent="0.25">
      <c r="H746" s="679"/>
      <c r="I746" s="265"/>
    </row>
    <row r="747" spans="8:9" ht="15.75" customHeight="1" x14ac:dyDescent="0.25">
      <c r="H747" s="679"/>
      <c r="I747" s="265"/>
    </row>
    <row r="748" spans="8:9" ht="15.75" customHeight="1" x14ac:dyDescent="0.25">
      <c r="H748" s="679"/>
      <c r="I748" s="265"/>
    </row>
    <row r="749" spans="8:9" ht="15.75" customHeight="1" x14ac:dyDescent="0.25">
      <c r="H749" s="679"/>
      <c r="I749" s="265"/>
    </row>
    <row r="750" spans="8:9" ht="15.75" customHeight="1" x14ac:dyDescent="0.25">
      <c r="H750" s="679"/>
      <c r="I750" s="265"/>
    </row>
    <row r="751" spans="8:9" ht="15.75" customHeight="1" x14ac:dyDescent="0.25">
      <c r="H751" s="679"/>
      <c r="I751" s="265"/>
    </row>
    <row r="752" spans="8:9" ht="15.75" customHeight="1" x14ac:dyDescent="0.25">
      <c r="H752" s="679"/>
      <c r="I752" s="265"/>
    </row>
    <row r="753" spans="8:9" ht="15.75" customHeight="1" x14ac:dyDescent="0.25">
      <c r="H753" s="679"/>
      <c r="I753" s="265"/>
    </row>
    <row r="754" spans="8:9" ht="15.75" customHeight="1" x14ac:dyDescent="0.25">
      <c r="H754" s="679"/>
      <c r="I754" s="265"/>
    </row>
    <row r="755" spans="8:9" ht="15.75" customHeight="1" x14ac:dyDescent="0.25">
      <c r="H755" s="679"/>
      <c r="I755" s="265"/>
    </row>
    <row r="756" spans="8:9" ht="15.75" customHeight="1" x14ac:dyDescent="0.25">
      <c r="H756" s="679"/>
      <c r="I756" s="265"/>
    </row>
    <row r="757" spans="8:9" ht="15.75" customHeight="1" x14ac:dyDescent="0.25">
      <c r="H757" s="679"/>
      <c r="I757" s="265"/>
    </row>
    <row r="758" spans="8:9" ht="15.75" customHeight="1" x14ac:dyDescent="0.25">
      <c r="H758" s="679"/>
      <c r="I758" s="265"/>
    </row>
    <row r="759" spans="8:9" ht="15.75" customHeight="1" x14ac:dyDescent="0.25">
      <c r="H759" s="679"/>
      <c r="I759" s="265"/>
    </row>
    <row r="760" spans="8:9" ht="15.75" customHeight="1" x14ac:dyDescent="0.25">
      <c r="H760" s="679"/>
      <c r="I760" s="265"/>
    </row>
    <row r="761" spans="8:9" ht="15.75" customHeight="1" x14ac:dyDescent="0.25">
      <c r="H761" s="679"/>
      <c r="I761" s="265"/>
    </row>
    <row r="762" spans="8:9" ht="15.75" customHeight="1" x14ac:dyDescent="0.25">
      <c r="H762" s="679"/>
      <c r="I762" s="265"/>
    </row>
    <row r="763" spans="8:9" ht="15.75" customHeight="1" x14ac:dyDescent="0.25">
      <c r="H763" s="679"/>
      <c r="I763" s="265"/>
    </row>
    <row r="764" spans="8:9" ht="15.75" customHeight="1" x14ac:dyDescent="0.25">
      <c r="H764" s="679"/>
      <c r="I764" s="265"/>
    </row>
    <row r="765" spans="8:9" ht="15.75" customHeight="1" x14ac:dyDescent="0.25">
      <c r="H765" s="679"/>
      <c r="I765" s="265"/>
    </row>
    <row r="766" spans="8:9" ht="15.75" customHeight="1" x14ac:dyDescent="0.25">
      <c r="H766" s="679"/>
      <c r="I766" s="265"/>
    </row>
    <row r="767" spans="8:9" ht="15.75" customHeight="1" x14ac:dyDescent="0.25">
      <c r="H767" s="679"/>
      <c r="I767" s="265"/>
    </row>
    <row r="768" spans="8:9" ht="15.75" customHeight="1" x14ac:dyDescent="0.25">
      <c r="H768" s="679"/>
      <c r="I768" s="265"/>
    </row>
    <row r="769" spans="8:9" ht="15.75" customHeight="1" x14ac:dyDescent="0.25">
      <c r="H769" s="679"/>
      <c r="I769" s="265"/>
    </row>
    <row r="770" spans="8:9" ht="15.75" customHeight="1" x14ac:dyDescent="0.25">
      <c r="H770" s="679"/>
      <c r="I770" s="265"/>
    </row>
    <row r="771" spans="8:9" ht="15.75" customHeight="1" x14ac:dyDescent="0.25">
      <c r="H771" s="679"/>
      <c r="I771" s="265"/>
    </row>
    <row r="772" spans="8:9" ht="15.75" customHeight="1" x14ac:dyDescent="0.25">
      <c r="H772" s="679"/>
      <c r="I772" s="265"/>
    </row>
    <row r="773" spans="8:9" ht="15.75" customHeight="1" x14ac:dyDescent="0.25">
      <c r="H773" s="679"/>
      <c r="I773" s="265"/>
    </row>
    <row r="774" spans="8:9" ht="15.75" customHeight="1" x14ac:dyDescent="0.25">
      <c r="H774" s="679"/>
      <c r="I774" s="265"/>
    </row>
    <row r="775" spans="8:9" ht="15.75" customHeight="1" x14ac:dyDescent="0.25">
      <c r="H775" s="679"/>
      <c r="I775" s="265"/>
    </row>
    <row r="776" spans="8:9" ht="15.75" customHeight="1" x14ac:dyDescent="0.25">
      <c r="H776" s="679"/>
      <c r="I776" s="265"/>
    </row>
    <row r="777" spans="8:9" ht="15.75" customHeight="1" x14ac:dyDescent="0.25">
      <c r="H777" s="679"/>
      <c r="I777" s="265"/>
    </row>
    <row r="778" spans="8:9" ht="15.75" customHeight="1" x14ac:dyDescent="0.25">
      <c r="H778" s="679"/>
      <c r="I778" s="265"/>
    </row>
    <row r="779" spans="8:9" ht="15.75" customHeight="1" x14ac:dyDescent="0.25">
      <c r="H779" s="679"/>
      <c r="I779" s="265"/>
    </row>
    <row r="780" spans="8:9" ht="15.75" customHeight="1" x14ac:dyDescent="0.25">
      <c r="H780" s="679"/>
      <c r="I780" s="265"/>
    </row>
    <row r="781" spans="8:9" ht="15.75" customHeight="1" x14ac:dyDescent="0.25">
      <c r="H781" s="679"/>
      <c r="I781" s="265"/>
    </row>
    <row r="782" spans="8:9" ht="15.75" customHeight="1" x14ac:dyDescent="0.25">
      <c r="H782" s="679"/>
      <c r="I782" s="265"/>
    </row>
    <row r="783" spans="8:9" ht="15.75" customHeight="1" x14ac:dyDescent="0.25">
      <c r="H783" s="679"/>
      <c r="I783" s="265"/>
    </row>
    <row r="784" spans="8:9" ht="15.75" customHeight="1" x14ac:dyDescent="0.25">
      <c r="H784" s="679"/>
      <c r="I784" s="265"/>
    </row>
    <row r="785" spans="8:9" ht="15.75" customHeight="1" x14ac:dyDescent="0.25">
      <c r="H785" s="679"/>
      <c r="I785" s="265"/>
    </row>
    <row r="786" spans="8:9" ht="15.75" customHeight="1" x14ac:dyDescent="0.25">
      <c r="H786" s="679"/>
      <c r="I786" s="265"/>
    </row>
    <row r="787" spans="8:9" ht="15.75" customHeight="1" x14ac:dyDescent="0.25">
      <c r="H787" s="679"/>
      <c r="I787" s="265"/>
    </row>
    <row r="788" spans="8:9" ht="15.75" customHeight="1" x14ac:dyDescent="0.25">
      <c r="H788" s="679"/>
      <c r="I788" s="265"/>
    </row>
    <row r="789" spans="8:9" ht="15.75" customHeight="1" x14ac:dyDescent="0.25">
      <c r="H789" s="679"/>
      <c r="I789" s="265"/>
    </row>
    <row r="790" spans="8:9" ht="15.75" customHeight="1" x14ac:dyDescent="0.25">
      <c r="H790" s="679"/>
      <c r="I790" s="265"/>
    </row>
    <row r="791" spans="8:9" ht="15.75" customHeight="1" x14ac:dyDescent="0.25">
      <c r="H791" s="679"/>
      <c r="I791" s="265"/>
    </row>
    <row r="792" spans="8:9" ht="15.75" customHeight="1" x14ac:dyDescent="0.25">
      <c r="H792" s="679"/>
      <c r="I792" s="265"/>
    </row>
    <row r="793" spans="8:9" ht="15.75" customHeight="1" x14ac:dyDescent="0.25">
      <c r="H793" s="679"/>
      <c r="I793" s="265"/>
    </row>
    <row r="794" spans="8:9" ht="15.75" customHeight="1" x14ac:dyDescent="0.25">
      <c r="H794" s="679"/>
      <c r="I794" s="265"/>
    </row>
    <row r="795" spans="8:9" ht="15.75" customHeight="1" x14ac:dyDescent="0.25">
      <c r="H795" s="679"/>
      <c r="I795" s="265"/>
    </row>
    <row r="796" spans="8:9" ht="15.75" customHeight="1" x14ac:dyDescent="0.25">
      <c r="H796" s="679"/>
      <c r="I796" s="265"/>
    </row>
    <row r="797" spans="8:9" ht="15.75" customHeight="1" x14ac:dyDescent="0.25">
      <c r="H797" s="679"/>
      <c r="I797" s="265"/>
    </row>
    <row r="798" spans="8:9" ht="15.75" customHeight="1" x14ac:dyDescent="0.25">
      <c r="H798" s="679"/>
      <c r="I798" s="265"/>
    </row>
    <row r="799" spans="8:9" ht="15.75" customHeight="1" x14ac:dyDescent="0.25">
      <c r="H799" s="679"/>
      <c r="I799" s="265"/>
    </row>
    <row r="800" spans="8:9" ht="15.75" customHeight="1" x14ac:dyDescent="0.25">
      <c r="H800" s="679"/>
      <c r="I800" s="265"/>
    </row>
    <row r="801" spans="8:9" ht="15.75" customHeight="1" x14ac:dyDescent="0.25">
      <c r="H801" s="679"/>
      <c r="I801" s="265"/>
    </row>
    <row r="802" spans="8:9" ht="15.75" customHeight="1" x14ac:dyDescent="0.25">
      <c r="H802" s="679"/>
      <c r="I802" s="265"/>
    </row>
    <row r="803" spans="8:9" ht="15.75" customHeight="1" x14ac:dyDescent="0.25">
      <c r="H803" s="679"/>
      <c r="I803" s="265"/>
    </row>
    <row r="804" spans="8:9" ht="15.75" customHeight="1" x14ac:dyDescent="0.25">
      <c r="H804" s="679"/>
      <c r="I804" s="265"/>
    </row>
    <row r="805" spans="8:9" ht="15.75" customHeight="1" x14ac:dyDescent="0.25">
      <c r="H805" s="679"/>
      <c r="I805" s="265"/>
    </row>
    <row r="806" spans="8:9" ht="15.75" customHeight="1" x14ac:dyDescent="0.25">
      <c r="H806" s="679"/>
      <c r="I806" s="265"/>
    </row>
    <row r="807" spans="8:9" ht="15.75" customHeight="1" x14ac:dyDescent="0.25">
      <c r="H807" s="679"/>
      <c r="I807" s="265"/>
    </row>
    <row r="808" spans="8:9" ht="15.75" customHeight="1" x14ac:dyDescent="0.25">
      <c r="H808" s="679"/>
      <c r="I808" s="265"/>
    </row>
    <row r="809" spans="8:9" ht="15.75" customHeight="1" x14ac:dyDescent="0.25">
      <c r="H809" s="679"/>
      <c r="I809" s="265"/>
    </row>
    <row r="810" spans="8:9" ht="15.75" customHeight="1" x14ac:dyDescent="0.25">
      <c r="H810" s="679"/>
      <c r="I810" s="265"/>
    </row>
    <row r="811" spans="8:9" ht="15.75" customHeight="1" x14ac:dyDescent="0.25">
      <c r="H811" s="679"/>
      <c r="I811" s="265"/>
    </row>
    <row r="812" spans="8:9" ht="15.75" customHeight="1" x14ac:dyDescent="0.25">
      <c r="H812" s="679"/>
      <c r="I812" s="265"/>
    </row>
    <row r="813" spans="8:9" ht="15.75" customHeight="1" x14ac:dyDescent="0.25">
      <c r="H813" s="679"/>
      <c r="I813" s="265"/>
    </row>
    <row r="814" spans="8:9" ht="15.75" customHeight="1" x14ac:dyDescent="0.25">
      <c r="H814" s="679"/>
      <c r="I814" s="265"/>
    </row>
    <row r="815" spans="8:9" ht="15.75" customHeight="1" x14ac:dyDescent="0.25">
      <c r="H815" s="679"/>
      <c r="I815" s="265"/>
    </row>
    <row r="816" spans="8:9" ht="15.75" customHeight="1" x14ac:dyDescent="0.25">
      <c r="H816" s="679"/>
      <c r="I816" s="265"/>
    </row>
    <row r="817" spans="8:9" ht="15.75" customHeight="1" x14ac:dyDescent="0.25">
      <c r="H817" s="679"/>
      <c r="I817" s="265"/>
    </row>
    <row r="818" spans="8:9" ht="15.75" customHeight="1" x14ac:dyDescent="0.25">
      <c r="H818" s="679"/>
      <c r="I818" s="265"/>
    </row>
    <row r="819" spans="8:9" ht="15.75" customHeight="1" x14ac:dyDescent="0.25">
      <c r="H819" s="679"/>
      <c r="I819" s="265"/>
    </row>
    <row r="820" spans="8:9" ht="15.75" customHeight="1" x14ac:dyDescent="0.25">
      <c r="H820" s="679"/>
      <c r="I820" s="265"/>
    </row>
    <row r="821" spans="8:9" ht="15.75" customHeight="1" x14ac:dyDescent="0.25">
      <c r="H821" s="679"/>
      <c r="I821" s="265"/>
    </row>
    <row r="822" spans="8:9" ht="15.75" customHeight="1" x14ac:dyDescent="0.25">
      <c r="H822" s="679"/>
      <c r="I822" s="265"/>
    </row>
    <row r="823" spans="8:9" ht="15.75" customHeight="1" x14ac:dyDescent="0.25">
      <c r="H823" s="679"/>
      <c r="I823" s="265"/>
    </row>
    <row r="824" spans="8:9" ht="15.75" customHeight="1" x14ac:dyDescent="0.25">
      <c r="H824" s="679"/>
      <c r="I824" s="265"/>
    </row>
    <row r="825" spans="8:9" ht="15.75" customHeight="1" x14ac:dyDescent="0.25">
      <c r="H825" s="679"/>
      <c r="I825" s="265"/>
    </row>
    <row r="826" spans="8:9" ht="15.75" customHeight="1" x14ac:dyDescent="0.25">
      <c r="H826" s="679"/>
      <c r="I826" s="265"/>
    </row>
    <row r="827" spans="8:9" ht="15.75" customHeight="1" x14ac:dyDescent="0.25">
      <c r="H827" s="679"/>
      <c r="I827" s="265"/>
    </row>
    <row r="828" spans="8:9" ht="15.75" customHeight="1" x14ac:dyDescent="0.25">
      <c r="H828" s="679"/>
      <c r="I828" s="265"/>
    </row>
    <row r="829" spans="8:9" ht="15.75" customHeight="1" x14ac:dyDescent="0.25">
      <c r="H829" s="679"/>
      <c r="I829" s="265"/>
    </row>
    <row r="830" spans="8:9" ht="15.75" customHeight="1" x14ac:dyDescent="0.25">
      <c r="H830" s="679"/>
      <c r="I830" s="265"/>
    </row>
    <row r="831" spans="8:9" ht="15.75" customHeight="1" x14ac:dyDescent="0.25">
      <c r="H831" s="679"/>
      <c r="I831" s="265"/>
    </row>
    <row r="832" spans="8:9" ht="15.75" customHeight="1" x14ac:dyDescent="0.25">
      <c r="H832" s="679"/>
      <c r="I832" s="265"/>
    </row>
    <row r="833" spans="8:9" ht="15.75" customHeight="1" x14ac:dyDescent="0.25">
      <c r="H833" s="679"/>
      <c r="I833" s="265"/>
    </row>
    <row r="834" spans="8:9" ht="15.75" customHeight="1" x14ac:dyDescent="0.25">
      <c r="H834" s="679"/>
      <c r="I834" s="265"/>
    </row>
    <row r="835" spans="8:9" ht="15.75" customHeight="1" x14ac:dyDescent="0.25">
      <c r="H835" s="679"/>
      <c r="I835" s="265"/>
    </row>
    <row r="836" spans="8:9" ht="15.75" customHeight="1" x14ac:dyDescent="0.25">
      <c r="H836" s="679"/>
      <c r="I836" s="265"/>
    </row>
    <row r="837" spans="8:9" ht="15.75" customHeight="1" x14ac:dyDescent="0.25">
      <c r="H837" s="679"/>
      <c r="I837" s="265"/>
    </row>
    <row r="838" spans="8:9" ht="15.75" customHeight="1" x14ac:dyDescent="0.25">
      <c r="H838" s="679"/>
      <c r="I838" s="265"/>
    </row>
    <row r="839" spans="8:9" ht="15.75" customHeight="1" x14ac:dyDescent="0.25">
      <c r="H839" s="679"/>
      <c r="I839" s="265"/>
    </row>
    <row r="840" spans="8:9" ht="15.75" customHeight="1" x14ac:dyDescent="0.25">
      <c r="H840" s="679"/>
      <c r="I840" s="265"/>
    </row>
    <row r="841" spans="8:9" ht="15.75" customHeight="1" x14ac:dyDescent="0.25">
      <c r="H841" s="679"/>
      <c r="I841" s="265"/>
    </row>
    <row r="842" spans="8:9" ht="15.75" customHeight="1" x14ac:dyDescent="0.25">
      <c r="H842" s="679"/>
      <c r="I842" s="265"/>
    </row>
    <row r="843" spans="8:9" ht="15.75" customHeight="1" x14ac:dyDescent="0.25">
      <c r="H843" s="679"/>
      <c r="I843" s="265"/>
    </row>
    <row r="844" spans="8:9" ht="15.75" customHeight="1" x14ac:dyDescent="0.25">
      <c r="H844" s="679"/>
      <c r="I844" s="265"/>
    </row>
    <row r="845" spans="8:9" ht="15.75" customHeight="1" x14ac:dyDescent="0.25">
      <c r="H845" s="679"/>
      <c r="I845" s="265"/>
    </row>
    <row r="846" spans="8:9" ht="15.75" customHeight="1" x14ac:dyDescent="0.25">
      <c r="H846" s="679"/>
      <c r="I846" s="265"/>
    </row>
    <row r="847" spans="8:9" ht="15.75" customHeight="1" x14ac:dyDescent="0.25">
      <c r="H847" s="679"/>
      <c r="I847" s="265"/>
    </row>
    <row r="848" spans="8:9" ht="15.75" customHeight="1" x14ac:dyDescent="0.25">
      <c r="H848" s="679"/>
      <c r="I848" s="265"/>
    </row>
    <row r="849" spans="8:9" ht="15.75" customHeight="1" x14ac:dyDescent="0.25">
      <c r="H849" s="679"/>
      <c r="I849" s="265"/>
    </row>
    <row r="850" spans="8:9" ht="15.75" customHeight="1" x14ac:dyDescent="0.25">
      <c r="H850" s="679"/>
      <c r="I850" s="265"/>
    </row>
    <row r="851" spans="8:9" ht="15.75" customHeight="1" x14ac:dyDescent="0.25">
      <c r="H851" s="679"/>
      <c r="I851" s="265"/>
    </row>
    <row r="852" spans="8:9" ht="15.75" customHeight="1" x14ac:dyDescent="0.25">
      <c r="H852" s="679"/>
      <c r="I852" s="265"/>
    </row>
    <row r="853" spans="8:9" ht="15.75" customHeight="1" x14ac:dyDescent="0.25">
      <c r="H853" s="679"/>
      <c r="I853" s="265"/>
    </row>
    <row r="854" spans="8:9" ht="15.75" customHeight="1" x14ac:dyDescent="0.25">
      <c r="H854" s="679"/>
      <c r="I854" s="265"/>
    </row>
    <row r="855" spans="8:9" ht="15.75" customHeight="1" x14ac:dyDescent="0.25">
      <c r="H855" s="679"/>
      <c r="I855" s="265"/>
    </row>
    <row r="856" spans="8:9" ht="15.75" customHeight="1" x14ac:dyDescent="0.25">
      <c r="H856" s="679"/>
      <c r="I856" s="265"/>
    </row>
    <row r="857" spans="8:9" ht="15.75" customHeight="1" x14ac:dyDescent="0.25">
      <c r="H857" s="679"/>
      <c r="I857" s="265"/>
    </row>
    <row r="858" spans="8:9" ht="15.75" customHeight="1" x14ac:dyDescent="0.25">
      <c r="H858" s="679"/>
      <c r="I858" s="265"/>
    </row>
    <row r="859" spans="8:9" ht="15.75" customHeight="1" x14ac:dyDescent="0.25">
      <c r="H859" s="679"/>
      <c r="I859" s="265"/>
    </row>
    <row r="860" spans="8:9" ht="15.75" customHeight="1" x14ac:dyDescent="0.25">
      <c r="H860" s="679"/>
      <c r="I860" s="265"/>
    </row>
    <row r="861" spans="8:9" ht="15.75" customHeight="1" x14ac:dyDescent="0.25">
      <c r="H861" s="679"/>
      <c r="I861" s="265"/>
    </row>
    <row r="862" spans="8:9" ht="15.75" customHeight="1" x14ac:dyDescent="0.25">
      <c r="H862" s="679"/>
      <c r="I862" s="265"/>
    </row>
    <row r="863" spans="8:9" ht="15.75" customHeight="1" x14ac:dyDescent="0.25">
      <c r="H863" s="679"/>
      <c r="I863" s="265"/>
    </row>
    <row r="864" spans="8:9" ht="15.75" customHeight="1" x14ac:dyDescent="0.25">
      <c r="H864" s="679"/>
      <c r="I864" s="265"/>
    </row>
    <row r="865" spans="8:9" ht="15.75" customHeight="1" x14ac:dyDescent="0.25">
      <c r="H865" s="679"/>
      <c r="I865" s="265"/>
    </row>
    <row r="866" spans="8:9" ht="15.75" customHeight="1" x14ac:dyDescent="0.25">
      <c r="H866" s="679"/>
      <c r="I866" s="265"/>
    </row>
    <row r="867" spans="8:9" ht="15.75" customHeight="1" x14ac:dyDescent="0.25">
      <c r="H867" s="679"/>
      <c r="I867" s="265"/>
    </row>
    <row r="868" spans="8:9" ht="15.75" customHeight="1" x14ac:dyDescent="0.25">
      <c r="H868" s="679"/>
      <c r="I868" s="265"/>
    </row>
    <row r="869" spans="8:9" ht="15.75" customHeight="1" x14ac:dyDescent="0.25">
      <c r="H869" s="679"/>
      <c r="I869" s="265"/>
    </row>
    <row r="870" spans="8:9" ht="15.75" customHeight="1" x14ac:dyDescent="0.25">
      <c r="H870" s="679"/>
      <c r="I870" s="265"/>
    </row>
    <row r="871" spans="8:9" ht="15.75" customHeight="1" x14ac:dyDescent="0.25">
      <c r="H871" s="679"/>
      <c r="I871" s="265"/>
    </row>
    <row r="872" spans="8:9" ht="15.75" customHeight="1" x14ac:dyDescent="0.25">
      <c r="H872" s="679"/>
      <c r="I872" s="265"/>
    </row>
    <row r="873" spans="8:9" ht="15.75" customHeight="1" x14ac:dyDescent="0.25">
      <c r="H873" s="679"/>
      <c r="I873" s="265"/>
    </row>
    <row r="874" spans="8:9" ht="15.75" customHeight="1" x14ac:dyDescent="0.25">
      <c r="H874" s="679"/>
      <c r="I874" s="265"/>
    </row>
    <row r="875" spans="8:9" ht="15.75" customHeight="1" x14ac:dyDescent="0.25">
      <c r="H875" s="679"/>
      <c r="I875" s="265"/>
    </row>
    <row r="876" spans="8:9" ht="15.75" customHeight="1" x14ac:dyDescent="0.25">
      <c r="H876" s="679"/>
      <c r="I876" s="265"/>
    </row>
    <row r="877" spans="8:9" ht="15.75" customHeight="1" x14ac:dyDescent="0.25">
      <c r="H877" s="679"/>
      <c r="I877" s="265"/>
    </row>
    <row r="878" spans="8:9" ht="15.75" customHeight="1" x14ac:dyDescent="0.25">
      <c r="H878" s="679"/>
      <c r="I878" s="265"/>
    </row>
    <row r="879" spans="8:9" ht="15.75" customHeight="1" x14ac:dyDescent="0.25">
      <c r="H879" s="679"/>
      <c r="I879" s="265"/>
    </row>
    <row r="880" spans="8:9" ht="15.75" customHeight="1" x14ac:dyDescent="0.25">
      <c r="H880" s="679"/>
      <c r="I880" s="265"/>
    </row>
    <row r="881" spans="8:9" ht="15.75" customHeight="1" x14ac:dyDescent="0.25">
      <c r="H881" s="679"/>
      <c r="I881" s="265"/>
    </row>
    <row r="882" spans="8:9" ht="15.75" customHeight="1" x14ac:dyDescent="0.25">
      <c r="H882" s="679"/>
      <c r="I882" s="265"/>
    </row>
    <row r="883" spans="8:9" ht="15.75" customHeight="1" x14ac:dyDescent="0.25">
      <c r="H883" s="679"/>
      <c r="I883" s="265"/>
    </row>
    <row r="884" spans="8:9" ht="15.75" customHeight="1" x14ac:dyDescent="0.25">
      <c r="H884" s="679"/>
      <c r="I884" s="265"/>
    </row>
    <row r="885" spans="8:9" ht="15.75" customHeight="1" x14ac:dyDescent="0.25">
      <c r="H885" s="679"/>
      <c r="I885" s="265"/>
    </row>
    <row r="886" spans="8:9" ht="15.75" customHeight="1" x14ac:dyDescent="0.25">
      <c r="H886" s="679"/>
      <c r="I886" s="265"/>
    </row>
    <row r="887" spans="8:9" ht="15.75" customHeight="1" x14ac:dyDescent="0.25">
      <c r="H887" s="679"/>
      <c r="I887" s="265"/>
    </row>
    <row r="888" spans="8:9" ht="15.75" customHeight="1" x14ac:dyDescent="0.25">
      <c r="H888" s="679"/>
      <c r="I888" s="265"/>
    </row>
    <row r="889" spans="8:9" ht="15.75" customHeight="1" x14ac:dyDescent="0.25">
      <c r="H889" s="679"/>
      <c r="I889" s="265"/>
    </row>
    <row r="890" spans="8:9" ht="15.75" customHeight="1" x14ac:dyDescent="0.25">
      <c r="H890" s="679"/>
      <c r="I890" s="265"/>
    </row>
    <row r="891" spans="8:9" ht="15.75" customHeight="1" x14ac:dyDescent="0.25">
      <c r="H891" s="679"/>
      <c r="I891" s="265"/>
    </row>
    <row r="892" spans="8:9" ht="15.75" customHeight="1" x14ac:dyDescent="0.25">
      <c r="H892" s="679"/>
      <c r="I892" s="265"/>
    </row>
    <row r="893" spans="8:9" ht="15.75" customHeight="1" x14ac:dyDescent="0.25">
      <c r="H893" s="679"/>
      <c r="I893" s="265"/>
    </row>
    <row r="894" spans="8:9" ht="15.75" customHeight="1" x14ac:dyDescent="0.25">
      <c r="H894" s="679"/>
      <c r="I894" s="265"/>
    </row>
    <row r="895" spans="8:9" ht="15.75" customHeight="1" x14ac:dyDescent="0.25">
      <c r="H895" s="679"/>
      <c r="I895" s="265"/>
    </row>
    <row r="896" spans="8:9" ht="15.75" customHeight="1" x14ac:dyDescent="0.25">
      <c r="H896" s="679"/>
      <c r="I896" s="265"/>
    </row>
    <row r="897" spans="8:9" ht="15.75" customHeight="1" x14ac:dyDescent="0.25">
      <c r="H897" s="679"/>
      <c r="I897" s="265"/>
    </row>
    <row r="898" spans="8:9" ht="15.75" customHeight="1" x14ac:dyDescent="0.25">
      <c r="H898" s="679"/>
      <c r="I898" s="265"/>
    </row>
    <row r="899" spans="8:9" ht="15.75" customHeight="1" x14ac:dyDescent="0.25">
      <c r="H899" s="679"/>
      <c r="I899" s="265"/>
    </row>
    <row r="900" spans="8:9" ht="15.75" customHeight="1" x14ac:dyDescent="0.25">
      <c r="H900" s="679"/>
      <c r="I900" s="265"/>
    </row>
    <row r="901" spans="8:9" ht="15.75" customHeight="1" x14ac:dyDescent="0.25">
      <c r="H901" s="679"/>
      <c r="I901" s="265"/>
    </row>
    <row r="902" spans="8:9" ht="15.75" customHeight="1" x14ac:dyDescent="0.25">
      <c r="H902" s="679"/>
      <c r="I902" s="265"/>
    </row>
    <row r="903" spans="8:9" ht="15.75" customHeight="1" x14ac:dyDescent="0.25">
      <c r="H903" s="679"/>
      <c r="I903" s="265"/>
    </row>
    <row r="904" spans="8:9" ht="15.75" customHeight="1" x14ac:dyDescent="0.25">
      <c r="H904" s="679"/>
      <c r="I904" s="265"/>
    </row>
    <row r="905" spans="8:9" ht="15.75" customHeight="1" x14ac:dyDescent="0.25">
      <c r="H905" s="679"/>
      <c r="I905" s="265"/>
    </row>
    <row r="906" spans="8:9" ht="15.75" customHeight="1" x14ac:dyDescent="0.25">
      <c r="H906" s="679"/>
      <c r="I906" s="265"/>
    </row>
    <row r="907" spans="8:9" ht="15.75" customHeight="1" x14ac:dyDescent="0.25">
      <c r="H907" s="679"/>
      <c r="I907" s="265"/>
    </row>
    <row r="908" spans="8:9" ht="15.75" customHeight="1" x14ac:dyDescent="0.25">
      <c r="H908" s="679"/>
      <c r="I908" s="265"/>
    </row>
    <row r="909" spans="8:9" ht="15.75" customHeight="1" x14ac:dyDescent="0.25">
      <c r="H909" s="679"/>
      <c r="I909" s="265"/>
    </row>
    <row r="910" spans="8:9" ht="15.75" customHeight="1" x14ac:dyDescent="0.25">
      <c r="H910" s="679"/>
      <c r="I910" s="265"/>
    </row>
    <row r="911" spans="8:9" ht="15.75" customHeight="1" x14ac:dyDescent="0.25">
      <c r="H911" s="679"/>
      <c r="I911" s="265"/>
    </row>
    <row r="912" spans="8:9" ht="15.75" customHeight="1" x14ac:dyDescent="0.25">
      <c r="H912" s="679"/>
      <c r="I912" s="265"/>
    </row>
    <row r="913" spans="8:9" ht="15.75" customHeight="1" x14ac:dyDescent="0.25">
      <c r="H913" s="679"/>
      <c r="I913" s="265"/>
    </row>
    <row r="914" spans="8:9" ht="15.75" customHeight="1" x14ac:dyDescent="0.25">
      <c r="H914" s="679"/>
      <c r="I914" s="265"/>
    </row>
    <row r="915" spans="8:9" ht="15.75" customHeight="1" x14ac:dyDescent="0.25">
      <c r="H915" s="679"/>
      <c r="I915" s="265"/>
    </row>
    <row r="916" spans="8:9" ht="15.75" customHeight="1" x14ac:dyDescent="0.25">
      <c r="H916" s="679"/>
      <c r="I916" s="265"/>
    </row>
    <row r="917" spans="8:9" ht="15.75" customHeight="1" x14ac:dyDescent="0.25">
      <c r="H917" s="679"/>
      <c r="I917" s="265"/>
    </row>
    <row r="918" spans="8:9" ht="15.75" customHeight="1" x14ac:dyDescent="0.25">
      <c r="H918" s="679"/>
      <c r="I918" s="265"/>
    </row>
    <row r="919" spans="8:9" ht="15.75" customHeight="1" x14ac:dyDescent="0.25">
      <c r="H919" s="679"/>
      <c r="I919" s="265"/>
    </row>
    <row r="920" spans="8:9" ht="15.75" customHeight="1" x14ac:dyDescent="0.25">
      <c r="H920" s="679"/>
      <c r="I920" s="265"/>
    </row>
    <row r="921" spans="8:9" ht="15.75" customHeight="1" x14ac:dyDescent="0.25">
      <c r="H921" s="679"/>
      <c r="I921" s="265"/>
    </row>
    <row r="922" spans="8:9" ht="15.75" customHeight="1" x14ac:dyDescent="0.25">
      <c r="H922" s="679"/>
      <c r="I922" s="265"/>
    </row>
    <row r="923" spans="8:9" ht="15.75" customHeight="1" x14ac:dyDescent="0.25">
      <c r="H923" s="679"/>
      <c r="I923" s="265"/>
    </row>
    <row r="924" spans="8:9" ht="15.75" customHeight="1" x14ac:dyDescent="0.25">
      <c r="H924" s="679"/>
      <c r="I924" s="265"/>
    </row>
    <row r="925" spans="8:9" ht="15.75" customHeight="1" x14ac:dyDescent="0.25">
      <c r="H925" s="679"/>
      <c r="I925" s="265"/>
    </row>
    <row r="926" spans="8:9" ht="15.75" customHeight="1" x14ac:dyDescent="0.25">
      <c r="H926" s="679"/>
      <c r="I926" s="265"/>
    </row>
    <row r="927" spans="8:9" ht="15.75" customHeight="1" x14ac:dyDescent="0.25">
      <c r="H927" s="679"/>
      <c r="I927" s="265"/>
    </row>
    <row r="928" spans="8:9" ht="15.75" customHeight="1" x14ac:dyDescent="0.25">
      <c r="H928" s="679"/>
      <c r="I928" s="265"/>
    </row>
    <row r="929" spans="8:9" ht="15.75" customHeight="1" x14ac:dyDescent="0.25">
      <c r="H929" s="679"/>
      <c r="I929" s="265"/>
    </row>
    <row r="930" spans="8:9" ht="15.75" customHeight="1" x14ac:dyDescent="0.25">
      <c r="H930" s="679"/>
      <c r="I930" s="265"/>
    </row>
    <row r="931" spans="8:9" ht="15.75" customHeight="1" x14ac:dyDescent="0.25">
      <c r="H931" s="679"/>
      <c r="I931" s="265"/>
    </row>
    <row r="932" spans="8:9" ht="15.75" customHeight="1" x14ac:dyDescent="0.25">
      <c r="H932" s="679"/>
      <c r="I932" s="265"/>
    </row>
    <row r="933" spans="8:9" ht="15.75" customHeight="1" x14ac:dyDescent="0.25">
      <c r="H933" s="679"/>
      <c r="I933" s="265"/>
    </row>
    <row r="934" spans="8:9" ht="15.75" customHeight="1" x14ac:dyDescent="0.25">
      <c r="H934" s="679"/>
      <c r="I934" s="265"/>
    </row>
    <row r="935" spans="8:9" ht="15.75" customHeight="1" x14ac:dyDescent="0.25">
      <c r="H935" s="679"/>
      <c r="I935" s="265"/>
    </row>
    <row r="936" spans="8:9" ht="15.75" customHeight="1" x14ac:dyDescent="0.25">
      <c r="H936" s="679"/>
      <c r="I936" s="265"/>
    </row>
    <row r="937" spans="8:9" ht="15.75" customHeight="1" x14ac:dyDescent="0.25">
      <c r="H937" s="679"/>
      <c r="I937" s="265"/>
    </row>
    <row r="938" spans="8:9" ht="15.75" customHeight="1" x14ac:dyDescent="0.25">
      <c r="H938" s="679"/>
      <c r="I938" s="265"/>
    </row>
    <row r="939" spans="8:9" ht="15.75" customHeight="1" x14ac:dyDescent="0.25">
      <c r="H939" s="679"/>
      <c r="I939" s="265"/>
    </row>
    <row r="940" spans="8:9" ht="15.75" customHeight="1" x14ac:dyDescent="0.25">
      <c r="H940" s="679"/>
      <c r="I940" s="265"/>
    </row>
    <row r="941" spans="8:9" ht="15.75" customHeight="1" x14ac:dyDescent="0.25">
      <c r="H941" s="679"/>
      <c r="I941" s="265"/>
    </row>
    <row r="942" spans="8:9" ht="15.75" customHeight="1" x14ac:dyDescent="0.25">
      <c r="H942" s="679"/>
      <c r="I942" s="265"/>
    </row>
    <row r="943" spans="8:9" ht="15.75" customHeight="1" x14ac:dyDescent="0.25">
      <c r="H943" s="679"/>
      <c r="I943" s="265"/>
    </row>
    <row r="944" spans="8:9" ht="15.75" customHeight="1" x14ac:dyDescent="0.25">
      <c r="H944" s="679"/>
      <c r="I944" s="265"/>
    </row>
    <row r="945" spans="8:9" ht="15.75" customHeight="1" x14ac:dyDescent="0.25">
      <c r="H945" s="679"/>
      <c r="I945" s="265"/>
    </row>
    <row r="946" spans="8:9" ht="15.75" customHeight="1" x14ac:dyDescent="0.25">
      <c r="H946" s="679"/>
      <c r="I946" s="265"/>
    </row>
    <row r="947" spans="8:9" ht="15.75" customHeight="1" x14ac:dyDescent="0.25">
      <c r="H947" s="679"/>
      <c r="I947" s="265"/>
    </row>
    <row r="948" spans="8:9" ht="15.75" customHeight="1" x14ac:dyDescent="0.25">
      <c r="H948" s="679"/>
      <c r="I948" s="265"/>
    </row>
    <row r="949" spans="8:9" ht="15.75" customHeight="1" x14ac:dyDescent="0.25">
      <c r="H949" s="679"/>
      <c r="I949" s="265"/>
    </row>
    <row r="950" spans="8:9" ht="15.75" customHeight="1" x14ac:dyDescent="0.25">
      <c r="H950" s="679"/>
      <c r="I950" s="265"/>
    </row>
    <row r="951" spans="8:9" ht="15.75" customHeight="1" x14ac:dyDescent="0.25">
      <c r="H951" s="679"/>
      <c r="I951" s="265"/>
    </row>
    <row r="952" spans="8:9" ht="15.75" customHeight="1" x14ac:dyDescent="0.25">
      <c r="H952" s="679"/>
      <c r="I952" s="265"/>
    </row>
    <row r="953" spans="8:9" ht="15.75" customHeight="1" x14ac:dyDescent="0.25">
      <c r="H953" s="679"/>
      <c r="I953" s="265"/>
    </row>
    <row r="954" spans="8:9" ht="15.75" customHeight="1" x14ac:dyDescent="0.25">
      <c r="H954" s="679"/>
      <c r="I954" s="265"/>
    </row>
    <row r="955" spans="8:9" ht="15.75" customHeight="1" x14ac:dyDescent="0.25">
      <c r="H955" s="679"/>
      <c r="I955" s="265"/>
    </row>
    <row r="956" spans="8:9" ht="15.75" customHeight="1" x14ac:dyDescent="0.25">
      <c r="H956" s="679"/>
      <c r="I956" s="265"/>
    </row>
    <row r="957" spans="8:9" ht="15.75" customHeight="1" x14ac:dyDescent="0.25">
      <c r="H957" s="679"/>
      <c r="I957" s="265"/>
    </row>
    <row r="958" spans="8:9" ht="15.75" customHeight="1" x14ac:dyDescent="0.25">
      <c r="H958" s="679"/>
      <c r="I958" s="265"/>
    </row>
    <row r="959" spans="8:9" ht="15.75" customHeight="1" x14ac:dyDescent="0.25">
      <c r="H959" s="679"/>
      <c r="I959" s="265"/>
    </row>
    <row r="960" spans="8:9" ht="15.75" customHeight="1" x14ac:dyDescent="0.25">
      <c r="H960" s="679"/>
      <c r="I960" s="265"/>
    </row>
    <row r="961" spans="8:9" ht="15.75" customHeight="1" x14ac:dyDescent="0.25">
      <c r="H961" s="679"/>
      <c r="I961" s="265"/>
    </row>
    <row r="962" spans="8:9" ht="15.75" customHeight="1" x14ac:dyDescent="0.25">
      <c r="H962" s="679"/>
      <c r="I962" s="265"/>
    </row>
    <row r="963" spans="8:9" ht="15.75" customHeight="1" x14ac:dyDescent="0.25">
      <c r="H963" s="679"/>
      <c r="I963" s="265"/>
    </row>
    <row r="964" spans="8:9" ht="15.75" customHeight="1" x14ac:dyDescent="0.25">
      <c r="H964" s="679"/>
      <c r="I964" s="265"/>
    </row>
    <row r="965" spans="8:9" ht="15.75" customHeight="1" x14ac:dyDescent="0.25">
      <c r="H965" s="679"/>
      <c r="I965" s="265"/>
    </row>
    <row r="966" spans="8:9" ht="15.75" customHeight="1" x14ac:dyDescent="0.25">
      <c r="H966" s="679"/>
      <c r="I966" s="265"/>
    </row>
    <row r="967" spans="8:9" ht="15.75" customHeight="1" x14ac:dyDescent="0.25">
      <c r="H967" s="679"/>
      <c r="I967" s="265"/>
    </row>
    <row r="968" spans="8:9" ht="15.75" customHeight="1" x14ac:dyDescent="0.25">
      <c r="H968" s="679"/>
      <c r="I968" s="265"/>
    </row>
    <row r="969" spans="8:9" ht="15.75" customHeight="1" x14ac:dyDescent="0.25">
      <c r="H969" s="679"/>
      <c r="I969" s="265"/>
    </row>
    <row r="970" spans="8:9" ht="15.75" customHeight="1" x14ac:dyDescent="0.25">
      <c r="H970" s="679"/>
      <c r="I970" s="265"/>
    </row>
    <row r="971" spans="8:9" ht="15.75" customHeight="1" x14ac:dyDescent="0.25">
      <c r="H971" s="679"/>
      <c r="I971" s="265"/>
    </row>
    <row r="972" spans="8:9" ht="15.75" customHeight="1" x14ac:dyDescent="0.25">
      <c r="H972" s="679"/>
      <c r="I972" s="265"/>
    </row>
    <row r="973" spans="8:9" ht="15.75" customHeight="1" x14ac:dyDescent="0.25">
      <c r="H973" s="679"/>
      <c r="I973" s="265"/>
    </row>
    <row r="974" spans="8:9" ht="15.75" customHeight="1" x14ac:dyDescent="0.25">
      <c r="H974" s="679"/>
      <c r="I974" s="265"/>
    </row>
    <row r="975" spans="8:9" ht="15.75" customHeight="1" x14ac:dyDescent="0.25">
      <c r="H975" s="679"/>
      <c r="I975" s="265"/>
    </row>
    <row r="976" spans="8:9" ht="15.75" customHeight="1" x14ac:dyDescent="0.25">
      <c r="H976" s="679"/>
      <c r="I976" s="265"/>
    </row>
    <row r="977" spans="8:9" ht="15.75" customHeight="1" x14ac:dyDescent="0.25">
      <c r="H977" s="679"/>
      <c r="I977" s="265"/>
    </row>
    <row r="978" spans="8:9" ht="15.75" customHeight="1" x14ac:dyDescent="0.25">
      <c r="H978" s="679"/>
      <c r="I978" s="265"/>
    </row>
    <row r="979" spans="8:9" ht="15.75" customHeight="1" x14ac:dyDescent="0.25">
      <c r="H979" s="679"/>
      <c r="I979" s="265"/>
    </row>
    <row r="980" spans="8:9" ht="15.75" customHeight="1" x14ac:dyDescent="0.25">
      <c r="H980" s="679"/>
      <c r="I980" s="265"/>
    </row>
    <row r="981" spans="8:9" ht="15.75" customHeight="1" x14ac:dyDescent="0.25">
      <c r="H981" s="679"/>
      <c r="I981" s="265"/>
    </row>
    <row r="982" spans="8:9" ht="15.75" customHeight="1" x14ac:dyDescent="0.25">
      <c r="H982" s="679"/>
      <c r="I982" s="265"/>
    </row>
    <row r="983" spans="8:9" ht="15.75" customHeight="1" x14ac:dyDescent="0.25">
      <c r="H983" s="679"/>
      <c r="I983" s="265"/>
    </row>
    <row r="984" spans="8:9" ht="15.75" customHeight="1" x14ac:dyDescent="0.25">
      <c r="H984" s="679"/>
      <c r="I984" s="265"/>
    </row>
    <row r="985" spans="8:9" ht="15.75" customHeight="1" x14ac:dyDescent="0.25">
      <c r="H985" s="679"/>
      <c r="I985" s="265"/>
    </row>
    <row r="986" spans="8:9" ht="15.75" customHeight="1" x14ac:dyDescent="0.25">
      <c r="H986" s="679"/>
      <c r="I986" s="265"/>
    </row>
    <row r="987" spans="8:9" ht="15.75" customHeight="1" x14ac:dyDescent="0.25">
      <c r="H987" s="679"/>
      <c r="I987" s="265"/>
    </row>
    <row r="988" spans="8:9" ht="15.75" customHeight="1" x14ac:dyDescent="0.25">
      <c r="H988" s="679"/>
      <c r="I988" s="265"/>
    </row>
    <row r="989" spans="8:9" ht="15.75" customHeight="1" x14ac:dyDescent="0.25">
      <c r="H989" s="679"/>
      <c r="I989" s="265"/>
    </row>
    <row r="990" spans="8:9" ht="15.75" customHeight="1" x14ac:dyDescent="0.25">
      <c r="H990" s="679"/>
      <c r="I990" s="265"/>
    </row>
    <row r="991" spans="8:9" ht="15.75" customHeight="1" x14ac:dyDescent="0.25">
      <c r="H991" s="679"/>
      <c r="I991" s="265"/>
    </row>
    <row r="992" spans="8:9" ht="15.75" customHeight="1" x14ac:dyDescent="0.25">
      <c r="H992" s="679"/>
      <c r="I992" s="265"/>
    </row>
    <row r="993" spans="8:9" ht="15.75" customHeight="1" x14ac:dyDescent="0.25">
      <c r="H993" s="679"/>
      <c r="I993" s="265"/>
    </row>
    <row r="994" spans="8:9" ht="15.75" customHeight="1" x14ac:dyDescent="0.25">
      <c r="H994" s="679"/>
      <c r="I994" s="265"/>
    </row>
    <row r="995" spans="8:9" ht="15.75" customHeight="1" x14ac:dyDescent="0.25">
      <c r="H995" s="679"/>
      <c r="I995" s="265"/>
    </row>
    <row r="996" spans="8:9" ht="15.75" customHeight="1" x14ac:dyDescent="0.25">
      <c r="H996" s="679"/>
      <c r="I996" s="265"/>
    </row>
    <row r="997" spans="8:9" ht="15.75" customHeight="1" x14ac:dyDescent="0.25">
      <c r="H997" s="679"/>
      <c r="I997" s="265"/>
    </row>
    <row r="998" spans="8:9" ht="15.75" customHeight="1" x14ac:dyDescent="0.25">
      <c r="H998" s="679"/>
      <c r="I998" s="265"/>
    </row>
    <row r="999" spans="8:9" ht="15.75" customHeight="1" x14ac:dyDescent="0.25">
      <c r="H999" s="679"/>
      <c r="I999" s="265"/>
    </row>
    <row r="1000" spans="8:9" ht="15.75" customHeight="1" x14ac:dyDescent="0.25">
      <c r="H1000" s="679"/>
      <c r="I1000" s="265"/>
    </row>
    <row r="1001" spans="8:9" ht="15.75" customHeight="1" x14ac:dyDescent="0.25">
      <c r="H1001" s="679"/>
      <c r="I1001" s="265"/>
    </row>
    <row r="1002" spans="8:9" ht="15.75" customHeight="1" x14ac:dyDescent="0.25">
      <c r="H1002" s="679"/>
      <c r="I1002" s="265"/>
    </row>
    <row r="1003" spans="8:9" ht="15.75" customHeight="1" x14ac:dyDescent="0.25">
      <c r="H1003" s="679"/>
      <c r="I1003" s="265"/>
    </row>
    <row r="1004" spans="8:9" ht="15.75" customHeight="1" x14ac:dyDescent="0.25">
      <c r="H1004" s="679"/>
      <c r="I1004" s="265"/>
    </row>
    <row r="1005" spans="8:9" ht="15.75" customHeight="1" x14ac:dyDescent="0.25">
      <c r="H1005" s="679"/>
      <c r="I1005" s="265"/>
    </row>
    <row r="1006" spans="8:9" ht="15.75" customHeight="1" x14ac:dyDescent="0.25">
      <c r="H1006" s="679"/>
      <c r="I1006" s="265"/>
    </row>
    <row r="1007" spans="8:9" ht="15.75" customHeight="1" x14ac:dyDescent="0.25">
      <c r="H1007" s="679"/>
      <c r="I1007" s="265"/>
    </row>
  </sheetData>
  <hyperlinks>
    <hyperlink ref="J2" location="'TỔNG HỢP'!A1" display="MỤC LỤC" xr:uid="{00000000-0004-0000-0F00-000000000000}"/>
  </hyperlinks>
  <pageMargins left="0.7" right="0.7" top="0.75" bottom="0.75" header="0" footer="0"/>
  <pageSetup paperSize="9" fitToWidth="0"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12"/>
  <sheetViews>
    <sheetView workbookViewId="0">
      <selection activeCell="J2" sqref="J2"/>
    </sheetView>
  </sheetViews>
  <sheetFormatPr defaultColWidth="14" defaultRowHeight="15" customHeight="1" x14ac:dyDescent="0.25"/>
  <cols>
    <col min="1" max="1" width="6" customWidth="1"/>
    <col min="2" max="2" width="30.42578125" customWidth="1"/>
    <col min="3" max="3" width="14" customWidth="1"/>
    <col min="4" max="4" width="16.7109375" customWidth="1"/>
    <col min="5" max="5" width="11.140625" customWidth="1"/>
    <col min="6" max="6" width="17.85546875" customWidth="1"/>
    <col min="7" max="7" width="18.7109375" customWidth="1"/>
    <col min="8" max="8" width="12.28515625" customWidth="1"/>
    <col min="9" max="9" width="14.140625" customWidth="1"/>
    <col min="10" max="10" width="13.7109375" customWidth="1"/>
    <col min="11" max="26" width="8.7109375" customWidth="1"/>
  </cols>
  <sheetData>
    <row r="1" spans="1:26" x14ac:dyDescent="0.25">
      <c r="A1" s="265"/>
      <c r="F1" s="55"/>
      <c r="H1" s="264"/>
      <c r="I1" s="265"/>
    </row>
    <row r="2" spans="1:26" ht="31.5" x14ac:dyDescent="0.25">
      <c r="A2" s="246" t="s">
        <v>281</v>
      </c>
      <c r="B2" s="246" t="s">
        <v>282</v>
      </c>
      <c r="C2" s="247" t="s">
        <v>283</v>
      </c>
      <c r="D2" s="248" t="s">
        <v>417</v>
      </c>
      <c r="E2" s="249" t="s">
        <v>418</v>
      </c>
      <c r="F2" s="266" t="s">
        <v>419</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7" t="s">
        <v>65</v>
      </c>
      <c r="C3" s="269" t="s">
        <v>66</v>
      </c>
      <c r="D3" s="270">
        <f>VLOOKUP(C3,'TỔNG HỢP'!$C$4:$P$84,3,0)</f>
        <v>260000000</v>
      </c>
      <c r="E3" s="271"/>
      <c r="F3" s="272">
        <f>SUM(F4:F901)</f>
        <v>140821619</v>
      </c>
      <c r="G3" s="268">
        <f>D3-F3</f>
        <v>119178381</v>
      </c>
      <c r="H3" s="273"/>
      <c r="I3" s="267"/>
      <c r="J3" s="274"/>
      <c r="K3" s="274"/>
      <c r="L3" s="274"/>
      <c r="M3" s="274"/>
      <c r="N3" s="274"/>
      <c r="O3" s="274"/>
      <c r="P3" s="274"/>
      <c r="Q3" s="274"/>
      <c r="R3" s="274"/>
      <c r="S3" s="274"/>
      <c r="T3" s="274"/>
      <c r="U3" s="274"/>
      <c r="V3" s="274"/>
      <c r="W3" s="274"/>
      <c r="X3" s="274"/>
      <c r="Y3" s="274"/>
      <c r="Z3" s="274"/>
    </row>
    <row r="4" spans="1:26" s="741" customFormat="1" ht="16.5" x14ac:dyDescent="0.25">
      <c r="A4" s="545"/>
      <c r="B4" s="546" t="s">
        <v>738</v>
      </c>
      <c r="C4" s="632"/>
      <c r="D4" s="548"/>
      <c r="E4" s="549"/>
      <c r="F4" s="549">
        <v>5494751</v>
      </c>
      <c r="G4" s="545"/>
      <c r="H4" s="633">
        <v>46042</v>
      </c>
      <c r="I4" s="545" t="s">
        <v>662</v>
      </c>
      <c r="J4" s="546"/>
      <c r="K4" s="546"/>
      <c r="L4" s="546"/>
      <c r="M4" s="546"/>
      <c r="N4" s="546"/>
      <c r="O4" s="546"/>
      <c r="P4" s="546"/>
      <c r="Q4" s="546"/>
      <c r="R4" s="546"/>
      <c r="S4" s="546"/>
      <c r="T4" s="546"/>
      <c r="U4" s="546"/>
      <c r="V4" s="546"/>
      <c r="W4" s="546"/>
      <c r="X4" s="546"/>
      <c r="Y4" s="546"/>
      <c r="Z4" s="546"/>
    </row>
    <row r="5" spans="1:26" ht="16.5" x14ac:dyDescent="0.25">
      <c r="A5" s="242"/>
      <c r="B5" s="243" t="s">
        <v>739</v>
      </c>
      <c r="C5" s="260"/>
      <c r="D5" s="244"/>
      <c r="E5" s="275"/>
      <c r="F5" s="275">
        <v>4650000</v>
      </c>
      <c r="G5" s="242"/>
      <c r="H5" s="276">
        <v>46080</v>
      </c>
      <c r="I5" s="242" t="s">
        <v>567</v>
      </c>
      <c r="J5" s="243"/>
      <c r="K5" s="243"/>
      <c r="L5" s="243"/>
      <c r="M5" s="243"/>
      <c r="N5" s="243"/>
      <c r="O5" s="243"/>
      <c r="P5" s="243"/>
      <c r="Q5" s="243"/>
      <c r="R5" s="243"/>
      <c r="S5" s="243"/>
      <c r="T5" s="243"/>
      <c r="U5" s="243"/>
      <c r="V5" s="243"/>
      <c r="W5" s="243"/>
      <c r="X5" s="243"/>
      <c r="Y5" s="243"/>
      <c r="Z5" s="243"/>
    </row>
    <row r="6" spans="1:26" s="741" customFormat="1" ht="16.5" x14ac:dyDescent="0.25">
      <c r="A6" s="545"/>
      <c r="B6" s="546" t="s">
        <v>740</v>
      </c>
      <c r="C6" s="632"/>
      <c r="D6" s="548"/>
      <c r="E6" s="549"/>
      <c r="F6" s="549">
        <v>2176800</v>
      </c>
      <c r="G6" s="545"/>
      <c r="H6" s="633">
        <v>46100</v>
      </c>
      <c r="I6" s="545" t="s">
        <v>662</v>
      </c>
      <c r="J6" s="546"/>
      <c r="K6" s="546"/>
      <c r="L6" s="546"/>
      <c r="M6" s="546"/>
      <c r="N6" s="546"/>
      <c r="O6" s="546"/>
      <c r="P6" s="546"/>
      <c r="Q6" s="546"/>
      <c r="R6" s="546"/>
      <c r="S6" s="546"/>
      <c r="T6" s="546"/>
      <c r="U6" s="546"/>
      <c r="V6" s="546"/>
      <c r="W6" s="546"/>
      <c r="X6" s="546"/>
      <c r="Y6" s="546"/>
      <c r="Z6" s="546"/>
    </row>
    <row r="7" spans="1:26" s="741" customFormat="1" ht="16.5" x14ac:dyDescent="0.25">
      <c r="A7" s="545"/>
      <c r="B7" s="546" t="s">
        <v>741</v>
      </c>
      <c r="C7" s="632"/>
      <c r="D7" s="548"/>
      <c r="E7" s="549"/>
      <c r="F7" s="549">
        <v>45208800</v>
      </c>
      <c r="G7" s="545"/>
      <c r="H7" s="633">
        <v>46129</v>
      </c>
      <c r="I7" s="545" t="s">
        <v>662</v>
      </c>
      <c r="J7" s="546"/>
      <c r="K7" s="546"/>
      <c r="L7" s="546"/>
      <c r="M7" s="546"/>
      <c r="N7" s="546"/>
      <c r="O7" s="546"/>
      <c r="P7" s="546"/>
      <c r="Q7" s="546"/>
      <c r="R7" s="546"/>
      <c r="S7" s="546"/>
      <c r="T7" s="546"/>
      <c r="U7" s="546"/>
      <c r="V7" s="546"/>
      <c r="W7" s="546"/>
      <c r="X7" s="546"/>
      <c r="Y7" s="546"/>
      <c r="Z7" s="546"/>
    </row>
    <row r="8" spans="1:26" s="741" customFormat="1" ht="16.5" x14ac:dyDescent="0.25">
      <c r="A8" s="545"/>
      <c r="B8" s="546" t="s">
        <v>1606</v>
      </c>
      <c r="C8" s="632"/>
      <c r="D8" s="548"/>
      <c r="E8" s="549"/>
      <c r="F8" s="549">
        <v>42514548</v>
      </c>
      <c r="G8" s="545"/>
      <c r="H8" s="633">
        <v>46132</v>
      </c>
      <c r="I8" s="545" t="s">
        <v>662</v>
      </c>
      <c r="J8" s="546"/>
      <c r="K8" s="546"/>
      <c r="L8" s="546"/>
      <c r="M8" s="546"/>
      <c r="N8" s="546"/>
      <c r="O8" s="546"/>
      <c r="P8" s="546"/>
      <c r="Q8" s="546"/>
      <c r="R8" s="546"/>
      <c r="S8" s="546"/>
      <c r="T8" s="546"/>
      <c r="U8" s="546"/>
      <c r="V8" s="546"/>
      <c r="W8" s="546"/>
      <c r="X8" s="546"/>
      <c r="Y8" s="546"/>
      <c r="Z8" s="546"/>
    </row>
    <row r="9" spans="1:26" ht="16.5" x14ac:dyDescent="0.25">
      <c r="A9" s="242"/>
      <c r="B9" s="243" t="s">
        <v>1644</v>
      </c>
      <c r="C9" s="260"/>
      <c r="D9" s="244"/>
      <c r="E9" s="275"/>
      <c r="F9" s="275">
        <v>950000</v>
      </c>
      <c r="G9" s="242"/>
      <c r="H9" s="276">
        <v>46169</v>
      </c>
      <c r="I9" s="242" t="s">
        <v>567</v>
      </c>
      <c r="J9" s="243"/>
      <c r="K9" s="243"/>
      <c r="L9" s="243"/>
      <c r="M9" s="243"/>
      <c r="N9" s="243"/>
      <c r="O9" s="243"/>
      <c r="P9" s="243"/>
      <c r="Q9" s="243"/>
      <c r="R9" s="243"/>
      <c r="S9" s="243"/>
      <c r="T9" s="243"/>
      <c r="U9" s="243"/>
      <c r="V9" s="243"/>
      <c r="W9" s="243"/>
      <c r="X9" s="243"/>
      <c r="Y9" s="243"/>
      <c r="Z9" s="243"/>
    </row>
    <row r="10" spans="1:26" s="741" customFormat="1" ht="16.5" x14ac:dyDescent="0.25">
      <c r="A10" s="545"/>
      <c r="B10" s="546" t="s">
        <v>1730</v>
      </c>
      <c r="C10" s="632"/>
      <c r="D10" s="548"/>
      <c r="E10" s="549"/>
      <c r="F10" s="549">
        <v>6260000</v>
      </c>
      <c r="G10" s="545"/>
      <c r="H10" s="633">
        <v>46237</v>
      </c>
      <c r="I10" s="545" t="s">
        <v>662</v>
      </c>
      <c r="J10" s="546"/>
      <c r="K10" s="546"/>
      <c r="L10" s="546"/>
      <c r="M10" s="546"/>
      <c r="N10" s="546"/>
      <c r="O10" s="546"/>
      <c r="P10" s="546"/>
      <c r="Q10" s="546"/>
      <c r="R10" s="546"/>
      <c r="S10" s="546"/>
      <c r="T10" s="546"/>
      <c r="U10" s="546"/>
      <c r="V10" s="546"/>
      <c r="W10" s="546"/>
      <c r="X10" s="546"/>
      <c r="Y10" s="546"/>
      <c r="Z10" s="546"/>
    </row>
    <row r="11" spans="1:26" ht="16.5" x14ac:dyDescent="0.25">
      <c r="A11" s="242"/>
      <c r="B11" s="243" t="s">
        <v>1782</v>
      </c>
      <c r="C11" s="260"/>
      <c r="D11" s="460"/>
      <c r="E11" s="461"/>
      <c r="F11" s="275">
        <v>800000</v>
      </c>
      <c r="G11" s="242"/>
      <c r="H11" s="276">
        <v>46282</v>
      </c>
      <c r="I11" s="545" t="s">
        <v>662</v>
      </c>
      <c r="J11" s="243"/>
      <c r="K11" s="243"/>
      <c r="L11" s="243"/>
      <c r="M11" s="243"/>
      <c r="N11" s="243"/>
      <c r="O11" s="243"/>
      <c r="P11" s="243"/>
      <c r="Q11" s="243"/>
      <c r="R11" s="243"/>
      <c r="S11" s="243"/>
      <c r="T11" s="243"/>
      <c r="U11" s="243"/>
      <c r="V11" s="243"/>
      <c r="W11" s="243"/>
      <c r="X11" s="243"/>
      <c r="Y11" s="243"/>
      <c r="Z11" s="243"/>
    </row>
    <row r="12" spans="1:26" ht="16.5" x14ac:dyDescent="0.25">
      <c r="A12" s="242"/>
      <c r="B12" s="243" t="s">
        <v>1932</v>
      </c>
      <c r="C12" s="260"/>
      <c r="D12" s="460"/>
      <c r="E12" s="461"/>
      <c r="F12" s="275">
        <v>32766720</v>
      </c>
      <c r="G12" s="242"/>
      <c r="H12" s="276">
        <v>46315</v>
      </c>
      <c r="I12" s="545" t="s">
        <v>662</v>
      </c>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2"/>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76"/>
      <c r="I20" s="242"/>
      <c r="J20" s="243"/>
      <c r="K20" s="243"/>
      <c r="L20" s="243"/>
      <c r="M20" s="243"/>
      <c r="N20" s="243"/>
      <c r="O20" s="243"/>
      <c r="P20" s="243"/>
      <c r="Q20" s="243"/>
      <c r="R20" s="243"/>
      <c r="S20" s="243"/>
      <c r="T20" s="243"/>
      <c r="U20" s="243"/>
      <c r="V20" s="243"/>
      <c r="W20" s="243"/>
      <c r="X20" s="243"/>
      <c r="Y20" s="243"/>
      <c r="Z20" s="243"/>
    </row>
    <row r="21" spans="1:26" ht="16.5" x14ac:dyDescent="0.25">
      <c r="A21" s="242">
        <v>1</v>
      </c>
      <c r="B21" s="243" t="s">
        <v>742</v>
      </c>
      <c r="C21" s="260"/>
      <c r="D21" s="244"/>
      <c r="E21" s="275">
        <v>8754955</v>
      </c>
      <c r="F21" s="275"/>
      <c r="G21" s="242"/>
      <c r="H21" s="276">
        <v>45734</v>
      </c>
      <c r="I21" s="242" t="s">
        <v>662</v>
      </c>
      <c r="J21" s="243"/>
      <c r="K21" s="243"/>
      <c r="L21" s="243"/>
      <c r="M21" s="243"/>
      <c r="N21" s="243"/>
      <c r="O21" s="243"/>
      <c r="P21" s="243"/>
      <c r="Q21" s="243"/>
      <c r="R21" s="243"/>
      <c r="S21" s="243"/>
      <c r="T21" s="243"/>
      <c r="U21" s="243"/>
      <c r="V21" s="243"/>
      <c r="W21" s="243"/>
      <c r="X21" s="243"/>
      <c r="Y21" s="243"/>
      <c r="Z21" s="243"/>
    </row>
    <row r="22" spans="1:26" ht="16.5" x14ac:dyDescent="0.25">
      <c r="A22" s="242">
        <v>2</v>
      </c>
      <c r="B22" s="243" t="s">
        <v>743</v>
      </c>
      <c r="C22" s="260"/>
      <c r="D22" s="244"/>
      <c r="E22" s="275">
        <v>23091123</v>
      </c>
      <c r="F22" s="275"/>
      <c r="G22" s="242"/>
      <c r="H22" s="276">
        <v>45828</v>
      </c>
      <c r="I22" s="242" t="s">
        <v>744</v>
      </c>
      <c r="J22" s="243"/>
      <c r="K22" s="243"/>
      <c r="L22" s="243"/>
      <c r="M22" s="243"/>
      <c r="N22" s="243"/>
      <c r="O22" s="243"/>
      <c r="P22" s="243"/>
      <c r="Q22" s="243"/>
      <c r="R22" s="243"/>
      <c r="S22" s="243"/>
      <c r="T22" s="243"/>
      <c r="U22" s="243"/>
      <c r="V22" s="243"/>
      <c r="W22" s="243"/>
      <c r="X22" s="243"/>
      <c r="Y22" s="243"/>
      <c r="Z22" s="243"/>
    </row>
    <row r="23" spans="1:26" ht="16.5" x14ac:dyDescent="0.25">
      <c r="A23" s="242">
        <v>3</v>
      </c>
      <c r="B23" s="243" t="s">
        <v>745</v>
      </c>
      <c r="C23" s="260"/>
      <c r="D23" s="244"/>
      <c r="E23" s="275">
        <v>5407624</v>
      </c>
      <c r="F23" s="275"/>
      <c r="G23" s="242"/>
      <c r="H23" s="276">
        <v>45828</v>
      </c>
      <c r="I23" s="242" t="s">
        <v>744</v>
      </c>
      <c r="J23" s="243"/>
      <c r="K23" s="243"/>
      <c r="L23" s="243"/>
      <c r="M23" s="243"/>
      <c r="N23" s="243"/>
      <c r="O23" s="243"/>
      <c r="P23" s="243"/>
      <c r="Q23" s="243"/>
      <c r="R23" s="243"/>
      <c r="S23" s="243"/>
      <c r="T23" s="243"/>
      <c r="U23" s="243"/>
      <c r="V23" s="243"/>
      <c r="W23" s="243"/>
      <c r="X23" s="243"/>
      <c r="Y23" s="243"/>
      <c r="Z23" s="243"/>
    </row>
    <row r="24" spans="1:26" ht="16.5" x14ac:dyDescent="0.25">
      <c r="A24" s="242">
        <v>4</v>
      </c>
      <c r="B24" s="243" t="s">
        <v>746</v>
      </c>
      <c r="C24" s="260"/>
      <c r="D24" s="244"/>
      <c r="E24" s="275">
        <v>14645000</v>
      </c>
      <c r="F24" s="275"/>
      <c r="G24" s="242"/>
      <c r="H24" s="276">
        <v>45841</v>
      </c>
      <c r="I24" s="242" t="s">
        <v>662</v>
      </c>
      <c r="J24" s="243"/>
      <c r="K24" s="243"/>
      <c r="L24" s="243"/>
      <c r="M24" s="243"/>
      <c r="N24" s="243"/>
      <c r="O24" s="243"/>
      <c r="P24" s="243"/>
      <c r="Q24" s="243"/>
      <c r="R24" s="243"/>
      <c r="S24" s="243"/>
      <c r="T24" s="243"/>
      <c r="U24" s="243"/>
      <c r="V24" s="243"/>
      <c r="W24" s="243"/>
      <c r="X24" s="243"/>
      <c r="Y24" s="243"/>
      <c r="Z24" s="243"/>
    </row>
    <row r="25" spans="1:26" ht="16.5" x14ac:dyDescent="0.25">
      <c r="A25" s="242">
        <v>5</v>
      </c>
      <c r="B25" s="243" t="s">
        <v>747</v>
      </c>
      <c r="C25" s="260"/>
      <c r="D25" s="244"/>
      <c r="E25" s="275">
        <v>3579840</v>
      </c>
      <c r="F25" s="275"/>
      <c r="G25" s="242"/>
      <c r="H25" s="276">
        <v>45926</v>
      </c>
      <c r="I25" s="242" t="s">
        <v>662</v>
      </c>
      <c r="J25" s="243"/>
      <c r="K25" s="243"/>
      <c r="L25" s="243"/>
      <c r="M25" s="243"/>
      <c r="N25" s="243"/>
      <c r="O25" s="243"/>
      <c r="P25" s="243"/>
      <c r="Q25" s="243"/>
      <c r="R25" s="243"/>
      <c r="S25" s="243"/>
      <c r="T25" s="243"/>
      <c r="U25" s="243"/>
      <c r="V25" s="243"/>
      <c r="W25" s="243"/>
      <c r="X25" s="243"/>
      <c r="Y25" s="243"/>
      <c r="Z25" s="243"/>
    </row>
    <row r="26" spans="1:26" ht="16.5" x14ac:dyDescent="0.25">
      <c r="A26" s="242">
        <v>6</v>
      </c>
      <c r="B26" s="243" t="s">
        <v>748</v>
      </c>
      <c r="C26" s="260"/>
      <c r="D26" s="244"/>
      <c r="E26" s="275">
        <v>81144000</v>
      </c>
      <c r="F26" s="275"/>
      <c r="G26" s="242"/>
      <c r="H26" s="276">
        <v>45986</v>
      </c>
      <c r="I26" s="242" t="s">
        <v>565</v>
      </c>
      <c r="J26" s="243"/>
      <c r="K26" s="243"/>
      <c r="L26" s="243"/>
      <c r="M26" s="243"/>
      <c r="N26" s="243"/>
      <c r="O26" s="243"/>
      <c r="P26" s="243"/>
      <c r="Q26" s="243"/>
      <c r="R26" s="243"/>
      <c r="S26" s="243"/>
      <c r="T26" s="243"/>
      <c r="U26" s="243"/>
      <c r="V26" s="243"/>
      <c r="W26" s="243"/>
      <c r="X26" s="243"/>
      <c r="Y26" s="243"/>
      <c r="Z26" s="243"/>
    </row>
    <row r="27" spans="1:26" ht="16.5" x14ac:dyDescent="0.25">
      <c r="A27" s="242">
        <v>7</v>
      </c>
      <c r="B27" s="243" t="s">
        <v>749</v>
      </c>
      <c r="C27" s="260"/>
      <c r="D27" s="244"/>
      <c r="E27" s="275">
        <f>46745892/1.08</f>
        <v>43283233.333333328</v>
      </c>
      <c r="F27" s="275"/>
      <c r="G27" s="242"/>
      <c r="H27" s="276"/>
      <c r="I27" s="242" t="s">
        <v>744</v>
      </c>
      <c r="J27" s="243"/>
      <c r="K27" s="243"/>
      <c r="L27" s="243"/>
      <c r="M27" s="243"/>
      <c r="N27" s="243"/>
      <c r="O27" s="243"/>
      <c r="P27" s="243"/>
      <c r="Q27" s="243"/>
      <c r="R27" s="243"/>
      <c r="S27" s="243"/>
      <c r="T27" s="243"/>
      <c r="U27" s="243"/>
      <c r="V27" s="243"/>
      <c r="W27" s="243"/>
      <c r="X27" s="243"/>
      <c r="Y27" s="243"/>
      <c r="Z27" s="243"/>
    </row>
    <row r="28" spans="1:26" ht="16.5" x14ac:dyDescent="0.25">
      <c r="A28" s="242">
        <v>8</v>
      </c>
      <c r="B28" s="243" t="s">
        <v>750</v>
      </c>
      <c r="C28" s="260"/>
      <c r="D28" s="460">
        <v>300</v>
      </c>
      <c r="E28" s="275">
        <v>84440398</v>
      </c>
      <c r="F28" s="275"/>
      <c r="G28" s="242"/>
      <c r="H28" s="276">
        <v>45982</v>
      </c>
      <c r="I28" s="242" t="s">
        <v>744</v>
      </c>
      <c r="J28" s="243"/>
      <c r="K28" s="243"/>
      <c r="L28" s="243"/>
      <c r="M28" s="243"/>
      <c r="N28" s="243"/>
      <c r="O28" s="243"/>
      <c r="P28" s="243"/>
      <c r="Q28" s="243"/>
      <c r="R28" s="243"/>
      <c r="S28" s="243"/>
      <c r="T28" s="243"/>
      <c r="U28" s="243"/>
      <c r="V28" s="243"/>
      <c r="W28" s="243"/>
      <c r="X28" s="243"/>
      <c r="Y28" s="243"/>
      <c r="Z28" s="243"/>
    </row>
    <row r="29" spans="1:26" ht="16.5" x14ac:dyDescent="0.25">
      <c r="A29" s="242">
        <v>9</v>
      </c>
      <c r="B29" s="243" t="s">
        <v>751</v>
      </c>
      <c r="C29" s="260"/>
      <c r="D29" s="460">
        <v>110</v>
      </c>
      <c r="E29" s="275">
        <v>85860000</v>
      </c>
      <c r="F29" s="275"/>
      <c r="G29" s="242"/>
      <c r="H29" s="276">
        <v>46008</v>
      </c>
      <c r="I29" s="242" t="s">
        <v>567</v>
      </c>
      <c r="J29" s="243"/>
      <c r="K29" s="243"/>
      <c r="L29" s="243"/>
      <c r="M29" s="243"/>
      <c r="N29" s="243"/>
      <c r="O29" s="243"/>
      <c r="P29" s="243"/>
      <c r="Q29" s="243"/>
      <c r="R29" s="243"/>
      <c r="S29" s="243"/>
      <c r="T29" s="243"/>
      <c r="U29" s="243"/>
      <c r="V29" s="243"/>
      <c r="W29" s="243"/>
      <c r="X29" s="243"/>
      <c r="Y29" s="243"/>
      <c r="Z29" s="243"/>
    </row>
    <row r="30" spans="1:26" ht="16.5" x14ac:dyDescent="0.25">
      <c r="A30" s="242"/>
      <c r="B30" s="243"/>
      <c r="C30" s="260"/>
      <c r="D30" s="244"/>
      <c r="E30" s="275"/>
      <c r="F30" s="275"/>
      <c r="G30" s="243"/>
      <c r="H30" s="276"/>
      <c r="I30" s="242"/>
      <c r="J30" s="243"/>
      <c r="K30" s="243"/>
      <c r="L30" s="243"/>
      <c r="M30" s="243"/>
      <c r="N30" s="243"/>
      <c r="O30" s="243"/>
      <c r="P30" s="243"/>
      <c r="Q30" s="243"/>
      <c r="R30" s="243"/>
      <c r="S30" s="243"/>
      <c r="T30" s="243"/>
      <c r="U30" s="243"/>
      <c r="V30" s="243"/>
      <c r="W30" s="243"/>
      <c r="X30" s="243"/>
      <c r="Y30" s="243"/>
      <c r="Z30" s="243"/>
    </row>
    <row r="31" spans="1:26" ht="16.5" x14ac:dyDescent="0.25">
      <c r="A31" s="242"/>
      <c r="B31" s="243"/>
      <c r="C31" s="260"/>
      <c r="D31" s="244"/>
      <c r="E31" s="275"/>
      <c r="F31" s="275"/>
      <c r="G31" s="243"/>
      <c r="H31" s="276"/>
      <c r="I31" s="242"/>
      <c r="J31" s="243"/>
      <c r="K31" s="243"/>
      <c r="L31" s="243"/>
      <c r="M31" s="243"/>
      <c r="N31" s="243"/>
      <c r="O31" s="243"/>
      <c r="P31" s="243"/>
      <c r="Q31" s="243"/>
      <c r="R31" s="243"/>
      <c r="S31" s="243"/>
      <c r="T31" s="243"/>
      <c r="U31" s="243"/>
      <c r="V31" s="243"/>
      <c r="W31" s="243"/>
      <c r="X31" s="243"/>
      <c r="Y31" s="243"/>
      <c r="Z31" s="243"/>
    </row>
    <row r="32" spans="1:26" ht="16.5" x14ac:dyDescent="0.25">
      <c r="A32" s="242"/>
      <c r="B32" s="243"/>
      <c r="C32" s="260"/>
      <c r="D32" s="244"/>
      <c r="E32" s="275"/>
      <c r="F32" s="275"/>
      <c r="G32" s="243"/>
      <c r="H32" s="276"/>
      <c r="I32" s="242"/>
      <c r="J32" s="243"/>
      <c r="K32" s="243"/>
      <c r="L32" s="243"/>
      <c r="M32" s="243"/>
      <c r="N32" s="243"/>
      <c r="O32" s="243"/>
      <c r="P32" s="243"/>
      <c r="Q32" s="243"/>
      <c r="R32" s="243"/>
      <c r="S32" s="243"/>
      <c r="T32" s="243"/>
      <c r="U32" s="243"/>
      <c r="V32" s="243"/>
      <c r="W32" s="243"/>
      <c r="X32" s="243"/>
      <c r="Y32" s="243"/>
      <c r="Z32" s="243"/>
    </row>
    <row r="33" spans="1:26" ht="15.75" customHeight="1" x14ac:dyDescent="0.25">
      <c r="A33" s="242">
        <v>1</v>
      </c>
      <c r="B33" s="243" t="s">
        <v>752</v>
      </c>
      <c r="C33" s="260"/>
      <c r="D33" s="244"/>
      <c r="E33" s="275">
        <v>6850000</v>
      </c>
      <c r="F33" s="275"/>
      <c r="G33" s="243"/>
      <c r="H33" s="276">
        <v>45416</v>
      </c>
      <c r="I33" s="242" t="s">
        <v>662</v>
      </c>
      <c r="J33" s="243"/>
      <c r="K33" s="243"/>
      <c r="L33" s="243"/>
      <c r="M33" s="243"/>
      <c r="N33" s="243"/>
      <c r="O33" s="243"/>
      <c r="P33" s="243"/>
      <c r="Q33" s="243"/>
      <c r="R33" s="243"/>
      <c r="S33" s="243"/>
      <c r="T33" s="243"/>
      <c r="U33" s="243"/>
      <c r="V33" s="243"/>
      <c r="W33" s="243"/>
      <c r="X33" s="243"/>
      <c r="Y33" s="243"/>
      <c r="Z33" s="243"/>
    </row>
    <row r="34" spans="1:26" ht="15.75" customHeight="1" x14ac:dyDescent="0.25">
      <c r="A34" s="265">
        <v>2</v>
      </c>
      <c r="B34" s="19" t="s">
        <v>753</v>
      </c>
      <c r="E34" s="275">
        <v>25152000</v>
      </c>
      <c r="F34" s="275"/>
      <c r="H34" s="262">
        <v>45587</v>
      </c>
      <c r="I34" s="19" t="s">
        <v>442</v>
      </c>
      <c r="J34" s="243"/>
      <c r="K34" s="243"/>
      <c r="L34" s="243"/>
      <c r="M34" s="243"/>
      <c r="N34" s="243"/>
      <c r="O34" s="243"/>
      <c r="P34" s="243"/>
      <c r="Q34" s="243"/>
      <c r="R34" s="243"/>
      <c r="S34" s="243"/>
      <c r="T34" s="243"/>
      <c r="U34" s="243"/>
      <c r="V34" s="243"/>
      <c r="W34" s="243"/>
      <c r="X34" s="243"/>
      <c r="Y34" s="243"/>
      <c r="Z34" s="243"/>
    </row>
    <row r="35" spans="1:26" ht="15.75" customHeight="1" x14ac:dyDescent="0.25">
      <c r="A35" s="301">
        <v>3</v>
      </c>
      <c r="B35" s="296" t="s">
        <v>754</v>
      </c>
      <c r="C35" s="296"/>
      <c r="D35" s="296"/>
      <c r="E35" s="275">
        <v>206000000</v>
      </c>
      <c r="F35" s="275"/>
      <c r="G35" s="296"/>
      <c r="H35" s="300">
        <v>45611</v>
      </c>
      <c r="I35" s="301" t="s">
        <v>662</v>
      </c>
      <c r="J35" s="296"/>
      <c r="K35" s="296"/>
      <c r="L35" s="296"/>
      <c r="M35" s="296"/>
      <c r="N35" s="296"/>
      <c r="O35" s="296"/>
      <c r="P35" s="296"/>
      <c r="Q35" s="296"/>
      <c r="R35" s="296"/>
      <c r="S35" s="296"/>
      <c r="T35" s="296"/>
      <c r="U35" s="296"/>
      <c r="V35" s="296"/>
      <c r="W35" s="296"/>
      <c r="X35" s="296"/>
      <c r="Y35" s="296"/>
      <c r="Z35" s="296"/>
    </row>
    <row r="36" spans="1:26" ht="15.75" customHeight="1" x14ac:dyDescent="0.25">
      <c r="A36" s="301">
        <v>4</v>
      </c>
      <c r="B36" s="296" t="s">
        <v>755</v>
      </c>
      <c r="C36" s="296"/>
      <c r="D36" s="296"/>
      <c r="E36" s="275">
        <v>40000000</v>
      </c>
      <c r="F36" s="275"/>
      <c r="G36" s="296"/>
      <c r="H36" s="300">
        <v>45606</v>
      </c>
      <c r="I36" s="301" t="s">
        <v>662</v>
      </c>
      <c r="J36" s="296"/>
      <c r="K36" s="296"/>
      <c r="L36" s="296"/>
      <c r="M36" s="296"/>
      <c r="N36" s="296"/>
      <c r="O36" s="296"/>
      <c r="P36" s="296"/>
      <c r="Q36" s="296"/>
      <c r="R36" s="296"/>
      <c r="S36" s="296"/>
      <c r="T36" s="296"/>
      <c r="U36" s="296"/>
      <c r="V36" s="296"/>
      <c r="W36" s="296"/>
      <c r="X36" s="296"/>
      <c r="Y36" s="296"/>
      <c r="Z36" s="296"/>
    </row>
    <row r="37" spans="1:26" ht="15.75" customHeight="1" x14ac:dyDescent="0.25">
      <c r="A37" s="265"/>
      <c r="E37" s="275"/>
      <c r="F37" s="275"/>
      <c r="H37" s="264"/>
      <c r="I37" s="265"/>
    </row>
    <row r="38" spans="1:26" ht="15.75" customHeight="1" x14ac:dyDescent="0.25">
      <c r="A38" s="265"/>
      <c r="E38" s="275"/>
      <c r="F38" s="275"/>
      <c r="H38" s="264"/>
      <c r="I38" s="265"/>
    </row>
    <row r="39" spans="1:26" ht="15.75" customHeight="1" x14ac:dyDescent="0.25">
      <c r="A39" s="265"/>
      <c r="E39" s="275"/>
      <c r="F39" s="275"/>
      <c r="H39" s="264"/>
      <c r="I39" s="265"/>
    </row>
    <row r="40" spans="1:26" ht="15.75" customHeight="1" x14ac:dyDescent="0.25">
      <c r="A40" s="265"/>
      <c r="E40" s="275"/>
      <c r="F40" s="275"/>
      <c r="H40" s="264"/>
      <c r="I40" s="265"/>
    </row>
    <row r="41" spans="1:26" ht="15.75" customHeight="1" x14ac:dyDescent="0.25">
      <c r="A41" s="265"/>
      <c r="E41" s="275"/>
      <c r="F41" s="275"/>
      <c r="H41" s="264"/>
      <c r="I41" s="265"/>
    </row>
    <row r="42" spans="1:26" ht="15.75" customHeight="1" x14ac:dyDescent="0.25">
      <c r="A42" s="265"/>
      <c r="E42" s="275"/>
      <c r="F42" s="275"/>
      <c r="H42" s="264"/>
      <c r="I42" s="265"/>
    </row>
    <row r="43" spans="1:26" ht="15.75" customHeight="1" x14ac:dyDescent="0.25">
      <c r="A43" s="265"/>
      <c r="E43" s="275"/>
      <c r="F43" s="275"/>
      <c r="H43" s="264"/>
      <c r="I43" s="265"/>
    </row>
    <row r="44" spans="1:26" ht="15.75" customHeight="1" x14ac:dyDescent="0.25">
      <c r="A44" s="265"/>
      <c r="E44" s="275"/>
      <c r="F44" s="275"/>
      <c r="H44" s="264"/>
      <c r="I44" s="265"/>
    </row>
    <row r="45" spans="1:26" ht="15.75" customHeight="1" x14ac:dyDescent="0.25">
      <c r="A45" s="265"/>
      <c r="E45" s="275"/>
      <c r="F45" s="275"/>
      <c r="H45" s="264"/>
      <c r="I45" s="265"/>
    </row>
    <row r="46" spans="1:26" ht="15.75" customHeight="1" x14ac:dyDescent="0.25">
      <c r="A46" s="265"/>
      <c r="E46" s="275"/>
      <c r="F46" s="275"/>
      <c r="H46" s="264"/>
      <c r="I46" s="265"/>
    </row>
    <row r="47" spans="1:26" ht="15.75" customHeight="1" x14ac:dyDescent="0.25">
      <c r="A47" s="265"/>
      <c r="E47" s="275"/>
      <c r="F47" s="275"/>
      <c r="H47" s="264"/>
      <c r="I47" s="265"/>
    </row>
    <row r="48" spans="1:26" ht="15.75" customHeight="1" x14ac:dyDescent="0.25">
      <c r="A48" s="265"/>
      <c r="E48" s="275"/>
      <c r="F48" s="275"/>
      <c r="H48" s="264"/>
      <c r="I48" s="265"/>
    </row>
    <row r="49" spans="1:9" ht="15.75" customHeight="1" x14ac:dyDescent="0.25">
      <c r="A49" s="265"/>
      <c r="E49" s="275"/>
      <c r="F49" s="275"/>
      <c r="H49" s="264"/>
      <c r="I49" s="265"/>
    </row>
    <row r="50" spans="1:9" ht="15.75" customHeight="1" x14ac:dyDescent="0.25">
      <c r="A50" s="265"/>
      <c r="E50" s="275"/>
      <c r="F50" s="275"/>
      <c r="H50" s="264"/>
      <c r="I50" s="265"/>
    </row>
    <row r="51" spans="1:9" ht="15.75" customHeight="1" x14ac:dyDescent="0.25">
      <c r="A51" s="265"/>
      <c r="E51" s="275"/>
      <c r="F51" s="275"/>
      <c r="H51" s="264"/>
      <c r="I51" s="265"/>
    </row>
    <row r="52" spans="1:9" ht="15.75" customHeight="1" x14ac:dyDescent="0.25">
      <c r="A52" s="265"/>
      <c r="E52" s="275"/>
      <c r="F52" s="275"/>
      <c r="H52" s="264"/>
      <c r="I52" s="265"/>
    </row>
    <row r="53" spans="1:9" ht="15.75" customHeight="1" x14ac:dyDescent="0.25">
      <c r="A53" s="265"/>
      <c r="E53" s="275"/>
      <c r="F53" s="275"/>
      <c r="H53" s="264"/>
      <c r="I53" s="265"/>
    </row>
    <row r="54" spans="1:9" ht="15.75" customHeight="1" x14ac:dyDescent="0.25">
      <c r="A54" s="265"/>
      <c r="E54" s="275"/>
      <c r="F54" s="275"/>
      <c r="H54" s="264"/>
      <c r="I54" s="265"/>
    </row>
    <row r="55" spans="1:9" ht="15.75" customHeight="1" x14ac:dyDescent="0.25">
      <c r="A55" s="265"/>
      <c r="E55" s="275"/>
      <c r="F55" s="275"/>
      <c r="H55" s="264"/>
      <c r="I55" s="265"/>
    </row>
    <row r="56" spans="1:9" ht="15.75" customHeight="1" x14ac:dyDescent="0.25">
      <c r="A56" s="265"/>
      <c r="E56" s="275"/>
      <c r="F56" s="275"/>
      <c r="H56" s="264"/>
      <c r="I56" s="265"/>
    </row>
    <row r="57" spans="1:9" ht="15.75" customHeight="1" x14ac:dyDescent="0.25">
      <c r="A57" s="265"/>
      <c r="E57" s="275"/>
      <c r="F57" s="275"/>
      <c r="H57" s="264"/>
      <c r="I57" s="265"/>
    </row>
    <row r="58" spans="1:9" ht="15.75" customHeight="1" x14ac:dyDescent="0.25">
      <c r="A58" s="265"/>
      <c r="E58" s="275"/>
      <c r="F58" s="275"/>
      <c r="H58" s="264"/>
      <c r="I58" s="265"/>
    </row>
    <row r="59" spans="1:9" ht="15.75" customHeight="1" x14ac:dyDescent="0.25">
      <c r="A59" s="265"/>
      <c r="E59" s="275"/>
      <c r="F59" s="275"/>
      <c r="H59" s="264"/>
      <c r="I59" s="265"/>
    </row>
    <row r="60" spans="1:9" ht="15.75" customHeight="1" x14ac:dyDescent="0.25">
      <c r="A60" s="265"/>
      <c r="E60" s="275"/>
      <c r="F60" s="275"/>
      <c r="H60" s="264"/>
      <c r="I60" s="265"/>
    </row>
    <row r="61" spans="1:9" ht="15.75" customHeight="1" x14ac:dyDescent="0.25">
      <c r="A61" s="265"/>
      <c r="E61" s="275"/>
      <c r="F61" s="275"/>
      <c r="H61" s="264"/>
      <c r="I61" s="265"/>
    </row>
    <row r="62" spans="1:9" ht="15.75" customHeight="1" x14ac:dyDescent="0.25">
      <c r="A62" s="265"/>
      <c r="E62" s="275"/>
      <c r="F62" s="275"/>
      <c r="H62" s="264"/>
      <c r="I62" s="265"/>
    </row>
    <row r="63" spans="1:9" ht="15.75" customHeight="1" x14ac:dyDescent="0.25">
      <c r="A63" s="265"/>
      <c r="E63" s="275"/>
      <c r="F63" s="275"/>
      <c r="H63" s="264"/>
      <c r="I63" s="265"/>
    </row>
    <row r="64" spans="1:9" ht="15.75" customHeight="1" x14ac:dyDescent="0.25">
      <c r="A64" s="265"/>
      <c r="E64" s="275"/>
      <c r="F64" s="275"/>
      <c r="H64" s="264"/>
      <c r="I64" s="265"/>
    </row>
    <row r="65" spans="1:9" ht="15.75" customHeight="1" x14ac:dyDescent="0.25">
      <c r="A65" s="265"/>
      <c r="E65" s="55"/>
      <c r="F65" s="55"/>
      <c r="H65" s="264"/>
      <c r="I65" s="265"/>
    </row>
    <row r="66" spans="1:9" ht="15.75" customHeight="1" x14ac:dyDescent="0.25">
      <c r="A66" s="265"/>
      <c r="E66" s="55"/>
      <c r="F66" s="55"/>
      <c r="H66" s="264"/>
      <c r="I66" s="265"/>
    </row>
    <row r="67" spans="1:9" ht="15.75" customHeight="1" x14ac:dyDescent="0.25">
      <c r="A67" s="265"/>
      <c r="E67" s="55"/>
      <c r="F67" s="55"/>
      <c r="H67" s="264"/>
      <c r="I67" s="265"/>
    </row>
    <row r="68" spans="1:9" ht="15.75" customHeight="1" x14ac:dyDescent="0.25">
      <c r="A68" s="265"/>
      <c r="E68" s="55"/>
      <c r="F68" s="55"/>
      <c r="H68" s="264"/>
      <c r="I68" s="265"/>
    </row>
    <row r="69" spans="1:9" ht="15.75" customHeight="1" x14ac:dyDescent="0.25">
      <c r="A69" s="265"/>
      <c r="E69" s="55"/>
      <c r="F69" s="55"/>
      <c r="H69" s="264"/>
      <c r="I69" s="265"/>
    </row>
    <row r="70" spans="1:9" ht="15.75" customHeight="1" x14ac:dyDescent="0.25">
      <c r="A70" s="265"/>
      <c r="E70" s="55"/>
      <c r="F70" s="55"/>
      <c r="H70" s="264"/>
      <c r="I70" s="265"/>
    </row>
    <row r="71" spans="1:9" ht="15.75" customHeight="1" x14ac:dyDescent="0.25">
      <c r="A71" s="265"/>
      <c r="E71" s="55"/>
      <c r="F71" s="55"/>
      <c r="H71" s="264"/>
      <c r="I71" s="265"/>
    </row>
    <row r="72" spans="1:9" ht="15.75" customHeight="1" x14ac:dyDescent="0.25">
      <c r="A72" s="265"/>
      <c r="E72" s="55"/>
      <c r="F72" s="55"/>
      <c r="H72" s="264"/>
      <c r="I72" s="265"/>
    </row>
    <row r="73" spans="1:9" ht="15.75" customHeight="1" x14ac:dyDescent="0.25">
      <c r="A73" s="265"/>
      <c r="E73" s="55"/>
      <c r="F73" s="55"/>
      <c r="H73" s="264"/>
      <c r="I73" s="265"/>
    </row>
    <row r="74" spans="1:9" ht="15.75" customHeight="1" x14ac:dyDescent="0.25">
      <c r="A74" s="265"/>
      <c r="E74" s="55"/>
      <c r="F74" s="55"/>
      <c r="H74" s="264"/>
      <c r="I74" s="265"/>
    </row>
    <row r="75" spans="1:9" ht="15.75" customHeight="1" x14ac:dyDescent="0.25">
      <c r="A75" s="265"/>
      <c r="E75" s="55"/>
      <c r="F75" s="55"/>
      <c r="H75" s="264"/>
      <c r="I75" s="265"/>
    </row>
    <row r="76" spans="1:9" ht="15.75" customHeight="1" x14ac:dyDescent="0.25">
      <c r="A76" s="265"/>
      <c r="E76" s="55"/>
      <c r="F76" s="55"/>
      <c r="H76" s="264"/>
      <c r="I76" s="265"/>
    </row>
    <row r="77" spans="1:9" ht="15.75" customHeight="1" x14ac:dyDescent="0.25">
      <c r="A77" s="265"/>
      <c r="E77" s="55"/>
      <c r="F77" s="55"/>
      <c r="H77" s="264"/>
      <c r="I77" s="265"/>
    </row>
    <row r="78" spans="1:9" ht="15.75" customHeight="1" x14ac:dyDescent="0.25">
      <c r="A78" s="265"/>
      <c r="E78" s="55"/>
      <c r="F78" s="55"/>
      <c r="H78" s="264"/>
      <c r="I78" s="265"/>
    </row>
    <row r="79" spans="1:9" ht="15.75" customHeight="1" x14ac:dyDescent="0.25">
      <c r="A79" s="265"/>
      <c r="E79" s="55"/>
      <c r="F79" s="55"/>
      <c r="H79" s="264"/>
      <c r="I79" s="265"/>
    </row>
    <row r="80" spans="1:9" ht="15.75" customHeight="1" x14ac:dyDescent="0.25">
      <c r="A80" s="265"/>
      <c r="E80" s="55"/>
      <c r="F80" s="55"/>
      <c r="H80" s="264"/>
      <c r="I80" s="265"/>
    </row>
    <row r="81" spans="1:9" ht="15.75" customHeight="1" x14ac:dyDescent="0.25">
      <c r="A81" s="265"/>
      <c r="E81" s="55"/>
      <c r="F81" s="55"/>
      <c r="H81" s="264"/>
      <c r="I81" s="265"/>
    </row>
    <row r="82" spans="1:9" ht="15.75" customHeight="1" x14ac:dyDescent="0.25">
      <c r="A82" s="265"/>
      <c r="E82" s="55"/>
      <c r="F82" s="55"/>
      <c r="H82" s="264"/>
      <c r="I82" s="265"/>
    </row>
    <row r="83" spans="1:9" ht="15.75" customHeight="1" x14ac:dyDescent="0.25">
      <c r="A83" s="265"/>
      <c r="E83" s="55"/>
      <c r="F83" s="55"/>
      <c r="H83" s="264"/>
      <c r="I83" s="265"/>
    </row>
    <row r="84" spans="1:9" ht="15.75" customHeight="1" x14ac:dyDescent="0.25">
      <c r="A84" s="265"/>
      <c r="E84" s="55"/>
      <c r="F84" s="55"/>
      <c r="H84" s="264"/>
      <c r="I84" s="265"/>
    </row>
    <row r="85" spans="1:9" ht="15.75" customHeight="1" x14ac:dyDescent="0.25">
      <c r="A85" s="265"/>
      <c r="E85" s="55"/>
      <c r="F85" s="55"/>
      <c r="H85" s="264"/>
      <c r="I85" s="265"/>
    </row>
    <row r="86" spans="1:9" ht="15.75" customHeight="1" x14ac:dyDescent="0.25">
      <c r="A86" s="265"/>
      <c r="E86" s="55"/>
      <c r="F86" s="55"/>
      <c r="H86" s="264"/>
      <c r="I86" s="265"/>
    </row>
    <row r="87" spans="1:9" ht="15.75" customHeight="1" x14ac:dyDescent="0.25">
      <c r="A87" s="265"/>
      <c r="E87" s="55"/>
      <c r="F87" s="55"/>
      <c r="H87" s="264"/>
      <c r="I87" s="265"/>
    </row>
    <row r="88" spans="1:9" ht="15.75" customHeight="1" x14ac:dyDescent="0.25">
      <c r="A88" s="265"/>
      <c r="E88" s="55"/>
      <c r="F88" s="55"/>
      <c r="H88" s="264"/>
      <c r="I88" s="265"/>
    </row>
    <row r="89" spans="1:9" ht="15.75" customHeight="1" x14ac:dyDescent="0.25">
      <c r="A89" s="265"/>
      <c r="E89" s="55"/>
      <c r="F89" s="55"/>
      <c r="H89" s="264"/>
      <c r="I89" s="265"/>
    </row>
    <row r="90" spans="1:9" ht="15.75" customHeight="1" x14ac:dyDescent="0.25">
      <c r="A90" s="265"/>
      <c r="E90" s="55"/>
      <c r="F90" s="55"/>
      <c r="H90" s="264"/>
      <c r="I90" s="265"/>
    </row>
    <row r="91" spans="1:9" ht="15.75" customHeight="1" x14ac:dyDescent="0.25">
      <c r="A91" s="265"/>
      <c r="E91" s="55"/>
      <c r="F91" s="55"/>
      <c r="H91" s="264"/>
      <c r="I91" s="265"/>
    </row>
    <row r="92" spans="1:9" ht="15.75" customHeight="1" x14ac:dyDescent="0.25">
      <c r="A92" s="265"/>
      <c r="E92" s="55"/>
      <c r="F92" s="55"/>
      <c r="H92" s="264"/>
      <c r="I92" s="265"/>
    </row>
    <row r="93" spans="1:9" ht="15.75" customHeight="1" x14ac:dyDescent="0.25">
      <c r="A93" s="265"/>
      <c r="E93" s="55"/>
      <c r="F93" s="55"/>
      <c r="H93" s="264"/>
      <c r="I93" s="265"/>
    </row>
    <row r="94" spans="1:9" ht="15.75" customHeight="1" x14ac:dyDescent="0.25">
      <c r="A94" s="265"/>
      <c r="E94" s="55"/>
      <c r="F94" s="55"/>
      <c r="H94" s="264"/>
      <c r="I94" s="265"/>
    </row>
    <row r="95" spans="1:9" ht="15.75" customHeight="1" x14ac:dyDescent="0.25">
      <c r="A95" s="265"/>
      <c r="E95" s="55"/>
      <c r="F95" s="55"/>
      <c r="H95" s="264"/>
      <c r="I95" s="265"/>
    </row>
    <row r="96" spans="1:9" ht="15.75" customHeight="1" x14ac:dyDescent="0.25">
      <c r="A96" s="265"/>
      <c r="E96" s="55"/>
      <c r="F96" s="55"/>
      <c r="H96" s="264"/>
      <c r="I96" s="265"/>
    </row>
    <row r="97" spans="1:9" ht="15.75" customHeight="1" x14ac:dyDescent="0.25">
      <c r="A97" s="265"/>
      <c r="E97" s="55"/>
      <c r="F97" s="55"/>
      <c r="H97" s="264"/>
      <c r="I97" s="265"/>
    </row>
    <row r="98" spans="1:9" ht="15.75" customHeight="1" x14ac:dyDescent="0.25">
      <c r="A98" s="265"/>
      <c r="E98" s="55"/>
      <c r="F98" s="55"/>
      <c r="H98" s="264"/>
      <c r="I98" s="265"/>
    </row>
    <row r="99" spans="1:9" ht="15.75" customHeight="1" x14ac:dyDescent="0.25">
      <c r="A99" s="265"/>
      <c r="E99" s="55"/>
      <c r="F99" s="55"/>
      <c r="H99" s="264"/>
      <c r="I99" s="265"/>
    </row>
    <row r="100" spans="1:9" ht="15.75" customHeight="1" x14ac:dyDescent="0.25">
      <c r="A100" s="265"/>
      <c r="E100" s="55"/>
      <c r="F100" s="55"/>
      <c r="H100" s="264"/>
      <c r="I100" s="265"/>
    </row>
    <row r="101" spans="1:9" ht="15.75" customHeight="1" x14ac:dyDescent="0.25">
      <c r="A101" s="265"/>
      <c r="E101" s="55"/>
      <c r="F101" s="55"/>
      <c r="H101" s="264"/>
      <c r="I101" s="265"/>
    </row>
    <row r="102" spans="1:9" ht="15.75" customHeight="1" x14ac:dyDescent="0.25">
      <c r="A102" s="265"/>
      <c r="E102" s="55"/>
      <c r="F102" s="55"/>
      <c r="H102" s="264"/>
      <c r="I102" s="265"/>
    </row>
    <row r="103" spans="1:9" ht="15.75" customHeight="1" x14ac:dyDescent="0.25">
      <c r="A103" s="265"/>
      <c r="E103" s="55"/>
      <c r="F103" s="55"/>
      <c r="H103" s="264"/>
      <c r="I103" s="265"/>
    </row>
    <row r="104" spans="1:9" ht="15.75" customHeight="1" x14ac:dyDescent="0.25">
      <c r="A104" s="265"/>
      <c r="E104" s="55"/>
      <c r="F104" s="55"/>
      <c r="H104" s="264"/>
      <c r="I104" s="265"/>
    </row>
    <row r="105" spans="1:9" ht="15.75" customHeight="1" x14ac:dyDescent="0.25">
      <c r="A105" s="265"/>
      <c r="E105" s="55"/>
      <c r="F105" s="55"/>
      <c r="H105" s="264"/>
      <c r="I105" s="265"/>
    </row>
    <row r="106" spans="1:9" ht="15.75" customHeight="1" x14ac:dyDescent="0.25">
      <c r="A106" s="265"/>
      <c r="E106" s="55"/>
      <c r="F106" s="55"/>
      <c r="H106" s="264"/>
      <c r="I106" s="265"/>
    </row>
    <row r="107" spans="1:9" ht="15.75" customHeight="1" x14ac:dyDescent="0.25">
      <c r="A107" s="265"/>
      <c r="E107" s="55"/>
      <c r="F107" s="55"/>
      <c r="H107" s="264"/>
      <c r="I107" s="265"/>
    </row>
    <row r="108" spans="1:9" ht="15.75" customHeight="1" x14ac:dyDescent="0.25">
      <c r="A108" s="265"/>
      <c r="E108" s="55"/>
      <c r="F108" s="55"/>
      <c r="H108" s="264"/>
      <c r="I108" s="265"/>
    </row>
    <row r="109" spans="1:9" ht="15.75" customHeight="1" x14ac:dyDescent="0.25">
      <c r="A109" s="265"/>
      <c r="E109" s="55"/>
      <c r="F109" s="55"/>
      <c r="H109" s="264"/>
      <c r="I109" s="265"/>
    </row>
    <row r="110" spans="1:9" ht="15.75" customHeight="1" x14ac:dyDescent="0.25">
      <c r="A110" s="265"/>
      <c r="E110" s="55"/>
      <c r="F110" s="55"/>
      <c r="H110" s="264"/>
      <c r="I110" s="265"/>
    </row>
    <row r="111" spans="1:9" ht="15.75" customHeight="1" x14ac:dyDescent="0.25">
      <c r="A111" s="265"/>
      <c r="E111" s="55"/>
      <c r="F111" s="55"/>
      <c r="H111" s="264"/>
      <c r="I111" s="265"/>
    </row>
    <row r="112" spans="1:9" ht="15.75" customHeight="1" x14ac:dyDescent="0.25">
      <c r="A112" s="265"/>
      <c r="E112" s="55"/>
      <c r="F112" s="55"/>
      <c r="H112" s="264"/>
      <c r="I112" s="265"/>
    </row>
    <row r="113" spans="1:9" ht="15.75" customHeight="1" x14ac:dyDescent="0.25">
      <c r="A113" s="265"/>
      <c r="E113" s="55"/>
      <c r="F113" s="55"/>
      <c r="H113" s="264"/>
      <c r="I113" s="265"/>
    </row>
    <row r="114" spans="1:9" ht="15.75" customHeight="1" x14ac:dyDescent="0.25">
      <c r="A114" s="265"/>
      <c r="E114" s="55"/>
      <c r="F114" s="55"/>
      <c r="H114" s="264"/>
      <c r="I114" s="265"/>
    </row>
    <row r="115" spans="1:9" ht="15.75" customHeight="1" x14ac:dyDescent="0.25">
      <c r="A115" s="265"/>
      <c r="E115" s="55"/>
      <c r="F115" s="55"/>
      <c r="H115" s="264"/>
      <c r="I115" s="265"/>
    </row>
    <row r="116" spans="1:9" ht="15.75" customHeight="1" x14ac:dyDescent="0.25">
      <c r="A116" s="265"/>
      <c r="E116" s="55"/>
      <c r="F116" s="55"/>
      <c r="H116" s="264"/>
      <c r="I116" s="265"/>
    </row>
    <row r="117" spans="1:9" ht="15.75" customHeight="1" x14ac:dyDescent="0.25">
      <c r="A117" s="265"/>
      <c r="E117" s="55"/>
      <c r="F117" s="55"/>
      <c r="H117" s="264"/>
      <c r="I117" s="265"/>
    </row>
    <row r="118" spans="1:9" ht="15.75" customHeight="1" x14ac:dyDescent="0.25">
      <c r="A118" s="265"/>
      <c r="E118" s="55"/>
      <c r="F118" s="55"/>
      <c r="H118" s="264"/>
      <c r="I118" s="265"/>
    </row>
    <row r="119" spans="1:9" ht="15.75" customHeight="1" x14ac:dyDescent="0.25">
      <c r="A119" s="265"/>
      <c r="E119" s="55"/>
      <c r="F119" s="55"/>
      <c r="H119" s="264"/>
      <c r="I119" s="265"/>
    </row>
    <row r="120" spans="1:9" ht="15.75" customHeight="1" x14ac:dyDescent="0.25">
      <c r="A120" s="265"/>
      <c r="E120" s="55"/>
      <c r="F120" s="55"/>
      <c r="H120" s="264"/>
      <c r="I120" s="265"/>
    </row>
    <row r="121" spans="1:9" ht="15.75" customHeight="1" x14ac:dyDescent="0.25">
      <c r="A121" s="265"/>
      <c r="E121" s="55"/>
      <c r="F121" s="55"/>
      <c r="H121" s="264"/>
      <c r="I121" s="265"/>
    </row>
    <row r="122" spans="1:9" ht="15.75" customHeight="1" x14ac:dyDescent="0.25">
      <c r="A122" s="265"/>
      <c r="E122" s="55"/>
      <c r="F122" s="55"/>
      <c r="H122" s="264"/>
      <c r="I122" s="265"/>
    </row>
    <row r="123" spans="1:9" ht="15.75" customHeight="1" x14ac:dyDescent="0.25">
      <c r="A123" s="265"/>
      <c r="E123" s="55"/>
      <c r="F123" s="55"/>
      <c r="H123" s="264"/>
      <c r="I123" s="265"/>
    </row>
    <row r="124" spans="1:9" ht="15.75" customHeight="1" x14ac:dyDescent="0.25">
      <c r="A124" s="265"/>
      <c r="E124" s="55"/>
      <c r="F124" s="55"/>
      <c r="H124" s="264"/>
      <c r="I124" s="265"/>
    </row>
    <row r="125" spans="1:9" ht="15.75" customHeight="1" x14ac:dyDescent="0.25">
      <c r="A125" s="265"/>
      <c r="E125" s="55"/>
      <c r="F125" s="55"/>
      <c r="H125" s="264"/>
      <c r="I125" s="265"/>
    </row>
    <row r="126" spans="1:9" ht="15.75" customHeight="1" x14ac:dyDescent="0.25">
      <c r="A126" s="265"/>
      <c r="E126" s="55"/>
      <c r="F126" s="55"/>
      <c r="H126" s="264"/>
      <c r="I126" s="265"/>
    </row>
    <row r="127" spans="1:9" ht="15.75" customHeight="1" x14ac:dyDescent="0.25">
      <c r="A127" s="265"/>
      <c r="E127" s="55"/>
      <c r="F127" s="55"/>
      <c r="H127" s="264"/>
      <c r="I127" s="265"/>
    </row>
    <row r="128" spans="1:9" ht="15.75" customHeight="1" x14ac:dyDescent="0.25">
      <c r="A128" s="265"/>
      <c r="E128" s="55"/>
      <c r="F128" s="55"/>
      <c r="H128" s="264"/>
      <c r="I128" s="265"/>
    </row>
    <row r="129" spans="1:9" ht="15.75" customHeight="1" x14ac:dyDescent="0.25">
      <c r="A129" s="265"/>
      <c r="E129" s="55"/>
      <c r="F129" s="55"/>
      <c r="H129" s="264"/>
      <c r="I129" s="265"/>
    </row>
    <row r="130" spans="1:9" ht="15.75" customHeight="1" x14ac:dyDescent="0.25">
      <c r="A130" s="265"/>
      <c r="E130" s="55"/>
      <c r="F130" s="55"/>
      <c r="H130" s="264"/>
      <c r="I130" s="265"/>
    </row>
    <row r="131" spans="1:9" ht="15.75" customHeight="1" x14ac:dyDescent="0.25">
      <c r="A131" s="265"/>
      <c r="E131" s="55"/>
      <c r="F131" s="55"/>
      <c r="H131" s="264"/>
      <c r="I131" s="265"/>
    </row>
    <row r="132" spans="1:9" ht="15.75" customHeight="1" x14ac:dyDescent="0.25">
      <c r="A132" s="265"/>
      <c r="E132" s="55"/>
      <c r="F132" s="55"/>
      <c r="H132" s="264"/>
      <c r="I132" s="265"/>
    </row>
    <row r="133" spans="1:9" ht="15.75" customHeight="1" x14ac:dyDescent="0.25">
      <c r="A133" s="265"/>
      <c r="E133" s="55"/>
      <c r="F133" s="55"/>
      <c r="H133" s="264"/>
      <c r="I133" s="265"/>
    </row>
    <row r="134" spans="1:9" ht="15.75" customHeight="1" x14ac:dyDescent="0.25">
      <c r="A134" s="265"/>
      <c r="E134" s="55"/>
      <c r="F134" s="55"/>
      <c r="H134" s="264"/>
      <c r="I134" s="265"/>
    </row>
    <row r="135" spans="1:9" ht="15.75" customHeight="1" x14ac:dyDescent="0.25">
      <c r="A135" s="265"/>
      <c r="E135" s="55"/>
      <c r="F135" s="55"/>
      <c r="H135" s="264"/>
      <c r="I135" s="265"/>
    </row>
    <row r="136" spans="1:9" ht="15.75" customHeight="1" x14ac:dyDescent="0.25">
      <c r="A136" s="265"/>
      <c r="E136" s="55"/>
      <c r="F136" s="55"/>
      <c r="H136" s="264"/>
      <c r="I136" s="265"/>
    </row>
    <row r="137" spans="1:9" ht="15.75" customHeight="1" x14ac:dyDescent="0.25">
      <c r="A137" s="265"/>
      <c r="E137" s="55"/>
      <c r="F137" s="55"/>
      <c r="H137" s="264"/>
      <c r="I137" s="265"/>
    </row>
    <row r="138" spans="1:9" ht="15.75" customHeight="1" x14ac:dyDescent="0.25">
      <c r="A138" s="265"/>
      <c r="E138" s="55"/>
      <c r="F138" s="55"/>
      <c r="H138" s="264"/>
      <c r="I138" s="265"/>
    </row>
    <row r="139" spans="1:9" ht="15.75" customHeight="1" x14ac:dyDescent="0.25">
      <c r="A139" s="265"/>
      <c r="E139" s="55"/>
      <c r="F139" s="55"/>
      <c r="H139" s="264"/>
      <c r="I139" s="265"/>
    </row>
    <row r="140" spans="1:9" ht="15.75" customHeight="1" x14ac:dyDescent="0.25">
      <c r="A140" s="265"/>
      <c r="E140" s="55"/>
      <c r="F140" s="55"/>
      <c r="H140" s="264"/>
      <c r="I140" s="265"/>
    </row>
    <row r="141" spans="1:9" ht="15.75" customHeight="1" x14ac:dyDescent="0.25">
      <c r="A141" s="265"/>
      <c r="E141" s="55"/>
      <c r="F141" s="55"/>
      <c r="H141" s="264"/>
      <c r="I141" s="265"/>
    </row>
    <row r="142" spans="1:9" ht="15.75" customHeight="1" x14ac:dyDescent="0.25">
      <c r="A142" s="265"/>
      <c r="E142" s="55"/>
      <c r="F142" s="55"/>
      <c r="H142" s="264"/>
      <c r="I142" s="265"/>
    </row>
    <row r="143" spans="1:9" ht="15.75" customHeight="1" x14ac:dyDescent="0.25">
      <c r="A143" s="265"/>
      <c r="E143" s="55"/>
      <c r="F143" s="55"/>
      <c r="H143" s="264"/>
      <c r="I143" s="265"/>
    </row>
    <row r="144" spans="1:9" ht="15.75" customHeight="1" x14ac:dyDescent="0.25">
      <c r="A144" s="265"/>
      <c r="E144" s="55"/>
      <c r="F144" s="55"/>
      <c r="H144" s="264"/>
      <c r="I144" s="265"/>
    </row>
    <row r="145" spans="1:9" ht="15.75" customHeight="1" x14ac:dyDescent="0.25">
      <c r="A145" s="265"/>
      <c r="E145" s="55"/>
      <c r="F145" s="55"/>
      <c r="H145" s="264"/>
      <c r="I145" s="265"/>
    </row>
    <row r="146" spans="1:9" ht="15.75" customHeight="1" x14ac:dyDescent="0.25">
      <c r="A146" s="265"/>
      <c r="E146" s="55"/>
      <c r="F146" s="55"/>
      <c r="H146" s="264"/>
      <c r="I146" s="265"/>
    </row>
    <row r="147" spans="1:9" ht="15.75" customHeight="1" x14ac:dyDescent="0.25">
      <c r="A147" s="265"/>
      <c r="E147" s="55"/>
      <c r="F147" s="55"/>
      <c r="H147" s="264"/>
      <c r="I147" s="265"/>
    </row>
    <row r="148" spans="1:9" ht="15.75" customHeight="1" x14ac:dyDescent="0.25">
      <c r="A148" s="265"/>
      <c r="E148" s="55"/>
      <c r="F148" s="55"/>
      <c r="H148" s="264"/>
      <c r="I148" s="265"/>
    </row>
    <row r="149" spans="1:9" ht="15.75" customHeight="1" x14ac:dyDescent="0.25">
      <c r="A149" s="265"/>
      <c r="E149" s="55"/>
      <c r="F149" s="55"/>
      <c r="H149" s="264"/>
      <c r="I149" s="265"/>
    </row>
    <row r="150" spans="1:9" ht="15.75" customHeight="1" x14ac:dyDescent="0.25">
      <c r="A150" s="265"/>
      <c r="E150" s="55"/>
      <c r="F150" s="55"/>
      <c r="H150" s="264"/>
      <c r="I150" s="265"/>
    </row>
    <row r="151" spans="1:9" ht="15.75" customHeight="1" x14ac:dyDescent="0.25">
      <c r="A151" s="265"/>
      <c r="E151" s="55"/>
      <c r="F151" s="55"/>
      <c r="H151" s="264"/>
      <c r="I151" s="265"/>
    </row>
    <row r="152" spans="1:9" ht="15.75" customHeight="1" x14ac:dyDescent="0.25">
      <c r="A152" s="265"/>
      <c r="E152" s="55"/>
      <c r="F152" s="55"/>
      <c r="H152" s="264"/>
      <c r="I152" s="265"/>
    </row>
    <row r="153" spans="1:9" ht="15.75" customHeight="1" x14ac:dyDescent="0.25">
      <c r="A153" s="265"/>
      <c r="E153" s="55"/>
      <c r="F153" s="55"/>
      <c r="H153" s="264"/>
      <c r="I153" s="265"/>
    </row>
    <row r="154" spans="1:9" ht="15.75" customHeight="1" x14ac:dyDescent="0.25">
      <c r="A154" s="265"/>
      <c r="E154" s="55"/>
      <c r="F154" s="55"/>
      <c r="H154" s="264"/>
      <c r="I154" s="265"/>
    </row>
    <row r="155" spans="1:9" ht="15.75" customHeight="1" x14ac:dyDescent="0.25">
      <c r="A155" s="265"/>
      <c r="E155" s="55"/>
      <c r="F155" s="55"/>
      <c r="H155" s="264"/>
      <c r="I155" s="265"/>
    </row>
    <row r="156" spans="1:9" ht="15.75" customHeight="1" x14ac:dyDescent="0.25">
      <c r="A156" s="265"/>
      <c r="E156" s="55"/>
      <c r="F156" s="55"/>
      <c r="H156" s="264"/>
      <c r="I156" s="265"/>
    </row>
    <row r="157" spans="1:9" ht="15.75" customHeight="1" x14ac:dyDescent="0.25">
      <c r="A157" s="265"/>
      <c r="E157" s="55"/>
      <c r="F157" s="55"/>
      <c r="H157" s="264"/>
      <c r="I157" s="265"/>
    </row>
    <row r="158" spans="1:9" ht="15.75" customHeight="1" x14ac:dyDescent="0.25">
      <c r="A158" s="265"/>
      <c r="E158" s="55"/>
      <c r="F158" s="55"/>
      <c r="H158" s="264"/>
      <c r="I158" s="265"/>
    </row>
    <row r="159" spans="1:9" ht="15.75" customHeight="1" x14ac:dyDescent="0.25">
      <c r="A159" s="265"/>
      <c r="E159" s="55"/>
      <c r="F159" s="55"/>
      <c r="H159" s="264"/>
      <c r="I159" s="265"/>
    </row>
    <row r="160" spans="1:9" ht="15.75" customHeight="1" x14ac:dyDescent="0.25">
      <c r="A160" s="265"/>
      <c r="E160" s="55"/>
      <c r="F160" s="55"/>
      <c r="H160" s="264"/>
      <c r="I160" s="265"/>
    </row>
    <row r="161" spans="1:9" ht="15.75" customHeight="1" x14ac:dyDescent="0.25">
      <c r="A161" s="265"/>
      <c r="E161" s="55"/>
      <c r="F161" s="55"/>
      <c r="H161" s="264"/>
      <c r="I161" s="265"/>
    </row>
    <row r="162" spans="1:9" ht="15.75" customHeight="1" x14ac:dyDescent="0.25">
      <c r="A162" s="265"/>
      <c r="E162" s="55"/>
      <c r="F162" s="55"/>
      <c r="H162" s="264"/>
      <c r="I162" s="265"/>
    </row>
    <row r="163" spans="1:9" ht="15.75" customHeight="1" x14ac:dyDescent="0.25">
      <c r="A163" s="265"/>
      <c r="E163" s="55"/>
      <c r="F163" s="55"/>
      <c r="H163" s="264"/>
      <c r="I163" s="265"/>
    </row>
    <row r="164" spans="1:9" ht="15.75" customHeight="1" x14ac:dyDescent="0.25">
      <c r="A164" s="265"/>
      <c r="E164" s="55"/>
      <c r="F164" s="55"/>
      <c r="H164" s="264"/>
      <c r="I164" s="265"/>
    </row>
    <row r="165" spans="1:9" ht="15.75" customHeight="1" x14ac:dyDescent="0.25">
      <c r="A165" s="265"/>
      <c r="E165" s="55"/>
      <c r="F165" s="55"/>
      <c r="H165" s="264"/>
      <c r="I165" s="265"/>
    </row>
    <row r="166" spans="1:9" ht="15.75" customHeight="1" x14ac:dyDescent="0.25">
      <c r="A166" s="265"/>
      <c r="E166" s="55"/>
      <c r="F166" s="55"/>
      <c r="H166" s="264"/>
      <c r="I166" s="265"/>
    </row>
    <row r="167" spans="1:9" ht="15.75" customHeight="1" x14ac:dyDescent="0.25">
      <c r="A167" s="265"/>
      <c r="E167" s="55"/>
      <c r="F167" s="55"/>
      <c r="H167" s="264"/>
      <c r="I167" s="265"/>
    </row>
    <row r="168" spans="1:9" ht="15.75" customHeight="1" x14ac:dyDescent="0.25">
      <c r="A168" s="265"/>
      <c r="E168" s="55"/>
      <c r="F168" s="55"/>
      <c r="H168" s="264"/>
      <c r="I168" s="265"/>
    </row>
    <row r="169" spans="1:9" ht="15.75" customHeight="1" x14ac:dyDescent="0.25">
      <c r="A169" s="265"/>
      <c r="E169" s="55"/>
      <c r="F169" s="55"/>
      <c r="H169" s="264"/>
      <c r="I169" s="265"/>
    </row>
    <row r="170" spans="1:9" ht="15.75" customHeight="1" x14ac:dyDescent="0.25">
      <c r="A170" s="265"/>
      <c r="E170" s="55"/>
      <c r="F170" s="55"/>
      <c r="H170" s="264"/>
      <c r="I170" s="265"/>
    </row>
    <row r="171" spans="1:9" ht="15.75" customHeight="1" x14ac:dyDescent="0.25">
      <c r="A171" s="265"/>
      <c r="E171" s="55"/>
      <c r="F171" s="55"/>
      <c r="H171" s="264"/>
      <c r="I171" s="265"/>
    </row>
    <row r="172" spans="1:9" ht="15.75" customHeight="1" x14ac:dyDescent="0.25">
      <c r="A172" s="265"/>
      <c r="E172" s="55"/>
      <c r="F172" s="55"/>
      <c r="H172" s="264"/>
      <c r="I172" s="265"/>
    </row>
    <row r="173" spans="1:9" ht="15.75" customHeight="1" x14ac:dyDescent="0.25">
      <c r="A173" s="265"/>
      <c r="E173" s="55"/>
      <c r="F173" s="55"/>
      <c r="H173" s="264"/>
      <c r="I173" s="265"/>
    </row>
    <row r="174" spans="1:9" ht="15.75" customHeight="1" x14ac:dyDescent="0.25">
      <c r="A174" s="265"/>
      <c r="E174" s="55"/>
      <c r="F174" s="55"/>
      <c r="H174" s="264"/>
      <c r="I174" s="265"/>
    </row>
    <row r="175" spans="1:9" ht="15.75" customHeight="1" x14ac:dyDescent="0.25">
      <c r="A175" s="265"/>
      <c r="E175" s="55"/>
      <c r="F175" s="55"/>
      <c r="H175" s="264"/>
      <c r="I175" s="265"/>
    </row>
    <row r="176" spans="1:9" ht="15.75" customHeight="1" x14ac:dyDescent="0.25">
      <c r="A176" s="265"/>
      <c r="E176" s="55"/>
      <c r="F176" s="55"/>
      <c r="H176" s="264"/>
      <c r="I176" s="265"/>
    </row>
    <row r="177" spans="1:9" ht="15.75" customHeight="1" x14ac:dyDescent="0.25">
      <c r="A177" s="265"/>
      <c r="E177" s="55"/>
      <c r="F177" s="55"/>
      <c r="H177" s="264"/>
      <c r="I177" s="265"/>
    </row>
    <row r="178" spans="1:9" ht="15.75" customHeight="1" x14ac:dyDescent="0.25">
      <c r="A178" s="265"/>
      <c r="E178" s="55"/>
      <c r="F178" s="55"/>
      <c r="H178" s="264"/>
      <c r="I178" s="265"/>
    </row>
    <row r="179" spans="1:9" ht="15.75" customHeight="1" x14ac:dyDescent="0.25">
      <c r="A179" s="265"/>
      <c r="E179" s="55"/>
      <c r="F179" s="55"/>
      <c r="H179" s="264"/>
      <c r="I179" s="265"/>
    </row>
    <row r="180" spans="1:9" ht="15.75" customHeight="1" x14ac:dyDescent="0.25">
      <c r="A180" s="265"/>
      <c r="E180" s="55"/>
      <c r="F180" s="55"/>
      <c r="H180" s="264"/>
      <c r="I180" s="265"/>
    </row>
    <row r="181" spans="1:9" ht="15.75" customHeight="1" x14ac:dyDescent="0.25">
      <c r="A181" s="265"/>
      <c r="E181" s="55"/>
      <c r="F181" s="55"/>
      <c r="H181" s="264"/>
      <c r="I181" s="265"/>
    </row>
    <row r="182" spans="1:9" ht="15.75" customHeight="1" x14ac:dyDescent="0.25">
      <c r="A182" s="265"/>
      <c r="E182" s="55"/>
      <c r="F182" s="55"/>
      <c r="H182" s="264"/>
      <c r="I182" s="265"/>
    </row>
    <row r="183" spans="1:9" ht="15.75" customHeight="1" x14ac:dyDescent="0.25">
      <c r="A183" s="265"/>
      <c r="E183" s="55"/>
      <c r="F183" s="55"/>
      <c r="H183" s="264"/>
      <c r="I183" s="265"/>
    </row>
    <row r="184" spans="1:9" ht="15.75" customHeight="1" x14ac:dyDescent="0.25">
      <c r="A184" s="265"/>
      <c r="E184" s="55"/>
      <c r="F184" s="55"/>
      <c r="H184" s="264"/>
      <c r="I184" s="265"/>
    </row>
    <row r="185" spans="1:9" ht="15.75" customHeight="1" x14ac:dyDescent="0.25">
      <c r="A185" s="265"/>
      <c r="E185" s="55"/>
      <c r="F185" s="55"/>
      <c r="H185" s="264"/>
      <c r="I185" s="265"/>
    </row>
    <row r="186" spans="1:9" ht="15.75" customHeight="1" x14ac:dyDescent="0.25">
      <c r="A186" s="265"/>
      <c r="E186" s="55"/>
      <c r="F186" s="55"/>
      <c r="H186" s="264"/>
      <c r="I186" s="265"/>
    </row>
    <row r="187" spans="1:9" ht="15.75" customHeight="1" x14ac:dyDescent="0.25">
      <c r="A187" s="265"/>
      <c r="E187" s="55"/>
      <c r="F187" s="55"/>
      <c r="H187" s="264"/>
      <c r="I187" s="265"/>
    </row>
    <row r="188" spans="1:9" ht="15.75" customHeight="1" x14ac:dyDescent="0.25">
      <c r="A188" s="265"/>
      <c r="E188" s="55"/>
      <c r="F188" s="55"/>
      <c r="H188" s="264"/>
      <c r="I188" s="265"/>
    </row>
    <row r="189" spans="1:9" ht="15.75" customHeight="1" x14ac:dyDescent="0.25">
      <c r="A189" s="265"/>
      <c r="E189" s="55"/>
      <c r="F189" s="55"/>
      <c r="H189" s="264"/>
      <c r="I189" s="265"/>
    </row>
    <row r="190" spans="1:9" ht="15.75" customHeight="1" x14ac:dyDescent="0.25">
      <c r="A190" s="265"/>
      <c r="E190" s="55"/>
      <c r="F190" s="55"/>
      <c r="H190" s="264"/>
      <c r="I190" s="265"/>
    </row>
    <row r="191" spans="1:9" ht="15.75" customHeight="1" x14ac:dyDescent="0.25">
      <c r="A191" s="265"/>
      <c r="E191" s="55"/>
      <c r="F191" s="55"/>
      <c r="H191" s="264"/>
      <c r="I191" s="265"/>
    </row>
    <row r="192" spans="1:9" ht="15.75" customHeight="1" x14ac:dyDescent="0.25">
      <c r="A192" s="265"/>
      <c r="E192" s="55"/>
      <c r="F192" s="55"/>
      <c r="H192" s="264"/>
      <c r="I192" s="265"/>
    </row>
    <row r="193" spans="1:9" ht="15.75" customHeight="1" x14ac:dyDescent="0.25">
      <c r="A193" s="265"/>
      <c r="E193" s="55"/>
      <c r="F193" s="55"/>
      <c r="H193" s="264"/>
      <c r="I193" s="265"/>
    </row>
    <row r="194" spans="1:9" ht="15.75" customHeight="1" x14ac:dyDescent="0.25">
      <c r="A194" s="265"/>
      <c r="E194" s="55"/>
      <c r="F194" s="55"/>
      <c r="H194" s="264"/>
      <c r="I194" s="265"/>
    </row>
    <row r="195" spans="1:9" ht="15.75" customHeight="1" x14ac:dyDescent="0.25">
      <c r="A195" s="265"/>
      <c r="E195" s="55"/>
      <c r="F195" s="55"/>
      <c r="H195" s="264"/>
      <c r="I195" s="265"/>
    </row>
    <row r="196" spans="1:9" ht="15.75" customHeight="1" x14ac:dyDescent="0.25">
      <c r="A196" s="265"/>
      <c r="E196" s="55"/>
      <c r="F196" s="55"/>
      <c r="H196" s="264"/>
      <c r="I196" s="265"/>
    </row>
    <row r="197" spans="1:9" ht="15.75" customHeight="1" x14ac:dyDescent="0.25">
      <c r="A197" s="265"/>
      <c r="E197" s="55"/>
      <c r="F197" s="55"/>
      <c r="H197" s="264"/>
      <c r="I197" s="265"/>
    </row>
    <row r="198" spans="1:9" ht="15.75" customHeight="1" x14ac:dyDescent="0.25">
      <c r="A198" s="265"/>
      <c r="E198" s="55"/>
      <c r="F198" s="55"/>
      <c r="H198" s="264"/>
      <c r="I198" s="265"/>
    </row>
    <row r="199" spans="1:9" ht="15.75" customHeight="1" x14ac:dyDescent="0.25">
      <c r="A199" s="265"/>
      <c r="E199" s="55"/>
      <c r="F199" s="55"/>
      <c r="H199" s="264"/>
      <c r="I199" s="265"/>
    </row>
    <row r="200" spans="1:9" ht="15.75" customHeight="1" x14ac:dyDescent="0.25">
      <c r="A200" s="265"/>
      <c r="E200" s="55"/>
      <c r="F200" s="55"/>
      <c r="H200" s="264"/>
      <c r="I200" s="265"/>
    </row>
    <row r="201" spans="1:9" ht="15.75" customHeight="1" x14ac:dyDescent="0.25">
      <c r="A201" s="265"/>
      <c r="E201" s="55"/>
      <c r="F201" s="55"/>
      <c r="H201" s="264"/>
      <c r="I201" s="265"/>
    </row>
    <row r="202" spans="1:9" ht="15.75" customHeight="1" x14ac:dyDescent="0.25">
      <c r="A202" s="265"/>
      <c r="E202" s="55"/>
      <c r="F202" s="55"/>
      <c r="H202" s="264"/>
      <c r="I202" s="265"/>
    </row>
    <row r="203" spans="1:9" ht="15.75" customHeight="1" x14ac:dyDescent="0.25">
      <c r="A203" s="265"/>
      <c r="E203" s="55"/>
      <c r="F203" s="55"/>
      <c r="H203" s="264"/>
      <c r="I203" s="265"/>
    </row>
    <row r="204" spans="1:9" ht="15.75" customHeight="1" x14ac:dyDescent="0.25">
      <c r="A204" s="265"/>
      <c r="E204" s="55"/>
      <c r="F204" s="55"/>
      <c r="H204" s="264"/>
      <c r="I204" s="265"/>
    </row>
    <row r="205" spans="1:9" ht="15.75" customHeight="1" x14ac:dyDescent="0.25">
      <c r="A205" s="265"/>
      <c r="E205" s="55"/>
      <c r="F205" s="55"/>
      <c r="H205" s="264"/>
      <c r="I205" s="265"/>
    </row>
    <row r="206" spans="1:9" ht="15.75" customHeight="1" x14ac:dyDescent="0.25">
      <c r="A206" s="265"/>
      <c r="E206" s="55"/>
      <c r="F206" s="55"/>
      <c r="H206" s="264"/>
      <c r="I206" s="265"/>
    </row>
    <row r="207" spans="1:9" ht="15.75" customHeight="1" x14ac:dyDescent="0.25">
      <c r="A207" s="265"/>
      <c r="E207" s="55"/>
      <c r="F207" s="55"/>
      <c r="H207" s="264"/>
      <c r="I207" s="265"/>
    </row>
    <row r="208" spans="1:9" ht="15.75" customHeight="1" x14ac:dyDescent="0.25">
      <c r="A208" s="265"/>
      <c r="E208" s="55"/>
      <c r="F208" s="55"/>
      <c r="H208" s="264"/>
      <c r="I208" s="265"/>
    </row>
    <row r="209" spans="1:9" ht="15.75" customHeight="1" x14ac:dyDescent="0.25">
      <c r="A209" s="265"/>
      <c r="E209" s="55"/>
      <c r="F209" s="55"/>
      <c r="H209" s="264"/>
      <c r="I209" s="265"/>
    </row>
    <row r="210" spans="1:9" ht="15.75" customHeight="1" x14ac:dyDescent="0.25">
      <c r="A210" s="265"/>
      <c r="E210" s="55"/>
      <c r="F210" s="55"/>
      <c r="H210" s="264"/>
      <c r="I210" s="265"/>
    </row>
    <row r="211" spans="1:9" ht="15.75" customHeight="1" x14ac:dyDescent="0.25">
      <c r="A211" s="265"/>
      <c r="E211" s="55"/>
      <c r="F211" s="55"/>
      <c r="H211" s="264"/>
      <c r="I211" s="265"/>
    </row>
    <row r="212" spans="1:9" ht="15.75" customHeight="1" x14ac:dyDescent="0.25">
      <c r="A212" s="265"/>
      <c r="E212" s="55"/>
      <c r="F212" s="55"/>
      <c r="H212" s="264"/>
      <c r="I212" s="265"/>
    </row>
    <row r="213" spans="1:9" ht="15.75" customHeight="1" x14ac:dyDescent="0.25">
      <c r="A213" s="265"/>
      <c r="E213" s="55"/>
      <c r="F213" s="55"/>
      <c r="H213" s="264"/>
      <c r="I213" s="265"/>
    </row>
    <row r="214" spans="1:9" ht="15.75" customHeight="1" x14ac:dyDescent="0.25">
      <c r="A214" s="265"/>
      <c r="E214" s="55"/>
      <c r="F214" s="55"/>
      <c r="H214" s="264"/>
      <c r="I214" s="265"/>
    </row>
    <row r="215" spans="1:9" ht="15.75" customHeight="1" x14ac:dyDescent="0.25">
      <c r="A215" s="265"/>
      <c r="E215" s="55"/>
      <c r="F215" s="55"/>
      <c r="H215" s="264"/>
      <c r="I215" s="265"/>
    </row>
    <row r="216" spans="1:9" ht="15.75" customHeight="1" x14ac:dyDescent="0.25">
      <c r="A216" s="265"/>
      <c r="E216" s="55"/>
      <c r="F216" s="55"/>
      <c r="H216" s="264"/>
      <c r="I216" s="265"/>
    </row>
    <row r="217" spans="1:9" ht="15.75" customHeight="1" x14ac:dyDescent="0.25">
      <c r="A217" s="265"/>
      <c r="E217" s="55"/>
      <c r="F217" s="55"/>
      <c r="H217" s="264"/>
      <c r="I217" s="265"/>
    </row>
    <row r="218" spans="1:9" ht="15.75" customHeight="1" x14ac:dyDescent="0.25">
      <c r="A218" s="265"/>
      <c r="E218" s="55"/>
      <c r="F218" s="55"/>
      <c r="H218" s="264"/>
      <c r="I218" s="265"/>
    </row>
    <row r="219" spans="1:9" ht="15.75" customHeight="1" x14ac:dyDescent="0.25">
      <c r="A219" s="265"/>
      <c r="E219" s="55"/>
      <c r="F219" s="55"/>
      <c r="H219" s="264"/>
      <c r="I219" s="265"/>
    </row>
    <row r="220" spans="1:9" ht="15.75" customHeight="1" x14ac:dyDescent="0.25">
      <c r="A220" s="265"/>
      <c r="E220" s="55"/>
      <c r="F220" s="55"/>
      <c r="H220" s="264"/>
      <c r="I220" s="265"/>
    </row>
    <row r="221" spans="1:9" ht="15.75" customHeight="1" x14ac:dyDescent="0.25">
      <c r="A221" s="265"/>
      <c r="E221" s="55"/>
      <c r="F221" s="55"/>
      <c r="H221" s="264"/>
      <c r="I221" s="265"/>
    </row>
    <row r="222" spans="1:9" ht="15.75" customHeight="1" x14ac:dyDescent="0.25">
      <c r="A222" s="265"/>
      <c r="E222" s="55"/>
      <c r="F222" s="55"/>
      <c r="H222" s="264"/>
      <c r="I222" s="265"/>
    </row>
    <row r="223" spans="1:9" ht="15.75" customHeight="1" x14ac:dyDescent="0.25">
      <c r="A223" s="265"/>
      <c r="E223" s="55"/>
      <c r="F223" s="55"/>
      <c r="H223" s="264"/>
      <c r="I223" s="265"/>
    </row>
    <row r="224" spans="1:9" ht="15.75" customHeight="1" x14ac:dyDescent="0.25">
      <c r="A224" s="265"/>
      <c r="E224" s="55"/>
      <c r="F224" s="55"/>
      <c r="H224" s="264"/>
      <c r="I224" s="265"/>
    </row>
    <row r="225" spans="1:9" ht="15.75" customHeight="1" x14ac:dyDescent="0.25">
      <c r="A225" s="265"/>
      <c r="E225" s="55"/>
      <c r="F225" s="55"/>
      <c r="H225" s="264"/>
      <c r="I225" s="265"/>
    </row>
    <row r="226" spans="1:9" ht="15.75" customHeight="1" x14ac:dyDescent="0.25">
      <c r="A226" s="265"/>
      <c r="E226" s="55"/>
      <c r="F226" s="55"/>
      <c r="H226" s="264"/>
      <c r="I226" s="265"/>
    </row>
    <row r="227" spans="1:9" ht="15.75" customHeight="1" x14ac:dyDescent="0.25">
      <c r="A227" s="265"/>
      <c r="E227" s="55"/>
      <c r="F227" s="55"/>
      <c r="H227" s="264"/>
      <c r="I227" s="265"/>
    </row>
    <row r="228" spans="1:9" ht="15.75" customHeight="1" x14ac:dyDescent="0.25">
      <c r="A228" s="265"/>
      <c r="E228" s="55"/>
      <c r="F228" s="55"/>
      <c r="H228" s="264"/>
      <c r="I228" s="265"/>
    </row>
    <row r="229" spans="1:9" ht="15.75" customHeight="1" x14ac:dyDescent="0.25">
      <c r="A229" s="265"/>
      <c r="E229" s="55"/>
      <c r="F229" s="55"/>
      <c r="H229" s="264"/>
      <c r="I229" s="265"/>
    </row>
    <row r="230" spans="1:9" ht="15.75" customHeight="1" x14ac:dyDescent="0.25">
      <c r="A230" s="265"/>
      <c r="E230" s="55"/>
      <c r="F230" s="55"/>
      <c r="H230" s="264"/>
      <c r="I230" s="265"/>
    </row>
    <row r="231" spans="1:9" ht="15.75" customHeight="1" x14ac:dyDescent="0.25">
      <c r="A231" s="265"/>
      <c r="E231" s="55"/>
      <c r="F231" s="55"/>
      <c r="H231" s="264"/>
      <c r="I231" s="265"/>
    </row>
    <row r="232" spans="1:9" ht="15.75" customHeight="1" x14ac:dyDescent="0.25">
      <c r="A232" s="265"/>
      <c r="E232" s="55"/>
      <c r="F232" s="55"/>
      <c r="H232" s="264"/>
      <c r="I232" s="265"/>
    </row>
    <row r="233" spans="1:9" ht="15.75" customHeight="1" x14ac:dyDescent="0.25">
      <c r="A233" s="265"/>
      <c r="E233" s="55"/>
      <c r="F233" s="55"/>
      <c r="H233" s="264"/>
      <c r="I233" s="265"/>
    </row>
    <row r="234" spans="1:9" ht="15.75" customHeight="1" x14ac:dyDescent="0.25">
      <c r="A234" s="265"/>
      <c r="E234" s="55"/>
      <c r="F234" s="55"/>
      <c r="H234" s="264"/>
      <c r="I234" s="265"/>
    </row>
    <row r="235" spans="1:9" ht="15.75" customHeight="1" x14ac:dyDescent="0.25">
      <c r="A235" s="265"/>
      <c r="E235" s="55"/>
      <c r="F235" s="55"/>
      <c r="H235" s="264"/>
      <c r="I235" s="265"/>
    </row>
    <row r="236" spans="1:9" ht="15.75" customHeight="1" x14ac:dyDescent="0.25">
      <c r="A236" s="265"/>
      <c r="E236" s="55"/>
      <c r="F236" s="55"/>
      <c r="H236" s="264"/>
      <c r="I236" s="265"/>
    </row>
    <row r="237" spans="1:9" ht="15.75" customHeight="1" x14ac:dyDescent="0.25">
      <c r="H237" s="262"/>
    </row>
    <row r="238" spans="1:9" ht="15.75" customHeight="1" x14ac:dyDescent="0.25">
      <c r="H238" s="262"/>
    </row>
    <row r="239" spans="1:9" ht="15.75" customHeight="1" x14ac:dyDescent="0.25">
      <c r="H239" s="262"/>
    </row>
    <row r="240" spans="1:9"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row r="1001" spans="8:8" ht="15.75" customHeight="1" x14ac:dyDescent="0.25">
      <c r="H1001" s="262"/>
    </row>
    <row r="1002" spans="8:8" ht="15.75" customHeight="1" x14ac:dyDescent="0.25">
      <c r="H1002" s="262"/>
    </row>
    <row r="1003" spans="8:8" ht="15.75" customHeight="1" x14ac:dyDescent="0.25">
      <c r="H1003" s="262"/>
    </row>
    <row r="1004" spans="8:8" ht="15.75" customHeight="1" x14ac:dyDescent="0.25">
      <c r="H1004" s="262"/>
    </row>
    <row r="1005" spans="8:8" ht="15.75" customHeight="1" x14ac:dyDescent="0.25">
      <c r="H1005" s="262"/>
    </row>
    <row r="1006" spans="8:8" ht="15.75" customHeight="1" x14ac:dyDescent="0.25">
      <c r="H1006" s="262"/>
    </row>
    <row r="1007" spans="8:8" ht="15.75" customHeight="1" x14ac:dyDescent="0.25">
      <c r="H1007" s="262"/>
    </row>
    <row r="1008" spans="8:8" ht="15.75" customHeight="1" x14ac:dyDescent="0.25">
      <c r="H1008" s="262"/>
    </row>
    <row r="1009" spans="8:8" ht="15.75" customHeight="1" x14ac:dyDescent="0.25">
      <c r="H1009" s="262"/>
    </row>
    <row r="1010" spans="8:8" ht="15.75" customHeight="1" x14ac:dyDescent="0.25">
      <c r="H1010" s="262"/>
    </row>
    <row r="1011" spans="8:8" ht="15.75" customHeight="1" x14ac:dyDescent="0.25">
      <c r="H1011" s="262"/>
    </row>
    <row r="1012" spans="8:8" ht="15.75" customHeight="1" x14ac:dyDescent="0.25">
      <c r="H1012" s="262"/>
    </row>
  </sheetData>
  <hyperlinks>
    <hyperlink ref="J2" location="'TỔNG HỢP'!A1" display="MỤC LỤC" xr:uid="{00000000-0004-0000-1000-000000000000}"/>
  </hyperlinks>
  <pageMargins left="0.7" right="0.7" top="0.75" bottom="0.75" header="0" footer="0"/>
  <pageSetup paperSize="9" fitToWidth="0"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zoomScaleNormal="100" workbookViewId="0">
      <selection activeCell="J2" sqref="J2"/>
    </sheetView>
  </sheetViews>
  <sheetFormatPr defaultColWidth="14" defaultRowHeight="15" customHeight="1" x14ac:dyDescent="0.25"/>
  <cols>
    <col min="1" max="1" width="7.28515625" customWidth="1"/>
    <col min="2" max="2" width="38.85546875" customWidth="1"/>
    <col min="3" max="3" width="14" customWidth="1"/>
    <col min="4" max="4" width="19.140625" customWidth="1"/>
    <col min="5" max="5" width="11.85546875" customWidth="1"/>
    <col min="6" max="6" width="15.140625" customWidth="1"/>
    <col min="7" max="7" width="18.7109375" customWidth="1"/>
    <col min="8" max="8" width="14.28515625" style="684" customWidth="1"/>
    <col min="9" max="9" width="16" customWidth="1"/>
    <col min="10" max="10" width="13.7109375" customWidth="1"/>
    <col min="11" max="26" width="8.7109375" customWidth="1"/>
  </cols>
  <sheetData>
    <row r="1" spans="1:26" x14ac:dyDescent="0.25">
      <c r="F1" s="462"/>
      <c r="H1" s="683"/>
      <c r="I1" s="265"/>
    </row>
    <row r="2" spans="1:26" ht="31.5" x14ac:dyDescent="0.25">
      <c r="A2" s="246" t="s">
        <v>281</v>
      </c>
      <c r="B2" s="246" t="s">
        <v>282</v>
      </c>
      <c r="C2" s="247" t="s">
        <v>283</v>
      </c>
      <c r="D2" s="248" t="s">
        <v>417</v>
      </c>
      <c r="E2" s="249" t="s">
        <v>418</v>
      </c>
      <c r="F2" s="463" t="s">
        <v>419</v>
      </c>
      <c r="G2" s="250" t="s">
        <v>420</v>
      </c>
      <c r="H2" s="680"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str">
        <f>VLOOKUP(C3,'TỔNG HỢP'!$C$4:$P$84,14,0)</f>
        <v>Sửa chữa bến bãi ô tô, sân đường</v>
      </c>
      <c r="C3" s="269" t="s">
        <v>69</v>
      </c>
      <c r="D3" s="270">
        <f>VLOOKUP(C3,'TỔNG HỢP'!$C$4:$P$84,3,0)</f>
        <v>110000000</v>
      </c>
      <c r="E3" s="271"/>
      <c r="F3" s="464">
        <f>SUM(F4:F889)</f>
        <v>62382513.407407403</v>
      </c>
      <c r="G3" s="270">
        <f>D3-F3</f>
        <v>47617486.592592597</v>
      </c>
      <c r="H3" s="685"/>
      <c r="I3" s="267"/>
      <c r="J3" s="274"/>
      <c r="K3" s="274"/>
      <c r="L3" s="274"/>
      <c r="M3" s="274"/>
      <c r="N3" s="274"/>
      <c r="O3" s="274"/>
      <c r="P3" s="274"/>
      <c r="Q3" s="274"/>
      <c r="R3" s="274"/>
      <c r="S3" s="274"/>
      <c r="T3" s="274"/>
      <c r="U3" s="274"/>
      <c r="V3" s="274"/>
      <c r="W3" s="274"/>
      <c r="X3" s="274"/>
      <c r="Y3" s="274"/>
      <c r="Z3" s="274"/>
    </row>
    <row r="4" spans="1:26" ht="16.5" x14ac:dyDescent="0.25">
      <c r="A4" s="242"/>
      <c r="B4" s="243" t="s">
        <v>1627</v>
      </c>
      <c r="C4" s="260"/>
      <c r="D4" s="244"/>
      <c r="E4" s="465"/>
      <c r="F4" s="465">
        <v>56481481</v>
      </c>
      <c r="G4" s="243"/>
      <c r="H4" s="686">
        <v>46150</v>
      </c>
      <c r="I4" s="242" t="s">
        <v>762</v>
      </c>
      <c r="J4" s="243"/>
      <c r="K4" s="243"/>
      <c r="L4" s="243"/>
      <c r="M4" s="243"/>
      <c r="N4" s="243"/>
      <c r="O4" s="243"/>
      <c r="P4" s="243"/>
      <c r="Q4" s="243"/>
      <c r="R4" s="243"/>
      <c r="S4" s="243"/>
      <c r="T4" s="243"/>
      <c r="U4" s="243"/>
      <c r="V4" s="243"/>
      <c r="W4" s="243"/>
      <c r="X4" s="243"/>
      <c r="Y4" s="243"/>
      <c r="Z4" s="243"/>
    </row>
    <row r="5" spans="1:26" ht="16.5" x14ac:dyDescent="0.25">
      <c r="A5" s="242"/>
      <c r="B5" s="243" t="s">
        <v>1639</v>
      </c>
      <c r="C5" s="260"/>
      <c r="D5" s="244"/>
      <c r="E5" s="275"/>
      <c r="F5" s="275">
        <f>1234715/1.08</f>
        <v>1143254.6296296297</v>
      </c>
      <c r="G5" s="243"/>
      <c r="H5" s="686">
        <v>46161</v>
      </c>
      <c r="I5" s="242" t="s">
        <v>662</v>
      </c>
      <c r="J5" s="243"/>
      <c r="K5" s="243"/>
      <c r="L5" s="243"/>
      <c r="M5" s="243"/>
      <c r="N5" s="243"/>
      <c r="O5" s="243"/>
      <c r="P5" s="243"/>
      <c r="Q5" s="243"/>
      <c r="R5" s="243"/>
      <c r="S5" s="243"/>
      <c r="T5" s="243"/>
      <c r="U5" s="243"/>
      <c r="V5" s="243"/>
      <c r="W5" s="243"/>
      <c r="X5" s="243"/>
      <c r="Y5" s="243"/>
      <c r="Z5" s="243"/>
    </row>
    <row r="6" spans="1:26" ht="16.5" x14ac:dyDescent="0.25">
      <c r="A6" s="242"/>
      <c r="B6" s="243" t="s">
        <v>1689</v>
      </c>
      <c r="C6" s="260"/>
      <c r="D6" s="244"/>
      <c r="E6" s="465"/>
      <c r="F6" s="465">
        <f>5138400/1.08</f>
        <v>4757777.7777777771</v>
      </c>
      <c r="G6" s="243"/>
      <c r="H6" s="686">
        <v>46175</v>
      </c>
      <c r="I6" s="242" t="s">
        <v>567</v>
      </c>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465"/>
      <c r="F7" s="465"/>
      <c r="G7" s="243"/>
      <c r="H7" s="68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465"/>
      <c r="F8" s="465"/>
      <c r="G8" s="243"/>
      <c r="H8" s="68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465"/>
      <c r="F9" s="465"/>
      <c r="G9" s="243"/>
      <c r="H9" s="68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465"/>
      <c r="F10" s="465"/>
      <c r="G10" s="243"/>
      <c r="H10" s="68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465"/>
      <c r="F11" s="465"/>
      <c r="G11" s="243"/>
      <c r="H11" s="68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465"/>
      <c r="F12" s="465"/>
      <c r="G12" s="243"/>
      <c r="H12" s="68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465"/>
      <c r="F13" s="465"/>
      <c r="G13" s="243"/>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465"/>
      <c r="F14" s="465"/>
      <c r="G14" s="243"/>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465"/>
      <c r="F15" s="465"/>
      <c r="G15" s="243"/>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465"/>
      <c r="F16" s="465"/>
      <c r="G16" s="243"/>
      <c r="H16" s="68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465"/>
      <c r="F17" s="465"/>
      <c r="G17" s="243"/>
      <c r="H17" s="68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465"/>
      <c r="F18" s="465"/>
      <c r="G18" s="243"/>
      <c r="H18" s="68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465"/>
      <c r="F19" s="465"/>
      <c r="G19" s="243"/>
      <c r="H19" s="68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t="s">
        <v>756</v>
      </c>
      <c r="C20" s="260"/>
      <c r="D20" s="244"/>
      <c r="E20" s="465">
        <v>478000000</v>
      </c>
      <c r="F20" s="465"/>
      <c r="G20" s="243"/>
      <c r="H20" s="686">
        <v>45758</v>
      </c>
      <c r="I20" s="242" t="s">
        <v>757</v>
      </c>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758</v>
      </c>
      <c r="C21" s="260"/>
      <c r="D21" s="244"/>
      <c r="E21" s="465">
        <v>972000</v>
      </c>
      <c r="F21" s="465"/>
      <c r="G21" s="243"/>
      <c r="H21" s="686">
        <v>45418</v>
      </c>
      <c r="I21" s="242" t="s">
        <v>662</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759</v>
      </c>
      <c r="C22" s="260"/>
      <c r="D22" s="244"/>
      <c r="E22" s="465">
        <v>6800000</v>
      </c>
      <c r="F22" s="465"/>
      <c r="G22" s="243"/>
      <c r="H22" s="686">
        <v>45491</v>
      </c>
      <c r="I22" s="242" t="s">
        <v>662</v>
      </c>
      <c r="J22" s="243"/>
      <c r="K22" s="243"/>
      <c r="L22" s="243"/>
      <c r="M22" s="243"/>
      <c r="N22" s="243"/>
      <c r="O22" s="243"/>
      <c r="P22" s="243"/>
      <c r="Q22" s="243"/>
      <c r="R22" s="243"/>
      <c r="S22" s="243"/>
      <c r="T22" s="243"/>
      <c r="U22" s="243"/>
      <c r="V22" s="243"/>
      <c r="W22" s="243"/>
      <c r="X22" s="243"/>
      <c r="Y22" s="243"/>
      <c r="Z22" s="243"/>
    </row>
    <row r="23" spans="1:26" ht="15.75" customHeight="1" x14ac:dyDescent="0.25">
      <c r="B23" s="19" t="s">
        <v>760</v>
      </c>
      <c r="E23" s="462">
        <v>7480000</v>
      </c>
      <c r="F23" s="462"/>
      <c r="H23" s="683">
        <v>45510</v>
      </c>
      <c r="I23" s="265" t="s">
        <v>662</v>
      </c>
    </row>
    <row r="24" spans="1:26" ht="15.75" customHeight="1" x14ac:dyDescent="0.25">
      <c r="E24" s="462">
        <v>59000000</v>
      </c>
      <c r="F24" s="462"/>
      <c r="H24" s="683"/>
      <c r="I24" s="265"/>
    </row>
    <row r="25" spans="1:26" ht="15.75" customHeight="1" x14ac:dyDescent="0.25">
      <c r="H25" s="683"/>
      <c r="I25" s="265"/>
    </row>
    <row r="26" spans="1:26" ht="15.75" customHeight="1" x14ac:dyDescent="0.25">
      <c r="E26" s="462"/>
      <c r="F26" s="462"/>
      <c r="H26" s="683"/>
      <c r="I26" s="265"/>
    </row>
    <row r="27" spans="1:26" ht="15.75" customHeight="1" x14ac:dyDescent="0.25">
      <c r="E27" s="462"/>
      <c r="F27" s="462"/>
      <c r="H27" s="683"/>
      <c r="I27" s="265"/>
    </row>
    <row r="28" spans="1:26" ht="15.75" customHeight="1" x14ac:dyDescent="0.25">
      <c r="E28" s="462"/>
      <c r="F28" s="462"/>
      <c r="H28" s="683"/>
      <c r="I28" s="265"/>
    </row>
    <row r="29" spans="1:26" ht="15.75" customHeight="1" x14ac:dyDescent="0.25">
      <c r="E29" s="462"/>
      <c r="F29" s="462"/>
      <c r="H29" s="683"/>
      <c r="I29" s="265"/>
    </row>
    <row r="30" spans="1:26" ht="15.75" customHeight="1" x14ac:dyDescent="0.25">
      <c r="E30" s="462"/>
      <c r="F30" s="462"/>
      <c r="H30" s="683"/>
      <c r="I30" s="265"/>
    </row>
    <row r="31" spans="1:26" ht="15.75" customHeight="1" x14ac:dyDescent="0.25">
      <c r="E31" s="462"/>
      <c r="F31" s="462"/>
      <c r="H31" s="683"/>
      <c r="I31" s="265"/>
    </row>
    <row r="32" spans="1:26" ht="15.75" customHeight="1" x14ac:dyDescent="0.25">
      <c r="E32" s="462"/>
      <c r="F32" s="462"/>
      <c r="H32" s="683"/>
      <c r="I32" s="265"/>
    </row>
    <row r="33" spans="5:9" ht="15.75" customHeight="1" x14ac:dyDescent="0.25">
      <c r="E33" s="462"/>
      <c r="F33" s="462"/>
      <c r="H33" s="683"/>
      <c r="I33" s="265"/>
    </row>
    <row r="34" spans="5:9" ht="15.75" customHeight="1" x14ac:dyDescent="0.25">
      <c r="E34" s="462"/>
      <c r="F34" s="462"/>
      <c r="H34" s="683"/>
      <c r="I34" s="265"/>
    </row>
    <row r="35" spans="5:9" ht="15.75" customHeight="1" x14ac:dyDescent="0.25">
      <c r="E35" s="462"/>
      <c r="F35" s="462"/>
      <c r="H35" s="683"/>
      <c r="I35" s="265"/>
    </row>
    <row r="36" spans="5:9" ht="15.75" customHeight="1" x14ac:dyDescent="0.25">
      <c r="E36" s="462"/>
      <c r="F36" s="462"/>
      <c r="H36" s="683"/>
      <c r="I36" s="265"/>
    </row>
    <row r="37" spans="5:9" ht="15.75" customHeight="1" x14ac:dyDescent="0.25">
      <c r="E37" s="462"/>
      <c r="F37" s="462"/>
      <c r="H37" s="683"/>
      <c r="I37" s="265"/>
    </row>
    <row r="38" spans="5:9" ht="15.75" customHeight="1" x14ac:dyDescent="0.25">
      <c r="E38" s="462"/>
      <c r="F38" s="462"/>
      <c r="H38" s="683"/>
      <c r="I38" s="265"/>
    </row>
    <row r="39" spans="5:9" ht="15.75" customHeight="1" x14ac:dyDescent="0.25">
      <c r="E39" s="462"/>
      <c r="F39" s="462"/>
      <c r="H39" s="683"/>
      <c r="I39" s="265"/>
    </row>
    <row r="40" spans="5:9" ht="15.75" customHeight="1" x14ac:dyDescent="0.25">
      <c r="E40" s="462"/>
      <c r="F40" s="462"/>
      <c r="H40" s="683"/>
      <c r="I40" s="265"/>
    </row>
    <row r="41" spans="5:9" ht="15.75" customHeight="1" x14ac:dyDescent="0.25">
      <c r="E41" s="462"/>
      <c r="F41" s="462"/>
      <c r="H41" s="683"/>
      <c r="I41" s="265"/>
    </row>
    <row r="42" spans="5:9" ht="15.75" customHeight="1" x14ac:dyDescent="0.25">
      <c r="E42" s="462"/>
      <c r="F42" s="462"/>
      <c r="H42" s="683"/>
      <c r="I42" s="265"/>
    </row>
    <row r="43" spans="5:9" ht="15.75" customHeight="1" x14ac:dyDescent="0.25">
      <c r="E43" s="462"/>
      <c r="F43" s="462"/>
      <c r="H43" s="683"/>
      <c r="I43" s="265"/>
    </row>
    <row r="44" spans="5:9" ht="15.75" customHeight="1" x14ac:dyDescent="0.25">
      <c r="E44" s="462"/>
      <c r="F44" s="462"/>
      <c r="H44" s="683"/>
      <c r="I44" s="265"/>
    </row>
    <row r="45" spans="5:9" ht="15.75" customHeight="1" x14ac:dyDescent="0.25">
      <c r="E45" s="462"/>
      <c r="F45" s="462"/>
      <c r="H45" s="683"/>
      <c r="I45" s="265"/>
    </row>
    <row r="46" spans="5:9" ht="15.75" customHeight="1" x14ac:dyDescent="0.25">
      <c r="E46" s="462"/>
      <c r="F46" s="462"/>
      <c r="H46" s="683"/>
      <c r="I46" s="265"/>
    </row>
    <row r="47" spans="5:9" ht="15.75" customHeight="1" x14ac:dyDescent="0.25">
      <c r="E47" s="462"/>
      <c r="F47" s="462"/>
      <c r="H47" s="683"/>
      <c r="I47" s="265"/>
    </row>
    <row r="48" spans="5:9" ht="15.75" customHeight="1" x14ac:dyDescent="0.25">
      <c r="E48" s="462"/>
      <c r="F48" s="462"/>
      <c r="H48" s="683"/>
      <c r="I48" s="265"/>
    </row>
    <row r="49" spans="5:9" ht="15.75" customHeight="1" x14ac:dyDescent="0.25">
      <c r="E49" s="462"/>
      <c r="F49" s="462"/>
      <c r="H49" s="683"/>
      <c r="I49" s="265"/>
    </row>
    <row r="50" spans="5:9" ht="15.75" customHeight="1" x14ac:dyDescent="0.25">
      <c r="E50" s="462"/>
      <c r="F50" s="462"/>
      <c r="H50" s="683"/>
      <c r="I50" s="265"/>
    </row>
    <row r="51" spans="5:9" ht="15.75" customHeight="1" x14ac:dyDescent="0.25">
      <c r="E51" s="462"/>
      <c r="F51" s="462"/>
      <c r="H51" s="683"/>
      <c r="I51" s="265"/>
    </row>
    <row r="52" spans="5:9" ht="15.75" customHeight="1" x14ac:dyDescent="0.25">
      <c r="E52" s="462"/>
      <c r="F52" s="462"/>
      <c r="H52" s="683"/>
      <c r="I52" s="265"/>
    </row>
    <row r="53" spans="5:9" ht="15.75" customHeight="1" x14ac:dyDescent="0.25">
      <c r="E53" s="462"/>
      <c r="F53" s="462"/>
      <c r="H53" s="683"/>
      <c r="I53" s="265"/>
    </row>
    <row r="54" spans="5:9" ht="15.75" customHeight="1" x14ac:dyDescent="0.25">
      <c r="E54" s="462"/>
      <c r="F54" s="462"/>
      <c r="H54" s="683"/>
      <c r="I54" s="265"/>
    </row>
    <row r="55" spans="5:9" ht="15.75" customHeight="1" x14ac:dyDescent="0.25">
      <c r="E55" s="462"/>
      <c r="F55" s="462"/>
      <c r="H55" s="683"/>
      <c r="I55" s="265"/>
    </row>
    <row r="56" spans="5:9" ht="15.75" customHeight="1" x14ac:dyDescent="0.25">
      <c r="E56" s="462"/>
      <c r="F56" s="462"/>
      <c r="H56" s="683"/>
      <c r="I56" s="265"/>
    </row>
    <row r="57" spans="5:9" ht="15.75" customHeight="1" x14ac:dyDescent="0.25">
      <c r="E57" s="462"/>
      <c r="F57" s="462"/>
      <c r="H57" s="683"/>
      <c r="I57" s="265"/>
    </row>
    <row r="58" spans="5:9" ht="15.75" customHeight="1" x14ac:dyDescent="0.25">
      <c r="E58" s="462"/>
      <c r="F58" s="462"/>
      <c r="H58" s="683"/>
      <c r="I58" s="265"/>
    </row>
    <row r="59" spans="5:9" ht="15.75" customHeight="1" x14ac:dyDescent="0.25">
      <c r="E59" s="462"/>
      <c r="F59" s="462"/>
      <c r="H59" s="683"/>
      <c r="I59" s="265"/>
    </row>
    <row r="60" spans="5:9" ht="15.75" customHeight="1" x14ac:dyDescent="0.25">
      <c r="E60" s="462"/>
      <c r="F60" s="462"/>
      <c r="H60" s="683"/>
      <c r="I60" s="265"/>
    </row>
    <row r="61" spans="5:9" ht="15.75" customHeight="1" x14ac:dyDescent="0.25">
      <c r="E61" s="462"/>
      <c r="F61" s="462"/>
      <c r="H61" s="683"/>
      <c r="I61" s="265"/>
    </row>
    <row r="62" spans="5:9" ht="15.75" customHeight="1" x14ac:dyDescent="0.25">
      <c r="E62" s="462"/>
      <c r="F62" s="462"/>
      <c r="H62" s="683"/>
      <c r="I62" s="265"/>
    </row>
    <row r="63" spans="5:9" ht="15.75" customHeight="1" x14ac:dyDescent="0.25">
      <c r="E63" s="462"/>
      <c r="F63" s="462"/>
      <c r="H63" s="683"/>
      <c r="I63" s="265"/>
    </row>
    <row r="64" spans="5:9" ht="15.75" customHeight="1" x14ac:dyDescent="0.25">
      <c r="E64" s="462"/>
      <c r="F64" s="462"/>
      <c r="H64" s="683"/>
      <c r="I64" s="265"/>
    </row>
    <row r="65" spans="5:9" ht="15.75" customHeight="1" x14ac:dyDescent="0.25">
      <c r="E65" s="462"/>
      <c r="F65" s="462"/>
      <c r="H65" s="683"/>
      <c r="I65" s="265"/>
    </row>
    <row r="66" spans="5:9" ht="15.75" customHeight="1" x14ac:dyDescent="0.25">
      <c r="E66" s="462"/>
      <c r="F66" s="462"/>
      <c r="H66" s="683"/>
      <c r="I66" s="265"/>
    </row>
    <row r="67" spans="5:9" ht="15.75" customHeight="1" x14ac:dyDescent="0.25">
      <c r="E67" s="462"/>
      <c r="F67" s="462"/>
      <c r="H67" s="683"/>
      <c r="I67" s="265"/>
    </row>
    <row r="68" spans="5:9" ht="15.75" customHeight="1" x14ac:dyDescent="0.25">
      <c r="E68" s="462"/>
      <c r="F68" s="462"/>
      <c r="H68" s="683"/>
      <c r="I68" s="265"/>
    </row>
    <row r="69" spans="5:9" ht="15.75" customHeight="1" x14ac:dyDescent="0.25">
      <c r="E69" s="462"/>
      <c r="F69" s="462"/>
      <c r="H69" s="683"/>
      <c r="I69" s="265"/>
    </row>
    <row r="70" spans="5:9" ht="15.75" customHeight="1" x14ac:dyDescent="0.25">
      <c r="E70" s="462"/>
      <c r="F70" s="462"/>
      <c r="H70" s="683"/>
      <c r="I70" s="265"/>
    </row>
    <row r="71" spans="5:9" ht="15.75" customHeight="1" x14ac:dyDescent="0.25">
      <c r="E71" s="462"/>
      <c r="F71" s="462"/>
      <c r="H71" s="683"/>
      <c r="I71" s="265"/>
    </row>
    <row r="72" spans="5:9" ht="15.75" customHeight="1" x14ac:dyDescent="0.25">
      <c r="E72" s="462"/>
      <c r="F72" s="462"/>
      <c r="H72" s="683"/>
      <c r="I72" s="265"/>
    </row>
    <row r="73" spans="5:9" ht="15.75" customHeight="1" x14ac:dyDescent="0.25">
      <c r="E73" s="462"/>
      <c r="F73" s="462"/>
      <c r="H73" s="683"/>
      <c r="I73" s="265"/>
    </row>
    <row r="74" spans="5:9" ht="15.75" customHeight="1" x14ac:dyDescent="0.25">
      <c r="E74" s="462"/>
      <c r="F74" s="462"/>
      <c r="H74" s="683"/>
      <c r="I74" s="265"/>
    </row>
    <row r="75" spans="5:9" ht="15.75" customHeight="1" x14ac:dyDescent="0.25">
      <c r="E75" s="462"/>
      <c r="F75" s="462"/>
      <c r="H75" s="683"/>
      <c r="I75" s="265"/>
    </row>
    <row r="76" spans="5:9" ht="15.75" customHeight="1" x14ac:dyDescent="0.25">
      <c r="E76" s="462"/>
      <c r="F76" s="462"/>
      <c r="H76" s="683"/>
      <c r="I76" s="265"/>
    </row>
    <row r="77" spans="5:9" ht="15.75" customHeight="1" x14ac:dyDescent="0.25">
      <c r="E77" s="462"/>
      <c r="F77" s="462"/>
      <c r="H77" s="683"/>
      <c r="I77" s="265"/>
    </row>
    <row r="78" spans="5:9" ht="15.75" customHeight="1" x14ac:dyDescent="0.25">
      <c r="E78" s="462"/>
      <c r="F78" s="462"/>
      <c r="H78" s="683"/>
      <c r="I78" s="265"/>
    </row>
    <row r="79" spans="5:9" ht="15.75" customHeight="1" x14ac:dyDescent="0.25">
      <c r="E79" s="462"/>
      <c r="F79" s="462"/>
      <c r="H79" s="683"/>
      <c r="I79" s="265"/>
    </row>
    <row r="80" spans="5:9" ht="15.75" customHeight="1" x14ac:dyDescent="0.25">
      <c r="E80" s="462"/>
      <c r="F80" s="462"/>
      <c r="H80" s="683"/>
      <c r="I80" s="265"/>
    </row>
    <row r="81" spans="5:9" ht="15.75" customHeight="1" x14ac:dyDescent="0.25">
      <c r="E81" s="462"/>
      <c r="F81" s="462"/>
      <c r="H81" s="683"/>
      <c r="I81" s="265"/>
    </row>
    <row r="82" spans="5:9" ht="15.75" customHeight="1" x14ac:dyDescent="0.25">
      <c r="E82" s="462"/>
      <c r="F82" s="462"/>
      <c r="H82" s="683"/>
      <c r="I82" s="265"/>
    </row>
    <row r="83" spans="5:9" ht="15.75" customHeight="1" x14ac:dyDescent="0.25">
      <c r="E83" s="462"/>
      <c r="F83" s="462"/>
      <c r="H83" s="683"/>
      <c r="I83" s="265"/>
    </row>
    <row r="84" spans="5:9" ht="15.75" customHeight="1" x14ac:dyDescent="0.25">
      <c r="E84" s="462"/>
      <c r="F84" s="462"/>
      <c r="H84" s="683"/>
      <c r="I84" s="265"/>
    </row>
    <row r="85" spans="5:9" ht="15.75" customHeight="1" x14ac:dyDescent="0.25">
      <c r="E85" s="462"/>
      <c r="F85" s="462"/>
      <c r="H85" s="683"/>
      <c r="I85" s="265"/>
    </row>
    <row r="86" spans="5:9" ht="15.75" customHeight="1" x14ac:dyDescent="0.25">
      <c r="E86" s="462"/>
      <c r="F86" s="462"/>
      <c r="H86" s="683"/>
      <c r="I86" s="265"/>
    </row>
    <row r="87" spans="5:9" ht="15.75" customHeight="1" x14ac:dyDescent="0.25">
      <c r="E87" s="462"/>
      <c r="F87" s="462"/>
      <c r="H87" s="683"/>
      <c r="I87" s="265"/>
    </row>
    <row r="88" spans="5:9" ht="15.75" customHeight="1" x14ac:dyDescent="0.25">
      <c r="E88" s="462"/>
      <c r="F88" s="462"/>
      <c r="H88" s="683"/>
      <c r="I88" s="265"/>
    </row>
    <row r="89" spans="5:9" ht="15.75" customHeight="1" x14ac:dyDescent="0.25">
      <c r="E89" s="462"/>
      <c r="F89" s="462"/>
      <c r="H89" s="683"/>
      <c r="I89" s="265"/>
    </row>
    <row r="90" spans="5:9" ht="15.75" customHeight="1" x14ac:dyDescent="0.25">
      <c r="E90" s="462"/>
      <c r="F90" s="462"/>
      <c r="H90" s="683"/>
      <c r="I90" s="265"/>
    </row>
    <row r="91" spans="5:9" ht="15.75" customHeight="1" x14ac:dyDescent="0.25">
      <c r="E91" s="462"/>
      <c r="F91" s="462"/>
      <c r="H91" s="683"/>
      <c r="I91" s="265"/>
    </row>
    <row r="92" spans="5:9" ht="15.75" customHeight="1" x14ac:dyDescent="0.25">
      <c r="E92" s="462"/>
      <c r="F92" s="462"/>
      <c r="H92" s="683"/>
      <c r="I92" s="265"/>
    </row>
    <row r="93" spans="5:9" ht="15.75" customHeight="1" x14ac:dyDescent="0.25">
      <c r="E93" s="462"/>
      <c r="F93" s="462"/>
      <c r="H93" s="683"/>
      <c r="I93" s="265"/>
    </row>
    <row r="94" spans="5:9" ht="15.75" customHeight="1" x14ac:dyDescent="0.25">
      <c r="E94" s="462"/>
      <c r="F94" s="462"/>
      <c r="H94" s="683"/>
      <c r="I94" s="265"/>
    </row>
    <row r="95" spans="5:9" ht="15.75" customHeight="1" x14ac:dyDescent="0.25">
      <c r="E95" s="462"/>
      <c r="F95" s="462"/>
      <c r="H95" s="683"/>
      <c r="I95" s="265"/>
    </row>
    <row r="96" spans="5:9" ht="15.75" customHeight="1" x14ac:dyDescent="0.25">
      <c r="E96" s="462"/>
      <c r="F96" s="462"/>
      <c r="H96" s="683"/>
      <c r="I96" s="265"/>
    </row>
    <row r="97" spans="5:9" ht="15.75" customHeight="1" x14ac:dyDescent="0.25">
      <c r="E97" s="462"/>
      <c r="F97" s="462"/>
      <c r="H97" s="683"/>
      <c r="I97" s="265"/>
    </row>
    <row r="98" spans="5:9" ht="15.75" customHeight="1" x14ac:dyDescent="0.25">
      <c r="E98" s="462"/>
      <c r="F98" s="462"/>
      <c r="H98" s="683"/>
      <c r="I98" s="265"/>
    </row>
    <row r="99" spans="5:9" ht="15.75" customHeight="1" x14ac:dyDescent="0.25">
      <c r="E99" s="462"/>
      <c r="F99" s="462"/>
      <c r="H99" s="683"/>
      <c r="I99" s="265"/>
    </row>
    <row r="100" spans="5:9" ht="15.75" customHeight="1" x14ac:dyDescent="0.25">
      <c r="E100" s="462"/>
      <c r="F100" s="462"/>
      <c r="H100" s="683"/>
      <c r="I100" s="265"/>
    </row>
    <row r="101" spans="5:9" ht="15.75" customHeight="1" x14ac:dyDescent="0.25">
      <c r="E101" s="462"/>
      <c r="F101" s="462"/>
      <c r="H101" s="683"/>
      <c r="I101" s="265"/>
    </row>
    <row r="102" spans="5:9" ht="15.75" customHeight="1" x14ac:dyDescent="0.25">
      <c r="E102" s="462"/>
      <c r="F102" s="462"/>
      <c r="H102" s="683"/>
      <c r="I102" s="265"/>
    </row>
    <row r="103" spans="5:9" ht="15.75" customHeight="1" x14ac:dyDescent="0.25">
      <c r="E103" s="462"/>
      <c r="F103" s="462"/>
      <c r="H103" s="683"/>
      <c r="I103" s="265"/>
    </row>
    <row r="104" spans="5:9" ht="15.75" customHeight="1" x14ac:dyDescent="0.25">
      <c r="E104" s="462"/>
      <c r="F104" s="462"/>
      <c r="H104" s="683"/>
      <c r="I104" s="265"/>
    </row>
    <row r="105" spans="5:9" ht="15.75" customHeight="1" x14ac:dyDescent="0.25">
      <c r="E105" s="462"/>
      <c r="F105" s="462"/>
      <c r="H105" s="683"/>
      <c r="I105" s="265"/>
    </row>
    <row r="106" spans="5:9" ht="15.75" customHeight="1" x14ac:dyDescent="0.25">
      <c r="E106" s="462"/>
      <c r="F106" s="462"/>
      <c r="H106" s="683"/>
      <c r="I106" s="265"/>
    </row>
    <row r="107" spans="5:9" ht="15.75" customHeight="1" x14ac:dyDescent="0.25">
      <c r="E107" s="462"/>
      <c r="F107" s="462"/>
      <c r="H107" s="683"/>
      <c r="I107" s="265"/>
    </row>
    <row r="108" spans="5:9" ht="15.75" customHeight="1" x14ac:dyDescent="0.25">
      <c r="E108" s="462"/>
      <c r="F108" s="462"/>
      <c r="H108" s="683"/>
      <c r="I108" s="265"/>
    </row>
    <row r="109" spans="5:9" ht="15.75" customHeight="1" x14ac:dyDescent="0.25">
      <c r="E109" s="462"/>
      <c r="F109" s="462"/>
      <c r="H109" s="683"/>
      <c r="I109" s="265"/>
    </row>
    <row r="110" spans="5:9" ht="15.75" customHeight="1" x14ac:dyDescent="0.25">
      <c r="E110" s="462"/>
      <c r="F110" s="462"/>
      <c r="H110" s="683"/>
      <c r="I110" s="265"/>
    </row>
    <row r="111" spans="5:9" ht="15.75" customHeight="1" x14ac:dyDescent="0.25">
      <c r="E111" s="462"/>
      <c r="F111" s="462"/>
      <c r="H111" s="683"/>
      <c r="I111" s="265"/>
    </row>
    <row r="112" spans="5:9" ht="15.75" customHeight="1" x14ac:dyDescent="0.25">
      <c r="E112" s="462"/>
      <c r="F112" s="462"/>
      <c r="H112" s="683"/>
      <c r="I112" s="265"/>
    </row>
    <row r="113" spans="5:9" ht="15.75" customHeight="1" x14ac:dyDescent="0.25">
      <c r="E113" s="462"/>
      <c r="F113" s="462"/>
      <c r="H113" s="683"/>
      <c r="I113" s="265"/>
    </row>
    <row r="114" spans="5:9" ht="15.75" customHeight="1" x14ac:dyDescent="0.25">
      <c r="E114" s="462"/>
      <c r="F114" s="462"/>
      <c r="H114" s="683"/>
      <c r="I114" s="265"/>
    </row>
    <row r="115" spans="5:9" ht="15.75" customHeight="1" x14ac:dyDescent="0.25">
      <c r="E115" s="462"/>
      <c r="F115" s="462"/>
      <c r="H115" s="683"/>
      <c r="I115" s="265"/>
    </row>
    <row r="116" spans="5:9" ht="15.75" customHeight="1" x14ac:dyDescent="0.25">
      <c r="E116" s="462"/>
      <c r="F116" s="462"/>
      <c r="H116" s="683"/>
      <c r="I116" s="265"/>
    </row>
    <row r="117" spans="5:9" ht="15.75" customHeight="1" x14ac:dyDescent="0.25">
      <c r="E117" s="462"/>
      <c r="F117" s="462"/>
      <c r="H117" s="683"/>
      <c r="I117" s="265"/>
    </row>
    <row r="118" spans="5:9" ht="15.75" customHeight="1" x14ac:dyDescent="0.25">
      <c r="E118" s="462"/>
      <c r="F118" s="462"/>
      <c r="H118" s="683"/>
      <c r="I118" s="265"/>
    </row>
    <row r="119" spans="5:9" ht="15.75" customHeight="1" x14ac:dyDescent="0.25">
      <c r="E119" s="462"/>
      <c r="F119" s="462"/>
      <c r="H119" s="683"/>
      <c r="I119" s="265"/>
    </row>
    <row r="120" spans="5:9" ht="15.75" customHeight="1" x14ac:dyDescent="0.25">
      <c r="E120" s="462"/>
      <c r="F120" s="462"/>
      <c r="H120" s="683"/>
      <c r="I120" s="265"/>
    </row>
    <row r="121" spans="5:9" ht="15.75" customHeight="1" x14ac:dyDescent="0.25">
      <c r="E121" s="462"/>
      <c r="F121" s="462"/>
      <c r="H121" s="683"/>
      <c r="I121" s="265"/>
    </row>
    <row r="122" spans="5:9" ht="15.75" customHeight="1" x14ac:dyDescent="0.25">
      <c r="E122" s="462"/>
      <c r="F122" s="462"/>
      <c r="H122" s="683"/>
      <c r="I122" s="265"/>
    </row>
    <row r="123" spans="5:9" ht="15.75" customHeight="1" x14ac:dyDescent="0.25">
      <c r="E123" s="462"/>
      <c r="F123" s="462"/>
      <c r="H123" s="683"/>
      <c r="I123" s="265"/>
    </row>
    <row r="124" spans="5:9" ht="15.75" customHeight="1" x14ac:dyDescent="0.25">
      <c r="E124" s="462"/>
      <c r="F124" s="462"/>
      <c r="H124" s="683"/>
      <c r="I124" s="265"/>
    </row>
    <row r="125" spans="5:9" ht="15.75" customHeight="1" x14ac:dyDescent="0.25">
      <c r="E125" s="462"/>
      <c r="F125" s="462"/>
      <c r="H125" s="683"/>
      <c r="I125" s="265"/>
    </row>
    <row r="126" spans="5:9" ht="15.75" customHeight="1" x14ac:dyDescent="0.25">
      <c r="E126" s="462"/>
      <c r="F126" s="462"/>
      <c r="H126" s="683"/>
      <c r="I126" s="265"/>
    </row>
    <row r="127" spans="5:9" ht="15.75" customHeight="1" x14ac:dyDescent="0.25">
      <c r="E127" s="462"/>
      <c r="F127" s="462"/>
      <c r="H127" s="683"/>
      <c r="I127" s="265"/>
    </row>
    <row r="128" spans="5:9" ht="15.75" customHeight="1" x14ac:dyDescent="0.25">
      <c r="E128" s="462"/>
      <c r="F128" s="462"/>
      <c r="H128" s="683"/>
      <c r="I128" s="265"/>
    </row>
    <row r="129" spans="5:9" ht="15.75" customHeight="1" x14ac:dyDescent="0.25">
      <c r="E129" s="462"/>
      <c r="F129" s="462"/>
      <c r="H129" s="683"/>
      <c r="I129" s="265"/>
    </row>
    <row r="130" spans="5:9" ht="15.75" customHeight="1" x14ac:dyDescent="0.25">
      <c r="E130" s="462"/>
      <c r="F130" s="462"/>
      <c r="H130" s="683"/>
      <c r="I130" s="265"/>
    </row>
    <row r="131" spans="5:9" ht="15.75" customHeight="1" x14ac:dyDescent="0.25">
      <c r="E131" s="462"/>
      <c r="F131" s="462"/>
      <c r="H131" s="683"/>
      <c r="I131" s="265"/>
    </row>
    <row r="132" spans="5:9" ht="15.75" customHeight="1" x14ac:dyDescent="0.25">
      <c r="E132" s="462"/>
      <c r="F132" s="462"/>
      <c r="H132" s="683"/>
      <c r="I132" s="265"/>
    </row>
    <row r="133" spans="5:9" ht="15.75" customHeight="1" x14ac:dyDescent="0.25">
      <c r="E133" s="462"/>
      <c r="F133" s="462"/>
      <c r="H133" s="683"/>
      <c r="I133" s="265"/>
    </row>
    <row r="134" spans="5:9" ht="15.75" customHeight="1" x14ac:dyDescent="0.25">
      <c r="E134" s="462"/>
      <c r="F134" s="462"/>
      <c r="H134" s="683"/>
      <c r="I134" s="265"/>
    </row>
    <row r="135" spans="5:9" ht="15.75" customHeight="1" x14ac:dyDescent="0.25">
      <c r="E135" s="462"/>
      <c r="F135" s="462"/>
      <c r="H135" s="683"/>
      <c r="I135" s="265"/>
    </row>
    <row r="136" spans="5:9" ht="15.75" customHeight="1" x14ac:dyDescent="0.25">
      <c r="E136" s="462"/>
      <c r="F136" s="462"/>
      <c r="H136" s="683"/>
      <c r="I136" s="265"/>
    </row>
    <row r="137" spans="5:9" ht="15.75" customHeight="1" x14ac:dyDescent="0.25">
      <c r="E137" s="462"/>
      <c r="F137" s="462"/>
      <c r="H137" s="683"/>
      <c r="I137" s="265"/>
    </row>
    <row r="138" spans="5:9" ht="15.75" customHeight="1" x14ac:dyDescent="0.25">
      <c r="E138" s="462"/>
      <c r="F138" s="462"/>
      <c r="H138" s="683"/>
      <c r="I138" s="265"/>
    </row>
    <row r="139" spans="5:9" ht="15.75" customHeight="1" x14ac:dyDescent="0.25">
      <c r="E139" s="462"/>
      <c r="F139" s="462"/>
      <c r="H139" s="683"/>
      <c r="I139" s="265"/>
    </row>
    <row r="140" spans="5:9" ht="15.75" customHeight="1" x14ac:dyDescent="0.25">
      <c r="E140" s="462"/>
      <c r="F140" s="462"/>
      <c r="H140" s="683"/>
      <c r="I140" s="265"/>
    </row>
    <row r="141" spans="5:9" ht="15.75" customHeight="1" x14ac:dyDescent="0.25">
      <c r="E141" s="462"/>
      <c r="F141" s="462"/>
      <c r="H141" s="683"/>
      <c r="I141" s="265"/>
    </row>
    <row r="142" spans="5:9" ht="15.75" customHeight="1" x14ac:dyDescent="0.25">
      <c r="E142" s="462"/>
      <c r="F142" s="462"/>
      <c r="H142" s="683"/>
      <c r="I142" s="265"/>
    </row>
    <row r="143" spans="5:9" ht="15.75" customHeight="1" x14ac:dyDescent="0.25">
      <c r="E143" s="462"/>
      <c r="F143" s="462"/>
      <c r="H143" s="683"/>
      <c r="I143" s="265"/>
    </row>
    <row r="144" spans="5:9" ht="15.75" customHeight="1" x14ac:dyDescent="0.25">
      <c r="E144" s="462"/>
      <c r="F144" s="462"/>
      <c r="H144" s="683"/>
      <c r="I144" s="265"/>
    </row>
    <row r="145" spans="5:9" ht="15.75" customHeight="1" x14ac:dyDescent="0.25">
      <c r="E145" s="462"/>
      <c r="F145" s="462"/>
      <c r="H145" s="683"/>
      <c r="I145" s="265"/>
    </row>
    <row r="146" spans="5:9" ht="15.75" customHeight="1" x14ac:dyDescent="0.25">
      <c r="E146" s="462"/>
      <c r="F146" s="462"/>
      <c r="H146" s="683"/>
      <c r="I146" s="265"/>
    </row>
    <row r="147" spans="5:9" ht="15.75" customHeight="1" x14ac:dyDescent="0.25">
      <c r="E147" s="462"/>
      <c r="F147" s="462"/>
      <c r="H147" s="683"/>
      <c r="I147" s="265"/>
    </row>
    <row r="148" spans="5:9" ht="15.75" customHeight="1" x14ac:dyDescent="0.25">
      <c r="E148" s="462"/>
      <c r="F148" s="462"/>
      <c r="H148" s="683"/>
      <c r="I148" s="265"/>
    </row>
    <row r="149" spans="5:9" ht="15.75" customHeight="1" x14ac:dyDescent="0.25">
      <c r="E149" s="462"/>
      <c r="F149" s="462"/>
      <c r="H149" s="683"/>
      <c r="I149" s="265"/>
    </row>
    <row r="150" spans="5:9" ht="15.75" customHeight="1" x14ac:dyDescent="0.25">
      <c r="E150" s="462"/>
      <c r="F150" s="462"/>
      <c r="H150" s="683"/>
      <c r="I150" s="265"/>
    </row>
    <row r="151" spans="5:9" ht="15.75" customHeight="1" x14ac:dyDescent="0.25">
      <c r="E151" s="462"/>
      <c r="F151" s="462"/>
      <c r="H151" s="683"/>
      <c r="I151" s="265"/>
    </row>
    <row r="152" spans="5:9" ht="15.75" customHeight="1" x14ac:dyDescent="0.25">
      <c r="E152" s="462"/>
      <c r="F152" s="462"/>
      <c r="H152" s="683"/>
      <c r="I152" s="265"/>
    </row>
    <row r="153" spans="5:9" ht="15.75" customHeight="1" x14ac:dyDescent="0.25">
      <c r="E153" s="462"/>
      <c r="F153" s="462"/>
      <c r="H153" s="683"/>
      <c r="I153" s="265"/>
    </row>
    <row r="154" spans="5:9" ht="15.75" customHeight="1" x14ac:dyDescent="0.25">
      <c r="E154" s="462"/>
      <c r="F154" s="462"/>
      <c r="H154" s="683"/>
      <c r="I154" s="265"/>
    </row>
    <row r="155" spans="5:9" ht="15.75" customHeight="1" x14ac:dyDescent="0.25">
      <c r="E155" s="462"/>
      <c r="F155" s="462"/>
      <c r="H155" s="683"/>
      <c r="I155" s="265"/>
    </row>
    <row r="156" spans="5:9" ht="15.75" customHeight="1" x14ac:dyDescent="0.25">
      <c r="E156" s="462"/>
      <c r="F156" s="462"/>
      <c r="H156" s="683"/>
      <c r="I156" s="265"/>
    </row>
    <row r="157" spans="5:9" ht="15.75" customHeight="1" x14ac:dyDescent="0.25">
      <c r="E157" s="462"/>
      <c r="F157" s="462"/>
      <c r="H157" s="683"/>
      <c r="I157" s="265"/>
    </row>
    <row r="158" spans="5:9" ht="15.75" customHeight="1" x14ac:dyDescent="0.25">
      <c r="E158" s="462"/>
      <c r="F158" s="462"/>
      <c r="H158" s="683"/>
      <c r="I158" s="265"/>
    </row>
    <row r="159" spans="5:9" ht="15.75" customHeight="1" x14ac:dyDescent="0.25">
      <c r="E159" s="462"/>
      <c r="F159" s="462"/>
      <c r="H159" s="683"/>
      <c r="I159" s="265"/>
    </row>
    <row r="160" spans="5:9" ht="15.75" customHeight="1" x14ac:dyDescent="0.25">
      <c r="E160" s="462"/>
      <c r="F160" s="462"/>
      <c r="H160" s="683"/>
      <c r="I160" s="265"/>
    </row>
    <row r="161" spans="5:9" ht="15.75" customHeight="1" x14ac:dyDescent="0.25">
      <c r="E161" s="462"/>
      <c r="F161" s="462"/>
      <c r="H161" s="683"/>
      <c r="I161" s="265"/>
    </row>
    <row r="162" spans="5:9" ht="15.75" customHeight="1" x14ac:dyDescent="0.25">
      <c r="E162" s="462"/>
      <c r="F162" s="462"/>
      <c r="H162" s="683"/>
      <c r="I162" s="265"/>
    </row>
    <row r="163" spans="5:9" ht="15.75" customHeight="1" x14ac:dyDescent="0.25">
      <c r="E163" s="462"/>
      <c r="F163" s="462"/>
      <c r="H163" s="683"/>
      <c r="I163" s="265"/>
    </row>
    <row r="164" spans="5:9" ht="15.75" customHeight="1" x14ac:dyDescent="0.25">
      <c r="E164" s="462"/>
      <c r="F164" s="462"/>
      <c r="H164" s="683"/>
      <c r="I164" s="265"/>
    </row>
    <row r="165" spans="5:9" ht="15.75" customHeight="1" x14ac:dyDescent="0.25">
      <c r="E165" s="462"/>
      <c r="F165" s="462"/>
      <c r="H165" s="683"/>
      <c r="I165" s="265"/>
    </row>
    <row r="166" spans="5:9" ht="15.75" customHeight="1" x14ac:dyDescent="0.25">
      <c r="E166" s="462"/>
      <c r="F166" s="462"/>
      <c r="H166" s="683"/>
      <c r="I166" s="265"/>
    </row>
    <row r="167" spans="5:9" ht="15.75" customHeight="1" x14ac:dyDescent="0.25">
      <c r="E167" s="462"/>
      <c r="F167" s="462"/>
      <c r="H167" s="683"/>
      <c r="I167" s="265"/>
    </row>
    <row r="168" spans="5:9" ht="15.75" customHeight="1" x14ac:dyDescent="0.25">
      <c r="E168" s="462"/>
      <c r="F168" s="462"/>
      <c r="H168" s="683"/>
      <c r="I168" s="265"/>
    </row>
    <row r="169" spans="5:9" ht="15.75" customHeight="1" x14ac:dyDescent="0.25">
      <c r="E169" s="462"/>
      <c r="F169" s="462"/>
      <c r="H169" s="683"/>
      <c r="I169" s="265"/>
    </row>
    <row r="170" spans="5:9" ht="15.75" customHeight="1" x14ac:dyDescent="0.25">
      <c r="E170" s="462"/>
      <c r="F170" s="462"/>
      <c r="H170" s="683"/>
      <c r="I170" s="265"/>
    </row>
    <row r="171" spans="5:9" ht="15.75" customHeight="1" x14ac:dyDescent="0.25">
      <c r="E171" s="462"/>
      <c r="F171" s="462"/>
      <c r="H171" s="683"/>
      <c r="I171" s="265"/>
    </row>
    <row r="172" spans="5:9" ht="15.75" customHeight="1" x14ac:dyDescent="0.25">
      <c r="E172" s="462"/>
      <c r="F172" s="462"/>
      <c r="H172" s="683"/>
      <c r="I172" s="265"/>
    </row>
    <row r="173" spans="5:9" ht="15.75" customHeight="1" x14ac:dyDescent="0.25">
      <c r="E173" s="462"/>
      <c r="F173" s="462"/>
      <c r="H173" s="683"/>
      <c r="I173" s="265"/>
    </row>
    <row r="174" spans="5:9" ht="15.75" customHeight="1" x14ac:dyDescent="0.25">
      <c r="E174" s="462"/>
      <c r="F174" s="462"/>
      <c r="H174" s="683"/>
      <c r="I174" s="265"/>
    </row>
    <row r="175" spans="5:9" ht="15.75" customHeight="1" x14ac:dyDescent="0.25">
      <c r="E175" s="462"/>
      <c r="F175" s="462"/>
      <c r="H175" s="683"/>
      <c r="I175" s="265"/>
    </row>
    <row r="176" spans="5:9" ht="15.75" customHeight="1" x14ac:dyDescent="0.25">
      <c r="E176" s="462"/>
      <c r="F176" s="462"/>
      <c r="H176" s="683"/>
      <c r="I176" s="265"/>
    </row>
    <row r="177" spans="5:9" ht="15.75" customHeight="1" x14ac:dyDescent="0.25">
      <c r="E177" s="462"/>
      <c r="F177" s="462"/>
      <c r="H177" s="683"/>
      <c r="I177" s="265"/>
    </row>
    <row r="178" spans="5:9" ht="15.75" customHeight="1" x14ac:dyDescent="0.25">
      <c r="E178" s="462"/>
      <c r="F178" s="462"/>
      <c r="H178" s="683"/>
      <c r="I178" s="265"/>
    </row>
    <row r="179" spans="5:9" ht="15.75" customHeight="1" x14ac:dyDescent="0.25">
      <c r="E179" s="462"/>
      <c r="F179" s="462"/>
      <c r="H179" s="683"/>
      <c r="I179" s="265"/>
    </row>
    <row r="180" spans="5:9" ht="15.75" customHeight="1" x14ac:dyDescent="0.25">
      <c r="E180" s="462"/>
      <c r="F180" s="462"/>
      <c r="H180" s="683"/>
      <c r="I180" s="265"/>
    </row>
    <row r="181" spans="5:9" ht="15.75" customHeight="1" x14ac:dyDescent="0.25">
      <c r="E181" s="462"/>
      <c r="F181" s="462"/>
      <c r="H181" s="683"/>
      <c r="I181" s="265"/>
    </row>
    <row r="182" spans="5:9" ht="15.75" customHeight="1" x14ac:dyDescent="0.25">
      <c r="E182" s="462"/>
      <c r="F182" s="462"/>
      <c r="H182" s="683"/>
      <c r="I182" s="265"/>
    </row>
    <row r="183" spans="5:9" ht="15.75" customHeight="1" x14ac:dyDescent="0.25">
      <c r="E183" s="462"/>
      <c r="F183" s="462"/>
      <c r="H183" s="683"/>
      <c r="I183" s="265"/>
    </row>
    <row r="184" spans="5:9" ht="15.75" customHeight="1" x14ac:dyDescent="0.25">
      <c r="E184" s="462"/>
      <c r="F184" s="462"/>
      <c r="H184" s="683"/>
      <c r="I184" s="265"/>
    </row>
    <row r="185" spans="5:9" ht="15.75" customHeight="1" x14ac:dyDescent="0.25">
      <c r="E185" s="462"/>
      <c r="F185" s="462"/>
      <c r="H185" s="683"/>
      <c r="I185" s="265"/>
    </row>
    <row r="186" spans="5:9" ht="15.75" customHeight="1" x14ac:dyDescent="0.25">
      <c r="E186" s="462"/>
      <c r="F186" s="462"/>
      <c r="H186" s="683"/>
      <c r="I186" s="265"/>
    </row>
    <row r="187" spans="5:9" ht="15.75" customHeight="1" x14ac:dyDescent="0.25">
      <c r="E187" s="462"/>
      <c r="F187" s="462"/>
      <c r="H187" s="683"/>
      <c r="I187" s="265"/>
    </row>
    <row r="188" spans="5:9" ht="15.75" customHeight="1" x14ac:dyDescent="0.25">
      <c r="E188" s="462"/>
      <c r="F188" s="462"/>
      <c r="H188" s="683"/>
      <c r="I188" s="265"/>
    </row>
    <row r="189" spans="5:9" ht="15.75" customHeight="1" x14ac:dyDescent="0.25">
      <c r="E189" s="462"/>
      <c r="F189" s="462"/>
      <c r="H189" s="683"/>
      <c r="I189" s="265"/>
    </row>
    <row r="190" spans="5:9" ht="15.75" customHeight="1" x14ac:dyDescent="0.25">
      <c r="E190" s="462"/>
      <c r="F190" s="462"/>
      <c r="H190" s="683"/>
      <c r="I190" s="265"/>
    </row>
    <row r="191" spans="5:9" ht="15.75" customHeight="1" x14ac:dyDescent="0.25">
      <c r="E191" s="462"/>
      <c r="F191" s="462"/>
      <c r="H191" s="683"/>
      <c r="I191" s="265"/>
    </row>
    <row r="192" spans="5:9" ht="15.75" customHeight="1" x14ac:dyDescent="0.25">
      <c r="E192" s="462"/>
      <c r="F192" s="462"/>
      <c r="H192" s="683"/>
      <c r="I192" s="265"/>
    </row>
    <row r="193" spans="5:9" ht="15.75" customHeight="1" x14ac:dyDescent="0.25">
      <c r="E193" s="462"/>
      <c r="F193" s="462"/>
      <c r="H193" s="683"/>
      <c r="I193" s="265"/>
    </row>
    <row r="194" spans="5:9" ht="15.75" customHeight="1" x14ac:dyDescent="0.25">
      <c r="E194" s="462"/>
      <c r="F194" s="462"/>
      <c r="H194" s="683"/>
      <c r="I194" s="265"/>
    </row>
    <row r="195" spans="5:9" ht="15.75" customHeight="1" x14ac:dyDescent="0.25">
      <c r="E195" s="462"/>
      <c r="F195" s="462"/>
      <c r="H195" s="683"/>
      <c r="I195" s="265"/>
    </row>
    <row r="196" spans="5:9" ht="15.75" customHeight="1" x14ac:dyDescent="0.25">
      <c r="E196" s="462"/>
      <c r="F196" s="462"/>
      <c r="H196" s="683"/>
      <c r="I196" s="265"/>
    </row>
    <row r="197" spans="5:9" ht="15.75" customHeight="1" x14ac:dyDescent="0.25">
      <c r="E197" s="462"/>
      <c r="F197" s="462"/>
      <c r="H197" s="683"/>
      <c r="I197" s="265"/>
    </row>
    <row r="198" spans="5:9" ht="15.75" customHeight="1" x14ac:dyDescent="0.25">
      <c r="E198" s="462"/>
      <c r="F198" s="462"/>
      <c r="H198" s="683"/>
      <c r="I198" s="265"/>
    </row>
    <row r="199" spans="5:9" ht="15.75" customHeight="1" x14ac:dyDescent="0.25">
      <c r="E199" s="462"/>
      <c r="F199" s="462"/>
      <c r="H199" s="683"/>
      <c r="I199" s="265"/>
    </row>
    <row r="200" spans="5:9" ht="15.75" customHeight="1" x14ac:dyDescent="0.25">
      <c r="E200" s="462"/>
      <c r="F200" s="462"/>
      <c r="H200" s="683"/>
      <c r="I200" s="265"/>
    </row>
    <row r="201" spans="5:9" ht="15.75" customHeight="1" x14ac:dyDescent="0.25">
      <c r="E201" s="462"/>
      <c r="F201" s="462"/>
      <c r="H201" s="683"/>
      <c r="I201" s="265"/>
    </row>
    <row r="202" spans="5:9" ht="15.75" customHeight="1" x14ac:dyDescent="0.25">
      <c r="E202" s="462"/>
      <c r="F202" s="462"/>
      <c r="H202" s="683"/>
      <c r="I202" s="265"/>
    </row>
    <row r="203" spans="5:9" ht="15.75" customHeight="1" x14ac:dyDescent="0.25">
      <c r="E203" s="462"/>
      <c r="F203" s="462"/>
      <c r="H203" s="683"/>
      <c r="I203" s="265"/>
    </row>
    <row r="204" spans="5:9" ht="15.75" customHeight="1" x14ac:dyDescent="0.25">
      <c r="E204" s="462"/>
      <c r="F204" s="462"/>
      <c r="H204" s="683"/>
      <c r="I204" s="265"/>
    </row>
    <row r="205" spans="5:9" ht="15.75" customHeight="1" x14ac:dyDescent="0.25">
      <c r="E205" s="462"/>
      <c r="F205" s="462"/>
      <c r="H205" s="683"/>
      <c r="I205" s="265"/>
    </row>
    <row r="206" spans="5:9" ht="15.75" customHeight="1" x14ac:dyDescent="0.25">
      <c r="E206" s="462"/>
      <c r="F206" s="462"/>
      <c r="H206" s="683"/>
      <c r="I206" s="265"/>
    </row>
    <row r="207" spans="5:9" ht="15.75" customHeight="1" x14ac:dyDescent="0.25">
      <c r="E207" s="462"/>
      <c r="F207" s="462"/>
      <c r="H207" s="683"/>
      <c r="I207" s="265"/>
    </row>
    <row r="208" spans="5:9" ht="15.75" customHeight="1" x14ac:dyDescent="0.25">
      <c r="E208" s="462"/>
      <c r="F208" s="462"/>
      <c r="H208" s="683"/>
      <c r="I208" s="265"/>
    </row>
    <row r="209" spans="5:9" ht="15.75" customHeight="1" x14ac:dyDescent="0.25">
      <c r="E209" s="462"/>
      <c r="F209" s="462"/>
      <c r="H209" s="683"/>
      <c r="I209" s="265"/>
    </row>
    <row r="210" spans="5:9" ht="15.75" customHeight="1" x14ac:dyDescent="0.25">
      <c r="E210" s="462"/>
      <c r="F210" s="462"/>
      <c r="H210" s="683"/>
      <c r="I210" s="265"/>
    </row>
    <row r="211" spans="5:9" ht="15.75" customHeight="1" x14ac:dyDescent="0.25">
      <c r="E211" s="462"/>
      <c r="F211" s="462"/>
      <c r="H211" s="683"/>
      <c r="I211" s="265"/>
    </row>
    <row r="212" spans="5:9" ht="15.75" customHeight="1" x14ac:dyDescent="0.25">
      <c r="E212" s="462"/>
      <c r="F212" s="462"/>
      <c r="H212" s="683"/>
      <c r="I212" s="265"/>
    </row>
    <row r="213" spans="5:9" ht="15.75" customHeight="1" x14ac:dyDescent="0.25">
      <c r="E213" s="462"/>
      <c r="F213" s="462"/>
      <c r="H213" s="683"/>
      <c r="I213" s="265"/>
    </row>
    <row r="214" spans="5:9" ht="15.75" customHeight="1" x14ac:dyDescent="0.25">
      <c r="E214" s="462"/>
      <c r="F214" s="462"/>
      <c r="H214" s="683"/>
      <c r="I214" s="265"/>
    </row>
    <row r="215" spans="5:9" ht="15.75" customHeight="1" x14ac:dyDescent="0.25">
      <c r="E215" s="462"/>
      <c r="F215" s="462"/>
      <c r="H215" s="683"/>
      <c r="I215" s="265"/>
    </row>
    <row r="216" spans="5:9" ht="15.75" customHeight="1" x14ac:dyDescent="0.25">
      <c r="E216" s="462"/>
      <c r="F216" s="462"/>
      <c r="H216" s="683"/>
      <c r="I216" s="265"/>
    </row>
    <row r="217" spans="5:9" ht="15.75" customHeight="1" x14ac:dyDescent="0.25">
      <c r="E217" s="462"/>
      <c r="F217" s="462"/>
      <c r="H217" s="683"/>
      <c r="I217" s="265"/>
    </row>
    <row r="218" spans="5:9" ht="15.75" customHeight="1" x14ac:dyDescent="0.25">
      <c r="E218" s="462"/>
      <c r="F218" s="462"/>
      <c r="H218" s="683"/>
      <c r="I218" s="265"/>
    </row>
    <row r="219" spans="5:9" ht="15.75" customHeight="1" x14ac:dyDescent="0.25">
      <c r="E219" s="462"/>
      <c r="F219" s="462"/>
      <c r="H219" s="683"/>
      <c r="I219" s="265"/>
    </row>
    <row r="220" spans="5:9" ht="15.75" customHeight="1" x14ac:dyDescent="0.25">
      <c r="E220" s="462"/>
      <c r="F220" s="462"/>
      <c r="H220" s="683"/>
      <c r="I220" s="265"/>
    </row>
    <row r="221" spans="5:9" ht="15.75" customHeight="1" x14ac:dyDescent="0.25">
      <c r="E221" s="462"/>
      <c r="F221" s="462"/>
      <c r="H221" s="683"/>
      <c r="I221" s="265"/>
    </row>
    <row r="222" spans="5:9" ht="15.75" customHeight="1" x14ac:dyDescent="0.25">
      <c r="E222" s="462"/>
      <c r="F222" s="462"/>
      <c r="H222" s="683"/>
      <c r="I222" s="265"/>
    </row>
    <row r="223" spans="5:9" ht="15.75" customHeight="1" x14ac:dyDescent="0.25">
      <c r="E223" s="462"/>
      <c r="F223" s="462"/>
      <c r="H223" s="683"/>
      <c r="I223" s="265"/>
    </row>
    <row r="224" spans="5:9" ht="15.75" customHeight="1" x14ac:dyDescent="0.25">
      <c r="E224" s="462"/>
      <c r="F224" s="462"/>
      <c r="H224" s="683"/>
      <c r="I224" s="265"/>
    </row>
    <row r="225" spans="8:8" ht="15.75" customHeight="1" x14ac:dyDescent="0.25">
      <c r="H225" s="679"/>
    </row>
    <row r="226" spans="8:8" ht="15.75" customHeight="1" x14ac:dyDescent="0.25">
      <c r="H226" s="679"/>
    </row>
    <row r="227" spans="8:8" ht="15.75" customHeight="1" x14ac:dyDescent="0.25">
      <c r="H227" s="679"/>
    </row>
    <row r="228" spans="8:8" ht="15.75" customHeight="1" x14ac:dyDescent="0.25">
      <c r="H228" s="679"/>
    </row>
    <row r="229" spans="8:8" ht="15.75" customHeight="1" x14ac:dyDescent="0.25">
      <c r="H229" s="679"/>
    </row>
    <row r="230" spans="8:8" ht="15.75" customHeight="1" x14ac:dyDescent="0.25">
      <c r="H230" s="679"/>
    </row>
    <row r="231" spans="8:8" ht="15.75" customHeight="1" x14ac:dyDescent="0.25">
      <c r="H231" s="679"/>
    </row>
    <row r="232" spans="8:8" ht="15.75" customHeight="1" x14ac:dyDescent="0.25">
      <c r="H232" s="679"/>
    </row>
    <row r="233" spans="8:8" ht="15.75" customHeight="1" x14ac:dyDescent="0.25">
      <c r="H233" s="679"/>
    </row>
    <row r="234" spans="8:8" ht="15.75" customHeight="1" x14ac:dyDescent="0.25">
      <c r="H234" s="679"/>
    </row>
    <row r="235" spans="8:8" ht="15.75" customHeight="1" x14ac:dyDescent="0.25">
      <c r="H235" s="679"/>
    </row>
    <row r="236" spans="8:8" ht="15.75" customHeight="1" x14ac:dyDescent="0.25">
      <c r="H236" s="679"/>
    </row>
    <row r="237" spans="8:8" ht="15.75" customHeight="1" x14ac:dyDescent="0.25">
      <c r="H237" s="679"/>
    </row>
    <row r="238" spans="8:8" ht="15.75" customHeight="1" x14ac:dyDescent="0.25">
      <c r="H238" s="679"/>
    </row>
    <row r="239" spans="8:8" ht="15.75" customHeight="1" x14ac:dyDescent="0.25">
      <c r="H239" s="679"/>
    </row>
    <row r="240" spans="8:8" ht="15.75" customHeight="1" x14ac:dyDescent="0.25">
      <c r="H240" s="679"/>
    </row>
    <row r="241" spans="8:8" ht="15.75" customHeight="1" x14ac:dyDescent="0.25">
      <c r="H241" s="679"/>
    </row>
    <row r="242" spans="8:8" ht="15.75" customHeight="1" x14ac:dyDescent="0.25">
      <c r="H242" s="679"/>
    </row>
    <row r="243" spans="8:8" ht="15.75" customHeight="1" x14ac:dyDescent="0.25">
      <c r="H243" s="679"/>
    </row>
    <row r="244" spans="8:8" ht="15.75" customHeight="1" x14ac:dyDescent="0.25">
      <c r="H244" s="679"/>
    </row>
    <row r="245" spans="8:8" ht="15.75" customHeight="1" x14ac:dyDescent="0.25">
      <c r="H245" s="679"/>
    </row>
    <row r="246" spans="8:8" ht="15.75" customHeight="1" x14ac:dyDescent="0.25">
      <c r="H246" s="679"/>
    </row>
    <row r="247" spans="8:8" ht="15.75" customHeight="1" x14ac:dyDescent="0.25">
      <c r="H247" s="679"/>
    </row>
    <row r="248" spans="8:8" ht="15.75" customHeight="1" x14ac:dyDescent="0.25">
      <c r="H248" s="679"/>
    </row>
    <row r="249" spans="8:8" ht="15.75" customHeight="1" x14ac:dyDescent="0.25">
      <c r="H249" s="679"/>
    </row>
    <row r="250" spans="8:8" ht="15.75" customHeight="1" x14ac:dyDescent="0.25">
      <c r="H250" s="679"/>
    </row>
    <row r="251" spans="8:8" ht="15.75" customHeight="1" x14ac:dyDescent="0.25">
      <c r="H251" s="679"/>
    </row>
    <row r="252" spans="8:8" ht="15.75" customHeight="1" x14ac:dyDescent="0.25">
      <c r="H252" s="679"/>
    </row>
    <row r="253" spans="8:8" ht="15.75" customHeight="1" x14ac:dyDescent="0.25">
      <c r="H253" s="679"/>
    </row>
    <row r="254" spans="8:8" ht="15.75" customHeight="1" x14ac:dyDescent="0.25">
      <c r="H254" s="679"/>
    </row>
    <row r="255" spans="8:8" ht="15.75" customHeight="1" x14ac:dyDescent="0.25">
      <c r="H255" s="679"/>
    </row>
    <row r="256" spans="8:8" ht="15.75" customHeight="1" x14ac:dyDescent="0.25">
      <c r="H256" s="679"/>
    </row>
    <row r="257" spans="8:8" ht="15.75" customHeight="1" x14ac:dyDescent="0.25">
      <c r="H257" s="679"/>
    </row>
    <row r="258" spans="8:8" ht="15.75" customHeight="1" x14ac:dyDescent="0.25">
      <c r="H258" s="679"/>
    </row>
    <row r="259" spans="8:8" ht="15.75" customHeight="1" x14ac:dyDescent="0.25">
      <c r="H259" s="679"/>
    </row>
    <row r="260" spans="8:8" ht="15.75" customHeight="1" x14ac:dyDescent="0.25">
      <c r="H260" s="679"/>
    </row>
    <row r="261" spans="8:8" ht="15.75" customHeight="1" x14ac:dyDescent="0.25">
      <c r="H261" s="679"/>
    </row>
    <row r="262" spans="8:8" ht="15.75" customHeight="1" x14ac:dyDescent="0.25">
      <c r="H262" s="679"/>
    </row>
    <row r="263" spans="8:8" ht="15.75" customHeight="1" x14ac:dyDescent="0.25">
      <c r="H263" s="679"/>
    </row>
    <row r="264" spans="8:8" ht="15.75" customHeight="1" x14ac:dyDescent="0.25">
      <c r="H264" s="679"/>
    </row>
    <row r="265" spans="8:8" ht="15.75" customHeight="1" x14ac:dyDescent="0.25">
      <c r="H265" s="679"/>
    </row>
    <row r="266" spans="8:8" ht="15.75" customHeight="1" x14ac:dyDescent="0.25">
      <c r="H266" s="679"/>
    </row>
    <row r="267" spans="8:8" ht="15.75" customHeight="1" x14ac:dyDescent="0.25">
      <c r="H267" s="679"/>
    </row>
    <row r="268" spans="8:8" ht="15.75" customHeight="1" x14ac:dyDescent="0.25">
      <c r="H268" s="679"/>
    </row>
    <row r="269" spans="8:8" ht="15.75" customHeight="1" x14ac:dyDescent="0.25">
      <c r="H269" s="679"/>
    </row>
    <row r="270" spans="8:8" ht="15.75" customHeight="1" x14ac:dyDescent="0.25">
      <c r="H270" s="679"/>
    </row>
    <row r="271" spans="8:8" ht="15.75" customHeight="1" x14ac:dyDescent="0.25">
      <c r="H271" s="679"/>
    </row>
    <row r="272" spans="8:8" ht="15.75" customHeight="1" x14ac:dyDescent="0.25">
      <c r="H272" s="679"/>
    </row>
    <row r="273" spans="8:8" ht="15.75" customHeight="1" x14ac:dyDescent="0.25">
      <c r="H273" s="679"/>
    </row>
    <row r="274" spans="8:8" ht="15.75" customHeight="1" x14ac:dyDescent="0.25">
      <c r="H274" s="679"/>
    </row>
    <row r="275" spans="8:8" ht="15.75" customHeight="1" x14ac:dyDescent="0.25">
      <c r="H275" s="679"/>
    </row>
    <row r="276" spans="8:8" ht="15.75" customHeight="1" x14ac:dyDescent="0.25">
      <c r="H276" s="679"/>
    </row>
    <row r="277" spans="8:8" ht="15.75" customHeight="1" x14ac:dyDescent="0.25">
      <c r="H277" s="679"/>
    </row>
    <row r="278" spans="8:8" ht="15.75" customHeight="1" x14ac:dyDescent="0.25">
      <c r="H278" s="679"/>
    </row>
    <row r="279" spans="8:8" ht="15.75" customHeight="1" x14ac:dyDescent="0.25">
      <c r="H279" s="679"/>
    </row>
    <row r="280" spans="8:8" ht="15.75" customHeight="1" x14ac:dyDescent="0.25">
      <c r="H280" s="679"/>
    </row>
    <row r="281" spans="8:8" ht="15.75" customHeight="1" x14ac:dyDescent="0.25">
      <c r="H281" s="679"/>
    </row>
    <row r="282" spans="8:8" ht="15.75" customHeight="1" x14ac:dyDescent="0.25">
      <c r="H282" s="679"/>
    </row>
    <row r="283" spans="8:8" ht="15.75" customHeight="1" x14ac:dyDescent="0.25">
      <c r="H283" s="679"/>
    </row>
    <row r="284" spans="8:8" ht="15.75" customHeight="1" x14ac:dyDescent="0.25">
      <c r="H284" s="679"/>
    </row>
    <row r="285" spans="8:8" ht="15.75" customHeight="1" x14ac:dyDescent="0.25">
      <c r="H285" s="679"/>
    </row>
    <row r="286" spans="8:8" ht="15.75" customHeight="1" x14ac:dyDescent="0.25">
      <c r="H286" s="679"/>
    </row>
    <row r="287" spans="8:8" ht="15.75" customHeight="1" x14ac:dyDescent="0.25">
      <c r="H287" s="679"/>
    </row>
    <row r="288" spans="8:8" ht="15.75" customHeight="1" x14ac:dyDescent="0.25">
      <c r="H288" s="679"/>
    </row>
    <row r="289" spans="8:8" ht="15.75" customHeight="1" x14ac:dyDescent="0.25">
      <c r="H289" s="679"/>
    </row>
    <row r="290" spans="8:8" ht="15.75" customHeight="1" x14ac:dyDescent="0.25">
      <c r="H290" s="679"/>
    </row>
    <row r="291" spans="8:8" ht="15.75" customHeight="1" x14ac:dyDescent="0.25">
      <c r="H291" s="679"/>
    </row>
    <row r="292" spans="8:8" ht="15.75" customHeight="1" x14ac:dyDescent="0.25">
      <c r="H292" s="679"/>
    </row>
    <row r="293" spans="8:8" ht="15.75" customHeight="1" x14ac:dyDescent="0.25">
      <c r="H293" s="679"/>
    </row>
    <row r="294" spans="8:8" ht="15.75" customHeight="1" x14ac:dyDescent="0.25">
      <c r="H294" s="679"/>
    </row>
    <row r="295" spans="8:8" ht="15.75" customHeight="1" x14ac:dyDescent="0.25">
      <c r="H295" s="679"/>
    </row>
    <row r="296" spans="8:8" ht="15.75" customHeight="1" x14ac:dyDescent="0.25">
      <c r="H296" s="679"/>
    </row>
    <row r="297" spans="8:8" ht="15.75" customHeight="1" x14ac:dyDescent="0.25">
      <c r="H297" s="679"/>
    </row>
    <row r="298" spans="8:8" ht="15.75" customHeight="1" x14ac:dyDescent="0.25">
      <c r="H298" s="679"/>
    </row>
    <row r="299" spans="8:8" ht="15.75" customHeight="1" x14ac:dyDescent="0.25">
      <c r="H299" s="679"/>
    </row>
    <row r="300" spans="8:8" ht="15.75" customHeight="1" x14ac:dyDescent="0.25">
      <c r="H300" s="679"/>
    </row>
    <row r="301" spans="8:8" ht="15.75" customHeight="1" x14ac:dyDescent="0.25">
      <c r="H301" s="679"/>
    </row>
    <row r="302" spans="8:8" ht="15.75" customHeight="1" x14ac:dyDescent="0.25">
      <c r="H302" s="679"/>
    </row>
    <row r="303" spans="8:8" ht="15.75" customHeight="1" x14ac:dyDescent="0.25">
      <c r="H303" s="679"/>
    </row>
    <row r="304" spans="8:8" ht="15.75" customHeight="1" x14ac:dyDescent="0.25">
      <c r="H304" s="679"/>
    </row>
    <row r="305" spans="8:8" ht="15.75" customHeight="1" x14ac:dyDescent="0.25">
      <c r="H305" s="679"/>
    </row>
    <row r="306" spans="8:8" ht="15.75" customHeight="1" x14ac:dyDescent="0.25">
      <c r="H306" s="679"/>
    </row>
    <row r="307" spans="8:8" ht="15.75" customHeight="1" x14ac:dyDescent="0.25">
      <c r="H307" s="679"/>
    </row>
    <row r="308" spans="8:8" ht="15.75" customHeight="1" x14ac:dyDescent="0.25">
      <c r="H308" s="679"/>
    </row>
    <row r="309" spans="8:8" ht="15.75" customHeight="1" x14ac:dyDescent="0.25">
      <c r="H309" s="679"/>
    </row>
    <row r="310" spans="8:8" ht="15.75" customHeight="1" x14ac:dyDescent="0.25">
      <c r="H310" s="679"/>
    </row>
    <row r="311" spans="8:8" ht="15.75" customHeight="1" x14ac:dyDescent="0.25">
      <c r="H311" s="679"/>
    </row>
    <row r="312" spans="8:8" ht="15.75" customHeight="1" x14ac:dyDescent="0.25">
      <c r="H312" s="679"/>
    </row>
    <row r="313" spans="8:8" ht="15.75" customHeight="1" x14ac:dyDescent="0.25">
      <c r="H313" s="679"/>
    </row>
    <row r="314" spans="8:8" ht="15.75" customHeight="1" x14ac:dyDescent="0.25">
      <c r="H314" s="679"/>
    </row>
    <row r="315" spans="8:8" ht="15.75" customHeight="1" x14ac:dyDescent="0.25">
      <c r="H315" s="679"/>
    </row>
    <row r="316" spans="8:8" ht="15.75" customHeight="1" x14ac:dyDescent="0.25">
      <c r="H316" s="679"/>
    </row>
    <row r="317" spans="8:8" ht="15.75" customHeight="1" x14ac:dyDescent="0.25">
      <c r="H317" s="679"/>
    </row>
    <row r="318" spans="8:8" ht="15.75" customHeight="1" x14ac:dyDescent="0.25">
      <c r="H318" s="679"/>
    </row>
    <row r="319" spans="8:8" ht="15.75" customHeight="1" x14ac:dyDescent="0.25">
      <c r="H319" s="679"/>
    </row>
    <row r="320" spans="8:8" ht="15.75" customHeight="1" x14ac:dyDescent="0.25">
      <c r="H320" s="679"/>
    </row>
    <row r="321" spans="8:8" ht="15.75" customHeight="1" x14ac:dyDescent="0.25">
      <c r="H321" s="679"/>
    </row>
    <row r="322" spans="8:8" ht="15.75" customHeight="1" x14ac:dyDescent="0.25">
      <c r="H322" s="679"/>
    </row>
    <row r="323" spans="8:8" ht="15.75" customHeight="1" x14ac:dyDescent="0.25">
      <c r="H323" s="679"/>
    </row>
    <row r="324" spans="8:8" ht="15.75" customHeight="1" x14ac:dyDescent="0.25">
      <c r="H324" s="679"/>
    </row>
    <row r="325" spans="8:8" ht="15.75" customHeight="1" x14ac:dyDescent="0.25">
      <c r="H325" s="679"/>
    </row>
    <row r="326" spans="8:8" ht="15.75" customHeight="1" x14ac:dyDescent="0.25">
      <c r="H326" s="679"/>
    </row>
    <row r="327" spans="8:8" ht="15.75" customHeight="1" x14ac:dyDescent="0.25">
      <c r="H327" s="679"/>
    </row>
    <row r="328" spans="8:8" ht="15.75" customHeight="1" x14ac:dyDescent="0.25">
      <c r="H328" s="679"/>
    </row>
    <row r="329" spans="8:8" ht="15.75" customHeight="1" x14ac:dyDescent="0.25">
      <c r="H329" s="679"/>
    </row>
    <row r="330" spans="8:8" ht="15.75" customHeight="1" x14ac:dyDescent="0.25">
      <c r="H330" s="679"/>
    </row>
    <row r="331" spans="8:8" ht="15.75" customHeight="1" x14ac:dyDescent="0.25">
      <c r="H331" s="679"/>
    </row>
    <row r="332" spans="8:8" ht="15.75" customHeight="1" x14ac:dyDescent="0.25">
      <c r="H332" s="679"/>
    </row>
    <row r="333" spans="8:8" ht="15.75" customHeight="1" x14ac:dyDescent="0.25">
      <c r="H333" s="679"/>
    </row>
    <row r="334" spans="8:8" ht="15.75" customHeight="1" x14ac:dyDescent="0.25">
      <c r="H334" s="679"/>
    </row>
    <row r="335" spans="8:8" ht="15.75" customHeight="1" x14ac:dyDescent="0.25">
      <c r="H335" s="679"/>
    </row>
    <row r="336" spans="8:8" ht="15.75" customHeight="1" x14ac:dyDescent="0.25">
      <c r="H336" s="679"/>
    </row>
    <row r="337" spans="8:8" ht="15.75" customHeight="1" x14ac:dyDescent="0.25">
      <c r="H337" s="679"/>
    </row>
    <row r="338" spans="8:8" ht="15.75" customHeight="1" x14ac:dyDescent="0.25">
      <c r="H338" s="679"/>
    </row>
    <row r="339" spans="8:8" ht="15.75" customHeight="1" x14ac:dyDescent="0.25">
      <c r="H339" s="679"/>
    </row>
    <row r="340" spans="8:8" ht="15.75" customHeight="1" x14ac:dyDescent="0.25">
      <c r="H340" s="679"/>
    </row>
    <row r="341" spans="8:8" ht="15.75" customHeight="1" x14ac:dyDescent="0.25">
      <c r="H341" s="679"/>
    </row>
    <row r="342" spans="8:8" ht="15.75" customHeight="1" x14ac:dyDescent="0.25">
      <c r="H342" s="679"/>
    </row>
    <row r="343" spans="8:8" ht="15.75" customHeight="1" x14ac:dyDescent="0.25">
      <c r="H343" s="679"/>
    </row>
    <row r="344" spans="8:8" ht="15.75" customHeight="1" x14ac:dyDescent="0.25">
      <c r="H344" s="679"/>
    </row>
    <row r="345" spans="8:8" ht="15.75" customHeight="1" x14ac:dyDescent="0.25">
      <c r="H345" s="679"/>
    </row>
    <row r="346" spans="8:8" ht="15.75" customHeight="1" x14ac:dyDescent="0.25">
      <c r="H346" s="679"/>
    </row>
    <row r="347" spans="8:8" ht="15.75" customHeight="1" x14ac:dyDescent="0.25">
      <c r="H347" s="679"/>
    </row>
    <row r="348" spans="8:8" ht="15.75" customHeight="1" x14ac:dyDescent="0.25">
      <c r="H348" s="679"/>
    </row>
    <row r="349" spans="8:8" ht="15.75" customHeight="1" x14ac:dyDescent="0.25">
      <c r="H349" s="679"/>
    </row>
    <row r="350" spans="8:8" ht="15.75" customHeight="1" x14ac:dyDescent="0.25">
      <c r="H350" s="679"/>
    </row>
    <row r="351" spans="8:8" ht="15.75" customHeight="1" x14ac:dyDescent="0.25">
      <c r="H351" s="679"/>
    </row>
    <row r="352" spans="8:8" ht="15.75" customHeight="1" x14ac:dyDescent="0.25">
      <c r="H352" s="679"/>
    </row>
    <row r="353" spans="8:8" ht="15.75" customHeight="1" x14ac:dyDescent="0.25">
      <c r="H353" s="679"/>
    </row>
    <row r="354" spans="8:8" ht="15.75" customHeight="1" x14ac:dyDescent="0.25">
      <c r="H354" s="679"/>
    </row>
    <row r="355" spans="8:8" ht="15.75" customHeight="1" x14ac:dyDescent="0.25">
      <c r="H355" s="679"/>
    </row>
    <row r="356" spans="8:8" ht="15.75" customHeight="1" x14ac:dyDescent="0.25">
      <c r="H356" s="679"/>
    </row>
    <row r="357" spans="8:8" ht="15.75" customHeight="1" x14ac:dyDescent="0.25">
      <c r="H357" s="679"/>
    </row>
    <row r="358" spans="8:8" ht="15.75" customHeight="1" x14ac:dyDescent="0.25">
      <c r="H358" s="679"/>
    </row>
    <row r="359" spans="8:8" ht="15.75" customHeight="1" x14ac:dyDescent="0.25">
      <c r="H359" s="679"/>
    </row>
    <row r="360" spans="8:8" ht="15.75" customHeight="1" x14ac:dyDescent="0.25">
      <c r="H360" s="679"/>
    </row>
    <row r="361" spans="8:8" ht="15.75" customHeight="1" x14ac:dyDescent="0.25">
      <c r="H361" s="679"/>
    </row>
    <row r="362" spans="8:8" ht="15.75" customHeight="1" x14ac:dyDescent="0.25">
      <c r="H362" s="679"/>
    </row>
    <row r="363" spans="8:8" ht="15.75" customHeight="1" x14ac:dyDescent="0.25">
      <c r="H363" s="679"/>
    </row>
    <row r="364" spans="8:8" ht="15.75" customHeight="1" x14ac:dyDescent="0.25">
      <c r="H364" s="679"/>
    </row>
    <row r="365" spans="8:8" ht="15.75" customHeight="1" x14ac:dyDescent="0.25">
      <c r="H365" s="679"/>
    </row>
    <row r="366" spans="8:8" ht="15.75" customHeight="1" x14ac:dyDescent="0.25">
      <c r="H366" s="679"/>
    </row>
    <row r="367" spans="8:8" ht="15.75" customHeight="1" x14ac:dyDescent="0.25">
      <c r="H367" s="679"/>
    </row>
    <row r="368" spans="8:8" ht="15.75" customHeight="1" x14ac:dyDescent="0.25">
      <c r="H368" s="679"/>
    </row>
    <row r="369" spans="8:8" ht="15.75" customHeight="1" x14ac:dyDescent="0.25">
      <c r="H369" s="679"/>
    </row>
    <row r="370" spans="8:8" ht="15.75" customHeight="1" x14ac:dyDescent="0.25">
      <c r="H370" s="679"/>
    </row>
    <row r="371" spans="8:8" ht="15.75" customHeight="1" x14ac:dyDescent="0.25">
      <c r="H371" s="679"/>
    </row>
    <row r="372" spans="8:8" ht="15.75" customHeight="1" x14ac:dyDescent="0.25">
      <c r="H372" s="679"/>
    </row>
    <row r="373" spans="8:8" ht="15.75" customHeight="1" x14ac:dyDescent="0.25">
      <c r="H373" s="679"/>
    </row>
    <row r="374" spans="8:8" ht="15.75" customHeight="1" x14ac:dyDescent="0.25">
      <c r="H374" s="679"/>
    </row>
    <row r="375" spans="8:8" ht="15.75" customHeight="1" x14ac:dyDescent="0.25">
      <c r="H375" s="679"/>
    </row>
    <row r="376" spans="8:8" ht="15.75" customHeight="1" x14ac:dyDescent="0.25">
      <c r="H376" s="679"/>
    </row>
    <row r="377" spans="8:8" ht="15.75" customHeight="1" x14ac:dyDescent="0.25">
      <c r="H377" s="679"/>
    </row>
    <row r="378" spans="8:8" ht="15.75" customHeight="1" x14ac:dyDescent="0.25">
      <c r="H378" s="679"/>
    </row>
    <row r="379" spans="8:8" ht="15.75" customHeight="1" x14ac:dyDescent="0.25">
      <c r="H379" s="679"/>
    </row>
    <row r="380" spans="8:8" ht="15.75" customHeight="1" x14ac:dyDescent="0.25">
      <c r="H380" s="679"/>
    </row>
    <row r="381" spans="8:8" ht="15.75" customHeight="1" x14ac:dyDescent="0.25">
      <c r="H381" s="679"/>
    </row>
    <row r="382" spans="8:8" ht="15.75" customHeight="1" x14ac:dyDescent="0.25">
      <c r="H382" s="679"/>
    </row>
    <row r="383" spans="8:8" ht="15.75" customHeight="1" x14ac:dyDescent="0.25">
      <c r="H383" s="679"/>
    </row>
    <row r="384" spans="8:8" ht="15.75" customHeight="1" x14ac:dyDescent="0.25">
      <c r="H384" s="679"/>
    </row>
    <row r="385" spans="8:8" ht="15.75" customHeight="1" x14ac:dyDescent="0.25">
      <c r="H385" s="679"/>
    </row>
    <row r="386" spans="8:8" ht="15.75" customHeight="1" x14ac:dyDescent="0.25">
      <c r="H386" s="679"/>
    </row>
    <row r="387" spans="8:8" ht="15.75" customHeight="1" x14ac:dyDescent="0.25">
      <c r="H387" s="679"/>
    </row>
    <row r="388" spans="8:8" ht="15.75" customHeight="1" x14ac:dyDescent="0.25">
      <c r="H388" s="679"/>
    </row>
    <row r="389" spans="8:8" ht="15.75" customHeight="1" x14ac:dyDescent="0.25">
      <c r="H389" s="679"/>
    </row>
    <row r="390" spans="8:8" ht="15.75" customHeight="1" x14ac:dyDescent="0.25">
      <c r="H390" s="679"/>
    </row>
    <row r="391" spans="8:8" ht="15.75" customHeight="1" x14ac:dyDescent="0.25">
      <c r="H391" s="679"/>
    </row>
    <row r="392" spans="8:8" ht="15.75" customHeight="1" x14ac:dyDescent="0.25">
      <c r="H392" s="679"/>
    </row>
    <row r="393" spans="8:8" ht="15.75" customHeight="1" x14ac:dyDescent="0.25">
      <c r="H393" s="679"/>
    </row>
    <row r="394" spans="8:8" ht="15.75" customHeight="1" x14ac:dyDescent="0.25">
      <c r="H394" s="679"/>
    </row>
    <row r="395" spans="8:8" ht="15.75" customHeight="1" x14ac:dyDescent="0.25">
      <c r="H395" s="679"/>
    </row>
    <row r="396" spans="8:8" ht="15.75" customHeight="1" x14ac:dyDescent="0.25">
      <c r="H396" s="679"/>
    </row>
    <row r="397" spans="8:8" ht="15.75" customHeight="1" x14ac:dyDescent="0.25">
      <c r="H397" s="679"/>
    </row>
    <row r="398" spans="8:8" ht="15.75" customHeight="1" x14ac:dyDescent="0.25">
      <c r="H398" s="679"/>
    </row>
    <row r="399" spans="8:8" ht="15.75" customHeight="1" x14ac:dyDescent="0.25">
      <c r="H399" s="679"/>
    </row>
    <row r="400" spans="8:8" ht="15.75" customHeight="1" x14ac:dyDescent="0.25">
      <c r="H400" s="679"/>
    </row>
    <row r="401" spans="8:8" ht="15.75" customHeight="1" x14ac:dyDescent="0.25">
      <c r="H401" s="679"/>
    </row>
    <row r="402" spans="8:8" ht="15.75" customHeight="1" x14ac:dyDescent="0.25">
      <c r="H402" s="679"/>
    </row>
    <row r="403" spans="8:8" ht="15.75" customHeight="1" x14ac:dyDescent="0.25">
      <c r="H403" s="679"/>
    </row>
    <row r="404" spans="8:8" ht="15.75" customHeight="1" x14ac:dyDescent="0.25">
      <c r="H404" s="679"/>
    </row>
    <row r="405" spans="8:8" ht="15.75" customHeight="1" x14ac:dyDescent="0.25">
      <c r="H405" s="679"/>
    </row>
    <row r="406" spans="8:8" ht="15.75" customHeight="1" x14ac:dyDescent="0.25">
      <c r="H406" s="679"/>
    </row>
    <row r="407" spans="8:8" ht="15.75" customHeight="1" x14ac:dyDescent="0.25">
      <c r="H407" s="679"/>
    </row>
    <row r="408" spans="8:8" ht="15.75" customHeight="1" x14ac:dyDescent="0.25">
      <c r="H408" s="679"/>
    </row>
    <row r="409" spans="8:8" ht="15.75" customHeight="1" x14ac:dyDescent="0.25">
      <c r="H409" s="679"/>
    </row>
    <row r="410" spans="8:8" ht="15.75" customHeight="1" x14ac:dyDescent="0.25">
      <c r="H410" s="679"/>
    </row>
    <row r="411" spans="8:8" ht="15.75" customHeight="1" x14ac:dyDescent="0.25">
      <c r="H411" s="679"/>
    </row>
    <row r="412" spans="8:8" ht="15.75" customHeight="1" x14ac:dyDescent="0.25">
      <c r="H412" s="679"/>
    </row>
    <row r="413" spans="8:8" ht="15.75" customHeight="1" x14ac:dyDescent="0.25">
      <c r="H413" s="679"/>
    </row>
    <row r="414" spans="8:8" ht="15.75" customHeight="1" x14ac:dyDescent="0.25">
      <c r="H414" s="679"/>
    </row>
    <row r="415" spans="8:8" ht="15.75" customHeight="1" x14ac:dyDescent="0.25">
      <c r="H415" s="679"/>
    </row>
    <row r="416" spans="8:8" ht="15.75" customHeight="1" x14ac:dyDescent="0.25">
      <c r="H416" s="679"/>
    </row>
    <row r="417" spans="8:8" ht="15.75" customHeight="1" x14ac:dyDescent="0.25">
      <c r="H417" s="679"/>
    </row>
    <row r="418" spans="8:8" ht="15.75" customHeight="1" x14ac:dyDescent="0.25">
      <c r="H418" s="679"/>
    </row>
    <row r="419" spans="8:8" ht="15.75" customHeight="1" x14ac:dyDescent="0.25">
      <c r="H419" s="679"/>
    </row>
    <row r="420" spans="8:8" ht="15.75" customHeight="1" x14ac:dyDescent="0.25">
      <c r="H420" s="679"/>
    </row>
    <row r="421" spans="8:8" ht="15.75" customHeight="1" x14ac:dyDescent="0.25">
      <c r="H421" s="679"/>
    </row>
    <row r="422" spans="8:8" ht="15.75" customHeight="1" x14ac:dyDescent="0.25">
      <c r="H422" s="679"/>
    </row>
    <row r="423" spans="8:8" ht="15.75" customHeight="1" x14ac:dyDescent="0.25">
      <c r="H423" s="679"/>
    </row>
    <row r="424" spans="8:8" ht="15.75" customHeight="1" x14ac:dyDescent="0.25">
      <c r="H424" s="679"/>
    </row>
    <row r="425" spans="8:8" ht="15.75" customHeight="1" x14ac:dyDescent="0.25">
      <c r="H425" s="679"/>
    </row>
    <row r="426" spans="8:8" ht="15.75" customHeight="1" x14ac:dyDescent="0.25">
      <c r="H426" s="679"/>
    </row>
    <row r="427" spans="8:8" ht="15.75" customHeight="1" x14ac:dyDescent="0.25">
      <c r="H427" s="679"/>
    </row>
    <row r="428" spans="8:8" ht="15.75" customHeight="1" x14ac:dyDescent="0.25">
      <c r="H428" s="679"/>
    </row>
    <row r="429" spans="8:8" ht="15.75" customHeight="1" x14ac:dyDescent="0.25">
      <c r="H429" s="679"/>
    </row>
    <row r="430" spans="8:8" ht="15.75" customHeight="1" x14ac:dyDescent="0.25">
      <c r="H430" s="679"/>
    </row>
    <row r="431" spans="8:8" ht="15.75" customHeight="1" x14ac:dyDescent="0.25">
      <c r="H431" s="679"/>
    </row>
    <row r="432" spans="8:8" ht="15.75" customHeight="1" x14ac:dyDescent="0.25">
      <c r="H432" s="679"/>
    </row>
    <row r="433" spans="8:8" ht="15.75" customHeight="1" x14ac:dyDescent="0.25">
      <c r="H433" s="679"/>
    </row>
    <row r="434" spans="8:8" ht="15.75" customHeight="1" x14ac:dyDescent="0.25">
      <c r="H434" s="679"/>
    </row>
    <row r="435" spans="8:8" ht="15.75" customHeight="1" x14ac:dyDescent="0.25">
      <c r="H435" s="679"/>
    </row>
    <row r="436" spans="8:8" ht="15.75" customHeight="1" x14ac:dyDescent="0.25">
      <c r="H436" s="679"/>
    </row>
    <row r="437" spans="8:8" ht="15.75" customHeight="1" x14ac:dyDescent="0.25">
      <c r="H437" s="679"/>
    </row>
    <row r="438" spans="8:8" ht="15.75" customHeight="1" x14ac:dyDescent="0.25">
      <c r="H438" s="679"/>
    </row>
    <row r="439" spans="8:8" ht="15.75" customHeight="1" x14ac:dyDescent="0.25">
      <c r="H439" s="679"/>
    </row>
    <row r="440" spans="8:8" ht="15.75" customHeight="1" x14ac:dyDescent="0.25">
      <c r="H440" s="679"/>
    </row>
    <row r="441" spans="8:8" ht="15.75" customHeight="1" x14ac:dyDescent="0.25">
      <c r="H441" s="679"/>
    </row>
    <row r="442" spans="8:8" ht="15.75" customHeight="1" x14ac:dyDescent="0.25">
      <c r="H442" s="679"/>
    </row>
    <row r="443" spans="8:8" ht="15.75" customHeight="1" x14ac:dyDescent="0.25">
      <c r="H443" s="679"/>
    </row>
    <row r="444" spans="8:8" ht="15.75" customHeight="1" x14ac:dyDescent="0.25">
      <c r="H444" s="679"/>
    </row>
    <row r="445" spans="8:8" ht="15.75" customHeight="1" x14ac:dyDescent="0.25">
      <c r="H445" s="679"/>
    </row>
    <row r="446" spans="8:8" ht="15.75" customHeight="1" x14ac:dyDescent="0.25">
      <c r="H446" s="679"/>
    </row>
    <row r="447" spans="8:8" ht="15.75" customHeight="1" x14ac:dyDescent="0.25">
      <c r="H447" s="679"/>
    </row>
    <row r="448" spans="8:8" ht="15.75" customHeight="1" x14ac:dyDescent="0.25">
      <c r="H448" s="679"/>
    </row>
    <row r="449" spans="8:8" ht="15.75" customHeight="1" x14ac:dyDescent="0.25">
      <c r="H449" s="679"/>
    </row>
    <row r="450" spans="8:8" ht="15.75" customHeight="1" x14ac:dyDescent="0.25">
      <c r="H450" s="679"/>
    </row>
    <row r="451" spans="8:8" ht="15.75" customHeight="1" x14ac:dyDescent="0.25">
      <c r="H451" s="679"/>
    </row>
    <row r="452" spans="8:8" ht="15.75" customHeight="1" x14ac:dyDescent="0.25">
      <c r="H452" s="679"/>
    </row>
    <row r="453" spans="8:8" ht="15.75" customHeight="1" x14ac:dyDescent="0.25">
      <c r="H453" s="679"/>
    </row>
    <row r="454" spans="8:8" ht="15.75" customHeight="1" x14ac:dyDescent="0.25">
      <c r="H454" s="679"/>
    </row>
    <row r="455" spans="8:8" ht="15.75" customHeight="1" x14ac:dyDescent="0.25">
      <c r="H455" s="679"/>
    </row>
    <row r="456" spans="8:8" ht="15.75" customHeight="1" x14ac:dyDescent="0.25">
      <c r="H456" s="679"/>
    </row>
    <row r="457" spans="8:8" ht="15.75" customHeight="1" x14ac:dyDescent="0.25">
      <c r="H457" s="679"/>
    </row>
    <row r="458" spans="8:8" ht="15.75" customHeight="1" x14ac:dyDescent="0.25">
      <c r="H458" s="679"/>
    </row>
    <row r="459" spans="8:8" ht="15.75" customHeight="1" x14ac:dyDescent="0.25">
      <c r="H459" s="679"/>
    </row>
    <row r="460" spans="8:8" ht="15.75" customHeight="1" x14ac:dyDescent="0.25">
      <c r="H460" s="679"/>
    </row>
    <row r="461" spans="8:8" ht="15.75" customHeight="1" x14ac:dyDescent="0.25">
      <c r="H461" s="679"/>
    </row>
    <row r="462" spans="8:8" ht="15.75" customHeight="1" x14ac:dyDescent="0.25">
      <c r="H462" s="679"/>
    </row>
    <row r="463" spans="8:8" ht="15.75" customHeight="1" x14ac:dyDescent="0.25">
      <c r="H463" s="679"/>
    </row>
    <row r="464" spans="8:8" ht="15.75" customHeight="1" x14ac:dyDescent="0.25">
      <c r="H464" s="679"/>
    </row>
    <row r="465" spans="8:8" ht="15.75" customHeight="1" x14ac:dyDescent="0.25">
      <c r="H465" s="679"/>
    </row>
    <row r="466" spans="8:8" ht="15.75" customHeight="1" x14ac:dyDescent="0.25">
      <c r="H466" s="679"/>
    </row>
    <row r="467" spans="8:8" ht="15.75" customHeight="1" x14ac:dyDescent="0.25">
      <c r="H467" s="679"/>
    </row>
    <row r="468" spans="8:8" ht="15.75" customHeight="1" x14ac:dyDescent="0.25">
      <c r="H468" s="679"/>
    </row>
    <row r="469" spans="8:8" ht="15.75" customHeight="1" x14ac:dyDescent="0.25">
      <c r="H469" s="679"/>
    </row>
    <row r="470" spans="8:8" ht="15.75" customHeight="1" x14ac:dyDescent="0.25">
      <c r="H470" s="679"/>
    </row>
    <row r="471" spans="8:8" ht="15.75" customHeight="1" x14ac:dyDescent="0.25">
      <c r="H471" s="679"/>
    </row>
    <row r="472" spans="8:8" ht="15.75" customHeight="1" x14ac:dyDescent="0.25">
      <c r="H472" s="679"/>
    </row>
    <row r="473" spans="8:8" ht="15.75" customHeight="1" x14ac:dyDescent="0.25">
      <c r="H473" s="679"/>
    </row>
    <row r="474" spans="8:8" ht="15.75" customHeight="1" x14ac:dyDescent="0.25">
      <c r="H474" s="679"/>
    </row>
    <row r="475" spans="8:8" ht="15.75" customHeight="1" x14ac:dyDescent="0.25">
      <c r="H475" s="679"/>
    </row>
    <row r="476" spans="8:8" ht="15.75" customHeight="1" x14ac:dyDescent="0.25">
      <c r="H476" s="679"/>
    </row>
    <row r="477" spans="8:8" ht="15.75" customHeight="1" x14ac:dyDescent="0.25">
      <c r="H477" s="679"/>
    </row>
    <row r="478" spans="8:8" ht="15.75" customHeight="1" x14ac:dyDescent="0.25">
      <c r="H478" s="679"/>
    </row>
    <row r="479" spans="8:8" ht="15.75" customHeight="1" x14ac:dyDescent="0.25">
      <c r="H479" s="679"/>
    </row>
    <row r="480" spans="8:8" ht="15.75" customHeight="1" x14ac:dyDescent="0.25">
      <c r="H480" s="679"/>
    </row>
    <row r="481" spans="8:8" ht="15.75" customHeight="1" x14ac:dyDescent="0.25">
      <c r="H481" s="679"/>
    </row>
    <row r="482" spans="8:8" ht="15.75" customHeight="1" x14ac:dyDescent="0.25">
      <c r="H482" s="679"/>
    </row>
    <row r="483" spans="8:8" ht="15.75" customHeight="1" x14ac:dyDescent="0.25">
      <c r="H483" s="679"/>
    </row>
    <row r="484" spans="8:8" ht="15.75" customHeight="1" x14ac:dyDescent="0.25">
      <c r="H484" s="679"/>
    </row>
    <row r="485" spans="8:8" ht="15.75" customHeight="1" x14ac:dyDescent="0.25">
      <c r="H485" s="679"/>
    </row>
    <row r="486" spans="8:8" ht="15.75" customHeight="1" x14ac:dyDescent="0.25">
      <c r="H486" s="679"/>
    </row>
    <row r="487" spans="8:8" ht="15.75" customHeight="1" x14ac:dyDescent="0.25">
      <c r="H487" s="679"/>
    </row>
    <row r="488" spans="8:8" ht="15.75" customHeight="1" x14ac:dyDescent="0.25">
      <c r="H488" s="679"/>
    </row>
    <row r="489" spans="8:8" ht="15.75" customHeight="1" x14ac:dyDescent="0.25">
      <c r="H489" s="679"/>
    </row>
    <row r="490" spans="8:8" ht="15.75" customHeight="1" x14ac:dyDescent="0.25">
      <c r="H490" s="679"/>
    </row>
    <row r="491" spans="8:8" ht="15.75" customHeight="1" x14ac:dyDescent="0.25">
      <c r="H491" s="679"/>
    </row>
    <row r="492" spans="8:8" ht="15.75" customHeight="1" x14ac:dyDescent="0.25">
      <c r="H492" s="679"/>
    </row>
    <row r="493" spans="8:8" ht="15.75" customHeight="1" x14ac:dyDescent="0.25">
      <c r="H493" s="679"/>
    </row>
    <row r="494" spans="8:8" ht="15.75" customHeight="1" x14ac:dyDescent="0.25">
      <c r="H494" s="679"/>
    </row>
    <row r="495" spans="8:8" ht="15.75" customHeight="1" x14ac:dyDescent="0.25">
      <c r="H495" s="679"/>
    </row>
    <row r="496" spans="8:8" ht="15.75" customHeight="1" x14ac:dyDescent="0.25">
      <c r="H496" s="679"/>
    </row>
    <row r="497" spans="8:8" ht="15.75" customHeight="1" x14ac:dyDescent="0.25">
      <c r="H497" s="679"/>
    </row>
    <row r="498" spans="8:8" ht="15.75" customHeight="1" x14ac:dyDescent="0.25">
      <c r="H498" s="679"/>
    </row>
    <row r="499" spans="8:8" ht="15.75" customHeight="1" x14ac:dyDescent="0.25">
      <c r="H499" s="679"/>
    </row>
    <row r="500" spans="8:8" ht="15.75" customHeight="1" x14ac:dyDescent="0.25">
      <c r="H500" s="679"/>
    </row>
    <row r="501" spans="8:8" ht="15.75" customHeight="1" x14ac:dyDescent="0.25">
      <c r="H501" s="679"/>
    </row>
    <row r="502" spans="8:8" ht="15.75" customHeight="1" x14ac:dyDescent="0.25">
      <c r="H502" s="679"/>
    </row>
    <row r="503" spans="8:8" ht="15.75" customHeight="1" x14ac:dyDescent="0.25">
      <c r="H503" s="679"/>
    </row>
    <row r="504" spans="8:8" ht="15.75" customHeight="1" x14ac:dyDescent="0.25">
      <c r="H504" s="679"/>
    </row>
    <row r="505" spans="8:8" ht="15.75" customHeight="1" x14ac:dyDescent="0.25">
      <c r="H505" s="679"/>
    </row>
    <row r="506" spans="8:8" ht="15.75" customHeight="1" x14ac:dyDescent="0.25">
      <c r="H506" s="679"/>
    </row>
    <row r="507" spans="8:8" ht="15.75" customHeight="1" x14ac:dyDescent="0.25">
      <c r="H507" s="679"/>
    </row>
    <row r="508" spans="8:8" ht="15.75" customHeight="1" x14ac:dyDescent="0.25">
      <c r="H508" s="679"/>
    </row>
    <row r="509" spans="8:8" ht="15.75" customHeight="1" x14ac:dyDescent="0.25">
      <c r="H509" s="679"/>
    </row>
    <row r="510" spans="8:8" ht="15.75" customHeight="1" x14ac:dyDescent="0.25">
      <c r="H510" s="679"/>
    </row>
    <row r="511" spans="8:8" ht="15.75" customHeight="1" x14ac:dyDescent="0.25">
      <c r="H511" s="679"/>
    </row>
    <row r="512" spans="8:8" ht="15.75" customHeight="1" x14ac:dyDescent="0.25">
      <c r="H512" s="679"/>
    </row>
    <row r="513" spans="8:8" ht="15.75" customHeight="1" x14ac:dyDescent="0.25">
      <c r="H513" s="679"/>
    </row>
    <row r="514" spans="8:8" ht="15.75" customHeight="1" x14ac:dyDescent="0.25">
      <c r="H514" s="679"/>
    </row>
    <row r="515" spans="8:8" ht="15.75" customHeight="1" x14ac:dyDescent="0.25">
      <c r="H515" s="679"/>
    </row>
    <row r="516" spans="8:8" ht="15.75" customHeight="1" x14ac:dyDescent="0.25">
      <c r="H516" s="679"/>
    </row>
    <row r="517" spans="8:8" ht="15.75" customHeight="1" x14ac:dyDescent="0.25">
      <c r="H517" s="679"/>
    </row>
    <row r="518" spans="8:8" ht="15.75" customHeight="1" x14ac:dyDescent="0.25">
      <c r="H518" s="679"/>
    </row>
    <row r="519" spans="8:8" ht="15.75" customHeight="1" x14ac:dyDescent="0.25">
      <c r="H519" s="679"/>
    </row>
    <row r="520" spans="8:8" ht="15.75" customHeight="1" x14ac:dyDescent="0.25">
      <c r="H520" s="679"/>
    </row>
    <row r="521" spans="8:8" ht="15.75" customHeight="1" x14ac:dyDescent="0.25">
      <c r="H521" s="679"/>
    </row>
    <row r="522" spans="8:8" ht="15.75" customHeight="1" x14ac:dyDescent="0.25">
      <c r="H522" s="679"/>
    </row>
    <row r="523" spans="8:8" ht="15.75" customHeight="1" x14ac:dyDescent="0.25">
      <c r="H523" s="679"/>
    </row>
    <row r="524" spans="8:8" ht="15.75" customHeight="1" x14ac:dyDescent="0.25">
      <c r="H524" s="679"/>
    </row>
    <row r="525" spans="8:8" ht="15.75" customHeight="1" x14ac:dyDescent="0.25">
      <c r="H525" s="679"/>
    </row>
    <row r="526" spans="8:8" ht="15.75" customHeight="1" x14ac:dyDescent="0.25">
      <c r="H526" s="679"/>
    </row>
    <row r="527" spans="8:8" ht="15.75" customHeight="1" x14ac:dyDescent="0.25">
      <c r="H527" s="679"/>
    </row>
    <row r="528" spans="8:8" ht="15.75" customHeight="1" x14ac:dyDescent="0.25">
      <c r="H528" s="679"/>
    </row>
    <row r="529" spans="8:8" ht="15.75" customHeight="1" x14ac:dyDescent="0.25">
      <c r="H529" s="679"/>
    </row>
    <row r="530" spans="8:8" ht="15.75" customHeight="1" x14ac:dyDescent="0.25">
      <c r="H530" s="679"/>
    </row>
    <row r="531" spans="8:8" ht="15.75" customHeight="1" x14ac:dyDescent="0.25">
      <c r="H531" s="679"/>
    </row>
    <row r="532" spans="8:8" ht="15.75" customHeight="1" x14ac:dyDescent="0.25">
      <c r="H532" s="679"/>
    </row>
    <row r="533" spans="8:8" ht="15.75" customHeight="1" x14ac:dyDescent="0.25">
      <c r="H533" s="679"/>
    </row>
    <row r="534" spans="8:8" ht="15.75" customHeight="1" x14ac:dyDescent="0.25">
      <c r="H534" s="679"/>
    </row>
    <row r="535" spans="8:8" ht="15.75" customHeight="1" x14ac:dyDescent="0.25">
      <c r="H535" s="679"/>
    </row>
    <row r="536" spans="8:8" ht="15.75" customHeight="1" x14ac:dyDescent="0.25">
      <c r="H536" s="679"/>
    </row>
    <row r="537" spans="8:8" ht="15.75" customHeight="1" x14ac:dyDescent="0.25">
      <c r="H537" s="679"/>
    </row>
    <row r="538" spans="8:8" ht="15.75" customHeight="1" x14ac:dyDescent="0.25">
      <c r="H538" s="679"/>
    </row>
    <row r="539" spans="8:8" ht="15.75" customHeight="1" x14ac:dyDescent="0.25">
      <c r="H539" s="679"/>
    </row>
    <row r="540" spans="8:8" ht="15.75" customHeight="1" x14ac:dyDescent="0.25">
      <c r="H540" s="679"/>
    </row>
    <row r="541" spans="8:8" ht="15.75" customHeight="1" x14ac:dyDescent="0.25">
      <c r="H541" s="679"/>
    </row>
    <row r="542" spans="8:8" ht="15.75" customHeight="1" x14ac:dyDescent="0.25">
      <c r="H542" s="679"/>
    </row>
    <row r="543" spans="8:8" ht="15.75" customHeight="1" x14ac:dyDescent="0.25">
      <c r="H543" s="679"/>
    </row>
    <row r="544" spans="8:8" ht="15.75" customHeight="1" x14ac:dyDescent="0.25">
      <c r="H544" s="679"/>
    </row>
    <row r="545" spans="8:8" ht="15.75" customHeight="1" x14ac:dyDescent="0.25">
      <c r="H545" s="679"/>
    </row>
    <row r="546" spans="8:8" ht="15.75" customHeight="1" x14ac:dyDescent="0.25">
      <c r="H546" s="679"/>
    </row>
    <row r="547" spans="8:8" ht="15.75" customHeight="1" x14ac:dyDescent="0.25">
      <c r="H547" s="679"/>
    </row>
    <row r="548" spans="8:8" ht="15.75" customHeight="1" x14ac:dyDescent="0.25">
      <c r="H548" s="679"/>
    </row>
    <row r="549" spans="8:8" ht="15.75" customHeight="1" x14ac:dyDescent="0.25">
      <c r="H549" s="679"/>
    </row>
    <row r="550" spans="8:8" ht="15.75" customHeight="1" x14ac:dyDescent="0.25">
      <c r="H550" s="679"/>
    </row>
    <row r="551" spans="8:8" ht="15.75" customHeight="1" x14ac:dyDescent="0.25">
      <c r="H551" s="679"/>
    </row>
    <row r="552" spans="8:8" ht="15.75" customHeight="1" x14ac:dyDescent="0.25">
      <c r="H552" s="679"/>
    </row>
    <row r="553" spans="8:8" ht="15.75" customHeight="1" x14ac:dyDescent="0.25">
      <c r="H553" s="679"/>
    </row>
    <row r="554" spans="8:8" ht="15.75" customHeight="1" x14ac:dyDescent="0.25">
      <c r="H554" s="679"/>
    </row>
    <row r="555" spans="8:8" ht="15.75" customHeight="1" x14ac:dyDescent="0.25">
      <c r="H555" s="679"/>
    </row>
    <row r="556" spans="8:8" ht="15.75" customHeight="1" x14ac:dyDescent="0.25">
      <c r="H556" s="679"/>
    </row>
    <row r="557" spans="8:8" ht="15.75" customHeight="1" x14ac:dyDescent="0.25">
      <c r="H557" s="679"/>
    </row>
    <row r="558" spans="8:8" ht="15.75" customHeight="1" x14ac:dyDescent="0.25">
      <c r="H558" s="679"/>
    </row>
    <row r="559" spans="8:8" ht="15.75" customHeight="1" x14ac:dyDescent="0.25">
      <c r="H559" s="679"/>
    </row>
    <row r="560" spans="8:8" ht="15.75" customHeight="1" x14ac:dyDescent="0.25">
      <c r="H560" s="679"/>
    </row>
    <row r="561" spans="8:8" ht="15.75" customHeight="1" x14ac:dyDescent="0.25">
      <c r="H561" s="679"/>
    </row>
    <row r="562" spans="8:8" ht="15.75" customHeight="1" x14ac:dyDescent="0.25">
      <c r="H562" s="679"/>
    </row>
    <row r="563" spans="8:8" ht="15.75" customHeight="1" x14ac:dyDescent="0.25">
      <c r="H563" s="679"/>
    </row>
    <row r="564" spans="8:8" ht="15.75" customHeight="1" x14ac:dyDescent="0.25">
      <c r="H564" s="679"/>
    </row>
    <row r="565" spans="8:8" ht="15.75" customHeight="1" x14ac:dyDescent="0.25">
      <c r="H565" s="679"/>
    </row>
    <row r="566" spans="8:8" ht="15.75" customHeight="1" x14ac:dyDescent="0.25">
      <c r="H566" s="679"/>
    </row>
    <row r="567" spans="8:8" ht="15.75" customHeight="1" x14ac:dyDescent="0.25">
      <c r="H567" s="679"/>
    </row>
    <row r="568" spans="8:8" ht="15.75" customHeight="1" x14ac:dyDescent="0.25">
      <c r="H568" s="679"/>
    </row>
    <row r="569" spans="8:8" ht="15.75" customHeight="1" x14ac:dyDescent="0.25">
      <c r="H569" s="679"/>
    </row>
    <row r="570" spans="8:8" ht="15.75" customHeight="1" x14ac:dyDescent="0.25">
      <c r="H570" s="679"/>
    </row>
    <row r="571" spans="8:8" ht="15.75" customHeight="1" x14ac:dyDescent="0.25">
      <c r="H571" s="679"/>
    </row>
    <row r="572" spans="8:8" ht="15.75" customHeight="1" x14ac:dyDescent="0.25">
      <c r="H572" s="679"/>
    </row>
    <row r="573" spans="8:8" ht="15.75" customHeight="1" x14ac:dyDescent="0.25">
      <c r="H573" s="679"/>
    </row>
    <row r="574" spans="8:8" ht="15.75" customHeight="1" x14ac:dyDescent="0.25">
      <c r="H574" s="679"/>
    </row>
    <row r="575" spans="8:8" ht="15.75" customHeight="1" x14ac:dyDescent="0.25">
      <c r="H575" s="679"/>
    </row>
    <row r="576" spans="8:8" ht="15.75" customHeight="1" x14ac:dyDescent="0.25">
      <c r="H576" s="679"/>
    </row>
    <row r="577" spans="8:8" ht="15.75" customHeight="1" x14ac:dyDescent="0.25">
      <c r="H577" s="679"/>
    </row>
    <row r="578" spans="8:8" ht="15.75" customHeight="1" x14ac:dyDescent="0.25">
      <c r="H578" s="679"/>
    </row>
    <row r="579" spans="8:8" ht="15.75" customHeight="1" x14ac:dyDescent="0.25">
      <c r="H579" s="679"/>
    </row>
    <row r="580" spans="8:8" ht="15.75" customHeight="1" x14ac:dyDescent="0.25">
      <c r="H580" s="679"/>
    </row>
    <row r="581" spans="8:8" ht="15.75" customHeight="1" x14ac:dyDescent="0.25">
      <c r="H581" s="679"/>
    </row>
    <row r="582" spans="8:8" ht="15.75" customHeight="1" x14ac:dyDescent="0.25">
      <c r="H582" s="679"/>
    </row>
    <row r="583" spans="8:8" ht="15.75" customHeight="1" x14ac:dyDescent="0.25">
      <c r="H583" s="679"/>
    </row>
    <row r="584" spans="8:8" ht="15.75" customHeight="1" x14ac:dyDescent="0.25">
      <c r="H584" s="679"/>
    </row>
    <row r="585" spans="8:8" ht="15.75" customHeight="1" x14ac:dyDescent="0.25">
      <c r="H585" s="679"/>
    </row>
    <row r="586" spans="8:8" ht="15.75" customHeight="1" x14ac:dyDescent="0.25">
      <c r="H586" s="679"/>
    </row>
    <row r="587" spans="8:8" ht="15.75" customHeight="1" x14ac:dyDescent="0.25">
      <c r="H587" s="679"/>
    </row>
    <row r="588" spans="8:8" ht="15.75" customHeight="1" x14ac:dyDescent="0.25">
      <c r="H588" s="679"/>
    </row>
    <row r="589" spans="8:8" ht="15.75" customHeight="1" x14ac:dyDescent="0.25">
      <c r="H589" s="679"/>
    </row>
    <row r="590" spans="8:8" ht="15.75" customHeight="1" x14ac:dyDescent="0.25">
      <c r="H590" s="679"/>
    </row>
    <row r="591" spans="8:8" ht="15.75" customHeight="1" x14ac:dyDescent="0.25">
      <c r="H591" s="679"/>
    </row>
    <row r="592" spans="8:8" ht="15.75" customHeight="1" x14ac:dyDescent="0.25">
      <c r="H592" s="679"/>
    </row>
    <row r="593" spans="8:8" ht="15.75" customHeight="1" x14ac:dyDescent="0.25">
      <c r="H593" s="679"/>
    </row>
    <row r="594" spans="8:8" ht="15.75" customHeight="1" x14ac:dyDescent="0.25">
      <c r="H594" s="679"/>
    </row>
    <row r="595" spans="8:8" ht="15.75" customHeight="1" x14ac:dyDescent="0.25">
      <c r="H595" s="679"/>
    </row>
    <row r="596" spans="8:8" ht="15.75" customHeight="1" x14ac:dyDescent="0.25">
      <c r="H596" s="679"/>
    </row>
    <row r="597" spans="8:8" ht="15.75" customHeight="1" x14ac:dyDescent="0.25">
      <c r="H597" s="679"/>
    </row>
    <row r="598" spans="8:8" ht="15.75" customHeight="1" x14ac:dyDescent="0.25">
      <c r="H598" s="679"/>
    </row>
    <row r="599" spans="8:8" ht="15.75" customHeight="1" x14ac:dyDescent="0.25">
      <c r="H599" s="679"/>
    </row>
    <row r="600" spans="8:8" ht="15.75" customHeight="1" x14ac:dyDescent="0.25">
      <c r="H600" s="679"/>
    </row>
    <row r="601" spans="8:8" ht="15.75" customHeight="1" x14ac:dyDescent="0.25">
      <c r="H601" s="679"/>
    </row>
    <row r="602" spans="8:8" ht="15.75" customHeight="1" x14ac:dyDescent="0.25">
      <c r="H602" s="679"/>
    </row>
    <row r="603" spans="8:8" ht="15.75" customHeight="1" x14ac:dyDescent="0.25">
      <c r="H603" s="679"/>
    </row>
    <row r="604" spans="8:8" ht="15.75" customHeight="1" x14ac:dyDescent="0.25">
      <c r="H604" s="679"/>
    </row>
    <row r="605" spans="8:8" ht="15.75" customHeight="1" x14ac:dyDescent="0.25">
      <c r="H605" s="679"/>
    </row>
    <row r="606" spans="8:8" ht="15.75" customHeight="1" x14ac:dyDescent="0.25">
      <c r="H606" s="679"/>
    </row>
    <row r="607" spans="8:8" ht="15.75" customHeight="1" x14ac:dyDescent="0.25">
      <c r="H607" s="679"/>
    </row>
    <row r="608" spans="8:8" ht="15.75" customHeight="1" x14ac:dyDescent="0.25">
      <c r="H608" s="679"/>
    </row>
    <row r="609" spans="8:8" ht="15.75" customHeight="1" x14ac:dyDescent="0.25">
      <c r="H609" s="679"/>
    </row>
    <row r="610" spans="8:8" ht="15.75" customHeight="1" x14ac:dyDescent="0.25">
      <c r="H610" s="679"/>
    </row>
    <row r="611" spans="8:8" ht="15.75" customHeight="1" x14ac:dyDescent="0.25">
      <c r="H611" s="679"/>
    </row>
    <row r="612" spans="8:8" ht="15.75" customHeight="1" x14ac:dyDescent="0.25">
      <c r="H612" s="679"/>
    </row>
    <row r="613" spans="8:8" ht="15.75" customHeight="1" x14ac:dyDescent="0.25">
      <c r="H613" s="679"/>
    </row>
    <row r="614" spans="8:8" ht="15.75" customHeight="1" x14ac:dyDescent="0.25">
      <c r="H614" s="679"/>
    </row>
    <row r="615" spans="8:8" ht="15.75" customHeight="1" x14ac:dyDescent="0.25">
      <c r="H615" s="679"/>
    </row>
    <row r="616" spans="8:8" ht="15.75" customHeight="1" x14ac:dyDescent="0.25">
      <c r="H616" s="679"/>
    </row>
    <row r="617" spans="8:8" ht="15.75" customHeight="1" x14ac:dyDescent="0.25">
      <c r="H617" s="679"/>
    </row>
    <row r="618" spans="8:8" ht="15.75" customHeight="1" x14ac:dyDescent="0.25">
      <c r="H618" s="679"/>
    </row>
    <row r="619" spans="8:8" ht="15.75" customHeight="1" x14ac:dyDescent="0.25">
      <c r="H619" s="679"/>
    </row>
    <row r="620" spans="8:8" ht="15.75" customHeight="1" x14ac:dyDescent="0.25">
      <c r="H620" s="679"/>
    </row>
    <row r="621" spans="8:8" ht="15.75" customHeight="1" x14ac:dyDescent="0.25">
      <c r="H621" s="679"/>
    </row>
    <row r="622" spans="8:8" ht="15.75" customHeight="1" x14ac:dyDescent="0.25">
      <c r="H622" s="679"/>
    </row>
    <row r="623" spans="8:8" ht="15.75" customHeight="1" x14ac:dyDescent="0.25">
      <c r="H623" s="679"/>
    </row>
    <row r="624" spans="8:8" ht="15.75" customHeight="1" x14ac:dyDescent="0.25">
      <c r="H624" s="679"/>
    </row>
    <row r="625" spans="8:8" ht="15.75" customHeight="1" x14ac:dyDescent="0.25">
      <c r="H625" s="679"/>
    </row>
    <row r="626" spans="8:8" ht="15.75" customHeight="1" x14ac:dyDescent="0.25">
      <c r="H626" s="679"/>
    </row>
    <row r="627" spans="8:8" ht="15.75" customHeight="1" x14ac:dyDescent="0.25">
      <c r="H627" s="679"/>
    </row>
    <row r="628" spans="8:8" ht="15.75" customHeight="1" x14ac:dyDescent="0.25">
      <c r="H628" s="679"/>
    </row>
    <row r="629" spans="8:8" ht="15.75" customHeight="1" x14ac:dyDescent="0.25">
      <c r="H629" s="679"/>
    </row>
    <row r="630" spans="8:8" ht="15.75" customHeight="1" x14ac:dyDescent="0.25">
      <c r="H630" s="679"/>
    </row>
    <row r="631" spans="8:8" ht="15.75" customHeight="1" x14ac:dyDescent="0.25">
      <c r="H631" s="679"/>
    </row>
    <row r="632" spans="8:8" ht="15.75" customHeight="1" x14ac:dyDescent="0.25">
      <c r="H632" s="679"/>
    </row>
    <row r="633" spans="8:8" ht="15.75" customHeight="1" x14ac:dyDescent="0.25">
      <c r="H633" s="679"/>
    </row>
    <row r="634" spans="8:8" ht="15.75" customHeight="1" x14ac:dyDescent="0.25">
      <c r="H634" s="679"/>
    </row>
    <row r="635" spans="8:8" ht="15.75" customHeight="1" x14ac:dyDescent="0.25">
      <c r="H635" s="679"/>
    </row>
    <row r="636" spans="8:8" ht="15.75" customHeight="1" x14ac:dyDescent="0.25">
      <c r="H636" s="679"/>
    </row>
    <row r="637" spans="8:8" ht="15.75" customHeight="1" x14ac:dyDescent="0.25">
      <c r="H637" s="679"/>
    </row>
    <row r="638" spans="8:8" ht="15.75" customHeight="1" x14ac:dyDescent="0.25">
      <c r="H638" s="679"/>
    </row>
    <row r="639" spans="8:8" ht="15.75" customHeight="1" x14ac:dyDescent="0.25">
      <c r="H639" s="679"/>
    </row>
    <row r="640" spans="8:8" ht="15.75" customHeight="1" x14ac:dyDescent="0.25">
      <c r="H640" s="679"/>
    </row>
    <row r="641" spans="8:8" ht="15.75" customHeight="1" x14ac:dyDescent="0.25">
      <c r="H641" s="679"/>
    </row>
    <row r="642" spans="8:8" ht="15.75" customHeight="1" x14ac:dyDescent="0.25">
      <c r="H642" s="679"/>
    </row>
    <row r="643" spans="8:8" ht="15.75" customHeight="1" x14ac:dyDescent="0.25">
      <c r="H643" s="679"/>
    </row>
    <row r="644" spans="8:8" ht="15.75" customHeight="1" x14ac:dyDescent="0.25">
      <c r="H644" s="679"/>
    </row>
    <row r="645" spans="8:8" ht="15.75" customHeight="1" x14ac:dyDescent="0.25">
      <c r="H645" s="679"/>
    </row>
    <row r="646" spans="8:8" ht="15.75" customHeight="1" x14ac:dyDescent="0.25">
      <c r="H646" s="679"/>
    </row>
    <row r="647" spans="8:8" ht="15.75" customHeight="1" x14ac:dyDescent="0.25">
      <c r="H647" s="679"/>
    </row>
    <row r="648" spans="8:8" ht="15.75" customHeight="1" x14ac:dyDescent="0.25">
      <c r="H648" s="679"/>
    </row>
    <row r="649" spans="8:8" ht="15.75" customHeight="1" x14ac:dyDescent="0.25">
      <c r="H649" s="679"/>
    </row>
    <row r="650" spans="8:8" ht="15.75" customHeight="1" x14ac:dyDescent="0.25">
      <c r="H650" s="679"/>
    </row>
    <row r="651" spans="8:8" ht="15.75" customHeight="1" x14ac:dyDescent="0.25">
      <c r="H651" s="679"/>
    </row>
    <row r="652" spans="8:8" ht="15.75" customHeight="1" x14ac:dyDescent="0.25">
      <c r="H652" s="679"/>
    </row>
    <row r="653" spans="8:8" ht="15.75" customHeight="1" x14ac:dyDescent="0.25">
      <c r="H653" s="679"/>
    </row>
    <row r="654" spans="8:8" ht="15.75" customHeight="1" x14ac:dyDescent="0.25">
      <c r="H654" s="679"/>
    </row>
    <row r="655" spans="8:8" ht="15.75" customHeight="1" x14ac:dyDescent="0.25">
      <c r="H655" s="679"/>
    </row>
    <row r="656" spans="8:8" ht="15.75" customHeight="1" x14ac:dyDescent="0.25">
      <c r="H656" s="679"/>
    </row>
    <row r="657" spans="8:8" ht="15.75" customHeight="1" x14ac:dyDescent="0.25">
      <c r="H657" s="679"/>
    </row>
    <row r="658" spans="8:8" ht="15.75" customHeight="1" x14ac:dyDescent="0.25">
      <c r="H658" s="679"/>
    </row>
    <row r="659" spans="8:8" ht="15.75" customHeight="1" x14ac:dyDescent="0.25">
      <c r="H659" s="679"/>
    </row>
    <row r="660" spans="8:8" ht="15.75" customHeight="1" x14ac:dyDescent="0.25">
      <c r="H660" s="679"/>
    </row>
    <row r="661" spans="8:8" ht="15.75" customHeight="1" x14ac:dyDescent="0.25">
      <c r="H661" s="679"/>
    </row>
    <row r="662" spans="8:8" ht="15.75" customHeight="1" x14ac:dyDescent="0.25">
      <c r="H662" s="679"/>
    </row>
    <row r="663" spans="8:8" ht="15.75" customHeight="1" x14ac:dyDescent="0.25">
      <c r="H663" s="679"/>
    </row>
    <row r="664" spans="8:8" ht="15.75" customHeight="1" x14ac:dyDescent="0.25">
      <c r="H664" s="679"/>
    </row>
    <row r="665" spans="8:8" ht="15.75" customHeight="1" x14ac:dyDescent="0.25">
      <c r="H665" s="679"/>
    </row>
    <row r="666" spans="8:8" ht="15.75" customHeight="1" x14ac:dyDescent="0.25">
      <c r="H666" s="679"/>
    </row>
    <row r="667" spans="8:8" ht="15.75" customHeight="1" x14ac:dyDescent="0.25">
      <c r="H667" s="679"/>
    </row>
    <row r="668" spans="8:8" ht="15.75" customHeight="1" x14ac:dyDescent="0.25">
      <c r="H668" s="679"/>
    </row>
    <row r="669" spans="8:8" ht="15.75" customHeight="1" x14ac:dyDescent="0.25">
      <c r="H669" s="679"/>
    </row>
    <row r="670" spans="8:8" ht="15.75" customHeight="1" x14ac:dyDescent="0.25">
      <c r="H670" s="679"/>
    </row>
    <row r="671" spans="8:8" ht="15.75" customHeight="1" x14ac:dyDescent="0.25">
      <c r="H671" s="679"/>
    </row>
    <row r="672" spans="8:8" ht="15.75" customHeight="1" x14ac:dyDescent="0.25">
      <c r="H672" s="679"/>
    </row>
    <row r="673" spans="8:8" ht="15.75" customHeight="1" x14ac:dyDescent="0.25">
      <c r="H673" s="679"/>
    </row>
    <row r="674" spans="8:8" ht="15.75" customHeight="1" x14ac:dyDescent="0.25">
      <c r="H674" s="679"/>
    </row>
    <row r="675" spans="8:8" ht="15.75" customHeight="1" x14ac:dyDescent="0.25">
      <c r="H675" s="679"/>
    </row>
    <row r="676" spans="8:8" ht="15.75" customHeight="1" x14ac:dyDescent="0.25">
      <c r="H676" s="679"/>
    </row>
    <row r="677" spans="8:8" ht="15.75" customHeight="1" x14ac:dyDescent="0.25">
      <c r="H677" s="679"/>
    </row>
    <row r="678" spans="8:8" ht="15.75" customHeight="1" x14ac:dyDescent="0.25">
      <c r="H678" s="679"/>
    </row>
    <row r="679" spans="8:8" ht="15.75" customHeight="1" x14ac:dyDescent="0.25">
      <c r="H679" s="679"/>
    </row>
    <row r="680" spans="8:8" ht="15.75" customHeight="1" x14ac:dyDescent="0.25">
      <c r="H680" s="679"/>
    </row>
    <row r="681" spans="8:8" ht="15.75" customHeight="1" x14ac:dyDescent="0.25">
      <c r="H681" s="679"/>
    </row>
    <row r="682" spans="8:8" ht="15.75" customHeight="1" x14ac:dyDescent="0.25">
      <c r="H682" s="679"/>
    </row>
    <row r="683" spans="8:8" ht="15.75" customHeight="1" x14ac:dyDescent="0.25">
      <c r="H683" s="679"/>
    </row>
    <row r="684" spans="8:8" ht="15.75" customHeight="1" x14ac:dyDescent="0.25">
      <c r="H684" s="679"/>
    </row>
    <row r="685" spans="8:8" ht="15.75" customHeight="1" x14ac:dyDescent="0.25">
      <c r="H685" s="679"/>
    </row>
    <row r="686" spans="8:8" ht="15.75" customHeight="1" x14ac:dyDescent="0.25">
      <c r="H686" s="679"/>
    </row>
    <row r="687" spans="8:8" ht="15.75" customHeight="1" x14ac:dyDescent="0.25">
      <c r="H687" s="679"/>
    </row>
    <row r="688" spans="8:8" ht="15.75" customHeight="1" x14ac:dyDescent="0.25">
      <c r="H688" s="679"/>
    </row>
    <row r="689" spans="8:8" ht="15.75" customHeight="1" x14ac:dyDescent="0.25">
      <c r="H689" s="679"/>
    </row>
    <row r="690" spans="8:8" ht="15.75" customHeight="1" x14ac:dyDescent="0.25">
      <c r="H690" s="679"/>
    </row>
    <row r="691" spans="8:8" ht="15.75" customHeight="1" x14ac:dyDescent="0.25">
      <c r="H691" s="679"/>
    </row>
    <row r="692" spans="8:8" ht="15.75" customHeight="1" x14ac:dyDescent="0.25">
      <c r="H692" s="679"/>
    </row>
    <row r="693" spans="8:8" ht="15.75" customHeight="1" x14ac:dyDescent="0.25">
      <c r="H693" s="679"/>
    </row>
    <row r="694" spans="8:8" ht="15.75" customHeight="1" x14ac:dyDescent="0.25">
      <c r="H694" s="679"/>
    </row>
    <row r="695" spans="8:8" ht="15.75" customHeight="1" x14ac:dyDescent="0.25">
      <c r="H695" s="679"/>
    </row>
    <row r="696" spans="8:8" ht="15.75" customHeight="1" x14ac:dyDescent="0.25">
      <c r="H696" s="679"/>
    </row>
    <row r="697" spans="8:8" ht="15.75" customHeight="1" x14ac:dyDescent="0.25">
      <c r="H697" s="679"/>
    </row>
    <row r="698" spans="8:8" ht="15.75" customHeight="1" x14ac:dyDescent="0.25">
      <c r="H698" s="679"/>
    </row>
    <row r="699" spans="8:8" ht="15.75" customHeight="1" x14ac:dyDescent="0.25">
      <c r="H699" s="679"/>
    </row>
    <row r="700" spans="8:8" ht="15.75" customHeight="1" x14ac:dyDescent="0.25">
      <c r="H700" s="679"/>
    </row>
    <row r="701" spans="8:8" ht="15.75" customHeight="1" x14ac:dyDescent="0.25">
      <c r="H701" s="679"/>
    </row>
    <row r="702" spans="8:8" ht="15.75" customHeight="1" x14ac:dyDescent="0.25">
      <c r="H702" s="679"/>
    </row>
    <row r="703" spans="8:8" ht="15.75" customHeight="1" x14ac:dyDescent="0.25">
      <c r="H703" s="679"/>
    </row>
    <row r="704" spans="8:8" ht="15.75" customHeight="1" x14ac:dyDescent="0.25">
      <c r="H704" s="679"/>
    </row>
    <row r="705" spans="8:8" ht="15.75" customHeight="1" x14ac:dyDescent="0.25">
      <c r="H705" s="679"/>
    </row>
    <row r="706" spans="8:8" ht="15.75" customHeight="1" x14ac:dyDescent="0.25">
      <c r="H706" s="679"/>
    </row>
    <row r="707" spans="8:8" ht="15.75" customHeight="1" x14ac:dyDescent="0.25">
      <c r="H707" s="679"/>
    </row>
    <row r="708" spans="8:8" ht="15.75" customHeight="1" x14ac:dyDescent="0.25">
      <c r="H708" s="679"/>
    </row>
    <row r="709" spans="8:8" ht="15.75" customHeight="1" x14ac:dyDescent="0.25">
      <c r="H709" s="679"/>
    </row>
    <row r="710" spans="8:8" ht="15.75" customHeight="1" x14ac:dyDescent="0.25">
      <c r="H710" s="679"/>
    </row>
    <row r="711" spans="8:8" ht="15.75" customHeight="1" x14ac:dyDescent="0.25">
      <c r="H711" s="679"/>
    </row>
    <row r="712" spans="8:8" ht="15.75" customHeight="1" x14ac:dyDescent="0.25">
      <c r="H712" s="679"/>
    </row>
    <row r="713" spans="8:8" ht="15.75" customHeight="1" x14ac:dyDescent="0.25">
      <c r="H713" s="679"/>
    </row>
    <row r="714" spans="8:8" ht="15.75" customHeight="1" x14ac:dyDescent="0.25">
      <c r="H714" s="679"/>
    </row>
    <row r="715" spans="8:8" ht="15.75" customHeight="1" x14ac:dyDescent="0.25">
      <c r="H715" s="679"/>
    </row>
    <row r="716" spans="8:8" ht="15.75" customHeight="1" x14ac:dyDescent="0.25">
      <c r="H716" s="679"/>
    </row>
    <row r="717" spans="8:8" ht="15.75" customHeight="1" x14ac:dyDescent="0.25">
      <c r="H717" s="679"/>
    </row>
    <row r="718" spans="8:8" ht="15.75" customHeight="1" x14ac:dyDescent="0.25">
      <c r="H718" s="679"/>
    </row>
    <row r="719" spans="8:8" ht="15.75" customHeight="1" x14ac:dyDescent="0.25">
      <c r="H719" s="679"/>
    </row>
    <row r="720" spans="8:8" ht="15.75" customHeight="1" x14ac:dyDescent="0.25">
      <c r="H720" s="679"/>
    </row>
    <row r="721" spans="8:8" ht="15.75" customHeight="1" x14ac:dyDescent="0.25">
      <c r="H721" s="679"/>
    </row>
    <row r="722" spans="8:8" ht="15.75" customHeight="1" x14ac:dyDescent="0.25">
      <c r="H722" s="679"/>
    </row>
    <row r="723" spans="8:8" ht="15.75" customHeight="1" x14ac:dyDescent="0.25">
      <c r="H723" s="679"/>
    </row>
    <row r="724" spans="8:8" ht="15.75" customHeight="1" x14ac:dyDescent="0.25">
      <c r="H724" s="679"/>
    </row>
    <row r="725" spans="8:8" ht="15.75" customHeight="1" x14ac:dyDescent="0.25">
      <c r="H725" s="679"/>
    </row>
    <row r="726" spans="8:8" ht="15.75" customHeight="1" x14ac:dyDescent="0.25">
      <c r="H726" s="679"/>
    </row>
    <row r="727" spans="8:8" ht="15.75" customHeight="1" x14ac:dyDescent="0.25">
      <c r="H727" s="679"/>
    </row>
    <row r="728" spans="8:8" ht="15.75" customHeight="1" x14ac:dyDescent="0.25">
      <c r="H728" s="679"/>
    </row>
    <row r="729" spans="8:8" ht="15.75" customHeight="1" x14ac:dyDescent="0.25">
      <c r="H729" s="679"/>
    </row>
    <row r="730" spans="8:8" ht="15.75" customHeight="1" x14ac:dyDescent="0.25">
      <c r="H730" s="679"/>
    </row>
    <row r="731" spans="8:8" ht="15.75" customHeight="1" x14ac:dyDescent="0.25">
      <c r="H731" s="679"/>
    </row>
    <row r="732" spans="8:8" ht="15.75" customHeight="1" x14ac:dyDescent="0.25">
      <c r="H732" s="679"/>
    </row>
    <row r="733" spans="8:8" ht="15.75" customHeight="1" x14ac:dyDescent="0.25">
      <c r="H733" s="679"/>
    </row>
    <row r="734" spans="8:8" ht="15.75" customHeight="1" x14ac:dyDescent="0.25">
      <c r="H734" s="679"/>
    </row>
    <row r="735" spans="8:8" ht="15.75" customHeight="1" x14ac:dyDescent="0.25">
      <c r="H735" s="679"/>
    </row>
    <row r="736" spans="8:8" ht="15.75" customHeight="1" x14ac:dyDescent="0.25">
      <c r="H736" s="679"/>
    </row>
    <row r="737" spans="8:8" ht="15.75" customHeight="1" x14ac:dyDescent="0.25">
      <c r="H737" s="679"/>
    </row>
    <row r="738" spans="8:8" ht="15.75" customHeight="1" x14ac:dyDescent="0.25">
      <c r="H738" s="679"/>
    </row>
    <row r="739" spans="8:8" ht="15.75" customHeight="1" x14ac:dyDescent="0.25">
      <c r="H739" s="679"/>
    </row>
    <row r="740" spans="8:8" ht="15.75" customHeight="1" x14ac:dyDescent="0.25">
      <c r="H740" s="679"/>
    </row>
    <row r="741" spans="8:8" ht="15.75" customHeight="1" x14ac:dyDescent="0.25">
      <c r="H741" s="679"/>
    </row>
    <row r="742" spans="8:8" ht="15.75" customHeight="1" x14ac:dyDescent="0.25">
      <c r="H742" s="679"/>
    </row>
    <row r="743" spans="8:8" ht="15.75" customHeight="1" x14ac:dyDescent="0.25">
      <c r="H743" s="679"/>
    </row>
    <row r="744" spans="8:8" ht="15.75" customHeight="1" x14ac:dyDescent="0.25">
      <c r="H744" s="679"/>
    </row>
    <row r="745" spans="8:8" ht="15.75" customHeight="1" x14ac:dyDescent="0.25">
      <c r="H745" s="679"/>
    </row>
    <row r="746" spans="8:8" ht="15.75" customHeight="1" x14ac:dyDescent="0.25">
      <c r="H746" s="679"/>
    </row>
    <row r="747" spans="8:8" ht="15.75" customHeight="1" x14ac:dyDescent="0.25">
      <c r="H747" s="679"/>
    </row>
    <row r="748" spans="8:8" ht="15.75" customHeight="1" x14ac:dyDescent="0.25">
      <c r="H748" s="679"/>
    </row>
    <row r="749" spans="8:8" ht="15.75" customHeight="1" x14ac:dyDescent="0.25">
      <c r="H749" s="679"/>
    </row>
    <row r="750" spans="8:8" ht="15.75" customHeight="1" x14ac:dyDescent="0.25">
      <c r="H750" s="679"/>
    </row>
    <row r="751" spans="8:8" ht="15.75" customHeight="1" x14ac:dyDescent="0.25">
      <c r="H751" s="679"/>
    </row>
    <row r="752" spans="8:8" ht="15.75" customHeight="1" x14ac:dyDescent="0.25">
      <c r="H752" s="679"/>
    </row>
    <row r="753" spans="8:8" ht="15.75" customHeight="1" x14ac:dyDescent="0.25">
      <c r="H753" s="679"/>
    </row>
    <row r="754" spans="8:8" ht="15.75" customHeight="1" x14ac:dyDescent="0.25">
      <c r="H754" s="679"/>
    </row>
    <row r="755" spans="8:8" ht="15.75" customHeight="1" x14ac:dyDescent="0.25">
      <c r="H755" s="679"/>
    </row>
    <row r="756" spans="8:8" ht="15.75" customHeight="1" x14ac:dyDescent="0.25">
      <c r="H756" s="679"/>
    </row>
    <row r="757" spans="8:8" ht="15.75" customHeight="1" x14ac:dyDescent="0.25">
      <c r="H757" s="679"/>
    </row>
    <row r="758" spans="8:8" ht="15.75" customHeight="1" x14ac:dyDescent="0.25">
      <c r="H758" s="679"/>
    </row>
    <row r="759" spans="8:8" ht="15.75" customHeight="1" x14ac:dyDescent="0.25">
      <c r="H759" s="679"/>
    </row>
    <row r="760" spans="8:8" ht="15.75" customHeight="1" x14ac:dyDescent="0.25">
      <c r="H760" s="679"/>
    </row>
    <row r="761" spans="8:8" ht="15.75" customHeight="1" x14ac:dyDescent="0.25">
      <c r="H761" s="679"/>
    </row>
    <row r="762" spans="8:8" ht="15.75" customHeight="1" x14ac:dyDescent="0.25">
      <c r="H762" s="679"/>
    </row>
    <row r="763" spans="8:8" ht="15.75" customHeight="1" x14ac:dyDescent="0.25">
      <c r="H763" s="679"/>
    </row>
    <row r="764" spans="8:8" ht="15.75" customHeight="1" x14ac:dyDescent="0.25">
      <c r="H764" s="679"/>
    </row>
    <row r="765" spans="8:8" ht="15.75" customHeight="1" x14ac:dyDescent="0.25">
      <c r="H765" s="679"/>
    </row>
    <row r="766" spans="8:8" ht="15.75" customHeight="1" x14ac:dyDescent="0.25">
      <c r="H766" s="679"/>
    </row>
    <row r="767" spans="8:8" ht="15.75" customHeight="1" x14ac:dyDescent="0.25">
      <c r="H767" s="679"/>
    </row>
    <row r="768" spans="8:8" ht="15.75" customHeight="1" x14ac:dyDescent="0.25">
      <c r="H768" s="679"/>
    </row>
    <row r="769" spans="8:8" ht="15.75" customHeight="1" x14ac:dyDescent="0.25">
      <c r="H769" s="679"/>
    </row>
    <row r="770" spans="8:8" ht="15.75" customHeight="1" x14ac:dyDescent="0.25">
      <c r="H770" s="679"/>
    </row>
    <row r="771" spans="8:8" ht="15.75" customHeight="1" x14ac:dyDescent="0.25">
      <c r="H771" s="679"/>
    </row>
    <row r="772" spans="8:8" ht="15.75" customHeight="1" x14ac:dyDescent="0.25">
      <c r="H772" s="679"/>
    </row>
    <row r="773" spans="8:8" ht="15.75" customHeight="1" x14ac:dyDescent="0.25">
      <c r="H773" s="679"/>
    </row>
    <row r="774" spans="8:8" ht="15.75" customHeight="1" x14ac:dyDescent="0.25">
      <c r="H774" s="679"/>
    </row>
    <row r="775" spans="8:8" ht="15.75" customHeight="1" x14ac:dyDescent="0.25">
      <c r="H775" s="679"/>
    </row>
    <row r="776" spans="8:8" ht="15.75" customHeight="1" x14ac:dyDescent="0.25">
      <c r="H776" s="679"/>
    </row>
    <row r="777" spans="8:8" ht="15.75" customHeight="1" x14ac:dyDescent="0.25">
      <c r="H777" s="679"/>
    </row>
    <row r="778" spans="8:8" ht="15.75" customHeight="1" x14ac:dyDescent="0.25">
      <c r="H778" s="679"/>
    </row>
    <row r="779" spans="8:8" ht="15.75" customHeight="1" x14ac:dyDescent="0.25">
      <c r="H779" s="679"/>
    </row>
    <row r="780" spans="8:8" ht="15.75" customHeight="1" x14ac:dyDescent="0.25">
      <c r="H780" s="679"/>
    </row>
    <row r="781" spans="8:8" ht="15.75" customHeight="1" x14ac:dyDescent="0.25">
      <c r="H781" s="679"/>
    </row>
    <row r="782" spans="8:8" ht="15.75" customHeight="1" x14ac:dyDescent="0.25">
      <c r="H782" s="679"/>
    </row>
    <row r="783" spans="8:8" ht="15.75" customHeight="1" x14ac:dyDescent="0.25">
      <c r="H783" s="679"/>
    </row>
    <row r="784" spans="8:8" ht="15.75" customHeight="1" x14ac:dyDescent="0.25">
      <c r="H784" s="679"/>
    </row>
    <row r="785" spans="8:8" ht="15.75" customHeight="1" x14ac:dyDescent="0.25">
      <c r="H785" s="679"/>
    </row>
    <row r="786" spans="8:8" ht="15.75" customHeight="1" x14ac:dyDescent="0.25">
      <c r="H786" s="679"/>
    </row>
    <row r="787" spans="8:8" ht="15.75" customHeight="1" x14ac:dyDescent="0.25">
      <c r="H787" s="679"/>
    </row>
    <row r="788" spans="8:8" ht="15.75" customHeight="1" x14ac:dyDescent="0.25">
      <c r="H788" s="679"/>
    </row>
    <row r="789" spans="8:8" ht="15.75" customHeight="1" x14ac:dyDescent="0.25">
      <c r="H789" s="679"/>
    </row>
    <row r="790" spans="8:8" ht="15.75" customHeight="1" x14ac:dyDescent="0.25">
      <c r="H790" s="679"/>
    </row>
    <row r="791" spans="8:8" ht="15.75" customHeight="1" x14ac:dyDescent="0.25">
      <c r="H791" s="679"/>
    </row>
    <row r="792" spans="8:8" ht="15.75" customHeight="1" x14ac:dyDescent="0.25">
      <c r="H792" s="679"/>
    </row>
    <row r="793" spans="8:8" ht="15.75" customHeight="1" x14ac:dyDescent="0.25">
      <c r="H793" s="679"/>
    </row>
    <row r="794" spans="8:8" ht="15.75" customHeight="1" x14ac:dyDescent="0.25">
      <c r="H794" s="679"/>
    </row>
    <row r="795" spans="8:8" ht="15.75" customHeight="1" x14ac:dyDescent="0.25">
      <c r="H795" s="679"/>
    </row>
    <row r="796" spans="8:8" ht="15.75" customHeight="1" x14ac:dyDescent="0.25">
      <c r="H796" s="679"/>
    </row>
    <row r="797" spans="8:8" ht="15.75" customHeight="1" x14ac:dyDescent="0.25">
      <c r="H797" s="679"/>
    </row>
    <row r="798" spans="8:8" ht="15.75" customHeight="1" x14ac:dyDescent="0.25">
      <c r="H798" s="679"/>
    </row>
    <row r="799" spans="8:8" ht="15.75" customHeight="1" x14ac:dyDescent="0.25">
      <c r="H799" s="679"/>
    </row>
    <row r="800" spans="8:8" ht="15.75" customHeight="1" x14ac:dyDescent="0.25">
      <c r="H800" s="679"/>
    </row>
    <row r="801" spans="8:8" ht="15.75" customHeight="1" x14ac:dyDescent="0.25">
      <c r="H801" s="679"/>
    </row>
    <row r="802" spans="8:8" ht="15.75" customHeight="1" x14ac:dyDescent="0.25">
      <c r="H802" s="679"/>
    </row>
    <row r="803" spans="8:8" ht="15.75" customHeight="1" x14ac:dyDescent="0.25">
      <c r="H803" s="679"/>
    </row>
    <row r="804" spans="8:8" ht="15.75" customHeight="1" x14ac:dyDescent="0.25">
      <c r="H804" s="679"/>
    </row>
    <row r="805" spans="8:8" ht="15.75" customHeight="1" x14ac:dyDescent="0.25">
      <c r="H805" s="679"/>
    </row>
    <row r="806" spans="8:8" ht="15.75" customHeight="1" x14ac:dyDescent="0.25">
      <c r="H806" s="679"/>
    </row>
    <row r="807" spans="8:8" ht="15.75" customHeight="1" x14ac:dyDescent="0.25">
      <c r="H807" s="679"/>
    </row>
    <row r="808" spans="8:8" ht="15.75" customHeight="1" x14ac:dyDescent="0.25">
      <c r="H808" s="679"/>
    </row>
    <row r="809" spans="8:8" ht="15.75" customHeight="1" x14ac:dyDescent="0.25">
      <c r="H809" s="679"/>
    </row>
    <row r="810" spans="8:8" ht="15.75" customHeight="1" x14ac:dyDescent="0.25">
      <c r="H810" s="679"/>
    </row>
    <row r="811" spans="8:8" ht="15.75" customHeight="1" x14ac:dyDescent="0.25">
      <c r="H811" s="679"/>
    </row>
    <row r="812" spans="8:8" ht="15.75" customHeight="1" x14ac:dyDescent="0.25">
      <c r="H812" s="679"/>
    </row>
    <row r="813" spans="8:8" ht="15.75" customHeight="1" x14ac:dyDescent="0.25">
      <c r="H813" s="679"/>
    </row>
    <row r="814" spans="8:8" ht="15.75" customHeight="1" x14ac:dyDescent="0.25">
      <c r="H814" s="679"/>
    </row>
    <row r="815" spans="8:8" ht="15.75" customHeight="1" x14ac:dyDescent="0.25">
      <c r="H815" s="679"/>
    </row>
    <row r="816" spans="8:8" ht="15.75" customHeight="1" x14ac:dyDescent="0.25">
      <c r="H816" s="679"/>
    </row>
    <row r="817" spans="8:8" ht="15.75" customHeight="1" x14ac:dyDescent="0.25">
      <c r="H817" s="679"/>
    </row>
    <row r="818" spans="8:8" ht="15.75" customHeight="1" x14ac:dyDescent="0.25">
      <c r="H818" s="679"/>
    </row>
    <row r="819" spans="8:8" ht="15.75" customHeight="1" x14ac:dyDescent="0.25">
      <c r="H819" s="679"/>
    </row>
    <row r="820" spans="8:8" ht="15.75" customHeight="1" x14ac:dyDescent="0.25">
      <c r="H820" s="679"/>
    </row>
    <row r="821" spans="8:8" ht="15.75" customHeight="1" x14ac:dyDescent="0.25">
      <c r="H821" s="679"/>
    </row>
    <row r="822" spans="8:8" ht="15.75" customHeight="1" x14ac:dyDescent="0.25">
      <c r="H822" s="679"/>
    </row>
    <row r="823" spans="8:8" ht="15.75" customHeight="1" x14ac:dyDescent="0.25">
      <c r="H823" s="679"/>
    </row>
    <row r="824" spans="8:8" ht="15.75" customHeight="1" x14ac:dyDescent="0.25">
      <c r="H824" s="679"/>
    </row>
    <row r="825" spans="8:8" ht="15.75" customHeight="1" x14ac:dyDescent="0.25">
      <c r="H825" s="679"/>
    </row>
    <row r="826" spans="8:8" ht="15.75" customHeight="1" x14ac:dyDescent="0.25">
      <c r="H826" s="679"/>
    </row>
    <row r="827" spans="8:8" ht="15.75" customHeight="1" x14ac:dyDescent="0.25">
      <c r="H827" s="679"/>
    </row>
    <row r="828" spans="8:8" ht="15.75" customHeight="1" x14ac:dyDescent="0.25">
      <c r="H828" s="679"/>
    </row>
    <row r="829" spans="8:8" ht="15.75" customHeight="1" x14ac:dyDescent="0.25">
      <c r="H829" s="679"/>
    </row>
    <row r="830" spans="8:8" ht="15.75" customHeight="1" x14ac:dyDescent="0.25">
      <c r="H830" s="679"/>
    </row>
    <row r="831" spans="8:8" ht="15.75" customHeight="1" x14ac:dyDescent="0.25">
      <c r="H831" s="679"/>
    </row>
    <row r="832" spans="8:8" ht="15.75" customHeight="1" x14ac:dyDescent="0.25">
      <c r="H832" s="679"/>
    </row>
    <row r="833" spans="8:8" ht="15.75" customHeight="1" x14ac:dyDescent="0.25">
      <c r="H833" s="679"/>
    </row>
    <row r="834" spans="8:8" ht="15.75" customHeight="1" x14ac:dyDescent="0.25">
      <c r="H834" s="679"/>
    </row>
    <row r="835" spans="8:8" ht="15.75" customHeight="1" x14ac:dyDescent="0.25">
      <c r="H835" s="679"/>
    </row>
    <row r="836" spans="8:8" ht="15.75" customHeight="1" x14ac:dyDescent="0.25">
      <c r="H836" s="679"/>
    </row>
    <row r="837" spans="8:8" ht="15.75" customHeight="1" x14ac:dyDescent="0.25">
      <c r="H837" s="679"/>
    </row>
    <row r="838" spans="8:8" ht="15.75" customHeight="1" x14ac:dyDescent="0.25">
      <c r="H838" s="679"/>
    </row>
    <row r="839" spans="8:8" ht="15.75" customHeight="1" x14ac:dyDescent="0.25">
      <c r="H839" s="679"/>
    </row>
    <row r="840" spans="8:8" ht="15.75" customHeight="1" x14ac:dyDescent="0.25">
      <c r="H840" s="679"/>
    </row>
    <row r="841" spans="8:8" ht="15.75" customHeight="1" x14ac:dyDescent="0.25">
      <c r="H841" s="679"/>
    </row>
    <row r="842" spans="8:8" ht="15.75" customHeight="1" x14ac:dyDescent="0.25">
      <c r="H842" s="679"/>
    </row>
    <row r="843" spans="8:8" ht="15.75" customHeight="1" x14ac:dyDescent="0.25">
      <c r="H843" s="679"/>
    </row>
    <row r="844" spans="8:8" ht="15.75" customHeight="1" x14ac:dyDescent="0.25">
      <c r="H844" s="679"/>
    </row>
    <row r="845" spans="8:8" ht="15.75" customHeight="1" x14ac:dyDescent="0.25">
      <c r="H845" s="679"/>
    </row>
    <row r="846" spans="8:8" ht="15.75" customHeight="1" x14ac:dyDescent="0.25">
      <c r="H846" s="679"/>
    </row>
    <row r="847" spans="8:8" ht="15.75" customHeight="1" x14ac:dyDescent="0.25">
      <c r="H847" s="679"/>
    </row>
    <row r="848" spans="8:8" ht="15.75" customHeight="1" x14ac:dyDescent="0.25">
      <c r="H848" s="679"/>
    </row>
    <row r="849" spans="8:8" ht="15.75" customHeight="1" x14ac:dyDescent="0.25">
      <c r="H849" s="679"/>
    </row>
    <row r="850" spans="8:8" ht="15.75" customHeight="1" x14ac:dyDescent="0.25">
      <c r="H850" s="679"/>
    </row>
    <row r="851" spans="8:8" ht="15.75" customHeight="1" x14ac:dyDescent="0.25">
      <c r="H851" s="679"/>
    </row>
    <row r="852" spans="8:8" ht="15.75" customHeight="1" x14ac:dyDescent="0.25">
      <c r="H852" s="679"/>
    </row>
    <row r="853" spans="8:8" ht="15.75" customHeight="1" x14ac:dyDescent="0.25">
      <c r="H853" s="679"/>
    </row>
    <row r="854" spans="8:8" ht="15.75" customHeight="1" x14ac:dyDescent="0.25">
      <c r="H854" s="679"/>
    </row>
    <row r="855" spans="8:8" ht="15.75" customHeight="1" x14ac:dyDescent="0.25">
      <c r="H855" s="679"/>
    </row>
    <row r="856" spans="8:8" ht="15.75" customHeight="1" x14ac:dyDescent="0.25">
      <c r="H856" s="679"/>
    </row>
    <row r="857" spans="8:8" ht="15.75" customHeight="1" x14ac:dyDescent="0.25">
      <c r="H857" s="679"/>
    </row>
    <row r="858" spans="8:8" ht="15.75" customHeight="1" x14ac:dyDescent="0.25">
      <c r="H858" s="679"/>
    </row>
    <row r="859" spans="8:8" ht="15.75" customHeight="1" x14ac:dyDescent="0.25">
      <c r="H859" s="679"/>
    </row>
    <row r="860" spans="8:8" ht="15.75" customHeight="1" x14ac:dyDescent="0.25">
      <c r="H860" s="679"/>
    </row>
    <row r="861" spans="8:8" ht="15.75" customHeight="1" x14ac:dyDescent="0.25">
      <c r="H861" s="679"/>
    </row>
    <row r="862" spans="8:8" ht="15.75" customHeight="1" x14ac:dyDescent="0.25">
      <c r="H862" s="679"/>
    </row>
    <row r="863" spans="8:8" ht="15.75" customHeight="1" x14ac:dyDescent="0.25">
      <c r="H863" s="679"/>
    </row>
    <row r="864" spans="8:8" ht="15.75" customHeight="1" x14ac:dyDescent="0.25">
      <c r="H864" s="679"/>
    </row>
    <row r="865" spans="8:8" ht="15.75" customHeight="1" x14ac:dyDescent="0.25">
      <c r="H865" s="679"/>
    </row>
    <row r="866" spans="8:8" ht="15.75" customHeight="1" x14ac:dyDescent="0.25">
      <c r="H866" s="679"/>
    </row>
    <row r="867" spans="8:8" ht="15.75" customHeight="1" x14ac:dyDescent="0.25">
      <c r="H867" s="679"/>
    </row>
    <row r="868" spans="8:8" ht="15.75" customHeight="1" x14ac:dyDescent="0.25">
      <c r="H868" s="679"/>
    </row>
    <row r="869" spans="8:8" ht="15.75" customHeight="1" x14ac:dyDescent="0.25">
      <c r="H869" s="679"/>
    </row>
    <row r="870" spans="8:8" ht="15.75" customHeight="1" x14ac:dyDescent="0.25">
      <c r="H870" s="679"/>
    </row>
    <row r="871" spans="8:8" ht="15.75" customHeight="1" x14ac:dyDescent="0.25">
      <c r="H871" s="679"/>
    </row>
    <row r="872" spans="8:8" ht="15.75" customHeight="1" x14ac:dyDescent="0.25">
      <c r="H872" s="679"/>
    </row>
    <row r="873" spans="8:8" ht="15.75" customHeight="1" x14ac:dyDescent="0.25">
      <c r="H873" s="679"/>
    </row>
    <row r="874" spans="8:8" ht="15.75" customHeight="1" x14ac:dyDescent="0.25">
      <c r="H874" s="679"/>
    </row>
    <row r="875" spans="8:8" ht="15.75" customHeight="1" x14ac:dyDescent="0.25">
      <c r="H875" s="679"/>
    </row>
    <row r="876" spans="8:8" ht="15.75" customHeight="1" x14ac:dyDescent="0.25">
      <c r="H876" s="679"/>
    </row>
    <row r="877" spans="8:8" ht="15.75" customHeight="1" x14ac:dyDescent="0.25">
      <c r="H877" s="679"/>
    </row>
    <row r="878" spans="8:8" ht="15.75" customHeight="1" x14ac:dyDescent="0.25">
      <c r="H878" s="679"/>
    </row>
    <row r="879" spans="8:8" ht="15.75" customHeight="1" x14ac:dyDescent="0.25">
      <c r="H879" s="679"/>
    </row>
    <row r="880" spans="8:8" ht="15.75" customHeight="1" x14ac:dyDescent="0.25">
      <c r="H880" s="679"/>
    </row>
    <row r="881" spans="8:8" ht="15.75" customHeight="1" x14ac:dyDescent="0.25">
      <c r="H881" s="679"/>
    </row>
    <row r="882" spans="8:8" ht="15.75" customHeight="1" x14ac:dyDescent="0.25">
      <c r="H882" s="679"/>
    </row>
    <row r="883" spans="8:8" ht="15.75" customHeight="1" x14ac:dyDescent="0.25">
      <c r="H883" s="679"/>
    </row>
    <row r="884" spans="8:8" ht="15.75" customHeight="1" x14ac:dyDescent="0.25">
      <c r="H884" s="679"/>
    </row>
    <row r="885" spans="8:8" ht="15.75" customHeight="1" x14ac:dyDescent="0.25">
      <c r="H885" s="679"/>
    </row>
    <row r="886" spans="8:8" ht="15.75" customHeight="1" x14ac:dyDescent="0.25">
      <c r="H886" s="679"/>
    </row>
    <row r="887" spans="8:8" ht="15.75" customHeight="1" x14ac:dyDescent="0.25">
      <c r="H887" s="679"/>
    </row>
    <row r="888" spans="8:8" ht="15.75" customHeight="1" x14ac:dyDescent="0.25">
      <c r="H888" s="679"/>
    </row>
    <row r="889" spans="8:8" ht="15.75" customHeight="1" x14ac:dyDescent="0.25">
      <c r="H889" s="679"/>
    </row>
    <row r="890" spans="8:8" ht="15.75" customHeight="1" x14ac:dyDescent="0.25">
      <c r="H890" s="679"/>
    </row>
    <row r="891" spans="8:8" ht="15.75" customHeight="1" x14ac:dyDescent="0.25">
      <c r="H891" s="679"/>
    </row>
    <row r="892" spans="8:8" ht="15.75" customHeight="1" x14ac:dyDescent="0.25">
      <c r="H892" s="679"/>
    </row>
    <row r="893" spans="8:8" ht="15.75" customHeight="1" x14ac:dyDescent="0.25">
      <c r="H893" s="679"/>
    </row>
    <row r="894" spans="8:8" ht="15.75" customHeight="1" x14ac:dyDescent="0.25">
      <c r="H894" s="679"/>
    </row>
    <row r="895" spans="8:8" ht="15.75" customHeight="1" x14ac:dyDescent="0.25">
      <c r="H895" s="679"/>
    </row>
    <row r="896" spans="8:8" ht="15.75" customHeight="1" x14ac:dyDescent="0.25">
      <c r="H896" s="679"/>
    </row>
    <row r="897" spans="8:8" ht="15.75" customHeight="1" x14ac:dyDescent="0.25">
      <c r="H897" s="679"/>
    </row>
    <row r="898" spans="8:8" ht="15.75" customHeight="1" x14ac:dyDescent="0.25">
      <c r="H898" s="679"/>
    </row>
    <row r="899" spans="8:8" ht="15.75" customHeight="1" x14ac:dyDescent="0.25">
      <c r="H899" s="679"/>
    </row>
    <row r="900" spans="8:8" ht="15.75" customHeight="1" x14ac:dyDescent="0.25">
      <c r="H900" s="679"/>
    </row>
    <row r="901" spans="8:8" ht="15.75" customHeight="1" x14ac:dyDescent="0.25">
      <c r="H901" s="679"/>
    </row>
    <row r="902" spans="8:8" ht="15.75" customHeight="1" x14ac:dyDescent="0.25">
      <c r="H902" s="679"/>
    </row>
    <row r="903" spans="8:8" ht="15.75" customHeight="1" x14ac:dyDescent="0.25">
      <c r="H903" s="679"/>
    </row>
    <row r="904" spans="8:8" ht="15.75" customHeight="1" x14ac:dyDescent="0.25">
      <c r="H904" s="679"/>
    </row>
    <row r="905" spans="8:8" ht="15.75" customHeight="1" x14ac:dyDescent="0.25">
      <c r="H905" s="679"/>
    </row>
    <row r="906" spans="8:8" ht="15.75" customHeight="1" x14ac:dyDescent="0.25">
      <c r="H906" s="679"/>
    </row>
    <row r="907" spans="8:8" ht="15.75" customHeight="1" x14ac:dyDescent="0.25">
      <c r="H907" s="679"/>
    </row>
    <row r="908" spans="8:8" ht="15.75" customHeight="1" x14ac:dyDescent="0.25">
      <c r="H908" s="679"/>
    </row>
    <row r="909" spans="8:8" ht="15.75" customHeight="1" x14ac:dyDescent="0.25">
      <c r="H909" s="679"/>
    </row>
    <row r="910" spans="8:8" ht="15.75" customHeight="1" x14ac:dyDescent="0.25">
      <c r="H910" s="679"/>
    </row>
    <row r="911" spans="8:8" ht="15.75" customHeight="1" x14ac:dyDescent="0.25">
      <c r="H911" s="679"/>
    </row>
    <row r="912" spans="8:8" ht="15.75" customHeight="1" x14ac:dyDescent="0.25">
      <c r="H912" s="679"/>
    </row>
    <row r="913" spans="8:8" ht="15.75" customHeight="1" x14ac:dyDescent="0.25">
      <c r="H913" s="679"/>
    </row>
    <row r="914" spans="8:8" ht="15.75" customHeight="1" x14ac:dyDescent="0.25">
      <c r="H914" s="679"/>
    </row>
    <row r="915" spans="8:8" ht="15.75" customHeight="1" x14ac:dyDescent="0.25">
      <c r="H915" s="679"/>
    </row>
    <row r="916" spans="8:8" ht="15.75" customHeight="1" x14ac:dyDescent="0.25">
      <c r="H916" s="679"/>
    </row>
    <row r="917" spans="8:8" ht="15.75" customHeight="1" x14ac:dyDescent="0.25">
      <c r="H917" s="679"/>
    </row>
    <row r="918" spans="8:8" ht="15.75" customHeight="1" x14ac:dyDescent="0.25">
      <c r="H918" s="679"/>
    </row>
    <row r="919" spans="8:8" ht="15.75" customHeight="1" x14ac:dyDescent="0.25">
      <c r="H919" s="679"/>
    </row>
    <row r="920" spans="8:8" ht="15.75" customHeight="1" x14ac:dyDescent="0.25">
      <c r="H920" s="679"/>
    </row>
    <row r="921" spans="8:8" ht="15.75" customHeight="1" x14ac:dyDescent="0.25">
      <c r="H921" s="679"/>
    </row>
    <row r="922" spans="8:8" ht="15.75" customHeight="1" x14ac:dyDescent="0.25">
      <c r="H922" s="679"/>
    </row>
    <row r="923" spans="8:8" ht="15.75" customHeight="1" x14ac:dyDescent="0.25">
      <c r="H923" s="679"/>
    </row>
    <row r="924" spans="8:8" ht="15.75" customHeight="1" x14ac:dyDescent="0.25">
      <c r="H924" s="679"/>
    </row>
    <row r="925" spans="8:8" ht="15.75" customHeight="1" x14ac:dyDescent="0.25">
      <c r="H925" s="679"/>
    </row>
    <row r="926" spans="8:8" ht="15.75" customHeight="1" x14ac:dyDescent="0.25">
      <c r="H926" s="679"/>
    </row>
    <row r="927" spans="8:8" ht="15.75" customHeight="1" x14ac:dyDescent="0.25">
      <c r="H927" s="679"/>
    </row>
    <row r="928" spans="8:8" ht="15.75" customHeight="1" x14ac:dyDescent="0.25">
      <c r="H928" s="679"/>
    </row>
    <row r="929" spans="8:8" ht="15.75" customHeight="1" x14ac:dyDescent="0.25">
      <c r="H929" s="679"/>
    </row>
    <row r="930" spans="8:8" ht="15.75" customHeight="1" x14ac:dyDescent="0.25">
      <c r="H930" s="679"/>
    </row>
    <row r="931" spans="8:8" ht="15.75" customHeight="1" x14ac:dyDescent="0.25">
      <c r="H931" s="679"/>
    </row>
    <row r="932" spans="8:8" ht="15.75" customHeight="1" x14ac:dyDescent="0.25">
      <c r="H932" s="679"/>
    </row>
    <row r="933" spans="8:8" ht="15.75" customHeight="1" x14ac:dyDescent="0.25">
      <c r="H933" s="679"/>
    </row>
    <row r="934" spans="8:8" ht="15.75" customHeight="1" x14ac:dyDescent="0.25">
      <c r="H934" s="679"/>
    </row>
    <row r="935" spans="8:8" ht="15.75" customHeight="1" x14ac:dyDescent="0.25">
      <c r="H935" s="679"/>
    </row>
    <row r="936" spans="8:8" ht="15.75" customHeight="1" x14ac:dyDescent="0.25">
      <c r="H936" s="679"/>
    </row>
    <row r="937" spans="8:8" ht="15.75" customHeight="1" x14ac:dyDescent="0.25">
      <c r="H937" s="679"/>
    </row>
    <row r="938" spans="8:8" ht="15.75" customHeight="1" x14ac:dyDescent="0.25">
      <c r="H938" s="679"/>
    </row>
    <row r="939" spans="8:8" ht="15.75" customHeight="1" x14ac:dyDescent="0.25">
      <c r="H939" s="679"/>
    </row>
    <row r="940" spans="8:8" ht="15.75" customHeight="1" x14ac:dyDescent="0.25">
      <c r="H940" s="679"/>
    </row>
    <row r="941" spans="8:8" ht="15.75" customHeight="1" x14ac:dyDescent="0.25">
      <c r="H941" s="679"/>
    </row>
    <row r="942" spans="8:8" ht="15.75" customHeight="1" x14ac:dyDescent="0.25">
      <c r="H942" s="679"/>
    </row>
    <row r="943" spans="8:8" ht="15.75" customHeight="1" x14ac:dyDescent="0.25">
      <c r="H943" s="679"/>
    </row>
    <row r="944" spans="8:8" ht="15.75" customHeight="1" x14ac:dyDescent="0.25">
      <c r="H944" s="679"/>
    </row>
    <row r="945" spans="8:8" ht="15.75" customHeight="1" x14ac:dyDescent="0.25">
      <c r="H945" s="679"/>
    </row>
    <row r="946" spans="8:8" ht="15.75" customHeight="1" x14ac:dyDescent="0.25">
      <c r="H946" s="679"/>
    </row>
    <row r="947" spans="8:8" ht="15.75" customHeight="1" x14ac:dyDescent="0.25">
      <c r="H947" s="679"/>
    </row>
    <row r="948" spans="8:8" ht="15.75" customHeight="1" x14ac:dyDescent="0.25">
      <c r="H948" s="679"/>
    </row>
    <row r="949" spans="8:8" ht="15.75" customHeight="1" x14ac:dyDescent="0.25">
      <c r="H949" s="679"/>
    </row>
    <row r="950" spans="8:8" ht="15.75" customHeight="1" x14ac:dyDescent="0.25">
      <c r="H950" s="679"/>
    </row>
    <row r="951" spans="8:8" ht="15.75" customHeight="1" x14ac:dyDescent="0.25">
      <c r="H951" s="679"/>
    </row>
    <row r="952" spans="8:8" ht="15.75" customHeight="1" x14ac:dyDescent="0.25">
      <c r="H952" s="679"/>
    </row>
    <row r="953" spans="8:8" ht="15.75" customHeight="1" x14ac:dyDescent="0.25">
      <c r="H953" s="679"/>
    </row>
    <row r="954" spans="8:8" ht="15.75" customHeight="1" x14ac:dyDescent="0.25">
      <c r="H954" s="679"/>
    </row>
    <row r="955" spans="8:8" ht="15.75" customHeight="1" x14ac:dyDescent="0.25">
      <c r="H955" s="679"/>
    </row>
    <row r="956" spans="8:8" ht="15.75" customHeight="1" x14ac:dyDescent="0.25">
      <c r="H956" s="679"/>
    </row>
    <row r="957" spans="8:8" ht="15.75" customHeight="1" x14ac:dyDescent="0.25">
      <c r="H957" s="679"/>
    </row>
    <row r="958" spans="8:8" ht="15.75" customHeight="1" x14ac:dyDescent="0.25">
      <c r="H958" s="679"/>
    </row>
    <row r="959" spans="8:8" ht="15.75" customHeight="1" x14ac:dyDescent="0.25">
      <c r="H959" s="679"/>
    </row>
    <row r="960" spans="8:8" ht="15.75" customHeight="1" x14ac:dyDescent="0.25">
      <c r="H960" s="679"/>
    </row>
    <row r="961" spans="8:8" ht="15.75" customHeight="1" x14ac:dyDescent="0.25">
      <c r="H961" s="679"/>
    </row>
    <row r="962" spans="8:8" ht="15.75" customHeight="1" x14ac:dyDescent="0.25">
      <c r="H962" s="679"/>
    </row>
    <row r="963" spans="8:8" ht="15.75" customHeight="1" x14ac:dyDescent="0.25">
      <c r="H963" s="679"/>
    </row>
    <row r="964" spans="8:8" ht="15.75" customHeight="1" x14ac:dyDescent="0.25">
      <c r="H964" s="679"/>
    </row>
    <row r="965" spans="8:8" ht="15.75" customHeight="1" x14ac:dyDescent="0.25">
      <c r="H965" s="679"/>
    </row>
    <row r="966" spans="8:8" ht="15.75" customHeight="1" x14ac:dyDescent="0.25">
      <c r="H966" s="679"/>
    </row>
    <row r="967" spans="8:8" ht="15.75" customHeight="1" x14ac:dyDescent="0.25">
      <c r="H967" s="679"/>
    </row>
    <row r="968" spans="8:8" ht="15.75" customHeight="1" x14ac:dyDescent="0.25">
      <c r="H968" s="679"/>
    </row>
    <row r="969" spans="8:8" ht="15.75" customHeight="1" x14ac:dyDescent="0.25">
      <c r="H969" s="679"/>
    </row>
    <row r="970" spans="8:8" ht="15.75" customHeight="1" x14ac:dyDescent="0.25">
      <c r="H970" s="679"/>
    </row>
    <row r="971" spans="8:8" ht="15.75" customHeight="1" x14ac:dyDescent="0.25">
      <c r="H971" s="679"/>
    </row>
    <row r="972" spans="8:8" ht="15.75" customHeight="1" x14ac:dyDescent="0.25">
      <c r="H972" s="679"/>
    </row>
    <row r="973" spans="8:8" ht="15.75" customHeight="1" x14ac:dyDescent="0.25">
      <c r="H973" s="679"/>
    </row>
    <row r="974" spans="8:8" ht="15.75" customHeight="1" x14ac:dyDescent="0.25">
      <c r="H974" s="679"/>
    </row>
    <row r="975" spans="8:8" ht="15.75" customHeight="1" x14ac:dyDescent="0.25">
      <c r="H975" s="679"/>
    </row>
    <row r="976" spans="8:8" ht="15.75" customHeight="1" x14ac:dyDescent="0.25">
      <c r="H976" s="679"/>
    </row>
    <row r="977" spans="8:8" ht="15.75" customHeight="1" x14ac:dyDescent="0.25">
      <c r="H977" s="679"/>
    </row>
    <row r="978" spans="8:8" ht="15.75" customHeight="1" x14ac:dyDescent="0.25">
      <c r="H978" s="679"/>
    </row>
    <row r="979" spans="8:8" ht="15.75" customHeight="1" x14ac:dyDescent="0.25">
      <c r="H979" s="679"/>
    </row>
    <row r="980" spans="8:8" ht="15.75" customHeight="1" x14ac:dyDescent="0.25">
      <c r="H980" s="679"/>
    </row>
    <row r="981" spans="8:8" ht="15.75" customHeight="1" x14ac:dyDescent="0.25">
      <c r="H981" s="679"/>
    </row>
    <row r="982" spans="8:8" ht="15.75" customHeight="1" x14ac:dyDescent="0.25">
      <c r="H982" s="679"/>
    </row>
    <row r="983" spans="8:8" ht="15.75" customHeight="1" x14ac:dyDescent="0.25">
      <c r="H983" s="679"/>
    </row>
    <row r="984" spans="8:8" ht="15.75" customHeight="1" x14ac:dyDescent="0.25">
      <c r="H984" s="679"/>
    </row>
    <row r="985" spans="8:8" ht="15.75" customHeight="1" x14ac:dyDescent="0.25">
      <c r="H985" s="679"/>
    </row>
    <row r="986" spans="8:8" ht="15.75" customHeight="1" x14ac:dyDescent="0.25">
      <c r="H986" s="679"/>
    </row>
    <row r="987" spans="8:8" ht="15.75" customHeight="1" x14ac:dyDescent="0.25">
      <c r="H987" s="679"/>
    </row>
    <row r="988" spans="8:8" ht="15.75" customHeight="1" x14ac:dyDescent="0.25">
      <c r="H988" s="679"/>
    </row>
    <row r="989" spans="8:8" ht="15.75" customHeight="1" x14ac:dyDescent="0.25">
      <c r="H989" s="679"/>
    </row>
    <row r="990" spans="8:8" ht="15.75" customHeight="1" x14ac:dyDescent="0.25">
      <c r="H990" s="679"/>
    </row>
    <row r="991" spans="8:8" ht="15.75" customHeight="1" x14ac:dyDescent="0.25">
      <c r="H991" s="679"/>
    </row>
    <row r="992" spans="8:8" ht="15.75" customHeight="1" x14ac:dyDescent="0.25">
      <c r="H992" s="679"/>
    </row>
    <row r="993" spans="8:8" ht="15.75" customHeight="1" x14ac:dyDescent="0.25">
      <c r="H993" s="679"/>
    </row>
    <row r="994" spans="8:8" ht="15.75" customHeight="1" x14ac:dyDescent="0.25">
      <c r="H994" s="679"/>
    </row>
    <row r="995" spans="8:8" ht="15.75" customHeight="1" x14ac:dyDescent="0.25">
      <c r="H995" s="679"/>
    </row>
    <row r="996" spans="8:8" ht="15.75" customHeight="1" x14ac:dyDescent="0.25">
      <c r="H996" s="679"/>
    </row>
    <row r="997" spans="8:8" ht="15.75" customHeight="1" x14ac:dyDescent="0.25">
      <c r="H997" s="679"/>
    </row>
    <row r="998" spans="8:8" ht="15.75" customHeight="1" x14ac:dyDescent="0.25">
      <c r="H998" s="679"/>
    </row>
    <row r="999" spans="8:8" ht="15.75" customHeight="1" x14ac:dyDescent="0.25">
      <c r="H999" s="679"/>
    </row>
    <row r="1000" spans="8:8" ht="15.75" customHeight="1" x14ac:dyDescent="0.25">
      <c r="H1000" s="679"/>
    </row>
  </sheetData>
  <hyperlinks>
    <hyperlink ref="J2" location="'TỔNG HỢP'!A1" display="MỤC LỤC" xr:uid="{00000000-0004-0000-1100-000000000000}"/>
  </hyperlinks>
  <pageMargins left="0.7" right="0.7" top="0.75" bottom="0.75" header="0" footer="0"/>
  <pageSetup paperSize="9" fitToWidth="0"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election activeCell="J2" sqref="J2"/>
    </sheetView>
  </sheetViews>
  <sheetFormatPr defaultColWidth="14" defaultRowHeight="15" customHeight="1" x14ac:dyDescent="0.25"/>
  <cols>
    <col min="1" max="1" width="11.5703125" customWidth="1"/>
    <col min="2" max="2" width="43.85546875" customWidth="1"/>
    <col min="3" max="3" width="14" customWidth="1"/>
    <col min="4" max="4" width="19.140625" customWidth="1"/>
    <col min="5" max="5" width="11.85546875" customWidth="1"/>
    <col min="6" max="6" width="14.2851562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F1" s="55"/>
      <c r="H1" s="264"/>
      <c r="I1" s="265"/>
    </row>
    <row r="2" spans="1:26" ht="31.5" x14ac:dyDescent="0.25">
      <c r="A2" s="246" t="s">
        <v>281</v>
      </c>
      <c r="B2" s="246" t="s">
        <v>282</v>
      </c>
      <c r="C2" s="247" t="s">
        <v>283</v>
      </c>
      <c r="D2" s="248" t="s">
        <v>417</v>
      </c>
      <c r="E2" s="249" t="s">
        <v>418</v>
      </c>
      <c r="F2" s="266" t="s">
        <v>419</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s">
        <v>70</v>
      </c>
      <c r="C3" s="269" t="s">
        <v>71</v>
      </c>
      <c r="D3" s="270">
        <f>VLOOKUP(C3,'TỔNG HỢP'!$C$4:$P$84,3,0)</f>
        <v>69000000</v>
      </c>
      <c r="E3" s="271"/>
      <c r="F3" s="272">
        <f>SUM(F4:F889)</f>
        <v>11090740.740740741</v>
      </c>
      <c r="G3" s="270">
        <f>D3-F3</f>
        <v>57909259.259259261</v>
      </c>
      <c r="H3" s="273"/>
      <c r="I3" s="267"/>
      <c r="J3" s="274"/>
      <c r="K3" s="274"/>
      <c r="L3" s="274"/>
      <c r="M3" s="274"/>
      <c r="N3" s="274"/>
      <c r="O3" s="274"/>
      <c r="P3" s="274"/>
      <c r="Q3" s="274"/>
      <c r="R3" s="274"/>
      <c r="S3" s="274"/>
      <c r="T3" s="274"/>
      <c r="U3" s="274"/>
      <c r="V3" s="274"/>
      <c r="W3" s="274"/>
      <c r="X3" s="274"/>
      <c r="Y3" s="274"/>
      <c r="Z3" s="274"/>
    </row>
    <row r="4" spans="1:26" ht="16.5" x14ac:dyDescent="0.25">
      <c r="A4" s="242"/>
      <c r="B4" s="243" t="s">
        <v>761</v>
      </c>
      <c r="C4" s="260"/>
      <c r="D4" s="244">
        <f>3500000/1.08</f>
        <v>3240740.7407407407</v>
      </c>
      <c r="E4" s="275"/>
      <c r="F4" s="244">
        <f>3500000/1.08</f>
        <v>3240740.7407407407</v>
      </c>
      <c r="G4" s="243"/>
      <c r="H4" s="276">
        <v>46119</v>
      </c>
      <c r="I4" s="242" t="s">
        <v>762</v>
      </c>
      <c r="J4" s="243"/>
      <c r="K4" s="243"/>
      <c r="L4" s="243"/>
      <c r="M4" s="243"/>
      <c r="N4" s="243"/>
      <c r="O4" s="243"/>
      <c r="P4" s="243"/>
      <c r="Q4" s="243"/>
      <c r="R4" s="243"/>
      <c r="S4" s="243"/>
      <c r="T4" s="243"/>
      <c r="U4" s="243"/>
      <c r="V4" s="243"/>
      <c r="W4" s="243"/>
      <c r="X4" s="243"/>
      <c r="Y4" s="243"/>
      <c r="Z4" s="243"/>
    </row>
    <row r="5" spans="1:26" ht="15" customHeight="1" x14ac:dyDescent="0.25">
      <c r="B5" s="243" t="s">
        <v>1776</v>
      </c>
      <c r="F5" s="244">
        <v>7850000</v>
      </c>
      <c r="H5" s="276">
        <v>46275</v>
      </c>
      <c r="I5" s="242" t="s">
        <v>662</v>
      </c>
    </row>
    <row r="6" spans="1:26" ht="16.5" x14ac:dyDescent="0.25">
      <c r="A6" s="242"/>
      <c r="B6" s="243"/>
      <c r="C6" s="260"/>
      <c r="D6" s="244"/>
      <c r="E6" s="275"/>
      <c r="F6" s="244"/>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44"/>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44"/>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44"/>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44"/>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44"/>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44"/>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t="s">
        <v>763</v>
      </c>
      <c r="C20" s="260"/>
      <c r="D20" s="244"/>
      <c r="E20" s="275">
        <v>98000000</v>
      </c>
      <c r="F20" s="275"/>
      <c r="G20" s="243"/>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764</v>
      </c>
      <c r="C21" s="260"/>
      <c r="D21" s="244"/>
      <c r="E21" s="275">
        <v>49880000</v>
      </c>
      <c r="F21" s="275"/>
      <c r="G21" s="243"/>
      <c r="H21" s="276">
        <v>45391</v>
      </c>
      <c r="I21" s="242" t="s">
        <v>662</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75"/>
      <c r="F22" s="275"/>
      <c r="G22" s="243"/>
      <c r="H22" s="276"/>
      <c r="I22" s="242"/>
      <c r="J22" s="243"/>
      <c r="K22" s="243"/>
      <c r="L22" s="243"/>
      <c r="M22" s="243"/>
      <c r="N22" s="243"/>
      <c r="O22" s="243"/>
      <c r="P22" s="243"/>
      <c r="Q22" s="243"/>
      <c r="R22" s="243"/>
      <c r="S22" s="243"/>
      <c r="T22" s="243"/>
      <c r="U22" s="243"/>
      <c r="V22" s="243"/>
      <c r="W22" s="243"/>
      <c r="X22" s="243"/>
      <c r="Y22" s="243"/>
      <c r="Z22" s="243"/>
    </row>
    <row r="23" spans="1:26" ht="15.75" customHeight="1" x14ac:dyDescent="0.25">
      <c r="E23" s="55"/>
      <c r="F23" s="55"/>
      <c r="H23" s="264"/>
      <c r="I23" s="265"/>
    </row>
    <row r="24" spans="1:26" ht="15.75" customHeight="1" x14ac:dyDescent="0.25">
      <c r="E24" s="55"/>
      <c r="F24" s="55"/>
      <c r="H24" s="264"/>
      <c r="I24" s="265"/>
    </row>
    <row r="25" spans="1:26" ht="15.75" customHeight="1" x14ac:dyDescent="0.25">
      <c r="E25" s="55"/>
      <c r="F25" s="55"/>
      <c r="H25" s="264"/>
      <c r="I25" s="265"/>
    </row>
    <row r="26" spans="1:26" ht="15.75" customHeight="1" x14ac:dyDescent="0.25">
      <c r="E26" s="55"/>
      <c r="F26" s="55"/>
      <c r="H26" s="264"/>
      <c r="I26" s="265"/>
    </row>
    <row r="27" spans="1:26" ht="15.75" customHeight="1" x14ac:dyDescent="0.25">
      <c r="E27" s="55"/>
      <c r="F27" s="55"/>
      <c r="H27" s="264"/>
      <c r="I27" s="265"/>
    </row>
    <row r="28" spans="1:26" ht="15.75" customHeight="1" x14ac:dyDescent="0.25">
      <c r="E28" s="55"/>
      <c r="F28" s="55"/>
      <c r="H28" s="264"/>
      <c r="I28" s="265"/>
    </row>
    <row r="29" spans="1:26" ht="15.75" customHeight="1" x14ac:dyDescent="0.25">
      <c r="E29" s="55"/>
      <c r="F29" s="55"/>
      <c r="H29" s="264"/>
      <c r="I29" s="265"/>
    </row>
    <row r="30" spans="1:26" ht="15.75" customHeight="1" x14ac:dyDescent="0.25">
      <c r="E30" s="55"/>
      <c r="F30" s="55"/>
      <c r="H30" s="264"/>
      <c r="I30" s="265"/>
    </row>
    <row r="31" spans="1:26" ht="15.75" customHeight="1" x14ac:dyDescent="0.25">
      <c r="E31" s="55"/>
      <c r="F31" s="55"/>
      <c r="H31" s="264"/>
      <c r="I31" s="265"/>
    </row>
    <row r="32" spans="1:26" ht="15.75" customHeight="1" x14ac:dyDescent="0.25">
      <c r="E32" s="55"/>
      <c r="F32" s="55"/>
      <c r="H32" s="264"/>
      <c r="I32" s="265"/>
    </row>
    <row r="33" spans="5:9" ht="15.75" customHeight="1" x14ac:dyDescent="0.25">
      <c r="E33" s="55"/>
      <c r="F33" s="55"/>
      <c r="H33" s="264"/>
      <c r="I33" s="265"/>
    </row>
    <row r="34" spans="5:9" ht="15.75" customHeight="1" x14ac:dyDescent="0.25">
      <c r="E34" s="55"/>
      <c r="F34" s="55"/>
      <c r="H34" s="264"/>
      <c r="I34" s="265"/>
    </row>
    <row r="35" spans="5:9" ht="15.75" customHeight="1" x14ac:dyDescent="0.25">
      <c r="E35" s="55"/>
      <c r="F35" s="55"/>
      <c r="H35" s="264"/>
      <c r="I35" s="265"/>
    </row>
    <row r="36" spans="5:9" ht="15.75" customHeight="1" x14ac:dyDescent="0.25">
      <c r="E36" s="55"/>
      <c r="F36" s="55"/>
      <c r="H36" s="264"/>
      <c r="I36" s="265"/>
    </row>
    <row r="37" spans="5:9" ht="15.75" customHeight="1" x14ac:dyDescent="0.25">
      <c r="E37" s="55"/>
      <c r="F37" s="55"/>
      <c r="H37" s="264"/>
      <c r="I37" s="265"/>
    </row>
    <row r="38" spans="5:9" ht="15.75" customHeight="1" x14ac:dyDescent="0.25">
      <c r="E38" s="55"/>
      <c r="F38" s="55"/>
      <c r="H38" s="264"/>
      <c r="I38" s="265"/>
    </row>
    <row r="39" spans="5:9" ht="15.75" customHeight="1" x14ac:dyDescent="0.25">
      <c r="E39" s="55"/>
      <c r="F39" s="55"/>
      <c r="H39" s="264"/>
      <c r="I39" s="265"/>
    </row>
    <row r="40" spans="5:9" ht="15.75" customHeight="1" x14ac:dyDescent="0.25">
      <c r="E40" s="55"/>
      <c r="F40" s="55"/>
      <c r="H40" s="264"/>
      <c r="I40" s="265"/>
    </row>
    <row r="41" spans="5:9" ht="15.75" customHeight="1" x14ac:dyDescent="0.25">
      <c r="E41" s="55"/>
      <c r="F41" s="55"/>
      <c r="H41" s="264"/>
      <c r="I41" s="265"/>
    </row>
    <row r="42" spans="5:9" ht="15.75" customHeight="1" x14ac:dyDescent="0.25">
      <c r="E42" s="55"/>
      <c r="F42" s="55"/>
      <c r="H42" s="264"/>
      <c r="I42" s="265"/>
    </row>
    <row r="43" spans="5:9" ht="15.75" customHeight="1" x14ac:dyDescent="0.25">
      <c r="E43" s="55"/>
      <c r="F43" s="55"/>
      <c r="H43" s="264"/>
      <c r="I43" s="265"/>
    </row>
    <row r="44" spans="5:9" ht="15.75" customHeight="1" x14ac:dyDescent="0.25">
      <c r="E44" s="55"/>
      <c r="F44" s="55"/>
      <c r="H44" s="264"/>
      <c r="I44" s="265"/>
    </row>
    <row r="45" spans="5:9" ht="15.75" customHeight="1" x14ac:dyDescent="0.25">
      <c r="E45" s="55"/>
      <c r="F45" s="55"/>
      <c r="H45" s="264"/>
      <c r="I45" s="265"/>
    </row>
    <row r="46" spans="5:9" ht="15.75" customHeight="1" x14ac:dyDescent="0.25">
      <c r="E46" s="55"/>
      <c r="F46" s="55"/>
      <c r="H46" s="264"/>
      <c r="I46" s="265"/>
    </row>
    <row r="47" spans="5:9" ht="15.75" customHeight="1" x14ac:dyDescent="0.25">
      <c r="E47" s="55"/>
      <c r="F47" s="55"/>
      <c r="H47" s="264"/>
      <c r="I47" s="265"/>
    </row>
    <row r="48" spans="5:9" ht="15.75" customHeight="1" x14ac:dyDescent="0.25">
      <c r="E48" s="55"/>
      <c r="F48" s="55"/>
      <c r="H48" s="264"/>
      <c r="I48" s="265"/>
    </row>
    <row r="49" spans="5:9" ht="15.75" customHeight="1" x14ac:dyDescent="0.25">
      <c r="E49" s="55"/>
      <c r="F49" s="55"/>
      <c r="H49" s="264"/>
      <c r="I49" s="265"/>
    </row>
    <row r="50" spans="5:9" ht="15.75" customHeight="1" x14ac:dyDescent="0.25">
      <c r="E50" s="55"/>
      <c r="F50" s="55"/>
      <c r="H50" s="264"/>
      <c r="I50" s="265"/>
    </row>
    <row r="51" spans="5:9" ht="15.75" customHeight="1" x14ac:dyDescent="0.25">
      <c r="E51" s="55"/>
      <c r="F51" s="55"/>
      <c r="H51" s="264"/>
      <c r="I51" s="265"/>
    </row>
    <row r="52" spans="5:9" ht="15.75" customHeight="1" x14ac:dyDescent="0.25">
      <c r="E52" s="55"/>
      <c r="F52" s="55"/>
      <c r="H52" s="264"/>
      <c r="I52" s="265"/>
    </row>
    <row r="53" spans="5:9" ht="15.75" customHeight="1" x14ac:dyDescent="0.25">
      <c r="E53" s="55"/>
      <c r="F53" s="55"/>
      <c r="H53" s="264"/>
      <c r="I53" s="265"/>
    </row>
    <row r="54" spans="5:9" ht="15.75" customHeight="1" x14ac:dyDescent="0.25">
      <c r="E54" s="55"/>
      <c r="F54" s="55"/>
      <c r="H54" s="264"/>
      <c r="I54" s="265"/>
    </row>
    <row r="55" spans="5:9" ht="15.75" customHeight="1" x14ac:dyDescent="0.25">
      <c r="E55" s="55"/>
      <c r="F55" s="55"/>
      <c r="H55" s="264"/>
      <c r="I55" s="265"/>
    </row>
    <row r="56" spans="5:9" ht="15.75" customHeight="1" x14ac:dyDescent="0.25">
      <c r="E56" s="55"/>
      <c r="F56" s="55"/>
      <c r="H56" s="264"/>
      <c r="I56" s="265"/>
    </row>
    <row r="57" spans="5:9" ht="15.75" customHeight="1" x14ac:dyDescent="0.25">
      <c r="E57" s="55"/>
      <c r="F57" s="55"/>
      <c r="H57" s="264"/>
      <c r="I57" s="265"/>
    </row>
    <row r="58" spans="5:9" ht="15.75" customHeight="1" x14ac:dyDescent="0.25">
      <c r="E58" s="55"/>
      <c r="F58" s="55"/>
      <c r="H58" s="264"/>
      <c r="I58" s="265"/>
    </row>
    <row r="59" spans="5:9" ht="15.75" customHeight="1" x14ac:dyDescent="0.25">
      <c r="E59" s="55"/>
      <c r="F59" s="55"/>
      <c r="H59" s="264"/>
      <c r="I59" s="265"/>
    </row>
    <row r="60" spans="5:9" ht="15.75" customHeight="1" x14ac:dyDescent="0.25">
      <c r="E60" s="55"/>
      <c r="F60" s="55"/>
      <c r="H60" s="264"/>
      <c r="I60" s="265"/>
    </row>
    <row r="61" spans="5:9" ht="15.75" customHeight="1" x14ac:dyDescent="0.25">
      <c r="E61" s="55"/>
      <c r="F61" s="55"/>
      <c r="H61" s="264"/>
      <c r="I61" s="265"/>
    </row>
    <row r="62" spans="5:9" ht="15.75" customHeight="1" x14ac:dyDescent="0.25">
      <c r="E62" s="55"/>
      <c r="F62" s="55"/>
      <c r="H62" s="264"/>
      <c r="I62" s="265"/>
    </row>
    <row r="63" spans="5:9" ht="15.75" customHeight="1" x14ac:dyDescent="0.25">
      <c r="E63" s="55"/>
      <c r="F63" s="55"/>
      <c r="H63" s="264"/>
      <c r="I63" s="265"/>
    </row>
    <row r="64" spans="5:9" ht="15.75" customHeight="1" x14ac:dyDescent="0.25">
      <c r="E64" s="55"/>
      <c r="F64" s="55"/>
      <c r="H64" s="264"/>
      <c r="I64" s="265"/>
    </row>
    <row r="65" spans="5:9" ht="15.75" customHeight="1" x14ac:dyDescent="0.25">
      <c r="E65" s="55"/>
      <c r="F65" s="55"/>
      <c r="H65" s="264"/>
      <c r="I65" s="265"/>
    </row>
    <row r="66" spans="5:9" ht="15.75" customHeight="1" x14ac:dyDescent="0.25">
      <c r="E66" s="55"/>
      <c r="F66" s="55"/>
      <c r="H66" s="264"/>
      <c r="I66" s="265"/>
    </row>
    <row r="67" spans="5:9" ht="15.75" customHeight="1" x14ac:dyDescent="0.25">
      <c r="E67" s="55"/>
      <c r="F67" s="55"/>
      <c r="H67" s="264"/>
      <c r="I67" s="265"/>
    </row>
    <row r="68" spans="5:9" ht="15.75" customHeight="1" x14ac:dyDescent="0.25">
      <c r="E68" s="55"/>
      <c r="F68" s="55"/>
      <c r="H68" s="264"/>
      <c r="I68" s="265"/>
    </row>
    <row r="69" spans="5:9" ht="15.75" customHeight="1" x14ac:dyDescent="0.25">
      <c r="E69" s="55"/>
      <c r="F69" s="55"/>
      <c r="H69" s="264"/>
      <c r="I69" s="265"/>
    </row>
    <row r="70" spans="5:9" ht="15.75" customHeight="1" x14ac:dyDescent="0.25">
      <c r="E70" s="55"/>
      <c r="F70" s="55"/>
      <c r="H70" s="264"/>
      <c r="I70" s="265"/>
    </row>
    <row r="71" spans="5:9" ht="15.75" customHeight="1" x14ac:dyDescent="0.25">
      <c r="E71" s="55"/>
      <c r="F71" s="55"/>
      <c r="H71" s="264"/>
      <c r="I71" s="265"/>
    </row>
    <row r="72" spans="5:9" ht="15.75" customHeight="1" x14ac:dyDescent="0.25">
      <c r="E72" s="55"/>
      <c r="F72" s="55"/>
      <c r="H72" s="264"/>
      <c r="I72" s="265"/>
    </row>
    <row r="73" spans="5:9" ht="15.75" customHeight="1" x14ac:dyDescent="0.25">
      <c r="E73" s="55"/>
      <c r="F73" s="55"/>
      <c r="H73" s="264"/>
      <c r="I73" s="265"/>
    </row>
    <row r="74" spans="5:9" ht="15.75" customHeight="1" x14ac:dyDescent="0.25">
      <c r="E74" s="55"/>
      <c r="F74" s="55"/>
      <c r="H74" s="264"/>
      <c r="I74" s="265"/>
    </row>
    <row r="75" spans="5:9" ht="15.75" customHeight="1" x14ac:dyDescent="0.25">
      <c r="E75" s="55"/>
      <c r="F75" s="55"/>
      <c r="H75" s="264"/>
      <c r="I75" s="265"/>
    </row>
    <row r="76" spans="5:9" ht="15.75" customHeight="1" x14ac:dyDescent="0.25">
      <c r="E76" s="55"/>
      <c r="F76" s="55"/>
      <c r="H76" s="264"/>
      <c r="I76" s="265"/>
    </row>
    <row r="77" spans="5:9" ht="15.75" customHeight="1" x14ac:dyDescent="0.25">
      <c r="E77" s="55"/>
      <c r="F77" s="55"/>
      <c r="H77" s="264"/>
      <c r="I77" s="265"/>
    </row>
    <row r="78" spans="5:9" ht="15.75" customHeight="1" x14ac:dyDescent="0.25">
      <c r="E78" s="55"/>
      <c r="F78" s="55"/>
      <c r="H78" s="264"/>
      <c r="I78" s="265"/>
    </row>
    <row r="79" spans="5:9" ht="15.75" customHeight="1" x14ac:dyDescent="0.25">
      <c r="E79" s="55"/>
      <c r="F79" s="55"/>
      <c r="H79" s="264"/>
      <c r="I79" s="265"/>
    </row>
    <row r="80" spans="5:9" ht="15.75" customHeight="1" x14ac:dyDescent="0.25">
      <c r="E80" s="55"/>
      <c r="F80" s="55"/>
      <c r="H80" s="264"/>
      <c r="I80" s="265"/>
    </row>
    <row r="81" spans="5:9" ht="15.75" customHeight="1" x14ac:dyDescent="0.25">
      <c r="E81" s="55"/>
      <c r="F81" s="55"/>
      <c r="H81" s="264"/>
      <c r="I81" s="265"/>
    </row>
    <row r="82" spans="5:9" ht="15.75" customHeight="1" x14ac:dyDescent="0.25">
      <c r="E82" s="55"/>
      <c r="F82" s="55"/>
      <c r="H82" s="264"/>
      <c r="I82" s="265"/>
    </row>
    <row r="83" spans="5:9" ht="15.75" customHeight="1" x14ac:dyDescent="0.25">
      <c r="E83" s="55"/>
      <c r="F83" s="55"/>
      <c r="H83" s="264"/>
      <c r="I83" s="265"/>
    </row>
    <row r="84" spans="5:9" ht="15.75" customHeight="1" x14ac:dyDescent="0.25">
      <c r="E84" s="55"/>
      <c r="F84" s="55"/>
      <c r="H84" s="264"/>
      <c r="I84" s="265"/>
    </row>
    <row r="85" spans="5:9" ht="15.75" customHeight="1" x14ac:dyDescent="0.25">
      <c r="E85" s="55"/>
      <c r="F85" s="55"/>
      <c r="H85" s="264"/>
      <c r="I85" s="265"/>
    </row>
    <row r="86" spans="5:9" ht="15.75" customHeight="1" x14ac:dyDescent="0.25">
      <c r="E86" s="55"/>
      <c r="F86" s="55"/>
      <c r="H86" s="264"/>
      <c r="I86" s="265"/>
    </row>
    <row r="87" spans="5:9" ht="15.75" customHeight="1" x14ac:dyDescent="0.25">
      <c r="E87" s="55"/>
      <c r="F87" s="55"/>
      <c r="H87" s="264"/>
      <c r="I87" s="265"/>
    </row>
    <row r="88" spans="5:9" ht="15.75" customHeight="1" x14ac:dyDescent="0.25">
      <c r="E88" s="55"/>
      <c r="F88" s="55"/>
      <c r="H88" s="264"/>
      <c r="I88" s="265"/>
    </row>
    <row r="89" spans="5:9" ht="15.75" customHeight="1" x14ac:dyDescent="0.25">
      <c r="E89" s="55"/>
      <c r="F89" s="55"/>
      <c r="H89" s="264"/>
      <c r="I89" s="265"/>
    </row>
    <row r="90" spans="5:9" ht="15.75" customHeight="1" x14ac:dyDescent="0.25">
      <c r="E90" s="55"/>
      <c r="F90" s="55"/>
      <c r="H90" s="264"/>
      <c r="I90" s="265"/>
    </row>
    <row r="91" spans="5:9" ht="15.75" customHeight="1" x14ac:dyDescent="0.25">
      <c r="E91" s="55"/>
      <c r="F91" s="55"/>
      <c r="H91" s="264"/>
      <c r="I91" s="265"/>
    </row>
    <row r="92" spans="5:9" ht="15.75" customHeight="1" x14ac:dyDescent="0.25">
      <c r="E92" s="55"/>
      <c r="F92" s="55"/>
      <c r="H92" s="264"/>
      <c r="I92" s="265"/>
    </row>
    <row r="93" spans="5:9" ht="15.75" customHeight="1" x14ac:dyDescent="0.25">
      <c r="E93" s="55"/>
      <c r="F93" s="55"/>
      <c r="H93" s="264"/>
      <c r="I93" s="265"/>
    </row>
    <row r="94" spans="5:9" ht="15.75" customHeight="1" x14ac:dyDescent="0.25">
      <c r="E94" s="55"/>
      <c r="F94" s="55"/>
      <c r="H94" s="264"/>
      <c r="I94" s="265"/>
    </row>
    <row r="95" spans="5:9" ht="15.75" customHeight="1" x14ac:dyDescent="0.25">
      <c r="E95" s="55"/>
      <c r="F95" s="55"/>
      <c r="H95" s="264"/>
      <c r="I95" s="265"/>
    </row>
    <row r="96" spans="5:9" ht="15.75" customHeight="1" x14ac:dyDescent="0.25">
      <c r="E96" s="55"/>
      <c r="F96" s="55"/>
      <c r="H96" s="264"/>
      <c r="I96" s="265"/>
    </row>
    <row r="97" spans="5:9" ht="15.75" customHeight="1" x14ac:dyDescent="0.25">
      <c r="E97" s="55"/>
      <c r="F97" s="55"/>
      <c r="H97" s="264"/>
      <c r="I97" s="265"/>
    </row>
    <row r="98" spans="5:9" ht="15.75" customHeight="1" x14ac:dyDescent="0.25">
      <c r="E98" s="55"/>
      <c r="F98" s="55"/>
      <c r="H98" s="264"/>
      <c r="I98" s="265"/>
    </row>
    <row r="99" spans="5:9" ht="15.75" customHeight="1" x14ac:dyDescent="0.25">
      <c r="E99" s="55"/>
      <c r="F99" s="55"/>
      <c r="H99" s="264"/>
      <c r="I99" s="265"/>
    </row>
    <row r="100" spans="5:9" ht="15.75" customHeight="1" x14ac:dyDescent="0.25">
      <c r="E100" s="55"/>
      <c r="F100" s="55"/>
      <c r="H100" s="264"/>
      <c r="I100" s="265"/>
    </row>
    <row r="101" spans="5:9" ht="15.75" customHeight="1" x14ac:dyDescent="0.25">
      <c r="E101" s="55"/>
      <c r="F101" s="55"/>
      <c r="H101" s="264"/>
      <c r="I101" s="265"/>
    </row>
    <row r="102" spans="5:9" ht="15.75" customHeight="1" x14ac:dyDescent="0.25">
      <c r="E102" s="55"/>
      <c r="F102" s="55"/>
      <c r="H102" s="264"/>
      <c r="I102" s="265"/>
    </row>
    <row r="103" spans="5:9" ht="15.75" customHeight="1" x14ac:dyDescent="0.25">
      <c r="E103" s="55"/>
      <c r="F103" s="55"/>
      <c r="H103" s="264"/>
      <c r="I103" s="265"/>
    </row>
    <row r="104" spans="5:9" ht="15.75" customHeight="1" x14ac:dyDescent="0.25">
      <c r="E104" s="55"/>
      <c r="F104" s="55"/>
      <c r="H104" s="264"/>
      <c r="I104" s="265"/>
    </row>
    <row r="105" spans="5:9" ht="15.75" customHeight="1" x14ac:dyDescent="0.25">
      <c r="E105" s="55"/>
      <c r="F105" s="55"/>
      <c r="H105" s="264"/>
      <c r="I105" s="265"/>
    </row>
    <row r="106" spans="5:9" ht="15.75" customHeight="1" x14ac:dyDescent="0.25">
      <c r="E106" s="55"/>
      <c r="F106" s="55"/>
      <c r="H106" s="264"/>
      <c r="I106" s="265"/>
    </row>
    <row r="107" spans="5:9" ht="15.75" customHeight="1" x14ac:dyDescent="0.25">
      <c r="E107" s="55"/>
      <c r="F107" s="55"/>
      <c r="H107" s="264"/>
      <c r="I107" s="265"/>
    </row>
    <row r="108" spans="5:9" ht="15.75" customHeight="1" x14ac:dyDescent="0.25">
      <c r="E108" s="55"/>
      <c r="F108" s="55"/>
      <c r="H108" s="264"/>
      <c r="I108" s="265"/>
    </row>
    <row r="109" spans="5:9" ht="15.75" customHeight="1" x14ac:dyDescent="0.25">
      <c r="E109" s="55"/>
      <c r="F109" s="55"/>
      <c r="H109" s="264"/>
      <c r="I109" s="265"/>
    </row>
    <row r="110" spans="5:9" ht="15.75" customHeight="1" x14ac:dyDescent="0.25">
      <c r="E110" s="55"/>
      <c r="F110" s="55"/>
      <c r="H110" s="264"/>
      <c r="I110" s="265"/>
    </row>
    <row r="111" spans="5:9" ht="15.75" customHeight="1" x14ac:dyDescent="0.25">
      <c r="E111" s="55"/>
      <c r="F111" s="55"/>
      <c r="H111" s="264"/>
      <c r="I111" s="265"/>
    </row>
    <row r="112" spans="5:9" ht="15.75" customHeight="1" x14ac:dyDescent="0.25">
      <c r="E112" s="55"/>
      <c r="F112" s="55"/>
      <c r="H112" s="264"/>
      <c r="I112" s="265"/>
    </row>
    <row r="113" spans="5:9" ht="15.75" customHeight="1" x14ac:dyDescent="0.25">
      <c r="E113" s="55"/>
      <c r="F113" s="55"/>
      <c r="H113" s="264"/>
      <c r="I113" s="265"/>
    </row>
    <row r="114" spans="5:9" ht="15.75" customHeight="1" x14ac:dyDescent="0.25">
      <c r="E114" s="55"/>
      <c r="F114" s="55"/>
      <c r="H114" s="264"/>
      <c r="I114" s="265"/>
    </row>
    <row r="115" spans="5:9" ht="15.75" customHeight="1" x14ac:dyDescent="0.25">
      <c r="E115" s="55"/>
      <c r="F115" s="55"/>
      <c r="H115" s="264"/>
      <c r="I115" s="265"/>
    </row>
    <row r="116" spans="5:9" ht="15.75" customHeight="1" x14ac:dyDescent="0.25">
      <c r="E116" s="55"/>
      <c r="F116" s="55"/>
      <c r="H116" s="264"/>
      <c r="I116" s="265"/>
    </row>
    <row r="117" spans="5:9" ht="15.75" customHeight="1" x14ac:dyDescent="0.25">
      <c r="E117" s="55"/>
      <c r="F117" s="55"/>
      <c r="H117" s="264"/>
      <c r="I117" s="265"/>
    </row>
    <row r="118" spans="5:9" ht="15.75" customHeight="1" x14ac:dyDescent="0.25">
      <c r="E118" s="55"/>
      <c r="F118" s="55"/>
      <c r="H118" s="264"/>
      <c r="I118" s="265"/>
    </row>
    <row r="119" spans="5:9" ht="15.75" customHeight="1" x14ac:dyDescent="0.25">
      <c r="E119" s="55"/>
      <c r="F119" s="55"/>
      <c r="H119" s="264"/>
      <c r="I119" s="265"/>
    </row>
    <row r="120" spans="5:9" ht="15.75" customHeight="1" x14ac:dyDescent="0.25">
      <c r="E120" s="55"/>
      <c r="F120" s="55"/>
      <c r="H120" s="264"/>
      <c r="I120" s="265"/>
    </row>
    <row r="121" spans="5:9" ht="15.75" customHeight="1" x14ac:dyDescent="0.25">
      <c r="E121" s="55"/>
      <c r="F121" s="55"/>
      <c r="H121" s="264"/>
      <c r="I121" s="265"/>
    </row>
    <row r="122" spans="5:9" ht="15.75" customHeight="1" x14ac:dyDescent="0.25">
      <c r="E122" s="55"/>
      <c r="F122" s="55"/>
      <c r="H122" s="264"/>
      <c r="I122" s="265"/>
    </row>
    <row r="123" spans="5:9" ht="15.75" customHeight="1" x14ac:dyDescent="0.25">
      <c r="E123" s="55"/>
      <c r="F123" s="55"/>
      <c r="H123" s="264"/>
      <c r="I123" s="265"/>
    </row>
    <row r="124" spans="5:9" ht="15.75" customHeight="1" x14ac:dyDescent="0.25">
      <c r="E124" s="55"/>
      <c r="F124" s="55"/>
      <c r="H124" s="264"/>
      <c r="I124" s="265"/>
    </row>
    <row r="125" spans="5:9" ht="15.75" customHeight="1" x14ac:dyDescent="0.25">
      <c r="E125" s="55"/>
      <c r="F125" s="55"/>
      <c r="H125" s="264"/>
      <c r="I125" s="265"/>
    </row>
    <row r="126" spans="5:9" ht="15.75" customHeight="1" x14ac:dyDescent="0.25">
      <c r="E126" s="55"/>
      <c r="F126" s="55"/>
      <c r="H126" s="264"/>
      <c r="I126" s="265"/>
    </row>
    <row r="127" spans="5:9" ht="15.75" customHeight="1" x14ac:dyDescent="0.25">
      <c r="E127" s="55"/>
      <c r="F127" s="55"/>
      <c r="H127" s="264"/>
      <c r="I127" s="265"/>
    </row>
    <row r="128" spans="5:9" ht="15.75" customHeight="1" x14ac:dyDescent="0.25">
      <c r="E128" s="55"/>
      <c r="F128" s="55"/>
      <c r="H128" s="264"/>
      <c r="I128" s="265"/>
    </row>
    <row r="129" spans="5:9" ht="15.75" customHeight="1" x14ac:dyDescent="0.25">
      <c r="E129" s="55"/>
      <c r="F129" s="55"/>
      <c r="H129" s="264"/>
      <c r="I129" s="265"/>
    </row>
    <row r="130" spans="5:9" ht="15.75" customHeight="1" x14ac:dyDescent="0.25">
      <c r="E130" s="55"/>
      <c r="F130" s="55"/>
      <c r="H130" s="264"/>
      <c r="I130" s="265"/>
    </row>
    <row r="131" spans="5:9" ht="15.75" customHeight="1" x14ac:dyDescent="0.25">
      <c r="E131" s="55"/>
      <c r="F131" s="55"/>
      <c r="H131" s="264"/>
      <c r="I131" s="265"/>
    </row>
    <row r="132" spans="5:9" ht="15.75" customHeight="1" x14ac:dyDescent="0.25">
      <c r="E132" s="55"/>
      <c r="F132" s="55"/>
      <c r="H132" s="264"/>
      <c r="I132" s="265"/>
    </row>
    <row r="133" spans="5:9" ht="15.75" customHeight="1" x14ac:dyDescent="0.25">
      <c r="E133" s="55"/>
      <c r="F133" s="55"/>
      <c r="H133" s="264"/>
      <c r="I133" s="265"/>
    </row>
    <row r="134" spans="5:9" ht="15.75" customHeight="1" x14ac:dyDescent="0.25">
      <c r="E134" s="55"/>
      <c r="F134" s="55"/>
      <c r="H134" s="264"/>
      <c r="I134" s="265"/>
    </row>
    <row r="135" spans="5:9" ht="15.75" customHeight="1" x14ac:dyDescent="0.25">
      <c r="E135" s="55"/>
      <c r="F135" s="55"/>
      <c r="H135" s="264"/>
      <c r="I135" s="265"/>
    </row>
    <row r="136" spans="5:9" ht="15.75" customHeight="1" x14ac:dyDescent="0.25">
      <c r="E136" s="55"/>
      <c r="F136" s="55"/>
      <c r="H136" s="264"/>
      <c r="I136" s="265"/>
    </row>
    <row r="137" spans="5:9" ht="15.75" customHeight="1" x14ac:dyDescent="0.25">
      <c r="E137" s="55"/>
      <c r="F137" s="55"/>
      <c r="H137" s="264"/>
      <c r="I137" s="265"/>
    </row>
    <row r="138" spans="5:9" ht="15.75" customHeight="1" x14ac:dyDescent="0.25">
      <c r="E138" s="55"/>
      <c r="F138" s="55"/>
      <c r="H138" s="264"/>
      <c r="I138" s="265"/>
    </row>
    <row r="139" spans="5:9" ht="15.75" customHeight="1" x14ac:dyDescent="0.25">
      <c r="E139" s="55"/>
      <c r="F139" s="55"/>
      <c r="H139" s="264"/>
      <c r="I139" s="265"/>
    </row>
    <row r="140" spans="5:9" ht="15.75" customHeight="1" x14ac:dyDescent="0.25">
      <c r="E140" s="55"/>
      <c r="F140" s="55"/>
      <c r="H140" s="264"/>
      <c r="I140" s="265"/>
    </row>
    <row r="141" spans="5:9" ht="15.75" customHeight="1" x14ac:dyDescent="0.25">
      <c r="E141" s="55"/>
      <c r="F141" s="55"/>
      <c r="H141" s="264"/>
      <c r="I141" s="265"/>
    </row>
    <row r="142" spans="5:9" ht="15.75" customHeight="1" x14ac:dyDescent="0.25">
      <c r="E142" s="55"/>
      <c r="F142" s="55"/>
      <c r="H142" s="264"/>
      <c r="I142" s="265"/>
    </row>
    <row r="143" spans="5:9" ht="15.75" customHeight="1" x14ac:dyDescent="0.25">
      <c r="E143" s="55"/>
      <c r="F143" s="55"/>
      <c r="H143" s="264"/>
      <c r="I143" s="265"/>
    </row>
    <row r="144" spans="5:9" ht="15.75" customHeight="1" x14ac:dyDescent="0.25">
      <c r="E144" s="55"/>
      <c r="F144" s="55"/>
      <c r="H144" s="264"/>
      <c r="I144" s="265"/>
    </row>
    <row r="145" spans="5:9" ht="15.75" customHeight="1" x14ac:dyDescent="0.25">
      <c r="E145" s="55"/>
      <c r="F145" s="55"/>
      <c r="H145" s="264"/>
      <c r="I145" s="265"/>
    </row>
    <row r="146" spans="5:9" ht="15.75" customHeight="1" x14ac:dyDescent="0.25">
      <c r="E146" s="55"/>
      <c r="F146" s="55"/>
      <c r="H146" s="264"/>
      <c r="I146" s="265"/>
    </row>
    <row r="147" spans="5:9" ht="15.75" customHeight="1" x14ac:dyDescent="0.25">
      <c r="E147" s="55"/>
      <c r="F147" s="55"/>
      <c r="H147" s="264"/>
      <c r="I147" s="265"/>
    </row>
    <row r="148" spans="5:9" ht="15.75" customHeight="1" x14ac:dyDescent="0.25">
      <c r="E148" s="55"/>
      <c r="F148" s="55"/>
      <c r="H148" s="264"/>
      <c r="I148" s="265"/>
    </row>
    <row r="149" spans="5:9" ht="15.75" customHeight="1" x14ac:dyDescent="0.25">
      <c r="E149" s="55"/>
      <c r="F149" s="55"/>
      <c r="H149" s="264"/>
      <c r="I149" s="265"/>
    </row>
    <row r="150" spans="5:9" ht="15.75" customHeight="1" x14ac:dyDescent="0.25">
      <c r="E150" s="55"/>
      <c r="F150" s="55"/>
      <c r="H150" s="264"/>
      <c r="I150" s="265"/>
    </row>
    <row r="151" spans="5:9" ht="15.75" customHeight="1" x14ac:dyDescent="0.25">
      <c r="E151" s="55"/>
      <c r="F151" s="55"/>
      <c r="H151" s="264"/>
      <c r="I151" s="265"/>
    </row>
    <row r="152" spans="5:9" ht="15.75" customHeight="1" x14ac:dyDescent="0.25">
      <c r="E152" s="55"/>
      <c r="F152" s="55"/>
      <c r="H152" s="264"/>
      <c r="I152" s="265"/>
    </row>
    <row r="153" spans="5:9" ht="15.75" customHeight="1" x14ac:dyDescent="0.25">
      <c r="E153" s="55"/>
      <c r="F153" s="55"/>
      <c r="H153" s="264"/>
      <c r="I153" s="265"/>
    </row>
    <row r="154" spans="5:9" ht="15.75" customHeight="1" x14ac:dyDescent="0.25">
      <c r="E154" s="55"/>
      <c r="F154" s="55"/>
      <c r="H154" s="264"/>
      <c r="I154" s="265"/>
    </row>
    <row r="155" spans="5:9" ht="15.75" customHeight="1" x14ac:dyDescent="0.25">
      <c r="E155" s="55"/>
      <c r="F155" s="55"/>
      <c r="H155" s="264"/>
      <c r="I155" s="265"/>
    </row>
    <row r="156" spans="5:9" ht="15.75" customHeight="1" x14ac:dyDescent="0.25">
      <c r="E156" s="55"/>
      <c r="F156" s="55"/>
      <c r="H156" s="264"/>
      <c r="I156" s="265"/>
    </row>
    <row r="157" spans="5:9" ht="15.75" customHeight="1" x14ac:dyDescent="0.25">
      <c r="E157" s="55"/>
      <c r="F157" s="55"/>
      <c r="H157" s="264"/>
      <c r="I157" s="265"/>
    </row>
    <row r="158" spans="5:9" ht="15.75" customHeight="1" x14ac:dyDescent="0.25">
      <c r="E158" s="55"/>
      <c r="F158" s="55"/>
      <c r="H158" s="264"/>
      <c r="I158" s="265"/>
    </row>
    <row r="159" spans="5:9" ht="15.75" customHeight="1" x14ac:dyDescent="0.25">
      <c r="E159" s="55"/>
      <c r="F159" s="55"/>
      <c r="H159" s="264"/>
      <c r="I159" s="265"/>
    </row>
    <row r="160" spans="5:9" ht="15.75" customHeight="1" x14ac:dyDescent="0.25">
      <c r="E160" s="55"/>
      <c r="F160" s="55"/>
      <c r="H160" s="264"/>
      <c r="I160" s="265"/>
    </row>
    <row r="161" spans="5:9" ht="15.75" customHeight="1" x14ac:dyDescent="0.25">
      <c r="E161" s="55"/>
      <c r="F161" s="55"/>
      <c r="H161" s="264"/>
      <c r="I161" s="265"/>
    </row>
    <row r="162" spans="5:9" ht="15.75" customHeight="1" x14ac:dyDescent="0.25">
      <c r="E162" s="55"/>
      <c r="F162" s="55"/>
      <c r="H162" s="264"/>
      <c r="I162" s="265"/>
    </row>
    <row r="163" spans="5:9" ht="15.75" customHeight="1" x14ac:dyDescent="0.25">
      <c r="E163" s="55"/>
      <c r="F163" s="55"/>
      <c r="H163" s="264"/>
      <c r="I163" s="265"/>
    </row>
    <row r="164" spans="5:9" ht="15.75" customHeight="1" x14ac:dyDescent="0.25">
      <c r="E164" s="55"/>
      <c r="F164" s="55"/>
      <c r="H164" s="264"/>
      <c r="I164" s="265"/>
    </row>
    <row r="165" spans="5:9" ht="15.75" customHeight="1" x14ac:dyDescent="0.25">
      <c r="E165" s="55"/>
      <c r="F165" s="55"/>
      <c r="H165" s="264"/>
      <c r="I165" s="265"/>
    </row>
    <row r="166" spans="5:9" ht="15.75" customHeight="1" x14ac:dyDescent="0.25">
      <c r="E166" s="55"/>
      <c r="F166" s="55"/>
      <c r="H166" s="264"/>
      <c r="I166" s="265"/>
    </row>
    <row r="167" spans="5:9" ht="15.75" customHeight="1" x14ac:dyDescent="0.25">
      <c r="E167" s="55"/>
      <c r="F167" s="55"/>
      <c r="H167" s="264"/>
      <c r="I167" s="265"/>
    </row>
    <row r="168" spans="5:9" ht="15.75" customHeight="1" x14ac:dyDescent="0.25">
      <c r="E168" s="55"/>
      <c r="F168" s="55"/>
      <c r="H168" s="264"/>
      <c r="I168" s="265"/>
    </row>
    <row r="169" spans="5:9" ht="15.75" customHeight="1" x14ac:dyDescent="0.25">
      <c r="E169" s="55"/>
      <c r="F169" s="55"/>
      <c r="H169" s="264"/>
      <c r="I169" s="265"/>
    </row>
    <row r="170" spans="5:9" ht="15.75" customHeight="1" x14ac:dyDescent="0.25">
      <c r="E170" s="55"/>
      <c r="F170" s="55"/>
      <c r="H170" s="264"/>
      <c r="I170" s="265"/>
    </row>
    <row r="171" spans="5:9" ht="15.75" customHeight="1" x14ac:dyDescent="0.25">
      <c r="E171" s="55"/>
      <c r="F171" s="55"/>
      <c r="H171" s="264"/>
      <c r="I171" s="265"/>
    </row>
    <row r="172" spans="5:9" ht="15.75" customHeight="1" x14ac:dyDescent="0.25">
      <c r="E172" s="55"/>
      <c r="F172" s="55"/>
      <c r="H172" s="264"/>
      <c r="I172" s="265"/>
    </row>
    <row r="173" spans="5:9" ht="15.75" customHeight="1" x14ac:dyDescent="0.25">
      <c r="E173" s="55"/>
      <c r="F173" s="55"/>
      <c r="H173" s="264"/>
      <c r="I173" s="265"/>
    </row>
    <row r="174" spans="5:9" ht="15.75" customHeight="1" x14ac:dyDescent="0.25">
      <c r="E174" s="55"/>
      <c r="F174" s="55"/>
      <c r="H174" s="264"/>
      <c r="I174" s="265"/>
    </row>
    <row r="175" spans="5:9" ht="15.75" customHeight="1" x14ac:dyDescent="0.25">
      <c r="E175" s="55"/>
      <c r="F175" s="55"/>
      <c r="H175" s="264"/>
      <c r="I175" s="265"/>
    </row>
    <row r="176" spans="5:9" ht="15.75" customHeight="1" x14ac:dyDescent="0.25">
      <c r="E176" s="55"/>
      <c r="F176" s="55"/>
      <c r="H176" s="264"/>
      <c r="I176" s="265"/>
    </row>
    <row r="177" spans="5:9" ht="15.75" customHeight="1" x14ac:dyDescent="0.25">
      <c r="E177" s="55"/>
      <c r="F177" s="55"/>
      <c r="H177" s="264"/>
      <c r="I177" s="265"/>
    </row>
    <row r="178" spans="5:9" ht="15.75" customHeight="1" x14ac:dyDescent="0.25">
      <c r="E178" s="55"/>
      <c r="F178" s="55"/>
      <c r="H178" s="264"/>
      <c r="I178" s="265"/>
    </row>
    <row r="179" spans="5:9" ht="15.75" customHeight="1" x14ac:dyDescent="0.25">
      <c r="E179" s="55"/>
      <c r="F179" s="55"/>
      <c r="H179" s="264"/>
      <c r="I179" s="265"/>
    </row>
    <row r="180" spans="5:9" ht="15.75" customHeight="1" x14ac:dyDescent="0.25">
      <c r="E180" s="55"/>
      <c r="F180" s="55"/>
      <c r="H180" s="264"/>
      <c r="I180" s="265"/>
    </row>
    <row r="181" spans="5:9" ht="15.75" customHeight="1" x14ac:dyDescent="0.25">
      <c r="E181" s="55"/>
      <c r="F181" s="55"/>
      <c r="H181" s="264"/>
      <c r="I181" s="265"/>
    </row>
    <row r="182" spans="5:9" ht="15.75" customHeight="1" x14ac:dyDescent="0.25">
      <c r="E182" s="55"/>
      <c r="F182" s="55"/>
      <c r="H182" s="264"/>
      <c r="I182" s="265"/>
    </row>
    <row r="183" spans="5:9" ht="15.75" customHeight="1" x14ac:dyDescent="0.25">
      <c r="E183" s="55"/>
      <c r="F183" s="55"/>
      <c r="H183" s="264"/>
      <c r="I183" s="265"/>
    </row>
    <row r="184" spans="5:9" ht="15.75" customHeight="1" x14ac:dyDescent="0.25">
      <c r="E184" s="55"/>
      <c r="F184" s="55"/>
      <c r="H184" s="264"/>
      <c r="I184" s="265"/>
    </row>
    <row r="185" spans="5:9" ht="15.75" customHeight="1" x14ac:dyDescent="0.25">
      <c r="E185" s="55"/>
      <c r="F185" s="55"/>
      <c r="H185" s="264"/>
      <c r="I185" s="265"/>
    </row>
    <row r="186" spans="5:9" ht="15.75" customHeight="1" x14ac:dyDescent="0.25">
      <c r="E186" s="55"/>
      <c r="F186" s="55"/>
      <c r="H186" s="264"/>
      <c r="I186" s="265"/>
    </row>
    <row r="187" spans="5:9" ht="15.75" customHeight="1" x14ac:dyDescent="0.25">
      <c r="E187" s="55"/>
      <c r="F187" s="55"/>
      <c r="H187" s="264"/>
      <c r="I187" s="265"/>
    </row>
    <row r="188" spans="5:9" ht="15.75" customHeight="1" x14ac:dyDescent="0.25">
      <c r="E188" s="55"/>
      <c r="F188" s="55"/>
      <c r="H188" s="264"/>
      <c r="I188" s="265"/>
    </row>
    <row r="189" spans="5:9" ht="15.75" customHeight="1" x14ac:dyDescent="0.25">
      <c r="E189" s="55"/>
      <c r="F189" s="55"/>
      <c r="H189" s="264"/>
      <c r="I189" s="265"/>
    </row>
    <row r="190" spans="5:9" ht="15.75" customHeight="1" x14ac:dyDescent="0.25">
      <c r="E190" s="55"/>
      <c r="F190" s="55"/>
      <c r="H190" s="264"/>
      <c r="I190" s="265"/>
    </row>
    <row r="191" spans="5:9" ht="15.75" customHeight="1" x14ac:dyDescent="0.25">
      <c r="E191" s="55"/>
      <c r="F191" s="55"/>
      <c r="H191" s="264"/>
      <c r="I191" s="265"/>
    </row>
    <row r="192" spans="5:9" ht="15.75" customHeight="1" x14ac:dyDescent="0.25">
      <c r="E192" s="55"/>
      <c r="F192" s="55"/>
      <c r="H192" s="264"/>
      <c r="I192" s="265"/>
    </row>
    <row r="193" spans="5:9" ht="15.75" customHeight="1" x14ac:dyDescent="0.25">
      <c r="E193" s="55"/>
      <c r="F193" s="55"/>
      <c r="H193" s="264"/>
      <c r="I193" s="265"/>
    </row>
    <row r="194" spans="5:9" ht="15.75" customHeight="1" x14ac:dyDescent="0.25">
      <c r="E194" s="55"/>
      <c r="F194" s="55"/>
      <c r="H194" s="264"/>
      <c r="I194" s="265"/>
    </row>
    <row r="195" spans="5:9" ht="15.75" customHeight="1" x14ac:dyDescent="0.25">
      <c r="E195" s="55"/>
      <c r="F195" s="55"/>
      <c r="H195" s="264"/>
      <c r="I195" s="265"/>
    </row>
    <row r="196" spans="5:9" ht="15.75" customHeight="1" x14ac:dyDescent="0.25">
      <c r="E196" s="55"/>
      <c r="F196" s="55"/>
      <c r="H196" s="264"/>
      <c r="I196" s="265"/>
    </row>
    <row r="197" spans="5:9" ht="15.75" customHeight="1" x14ac:dyDescent="0.25">
      <c r="E197" s="55"/>
      <c r="F197" s="55"/>
      <c r="H197" s="264"/>
      <c r="I197" s="265"/>
    </row>
    <row r="198" spans="5:9" ht="15.75" customHeight="1" x14ac:dyDescent="0.25">
      <c r="E198" s="55"/>
      <c r="F198" s="55"/>
      <c r="H198" s="264"/>
      <c r="I198" s="265"/>
    </row>
    <row r="199" spans="5:9" ht="15.75" customHeight="1" x14ac:dyDescent="0.25">
      <c r="E199" s="55"/>
      <c r="F199" s="55"/>
      <c r="H199" s="264"/>
      <c r="I199" s="265"/>
    </row>
    <row r="200" spans="5:9" ht="15.75" customHeight="1" x14ac:dyDescent="0.25">
      <c r="E200" s="55"/>
      <c r="F200" s="55"/>
      <c r="H200" s="264"/>
      <c r="I200" s="265"/>
    </row>
    <row r="201" spans="5:9" ht="15.75" customHeight="1" x14ac:dyDescent="0.25">
      <c r="E201" s="55"/>
      <c r="F201" s="55"/>
      <c r="H201" s="264"/>
      <c r="I201" s="265"/>
    </row>
    <row r="202" spans="5:9" ht="15.75" customHeight="1" x14ac:dyDescent="0.25">
      <c r="E202" s="55"/>
      <c r="F202" s="55"/>
      <c r="H202" s="264"/>
      <c r="I202" s="265"/>
    </row>
    <row r="203" spans="5:9" ht="15.75" customHeight="1" x14ac:dyDescent="0.25">
      <c r="E203" s="55"/>
      <c r="F203" s="55"/>
      <c r="H203" s="264"/>
      <c r="I203" s="265"/>
    </row>
    <row r="204" spans="5:9" ht="15.75" customHeight="1" x14ac:dyDescent="0.25">
      <c r="E204" s="55"/>
      <c r="F204" s="55"/>
      <c r="H204" s="264"/>
      <c r="I204" s="265"/>
    </row>
    <row r="205" spans="5:9" ht="15.75" customHeight="1" x14ac:dyDescent="0.25">
      <c r="E205" s="55"/>
      <c r="F205" s="55"/>
      <c r="H205" s="264"/>
      <c r="I205" s="265"/>
    </row>
    <row r="206" spans="5:9" ht="15.75" customHeight="1" x14ac:dyDescent="0.25">
      <c r="E206" s="55"/>
      <c r="F206" s="55"/>
      <c r="H206" s="264"/>
      <c r="I206" s="265"/>
    </row>
    <row r="207" spans="5:9" ht="15.75" customHeight="1" x14ac:dyDescent="0.25">
      <c r="E207" s="55"/>
      <c r="F207" s="55"/>
      <c r="H207" s="264"/>
      <c r="I207" s="265"/>
    </row>
    <row r="208" spans="5:9" ht="15.75" customHeight="1" x14ac:dyDescent="0.25">
      <c r="E208" s="55"/>
      <c r="F208" s="55"/>
      <c r="H208" s="264"/>
      <c r="I208" s="265"/>
    </row>
    <row r="209" spans="5:9" ht="15.75" customHeight="1" x14ac:dyDescent="0.25">
      <c r="E209" s="55"/>
      <c r="F209" s="55"/>
      <c r="H209" s="264"/>
      <c r="I209" s="265"/>
    </row>
    <row r="210" spans="5:9" ht="15.75" customHeight="1" x14ac:dyDescent="0.25">
      <c r="E210" s="55"/>
      <c r="F210" s="55"/>
      <c r="H210" s="264"/>
      <c r="I210" s="265"/>
    </row>
    <row r="211" spans="5:9" ht="15.75" customHeight="1" x14ac:dyDescent="0.25">
      <c r="E211" s="55"/>
      <c r="F211" s="55"/>
      <c r="H211" s="264"/>
      <c r="I211" s="265"/>
    </row>
    <row r="212" spans="5:9" ht="15.75" customHeight="1" x14ac:dyDescent="0.25">
      <c r="E212" s="55"/>
      <c r="F212" s="55"/>
      <c r="H212" s="264"/>
      <c r="I212" s="265"/>
    </row>
    <row r="213" spans="5:9" ht="15.75" customHeight="1" x14ac:dyDescent="0.25">
      <c r="E213" s="55"/>
      <c r="F213" s="55"/>
      <c r="H213" s="264"/>
      <c r="I213" s="265"/>
    </row>
    <row r="214" spans="5:9" ht="15.75" customHeight="1" x14ac:dyDescent="0.25">
      <c r="E214" s="55"/>
      <c r="F214" s="55"/>
      <c r="H214" s="264"/>
      <c r="I214" s="265"/>
    </row>
    <row r="215" spans="5:9" ht="15.75" customHeight="1" x14ac:dyDescent="0.25">
      <c r="E215" s="55"/>
      <c r="F215" s="55"/>
      <c r="H215" s="264"/>
      <c r="I215" s="265"/>
    </row>
    <row r="216" spans="5:9" ht="15.75" customHeight="1" x14ac:dyDescent="0.25">
      <c r="E216" s="55"/>
      <c r="F216" s="55"/>
      <c r="H216" s="264"/>
      <c r="I216" s="265"/>
    </row>
    <row r="217" spans="5:9" ht="15.75" customHeight="1" x14ac:dyDescent="0.25">
      <c r="E217" s="55"/>
      <c r="F217" s="55"/>
      <c r="H217" s="264"/>
      <c r="I217" s="265"/>
    </row>
    <row r="218" spans="5:9" ht="15.75" customHeight="1" x14ac:dyDescent="0.25">
      <c r="E218" s="55"/>
      <c r="F218" s="55"/>
      <c r="H218" s="264"/>
      <c r="I218" s="265"/>
    </row>
    <row r="219" spans="5:9" ht="15.75" customHeight="1" x14ac:dyDescent="0.25">
      <c r="E219" s="55"/>
      <c r="F219" s="55"/>
      <c r="H219" s="264"/>
      <c r="I219" s="265"/>
    </row>
    <row r="220" spans="5:9" ht="15.75" customHeight="1" x14ac:dyDescent="0.25">
      <c r="E220" s="55"/>
      <c r="F220" s="55"/>
      <c r="H220" s="264"/>
      <c r="I220" s="265"/>
    </row>
    <row r="221" spans="5:9" ht="15.75" customHeight="1" x14ac:dyDescent="0.25">
      <c r="E221" s="55"/>
      <c r="F221" s="55"/>
      <c r="H221" s="264"/>
      <c r="I221" s="265"/>
    </row>
    <row r="222" spans="5:9" ht="15.75" customHeight="1" x14ac:dyDescent="0.25">
      <c r="E222" s="55"/>
      <c r="F222" s="55"/>
      <c r="H222" s="264"/>
      <c r="I222" s="265"/>
    </row>
    <row r="223" spans="5:9" ht="15.75" customHeight="1" x14ac:dyDescent="0.25">
      <c r="H223" s="262"/>
    </row>
    <row r="224" spans="5:9"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1200-000000000000}"/>
  </hyperlinks>
  <pageMargins left="0.7" right="0.7" top="0.75" bottom="0.75" header="0" footer="0"/>
  <pageSetup paperSize="9" fitToWidth="0" fitToHeight="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election activeCell="J2" sqref="J2"/>
    </sheetView>
  </sheetViews>
  <sheetFormatPr defaultColWidth="14" defaultRowHeight="15" customHeight="1" x14ac:dyDescent="0.25"/>
  <cols>
    <col min="1" max="1" width="11.5703125" customWidth="1"/>
    <col min="2" max="2" width="48.57031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
        <v>72</v>
      </c>
      <c r="C3" s="307" t="s">
        <v>73</v>
      </c>
      <c r="D3" s="280">
        <f>VLOOKUP(C3,'TỔNG HỢP'!$C$4:$P$84,3,0)</f>
        <v>30000000</v>
      </c>
      <c r="E3" s="281"/>
      <c r="F3" s="286">
        <f>SUM(F4:F889)</f>
        <v>0</v>
      </c>
      <c r="G3" s="286">
        <f>D3-F3</f>
        <v>30000000</v>
      </c>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75"/>
      <c r="F4" s="244"/>
      <c r="G4" s="243"/>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4"/>
      <c r="F5" s="244"/>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4"/>
      <c r="F6" s="244"/>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4"/>
      <c r="F7" s="244"/>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4"/>
      <c r="F8" s="244"/>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4"/>
      <c r="F9" s="244"/>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4"/>
      <c r="F10" s="244"/>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4"/>
      <c r="F11" s="244"/>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4"/>
      <c r="F12" s="244"/>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4"/>
      <c r="F13" s="244"/>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4"/>
      <c r="F14" s="244"/>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4"/>
      <c r="F15" s="244"/>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4"/>
      <c r="F16" s="244"/>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4"/>
      <c r="F17" s="244"/>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4"/>
      <c r="F18" s="244"/>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4"/>
      <c r="F19" s="244"/>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4"/>
      <c r="F20" s="244"/>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4">
        <v>38000000</v>
      </c>
      <c r="F21" s="244"/>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1300-000000000000}"/>
  </hyperlinks>
  <pageMargins left="0.7" right="0.7" top="0.75" bottom="0.75" header="0" footer="0"/>
  <pageSetup paperSize="9" fitToWidth="0" fitToHeight="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election activeCell="J2" sqref="J2"/>
    </sheetView>
  </sheetViews>
  <sheetFormatPr defaultColWidth="14" defaultRowHeight="15" customHeight="1" x14ac:dyDescent="0.25"/>
  <cols>
    <col min="1" max="1" width="11.5703125" customWidth="1"/>
    <col min="2" max="2" width="26.28515625" customWidth="1"/>
    <col min="3" max="3" width="14" customWidth="1"/>
    <col min="4" max="4" width="19.140625" customWidth="1"/>
    <col min="5" max="5" width="11.85546875" customWidth="1"/>
    <col min="6" max="6" width="18" customWidth="1"/>
    <col min="7" max="7" width="18.7109375" customWidth="1"/>
    <col min="8" max="8" width="14.28515625" customWidth="1"/>
    <col min="9" max="9" width="19.85546875" customWidth="1"/>
    <col min="10" max="10" width="13.7109375" customWidth="1"/>
    <col min="11" max="26" width="8.7109375" customWidth="1"/>
  </cols>
  <sheetData>
    <row r="1" spans="1:26" x14ac:dyDescent="0.25">
      <c r="F1" s="55"/>
      <c r="H1" s="264"/>
      <c r="I1" s="265"/>
    </row>
    <row r="2" spans="1:26" ht="47.25" x14ac:dyDescent="0.25">
      <c r="A2" s="246" t="s">
        <v>281</v>
      </c>
      <c r="B2" s="246" t="s">
        <v>282</v>
      </c>
      <c r="C2" s="247" t="s">
        <v>283</v>
      </c>
      <c r="D2" s="248" t="s">
        <v>417</v>
      </c>
      <c r="E2" s="249" t="s">
        <v>418</v>
      </c>
      <c r="F2" s="266" t="s">
        <v>286</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s">
        <v>75</v>
      </c>
      <c r="C3" s="269" t="s">
        <v>76</v>
      </c>
      <c r="D3" s="270">
        <f>VLOOKUP(C3,'TỔNG HỢP'!$C$4:$P$84,3,0)</f>
        <v>420000000</v>
      </c>
      <c r="E3" s="271"/>
      <c r="F3" s="272">
        <f>SUM(F4:F889)</f>
        <v>0</v>
      </c>
      <c r="G3" s="270">
        <f>D3-F3</f>
        <v>420000000</v>
      </c>
      <c r="H3" s="273"/>
      <c r="I3" s="267"/>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43"/>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t="s">
        <v>765</v>
      </c>
      <c r="C17" s="260"/>
      <c r="D17" s="244"/>
      <c r="E17" s="275">
        <v>4575000</v>
      </c>
      <c r="F17" s="275"/>
      <c r="G17" s="243"/>
      <c r="H17" s="276">
        <v>45789</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766</v>
      </c>
      <c r="C18" s="260"/>
      <c r="D18" s="244"/>
      <c r="E18" s="275">
        <v>9354600</v>
      </c>
      <c r="F18" s="275"/>
      <c r="G18" s="243"/>
      <c r="H18" s="276">
        <v>45847</v>
      </c>
      <c r="I18" s="242" t="s">
        <v>662</v>
      </c>
      <c r="J18" s="243"/>
      <c r="K18" s="243"/>
      <c r="L18" s="243"/>
      <c r="M18" s="243"/>
      <c r="N18" s="243"/>
      <c r="O18" s="243"/>
      <c r="P18" s="243"/>
      <c r="Q18" s="243"/>
      <c r="R18" s="243"/>
      <c r="S18" s="243"/>
      <c r="T18" s="243"/>
      <c r="U18" s="243"/>
      <c r="V18" s="243"/>
      <c r="W18" s="243"/>
      <c r="X18" s="243"/>
      <c r="Y18" s="243"/>
      <c r="Z18" s="243"/>
    </row>
    <row r="19" spans="1:26" ht="16.5" x14ac:dyDescent="0.25">
      <c r="A19" s="242"/>
      <c r="B19" s="243" t="s">
        <v>767</v>
      </c>
      <c r="C19" s="260"/>
      <c r="D19" s="244"/>
      <c r="E19" s="275">
        <v>474647126</v>
      </c>
      <c r="F19" s="275"/>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75"/>
      <c r="F21" s="275"/>
      <c r="G21" s="243"/>
      <c r="H21" s="276"/>
      <c r="I21" s="242"/>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768</v>
      </c>
      <c r="C22" s="260"/>
      <c r="D22" s="244"/>
      <c r="E22" s="275">
        <f>3300000/1.08</f>
        <v>3055555.5555555555</v>
      </c>
      <c r="F22" s="275"/>
      <c r="G22" s="243"/>
      <c r="H22" s="276">
        <v>45454</v>
      </c>
      <c r="I22" s="242" t="s">
        <v>442</v>
      </c>
      <c r="J22" s="243"/>
      <c r="K22" s="243"/>
      <c r="L22" s="243"/>
      <c r="M22" s="243"/>
      <c r="N22" s="243"/>
      <c r="O22" s="243"/>
      <c r="P22" s="243"/>
      <c r="Q22" s="243"/>
      <c r="R22" s="243"/>
      <c r="S22" s="243"/>
      <c r="T22" s="243"/>
      <c r="U22" s="243"/>
      <c r="V22" s="243"/>
      <c r="W22" s="243"/>
      <c r="X22" s="243"/>
      <c r="Y22" s="243"/>
      <c r="Z22" s="243"/>
    </row>
    <row r="23" spans="1:26" ht="15.75" customHeight="1" x14ac:dyDescent="0.25">
      <c r="E23" s="55"/>
      <c r="F23" s="55"/>
      <c r="H23" s="264"/>
      <c r="I23" s="265"/>
    </row>
    <row r="24" spans="1:26" ht="15.75" customHeight="1" x14ac:dyDescent="0.25">
      <c r="E24" s="55"/>
      <c r="F24" s="55"/>
      <c r="H24" s="264"/>
      <c r="I24" s="265"/>
    </row>
    <row r="25" spans="1:26" ht="15.75" customHeight="1" x14ac:dyDescent="0.25">
      <c r="E25" s="55"/>
      <c r="F25" s="55"/>
      <c r="H25" s="264"/>
      <c r="I25" s="265"/>
    </row>
    <row r="26" spans="1:26" ht="15.75" customHeight="1" x14ac:dyDescent="0.25">
      <c r="E26" s="55"/>
      <c r="F26" s="55"/>
      <c r="H26" s="264"/>
      <c r="I26" s="265"/>
    </row>
    <row r="27" spans="1:26" ht="15.75" customHeight="1" x14ac:dyDescent="0.25">
      <c r="E27" s="55"/>
      <c r="F27" s="55"/>
      <c r="H27" s="264"/>
      <c r="I27" s="265"/>
    </row>
    <row r="28" spans="1:26" ht="15.75" customHeight="1" x14ac:dyDescent="0.25">
      <c r="E28" s="55"/>
      <c r="F28" s="55"/>
      <c r="H28" s="264"/>
      <c r="I28" s="265"/>
    </row>
    <row r="29" spans="1:26" ht="15.75" customHeight="1" x14ac:dyDescent="0.25">
      <c r="E29" s="55"/>
      <c r="F29" s="55"/>
      <c r="H29" s="264"/>
      <c r="I29" s="265"/>
    </row>
    <row r="30" spans="1:26" ht="15.75" customHeight="1" x14ac:dyDescent="0.25">
      <c r="E30" s="55"/>
      <c r="F30" s="55"/>
      <c r="H30" s="264"/>
      <c r="I30" s="265"/>
    </row>
    <row r="31" spans="1:26" ht="15.75" customHeight="1" x14ac:dyDescent="0.25">
      <c r="E31" s="55"/>
      <c r="F31" s="55"/>
      <c r="H31" s="264"/>
      <c r="I31" s="265"/>
    </row>
    <row r="32" spans="1:26" ht="15.75" customHeight="1" x14ac:dyDescent="0.25">
      <c r="E32" s="55"/>
      <c r="F32" s="55"/>
      <c r="H32" s="264"/>
      <c r="I32" s="265"/>
    </row>
    <row r="33" spans="5:9" ht="15.75" customHeight="1" x14ac:dyDescent="0.25">
      <c r="E33" s="55"/>
      <c r="F33" s="55"/>
      <c r="H33" s="264"/>
      <c r="I33" s="265"/>
    </row>
    <row r="34" spans="5:9" ht="15.75" customHeight="1" x14ac:dyDescent="0.25">
      <c r="E34" s="55"/>
      <c r="F34" s="55"/>
      <c r="H34" s="264"/>
      <c r="I34" s="265"/>
    </row>
    <row r="35" spans="5:9" ht="15.75" customHeight="1" x14ac:dyDescent="0.25">
      <c r="E35" s="55"/>
      <c r="F35" s="55"/>
      <c r="H35" s="264"/>
      <c r="I35" s="265"/>
    </row>
    <row r="36" spans="5:9" ht="15.75" customHeight="1" x14ac:dyDescent="0.25">
      <c r="E36" s="55"/>
      <c r="F36" s="55"/>
      <c r="H36" s="264"/>
      <c r="I36" s="265"/>
    </row>
    <row r="37" spans="5:9" ht="15.75" customHeight="1" x14ac:dyDescent="0.25">
      <c r="E37" s="55"/>
      <c r="F37" s="55"/>
      <c r="H37" s="264"/>
      <c r="I37" s="265"/>
    </row>
    <row r="38" spans="5:9" ht="15.75" customHeight="1" x14ac:dyDescent="0.25">
      <c r="E38" s="55"/>
      <c r="F38" s="55"/>
      <c r="H38" s="264"/>
      <c r="I38" s="265"/>
    </row>
    <row r="39" spans="5:9" ht="15.75" customHeight="1" x14ac:dyDescent="0.25">
      <c r="E39" s="55"/>
      <c r="F39" s="55"/>
      <c r="H39" s="264"/>
      <c r="I39" s="265"/>
    </row>
    <row r="40" spans="5:9" ht="15.75" customHeight="1" x14ac:dyDescent="0.25">
      <c r="E40" s="55"/>
      <c r="F40" s="55"/>
      <c r="H40" s="264"/>
      <c r="I40" s="265"/>
    </row>
    <row r="41" spans="5:9" ht="15.75" customHeight="1" x14ac:dyDescent="0.25">
      <c r="E41" s="55"/>
      <c r="F41" s="55"/>
      <c r="H41" s="264"/>
      <c r="I41" s="265"/>
    </row>
    <row r="42" spans="5:9" ht="15.75" customHeight="1" x14ac:dyDescent="0.25">
      <c r="E42" s="55"/>
      <c r="F42" s="55"/>
      <c r="H42" s="264"/>
      <c r="I42" s="265"/>
    </row>
    <row r="43" spans="5:9" ht="15.75" customHeight="1" x14ac:dyDescent="0.25">
      <c r="E43" s="55"/>
      <c r="F43" s="55"/>
      <c r="H43" s="264"/>
      <c r="I43" s="265"/>
    </row>
    <row r="44" spans="5:9" ht="15.75" customHeight="1" x14ac:dyDescent="0.25">
      <c r="E44" s="55"/>
      <c r="F44" s="55"/>
      <c r="H44" s="264"/>
      <c r="I44" s="265"/>
    </row>
    <row r="45" spans="5:9" ht="15.75" customHeight="1" x14ac:dyDescent="0.25">
      <c r="E45" s="55"/>
      <c r="F45" s="55"/>
      <c r="H45" s="264"/>
      <c r="I45" s="265"/>
    </row>
    <row r="46" spans="5:9" ht="15.75" customHeight="1" x14ac:dyDescent="0.25">
      <c r="E46" s="55"/>
      <c r="F46" s="55"/>
      <c r="H46" s="264"/>
      <c r="I46" s="265"/>
    </row>
    <row r="47" spans="5:9" ht="15.75" customHeight="1" x14ac:dyDescent="0.25">
      <c r="E47" s="55"/>
      <c r="F47" s="55"/>
      <c r="H47" s="264"/>
      <c r="I47" s="265"/>
    </row>
    <row r="48" spans="5:9" ht="15.75" customHeight="1" x14ac:dyDescent="0.25">
      <c r="E48" s="55"/>
      <c r="F48" s="55"/>
      <c r="H48" s="264"/>
      <c r="I48" s="265"/>
    </row>
    <row r="49" spans="5:9" ht="15.75" customHeight="1" x14ac:dyDescent="0.25">
      <c r="E49" s="55"/>
      <c r="F49" s="55"/>
      <c r="H49" s="264"/>
      <c r="I49" s="265"/>
    </row>
    <row r="50" spans="5:9" ht="15.75" customHeight="1" x14ac:dyDescent="0.25">
      <c r="E50" s="55"/>
      <c r="F50" s="55"/>
      <c r="H50" s="264"/>
      <c r="I50" s="265"/>
    </row>
    <row r="51" spans="5:9" ht="15.75" customHeight="1" x14ac:dyDescent="0.25">
      <c r="E51" s="55"/>
      <c r="F51" s="55"/>
      <c r="H51" s="264"/>
      <c r="I51" s="265"/>
    </row>
    <row r="52" spans="5:9" ht="15.75" customHeight="1" x14ac:dyDescent="0.25">
      <c r="E52" s="55"/>
      <c r="F52" s="55"/>
      <c r="H52" s="264"/>
      <c r="I52" s="265"/>
    </row>
    <row r="53" spans="5:9" ht="15.75" customHeight="1" x14ac:dyDescent="0.25">
      <c r="E53" s="55"/>
      <c r="F53" s="55"/>
      <c r="H53" s="264"/>
      <c r="I53" s="265"/>
    </row>
    <row r="54" spans="5:9" ht="15.75" customHeight="1" x14ac:dyDescent="0.25">
      <c r="E54" s="55"/>
      <c r="F54" s="55"/>
      <c r="H54" s="264"/>
      <c r="I54" s="265"/>
    </row>
    <row r="55" spans="5:9" ht="15.75" customHeight="1" x14ac:dyDescent="0.25">
      <c r="E55" s="55"/>
      <c r="F55" s="55"/>
      <c r="H55" s="264"/>
      <c r="I55" s="265"/>
    </row>
    <row r="56" spans="5:9" ht="15.75" customHeight="1" x14ac:dyDescent="0.25">
      <c r="E56" s="55"/>
      <c r="F56" s="55"/>
      <c r="H56" s="264"/>
      <c r="I56" s="265"/>
    </row>
    <row r="57" spans="5:9" ht="15.75" customHeight="1" x14ac:dyDescent="0.25">
      <c r="E57" s="55"/>
      <c r="F57" s="55"/>
      <c r="H57" s="264"/>
      <c r="I57" s="265"/>
    </row>
    <row r="58" spans="5:9" ht="15.75" customHeight="1" x14ac:dyDescent="0.25">
      <c r="E58" s="55"/>
      <c r="F58" s="55"/>
      <c r="H58" s="264"/>
      <c r="I58" s="265"/>
    </row>
    <row r="59" spans="5:9" ht="15.75" customHeight="1" x14ac:dyDescent="0.25">
      <c r="E59" s="55"/>
      <c r="F59" s="55"/>
      <c r="H59" s="264"/>
      <c r="I59" s="265"/>
    </row>
    <row r="60" spans="5:9" ht="15.75" customHeight="1" x14ac:dyDescent="0.25">
      <c r="E60" s="55"/>
      <c r="F60" s="55"/>
      <c r="H60" s="264"/>
      <c r="I60" s="265"/>
    </row>
    <row r="61" spans="5:9" ht="15.75" customHeight="1" x14ac:dyDescent="0.25">
      <c r="E61" s="55"/>
      <c r="F61" s="55"/>
      <c r="H61" s="264"/>
      <c r="I61" s="265"/>
    </row>
    <row r="62" spans="5:9" ht="15.75" customHeight="1" x14ac:dyDescent="0.25">
      <c r="E62" s="55"/>
      <c r="F62" s="55"/>
      <c r="H62" s="264"/>
      <c r="I62" s="265"/>
    </row>
    <row r="63" spans="5:9" ht="15.75" customHeight="1" x14ac:dyDescent="0.25">
      <c r="E63" s="55"/>
      <c r="F63" s="55"/>
      <c r="H63" s="264"/>
      <c r="I63" s="265"/>
    </row>
    <row r="64" spans="5:9" ht="15.75" customHeight="1" x14ac:dyDescent="0.25">
      <c r="E64" s="55"/>
      <c r="F64" s="55"/>
      <c r="H64" s="264"/>
      <c r="I64" s="265"/>
    </row>
    <row r="65" spans="5:9" ht="15.75" customHeight="1" x14ac:dyDescent="0.25">
      <c r="E65" s="55"/>
      <c r="F65" s="55"/>
      <c r="H65" s="264"/>
      <c r="I65" s="265"/>
    </row>
    <row r="66" spans="5:9" ht="15.75" customHeight="1" x14ac:dyDescent="0.25">
      <c r="E66" s="55"/>
      <c r="F66" s="55"/>
      <c r="H66" s="264"/>
      <c r="I66" s="265"/>
    </row>
    <row r="67" spans="5:9" ht="15.75" customHeight="1" x14ac:dyDescent="0.25">
      <c r="E67" s="55"/>
      <c r="F67" s="55"/>
      <c r="H67" s="264"/>
      <c r="I67" s="265"/>
    </row>
    <row r="68" spans="5:9" ht="15.75" customHeight="1" x14ac:dyDescent="0.25">
      <c r="E68" s="55"/>
      <c r="F68" s="55"/>
      <c r="H68" s="264"/>
      <c r="I68" s="265"/>
    </row>
    <row r="69" spans="5:9" ht="15.75" customHeight="1" x14ac:dyDescent="0.25">
      <c r="E69" s="55"/>
      <c r="F69" s="55"/>
      <c r="H69" s="264"/>
      <c r="I69" s="265"/>
    </row>
    <row r="70" spans="5:9" ht="15.75" customHeight="1" x14ac:dyDescent="0.25">
      <c r="E70" s="55"/>
      <c r="F70" s="55"/>
      <c r="H70" s="264"/>
      <c r="I70" s="265"/>
    </row>
    <row r="71" spans="5:9" ht="15.75" customHeight="1" x14ac:dyDescent="0.25">
      <c r="E71" s="55"/>
      <c r="F71" s="55"/>
      <c r="H71" s="264"/>
      <c r="I71" s="265"/>
    </row>
    <row r="72" spans="5:9" ht="15.75" customHeight="1" x14ac:dyDescent="0.25">
      <c r="E72" s="55"/>
      <c r="F72" s="55"/>
      <c r="H72" s="264"/>
      <c r="I72" s="265"/>
    </row>
    <row r="73" spans="5:9" ht="15.75" customHeight="1" x14ac:dyDescent="0.25">
      <c r="E73" s="55"/>
      <c r="F73" s="55"/>
      <c r="H73" s="264"/>
      <c r="I73" s="265"/>
    </row>
    <row r="74" spans="5:9" ht="15.75" customHeight="1" x14ac:dyDescent="0.25">
      <c r="E74" s="55"/>
      <c r="F74" s="55"/>
      <c r="H74" s="264"/>
      <c r="I74" s="265"/>
    </row>
    <row r="75" spans="5:9" ht="15.75" customHeight="1" x14ac:dyDescent="0.25">
      <c r="E75" s="55"/>
      <c r="F75" s="55"/>
      <c r="H75" s="264"/>
      <c r="I75" s="265"/>
    </row>
    <row r="76" spans="5:9" ht="15.75" customHeight="1" x14ac:dyDescent="0.25">
      <c r="E76" s="55"/>
      <c r="F76" s="55"/>
      <c r="H76" s="264"/>
      <c r="I76" s="265"/>
    </row>
    <row r="77" spans="5:9" ht="15.75" customHeight="1" x14ac:dyDescent="0.25">
      <c r="E77" s="55"/>
      <c r="F77" s="55"/>
      <c r="H77" s="264"/>
      <c r="I77" s="265"/>
    </row>
    <row r="78" spans="5:9" ht="15.75" customHeight="1" x14ac:dyDescent="0.25">
      <c r="E78" s="55"/>
      <c r="F78" s="55"/>
      <c r="H78" s="264"/>
      <c r="I78" s="265"/>
    </row>
    <row r="79" spans="5:9" ht="15.75" customHeight="1" x14ac:dyDescent="0.25">
      <c r="E79" s="55"/>
      <c r="F79" s="55"/>
      <c r="H79" s="264"/>
      <c r="I79" s="265"/>
    </row>
    <row r="80" spans="5:9" ht="15.75" customHeight="1" x14ac:dyDescent="0.25">
      <c r="E80" s="55"/>
      <c r="F80" s="55"/>
      <c r="H80" s="264"/>
      <c r="I80" s="265"/>
    </row>
    <row r="81" spans="5:9" ht="15.75" customHeight="1" x14ac:dyDescent="0.25">
      <c r="E81" s="55"/>
      <c r="F81" s="55"/>
      <c r="H81" s="264"/>
      <c r="I81" s="265"/>
    </row>
    <row r="82" spans="5:9" ht="15.75" customHeight="1" x14ac:dyDescent="0.25">
      <c r="E82" s="55"/>
      <c r="F82" s="55"/>
      <c r="H82" s="264"/>
      <c r="I82" s="265"/>
    </row>
    <row r="83" spans="5:9" ht="15.75" customHeight="1" x14ac:dyDescent="0.25">
      <c r="E83" s="55"/>
      <c r="F83" s="55"/>
      <c r="H83" s="264"/>
      <c r="I83" s="265"/>
    </row>
    <row r="84" spans="5:9" ht="15.75" customHeight="1" x14ac:dyDescent="0.25">
      <c r="E84" s="55"/>
      <c r="F84" s="55"/>
      <c r="H84" s="264"/>
      <c r="I84" s="265"/>
    </row>
    <row r="85" spans="5:9" ht="15.75" customHeight="1" x14ac:dyDescent="0.25">
      <c r="E85" s="55"/>
      <c r="F85" s="55"/>
      <c r="H85" s="264"/>
      <c r="I85" s="265"/>
    </row>
    <row r="86" spans="5:9" ht="15.75" customHeight="1" x14ac:dyDescent="0.25">
      <c r="E86" s="55"/>
      <c r="F86" s="55"/>
      <c r="H86" s="264"/>
      <c r="I86" s="265"/>
    </row>
    <row r="87" spans="5:9" ht="15.75" customHeight="1" x14ac:dyDescent="0.25">
      <c r="E87" s="55"/>
      <c r="F87" s="55"/>
      <c r="H87" s="264"/>
      <c r="I87" s="265"/>
    </row>
    <row r="88" spans="5:9" ht="15.75" customHeight="1" x14ac:dyDescent="0.25">
      <c r="E88" s="55"/>
      <c r="F88" s="55"/>
      <c r="H88" s="264"/>
      <c r="I88" s="265"/>
    </row>
    <row r="89" spans="5:9" ht="15.75" customHeight="1" x14ac:dyDescent="0.25">
      <c r="E89" s="55"/>
      <c r="F89" s="55"/>
      <c r="H89" s="264"/>
      <c r="I89" s="265"/>
    </row>
    <row r="90" spans="5:9" ht="15.75" customHeight="1" x14ac:dyDescent="0.25">
      <c r="E90" s="55"/>
      <c r="F90" s="55"/>
      <c r="H90" s="264"/>
      <c r="I90" s="265"/>
    </row>
    <row r="91" spans="5:9" ht="15.75" customHeight="1" x14ac:dyDescent="0.25">
      <c r="E91" s="55"/>
      <c r="F91" s="55"/>
      <c r="H91" s="264"/>
      <c r="I91" s="265"/>
    </row>
    <row r="92" spans="5:9" ht="15.75" customHeight="1" x14ac:dyDescent="0.25">
      <c r="E92" s="55"/>
      <c r="F92" s="55"/>
      <c r="H92" s="264"/>
      <c r="I92" s="265"/>
    </row>
    <row r="93" spans="5:9" ht="15.75" customHeight="1" x14ac:dyDescent="0.25">
      <c r="E93" s="55"/>
      <c r="F93" s="55"/>
      <c r="H93" s="264"/>
      <c r="I93" s="265"/>
    </row>
    <row r="94" spans="5:9" ht="15.75" customHeight="1" x14ac:dyDescent="0.25">
      <c r="E94" s="55"/>
      <c r="F94" s="55"/>
      <c r="H94" s="264"/>
      <c r="I94" s="265"/>
    </row>
    <row r="95" spans="5:9" ht="15.75" customHeight="1" x14ac:dyDescent="0.25">
      <c r="E95" s="55"/>
      <c r="F95" s="55"/>
      <c r="H95" s="264"/>
      <c r="I95" s="265"/>
    </row>
    <row r="96" spans="5:9" ht="15.75" customHeight="1" x14ac:dyDescent="0.25">
      <c r="E96" s="55"/>
      <c r="F96" s="55"/>
      <c r="H96" s="264"/>
      <c r="I96" s="265"/>
    </row>
    <row r="97" spans="5:9" ht="15.75" customHeight="1" x14ac:dyDescent="0.25">
      <c r="E97" s="55"/>
      <c r="F97" s="55"/>
      <c r="H97" s="264"/>
      <c r="I97" s="265"/>
    </row>
    <row r="98" spans="5:9" ht="15.75" customHeight="1" x14ac:dyDescent="0.25">
      <c r="E98" s="55"/>
      <c r="F98" s="55"/>
      <c r="H98" s="264"/>
      <c r="I98" s="265"/>
    </row>
    <row r="99" spans="5:9" ht="15.75" customHeight="1" x14ac:dyDescent="0.25">
      <c r="E99" s="55"/>
      <c r="F99" s="55"/>
      <c r="H99" s="264"/>
      <c r="I99" s="265"/>
    </row>
    <row r="100" spans="5:9" ht="15.75" customHeight="1" x14ac:dyDescent="0.25">
      <c r="E100" s="55"/>
      <c r="F100" s="55"/>
      <c r="H100" s="264"/>
      <c r="I100" s="265"/>
    </row>
    <row r="101" spans="5:9" ht="15.75" customHeight="1" x14ac:dyDescent="0.25">
      <c r="E101" s="55"/>
      <c r="F101" s="55"/>
      <c r="H101" s="264"/>
      <c r="I101" s="265"/>
    </row>
    <row r="102" spans="5:9" ht="15.75" customHeight="1" x14ac:dyDescent="0.25">
      <c r="E102" s="55"/>
      <c r="F102" s="55"/>
      <c r="H102" s="264"/>
      <c r="I102" s="265"/>
    </row>
    <row r="103" spans="5:9" ht="15.75" customHeight="1" x14ac:dyDescent="0.25">
      <c r="E103" s="55"/>
      <c r="F103" s="55"/>
      <c r="H103" s="264"/>
      <c r="I103" s="265"/>
    </row>
    <row r="104" spans="5:9" ht="15.75" customHeight="1" x14ac:dyDescent="0.25">
      <c r="E104" s="55"/>
      <c r="F104" s="55"/>
      <c r="H104" s="264"/>
      <c r="I104" s="265"/>
    </row>
    <row r="105" spans="5:9" ht="15.75" customHeight="1" x14ac:dyDescent="0.25">
      <c r="E105" s="55"/>
      <c r="F105" s="55"/>
      <c r="H105" s="264"/>
      <c r="I105" s="265"/>
    </row>
    <row r="106" spans="5:9" ht="15.75" customHeight="1" x14ac:dyDescent="0.25">
      <c r="E106" s="55"/>
      <c r="F106" s="55"/>
      <c r="H106" s="264"/>
      <c r="I106" s="265"/>
    </row>
    <row r="107" spans="5:9" ht="15.75" customHeight="1" x14ac:dyDescent="0.25">
      <c r="E107" s="55"/>
      <c r="F107" s="55"/>
      <c r="H107" s="264"/>
      <c r="I107" s="265"/>
    </row>
    <row r="108" spans="5:9" ht="15.75" customHeight="1" x14ac:dyDescent="0.25">
      <c r="E108" s="55"/>
      <c r="F108" s="55"/>
      <c r="H108" s="264"/>
      <c r="I108" s="265"/>
    </row>
    <row r="109" spans="5:9" ht="15.75" customHeight="1" x14ac:dyDescent="0.25">
      <c r="E109" s="55"/>
      <c r="F109" s="55"/>
      <c r="H109" s="264"/>
      <c r="I109" s="265"/>
    </row>
    <row r="110" spans="5:9" ht="15.75" customHeight="1" x14ac:dyDescent="0.25">
      <c r="E110" s="55"/>
      <c r="F110" s="55"/>
      <c r="H110" s="264"/>
      <c r="I110" s="265"/>
    </row>
    <row r="111" spans="5:9" ht="15.75" customHeight="1" x14ac:dyDescent="0.25">
      <c r="E111" s="55"/>
      <c r="F111" s="55"/>
      <c r="H111" s="264"/>
      <c r="I111" s="265"/>
    </row>
    <row r="112" spans="5:9" ht="15.75" customHeight="1" x14ac:dyDescent="0.25">
      <c r="E112" s="55"/>
      <c r="F112" s="55"/>
      <c r="H112" s="264"/>
      <c r="I112" s="265"/>
    </row>
    <row r="113" spans="5:9" ht="15.75" customHeight="1" x14ac:dyDescent="0.25">
      <c r="E113" s="55"/>
      <c r="F113" s="55"/>
      <c r="H113" s="264"/>
      <c r="I113" s="265"/>
    </row>
    <row r="114" spans="5:9" ht="15.75" customHeight="1" x14ac:dyDescent="0.25">
      <c r="E114" s="55"/>
      <c r="F114" s="55"/>
      <c r="H114" s="264"/>
      <c r="I114" s="265"/>
    </row>
    <row r="115" spans="5:9" ht="15.75" customHeight="1" x14ac:dyDescent="0.25">
      <c r="E115" s="55"/>
      <c r="F115" s="55"/>
      <c r="H115" s="264"/>
      <c r="I115" s="265"/>
    </row>
    <row r="116" spans="5:9" ht="15.75" customHeight="1" x14ac:dyDescent="0.25">
      <c r="E116" s="55"/>
      <c r="F116" s="55"/>
      <c r="H116" s="264"/>
      <c r="I116" s="265"/>
    </row>
    <row r="117" spans="5:9" ht="15.75" customHeight="1" x14ac:dyDescent="0.25">
      <c r="E117" s="55"/>
      <c r="F117" s="55"/>
      <c r="H117" s="264"/>
      <c r="I117" s="265"/>
    </row>
    <row r="118" spans="5:9" ht="15.75" customHeight="1" x14ac:dyDescent="0.25">
      <c r="E118" s="55"/>
      <c r="F118" s="55"/>
      <c r="H118" s="264"/>
      <c r="I118" s="265"/>
    </row>
    <row r="119" spans="5:9" ht="15.75" customHeight="1" x14ac:dyDescent="0.25">
      <c r="E119" s="55"/>
      <c r="F119" s="55"/>
      <c r="H119" s="264"/>
      <c r="I119" s="265"/>
    </row>
    <row r="120" spans="5:9" ht="15.75" customHeight="1" x14ac:dyDescent="0.25">
      <c r="E120" s="55"/>
      <c r="F120" s="55"/>
      <c r="H120" s="264"/>
      <c r="I120" s="265"/>
    </row>
    <row r="121" spans="5:9" ht="15.75" customHeight="1" x14ac:dyDescent="0.25">
      <c r="E121" s="55"/>
      <c r="F121" s="55"/>
      <c r="H121" s="264"/>
      <c r="I121" s="265"/>
    </row>
    <row r="122" spans="5:9" ht="15.75" customHeight="1" x14ac:dyDescent="0.25">
      <c r="E122" s="55"/>
      <c r="F122" s="55"/>
      <c r="H122" s="264"/>
      <c r="I122" s="265"/>
    </row>
    <row r="123" spans="5:9" ht="15.75" customHeight="1" x14ac:dyDescent="0.25">
      <c r="E123" s="55"/>
      <c r="F123" s="55"/>
      <c r="H123" s="264"/>
      <c r="I123" s="265"/>
    </row>
    <row r="124" spans="5:9" ht="15.75" customHeight="1" x14ac:dyDescent="0.25">
      <c r="E124" s="55"/>
      <c r="F124" s="55"/>
      <c r="H124" s="264"/>
      <c r="I124" s="265"/>
    </row>
    <row r="125" spans="5:9" ht="15.75" customHeight="1" x14ac:dyDescent="0.25">
      <c r="E125" s="55"/>
      <c r="F125" s="55"/>
      <c r="H125" s="264"/>
      <c r="I125" s="265"/>
    </row>
    <row r="126" spans="5:9" ht="15.75" customHeight="1" x14ac:dyDescent="0.25">
      <c r="E126" s="55"/>
      <c r="F126" s="55"/>
      <c r="H126" s="264"/>
      <c r="I126" s="265"/>
    </row>
    <row r="127" spans="5:9" ht="15.75" customHeight="1" x14ac:dyDescent="0.25">
      <c r="E127" s="55"/>
      <c r="F127" s="55"/>
      <c r="H127" s="264"/>
      <c r="I127" s="265"/>
    </row>
    <row r="128" spans="5:9" ht="15.75" customHeight="1" x14ac:dyDescent="0.25">
      <c r="E128" s="55"/>
      <c r="F128" s="55"/>
      <c r="H128" s="264"/>
      <c r="I128" s="265"/>
    </row>
    <row r="129" spans="5:9" ht="15.75" customHeight="1" x14ac:dyDescent="0.25">
      <c r="E129" s="55"/>
      <c r="F129" s="55"/>
      <c r="H129" s="264"/>
      <c r="I129" s="265"/>
    </row>
    <row r="130" spans="5:9" ht="15.75" customHeight="1" x14ac:dyDescent="0.25">
      <c r="E130" s="55"/>
      <c r="F130" s="55"/>
      <c r="H130" s="264"/>
      <c r="I130" s="265"/>
    </row>
    <row r="131" spans="5:9" ht="15.75" customHeight="1" x14ac:dyDescent="0.25">
      <c r="E131" s="55"/>
      <c r="F131" s="55"/>
      <c r="H131" s="264"/>
      <c r="I131" s="265"/>
    </row>
    <row r="132" spans="5:9" ht="15.75" customHeight="1" x14ac:dyDescent="0.25">
      <c r="E132" s="55"/>
      <c r="F132" s="55"/>
      <c r="H132" s="264"/>
      <c r="I132" s="265"/>
    </row>
    <row r="133" spans="5:9" ht="15.75" customHeight="1" x14ac:dyDescent="0.25">
      <c r="E133" s="55"/>
      <c r="F133" s="55"/>
      <c r="H133" s="264"/>
      <c r="I133" s="265"/>
    </row>
    <row r="134" spans="5:9" ht="15.75" customHeight="1" x14ac:dyDescent="0.25">
      <c r="E134" s="55"/>
      <c r="F134" s="55"/>
      <c r="H134" s="264"/>
      <c r="I134" s="265"/>
    </row>
    <row r="135" spans="5:9" ht="15.75" customHeight="1" x14ac:dyDescent="0.25">
      <c r="E135" s="55"/>
      <c r="F135" s="55"/>
      <c r="H135" s="264"/>
      <c r="I135" s="265"/>
    </row>
    <row r="136" spans="5:9" ht="15.75" customHeight="1" x14ac:dyDescent="0.25">
      <c r="E136" s="55"/>
      <c r="F136" s="55"/>
      <c r="H136" s="264"/>
      <c r="I136" s="265"/>
    </row>
    <row r="137" spans="5:9" ht="15.75" customHeight="1" x14ac:dyDescent="0.25">
      <c r="E137" s="55"/>
      <c r="F137" s="55"/>
      <c r="H137" s="264"/>
      <c r="I137" s="265"/>
    </row>
    <row r="138" spans="5:9" ht="15.75" customHeight="1" x14ac:dyDescent="0.25">
      <c r="E138" s="55"/>
      <c r="F138" s="55"/>
      <c r="H138" s="264"/>
      <c r="I138" s="265"/>
    </row>
    <row r="139" spans="5:9" ht="15.75" customHeight="1" x14ac:dyDescent="0.25">
      <c r="E139" s="55"/>
      <c r="F139" s="55"/>
      <c r="H139" s="264"/>
      <c r="I139" s="265"/>
    </row>
    <row r="140" spans="5:9" ht="15.75" customHeight="1" x14ac:dyDescent="0.25">
      <c r="E140" s="55"/>
      <c r="F140" s="55"/>
      <c r="H140" s="264"/>
      <c r="I140" s="265"/>
    </row>
    <row r="141" spans="5:9" ht="15.75" customHeight="1" x14ac:dyDescent="0.25">
      <c r="E141" s="55"/>
      <c r="F141" s="55"/>
      <c r="H141" s="264"/>
      <c r="I141" s="265"/>
    </row>
    <row r="142" spans="5:9" ht="15.75" customHeight="1" x14ac:dyDescent="0.25">
      <c r="E142" s="55"/>
      <c r="F142" s="55"/>
      <c r="H142" s="264"/>
      <c r="I142" s="265"/>
    </row>
    <row r="143" spans="5:9" ht="15.75" customHeight="1" x14ac:dyDescent="0.25">
      <c r="E143" s="55"/>
      <c r="F143" s="55"/>
      <c r="H143" s="264"/>
      <c r="I143" s="265"/>
    </row>
    <row r="144" spans="5:9" ht="15.75" customHeight="1" x14ac:dyDescent="0.25">
      <c r="E144" s="55"/>
      <c r="F144" s="55"/>
      <c r="H144" s="264"/>
      <c r="I144" s="265"/>
    </row>
    <row r="145" spans="5:9" ht="15.75" customHeight="1" x14ac:dyDescent="0.25">
      <c r="E145" s="55"/>
      <c r="F145" s="55"/>
      <c r="H145" s="264"/>
      <c r="I145" s="265"/>
    </row>
    <row r="146" spans="5:9" ht="15.75" customHeight="1" x14ac:dyDescent="0.25">
      <c r="E146" s="55"/>
      <c r="F146" s="55"/>
      <c r="H146" s="264"/>
      <c r="I146" s="265"/>
    </row>
    <row r="147" spans="5:9" ht="15.75" customHeight="1" x14ac:dyDescent="0.25">
      <c r="E147" s="55"/>
      <c r="F147" s="55"/>
      <c r="H147" s="264"/>
      <c r="I147" s="265"/>
    </row>
    <row r="148" spans="5:9" ht="15.75" customHeight="1" x14ac:dyDescent="0.25">
      <c r="E148" s="55"/>
      <c r="F148" s="55"/>
      <c r="H148" s="264"/>
      <c r="I148" s="265"/>
    </row>
    <row r="149" spans="5:9" ht="15.75" customHeight="1" x14ac:dyDescent="0.25">
      <c r="E149" s="55"/>
      <c r="F149" s="55"/>
      <c r="H149" s="264"/>
      <c r="I149" s="265"/>
    </row>
    <row r="150" spans="5:9" ht="15.75" customHeight="1" x14ac:dyDescent="0.25">
      <c r="E150" s="55"/>
      <c r="F150" s="55"/>
      <c r="H150" s="264"/>
      <c r="I150" s="265"/>
    </row>
    <row r="151" spans="5:9" ht="15.75" customHeight="1" x14ac:dyDescent="0.25">
      <c r="E151" s="55"/>
      <c r="F151" s="55"/>
      <c r="H151" s="264"/>
      <c r="I151" s="265"/>
    </row>
    <row r="152" spans="5:9" ht="15.75" customHeight="1" x14ac:dyDescent="0.25">
      <c r="E152" s="55"/>
      <c r="F152" s="55"/>
      <c r="H152" s="264"/>
      <c r="I152" s="265"/>
    </row>
    <row r="153" spans="5:9" ht="15.75" customHeight="1" x14ac:dyDescent="0.25">
      <c r="E153" s="55"/>
      <c r="F153" s="55"/>
      <c r="H153" s="264"/>
      <c r="I153" s="265"/>
    </row>
    <row r="154" spans="5:9" ht="15.75" customHeight="1" x14ac:dyDescent="0.25">
      <c r="E154" s="55"/>
      <c r="F154" s="55"/>
      <c r="H154" s="264"/>
      <c r="I154" s="265"/>
    </row>
    <row r="155" spans="5:9" ht="15.75" customHeight="1" x14ac:dyDescent="0.25">
      <c r="E155" s="55"/>
      <c r="F155" s="55"/>
      <c r="H155" s="264"/>
      <c r="I155" s="265"/>
    </row>
    <row r="156" spans="5:9" ht="15.75" customHeight="1" x14ac:dyDescent="0.25">
      <c r="E156" s="55"/>
      <c r="F156" s="55"/>
      <c r="H156" s="264"/>
      <c r="I156" s="265"/>
    </row>
    <row r="157" spans="5:9" ht="15.75" customHeight="1" x14ac:dyDescent="0.25">
      <c r="E157" s="55"/>
      <c r="F157" s="55"/>
      <c r="H157" s="264"/>
      <c r="I157" s="265"/>
    </row>
    <row r="158" spans="5:9" ht="15.75" customHeight="1" x14ac:dyDescent="0.25">
      <c r="E158" s="55"/>
      <c r="F158" s="55"/>
      <c r="H158" s="264"/>
      <c r="I158" s="265"/>
    </row>
    <row r="159" spans="5:9" ht="15.75" customHeight="1" x14ac:dyDescent="0.25">
      <c r="E159" s="55"/>
      <c r="F159" s="55"/>
      <c r="H159" s="264"/>
      <c r="I159" s="265"/>
    </row>
    <row r="160" spans="5:9" ht="15.75" customHeight="1" x14ac:dyDescent="0.25">
      <c r="E160" s="55"/>
      <c r="F160" s="55"/>
      <c r="H160" s="264"/>
      <c r="I160" s="265"/>
    </row>
    <row r="161" spans="5:9" ht="15.75" customHeight="1" x14ac:dyDescent="0.25">
      <c r="E161" s="55"/>
      <c r="F161" s="55"/>
      <c r="H161" s="264"/>
      <c r="I161" s="265"/>
    </row>
    <row r="162" spans="5:9" ht="15.75" customHeight="1" x14ac:dyDescent="0.25">
      <c r="E162" s="55"/>
      <c r="F162" s="55"/>
      <c r="H162" s="264"/>
      <c r="I162" s="265"/>
    </row>
    <row r="163" spans="5:9" ht="15.75" customHeight="1" x14ac:dyDescent="0.25">
      <c r="E163" s="55"/>
      <c r="F163" s="55"/>
      <c r="H163" s="264"/>
      <c r="I163" s="265"/>
    </row>
    <row r="164" spans="5:9" ht="15.75" customHeight="1" x14ac:dyDescent="0.25">
      <c r="E164" s="55"/>
      <c r="F164" s="55"/>
      <c r="H164" s="264"/>
      <c r="I164" s="265"/>
    </row>
    <row r="165" spans="5:9" ht="15.75" customHeight="1" x14ac:dyDescent="0.25">
      <c r="E165" s="55"/>
      <c r="F165" s="55"/>
      <c r="H165" s="264"/>
      <c r="I165" s="265"/>
    </row>
    <row r="166" spans="5:9" ht="15.75" customHeight="1" x14ac:dyDescent="0.25">
      <c r="E166" s="55"/>
      <c r="F166" s="55"/>
      <c r="H166" s="264"/>
      <c r="I166" s="265"/>
    </row>
    <row r="167" spans="5:9" ht="15.75" customHeight="1" x14ac:dyDescent="0.25">
      <c r="E167" s="55"/>
      <c r="F167" s="55"/>
      <c r="H167" s="264"/>
      <c r="I167" s="265"/>
    </row>
    <row r="168" spans="5:9" ht="15.75" customHeight="1" x14ac:dyDescent="0.25">
      <c r="E168" s="55"/>
      <c r="F168" s="55"/>
      <c r="H168" s="264"/>
      <c r="I168" s="265"/>
    </row>
    <row r="169" spans="5:9" ht="15.75" customHeight="1" x14ac:dyDescent="0.25">
      <c r="E169" s="55"/>
      <c r="F169" s="55"/>
      <c r="H169" s="264"/>
      <c r="I169" s="265"/>
    </row>
    <row r="170" spans="5:9" ht="15.75" customHeight="1" x14ac:dyDescent="0.25">
      <c r="E170" s="55"/>
      <c r="F170" s="55"/>
      <c r="H170" s="264"/>
      <c r="I170" s="265"/>
    </row>
    <row r="171" spans="5:9" ht="15.75" customHeight="1" x14ac:dyDescent="0.25">
      <c r="E171" s="55"/>
      <c r="F171" s="55"/>
      <c r="H171" s="264"/>
      <c r="I171" s="265"/>
    </row>
    <row r="172" spans="5:9" ht="15.75" customHeight="1" x14ac:dyDescent="0.25">
      <c r="E172" s="55"/>
      <c r="F172" s="55"/>
      <c r="H172" s="264"/>
      <c r="I172" s="265"/>
    </row>
    <row r="173" spans="5:9" ht="15.75" customHeight="1" x14ac:dyDescent="0.25">
      <c r="E173" s="55"/>
      <c r="F173" s="55"/>
      <c r="H173" s="264"/>
      <c r="I173" s="265"/>
    </row>
    <row r="174" spans="5:9" ht="15.75" customHeight="1" x14ac:dyDescent="0.25">
      <c r="E174" s="55"/>
      <c r="F174" s="55"/>
      <c r="H174" s="264"/>
      <c r="I174" s="265"/>
    </row>
    <row r="175" spans="5:9" ht="15.75" customHeight="1" x14ac:dyDescent="0.25">
      <c r="E175" s="55"/>
      <c r="F175" s="55"/>
      <c r="H175" s="264"/>
      <c r="I175" s="265"/>
    </row>
    <row r="176" spans="5:9" ht="15.75" customHeight="1" x14ac:dyDescent="0.25">
      <c r="E176" s="55"/>
      <c r="F176" s="55"/>
      <c r="H176" s="264"/>
      <c r="I176" s="265"/>
    </row>
    <row r="177" spans="5:9" ht="15.75" customHeight="1" x14ac:dyDescent="0.25">
      <c r="E177" s="55"/>
      <c r="F177" s="55"/>
      <c r="H177" s="264"/>
      <c r="I177" s="265"/>
    </row>
    <row r="178" spans="5:9" ht="15.75" customHeight="1" x14ac:dyDescent="0.25">
      <c r="E178" s="55"/>
      <c r="F178" s="55"/>
      <c r="H178" s="264"/>
      <c r="I178" s="265"/>
    </row>
    <row r="179" spans="5:9" ht="15.75" customHeight="1" x14ac:dyDescent="0.25">
      <c r="E179" s="55"/>
      <c r="F179" s="55"/>
      <c r="H179" s="264"/>
      <c r="I179" s="265"/>
    </row>
    <row r="180" spans="5:9" ht="15.75" customHeight="1" x14ac:dyDescent="0.25">
      <c r="E180" s="55"/>
      <c r="F180" s="55"/>
      <c r="H180" s="264"/>
      <c r="I180" s="265"/>
    </row>
    <row r="181" spans="5:9" ht="15.75" customHeight="1" x14ac:dyDescent="0.25">
      <c r="E181" s="55"/>
      <c r="F181" s="55"/>
      <c r="H181" s="264"/>
      <c r="I181" s="265"/>
    </row>
    <row r="182" spans="5:9" ht="15.75" customHeight="1" x14ac:dyDescent="0.25">
      <c r="E182" s="55"/>
      <c r="F182" s="55"/>
      <c r="H182" s="264"/>
      <c r="I182" s="265"/>
    </row>
    <row r="183" spans="5:9" ht="15.75" customHeight="1" x14ac:dyDescent="0.25">
      <c r="E183" s="55"/>
      <c r="F183" s="55"/>
      <c r="H183" s="264"/>
      <c r="I183" s="265"/>
    </row>
    <row r="184" spans="5:9" ht="15.75" customHeight="1" x14ac:dyDescent="0.25">
      <c r="E184" s="55"/>
      <c r="F184" s="55"/>
      <c r="H184" s="264"/>
      <c r="I184" s="265"/>
    </row>
    <row r="185" spans="5:9" ht="15.75" customHeight="1" x14ac:dyDescent="0.25">
      <c r="E185" s="55"/>
      <c r="F185" s="55"/>
      <c r="H185" s="264"/>
      <c r="I185" s="265"/>
    </row>
    <row r="186" spans="5:9" ht="15.75" customHeight="1" x14ac:dyDescent="0.25">
      <c r="E186" s="55"/>
      <c r="F186" s="55"/>
      <c r="H186" s="264"/>
      <c r="I186" s="265"/>
    </row>
    <row r="187" spans="5:9" ht="15.75" customHeight="1" x14ac:dyDescent="0.25">
      <c r="E187" s="55"/>
      <c r="F187" s="55"/>
      <c r="H187" s="264"/>
      <c r="I187" s="265"/>
    </row>
    <row r="188" spans="5:9" ht="15.75" customHeight="1" x14ac:dyDescent="0.25">
      <c r="E188" s="55"/>
      <c r="F188" s="55"/>
      <c r="H188" s="264"/>
      <c r="I188" s="265"/>
    </row>
    <row r="189" spans="5:9" ht="15.75" customHeight="1" x14ac:dyDescent="0.25">
      <c r="E189" s="55"/>
      <c r="F189" s="55"/>
      <c r="H189" s="264"/>
      <c r="I189" s="265"/>
    </row>
    <row r="190" spans="5:9" ht="15.75" customHeight="1" x14ac:dyDescent="0.25">
      <c r="E190" s="55"/>
      <c r="F190" s="55"/>
      <c r="H190" s="264"/>
      <c r="I190" s="265"/>
    </row>
    <row r="191" spans="5:9" ht="15.75" customHeight="1" x14ac:dyDescent="0.25">
      <c r="E191" s="55"/>
      <c r="F191" s="55"/>
      <c r="H191" s="264"/>
      <c r="I191" s="265"/>
    </row>
    <row r="192" spans="5:9" ht="15.75" customHeight="1" x14ac:dyDescent="0.25">
      <c r="E192" s="55"/>
      <c r="F192" s="55"/>
      <c r="H192" s="264"/>
      <c r="I192" s="265"/>
    </row>
    <row r="193" spans="5:9" ht="15.75" customHeight="1" x14ac:dyDescent="0.25">
      <c r="E193" s="55"/>
      <c r="F193" s="55"/>
      <c r="H193" s="264"/>
      <c r="I193" s="265"/>
    </row>
    <row r="194" spans="5:9" ht="15.75" customHeight="1" x14ac:dyDescent="0.25">
      <c r="E194" s="55"/>
      <c r="F194" s="55"/>
      <c r="H194" s="264"/>
      <c r="I194" s="265"/>
    </row>
    <row r="195" spans="5:9" ht="15.75" customHeight="1" x14ac:dyDescent="0.25">
      <c r="E195" s="55"/>
      <c r="F195" s="55"/>
      <c r="H195" s="264"/>
      <c r="I195" s="265"/>
    </row>
    <row r="196" spans="5:9" ht="15.75" customHeight="1" x14ac:dyDescent="0.25">
      <c r="E196" s="55"/>
      <c r="F196" s="55"/>
      <c r="H196" s="264"/>
      <c r="I196" s="265"/>
    </row>
    <row r="197" spans="5:9" ht="15.75" customHeight="1" x14ac:dyDescent="0.25">
      <c r="E197" s="55"/>
      <c r="F197" s="55"/>
      <c r="H197" s="264"/>
      <c r="I197" s="265"/>
    </row>
    <row r="198" spans="5:9" ht="15.75" customHeight="1" x14ac:dyDescent="0.25">
      <c r="E198" s="55"/>
      <c r="F198" s="55"/>
      <c r="H198" s="264"/>
      <c r="I198" s="265"/>
    </row>
    <row r="199" spans="5:9" ht="15.75" customHeight="1" x14ac:dyDescent="0.25">
      <c r="E199" s="55"/>
      <c r="F199" s="55"/>
      <c r="H199" s="264"/>
      <c r="I199" s="265"/>
    </row>
    <row r="200" spans="5:9" ht="15.75" customHeight="1" x14ac:dyDescent="0.25">
      <c r="E200" s="55"/>
      <c r="F200" s="55"/>
      <c r="H200" s="264"/>
      <c r="I200" s="265"/>
    </row>
    <row r="201" spans="5:9" ht="15.75" customHeight="1" x14ac:dyDescent="0.25">
      <c r="E201" s="55"/>
      <c r="F201" s="55"/>
      <c r="H201" s="264"/>
      <c r="I201" s="265"/>
    </row>
    <row r="202" spans="5:9" ht="15.75" customHeight="1" x14ac:dyDescent="0.25">
      <c r="E202" s="55"/>
      <c r="F202" s="55"/>
      <c r="H202" s="264"/>
      <c r="I202" s="265"/>
    </row>
    <row r="203" spans="5:9" ht="15.75" customHeight="1" x14ac:dyDescent="0.25">
      <c r="E203" s="55"/>
      <c r="F203" s="55"/>
      <c r="H203" s="264"/>
      <c r="I203" s="265"/>
    </row>
    <row r="204" spans="5:9" ht="15.75" customHeight="1" x14ac:dyDescent="0.25">
      <c r="E204" s="55"/>
      <c r="F204" s="55"/>
      <c r="H204" s="264"/>
      <c r="I204" s="265"/>
    </row>
    <row r="205" spans="5:9" ht="15.75" customHeight="1" x14ac:dyDescent="0.25">
      <c r="E205" s="55"/>
      <c r="F205" s="55"/>
      <c r="H205" s="264"/>
      <c r="I205" s="265"/>
    </row>
    <row r="206" spans="5:9" ht="15.75" customHeight="1" x14ac:dyDescent="0.25">
      <c r="E206" s="55"/>
      <c r="F206" s="55"/>
      <c r="H206" s="264"/>
      <c r="I206" s="265"/>
    </row>
    <row r="207" spans="5:9" ht="15.75" customHeight="1" x14ac:dyDescent="0.25">
      <c r="E207" s="55"/>
      <c r="F207" s="55"/>
      <c r="H207" s="264"/>
      <c r="I207" s="265"/>
    </row>
    <row r="208" spans="5:9" ht="15.75" customHeight="1" x14ac:dyDescent="0.25">
      <c r="E208" s="55"/>
      <c r="F208" s="55"/>
      <c r="H208" s="264"/>
      <c r="I208" s="265"/>
    </row>
    <row r="209" spans="5:9" ht="15.75" customHeight="1" x14ac:dyDescent="0.25">
      <c r="E209" s="55"/>
      <c r="F209" s="55"/>
      <c r="H209" s="264"/>
      <c r="I209" s="265"/>
    </row>
    <row r="210" spans="5:9" ht="15.75" customHeight="1" x14ac:dyDescent="0.25">
      <c r="E210" s="55"/>
      <c r="F210" s="55"/>
      <c r="H210" s="264"/>
      <c r="I210" s="265"/>
    </row>
    <row r="211" spans="5:9" ht="15.75" customHeight="1" x14ac:dyDescent="0.25">
      <c r="E211" s="55"/>
      <c r="F211" s="55"/>
      <c r="H211" s="264"/>
      <c r="I211" s="265"/>
    </row>
    <row r="212" spans="5:9" ht="15.75" customHeight="1" x14ac:dyDescent="0.25">
      <c r="E212" s="55"/>
      <c r="F212" s="55"/>
      <c r="H212" s="264"/>
      <c r="I212" s="265"/>
    </row>
    <row r="213" spans="5:9" ht="15.75" customHeight="1" x14ac:dyDescent="0.25">
      <c r="E213" s="55"/>
      <c r="F213" s="55"/>
      <c r="H213" s="264"/>
      <c r="I213" s="265"/>
    </row>
    <row r="214" spans="5:9" ht="15.75" customHeight="1" x14ac:dyDescent="0.25">
      <c r="E214" s="55"/>
      <c r="F214" s="55"/>
      <c r="H214" s="264"/>
      <c r="I214" s="265"/>
    </row>
    <row r="215" spans="5:9" ht="15.75" customHeight="1" x14ac:dyDescent="0.25">
      <c r="E215" s="55"/>
      <c r="F215" s="55"/>
      <c r="H215" s="264"/>
      <c r="I215" s="265"/>
    </row>
    <row r="216" spans="5:9" ht="15.75" customHeight="1" x14ac:dyDescent="0.25">
      <c r="E216" s="55"/>
      <c r="F216" s="55"/>
      <c r="H216" s="264"/>
      <c r="I216" s="265"/>
    </row>
    <row r="217" spans="5:9" ht="15.75" customHeight="1" x14ac:dyDescent="0.25">
      <c r="E217" s="55"/>
      <c r="F217" s="55"/>
      <c r="H217" s="264"/>
      <c r="I217" s="265"/>
    </row>
    <row r="218" spans="5:9" ht="15.75" customHeight="1" x14ac:dyDescent="0.25">
      <c r="E218" s="55"/>
      <c r="F218" s="55"/>
      <c r="H218" s="264"/>
      <c r="I218" s="265"/>
    </row>
    <row r="219" spans="5:9" ht="15.75" customHeight="1" x14ac:dyDescent="0.25">
      <c r="E219" s="55"/>
      <c r="F219" s="55"/>
      <c r="H219" s="264"/>
      <c r="I219" s="265"/>
    </row>
    <row r="220" spans="5:9" ht="15.75" customHeight="1" x14ac:dyDescent="0.25">
      <c r="E220" s="55"/>
      <c r="F220" s="55"/>
      <c r="H220" s="264"/>
      <c r="I220" s="265"/>
    </row>
    <row r="221" spans="5:9" ht="15.75" customHeight="1" x14ac:dyDescent="0.25">
      <c r="E221" s="55"/>
      <c r="F221" s="55"/>
      <c r="H221" s="264"/>
      <c r="I221" s="265"/>
    </row>
    <row r="222" spans="5:9" ht="15.75" customHeight="1" x14ac:dyDescent="0.25">
      <c r="E222" s="55"/>
      <c r="F222" s="55"/>
      <c r="H222" s="264"/>
      <c r="I222" s="265"/>
    </row>
    <row r="223" spans="5:9" ht="15.75" customHeight="1" x14ac:dyDescent="0.25">
      <c r="H223" s="262"/>
    </row>
    <row r="224" spans="5:9"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1400-000000000000}"/>
  </hyperlinks>
  <pageMargins left="0.7" right="0.7" top="0.75" bottom="0.75" header="0" footer="0"/>
  <pageSetup paperSize="9" fitToWidth="0" fitToHeight="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0.28515625" customWidth="1"/>
    <col min="6" max="6" width="27.7109375" style="466" customWidth="1"/>
    <col min="7" max="7" width="18.7109375" customWidth="1"/>
    <col min="8" max="8" width="17.5703125" customWidth="1"/>
    <col min="9" max="9" width="19.85546875" style="263"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46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Sửa chữa hàng rào</v>
      </c>
      <c r="C3" s="307" t="s">
        <v>78</v>
      </c>
      <c r="D3" s="280">
        <f>VLOOKUP(C3,'TỔNG HỢP'!$C$4:$P$84,3,0)</f>
        <v>60000000</v>
      </c>
      <c r="E3" s="281"/>
      <c r="F3" s="468">
        <f>SUM(F4:F889)</f>
        <v>54788502.777777776</v>
      </c>
      <c r="G3" s="286">
        <f>D3-F3</f>
        <v>5211497.2222222239</v>
      </c>
      <c r="H3" s="282"/>
      <c r="I3" s="278"/>
      <c r="J3" s="283"/>
      <c r="K3" s="283"/>
      <c r="L3" s="283"/>
      <c r="M3" s="283"/>
      <c r="N3" s="283"/>
      <c r="O3" s="283"/>
      <c r="P3" s="283"/>
      <c r="Q3" s="283"/>
      <c r="R3" s="283"/>
      <c r="S3" s="283"/>
      <c r="T3" s="283"/>
      <c r="U3" s="283"/>
      <c r="V3" s="283"/>
      <c r="W3" s="283"/>
      <c r="X3" s="283"/>
      <c r="Y3" s="283"/>
      <c r="Z3" s="283"/>
    </row>
    <row r="4" spans="1:26" ht="16.5" x14ac:dyDescent="0.25">
      <c r="A4" s="242"/>
      <c r="B4" s="469" t="s">
        <v>1611</v>
      </c>
      <c r="C4" s="260"/>
      <c r="D4" s="244"/>
      <c r="E4" s="243"/>
      <c r="F4" s="470">
        <f>59171583/1.08</f>
        <v>54788502.777777776</v>
      </c>
      <c r="G4" s="243"/>
      <c r="H4" s="245">
        <v>46132</v>
      </c>
      <c r="I4" s="471" t="s">
        <v>744</v>
      </c>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470"/>
      <c r="G5" s="243"/>
      <c r="H5" s="245"/>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470"/>
      <c r="G6" s="243"/>
      <c r="H6" s="245"/>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470"/>
      <c r="G7" s="243"/>
      <c r="H7" s="245"/>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470"/>
      <c r="G8" s="243"/>
      <c r="H8" s="245"/>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470"/>
      <c r="G9" s="243"/>
      <c r="H9" s="245"/>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470"/>
      <c r="G10" s="243"/>
      <c r="H10" s="245"/>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470"/>
      <c r="G11" s="243"/>
      <c r="H11" s="245"/>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470"/>
      <c r="G12" s="243"/>
      <c r="H12" s="245"/>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470"/>
      <c r="G13" s="243"/>
      <c r="H13" s="245"/>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470"/>
      <c r="G14" s="243"/>
      <c r="H14" s="245"/>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470"/>
      <c r="G15" s="243"/>
      <c r="H15" s="245"/>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470"/>
      <c r="G16" s="243"/>
      <c r="H16" s="245"/>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470"/>
      <c r="G17" s="243"/>
      <c r="H17" s="245"/>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470"/>
      <c r="G18" s="243"/>
      <c r="H18" s="245"/>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470"/>
      <c r="G19" s="243"/>
      <c r="H19" s="245"/>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470"/>
      <c r="G20" s="243"/>
      <c r="H20" s="245"/>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470"/>
      <c r="G21" s="243"/>
      <c r="H21" s="245"/>
      <c r="I21" s="242"/>
      <c r="J21" s="243"/>
      <c r="K21" s="243"/>
      <c r="L21" s="243"/>
      <c r="M21" s="243"/>
      <c r="N21" s="243"/>
      <c r="O21" s="243"/>
      <c r="P21" s="243"/>
      <c r="Q21" s="243"/>
      <c r="R21" s="243"/>
      <c r="S21" s="243"/>
      <c r="T21" s="243"/>
      <c r="U21" s="243"/>
      <c r="V21" s="243"/>
      <c r="W21" s="243"/>
      <c r="X21" s="243"/>
      <c r="Y21" s="243"/>
      <c r="Z21" s="243"/>
    </row>
    <row r="22" spans="1:26" ht="45" customHeight="1" x14ac:dyDescent="0.3">
      <c r="A22" s="242">
        <v>2</v>
      </c>
      <c r="B22" s="472" t="s">
        <v>769</v>
      </c>
      <c r="C22" s="260"/>
      <c r="D22" s="244"/>
      <c r="E22" s="473">
        <v>77002619</v>
      </c>
      <c r="F22" s="474"/>
      <c r="G22" s="243"/>
      <c r="H22" s="276"/>
      <c r="I22" s="242" t="s">
        <v>662</v>
      </c>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1500-000000000000}"/>
  </hyperlinks>
  <pageMargins left="0.7" right="0.7" top="0.75" bottom="0.75" header="0" footer="0"/>
  <pageSetup paperSize="9" fitToWidth="0" fitToHeight="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selection activeCell="J2" sqref="J2"/>
    </sheetView>
  </sheetViews>
  <sheetFormatPr defaultColWidth="14" defaultRowHeight="15" customHeight="1" x14ac:dyDescent="0.25"/>
  <cols>
    <col min="1" max="1" width="6.28515625" customWidth="1"/>
    <col min="2" max="2" width="47.42578125" customWidth="1"/>
    <col min="3" max="3" width="14" customWidth="1"/>
    <col min="4" max="4" width="16.28515625" customWidth="1"/>
    <col min="5" max="5" width="12.85546875" customWidth="1"/>
    <col min="6" max="6" width="18.85546875" customWidth="1"/>
    <col min="7" max="7" width="16.42578125" customWidth="1"/>
    <col min="8" max="8" width="17.5703125" style="684" customWidth="1"/>
    <col min="9" max="9" width="19.85546875" customWidth="1"/>
    <col min="10" max="10" width="13.7109375" customWidth="1"/>
    <col min="11" max="26" width="8.7109375" customWidth="1"/>
  </cols>
  <sheetData>
    <row r="1" spans="1:26" x14ac:dyDescent="0.25">
      <c r="H1" s="683"/>
      <c r="I1" s="265"/>
    </row>
    <row r="2" spans="1:26" ht="47.25" x14ac:dyDescent="0.25">
      <c r="A2" s="246" t="s">
        <v>281</v>
      </c>
      <c r="B2" s="246" t="s">
        <v>282</v>
      </c>
      <c r="C2" s="247" t="s">
        <v>283</v>
      </c>
      <c r="D2" s="248" t="s">
        <v>417</v>
      </c>
      <c r="E2" s="249" t="s">
        <v>418</v>
      </c>
      <c r="F2" s="277" t="s">
        <v>286</v>
      </c>
      <c r="G2" s="250" t="s">
        <v>420</v>
      </c>
      <c r="H2" s="680"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84" t="s">
        <v>79</v>
      </c>
      <c r="C3" s="307" t="s">
        <v>80</v>
      </c>
      <c r="D3" s="280">
        <f>VLOOKUP(C3,'TỔNG HỢP'!$C$4:$P$84,3,0)</f>
        <v>90000000</v>
      </c>
      <c r="E3" s="281"/>
      <c r="F3" s="475">
        <f>SUM(F4:F889)</f>
        <v>69293904</v>
      </c>
      <c r="G3" s="280">
        <f>D3-F3</f>
        <v>20706096</v>
      </c>
      <c r="H3" s="852"/>
      <c r="I3" s="278"/>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477"/>
      <c r="F4" s="477">
        <v>4650000</v>
      </c>
      <c r="G4" s="243"/>
      <c r="H4" s="686"/>
      <c r="I4" s="242"/>
      <c r="J4" s="243"/>
      <c r="K4" s="243"/>
      <c r="L4" s="243"/>
      <c r="M4" s="243"/>
      <c r="N4" s="243"/>
      <c r="O4" s="243"/>
      <c r="P4" s="243"/>
      <c r="Q4" s="243"/>
      <c r="R4" s="243"/>
      <c r="S4" s="243"/>
      <c r="T4" s="243"/>
      <c r="U4" s="243"/>
      <c r="V4" s="243"/>
      <c r="W4" s="243"/>
      <c r="X4" s="243"/>
      <c r="Y4" s="243"/>
      <c r="Z4" s="243"/>
    </row>
    <row r="5" spans="1:26" ht="24.75" customHeight="1" x14ac:dyDescent="0.25">
      <c r="A5" s="242"/>
      <c r="B5" s="243" t="s">
        <v>1764</v>
      </c>
      <c r="C5" s="260"/>
      <c r="D5" s="244"/>
      <c r="E5" s="477"/>
      <c r="F5" s="477"/>
      <c r="G5" s="243"/>
      <c r="H5" s="686">
        <v>46258</v>
      </c>
      <c r="I5" s="242" t="s">
        <v>662</v>
      </c>
      <c r="J5" s="477">
        <v>38800000</v>
      </c>
      <c r="K5" s="243"/>
      <c r="L5" s="243"/>
      <c r="M5" s="243"/>
      <c r="N5" s="243"/>
      <c r="O5" s="243"/>
      <c r="P5" s="243"/>
      <c r="Q5" s="243"/>
      <c r="R5" s="243"/>
      <c r="S5" s="243"/>
      <c r="T5" s="243"/>
      <c r="U5" s="243"/>
      <c r="V5" s="243"/>
      <c r="W5" s="243"/>
      <c r="X5" s="243"/>
      <c r="Y5" s="243"/>
      <c r="Z5" s="243"/>
    </row>
    <row r="6" spans="1:26" ht="16.5" x14ac:dyDescent="0.25">
      <c r="A6" s="242"/>
      <c r="B6" s="243" t="s">
        <v>1765</v>
      </c>
      <c r="C6" s="260"/>
      <c r="D6" s="244"/>
      <c r="E6" s="477"/>
      <c r="F6" s="477">
        <v>11043904</v>
      </c>
      <c r="G6" s="243"/>
      <c r="H6" s="686">
        <v>46268</v>
      </c>
      <c r="I6" s="242" t="s">
        <v>762</v>
      </c>
      <c r="J6" s="243"/>
      <c r="K6" s="243"/>
      <c r="L6" s="243"/>
      <c r="M6" s="243"/>
      <c r="N6" s="243"/>
      <c r="O6" s="243"/>
      <c r="P6" s="243"/>
      <c r="Q6" s="243"/>
      <c r="R6" s="243"/>
      <c r="S6" s="243"/>
      <c r="T6" s="243"/>
      <c r="U6" s="243"/>
      <c r="V6" s="243"/>
      <c r="W6" s="243"/>
      <c r="X6" s="243"/>
      <c r="Y6" s="243"/>
      <c r="Z6" s="243"/>
    </row>
    <row r="7" spans="1:26" ht="16.5" x14ac:dyDescent="0.25">
      <c r="A7" s="242"/>
      <c r="B7" s="243" t="s">
        <v>1911</v>
      </c>
      <c r="C7" s="260"/>
      <c r="D7" s="244"/>
      <c r="E7" s="477"/>
      <c r="F7" s="477">
        <v>14000000</v>
      </c>
      <c r="G7" s="243"/>
      <c r="H7" s="686">
        <v>46303</v>
      </c>
      <c r="I7" s="242" t="s">
        <v>672</v>
      </c>
      <c r="J7" s="243"/>
      <c r="K7" s="243"/>
      <c r="L7" s="243"/>
      <c r="M7" s="243"/>
      <c r="N7" s="243"/>
      <c r="O7" s="243"/>
      <c r="P7" s="243"/>
      <c r="Q7" s="243"/>
      <c r="R7" s="243"/>
      <c r="S7" s="243"/>
      <c r="T7" s="243"/>
      <c r="U7" s="243"/>
      <c r="V7" s="243"/>
      <c r="W7" s="243"/>
      <c r="X7" s="243"/>
      <c r="Y7" s="243"/>
      <c r="Z7" s="243"/>
    </row>
    <row r="8" spans="1:26" ht="24.75" customHeight="1" x14ac:dyDescent="0.25">
      <c r="A8" s="242"/>
      <c r="B8" s="243" t="s">
        <v>1764</v>
      </c>
      <c r="C8" s="260"/>
      <c r="D8" s="244"/>
      <c r="E8" s="477"/>
      <c r="F8" s="477">
        <v>39600000</v>
      </c>
      <c r="G8" s="243"/>
      <c r="H8" s="686">
        <v>46315</v>
      </c>
      <c r="I8" s="242" t="s">
        <v>662</v>
      </c>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477"/>
      <c r="F9" s="477"/>
      <c r="G9" s="243"/>
      <c r="H9" s="68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477"/>
      <c r="F10" s="477"/>
      <c r="G10" s="243"/>
      <c r="H10" s="68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477"/>
      <c r="F11" s="477"/>
      <c r="G11" s="243"/>
      <c r="H11" s="68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477"/>
      <c r="F12" s="477"/>
      <c r="G12" s="243"/>
      <c r="H12" s="68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477"/>
      <c r="F13" s="477"/>
      <c r="G13" s="243"/>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477"/>
      <c r="F14" s="477"/>
      <c r="G14" s="243"/>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477"/>
      <c r="F15" s="477"/>
      <c r="G15" s="243"/>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t="s">
        <v>770</v>
      </c>
      <c r="C16" s="260"/>
      <c r="D16" s="477"/>
      <c r="E16" s="477">
        <v>8827020</v>
      </c>
      <c r="F16" s="477"/>
      <c r="G16" s="243"/>
      <c r="H16" s="686">
        <v>45706</v>
      </c>
      <c r="I16" s="242" t="s">
        <v>662</v>
      </c>
      <c r="J16" s="243"/>
      <c r="K16" s="243"/>
      <c r="L16" s="243"/>
      <c r="M16" s="243"/>
      <c r="N16" s="243"/>
      <c r="O16" s="243"/>
      <c r="P16" s="243"/>
      <c r="Q16" s="243"/>
      <c r="R16" s="243"/>
      <c r="S16" s="243"/>
      <c r="T16" s="243"/>
      <c r="U16" s="243"/>
      <c r="V16" s="243"/>
      <c r="W16" s="243"/>
      <c r="X16" s="243"/>
      <c r="Y16" s="243"/>
      <c r="Z16" s="243"/>
    </row>
    <row r="17" spans="1:26" ht="16.5" x14ac:dyDescent="0.25">
      <c r="A17" s="242"/>
      <c r="B17" s="243" t="s">
        <v>771</v>
      </c>
      <c r="C17" s="260"/>
      <c r="D17" s="477"/>
      <c r="E17" s="477">
        <v>27000000</v>
      </c>
      <c r="F17" s="477"/>
      <c r="G17" s="243"/>
      <c r="H17" s="68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772</v>
      </c>
      <c r="C18" s="260"/>
      <c r="D18" s="477"/>
      <c r="E18" s="477">
        <v>50000000</v>
      </c>
      <c r="F18" s="477"/>
      <c r="G18" s="243"/>
      <c r="H18" s="68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4"/>
      <c r="F19" s="477"/>
      <c r="G19" s="243"/>
      <c r="H19" s="68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477"/>
      <c r="F20" s="477"/>
      <c r="G20" s="243"/>
      <c r="H20" s="68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773</v>
      </c>
      <c r="C21" s="260"/>
      <c r="D21" s="244"/>
      <c r="E21" s="477">
        <v>205000000</v>
      </c>
      <c r="F21" s="477"/>
      <c r="G21" s="243"/>
      <c r="H21" s="686"/>
      <c r="I21" s="242"/>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686"/>
      <c r="I22" s="242"/>
      <c r="J22" s="243"/>
      <c r="K22" s="243"/>
      <c r="L22" s="243"/>
      <c r="M22" s="243"/>
      <c r="N22" s="243"/>
      <c r="O22" s="243"/>
      <c r="P22" s="243"/>
      <c r="Q22" s="243"/>
      <c r="R22" s="243"/>
      <c r="S22" s="243"/>
      <c r="T22" s="243"/>
      <c r="U22" s="243"/>
      <c r="V22" s="243"/>
      <c r="W22" s="243"/>
      <c r="X22" s="243"/>
      <c r="Y22" s="243"/>
      <c r="Z22" s="243"/>
    </row>
    <row r="23" spans="1:26" ht="15.75" customHeight="1" x14ac:dyDescent="0.25">
      <c r="H23" s="683"/>
      <c r="I23" s="265"/>
    </row>
    <row r="24" spans="1:26" ht="15.75" customHeight="1" x14ac:dyDescent="0.25">
      <c r="H24" s="683"/>
      <c r="I24" s="265"/>
    </row>
    <row r="25" spans="1:26" ht="15.75" customHeight="1" x14ac:dyDescent="0.25">
      <c r="H25" s="683"/>
      <c r="I25" s="265"/>
    </row>
    <row r="26" spans="1:26" ht="15.75" customHeight="1" x14ac:dyDescent="0.25">
      <c r="H26" s="683"/>
      <c r="I26" s="265"/>
    </row>
    <row r="27" spans="1:26" ht="15.75" customHeight="1" x14ac:dyDescent="0.25">
      <c r="H27" s="683"/>
      <c r="I27" s="265"/>
    </row>
    <row r="28" spans="1:26" ht="15.75" customHeight="1" x14ac:dyDescent="0.25">
      <c r="H28" s="683"/>
      <c r="I28" s="265"/>
    </row>
    <row r="29" spans="1:26" ht="15.75" customHeight="1" x14ac:dyDescent="0.25">
      <c r="H29" s="683"/>
      <c r="I29" s="265"/>
    </row>
    <row r="30" spans="1:26" ht="15.75" customHeight="1" x14ac:dyDescent="0.25">
      <c r="H30" s="683"/>
      <c r="I30" s="265"/>
    </row>
    <row r="31" spans="1:26" ht="15.75" customHeight="1" x14ac:dyDescent="0.25">
      <c r="H31" s="683"/>
      <c r="I31" s="265"/>
    </row>
    <row r="32" spans="1:26" ht="15.75" customHeight="1" x14ac:dyDescent="0.25">
      <c r="H32" s="683"/>
      <c r="I32" s="265"/>
    </row>
    <row r="33" spans="8:9" ht="15.75" customHeight="1" x14ac:dyDescent="0.25">
      <c r="H33" s="683"/>
      <c r="I33" s="265"/>
    </row>
    <row r="34" spans="8:9" ht="15.75" customHeight="1" x14ac:dyDescent="0.25">
      <c r="H34" s="683"/>
      <c r="I34" s="265"/>
    </row>
    <row r="35" spans="8:9" ht="15.75" customHeight="1" x14ac:dyDescent="0.25">
      <c r="H35" s="683"/>
      <c r="I35" s="265"/>
    </row>
    <row r="36" spans="8:9" ht="15.75" customHeight="1" x14ac:dyDescent="0.25">
      <c r="H36" s="683"/>
      <c r="I36" s="265"/>
    </row>
    <row r="37" spans="8:9" ht="15.75" customHeight="1" x14ac:dyDescent="0.25">
      <c r="H37" s="683"/>
      <c r="I37" s="265"/>
    </row>
    <row r="38" spans="8:9" ht="15.75" customHeight="1" x14ac:dyDescent="0.25">
      <c r="H38" s="683"/>
      <c r="I38" s="265"/>
    </row>
    <row r="39" spans="8:9" ht="15.75" customHeight="1" x14ac:dyDescent="0.25">
      <c r="H39" s="683"/>
      <c r="I39" s="265"/>
    </row>
    <row r="40" spans="8:9" ht="15.75" customHeight="1" x14ac:dyDescent="0.25">
      <c r="H40" s="683"/>
      <c r="I40" s="265"/>
    </row>
    <row r="41" spans="8:9" ht="15.75" customHeight="1" x14ac:dyDescent="0.25">
      <c r="H41" s="683"/>
      <c r="I41" s="265"/>
    </row>
    <row r="42" spans="8:9" ht="15.75" customHeight="1" x14ac:dyDescent="0.25">
      <c r="H42" s="683"/>
      <c r="I42" s="265"/>
    </row>
    <row r="43" spans="8:9" ht="15.75" customHeight="1" x14ac:dyDescent="0.25">
      <c r="H43" s="683"/>
      <c r="I43" s="265"/>
    </row>
    <row r="44" spans="8:9" ht="15.75" customHeight="1" x14ac:dyDescent="0.25">
      <c r="H44" s="683"/>
      <c r="I44" s="265"/>
    </row>
    <row r="45" spans="8:9" ht="15.75" customHeight="1" x14ac:dyDescent="0.25">
      <c r="H45" s="683"/>
      <c r="I45" s="265"/>
    </row>
    <row r="46" spans="8:9" ht="15.75" customHeight="1" x14ac:dyDescent="0.25">
      <c r="H46" s="683"/>
      <c r="I46" s="265"/>
    </row>
    <row r="47" spans="8:9" ht="15.75" customHeight="1" x14ac:dyDescent="0.25">
      <c r="H47" s="683"/>
      <c r="I47" s="265"/>
    </row>
    <row r="48" spans="8:9" ht="15.75" customHeight="1" x14ac:dyDescent="0.25">
      <c r="H48" s="683"/>
      <c r="I48" s="265"/>
    </row>
    <row r="49" spans="8:9" ht="15.75" customHeight="1" x14ac:dyDescent="0.25">
      <c r="H49" s="683"/>
      <c r="I49" s="265"/>
    </row>
    <row r="50" spans="8:9" ht="15.75" customHeight="1" x14ac:dyDescent="0.25">
      <c r="H50" s="683"/>
      <c r="I50" s="265"/>
    </row>
    <row r="51" spans="8:9" ht="15.75" customHeight="1" x14ac:dyDescent="0.25">
      <c r="H51" s="683"/>
      <c r="I51" s="265"/>
    </row>
    <row r="52" spans="8:9" ht="15.75" customHeight="1" x14ac:dyDescent="0.25">
      <c r="H52" s="683"/>
      <c r="I52" s="265"/>
    </row>
    <row r="53" spans="8:9" ht="15.75" customHeight="1" x14ac:dyDescent="0.25">
      <c r="H53" s="683"/>
      <c r="I53" s="265"/>
    </row>
    <row r="54" spans="8:9" ht="15.75" customHeight="1" x14ac:dyDescent="0.25">
      <c r="H54" s="683"/>
      <c r="I54" s="265"/>
    </row>
    <row r="55" spans="8:9" ht="15.75" customHeight="1" x14ac:dyDescent="0.25">
      <c r="H55" s="683"/>
      <c r="I55" s="265"/>
    </row>
    <row r="56" spans="8:9" ht="15.75" customHeight="1" x14ac:dyDescent="0.25">
      <c r="H56" s="683"/>
      <c r="I56" s="265"/>
    </row>
    <row r="57" spans="8:9" ht="15.75" customHeight="1" x14ac:dyDescent="0.25">
      <c r="H57" s="683"/>
      <c r="I57" s="265"/>
    </row>
    <row r="58" spans="8:9" ht="15.75" customHeight="1" x14ac:dyDescent="0.25">
      <c r="H58" s="683"/>
      <c r="I58" s="265"/>
    </row>
    <row r="59" spans="8:9" ht="15.75" customHeight="1" x14ac:dyDescent="0.25">
      <c r="H59" s="683"/>
      <c r="I59" s="265"/>
    </row>
    <row r="60" spans="8:9" ht="15.75" customHeight="1" x14ac:dyDescent="0.25">
      <c r="H60" s="683"/>
      <c r="I60" s="265"/>
    </row>
    <row r="61" spans="8:9" ht="15.75" customHeight="1" x14ac:dyDescent="0.25">
      <c r="H61" s="683"/>
      <c r="I61" s="265"/>
    </row>
    <row r="62" spans="8:9" ht="15.75" customHeight="1" x14ac:dyDescent="0.25">
      <c r="H62" s="683"/>
      <c r="I62" s="265"/>
    </row>
    <row r="63" spans="8:9" ht="15.75" customHeight="1" x14ac:dyDescent="0.25">
      <c r="H63" s="683"/>
      <c r="I63" s="265"/>
    </row>
    <row r="64" spans="8:9" ht="15.75" customHeight="1" x14ac:dyDescent="0.25">
      <c r="H64" s="683"/>
      <c r="I64" s="265"/>
    </row>
    <row r="65" spans="8:9" ht="15.75" customHeight="1" x14ac:dyDescent="0.25">
      <c r="H65" s="683"/>
      <c r="I65" s="265"/>
    </row>
    <row r="66" spans="8:9" ht="15.75" customHeight="1" x14ac:dyDescent="0.25">
      <c r="H66" s="683"/>
      <c r="I66" s="265"/>
    </row>
    <row r="67" spans="8:9" ht="15.75" customHeight="1" x14ac:dyDescent="0.25">
      <c r="H67" s="683"/>
      <c r="I67" s="265"/>
    </row>
    <row r="68" spans="8:9" ht="15.75" customHeight="1" x14ac:dyDescent="0.25">
      <c r="H68" s="683"/>
      <c r="I68" s="265"/>
    </row>
    <row r="69" spans="8:9" ht="15.75" customHeight="1" x14ac:dyDescent="0.25">
      <c r="H69" s="683"/>
      <c r="I69" s="265"/>
    </row>
    <row r="70" spans="8:9" ht="15.75" customHeight="1" x14ac:dyDescent="0.25">
      <c r="H70" s="683"/>
      <c r="I70" s="265"/>
    </row>
    <row r="71" spans="8:9" ht="15.75" customHeight="1" x14ac:dyDescent="0.25">
      <c r="H71" s="683"/>
      <c r="I71" s="265"/>
    </row>
    <row r="72" spans="8:9" ht="15.75" customHeight="1" x14ac:dyDescent="0.25">
      <c r="H72" s="683"/>
      <c r="I72" s="265"/>
    </row>
    <row r="73" spans="8:9" ht="15.75" customHeight="1" x14ac:dyDescent="0.25">
      <c r="H73" s="683"/>
      <c r="I73" s="265"/>
    </row>
    <row r="74" spans="8:9" ht="15.75" customHeight="1" x14ac:dyDescent="0.25">
      <c r="H74" s="683"/>
      <c r="I74" s="265"/>
    </row>
    <row r="75" spans="8:9" ht="15.75" customHeight="1" x14ac:dyDescent="0.25">
      <c r="H75" s="683"/>
      <c r="I75" s="265"/>
    </row>
    <row r="76" spans="8:9" ht="15.75" customHeight="1" x14ac:dyDescent="0.25">
      <c r="H76" s="683"/>
      <c r="I76" s="265"/>
    </row>
    <row r="77" spans="8:9" ht="15.75" customHeight="1" x14ac:dyDescent="0.25">
      <c r="H77" s="683"/>
      <c r="I77" s="265"/>
    </row>
    <row r="78" spans="8:9" ht="15.75" customHeight="1" x14ac:dyDescent="0.25">
      <c r="H78" s="683"/>
      <c r="I78" s="265"/>
    </row>
    <row r="79" spans="8:9" ht="15.75" customHeight="1" x14ac:dyDescent="0.25">
      <c r="H79" s="683"/>
      <c r="I79" s="265"/>
    </row>
    <row r="80" spans="8:9" ht="15.75" customHeight="1" x14ac:dyDescent="0.25">
      <c r="H80" s="683"/>
      <c r="I80" s="265"/>
    </row>
    <row r="81" spans="8:9" ht="15.75" customHeight="1" x14ac:dyDescent="0.25">
      <c r="H81" s="683"/>
      <c r="I81" s="265"/>
    </row>
    <row r="82" spans="8:9" ht="15.75" customHeight="1" x14ac:dyDescent="0.25">
      <c r="H82" s="683"/>
      <c r="I82" s="265"/>
    </row>
    <row r="83" spans="8:9" ht="15.75" customHeight="1" x14ac:dyDescent="0.25">
      <c r="H83" s="683"/>
      <c r="I83" s="265"/>
    </row>
    <row r="84" spans="8:9" ht="15.75" customHeight="1" x14ac:dyDescent="0.25">
      <c r="H84" s="683"/>
      <c r="I84" s="265"/>
    </row>
    <row r="85" spans="8:9" ht="15.75" customHeight="1" x14ac:dyDescent="0.25">
      <c r="H85" s="683"/>
      <c r="I85" s="265"/>
    </row>
    <row r="86" spans="8:9" ht="15.75" customHeight="1" x14ac:dyDescent="0.25">
      <c r="H86" s="683"/>
      <c r="I86" s="265"/>
    </row>
    <row r="87" spans="8:9" ht="15.75" customHeight="1" x14ac:dyDescent="0.25">
      <c r="H87" s="683"/>
      <c r="I87" s="265"/>
    </row>
    <row r="88" spans="8:9" ht="15.75" customHeight="1" x14ac:dyDescent="0.25">
      <c r="H88" s="683"/>
      <c r="I88" s="265"/>
    </row>
    <row r="89" spans="8:9" ht="15.75" customHeight="1" x14ac:dyDescent="0.25">
      <c r="H89" s="683"/>
      <c r="I89" s="265"/>
    </row>
    <row r="90" spans="8:9" ht="15.75" customHeight="1" x14ac:dyDescent="0.25">
      <c r="H90" s="683"/>
      <c r="I90" s="265"/>
    </row>
    <row r="91" spans="8:9" ht="15.75" customHeight="1" x14ac:dyDescent="0.25">
      <c r="H91" s="683"/>
      <c r="I91" s="265"/>
    </row>
    <row r="92" spans="8:9" ht="15.75" customHeight="1" x14ac:dyDescent="0.25">
      <c r="H92" s="683"/>
      <c r="I92" s="265"/>
    </row>
    <row r="93" spans="8:9" ht="15.75" customHeight="1" x14ac:dyDescent="0.25">
      <c r="H93" s="683"/>
      <c r="I93" s="265"/>
    </row>
    <row r="94" spans="8:9" ht="15.75" customHeight="1" x14ac:dyDescent="0.25">
      <c r="H94" s="683"/>
      <c r="I94" s="265"/>
    </row>
    <row r="95" spans="8:9" ht="15.75" customHeight="1" x14ac:dyDescent="0.25">
      <c r="H95" s="683"/>
      <c r="I95" s="265"/>
    </row>
    <row r="96" spans="8:9" ht="15.75" customHeight="1" x14ac:dyDescent="0.25">
      <c r="H96" s="683"/>
      <c r="I96" s="265"/>
    </row>
    <row r="97" spans="8:9" ht="15.75" customHeight="1" x14ac:dyDescent="0.25">
      <c r="H97" s="683"/>
      <c r="I97" s="265"/>
    </row>
    <row r="98" spans="8:9" ht="15.75" customHeight="1" x14ac:dyDescent="0.25">
      <c r="H98" s="683"/>
      <c r="I98" s="265"/>
    </row>
    <row r="99" spans="8:9" ht="15.75" customHeight="1" x14ac:dyDescent="0.25">
      <c r="H99" s="683"/>
      <c r="I99" s="265"/>
    </row>
    <row r="100" spans="8:9" ht="15.75" customHeight="1" x14ac:dyDescent="0.25">
      <c r="H100" s="683"/>
      <c r="I100" s="265"/>
    </row>
    <row r="101" spans="8:9" ht="15.75" customHeight="1" x14ac:dyDescent="0.25">
      <c r="H101" s="683"/>
      <c r="I101" s="265"/>
    </row>
    <row r="102" spans="8:9" ht="15.75" customHeight="1" x14ac:dyDescent="0.25">
      <c r="H102" s="683"/>
      <c r="I102" s="265"/>
    </row>
    <row r="103" spans="8:9" ht="15.75" customHeight="1" x14ac:dyDescent="0.25">
      <c r="H103" s="683"/>
      <c r="I103" s="265"/>
    </row>
    <row r="104" spans="8:9" ht="15.75" customHeight="1" x14ac:dyDescent="0.25">
      <c r="H104" s="683"/>
      <c r="I104" s="265"/>
    </row>
    <row r="105" spans="8:9" ht="15.75" customHeight="1" x14ac:dyDescent="0.25">
      <c r="H105" s="683"/>
      <c r="I105" s="265"/>
    </row>
    <row r="106" spans="8:9" ht="15.75" customHeight="1" x14ac:dyDescent="0.25">
      <c r="H106" s="683"/>
      <c r="I106" s="265"/>
    </row>
    <row r="107" spans="8:9" ht="15.75" customHeight="1" x14ac:dyDescent="0.25">
      <c r="H107" s="683"/>
      <c r="I107" s="265"/>
    </row>
    <row r="108" spans="8:9" ht="15.75" customHeight="1" x14ac:dyDescent="0.25">
      <c r="H108" s="683"/>
      <c r="I108" s="265"/>
    </row>
    <row r="109" spans="8:9" ht="15.75" customHeight="1" x14ac:dyDescent="0.25">
      <c r="H109" s="683"/>
      <c r="I109" s="265"/>
    </row>
    <row r="110" spans="8:9" ht="15.75" customHeight="1" x14ac:dyDescent="0.25">
      <c r="H110" s="683"/>
      <c r="I110" s="265"/>
    </row>
    <row r="111" spans="8:9" ht="15.75" customHeight="1" x14ac:dyDescent="0.25">
      <c r="H111" s="683"/>
      <c r="I111" s="265"/>
    </row>
    <row r="112" spans="8:9" ht="15.75" customHeight="1" x14ac:dyDescent="0.25">
      <c r="H112" s="683"/>
      <c r="I112" s="265"/>
    </row>
    <row r="113" spans="8:9" ht="15.75" customHeight="1" x14ac:dyDescent="0.25">
      <c r="H113" s="683"/>
      <c r="I113" s="265"/>
    </row>
    <row r="114" spans="8:9" ht="15.75" customHeight="1" x14ac:dyDescent="0.25">
      <c r="H114" s="683"/>
      <c r="I114" s="265"/>
    </row>
    <row r="115" spans="8:9" ht="15.75" customHeight="1" x14ac:dyDescent="0.25">
      <c r="H115" s="683"/>
      <c r="I115" s="265"/>
    </row>
    <row r="116" spans="8:9" ht="15.75" customHeight="1" x14ac:dyDescent="0.25">
      <c r="H116" s="683"/>
      <c r="I116" s="265"/>
    </row>
    <row r="117" spans="8:9" ht="15.75" customHeight="1" x14ac:dyDescent="0.25">
      <c r="H117" s="683"/>
      <c r="I117" s="265"/>
    </row>
    <row r="118" spans="8:9" ht="15.75" customHeight="1" x14ac:dyDescent="0.25">
      <c r="H118" s="683"/>
      <c r="I118" s="265"/>
    </row>
    <row r="119" spans="8:9" ht="15.75" customHeight="1" x14ac:dyDescent="0.25">
      <c r="H119" s="683"/>
      <c r="I119" s="265"/>
    </row>
    <row r="120" spans="8:9" ht="15.75" customHeight="1" x14ac:dyDescent="0.25">
      <c r="H120" s="683"/>
      <c r="I120" s="265"/>
    </row>
    <row r="121" spans="8:9" ht="15.75" customHeight="1" x14ac:dyDescent="0.25">
      <c r="H121" s="683"/>
      <c r="I121" s="265"/>
    </row>
    <row r="122" spans="8:9" ht="15.75" customHeight="1" x14ac:dyDescent="0.25">
      <c r="H122" s="683"/>
      <c r="I122" s="265"/>
    </row>
    <row r="123" spans="8:9" ht="15.75" customHeight="1" x14ac:dyDescent="0.25">
      <c r="H123" s="683"/>
      <c r="I123" s="265"/>
    </row>
    <row r="124" spans="8:9" ht="15.75" customHeight="1" x14ac:dyDescent="0.25">
      <c r="H124" s="683"/>
      <c r="I124" s="265"/>
    </row>
    <row r="125" spans="8:9" ht="15.75" customHeight="1" x14ac:dyDescent="0.25">
      <c r="H125" s="683"/>
      <c r="I125" s="265"/>
    </row>
    <row r="126" spans="8:9" ht="15.75" customHeight="1" x14ac:dyDescent="0.25">
      <c r="H126" s="683"/>
      <c r="I126" s="265"/>
    </row>
    <row r="127" spans="8:9" ht="15.75" customHeight="1" x14ac:dyDescent="0.25">
      <c r="H127" s="683"/>
      <c r="I127" s="265"/>
    </row>
    <row r="128" spans="8:9" ht="15.75" customHeight="1" x14ac:dyDescent="0.25">
      <c r="H128" s="683"/>
      <c r="I128" s="265"/>
    </row>
    <row r="129" spans="8:9" ht="15.75" customHeight="1" x14ac:dyDescent="0.25">
      <c r="H129" s="683"/>
      <c r="I129" s="265"/>
    </row>
    <row r="130" spans="8:9" ht="15.75" customHeight="1" x14ac:dyDescent="0.25">
      <c r="H130" s="683"/>
      <c r="I130" s="265"/>
    </row>
    <row r="131" spans="8:9" ht="15.75" customHeight="1" x14ac:dyDescent="0.25">
      <c r="H131" s="683"/>
      <c r="I131" s="265"/>
    </row>
    <row r="132" spans="8:9" ht="15.75" customHeight="1" x14ac:dyDescent="0.25">
      <c r="H132" s="683"/>
      <c r="I132" s="265"/>
    </row>
    <row r="133" spans="8:9" ht="15.75" customHeight="1" x14ac:dyDescent="0.25">
      <c r="H133" s="683"/>
      <c r="I133" s="265"/>
    </row>
    <row r="134" spans="8:9" ht="15.75" customHeight="1" x14ac:dyDescent="0.25">
      <c r="H134" s="683"/>
      <c r="I134" s="265"/>
    </row>
    <row r="135" spans="8:9" ht="15.75" customHeight="1" x14ac:dyDescent="0.25">
      <c r="H135" s="683"/>
      <c r="I135" s="265"/>
    </row>
    <row r="136" spans="8:9" ht="15.75" customHeight="1" x14ac:dyDescent="0.25">
      <c r="H136" s="683"/>
      <c r="I136" s="265"/>
    </row>
    <row r="137" spans="8:9" ht="15.75" customHeight="1" x14ac:dyDescent="0.25">
      <c r="H137" s="683"/>
      <c r="I137" s="265"/>
    </row>
    <row r="138" spans="8:9" ht="15.75" customHeight="1" x14ac:dyDescent="0.25">
      <c r="H138" s="683"/>
      <c r="I138" s="265"/>
    </row>
    <row r="139" spans="8:9" ht="15.75" customHeight="1" x14ac:dyDescent="0.25">
      <c r="H139" s="683"/>
      <c r="I139" s="265"/>
    </row>
    <row r="140" spans="8:9" ht="15.75" customHeight="1" x14ac:dyDescent="0.25">
      <c r="H140" s="683"/>
      <c r="I140" s="265"/>
    </row>
    <row r="141" spans="8:9" ht="15.75" customHeight="1" x14ac:dyDescent="0.25">
      <c r="H141" s="683"/>
      <c r="I141" s="265"/>
    </row>
    <row r="142" spans="8:9" ht="15.75" customHeight="1" x14ac:dyDescent="0.25">
      <c r="H142" s="683"/>
      <c r="I142" s="265"/>
    </row>
    <row r="143" spans="8:9" ht="15.75" customHeight="1" x14ac:dyDescent="0.25">
      <c r="H143" s="683"/>
      <c r="I143" s="265"/>
    </row>
    <row r="144" spans="8:9" ht="15.75" customHeight="1" x14ac:dyDescent="0.25">
      <c r="H144" s="683"/>
      <c r="I144" s="265"/>
    </row>
    <row r="145" spans="8:9" ht="15.75" customHeight="1" x14ac:dyDescent="0.25">
      <c r="H145" s="683"/>
      <c r="I145" s="265"/>
    </row>
    <row r="146" spans="8:9" ht="15.75" customHeight="1" x14ac:dyDescent="0.25">
      <c r="H146" s="683"/>
      <c r="I146" s="265"/>
    </row>
    <row r="147" spans="8:9" ht="15.75" customHeight="1" x14ac:dyDescent="0.25">
      <c r="H147" s="683"/>
      <c r="I147" s="265"/>
    </row>
    <row r="148" spans="8:9" ht="15.75" customHeight="1" x14ac:dyDescent="0.25">
      <c r="H148" s="683"/>
      <c r="I148" s="265"/>
    </row>
    <row r="149" spans="8:9" ht="15.75" customHeight="1" x14ac:dyDescent="0.25">
      <c r="H149" s="683"/>
      <c r="I149" s="265"/>
    </row>
    <row r="150" spans="8:9" ht="15.75" customHeight="1" x14ac:dyDescent="0.25">
      <c r="H150" s="683"/>
      <c r="I150" s="265"/>
    </row>
    <row r="151" spans="8:9" ht="15.75" customHeight="1" x14ac:dyDescent="0.25">
      <c r="H151" s="683"/>
      <c r="I151" s="265"/>
    </row>
    <row r="152" spans="8:9" ht="15.75" customHeight="1" x14ac:dyDescent="0.25">
      <c r="H152" s="683"/>
      <c r="I152" s="265"/>
    </row>
    <row r="153" spans="8:9" ht="15.75" customHeight="1" x14ac:dyDescent="0.25">
      <c r="H153" s="683"/>
      <c r="I153" s="265"/>
    </row>
    <row r="154" spans="8:9" ht="15.75" customHeight="1" x14ac:dyDescent="0.25">
      <c r="H154" s="683"/>
      <c r="I154" s="265"/>
    </row>
    <row r="155" spans="8:9" ht="15.75" customHeight="1" x14ac:dyDescent="0.25">
      <c r="H155" s="683"/>
      <c r="I155" s="265"/>
    </row>
    <row r="156" spans="8:9" ht="15.75" customHeight="1" x14ac:dyDescent="0.25">
      <c r="H156" s="683"/>
      <c r="I156" s="265"/>
    </row>
    <row r="157" spans="8:9" ht="15.75" customHeight="1" x14ac:dyDescent="0.25">
      <c r="H157" s="683"/>
      <c r="I157" s="265"/>
    </row>
    <row r="158" spans="8:9" ht="15.75" customHeight="1" x14ac:dyDescent="0.25">
      <c r="H158" s="683"/>
      <c r="I158" s="265"/>
    </row>
    <row r="159" spans="8:9" ht="15.75" customHeight="1" x14ac:dyDescent="0.25">
      <c r="H159" s="683"/>
      <c r="I159" s="265"/>
    </row>
    <row r="160" spans="8:9" ht="15.75" customHeight="1" x14ac:dyDescent="0.25">
      <c r="H160" s="683"/>
      <c r="I160" s="265"/>
    </row>
    <row r="161" spans="8:9" ht="15.75" customHeight="1" x14ac:dyDescent="0.25">
      <c r="H161" s="683"/>
      <c r="I161" s="265"/>
    </row>
    <row r="162" spans="8:9" ht="15.75" customHeight="1" x14ac:dyDescent="0.25">
      <c r="H162" s="683"/>
      <c r="I162" s="265"/>
    </row>
    <row r="163" spans="8:9" ht="15.75" customHeight="1" x14ac:dyDescent="0.25">
      <c r="H163" s="683"/>
      <c r="I163" s="265"/>
    </row>
    <row r="164" spans="8:9" ht="15.75" customHeight="1" x14ac:dyDescent="0.25">
      <c r="H164" s="683"/>
      <c r="I164" s="265"/>
    </row>
    <row r="165" spans="8:9" ht="15.75" customHeight="1" x14ac:dyDescent="0.25">
      <c r="H165" s="683"/>
      <c r="I165" s="265"/>
    </row>
    <row r="166" spans="8:9" ht="15.75" customHeight="1" x14ac:dyDescent="0.25">
      <c r="H166" s="683"/>
      <c r="I166" s="265"/>
    </row>
    <row r="167" spans="8:9" ht="15.75" customHeight="1" x14ac:dyDescent="0.25">
      <c r="H167" s="683"/>
      <c r="I167" s="265"/>
    </row>
    <row r="168" spans="8:9" ht="15.75" customHeight="1" x14ac:dyDescent="0.25">
      <c r="H168" s="683"/>
      <c r="I168" s="265"/>
    </row>
    <row r="169" spans="8:9" ht="15.75" customHeight="1" x14ac:dyDescent="0.25">
      <c r="H169" s="683"/>
      <c r="I169" s="265"/>
    </row>
    <row r="170" spans="8:9" ht="15.75" customHeight="1" x14ac:dyDescent="0.25">
      <c r="H170" s="683"/>
      <c r="I170" s="265"/>
    </row>
    <row r="171" spans="8:9" ht="15.75" customHeight="1" x14ac:dyDescent="0.25">
      <c r="H171" s="683"/>
      <c r="I171" s="265"/>
    </row>
    <row r="172" spans="8:9" ht="15.75" customHeight="1" x14ac:dyDescent="0.25">
      <c r="H172" s="683"/>
      <c r="I172" s="265"/>
    </row>
    <row r="173" spans="8:9" ht="15.75" customHeight="1" x14ac:dyDescent="0.25">
      <c r="H173" s="683"/>
      <c r="I173" s="265"/>
    </row>
    <row r="174" spans="8:9" ht="15.75" customHeight="1" x14ac:dyDescent="0.25">
      <c r="H174" s="683"/>
      <c r="I174" s="265"/>
    </row>
    <row r="175" spans="8:9" ht="15.75" customHeight="1" x14ac:dyDescent="0.25">
      <c r="H175" s="683"/>
      <c r="I175" s="265"/>
    </row>
    <row r="176" spans="8:9" ht="15.75" customHeight="1" x14ac:dyDescent="0.25">
      <c r="H176" s="683"/>
      <c r="I176" s="265"/>
    </row>
    <row r="177" spans="8:9" ht="15.75" customHeight="1" x14ac:dyDescent="0.25">
      <c r="H177" s="683"/>
      <c r="I177" s="265"/>
    </row>
    <row r="178" spans="8:9" ht="15.75" customHeight="1" x14ac:dyDescent="0.25">
      <c r="H178" s="683"/>
      <c r="I178" s="265"/>
    </row>
    <row r="179" spans="8:9" ht="15.75" customHeight="1" x14ac:dyDescent="0.25">
      <c r="H179" s="683"/>
      <c r="I179" s="265"/>
    </row>
    <row r="180" spans="8:9" ht="15.75" customHeight="1" x14ac:dyDescent="0.25">
      <c r="H180" s="683"/>
      <c r="I180" s="265"/>
    </row>
    <row r="181" spans="8:9" ht="15.75" customHeight="1" x14ac:dyDescent="0.25">
      <c r="H181" s="683"/>
      <c r="I181" s="265"/>
    </row>
    <row r="182" spans="8:9" ht="15.75" customHeight="1" x14ac:dyDescent="0.25">
      <c r="H182" s="683"/>
      <c r="I182" s="265"/>
    </row>
    <row r="183" spans="8:9" ht="15.75" customHeight="1" x14ac:dyDescent="0.25">
      <c r="H183" s="683"/>
      <c r="I183" s="265"/>
    </row>
    <row r="184" spans="8:9" ht="15.75" customHeight="1" x14ac:dyDescent="0.25">
      <c r="H184" s="683"/>
      <c r="I184" s="265"/>
    </row>
    <row r="185" spans="8:9" ht="15.75" customHeight="1" x14ac:dyDescent="0.25">
      <c r="H185" s="683"/>
      <c r="I185" s="265"/>
    </row>
    <row r="186" spans="8:9" ht="15.75" customHeight="1" x14ac:dyDescent="0.25">
      <c r="H186" s="683"/>
      <c r="I186" s="265"/>
    </row>
    <row r="187" spans="8:9" ht="15.75" customHeight="1" x14ac:dyDescent="0.25">
      <c r="H187" s="683"/>
      <c r="I187" s="265"/>
    </row>
    <row r="188" spans="8:9" ht="15.75" customHeight="1" x14ac:dyDescent="0.25">
      <c r="H188" s="683"/>
      <c r="I188" s="265"/>
    </row>
    <row r="189" spans="8:9" ht="15.75" customHeight="1" x14ac:dyDescent="0.25">
      <c r="H189" s="683"/>
      <c r="I189" s="265"/>
    </row>
    <row r="190" spans="8:9" ht="15.75" customHeight="1" x14ac:dyDescent="0.25">
      <c r="H190" s="683"/>
      <c r="I190" s="265"/>
    </row>
    <row r="191" spans="8:9" ht="15.75" customHeight="1" x14ac:dyDescent="0.25">
      <c r="H191" s="683"/>
      <c r="I191" s="265"/>
    </row>
    <row r="192" spans="8:9" ht="15.75" customHeight="1" x14ac:dyDescent="0.25">
      <c r="H192" s="683"/>
      <c r="I192" s="265"/>
    </row>
    <row r="193" spans="8:9" ht="15.75" customHeight="1" x14ac:dyDescent="0.25">
      <c r="H193" s="683"/>
      <c r="I193" s="265"/>
    </row>
    <row r="194" spans="8:9" ht="15.75" customHeight="1" x14ac:dyDescent="0.25">
      <c r="H194" s="683"/>
      <c r="I194" s="265"/>
    </row>
    <row r="195" spans="8:9" ht="15.75" customHeight="1" x14ac:dyDescent="0.25">
      <c r="H195" s="683"/>
      <c r="I195" s="265"/>
    </row>
    <row r="196" spans="8:9" ht="15.75" customHeight="1" x14ac:dyDescent="0.25">
      <c r="H196" s="683"/>
      <c r="I196" s="265"/>
    </row>
    <row r="197" spans="8:9" ht="15.75" customHeight="1" x14ac:dyDescent="0.25">
      <c r="H197" s="683"/>
      <c r="I197" s="265"/>
    </row>
    <row r="198" spans="8:9" ht="15.75" customHeight="1" x14ac:dyDescent="0.25">
      <c r="H198" s="683"/>
      <c r="I198" s="265"/>
    </row>
    <row r="199" spans="8:9" ht="15.75" customHeight="1" x14ac:dyDescent="0.25">
      <c r="H199" s="683"/>
      <c r="I199" s="265"/>
    </row>
    <row r="200" spans="8:9" ht="15.75" customHeight="1" x14ac:dyDescent="0.25">
      <c r="H200" s="683"/>
      <c r="I200" s="265"/>
    </row>
    <row r="201" spans="8:9" ht="15.75" customHeight="1" x14ac:dyDescent="0.25">
      <c r="H201" s="683"/>
      <c r="I201" s="265"/>
    </row>
    <row r="202" spans="8:9" ht="15.75" customHeight="1" x14ac:dyDescent="0.25">
      <c r="H202" s="683"/>
      <c r="I202" s="265"/>
    </row>
    <row r="203" spans="8:9" ht="15.75" customHeight="1" x14ac:dyDescent="0.25">
      <c r="H203" s="683"/>
      <c r="I203" s="265"/>
    </row>
    <row r="204" spans="8:9" ht="15.75" customHeight="1" x14ac:dyDescent="0.25">
      <c r="H204" s="683"/>
      <c r="I204" s="265"/>
    </row>
    <row r="205" spans="8:9" ht="15.75" customHeight="1" x14ac:dyDescent="0.25">
      <c r="H205" s="683"/>
      <c r="I205" s="265"/>
    </row>
    <row r="206" spans="8:9" ht="15.75" customHeight="1" x14ac:dyDescent="0.25">
      <c r="H206" s="683"/>
      <c r="I206" s="265"/>
    </row>
    <row r="207" spans="8:9" ht="15.75" customHeight="1" x14ac:dyDescent="0.25">
      <c r="H207" s="683"/>
      <c r="I207" s="265"/>
    </row>
    <row r="208" spans="8:9" ht="15.75" customHeight="1" x14ac:dyDescent="0.25">
      <c r="H208" s="683"/>
      <c r="I208" s="265"/>
    </row>
    <row r="209" spans="8:9" ht="15.75" customHeight="1" x14ac:dyDescent="0.25">
      <c r="H209" s="683"/>
      <c r="I209" s="265"/>
    </row>
    <row r="210" spans="8:9" ht="15.75" customHeight="1" x14ac:dyDescent="0.25">
      <c r="H210" s="683"/>
      <c r="I210" s="265"/>
    </row>
    <row r="211" spans="8:9" ht="15.75" customHeight="1" x14ac:dyDescent="0.25">
      <c r="H211" s="683"/>
      <c r="I211" s="265"/>
    </row>
    <row r="212" spans="8:9" ht="15.75" customHeight="1" x14ac:dyDescent="0.25">
      <c r="H212" s="683"/>
      <c r="I212" s="265"/>
    </row>
    <row r="213" spans="8:9" ht="15.75" customHeight="1" x14ac:dyDescent="0.25">
      <c r="H213" s="683"/>
      <c r="I213" s="265"/>
    </row>
    <row r="214" spans="8:9" ht="15.75" customHeight="1" x14ac:dyDescent="0.25">
      <c r="H214" s="683"/>
      <c r="I214" s="265"/>
    </row>
    <row r="215" spans="8:9" ht="15.75" customHeight="1" x14ac:dyDescent="0.25">
      <c r="H215" s="683"/>
      <c r="I215" s="265"/>
    </row>
    <row r="216" spans="8:9" ht="15.75" customHeight="1" x14ac:dyDescent="0.25">
      <c r="H216" s="683"/>
      <c r="I216" s="265"/>
    </row>
    <row r="217" spans="8:9" ht="15.75" customHeight="1" x14ac:dyDescent="0.25">
      <c r="H217" s="683"/>
      <c r="I217" s="265"/>
    </row>
    <row r="218" spans="8:9" ht="15.75" customHeight="1" x14ac:dyDescent="0.25">
      <c r="H218" s="683"/>
      <c r="I218" s="265"/>
    </row>
    <row r="219" spans="8:9" ht="15.75" customHeight="1" x14ac:dyDescent="0.25">
      <c r="H219" s="683"/>
      <c r="I219" s="265"/>
    </row>
    <row r="220" spans="8:9" ht="15.75" customHeight="1" x14ac:dyDescent="0.25">
      <c r="H220" s="683"/>
      <c r="I220" s="265"/>
    </row>
    <row r="221" spans="8:9" ht="15.75" customHeight="1" x14ac:dyDescent="0.25">
      <c r="H221" s="683"/>
      <c r="I221" s="265"/>
    </row>
    <row r="222" spans="8:9" ht="15.75" customHeight="1" x14ac:dyDescent="0.25">
      <c r="H222" s="683"/>
      <c r="I222" s="265"/>
    </row>
    <row r="223" spans="8:9" ht="15.75" customHeight="1" x14ac:dyDescent="0.25">
      <c r="H223" s="683"/>
      <c r="I223" s="265"/>
    </row>
    <row r="224" spans="8:9" ht="15.75" customHeight="1" x14ac:dyDescent="0.25">
      <c r="H224" s="683"/>
      <c r="I224" s="265"/>
    </row>
    <row r="225" spans="8:9" ht="15.75" customHeight="1" x14ac:dyDescent="0.25">
      <c r="H225" s="683"/>
      <c r="I225" s="265"/>
    </row>
    <row r="226" spans="8:9" ht="15.75" customHeight="1" x14ac:dyDescent="0.25">
      <c r="H226" s="683"/>
      <c r="I226" s="265"/>
    </row>
    <row r="227" spans="8:9" ht="15.75" customHeight="1" x14ac:dyDescent="0.25">
      <c r="H227" s="683"/>
      <c r="I227" s="265"/>
    </row>
    <row r="228" spans="8:9" ht="15.75" customHeight="1" x14ac:dyDescent="0.25">
      <c r="H228" s="683"/>
      <c r="I228" s="265"/>
    </row>
    <row r="229" spans="8:9" ht="15.75" customHeight="1" x14ac:dyDescent="0.25">
      <c r="H229" s="683"/>
      <c r="I229" s="265"/>
    </row>
    <row r="230" spans="8:9" ht="15.75" customHeight="1" x14ac:dyDescent="0.25">
      <c r="H230" s="683"/>
      <c r="I230" s="265"/>
    </row>
    <row r="231" spans="8:9" ht="15.75" customHeight="1" x14ac:dyDescent="0.25">
      <c r="H231" s="683"/>
      <c r="I231" s="265"/>
    </row>
    <row r="232" spans="8:9" ht="15.75" customHeight="1" x14ac:dyDescent="0.25">
      <c r="H232" s="683"/>
      <c r="I232" s="265"/>
    </row>
    <row r="233" spans="8:9" ht="15.75" customHeight="1" x14ac:dyDescent="0.25">
      <c r="H233" s="683"/>
      <c r="I233" s="265"/>
    </row>
    <row r="234" spans="8:9" ht="15.75" customHeight="1" x14ac:dyDescent="0.25">
      <c r="H234" s="683"/>
      <c r="I234" s="265"/>
    </row>
    <row r="235" spans="8:9" ht="15.75" customHeight="1" x14ac:dyDescent="0.25">
      <c r="H235" s="683"/>
      <c r="I235" s="265"/>
    </row>
    <row r="236" spans="8:9" ht="15.75" customHeight="1" x14ac:dyDescent="0.25">
      <c r="H236" s="683"/>
      <c r="I236" s="265"/>
    </row>
    <row r="237" spans="8:9" ht="15.75" customHeight="1" x14ac:dyDescent="0.25">
      <c r="H237" s="683"/>
      <c r="I237" s="265"/>
    </row>
    <row r="238" spans="8:9" ht="15.75" customHeight="1" x14ac:dyDescent="0.25">
      <c r="H238" s="683"/>
      <c r="I238" s="265"/>
    </row>
    <row r="239" spans="8:9" ht="15.75" customHeight="1" x14ac:dyDescent="0.25">
      <c r="H239" s="683"/>
      <c r="I239" s="265"/>
    </row>
    <row r="240" spans="8:9" ht="15.75" customHeight="1" x14ac:dyDescent="0.25">
      <c r="H240" s="683"/>
      <c r="I240" s="265"/>
    </row>
    <row r="241" spans="8:9" ht="15.75" customHeight="1" x14ac:dyDescent="0.25">
      <c r="H241" s="683"/>
      <c r="I241" s="265"/>
    </row>
    <row r="242" spans="8:9" ht="15.75" customHeight="1" x14ac:dyDescent="0.25">
      <c r="H242" s="683"/>
      <c r="I242" s="265"/>
    </row>
    <row r="243" spans="8:9" ht="15.75" customHeight="1" x14ac:dyDescent="0.25">
      <c r="H243" s="683"/>
      <c r="I243" s="265"/>
    </row>
    <row r="244" spans="8:9" ht="15.75" customHeight="1" x14ac:dyDescent="0.25">
      <c r="H244" s="683"/>
      <c r="I244" s="265"/>
    </row>
    <row r="245" spans="8:9" ht="15.75" customHeight="1" x14ac:dyDescent="0.25">
      <c r="H245" s="683"/>
      <c r="I245" s="265"/>
    </row>
    <row r="246" spans="8:9" ht="15.75" customHeight="1" x14ac:dyDescent="0.25">
      <c r="H246" s="683"/>
      <c r="I246" s="265"/>
    </row>
    <row r="247" spans="8:9" ht="15.75" customHeight="1" x14ac:dyDescent="0.25">
      <c r="H247" s="683"/>
      <c r="I247" s="265"/>
    </row>
    <row r="248" spans="8:9" ht="15.75" customHeight="1" x14ac:dyDescent="0.25">
      <c r="H248" s="683"/>
      <c r="I248" s="265"/>
    </row>
    <row r="249" spans="8:9" ht="15.75" customHeight="1" x14ac:dyDescent="0.25">
      <c r="H249" s="683"/>
      <c r="I249" s="265"/>
    </row>
    <row r="250" spans="8:9" ht="15.75" customHeight="1" x14ac:dyDescent="0.25">
      <c r="H250" s="683"/>
      <c r="I250" s="265"/>
    </row>
    <row r="251" spans="8:9" ht="15.75" customHeight="1" x14ac:dyDescent="0.25">
      <c r="H251" s="683"/>
      <c r="I251" s="265"/>
    </row>
    <row r="252" spans="8:9" ht="15.75" customHeight="1" x14ac:dyDescent="0.25">
      <c r="H252" s="683"/>
      <c r="I252" s="265"/>
    </row>
    <row r="253" spans="8:9" ht="15.75" customHeight="1" x14ac:dyDescent="0.25">
      <c r="H253" s="683"/>
      <c r="I253" s="265"/>
    </row>
    <row r="254" spans="8:9" ht="15.75" customHeight="1" x14ac:dyDescent="0.25">
      <c r="H254" s="683"/>
      <c r="I254" s="265"/>
    </row>
    <row r="255" spans="8:9" ht="15.75" customHeight="1" x14ac:dyDescent="0.25">
      <c r="H255" s="683"/>
      <c r="I255" s="265"/>
    </row>
    <row r="256" spans="8:9" ht="15.75" customHeight="1" x14ac:dyDescent="0.25">
      <c r="H256" s="683"/>
      <c r="I256" s="265"/>
    </row>
    <row r="257" spans="8:9" ht="15.75" customHeight="1" x14ac:dyDescent="0.25">
      <c r="H257" s="683"/>
      <c r="I257" s="265"/>
    </row>
    <row r="258" spans="8:9" ht="15.75" customHeight="1" x14ac:dyDescent="0.25">
      <c r="H258" s="683"/>
      <c r="I258" s="265"/>
    </row>
    <row r="259" spans="8:9" ht="15.75" customHeight="1" x14ac:dyDescent="0.25">
      <c r="H259" s="683"/>
      <c r="I259" s="265"/>
    </row>
    <row r="260" spans="8:9" ht="15.75" customHeight="1" x14ac:dyDescent="0.25">
      <c r="H260" s="683"/>
      <c r="I260" s="265"/>
    </row>
    <row r="261" spans="8:9" ht="15.75" customHeight="1" x14ac:dyDescent="0.25">
      <c r="H261" s="683"/>
      <c r="I261" s="265"/>
    </row>
    <row r="262" spans="8:9" ht="15.75" customHeight="1" x14ac:dyDescent="0.25">
      <c r="H262" s="683"/>
      <c r="I262" s="265"/>
    </row>
    <row r="263" spans="8:9" ht="15.75" customHeight="1" x14ac:dyDescent="0.25">
      <c r="H263" s="683"/>
      <c r="I263" s="265"/>
    </row>
    <row r="264" spans="8:9" ht="15.75" customHeight="1" x14ac:dyDescent="0.25">
      <c r="H264" s="683"/>
      <c r="I264" s="265"/>
    </row>
    <row r="265" spans="8:9" ht="15.75" customHeight="1" x14ac:dyDescent="0.25">
      <c r="H265" s="683"/>
      <c r="I265" s="265"/>
    </row>
    <row r="266" spans="8:9" ht="15.75" customHeight="1" x14ac:dyDescent="0.25">
      <c r="H266" s="683"/>
      <c r="I266" s="265"/>
    </row>
    <row r="267" spans="8:9" ht="15.75" customHeight="1" x14ac:dyDescent="0.25">
      <c r="H267" s="683"/>
      <c r="I267" s="265"/>
    </row>
    <row r="268" spans="8:9" ht="15.75" customHeight="1" x14ac:dyDescent="0.25">
      <c r="H268" s="683"/>
      <c r="I268" s="265"/>
    </row>
    <row r="269" spans="8:9" ht="15.75" customHeight="1" x14ac:dyDescent="0.25">
      <c r="H269" s="683"/>
      <c r="I269" s="265"/>
    </row>
    <row r="270" spans="8:9" ht="15.75" customHeight="1" x14ac:dyDescent="0.25">
      <c r="H270" s="683"/>
      <c r="I270" s="265"/>
    </row>
    <row r="271" spans="8:9" ht="15.75" customHeight="1" x14ac:dyDescent="0.25">
      <c r="H271" s="683"/>
      <c r="I271" s="265"/>
    </row>
    <row r="272" spans="8:9" ht="15.75" customHeight="1" x14ac:dyDescent="0.25">
      <c r="H272" s="683"/>
      <c r="I272" s="265"/>
    </row>
    <row r="273" spans="8:9" ht="15.75" customHeight="1" x14ac:dyDescent="0.25">
      <c r="H273" s="683"/>
      <c r="I273" s="265"/>
    </row>
    <row r="274" spans="8:9" ht="15.75" customHeight="1" x14ac:dyDescent="0.25">
      <c r="H274" s="683"/>
      <c r="I274" s="265"/>
    </row>
    <row r="275" spans="8:9" ht="15.75" customHeight="1" x14ac:dyDescent="0.25">
      <c r="H275" s="683"/>
      <c r="I275" s="265"/>
    </row>
    <row r="276" spans="8:9" ht="15.75" customHeight="1" x14ac:dyDescent="0.25">
      <c r="H276" s="683"/>
      <c r="I276" s="265"/>
    </row>
    <row r="277" spans="8:9" ht="15.75" customHeight="1" x14ac:dyDescent="0.25">
      <c r="H277" s="683"/>
      <c r="I277" s="265"/>
    </row>
    <row r="278" spans="8:9" ht="15.75" customHeight="1" x14ac:dyDescent="0.25">
      <c r="H278" s="683"/>
      <c r="I278" s="265"/>
    </row>
    <row r="279" spans="8:9" ht="15.75" customHeight="1" x14ac:dyDescent="0.25">
      <c r="H279" s="683"/>
      <c r="I279" s="265"/>
    </row>
    <row r="280" spans="8:9" ht="15.75" customHeight="1" x14ac:dyDescent="0.25">
      <c r="H280" s="683"/>
      <c r="I280" s="265"/>
    </row>
    <row r="281" spans="8:9" ht="15.75" customHeight="1" x14ac:dyDescent="0.25">
      <c r="H281" s="683"/>
      <c r="I281" s="265"/>
    </row>
    <row r="282" spans="8:9" ht="15.75" customHeight="1" x14ac:dyDescent="0.25">
      <c r="H282" s="683"/>
      <c r="I282" s="265"/>
    </row>
    <row r="283" spans="8:9" ht="15.75" customHeight="1" x14ac:dyDescent="0.25">
      <c r="H283" s="683"/>
      <c r="I283" s="265"/>
    </row>
    <row r="284" spans="8:9" ht="15.75" customHeight="1" x14ac:dyDescent="0.25">
      <c r="H284" s="683"/>
      <c r="I284" s="265"/>
    </row>
    <row r="285" spans="8:9" ht="15.75" customHeight="1" x14ac:dyDescent="0.25">
      <c r="H285" s="683"/>
      <c r="I285" s="265"/>
    </row>
    <row r="286" spans="8:9" ht="15.75" customHeight="1" x14ac:dyDescent="0.25">
      <c r="H286" s="683"/>
      <c r="I286" s="265"/>
    </row>
    <row r="287" spans="8:9" ht="15.75" customHeight="1" x14ac:dyDescent="0.25">
      <c r="H287" s="683"/>
      <c r="I287" s="265"/>
    </row>
    <row r="288" spans="8:9" ht="15.75" customHeight="1" x14ac:dyDescent="0.25">
      <c r="H288" s="683"/>
      <c r="I288" s="265"/>
    </row>
    <row r="289" spans="8:9" ht="15.75" customHeight="1" x14ac:dyDescent="0.25">
      <c r="H289" s="683"/>
      <c r="I289" s="265"/>
    </row>
    <row r="290" spans="8:9" ht="15.75" customHeight="1" x14ac:dyDescent="0.25">
      <c r="H290" s="683"/>
      <c r="I290" s="265"/>
    </row>
    <row r="291" spans="8:9" ht="15.75" customHeight="1" x14ac:dyDescent="0.25">
      <c r="H291" s="683"/>
      <c r="I291" s="265"/>
    </row>
    <row r="292" spans="8:9" ht="15.75" customHeight="1" x14ac:dyDescent="0.25">
      <c r="H292" s="683"/>
      <c r="I292" s="265"/>
    </row>
    <row r="293" spans="8:9" ht="15.75" customHeight="1" x14ac:dyDescent="0.25">
      <c r="H293" s="683"/>
      <c r="I293" s="265"/>
    </row>
    <row r="294" spans="8:9" ht="15.75" customHeight="1" x14ac:dyDescent="0.25">
      <c r="H294" s="683"/>
      <c r="I294" s="265"/>
    </row>
    <row r="295" spans="8:9" ht="15.75" customHeight="1" x14ac:dyDescent="0.25">
      <c r="H295" s="683"/>
      <c r="I295" s="265"/>
    </row>
    <row r="296" spans="8:9" ht="15.75" customHeight="1" x14ac:dyDescent="0.25">
      <c r="H296" s="683"/>
      <c r="I296" s="265"/>
    </row>
    <row r="297" spans="8:9" ht="15.75" customHeight="1" x14ac:dyDescent="0.25">
      <c r="H297" s="683"/>
      <c r="I297" s="265"/>
    </row>
    <row r="298" spans="8:9" ht="15.75" customHeight="1" x14ac:dyDescent="0.25">
      <c r="H298" s="683"/>
      <c r="I298" s="265"/>
    </row>
    <row r="299" spans="8:9" ht="15.75" customHeight="1" x14ac:dyDescent="0.25">
      <c r="H299" s="683"/>
      <c r="I299" s="265"/>
    </row>
    <row r="300" spans="8:9" ht="15.75" customHeight="1" x14ac:dyDescent="0.25">
      <c r="H300" s="683"/>
      <c r="I300" s="265"/>
    </row>
    <row r="301" spans="8:9" ht="15.75" customHeight="1" x14ac:dyDescent="0.25">
      <c r="H301" s="683"/>
      <c r="I301" s="265"/>
    </row>
    <row r="302" spans="8:9" ht="15.75" customHeight="1" x14ac:dyDescent="0.25">
      <c r="H302" s="683"/>
      <c r="I302" s="265"/>
    </row>
    <row r="303" spans="8:9" ht="15.75" customHeight="1" x14ac:dyDescent="0.25">
      <c r="H303" s="683"/>
      <c r="I303" s="265"/>
    </row>
    <row r="304" spans="8:9" ht="15.75" customHeight="1" x14ac:dyDescent="0.25">
      <c r="H304" s="683"/>
      <c r="I304" s="265"/>
    </row>
    <row r="305" spans="8:9" ht="15.75" customHeight="1" x14ac:dyDescent="0.25">
      <c r="H305" s="683"/>
      <c r="I305" s="265"/>
    </row>
    <row r="306" spans="8:9" ht="15.75" customHeight="1" x14ac:dyDescent="0.25">
      <c r="H306" s="683"/>
      <c r="I306" s="265"/>
    </row>
    <row r="307" spans="8:9" ht="15.75" customHeight="1" x14ac:dyDescent="0.25">
      <c r="H307" s="683"/>
      <c r="I307" s="265"/>
    </row>
    <row r="308" spans="8:9" ht="15.75" customHeight="1" x14ac:dyDescent="0.25">
      <c r="H308" s="683"/>
      <c r="I308" s="265"/>
    </row>
    <row r="309" spans="8:9" ht="15.75" customHeight="1" x14ac:dyDescent="0.25">
      <c r="H309" s="683"/>
      <c r="I309" s="265"/>
    </row>
    <row r="310" spans="8:9" ht="15.75" customHeight="1" x14ac:dyDescent="0.25">
      <c r="H310" s="683"/>
      <c r="I310" s="265"/>
    </row>
    <row r="311" spans="8:9" ht="15.75" customHeight="1" x14ac:dyDescent="0.25">
      <c r="H311" s="683"/>
      <c r="I311" s="265"/>
    </row>
    <row r="312" spans="8:9" ht="15.75" customHeight="1" x14ac:dyDescent="0.25">
      <c r="H312" s="683"/>
      <c r="I312" s="265"/>
    </row>
    <row r="313" spans="8:9" ht="15.75" customHeight="1" x14ac:dyDescent="0.25">
      <c r="H313" s="683"/>
      <c r="I313" s="265"/>
    </row>
    <row r="314" spans="8:9" ht="15.75" customHeight="1" x14ac:dyDescent="0.25">
      <c r="H314" s="683"/>
      <c r="I314" s="265"/>
    </row>
    <row r="315" spans="8:9" ht="15.75" customHeight="1" x14ac:dyDescent="0.25">
      <c r="H315" s="683"/>
      <c r="I315" s="265"/>
    </row>
    <row r="316" spans="8:9" ht="15.75" customHeight="1" x14ac:dyDescent="0.25">
      <c r="H316" s="683"/>
      <c r="I316" s="265"/>
    </row>
    <row r="317" spans="8:9" ht="15.75" customHeight="1" x14ac:dyDescent="0.25">
      <c r="H317" s="683"/>
      <c r="I317" s="265"/>
    </row>
    <row r="318" spans="8:9" ht="15.75" customHeight="1" x14ac:dyDescent="0.25">
      <c r="H318" s="683"/>
      <c r="I318" s="265"/>
    </row>
    <row r="319" spans="8:9" ht="15.75" customHeight="1" x14ac:dyDescent="0.25">
      <c r="H319" s="683"/>
      <c r="I319" s="265"/>
    </row>
    <row r="320" spans="8:9" ht="15.75" customHeight="1" x14ac:dyDescent="0.25">
      <c r="H320" s="683"/>
      <c r="I320" s="265"/>
    </row>
    <row r="321" spans="8:9" ht="15.75" customHeight="1" x14ac:dyDescent="0.25">
      <c r="H321" s="683"/>
      <c r="I321" s="265"/>
    </row>
    <row r="322" spans="8:9" ht="15.75" customHeight="1" x14ac:dyDescent="0.25">
      <c r="H322" s="683"/>
      <c r="I322" s="265"/>
    </row>
    <row r="323" spans="8:9" ht="15.75" customHeight="1" x14ac:dyDescent="0.25">
      <c r="H323" s="683"/>
      <c r="I323" s="265"/>
    </row>
    <row r="324" spans="8:9" ht="15.75" customHeight="1" x14ac:dyDescent="0.25">
      <c r="H324" s="683"/>
      <c r="I324" s="265"/>
    </row>
    <row r="325" spans="8:9" ht="15.75" customHeight="1" x14ac:dyDescent="0.25">
      <c r="H325" s="683"/>
      <c r="I325" s="265"/>
    </row>
    <row r="326" spans="8:9" ht="15.75" customHeight="1" x14ac:dyDescent="0.25">
      <c r="H326" s="683"/>
      <c r="I326" s="265"/>
    </row>
    <row r="327" spans="8:9" ht="15.75" customHeight="1" x14ac:dyDescent="0.25">
      <c r="H327" s="683"/>
      <c r="I327" s="265"/>
    </row>
    <row r="328" spans="8:9" ht="15.75" customHeight="1" x14ac:dyDescent="0.25">
      <c r="H328" s="683"/>
      <c r="I328" s="265"/>
    </row>
    <row r="329" spans="8:9" ht="15.75" customHeight="1" x14ac:dyDescent="0.25">
      <c r="H329" s="683"/>
      <c r="I329" s="265"/>
    </row>
    <row r="330" spans="8:9" ht="15.75" customHeight="1" x14ac:dyDescent="0.25">
      <c r="H330" s="683"/>
      <c r="I330" s="265"/>
    </row>
    <row r="331" spans="8:9" ht="15.75" customHeight="1" x14ac:dyDescent="0.25">
      <c r="H331" s="683"/>
      <c r="I331" s="265"/>
    </row>
    <row r="332" spans="8:9" ht="15.75" customHeight="1" x14ac:dyDescent="0.25">
      <c r="H332" s="683"/>
      <c r="I332" s="265"/>
    </row>
    <row r="333" spans="8:9" ht="15.75" customHeight="1" x14ac:dyDescent="0.25">
      <c r="H333" s="683"/>
      <c r="I333" s="265"/>
    </row>
    <row r="334" spans="8:9" ht="15.75" customHeight="1" x14ac:dyDescent="0.25">
      <c r="H334" s="683"/>
      <c r="I334" s="265"/>
    </row>
    <row r="335" spans="8:9" ht="15.75" customHeight="1" x14ac:dyDescent="0.25">
      <c r="H335" s="683"/>
      <c r="I335" s="265"/>
    </row>
    <row r="336" spans="8:9" ht="15.75" customHeight="1" x14ac:dyDescent="0.25">
      <c r="H336" s="683"/>
      <c r="I336" s="265"/>
    </row>
    <row r="337" spans="8:9" ht="15.75" customHeight="1" x14ac:dyDescent="0.25">
      <c r="H337" s="683"/>
      <c r="I337" s="265"/>
    </row>
    <row r="338" spans="8:9" ht="15.75" customHeight="1" x14ac:dyDescent="0.25">
      <c r="H338" s="683"/>
      <c r="I338" s="265"/>
    </row>
    <row r="339" spans="8:9" ht="15.75" customHeight="1" x14ac:dyDescent="0.25">
      <c r="H339" s="683"/>
      <c r="I339" s="265"/>
    </row>
    <row r="340" spans="8:9" ht="15.75" customHeight="1" x14ac:dyDescent="0.25">
      <c r="H340" s="683"/>
      <c r="I340" s="265"/>
    </row>
    <row r="341" spans="8:9" ht="15.75" customHeight="1" x14ac:dyDescent="0.25">
      <c r="H341" s="683"/>
      <c r="I341" s="265"/>
    </row>
    <row r="342" spans="8:9" ht="15.75" customHeight="1" x14ac:dyDescent="0.25">
      <c r="H342" s="683"/>
      <c r="I342" s="265"/>
    </row>
    <row r="343" spans="8:9" ht="15.75" customHeight="1" x14ac:dyDescent="0.25">
      <c r="H343" s="683"/>
      <c r="I343" s="265"/>
    </row>
    <row r="344" spans="8:9" ht="15.75" customHeight="1" x14ac:dyDescent="0.25">
      <c r="H344" s="683"/>
      <c r="I344" s="265"/>
    </row>
    <row r="345" spans="8:9" ht="15.75" customHeight="1" x14ac:dyDescent="0.25">
      <c r="H345" s="683"/>
      <c r="I345" s="265"/>
    </row>
    <row r="346" spans="8:9" ht="15.75" customHeight="1" x14ac:dyDescent="0.25">
      <c r="H346" s="683"/>
      <c r="I346" s="265"/>
    </row>
    <row r="347" spans="8:9" ht="15.75" customHeight="1" x14ac:dyDescent="0.25">
      <c r="H347" s="683"/>
      <c r="I347" s="265"/>
    </row>
    <row r="348" spans="8:9" ht="15.75" customHeight="1" x14ac:dyDescent="0.25">
      <c r="H348" s="683"/>
      <c r="I348" s="265"/>
    </row>
    <row r="349" spans="8:9" ht="15.75" customHeight="1" x14ac:dyDescent="0.25">
      <c r="H349" s="683"/>
      <c r="I349" s="265"/>
    </row>
    <row r="350" spans="8:9" ht="15.75" customHeight="1" x14ac:dyDescent="0.25">
      <c r="H350" s="683"/>
      <c r="I350" s="265"/>
    </row>
    <row r="351" spans="8:9" ht="15.75" customHeight="1" x14ac:dyDescent="0.25">
      <c r="H351" s="683"/>
      <c r="I351" s="265"/>
    </row>
    <row r="352" spans="8:9" ht="15.75" customHeight="1" x14ac:dyDescent="0.25">
      <c r="H352" s="683"/>
      <c r="I352" s="265"/>
    </row>
    <row r="353" spans="8:9" ht="15.75" customHeight="1" x14ac:dyDescent="0.25">
      <c r="H353" s="683"/>
      <c r="I353" s="265"/>
    </row>
    <row r="354" spans="8:9" ht="15.75" customHeight="1" x14ac:dyDescent="0.25">
      <c r="H354" s="683"/>
      <c r="I354" s="265"/>
    </row>
    <row r="355" spans="8:9" ht="15.75" customHeight="1" x14ac:dyDescent="0.25">
      <c r="H355" s="683"/>
      <c r="I355" s="265"/>
    </row>
    <row r="356" spans="8:9" ht="15.75" customHeight="1" x14ac:dyDescent="0.25">
      <c r="H356" s="683"/>
      <c r="I356" s="265"/>
    </row>
    <row r="357" spans="8:9" ht="15.75" customHeight="1" x14ac:dyDescent="0.25">
      <c r="H357" s="683"/>
      <c r="I357" s="265"/>
    </row>
    <row r="358" spans="8:9" ht="15.75" customHeight="1" x14ac:dyDescent="0.25">
      <c r="H358" s="683"/>
      <c r="I358" s="265"/>
    </row>
    <row r="359" spans="8:9" ht="15.75" customHeight="1" x14ac:dyDescent="0.25">
      <c r="H359" s="683"/>
      <c r="I359" s="265"/>
    </row>
    <row r="360" spans="8:9" ht="15.75" customHeight="1" x14ac:dyDescent="0.25">
      <c r="H360" s="683"/>
      <c r="I360" s="265"/>
    </row>
    <row r="361" spans="8:9" ht="15.75" customHeight="1" x14ac:dyDescent="0.25">
      <c r="H361" s="683"/>
      <c r="I361" s="265"/>
    </row>
    <row r="362" spans="8:9" ht="15.75" customHeight="1" x14ac:dyDescent="0.25">
      <c r="H362" s="683"/>
      <c r="I362" s="265"/>
    </row>
    <row r="363" spans="8:9" ht="15.75" customHeight="1" x14ac:dyDescent="0.25">
      <c r="H363" s="683"/>
      <c r="I363" s="265"/>
    </row>
    <row r="364" spans="8:9" ht="15.75" customHeight="1" x14ac:dyDescent="0.25">
      <c r="H364" s="683"/>
      <c r="I364" s="265"/>
    </row>
    <row r="365" spans="8:9" ht="15.75" customHeight="1" x14ac:dyDescent="0.25">
      <c r="H365" s="683"/>
      <c r="I365" s="265"/>
    </row>
    <row r="366" spans="8:9" ht="15.75" customHeight="1" x14ac:dyDescent="0.25">
      <c r="H366" s="683"/>
      <c r="I366" s="265"/>
    </row>
    <row r="367" spans="8:9" ht="15.75" customHeight="1" x14ac:dyDescent="0.25">
      <c r="H367" s="683"/>
      <c r="I367" s="265"/>
    </row>
    <row r="368" spans="8:9" ht="15.75" customHeight="1" x14ac:dyDescent="0.25">
      <c r="H368" s="683"/>
      <c r="I368" s="265"/>
    </row>
    <row r="369" spans="8:9" ht="15.75" customHeight="1" x14ac:dyDescent="0.25">
      <c r="H369" s="683"/>
      <c r="I369" s="265"/>
    </row>
    <row r="370" spans="8:9" ht="15.75" customHeight="1" x14ac:dyDescent="0.25">
      <c r="H370" s="683"/>
      <c r="I370" s="265"/>
    </row>
    <row r="371" spans="8:9" ht="15.75" customHeight="1" x14ac:dyDescent="0.25">
      <c r="H371" s="683"/>
      <c r="I371" s="265"/>
    </row>
    <row r="372" spans="8:9" ht="15.75" customHeight="1" x14ac:dyDescent="0.25">
      <c r="H372" s="683"/>
      <c r="I372" s="265"/>
    </row>
    <row r="373" spans="8:9" ht="15.75" customHeight="1" x14ac:dyDescent="0.25">
      <c r="H373" s="683"/>
      <c r="I373" s="265"/>
    </row>
    <row r="374" spans="8:9" ht="15.75" customHeight="1" x14ac:dyDescent="0.25">
      <c r="H374" s="683"/>
      <c r="I374" s="265"/>
    </row>
    <row r="375" spans="8:9" ht="15.75" customHeight="1" x14ac:dyDescent="0.25">
      <c r="H375" s="683"/>
      <c r="I375" s="265"/>
    </row>
    <row r="376" spans="8:9" ht="15.75" customHeight="1" x14ac:dyDescent="0.25">
      <c r="H376" s="683"/>
      <c r="I376" s="265"/>
    </row>
    <row r="377" spans="8:9" ht="15.75" customHeight="1" x14ac:dyDescent="0.25">
      <c r="H377" s="683"/>
      <c r="I377" s="265"/>
    </row>
    <row r="378" spans="8:9" ht="15.75" customHeight="1" x14ac:dyDescent="0.25">
      <c r="H378" s="683"/>
      <c r="I378" s="265"/>
    </row>
    <row r="379" spans="8:9" ht="15.75" customHeight="1" x14ac:dyDescent="0.25">
      <c r="H379" s="683"/>
      <c r="I379" s="265"/>
    </row>
    <row r="380" spans="8:9" ht="15.75" customHeight="1" x14ac:dyDescent="0.25">
      <c r="H380" s="683"/>
      <c r="I380" s="265"/>
    </row>
    <row r="381" spans="8:9" ht="15.75" customHeight="1" x14ac:dyDescent="0.25">
      <c r="H381" s="683"/>
      <c r="I381" s="265"/>
    </row>
    <row r="382" spans="8:9" ht="15.75" customHeight="1" x14ac:dyDescent="0.25">
      <c r="H382" s="683"/>
      <c r="I382" s="265"/>
    </row>
    <row r="383" spans="8:9" ht="15.75" customHeight="1" x14ac:dyDescent="0.25">
      <c r="H383" s="683"/>
      <c r="I383" s="265"/>
    </row>
    <row r="384" spans="8:9" ht="15.75" customHeight="1" x14ac:dyDescent="0.25">
      <c r="H384" s="683"/>
      <c r="I384" s="265"/>
    </row>
    <row r="385" spans="8:9" ht="15.75" customHeight="1" x14ac:dyDescent="0.25">
      <c r="H385" s="683"/>
      <c r="I385" s="265"/>
    </row>
    <row r="386" spans="8:9" ht="15.75" customHeight="1" x14ac:dyDescent="0.25">
      <c r="H386" s="683"/>
      <c r="I386" s="265"/>
    </row>
    <row r="387" spans="8:9" ht="15.75" customHeight="1" x14ac:dyDescent="0.25">
      <c r="H387" s="683"/>
      <c r="I387" s="265"/>
    </row>
    <row r="388" spans="8:9" ht="15.75" customHeight="1" x14ac:dyDescent="0.25">
      <c r="H388" s="683"/>
      <c r="I388" s="265"/>
    </row>
    <row r="389" spans="8:9" ht="15.75" customHeight="1" x14ac:dyDescent="0.25">
      <c r="H389" s="683"/>
      <c r="I389" s="265"/>
    </row>
    <row r="390" spans="8:9" ht="15.75" customHeight="1" x14ac:dyDescent="0.25">
      <c r="H390" s="683"/>
      <c r="I390" s="265"/>
    </row>
    <row r="391" spans="8:9" ht="15.75" customHeight="1" x14ac:dyDescent="0.25">
      <c r="H391" s="683"/>
      <c r="I391" s="265"/>
    </row>
    <row r="392" spans="8:9" ht="15.75" customHeight="1" x14ac:dyDescent="0.25">
      <c r="H392" s="683"/>
      <c r="I392" s="265"/>
    </row>
    <row r="393" spans="8:9" ht="15.75" customHeight="1" x14ac:dyDescent="0.25">
      <c r="H393" s="683"/>
      <c r="I393" s="265"/>
    </row>
    <row r="394" spans="8:9" ht="15.75" customHeight="1" x14ac:dyDescent="0.25">
      <c r="H394" s="683"/>
      <c r="I394" s="265"/>
    </row>
    <row r="395" spans="8:9" ht="15.75" customHeight="1" x14ac:dyDescent="0.25">
      <c r="H395" s="683"/>
      <c r="I395" s="265"/>
    </row>
    <row r="396" spans="8:9" ht="15.75" customHeight="1" x14ac:dyDescent="0.25">
      <c r="H396" s="683"/>
      <c r="I396" s="265"/>
    </row>
    <row r="397" spans="8:9" ht="15.75" customHeight="1" x14ac:dyDescent="0.25">
      <c r="H397" s="683"/>
      <c r="I397" s="265"/>
    </row>
    <row r="398" spans="8:9" ht="15.75" customHeight="1" x14ac:dyDescent="0.25">
      <c r="H398" s="683"/>
      <c r="I398" s="265"/>
    </row>
    <row r="399" spans="8:9" ht="15.75" customHeight="1" x14ac:dyDescent="0.25">
      <c r="H399" s="683"/>
      <c r="I399" s="265"/>
    </row>
    <row r="400" spans="8:9" ht="15.75" customHeight="1" x14ac:dyDescent="0.25">
      <c r="H400" s="683"/>
      <c r="I400" s="265"/>
    </row>
    <row r="401" spans="8:9" ht="15.75" customHeight="1" x14ac:dyDescent="0.25">
      <c r="H401" s="683"/>
      <c r="I401" s="265"/>
    </row>
    <row r="402" spans="8:9" ht="15.75" customHeight="1" x14ac:dyDescent="0.25">
      <c r="H402" s="683"/>
      <c r="I402" s="265"/>
    </row>
    <row r="403" spans="8:9" ht="15.75" customHeight="1" x14ac:dyDescent="0.25">
      <c r="H403" s="683"/>
      <c r="I403" s="265"/>
    </row>
    <row r="404" spans="8:9" ht="15.75" customHeight="1" x14ac:dyDescent="0.25">
      <c r="H404" s="683"/>
      <c r="I404" s="265"/>
    </row>
    <row r="405" spans="8:9" ht="15.75" customHeight="1" x14ac:dyDescent="0.25">
      <c r="H405" s="683"/>
      <c r="I405" s="265"/>
    </row>
    <row r="406" spans="8:9" ht="15.75" customHeight="1" x14ac:dyDescent="0.25">
      <c r="H406" s="683"/>
      <c r="I406" s="265"/>
    </row>
    <row r="407" spans="8:9" ht="15.75" customHeight="1" x14ac:dyDescent="0.25">
      <c r="H407" s="683"/>
      <c r="I407" s="265"/>
    </row>
    <row r="408" spans="8:9" ht="15.75" customHeight="1" x14ac:dyDescent="0.25">
      <c r="H408" s="683"/>
      <c r="I408" s="265"/>
    </row>
    <row r="409" spans="8:9" ht="15.75" customHeight="1" x14ac:dyDescent="0.25">
      <c r="H409" s="683"/>
      <c r="I409" s="265"/>
    </row>
    <row r="410" spans="8:9" ht="15.75" customHeight="1" x14ac:dyDescent="0.25">
      <c r="H410" s="683"/>
      <c r="I410" s="265"/>
    </row>
    <row r="411" spans="8:9" ht="15.75" customHeight="1" x14ac:dyDescent="0.25">
      <c r="H411" s="683"/>
      <c r="I411" s="265"/>
    </row>
    <row r="412" spans="8:9" ht="15.75" customHeight="1" x14ac:dyDescent="0.25">
      <c r="H412" s="683"/>
      <c r="I412" s="265"/>
    </row>
    <row r="413" spans="8:9" ht="15.75" customHeight="1" x14ac:dyDescent="0.25">
      <c r="H413" s="683"/>
      <c r="I413" s="265"/>
    </row>
    <row r="414" spans="8:9" ht="15.75" customHeight="1" x14ac:dyDescent="0.25">
      <c r="H414" s="683"/>
      <c r="I414" s="265"/>
    </row>
    <row r="415" spans="8:9" ht="15.75" customHeight="1" x14ac:dyDescent="0.25">
      <c r="H415" s="683"/>
      <c r="I415" s="265"/>
    </row>
    <row r="416" spans="8:9" ht="15.75" customHeight="1" x14ac:dyDescent="0.25">
      <c r="H416" s="683"/>
      <c r="I416" s="265"/>
    </row>
    <row r="417" spans="8:9" ht="15.75" customHeight="1" x14ac:dyDescent="0.25">
      <c r="H417" s="683"/>
      <c r="I417" s="265"/>
    </row>
    <row r="418" spans="8:9" ht="15.75" customHeight="1" x14ac:dyDescent="0.25">
      <c r="H418" s="683"/>
      <c r="I418" s="265"/>
    </row>
    <row r="419" spans="8:9" ht="15.75" customHeight="1" x14ac:dyDescent="0.25">
      <c r="H419" s="683"/>
      <c r="I419" s="265"/>
    </row>
    <row r="420" spans="8:9" ht="15.75" customHeight="1" x14ac:dyDescent="0.25">
      <c r="H420" s="683"/>
      <c r="I420" s="265"/>
    </row>
    <row r="421" spans="8:9" ht="15.75" customHeight="1" x14ac:dyDescent="0.25">
      <c r="H421" s="683"/>
      <c r="I421" s="265"/>
    </row>
    <row r="422" spans="8:9" ht="15.75" customHeight="1" x14ac:dyDescent="0.25">
      <c r="H422" s="683"/>
      <c r="I422" s="265"/>
    </row>
    <row r="423" spans="8:9" ht="15.75" customHeight="1" x14ac:dyDescent="0.25">
      <c r="H423" s="683"/>
      <c r="I423" s="265"/>
    </row>
    <row r="424" spans="8:9" ht="15.75" customHeight="1" x14ac:dyDescent="0.25">
      <c r="H424" s="683"/>
      <c r="I424" s="265"/>
    </row>
    <row r="425" spans="8:9" ht="15.75" customHeight="1" x14ac:dyDescent="0.25">
      <c r="H425" s="683"/>
      <c r="I425" s="265"/>
    </row>
    <row r="426" spans="8:9" ht="15.75" customHeight="1" x14ac:dyDescent="0.25">
      <c r="H426" s="683"/>
      <c r="I426" s="265"/>
    </row>
    <row r="427" spans="8:9" ht="15.75" customHeight="1" x14ac:dyDescent="0.25">
      <c r="H427" s="683"/>
      <c r="I427" s="265"/>
    </row>
    <row r="428" spans="8:9" ht="15.75" customHeight="1" x14ac:dyDescent="0.25">
      <c r="H428" s="683"/>
      <c r="I428" s="265"/>
    </row>
    <row r="429" spans="8:9" ht="15.75" customHeight="1" x14ac:dyDescent="0.25">
      <c r="H429" s="683"/>
      <c r="I429" s="265"/>
    </row>
    <row r="430" spans="8:9" ht="15.75" customHeight="1" x14ac:dyDescent="0.25">
      <c r="H430" s="683"/>
      <c r="I430" s="265"/>
    </row>
    <row r="431" spans="8:9" ht="15.75" customHeight="1" x14ac:dyDescent="0.25">
      <c r="H431" s="683"/>
      <c r="I431" s="265"/>
    </row>
    <row r="432" spans="8:9" ht="15.75" customHeight="1" x14ac:dyDescent="0.25">
      <c r="H432" s="683"/>
      <c r="I432" s="265"/>
    </row>
    <row r="433" spans="8:9" ht="15.75" customHeight="1" x14ac:dyDescent="0.25">
      <c r="H433" s="683"/>
      <c r="I433" s="265"/>
    </row>
    <row r="434" spans="8:9" ht="15.75" customHeight="1" x14ac:dyDescent="0.25">
      <c r="H434" s="683"/>
      <c r="I434" s="265"/>
    </row>
    <row r="435" spans="8:9" ht="15.75" customHeight="1" x14ac:dyDescent="0.25">
      <c r="H435" s="683"/>
      <c r="I435" s="265"/>
    </row>
    <row r="436" spans="8:9" ht="15.75" customHeight="1" x14ac:dyDescent="0.25">
      <c r="H436" s="683"/>
      <c r="I436" s="265"/>
    </row>
    <row r="437" spans="8:9" ht="15.75" customHeight="1" x14ac:dyDescent="0.25">
      <c r="H437" s="683"/>
      <c r="I437" s="265"/>
    </row>
    <row r="438" spans="8:9" ht="15.75" customHeight="1" x14ac:dyDescent="0.25">
      <c r="H438" s="683"/>
      <c r="I438" s="265"/>
    </row>
    <row r="439" spans="8:9" ht="15.75" customHeight="1" x14ac:dyDescent="0.25">
      <c r="H439" s="683"/>
      <c r="I439" s="265"/>
    </row>
    <row r="440" spans="8:9" ht="15.75" customHeight="1" x14ac:dyDescent="0.25">
      <c r="H440" s="683"/>
      <c r="I440" s="265"/>
    </row>
    <row r="441" spans="8:9" ht="15.75" customHeight="1" x14ac:dyDescent="0.25">
      <c r="H441" s="683"/>
      <c r="I441" s="265"/>
    </row>
    <row r="442" spans="8:9" ht="15.75" customHeight="1" x14ac:dyDescent="0.25">
      <c r="H442" s="683"/>
      <c r="I442" s="265"/>
    </row>
    <row r="443" spans="8:9" ht="15.75" customHeight="1" x14ac:dyDescent="0.25">
      <c r="H443" s="683"/>
      <c r="I443" s="265"/>
    </row>
    <row r="444" spans="8:9" ht="15.75" customHeight="1" x14ac:dyDescent="0.25">
      <c r="H444" s="683"/>
      <c r="I444" s="265"/>
    </row>
    <row r="445" spans="8:9" ht="15.75" customHeight="1" x14ac:dyDescent="0.25">
      <c r="H445" s="683"/>
      <c r="I445" s="265"/>
    </row>
    <row r="446" spans="8:9" ht="15.75" customHeight="1" x14ac:dyDescent="0.25">
      <c r="H446" s="683"/>
      <c r="I446" s="265"/>
    </row>
    <row r="447" spans="8:9" ht="15.75" customHeight="1" x14ac:dyDescent="0.25">
      <c r="H447" s="683"/>
      <c r="I447" s="265"/>
    </row>
    <row r="448" spans="8:9" ht="15.75" customHeight="1" x14ac:dyDescent="0.25">
      <c r="H448" s="683"/>
      <c r="I448" s="265"/>
    </row>
    <row r="449" spans="8:9" ht="15.75" customHeight="1" x14ac:dyDescent="0.25">
      <c r="H449" s="683"/>
      <c r="I449" s="265"/>
    </row>
    <row r="450" spans="8:9" ht="15.75" customHeight="1" x14ac:dyDescent="0.25">
      <c r="H450" s="683"/>
      <c r="I450" s="265"/>
    </row>
    <row r="451" spans="8:9" ht="15.75" customHeight="1" x14ac:dyDescent="0.25">
      <c r="H451" s="683"/>
      <c r="I451" s="265"/>
    </row>
    <row r="452" spans="8:9" ht="15.75" customHeight="1" x14ac:dyDescent="0.25">
      <c r="H452" s="683"/>
      <c r="I452" s="265"/>
    </row>
    <row r="453" spans="8:9" ht="15.75" customHeight="1" x14ac:dyDescent="0.25">
      <c r="H453" s="683"/>
      <c r="I453" s="265"/>
    </row>
    <row r="454" spans="8:9" ht="15.75" customHeight="1" x14ac:dyDescent="0.25">
      <c r="H454" s="683"/>
      <c r="I454" s="265"/>
    </row>
    <row r="455" spans="8:9" ht="15.75" customHeight="1" x14ac:dyDescent="0.25">
      <c r="H455" s="683"/>
      <c r="I455" s="265"/>
    </row>
    <row r="456" spans="8:9" ht="15.75" customHeight="1" x14ac:dyDescent="0.25">
      <c r="H456" s="683"/>
      <c r="I456" s="265"/>
    </row>
    <row r="457" spans="8:9" ht="15.75" customHeight="1" x14ac:dyDescent="0.25">
      <c r="H457" s="683"/>
      <c r="I457" s="265"/>
    </row>
    <row r="458" spans="8:9" ht="15.75" customHeight="1" x14ac:dyDescent="0.25">
      <c r="H458" s="683"/>
      <c r="I458" s="265"/>
    </row>
    <row r="459" spans="8:9" ht="15.75" customHeight="1" x14ac:dyDescent="0.25">
      <c r="H459" s="683"/>
      <c r="I459" s="265"/>
    </row>
    <row r="460" spans="8:9" ht="15.75" customHeight="1" x14ac:dyDescent="0.25">
      <c r="H460" s="683"/>
      <c r="I460" s="265"/>
    </row>
    <row r="461" spans="8:9" ht="15.75" customHeight="1" x14ac:dyDescent="0.25">
      <c r="H461" s="683"/>
      <c r="I461" s="265"/>
    </row>
    <row r="462" spans="8:9" ht="15.75" customHeight="1" x14ac:dyDescent="0.25">
      <c r="H462" s="683"/>
      <c r="I462" s="265"/>
    </row>
    <row r="463" spans="8:9" ht="15.75" customHeight="1" x14ac:dyDescent="0.25">
      <c r="H463" s="683"/>
      <c r="I463" s="265"/>
    </row>
    <row r="464" spans="8:9" ht="15.75" customHeight="1" x14ac:dyDescent="0.25">
      <c r="H464" s="683"/>
      <c r="I464" s="265"/>
    </row>
    <row r="465" spans="8:9" ht="15.75" customHeight="1" x14ac:dyDescent="0.25">
      <c r="H465" s="683"/>
      <c r="I465" s="265"/>
    </row>
    <row r="466" spans="8:9" ht="15.75" customHeight="1" x14ac:dyDescent="0.25">
      <c r="H466" s="683"/>
      <c r="I466" s="265"/>
    </row>
    <row r="467" spans="8:9" ht="15.75" customHeight="1" x14ac:dyDescent="0.25">
      <c r="H467" s="683"/>
      <c r="I467" s="265"/>
    </row>
    <row r="468" spans="8:9" ht="15.75" customHeight="1" x14ac:dyDescent="0.25">
      <c r="H468" s="683"/>
      <c r="I468" s="265"/>
    </row>
    <row r="469" spans="8:9" ht="15.75" customHeight="1" x14ac:dyDescent="0.25">
      <c r="H469" s="683"/>
      <c r="I469" s="265"/>
    </row>
    <row r="470" spans="8:9" ht="15.75" customHeight="1" x14ac:dyDescent="0.25">
      <c r="H470" s="683"/>
      <c r="I470" s="265"/>
    </row>
    <row r="471" spans="8:9" ht="15.75" customHeight="1" x14ac:dyDescent="0.25">
      <c r="H471" s="683"/>
      <c r="I471" s="265"/>
    </row>
    <row r="472" spans="8:9" ht="15.75" customHeight="1" x14ac:dyDescent="0.25">
      <c r="H472" s="683"/>
      <c r="I472" s="265"/>
    </row>
    <row r="473" spans="8:9" ht="15.75" customHeight="1" x14ac:dyDescent="0.25">
      <c r="H473" s="683"/>
      <c r="I473" s="265"/>
    </row>
    <row r="474" spans="8:9" ht="15.75" customHeight="1" x14ac:dyDescent="0.25">
      <c r="H474" s="683"/>
      <c r="I474" s="265"/>
    </row>
    <row r="475" spans="8:9" ht="15.75" customHeight="1" x14ac:dyDescent="0.25">
      <c r="H475" s="683"/>
      <c r="I475" s="265"/>
    </row>
    <row r="476" spans="8:9" ht="15.75" customHeight="1" x14ac:dyDescent="0.25">
      <c r="H476" s="683"/>
      <c r="I476" s="265"/>
    </row>
    <row r="477" spans="8:9" ht="15.75" customHeight="1" x14ac:dyDescent="0.25">
      <c r="H477" s="683"/>
      <c r="I477" s="265"/>
    </row>
    <row r="478" spans="8:9" ht="15.75" customHeight="1" x14ac:dyDescent="0.25">
      <c r="H478" s="683"/>
      <c r="I478" s="265"/>
    </row>
    <row r="479" spans="8:9" ht="15.75" customHeight="1" x14ac:dyDescent="0.25">
      <c r="H479" s="683"/>
      <c r="I479" s="265"/>
    </row>
    <row r="480" spans="8:9" ht="15.75" customHeight="1" x14ac:dyDescent="0.25">
      <c r="H480" s="683"/>
      <c r="I480" s="265"/>
    </row>
    <row r="481" spans="8:9" ht="15.75" customHeight="1" x14ac:dyDescent="0.25">
      <c r="H481" s="683"/>
      <c r="I481" s="265"/>
    </row>
    <row r="482" spans="8:9" ht="15.75" customHeight="1" x14ac:dyDescent="0.25">
      <c r="H482" s="683"/>
      <c r="I482" s="265"/>
    </row>
    <row r="483" spans="8:9" ht="15.75" customHeight="1" x14ac:dyDescent="0.25">
      <c r="H483" s="683"/>
      <c r="I483" s="265"/>
    </row>
    <row r="484" spans="8:9" ht="15.75" customHeight="1" x14ac:dyDescent="0.25">
      <c r="H484" s="683"/>
      <c r="I484" s="265"/>
    </row>
    <row r="485" spans="8:9" ht="15.75" customHeight="1" x14ac:dyDescent="0.25">
      <c r="H485" s="683"/>
      <c r="I485" s="265"/>
    </row>
    <row r="486" spans="8:9" ht="15.75" customHeight="1" x14ac:dyDescent="0.25">
      <c r="H486" s="683"/>
      <c r="I486" s="265"/>
    </row>
    <row r="487" spans="8:9" ht="15.75" customHeight="1" x14ac:dyDescent="0.25">
      <c r="H487" s="683"/>
      <c r="I487" s="265"/>
    </row>
    <row r="488" spans="8:9" ht="15.75" customHeight="1" x14ac:dyDescent="0.25">
      <c r="H488" s="683"/>
      <c r="I488" s="265"/>
    </row>
    <row r="489" spans="8:9" ht="15.75" customHeight="1" x14ac:dyDescent="0.25">
      <c r="H489" s="683"/>
      <c r="I489" s="265"/>
    </row>
    <row r="490" spans="8:9" ht="15.75" customHeight="1" x14ac:dyDescent="0.25">
      <c r="H490" s="683"/>
      <c r="I490" s="265"/>
    </row>
    <row r="491" spans="8:9" ht="15.75" customHeight="1" x14ac:dyDescent="0.25">
      <c r="H491" s="683"/>
      <c r="I491" s="265"/>
    </row>
    <row r="492" spans="8:9" ht="15.75" customHeight="1" x14ac:dyDescent="0.25">
      <c r="H492" s="683"/>
      <c r="I492" s="265"/>
    </row>
    <row r="493" spans="8:9" ht="15.75" customHeight="1" x14ac:dyDescent="0.25">
      <c r="H493" s="683"/>
      <c r="I493" s="265"/>
    </row>
    <row r="494" spans="8:9" ht="15.75" customHeight="1" x14ac:dyDescent="0.25">
      <c r="H494" s="683"/>
      <c r="I494" s="265"/>
    </row>
    <row r="495" spans="8:9" ht="15.75" customHeight="1" x14ac:dyDescent="0.25">
      <c r="H495" s="683"/>
      <c r="I495" s="265"/>
    </row>
    <row r="496" spans="8:9" ht="15.75" customHeight="1" x14ac:dyDescent="0.25">
      <c r="H496" s="683"/>
      <c r="I496" s="265"/>
    </row>
    <row r="497" spans="8:9" ht="15.75" customHeight="1" x14ac:dyDescent="0.25">
      <c r="H497" s="683"/>
      <c r="I497" s="265"/>
    </row>
    <row r="498" spans="8:9" ht="15.75" customHeight="1" x14ac:dyDescent="0.25">
      <c r="H498" s="683"/>
      <c r="I498" s="265"/>
    </row>
    <row r="499" spans="8:9" ht="15.75" customHeight="1" x14ac:dyDescent="0.25">
      <c r="H499" s="683"/>
      <c r="I499" s="265"/>
    </row>
    <row r="500" spans="8:9" ht="15.75" customHeight="1" x14ac:dyDescent="0.25">
      <c r="H500" s="683"/>
      <c r="I500" s="265"/>
    </row>
    <row r="501" spans="8:9" ht="15.75" customHeight="1" x14ac:dyDescent="0.25">
      <c r="H501" s="683"/>
      <c r="I501" s="265"/>
    </row>
    <row r="502" spans="8:9" ht="15.75" customHeight="1" x14ac:dyDescent="0.25">
      <c r="H502" s="683"/>
      <c r="I502" s="265"/>
    </row>
    <row r="503" spans="8:9" ht="15.75" customHeight="1" x14ac:dyDescent="0.25">
      <c r="H503" s="683"/>
      <c r="I503" s="265"/>
    </row>
    <row r="504" spans="8:9" ht="15.75" customHeight="1" x14ac:dyDescent="0.25">
      <c r="H504" s="683"/>
      <c r="I504" s="265"/>
    </row>
    <row r="505" spans="8:9" ht="15.75" customHeight="1" x14ac:dyDescent="0.25">
      <c r="H505" s="683"/>
      <c r="I505" s="265"/>
    </row>
    <row r="506" spans="8:9" ht="15.75" customHeight="1" x14ac:dyDescent="0.25">
      <c r="H506" s="683"/>
      <c r="I506" s="265"/>
    </row>
    <row r="507" spans="8:9" ht="15.75" customHeight="1" x14ac:dyDescent="0.25">
      <c r="H507" s="683"/>
      <c r="I507" s="265"/>
    </row>
    <row r="508" spans="8:9" ht="15.75" customHeight="1" x14ac:dyDescent="0.25">
      <c r="H508" s="683"/>
      <c r="I508" s="265"/>
    </row>
    <row r="509" spans="8:9" ht="15.75" customHeight="1" x14ac:dyDescent="0.25">
      <c r="H509" s="683"/>
      <c r="I509" s="265"/>
    </row>
    <row r="510" spans="8:9" ht="15.75" customHeight="1" x14ac:dyDescent="0.25">
      <c r="H510" s="683"/>
      <c r="I510" s="265"/>
    </row>
    <row r="511" spans="8:9" ht="15.75" customHeight="1" x14ac:dyDescent="0.25">
      <c r="H511" s="683"/>
      <c r="I511" s="265"/>
    </row>
    <row r="512" spans="8:9" ht="15.75" customHeight="1" x14ac:dyDescent="0.25">
      <c r="H512" s="683"/>
      <c r="I512" s="265"/>
    </row>
    <row r="513" spans="8:9" ht="15.75" customHeight="1" x14ac:dyDescent="0.25">
      <c r="H513" s="683"/>
      <c r="I513" s="265"/>
    </row>
    <row r="514" spans="8:9" ht="15.75" customHeight="1" x14ac:dyDescent="0.25">
      <c r="H514" s="683"/>
      <c r="I514" s="265"/>
    </row>
    <row r="515" spans="8:9" ht="15.75" customHeight="1" x14ac:dyDescent="0.25">
      <c r="H515" s="683"/>
      <c r="I515" s="265"/>
    </row>
    <row r="516" spans="8:9" ht="15.75" customHeight="1" x14ac:dyDescent="0.25">
      <c r="H516" s="683"/>
      <c r="I516" s="265"/>
    </row>
    <row r="517" spans="8:9" ht="15.75" customHeight="1" x14ac:dyDescent="0.25">
      <c r="H517" s="683"/>
      <c r="I517" s="265"/>
    </row>
    <row r="518" spans="8:9" ht="15.75" customHeight="1" x14ac:dyDescent="0.25">
      <c r="H518" s="683"/>
      <c r="I518" s="265"/>
    </row>
    <row r="519" spans="8:9" ht="15.75" customHeight="1" x14ac:dyDescent="0.25">
      <c r="H519" s="683"/>
      <c r="I519" s="265"/>
    </row>
    <row r="520" spans="8:9" ht="15.75" customHeight="1" x14ac:dyDescent="0.25">
      <c r="H520" s="683"/>
      <c r="I520" s="265"/>
    </row>
    <row r="521" spans="8:9" ht="15.75" customHeight="1" x14ac:dyDescent="0.25">
      <c r="H521" s="683"/>
      <c r="I521" s="265"/>
    </row>
    <row r="522" spans="8:9" ht="15.75" customHeight="1" x14ac:dyDescent="0.25">
      <c r="H522" s="683"/>
      <c r="I522" s="265"/>
    </row>
    <row r="523" spans="8:9" ht="15.75" customHeight="1" x14ac:dyDescent="0.25">
      <c r="H523" s="683"/>
      <c r="I523" s="265"/>
    </row>
    <row r="524" spans="8:9" ht="15.75" customHeight="1" x14ac:dyDescent="0.25">
      <c r="H524" s="683"/>
      <c r="I524" s="265"/>
    </row>
    <row r="525" spans="8:9" ht="15.75" customHeight="1" x14ac:dyDescent="0.25">
      <c r="H525" s="683"/>
      <c r="I525" s="265"/>
    </row>
    <row r="526" spans="8:9" ht="15.75" customHeight="1" x14ac:dyDescent="0.25">
      <c r="H526" s="683"/>
      <c r="I526" s="265"/>
    </row>
    <row r="527" spans="8:9" ht="15.75" customHeight="1" x14ac:dyDescent="0.25">
      <c r="H527" s="683"/>
      <c r="I527" s="265"/>
    </row>
    <row r="528" spans="8:9" ht="15.75" customHeight="1" x14ac:dyDescent="0.25">
      <c r="H528" s="683"/>
      <c r="I528" s="265"/>
    </row>
    <row r="529" spans="8:9" ht="15.75" customHeight="1" x14ac:dyDescent="0.25">
      <c r="H529" s="683"/>
      <c r="I529" s="265"/>
    </row>
    <row r="530" spans="8:9" ht="15.75" customHeight="1" x14ac:dyDescent="0.25">
      <c r="H530" s="683"/>
      <c r="I530" s="265"/>
    </row>
    <row r="531" spans="8:9" ht="15.75" customHeight="1" x14ac:dyDescent="0.25">
      <c r="H531" s="683"/>
      <c r="I531" s="265"/>
    </row>
    <row r="532" spans="8:9" ht="15.75" customHeight="1" x14ac:dyDescent="0.25">
      <c r="H532" s="683"/>
      <c r="I532" s="265"/>
    </row>
    <row r="533" spans="8:9" ht="15.75" customHeight="1" x14ac:dyDescent="0.25">
      <c r="H533" s="683"/>
      <c r="I533" s="265"/>
    </row>
    <row r="534" spans="8:9" ht="15.75" customHeight="1" x14ac:dyDescent="0.25">
      <c r="H534" s="683"/>
      <c r="I534" s="265"/>
    </row>
    <row r="535" spans="8:9" ht="15.75" customHeight="1" x14ac:dyDescent="0.25">
      <c r="H535" s="683"/>
      <c r="I535" s="265"/>
    </row>
    <row r="536" spans="8:9" ht="15.75" customHeight="1" x14ac:dyDescent="0.25">
      <c r="H536" s="683"/>
      <c r="I536" s="265"/>
    </row>
    <row r="537" spans="8:9" ht="15.75" customHeight="1" x14ac:dyDescent="0.25">
      <c r="H537" s="683"/>
      <c r="I537" s="265"/>
    </row>
    <row r="538" spans="8:9" ht="15.75" customHeight="1" x14ac:dyDescent="0.25">
      <c r="H538" s="683"/>
      <c r="I538" s="265"/>
    </row>
    <row r="539" spans="8:9" ht="15.75" customHeight="1" x14ac:dyDescent="0.25">
      <c r="H539" s="683"/>
      <c r="I539" s="265"/>
    </row>
    <row r="540" spans="8:9" ht="15.75" customHeight="1" x14ac:dyDescent="0.25">
      <c r="H540" s="683"/>
      <c r="I540" s="265"/>
    </row>
    <row r="541" spans="8:9" ht="15.75" customHeight="1" x14ac:dyDescent="0.25">
      <c r="H541" s="683"/>
      <c r="I541" s="265"/>
    </row>
    <row r="542" spans="8:9" ht="15.75" customHeight="1" x14ac:dyDescent="0.25">
      <c r="H542" s="683"/>
      <c r="I542" s="265"/>
    </row>
    <row r="543" spans="8:9" ht="15.75" customHeight="1" x14ac:dyDescent="0.25">
      <c r="H543" s="683"/>
      <c r="I543" s="265"/>
    </row>
    <row r="544" spans="8:9" ht="15.75" customHeight="1" x14ac:dyDescent="0.25">
      <c r="H544" s="683"/>
      <c r="I544" s="265"/>
    </row>
    <row r="545" spans="8:9" ht="15.75" customHeight="1" x14ac:dyDescent="0.25">
      <c r="H545" s="683"/>
      <c r="I545" s="265"/>
    </row>
    <row r="546" spans="8:9" ht="15.75" customHeight="1" x14ac:dyDescent="0.25">
      <c r="H546" s="683"/>
      <c r="I546" s="265"/>
    </row>
    <row r="547" spans="8:9" ht="15.75" customHeight="1" x14ac:dyDescent="0.25">
      <c r="H547" s="683"/>
      <c r="I547" s="265"/>
    </row>
    <row r="548" spans="8:9" ht="15.75" customHeight="1" x14ac:dyDescent="0.25">
      <c r="H548" s="683"/>
      <c r="I548" s="265"/>
    </row>
    <row r="549" spans="8:9" ht="15.75" customHeight="1" x14ac:dyDescent="0.25">
      <c r="H549" s="683"/>
      <c r="I549" s="265"/>
    </row>
    <row r="550" spans="8:9" ht="15.75" customHeight="1" x14ac:dyDescent="0.25">
      <c r="H550" s="683"/>
      <c r="I550" s="265"/>
    </row>
    <row r="551" spans="8:9" ht="15.75" customHeight="1" x14ac:dyDescent="0.25">
      <c r="H551" s="683"/>
      <c r="I551" s="265"/>
    </row>
    <row r="552" spans="8:9" ht="15.75" customHeight="1" x14ac:dyDescent="0.25">
      <c r="H552" s="683"/>
      <c r="I552" s="265"/>
    </row>
    <row r="553" spans="8:9" ht="15.75" customHeight="1" x14ac:dyDescent="0.25">
      <c r="H553" s="683"/>
      <c r="I553" s="265"/>
    </row>
    <row r="554" spans="8:9" ht="15.75" customHeight="1" x14ac:dyDescent="0.25">
      <c r="H554" s="683"/>
      <c r="I554" s="265"/>
    </row>
    <row r="555" spans="8:9" ht="15.75" customHeight="1" x14ac:dyDescent="0.25">
      <c r="H555" s="683"/>
      <c r="I555" s="265"/>
    </row>
    <row r="556" spans="8:9" ht="15.75" customHeight="1" x14ac:dyDescent="0.25">
      <c r="H556" s="683"/>
      <c r="I556" s="265"/>
    </row>
    <row r="557" spans="8:9" ht="15.75" customHeight="1" x14ac:dyDescent="0.25">
      <c r="H557" s="683"/>
      <c r="I557" s="265"/>
    </row>
    <row r="558" spans="8:9" ht="15.75" customHeight="1" x14ac:dyDescent="0.25">
      <c r="H558" s="683"/>
      <c r="I558" s="265"/>
    </row>
    <row r="559" spans="8:9" ht="15.75" customHeight="1" x14ac:dyDescent="0.25">
      <c r="H559" s="683"/>
      <c r="I559" s="265"/>
    </row>
    <row r="560" spans="8:9" ht="15.75" customHeight="1" x14ac:dyDescent="0.25">
      <c r="H560" s="683"/>
      <c r="I560" s="265"/>
    </row>
    <row r="561" spans="8:9" ht="15.75" customHeight="1" x14ac:dyDescent="0.25">
      <c r="H561" s="683"/>
      <c r="I561" s="265"/>
    </row>
    <row r="562" spans="8:9" ht="15.75" customHeight="1" x14ac:dyDescent="0.25">
      <c r="H562" s="683"/>
      <c r="I562" s="265"/>
    </row>
    <row r="563" spans="8:9" ht="15.75" customHeight="1" x14ac:dyDescent="0.25">
      <c r="H563" s="683"/>
      <c r="I563" s="265"/>
    </row>
    <row r="564" spans="8:9" ht="15.75" customHeight="1" x14ac:dyDescent="0.25">
      <c r="H564" s="683"/>
      <c r="I564" s="265"/>
    </row>
    <row r="565" spans="8:9" ht="15.75" customHeight="1" x14ac:dyDescent="0.25">
      <c r="H565" s="683"/>
      <c r="I565" s="265"/>
    </row>
    <row r="566" spans="8:9" ht="15.75" customHeight="1" x14ac:dyDescent="0.25">
      <c r="H566" s="683"/>
      <c r="I566" s="265"/>
    </row>
    <row r="567" spans="8:9" ht="15.75" customHeight="1" x14ac:dyDescent="0.25">
      <c r="H567" s="683"/>
      <c r="I567" s="265"/>
    </row>
    <row r="568" spans="8:9" ht="15.75" customHeight="1" x14ac:dyDescent="0.25">
      <c r="H568" s="683"/>
      <c r="I568" s="265"/>
    </row>
    <row r="569" spans="8:9" ht="15.75" customHeight="1" x14ac:dyDescent="0.25">
      <c r="H569" s="683"/>
      <c r="I569" s="265"/>
    </row>
    <row r="570" spans="8:9" ht="15.75" customHeight="1" x14ac:dyDescent="0.25">
      <c r="H570" s="683"/>
      <c r="I570" s="265"/>
    </row>
    <row r="571" spans="8:9" ht="15.75" customHeight="1" x14ac:dyDescent="0.25">
      <c r="H571" s="683"/>
      <c r="I571" s="265"/>
    </row>
    <row r="572" spans="8:9" ht="15.75" customHeight="1" x14ac:dyDescent="0.25">
      <c r="H572" s="683"/>
      <c r="I572" s="265"/>
    </row>
    <row r="573" spans="8:9" ht="15.75" customHeight="1" x14ac:dyDescent="0.25">
      <c r="H573" s="683"/>
      <c r="I573" s="265"/>
    </row>
    <row r="574" spans="8:9" ht="15.75" customHeight="1" x14ac:dyDescent="0.25">
      <c r="H574" s="683"/>
      <c r="I574" s="265"/>
    </row>
    <row r="575" spans="8:9" ht="15.75" customHeight="1" x14ac:dyDescent="0.25">
      <c r="H575" s="683"/>
      <c r="I575" s="265"/>
    </row>
    <row r="576" spans="8:9" ht="15.75" customHeight="1" x14ac:dyDescent="0.25">
      <c r="H576" s="683"/>
      <c r="I576" s="265"/>
    </row>
    <row r="577" spans="8:9" ht="15.75" customHeight="1" x14ac:dyDescent="0.25">
      <c r="H577" s="683"/>
      <c r="I577" s="265"/>
    </row>
    <row r="578" spans="8:9" ht="15.75" customHeight="1" x14ac:dyDescent="0.25">
      <c r="H578" s="683"/>
      <c r="I578" s="265"/>
    </row>
    <row r="579" spans="8:9" ht="15.75" customHeight="1" x14ac:dyDescent="0.25">
      <c r="H579" s="683"/>
      <c r="I579" s="265"/>
    </row>
    <row r="580" spans="8:9" ht="15.75" customHeight="1" x14ac:dyDescent="0.25">
      <c r="H580" s="683"/>
      <c r="I580" s="265"/>
    </row>
    <row r="581" spans="8:9" ht="15.75" customHeight="1" x14ac:dyDescent="0.25">
      <c r="H581" s="683"/>
      <c r="I581" s="265"/>
    </row>
    <row r="582" spans="8:9" ht="15.75" customHeight="1" x14ac:dyDescent="0.25">
      <c r="H582" s="683"/>
      <c r="I582" s="265"/>
    </row>
    <row r="583" spans="8:9" ht="15.75" customHeight="1" x14ac:dyDescent="0.25">
      <c r="H583" s="683"/>
      <c r="I583" s="265"/>
    </row>
    <row r="584" spans="8:9" ht="15.75" customHeight="1" x14ac:dyDescent="0.25">
      <c r="H584" s="683"/>
      <c r="I584" s="265"/>
    </row>
    <row r="585" spans="8:9" ht="15.75" customHeight="1" x14ac:dyDescent="0.25">
      <c r="H585" s="683"/>
      <c r="I585" s="265"/>
    </row>
    <row r="586" spans="8:9" ht="15.75" customHeight="1" x14ac:dyDescent="0.25">
      <c r="H586" s="683"/>
      <c r="I586" s="265"/>
    </row>
    <row r="587" spans="8:9" ht="15.75" customHeight="1" x14ac:dyDescent="0.25">
      <c r="H587" s="683"/>
      <c r="I587" s="265"/>
    </row>
    <row r="588" spans="8:9" ht="15.75" customHeight="1" x14ac:dyDescent="0.25">
      <c r="H588" s="683"/>
      <c r="I588" s="265"/>
    </row>
    <row r="589" spans="8:9" ht="15.75" customHeight="1" x14ac:dyDescent="0.25">
      <c r="H589" s="683"/>
      <c r="I589" s="265"/>
    </row>
    <row r="590" spans="8:9" ht="15.75" customHeight="1" x14ac:dyDescent="0.25">
      <c r="H590" s="683"/>
      <c r="I590" s="265"/>
    </row>
    <row r="591" spans="8:9" ht="15.75" customHeight="1" x14ac:dyDescent="0.25">
      <c r="H591" s="683"/>
      <c r="I591" s="265"/>
    </row>
    <row r="592" spans="8:9" ht="15.75" customHeight="1" x14ac:dyDescent="0.25">
      <c r="H592" s="683"/>
      <c r="I592" s="265"/>
    </row>
    <row r="593" spans="8:9" ht="15.75" customHeight="1" x14ac:dyDescent="0.25">
      <c r="H593" s="683"/>
      <c r="I593" s="265"/>
    </row>
    <row r="594" spans="8:9" ht="15.75" customHeight="1" x14ac:dyDescent="0.25">
      <c r="H594" s="683"/>
      <c r="I594" s="265"/>
    </row>
    <row r="595" spans="8:9" ht="15.75" customHeight="1" x14ac:dyDescent="0.25">
      <c r="H595" s="683"/>
      <c r="I595" s="265"/>
    </row>
    <row r="596" spans="8:9" ht="15.75" customHeight="1" x14ac:dyDescent="0.25">
      <c r="H596" s="683"/>
      <c r="I596" s="265"/>
    </row>
    <row r="597" spans="8:9" ht="15.75" customHeight="1" x14ac:dyDescent="0.25">
      <c r="H597" s="683"/>
      <c r="I597" s="265"/>
    </row>
    <row r="598" spans="8:9" ht="15.75" customHeight="1" x14ac:dyDescent="0.25">
      <c r="H598" s="683"/>
      <c r="I598" s="265"/>
    </row>
    <row r="599" spans="8:9" ht="15.75" customHeight="1" x14ac:dyDescent="0.25">
      <c r="H599" s="683"/>
      <c r="I599" s="265"/>
    </row>
    <row r="600" spans="8:9" ht="15.75" customHeight="1" x14ac:dyDescent="0.25">
      <c r="H600" s="683"/>
      <c r="I600" s="265"/>
    </row>
    <row r="601" spans="8:9" ht="15.75" customHeight="1" x14ac:dyDescent="0.25">
      <c r="H601" s="683"/>
      <c r="I601" s="265"/>
    </row>
    <row r="602" spans="8:9" ht="15.75" customHeight="1" x14ac:dyDescent="0.25">
      <c r="H602" s="683"/>
      <c r="I602" s="265"/>
    </row>
    <row r="603" spans="8:9" ht="15.75" customHeight="1" x14ac:dyDescent="0.25">
      <c r="H603" s="683"/>
      <c r="I603" s="265"/>
    </row>
    <row r="604" spans="8:9" ht="15.75" customHeight="1" x14ac:dyDescent="0.25">
      <c r="H604" s="683"/>
      <c r="I604" s="265"/>
    </row>
    <row r="605" spans="8:9" ht="15.75" customHeight="1" x14ac:dyDescent="0.25">
      <c r="H605" s="683"/>
      <c r="I605" s="265"/>
    </row>
    <row r="606" spans="8:9" ht="15.75" customHeight="1" x14ac:dyDescent="0.25">
      <c r="H606" s="683"/>
      <c r="I606" s="265"/>
    </row>
    <row r="607" spans="8:9" ht="15.75" customHeight="1" x14ac:dyDescent="0.25">
      <c r="H607" s="683"/>
      <c r="I607" s="265"/>
    </row>
    <row r="608" spans="8:9" ht="15.75" customHeight="1" x14ac:dyDescent="0.25">
      <c r="H608" s="683"/>
      <c r="I608" s="265"/>
    </row>
    <row r="609" spans="8:9" ht="15.75" customHeight="1" x14ac:dyDescent="0.25">
      <c r="H609" s="683"/>
      <c r="I609" s="265"/>
    </row>
    <row r="610" spans="8:9" ht="15.75" customHeight="1" x14ac:dyDescent="0.25">
      <c r="H610" s="683"/>
      <c r="I610" s="265"/>
    </row>
    <row r="611" spans="8:9" ht="15.75" customHeight="1" x14ac:dyDescent="0.25">
      <c r="H611" s="683"/>
      <c r="I611" s="265"/>
    </row>
    <row r="612" spans="8:9" ht="15.75" customHeight="1" x14ac:dyDescent="0.25">
      <c r="H612" s="683"/>
      <c r="I612" s="265"/>
    </row>
    <row r="613" spans="8:9" ht="15.75" customHeight="1" x14ac:dyDescent="0.25">
      <c r="H613" s="683"/>
      <c r="I613" s="265"/>
    </row>
    <row r="614" spans="8:9" ht="15.75" customHeight="1" x14ac:dyDescent="0.25">
      <c r="H614" s="683"/>
      <c r="I614" s="265"/>
    </row>
    <row r="615" spans="8:9" ht="15.75" customHeight="1" x14ac:dyDescent="0.25">
      <c r="H615" s="683"/>
      <c r="I615" s="265"/>
    </row>
    <row r="616" spans="8:9" ht="15.75" customHeight="1" x14ac:dyDescent="0.25">
      <c r="H616" s="683"/>
      <c r="I616" s="265"/>
    </row>
    <row r="617" spans="8:9" ht="15.75" customHeight="1" x14ac:dyDescent="0.25">
      <c r="H617" s="683"/>
      <c r="I617" s="265"/>
    </row>
    <row r="618" spans="8:9" ht="15.75" customHeight="1" x14ac:dyDescent="0.25">
      <c r="H618" s="683"/>
      <c r="I618" s="265"/>
    </row>
    <row r="619" spans="8:9" ht="15.75" customHeight="1" x14ac:dyDescent="0.25">
      <c r="H619" s="683"/>
      <c r="I619" s="265"/>
    </row>
    <row r="620" spans="8:9" ht="15.75" customHeight="1" x14ac:dyDescent="0.25">
      <c r="H620" s="683"/>
      <c r="I620" s="265"/>
    </row>
    <row r="621" spans="8:9" ht="15.75" customHeight="1" x14ac:dyDescent="0.25">
      <c r="H621" s="683"/>
      <c r="I621" s="265"/>
    </row>
    <row r="622" spans="8:9" ht="15.75" customHeight="1" x14ac:dyDescent="0.25">
      <c r="H622" s="683"/>
      <c r="I622" s="265"/>
    </row>
    <row r="623" spans="8:9" ht="15.75" customHeight="1" x14ac:dyDescent="0.25">
      <c r="H623" s="683"/>
      <c r="I623" s="265"/>
    </row>
    <row r="624" spans="8:9" ht="15.75" customHeight="1" x14ac:dyDescent="0.25">
      <c r="H624" s="683"/>
      <c r="I624" s="265"/>
    </row>
    <row r="625" spans="8:9" ht="15.75" customHeight="1" x14ac:dyDescent="0.25">
      <c r="H625" s="683"/>
      <c r="I625" s="265"/>
    </row>
    <row r="626" spans="8:9" ht="15.75" customHeight="1" x14ac:dyDescent="0.25">
      <c r="H626" s="683"/>
      <c r="I626" s="265"/>
    </row>
    <row r="627" spans="8:9" ht="15.75" customHeight="1" x14ac:dyDescent="0.25">
      <c r="H627" s="683"/>
      <c r="I627" s="265"/>
    </row>
    <row r="628" spans="8:9" ht="15.75" customHeight="1" x14ac:dyDescent="0.25">
      <c r="H628" s="683"/>
      <c r="I628" s="265"/>
    </row>
    <row r="629" spans="8:9" ht="15.75" customHeight="1" x14ac:dyDescent="0.25">
      <c r="H629" s="683"/>
      <c r="I629" s="265"/>
    </row>
    <row r="630" spans="8:9" ht="15.75" customHeight="1" x14ac:dyDescent="0.25">
      <c r="H630" s="683"/>
      <c r="I630" s="265"/>
    </row>
    <row r="631" spans="8:9" ht="15.75" customHeight="1" x14ac:dyDescent="0.25">
      <c r="H631" s="683"/>
      <c r="I631" s="265"/>
    </row>
    <row r="632" spans="8:9" ht="15.75" customHeight="1" x14ac:dyDescent="0.25">
      <c r="H632" s="683"/>
      <c r="I632" s="265"/>
    </row>
    <row r="633" spans="8:9" ht="15.75" customHeight="1" x14ac:dyDescent="0.25">
      <c r="H633" s="683"/>
      <c r="I633" s="265"/>
    </row>
    <row r="634" spans="8:9" ht="15.75" customHeight="1" x14ac:dyDescent="0.25">
      <c r="H634" s="683"/>
      <c r="I634" s="265"/>
    </row>
    <row r="635" spans="8:9" ht="15.75" customHeight="1" x14ac:dyDescent="0.25">
      <c r="H635" s="683"/>
      <c r="I635" s="265"/>
    </row>
    <row r="636" spans="8:9" ht="15.75" customHeight="1" x14ac:dyDescent="0.25">
      <c r="H636" s="683"/>
      <c r="I636" s="265"/>
    </row>
    <row r="637" spans="8:9" ht="15.75" customHeight="1" x14ac:dyDescent="0.25">
      <c r="H637" s="683"/>
      <c r="I637" s="265"/>
    </row>
    <row r="638" spans="8:9" ht="15.75" customHeight="1" x14ac:dyDescent="0.25">
      <c r="H638" s="683"/>
      <c r="I638" s="265"/>
    </row>
    <row r="639" spans="8:9" ht="15.75" customHeight="1" x14ac:dyDescent="0.25">
      <c r="H639" s="683"/>
      <c r="I639" s="265"/>
    </row>
    <row r="640" spans="8:9" ht="15.75" customHeight="1" x14ac:dyDescent="0.25">
      <c r="H640" s="683"/>
      <c r="I640" s="265"/>
    </row>
    <row r="641" spans="8:9" ht="15.75" customHeight="1" x14ac:dyDescent="0.25">
      <c r="H641" s="683"/>
      <c r="I641" s="265"/>
    </row>
    <row r="642" spans="8:9" ht="15.75" customHeight="1" x14ac:dyDescent="0.25">
      <c r="H642" s="683"/>
      <c r="I642" s="265"/>
    </row>
    <row r="643" spans="8:9" ht="15.75" customHeight="1" x14ac:dyDescent="0.25">
      <c r="H643" s="683"/>
      <c r="I643" s="265"/>
    </row>
    <row r="644" spans="8:9" ht="15.75" customHeight="1" x14ac:dyDescent="0.25">
      <c r="H644" s="683"/>
      <c r="I644" s="265"/>
    </row>
    <row r="645" spans="8:9" ht="15.75" customHeight="1" x14ac:dyDescent="0.25">
      <c r="H645" s="683"/>
      <c r="I645" s="265"/>
    </row>
    <row r="646" spans="8:9" ht="15.75" customHeight="1" x14ac:dyDescent="0.25">
      <c r="H646" s="683"/>
      <c r="I646" s="265"/>
    </row>
    <row r="647" spans="8:9" ht="15.75" customHeight="1" x14ac:dyDescent="0.25">
      <c r="H647" s="683"/>
      <c r="I647" s="265"/>
    </row>
    <row r="648" spans="8:9" ht="15.75" customHeight="1" x14ac:dyDescent="0.25">
      <c r="H648" s="683"/>
      <c r="I648" s="265"/>
    </row>
    <row r="649" spans="8:9" ht="15.75" customHeight="1" x14ac:dyDescent="0.25">
      <c r="H649" s="683"/>
      <c r="I649" s="265"/>
    </row>
    <row r="650" spans="8:9" ht="15.75" customHeight="1" x14ac:dyDescent="0.25">
      <c r="H650" s="683"/>
      <c r="I650" s="265"/>
    </row>
    <row r="651" spans="8:9" ht="15.75" customHeight="1" x14ac:dyDescent="0.25">
      <c r="H651" s="683"/>
      <c r="I651" s="265"/>
    </row>
    <row r="652" spans="8:9" ht="15.75" customHeight="1" x14ac:dyDescent="0.25">
      <c r="H652" s="683"/>
      <c r="I652" s="265"/>
    </row>
    <row r="653" spans="8:9" ht="15.75" customHeight="1" x14ac:dyDescent="0.25">
      <c r="H653" s="683"/>
      <c r="I653" s="265"/>
    </row>
    <row r="654" spans="8:9" ht="15.75" customHeight="1" x14ac:dyDescent="0.25">
      <c r="H654" s="683"/>
      <c r="I654" s="265"/>
    </row>
    <row r="655" spans="8:9" ht="15.75" customHeight="1" x14ac:dyDescent="0.25">
      <c r="H655" s="683"/>
      <c r="I655" s="265"/>
    </row>
    <row r="656" spans="8:9" ht="15.75" customHeight="1" x14ac:dyDescent="0.25">
      <c r="H656" s="683"/>
      <c r="I656" s="265"/>
    </row>
    <row r="657" spans="8:9" ht="15.75" customHeight="1" x14ac:dyDescent="0.25">
      <c r="H657" s="683"/>
      <c r="I657" s="265"/>
    </row>
    <row r="658" spans="8:9" ht="15.75" customHeight="1" x14ac:dyDescent="0.25">
      <c r="H658" s="683"/>
      <c r="I658" s="265"/>
    </row>
    <row r="659" spans="8:9" ht="15.75" customHeight="1" x14ac:dyDescent="0.25">
      <c r="H659" s="683"/>
      <c r="I659" s="265"/>
    </row>
    <row r="660" spans="8:9" ht="15.75" customHeight="1" x14ac:dyDescent="0.25">
      <c r="H660" s="683"/>
      <c r="I660" s="265"/>
    </row>
    <row r="661" spans="8:9" ht="15.75" customHeight="1" x14ac:dyDescent="0.25">
      <c r="H661" s="683"/>
      <c r="I661" s="265"/>
    </row>
    <row r="662" spans="8:9" ht="15.75" customHeight="1" x14ac:dyDescent="0.25">
      <c r="H662" s="683"/>
      <c r="I662" s="265"/>
    </row>
    <row r="663" spans="8:9" ht="15.75" customHeight="1" x14ac:dyDescent="0.25">
      <c r="H663" s="683"/>
      <c r="I663" s="265"/>
    </row>
    <row r="664" spans="8:9" ht="15.75" customHeight="1" x14ac:dyDescent="0.25">
      <c r="H664" s="683"/>
      <c r="I664" s="265"/>
    </row>
    <row r="665" spans="8:9" ht="15.75" customHeight="1" x14ac:dyDescent="0.25">
      <c r="H665" s="683"/>
      <c r="I665" s="265"/>
    </row>
    <row r="666" spans="8:9" ht="15.75" customHeight="1" x14ac:dyDescent="0.25">
      <c r="H666" s="683"/>
      <c r="I666" s="265"/>
    </row>
    <row r="667" spans="8:9" ht="15.75" customHeight="1" x14ac:dyDescent="0.25">
      <c r="H667" s="683"/>
      <c r="I667" s="265"/>
    </row>
    <row r="668" spans="8:9" ht="15.75" customHeight="1" x14ac:dyDescent="0.25">
      <c r="H668" s="683"/>
      <c r="I668" s="265"/>
    </row>
    <row r="669" spans="8:9" ht="15.75" customHeight="1" x14ac:dyDescent="0.25">
      <c r="H669" s="683"/>
      <c r="I669" s="265"/>
    </row>
    <row r="670" spans="8:9" ht="15.75" customHeight="1" x14ac:dyDescent="0.25">
      <c r="H670" s="683"/>
      <c r="I670" s="265"/>
    </row>
    <row r="671" spans="8:9" ht="15.75" customHeight="1" x14ac:dyDescent="0.25">
      <c r="H671" s="683"/>
      <c r="I671" s="265"/>
    </row>
    <row r="672" spans="8:9" ht="15.75" customHeight="1" x14ac:dyDescent="0.25">
      <c r="H672" s="683"/>
      <c r="I672" s="265"/>
    </row>
    <row r="673" spans="8:9" ht="15.75" customHeight="1" x14ac:dyDescent="0.25">
      <c r="H673" s="683"/>
      <c r="I673" s="265"/>
    </row>
    <row r="674" spans="8:9" ht="15.75" customHeight="1" x14ac:dyDescent="0.25">
      <c r="H674" s="683"/>
      <c r="I674" s="265"/>
    </row>
    <row r="675" spans="8:9" ht="15.75" customHeight="1" x14ac:dyDescent="0.25">
      <c r="H675" s="683"/>
      <c r="I675" s="265"/>
    </row>
    <row r="676" spans="8:9" ht="15.75" customHeight="1" x14ac:dyDescent="0.25">
      <c r="H676" s="683"/>
      <c r="I676" s="265"/>
    </row>
    <row r="677" spans="8:9" ht="15.75" customHeight="1" x14ac:dyDescent="0.25">
      <c r="H677" s="683"/>
      <c r="I677" s="265"/>
    </row>
    <row r="678" spans="8:9" ht="15.75" customHeight="1" x14ac:dyDescent="0.25">
      <c r="H678" s="683"/>
      <c r="I678" s="265"/>
    </row>
    <row r="679" spans="8:9" ht="15.75" customHeight="1" x14ac:dyDescent="0.25">
      <c r="H679" s="683"/>
      <c r="I679" s="265"/>
    </row>
    <row r="680" spans="8:9" ht="15.75" customHeight="1" x14ac:dyDescent="0.25">
      <c r="H680" s="683"/>
      <c r="I680" s="265"/>
    </row>
    <row r="681" spans="8:9" ht="15.75" customHeight="1" x14ac:dyDescent="0.25">
      <c r="H681" s="683"/>
      <c r="I681" s="265"/>
    </row>
    <row r="682" spans="8:9" ht="15.75" customHeight="1" x14ac:dyDescent="0.25">
      <c r="H682" s="683"/>
      <c r="I682" s="265"/>
    </row>
    <row r="683" spans="8:9" ht="15.75" customHeight="1" x14ac:dyDescent="0.25">
      <c r="H683" s="683"/>
      <c r="I683" s="265"/>
    </row>
    <row r="684" spans="8:9" ht="15.75" customHeight="1" x14ac:dyDescent="0.25">
      <c r="H684" s="683"/>
      <c r="I684" s="265"/>
    </row>
    <row r="685" spans="8:9" ht="15.75" customHeight="1" x14ac:dyDescent="0.25">
      <c r="H685" s="683"/>
      <c r="I685" s="265"/>
    </row>
    <row r="686" spans="8:9" ht="15.75" customHeight="1" x14ac:dyDescent="0.25">
      <c r="H686" s="683"/>
      <c r="I686" s="265"/>
    </row>
    <row r="687" spans="8:9" ht="15.75" customHeight="1" x14ac:dyDescent="0.25">
      <c r="H687" s="683"/>
      <c r="I687" s="265"/>
    </row>
    <row r="688" spans="8:9" ht="15.75" customHeight="1" x14ac:dyDescent="0.25">
      <c r="H688" s="683"/>
      <c r="I688" s="265"/>
    </row>
    <row r="689" spans="8:9" ht="15.75" customHeight="1" x14ac:dyDescent="0.25">
      <c r="H689" s="683"/>
      <c r="I689" s="265"/>
    </row>
    <row r="690" spans="8:9" ht="15.75" customHeight="1" x14ac:dyDescent="0.25">
      <c r="H690" s="683"/>
      <c r="I690" s="265"/>
    </row>
    <row r="691" spans="8:9" ht="15.75" customHeight="1" x14ac:dyDescent="0.25">
      <c r="H691" s="683"/>
      <c r="I691" s="265"/>
    </row>
    <row r="692" spans="8:9" ht="15.75" customHeight="1" x14ac:dyDescent="0.25">
      <c r="H692" s="683"/>
      <c r="I692" s="265"/>
    </row>
    <row r="693" spans="8:9" ht="15.75" customHeight="1" x14ac:dyDescent="0.25">
      <c r="H693" s="683"/>
      <c r="I693" s="265"/>
    </row>
    <row r="694" spans="8:9" ht="15.75" customHeight="1" x14ac:dyDescent="0.25">
      <c r="H694" s="683"/>
      <c r="I694" s="265"/>
    </row>
    <row r="695" spans="8:9" ht="15.75" customHeight="1" x14ac:dyDescent="0.25">
      <c r="H695" s="683"/>
      <c r="I695" s="265"/>
    </row>
    <row r="696" spans="8:9" ht="15.75" customHeight="1" x14ac:dyDescent="0.25">
      <c r="H696" s="683"/>
      <c r="I696" s="265"/>
    </row>
    <row r="697" spans="8:9" ht="15.75" customHeight="1" x14ac:dyDescent="0.25">
      <c r="H697" s="683"/>
      <c r="I697" s="265"/>
    </row>
    <row r="698" spans="8:9" ht="15.75" customHeight="1" x14ac:dyDescent="0.25">
      <c r="H698" s="683"/>
      <c r="I698" s="265"/>
    </row>
    <row r="699" spans="8:9" ht="15.75" customHeight="1" x14ac:dyDescent="0.25">
      <c r="H699" s="683"/>
      <c r="I699" s="265"/>
    </row>
    <row r="700" spans="8:9" ht="15.75" customHeight="1" x14ac:dyDescent="0.25">
      <c r="H700" s="683"/>
      <c r="I700" s="265"/>
    </row>
    <row r="701" spans="8:9" ht="15.75" customHeight="1" x14ac:dyDescent="0.25">
      <c r="H701" s="683"/>
      <c r="I701" s="265"/>
    </row>
    <row r="702" spans="8:9" ht="15.75" customHeight="1" x14ac:dyDescent="0.25">
      <c r="H702" s="683"/>
      <c r="I702" s="265"/>
    </row>
    <row r="703" spans="8:9" ht="15.75" customHeight="1" x14ac:dyDescent="0.25">
      <c r="H703" s="683"/>
      <c r="I703" s="265"/>
    </row>
    <row r="704" spans="8:9" ht="15.75" customHeight="1" x14ac:dyDescent="0.25">
      <c r="H704" s="683"/>
      <c r="I704" s="265"/>
    </row>
    <row r="705" spans="8:9" ht="15.75" customHeight="1" x14ac:dyDescent="0.25">
      <c r="H705" s="683"/>
      <c r="I705" s="265"/>
    </row>
    <row r="706" spans="8:9" ht="15.75" customHeight="1" x14ac:dyDescent="0.25">
      <c r="H706" s="683"/>
      <c r="I706" s="265"/>
    </row>
    <row r="707" spans="8:9" ht="15.75" customHeight="1" x14ac:dyDescent="0.25">
      <c r="H707" s="683"/>
      <c r="I707" s="265"/>
    </row>
    <row r="708" spans="8:9" ht="15.75" customHeight="1" x14ac:dyDescent="0.25">
      <c r="H708" s="683"/>
      <c r="I708" s="265"/>
    </row>
    <row r="709" spans="8:9" ht="15.75" customHeight="1" x14ac:dyDescent="0.25">
      <c r="H709" s="683"/>
      <c r="I709" s="265"/>
    </row>
    <row r="710" spans="8:9" ht="15.75" customHeight="1" x14ac:dyDescent="0.25">
      <c r="H710" s="683"/>
      <c r="I710" s="265"/>
    </row>
    <row r="711" spans="8:9" ht="15.75" customHeight="1" x14ac:dyDescent="0.25">
      <c r="H711" s="683"/>
      <c r="I711" s="265"/>
    </row>
    <row r="712" spans="8:9" ht="15.75" customHeight="1" x14ac:dyDescent="0.25">
      <c r="H712" s="683"/>
      <c r="I712" s="265"/>
    </row>
    <row r="713" spans="8:9" ht="15.75" customHeight="1" x14ac:dyDescent="0.25">
      <c r="H713" s="683"/>
      <c r="I713" s="265"/>
    </row>
    <row r="714" spans="8:9" ht="15.75" customHeight="1" x14ac:dyDescent="0.25">
      <c r="H714" s="683"/>
      <c r="I714" s="265"/>
    </row>
    <row r="715" spans="8:9" ht="15.75" customHeight="1" x14ac:dyDescent="0.25">
      <c r="H715" s="683"/>
      <c r="I715" s="265"/>
    </row>
    <row r="716" spans="8:9" ht="15.75" customHeight="1" x14ac:dyDescent="0.25">
      <c r="H716" s="683"/>
      <c r="I716" s="265"/>
    </row>
    <row r="717" spans="8:9" ht="15.75" customHeight="1" x14ac:dyDescent="0.25">
      <c r="H717" s="683"/>
      <c r="I717" s="265"/>
    </row>
    <row r="718" spans="8:9" ht="15.75" customHeight="1" x14ac:dyDescent="0.25">
      <c r="H718" s="683"/>
      <c r="I718" s="265"/>
    </row>
    <row r="719" spans="8:9" ht="15.75" customHeight="1" x14ac:dyDescent="0.25">
      <c r="H719" s="683"/>
      <c r="I719" s="265"/>
    </row>
    <row r="720" spans="8:9" ht="15.75" customHeight="1" x14ac:dyDescent="0.25">
      <c r="H720" s="683"/>
      <c r="I720" s="265"/>
    </row>
    <row r="721" spans="8:9" ht="15.75" customHeight="1" x14ac:dyDescent="0.25">
      <c r="H721" s="683"/>
      <c r="I721" s="265"/>
    </row>
    <row r="722" spans="8:9" ht="15.75" customHeight="1" x14ac:dyDescent="0.25">
      <c r="H722" s="683"/>
      <c r="I722" s="265"/>
    </row>
    <row r="723" spans="8:9" ht="15.75" customHeight="1" x14ac:dyDescent="0.25">
      <c r="H723" s="683"/>
      <c r="I723" s="265"/>
    </row>
    <row r="724" spans="8:9" ht="15.75" customHeight="1" x14ac:dyDescent="0.25">
      <c r="H724" s="683"/>
      <c r="I724" s="265"/>
    </row>
    <row r="725" spans="8:9" ht="15.75" customHeight="1" x14ac:dyDescent="0.25">
      <c r="H725" s="683"/>
      <c r="I725" s="265"/>
    </row>
    <row r="726" spans="8:9" ht="15.75" customHeight="1" x14ac:dyDescent="0.25">
      <c r="H726" s="683"/>
      <c r="I726" s="265"/>
    </row>
    <row r="727" spans="8:9" ht="15.75" customHeight="1" x14ac:dyDescent="0.25">
      <c r="H727" s="683"/>
      <c r="I727" s="265"/>
    </row>
    <row r="728" spans="8:9" ht="15.75" customHeight="1" x14ac:dyDescent="0.25">
      <c r="H728" s="683"/>
      <c r="I728" s="265"/>
    </row>
    <row r="729" spans="8:9" ht="15.75" customHeight="1" x14ac:dyDescent="0.25">
      <c r="H729" s="683"/>
      <c r="I729" s="265"/>
    </row>
    <row r="730" spans="8:9" ht="15.75" customHeight="1" x14ac:dyDescent="0.25">
      <c r="H730" s="683"/>
      <c r="I730" s="265"/>
    </row>
    <row r="731" spans="8:9" ht="15.75" customHeight="1" x14ac:dyDescent="0.25">
      <c r="H731" s="683"/>
      <c r="I731" s="265"/>
    </row>
    <row r="732" spans="8:9" ht="15.75" customHeight="1" x14ac:dyDescent="0.25">
      <c r="H732" s="683"/>
      <c r="I732" s="265"/>
    </row>
    <row r="733" spans="8:9" ht="15.75" customHeight="1" x14ac:dyDescent="0.25">
      <c r="H733" s="683"/>
      <c r="I733" s="265"/>
    </row>
    <row r="734" spans="8:9" ht="15.75" customHeight="1" x14ac:dyDescent="0.25">
      <c r="H734" s="683"/>
      <c r="I734" s="265"/>
    </row>
    <row r="735" spans="8:9" ht="15.75" customHeight="1" x14ac:dyDescent="0.25">
      <c r="H735" s="683"/>
      <c r="I735" s="265"/>
    </row>
    <row r="736" spans="8:9" ht="15.75" customHeight="1" x14ac:dyDescent="0.25">
      <c r="H736" s="683"/>
      <c r="I736" s="265"/>
    </row>
    <row r="737" spans="8:9" ht="15.75" customHeight="1" x14ac:dyDescent="0.25">
      <c r="H737" s="683"/>
      <c r="I737" s="265"/>
    </row>
    <row r="738" spans="8:9" ht="15.75" customHeight="1" x14ac:dyDescent="0.25">
      <c r="H738" s="683"/>
      <c r="I738" s="265"/>
    </row>
    <row r="739" spans="8:9" ht="15.75" customHeight="1" x14ac:dyDescent="0.25">
      <c r="H739" s="683"/>
      <c r="I739" s="265"/>
    </row>
    <row r="740" spans="8:9" ht="15.75" customHeight="1" x14ac:dyDescent="0.25">
      <c r="H740" s="683"/>
      <c r="I740" s="265"/>
    </row>
    <row r="741" spans="8:9" ht="15.75" customHeight="1" x14ac:dyDescent="0.25">
      <c r="H741" s="683"/>
      <c r="I741" s="265"/>
    </row>
    <row r="742" spans="8:9" ht="15.75" customHeight="1" x14ac:dyDescent="0.25">
      <c r="H742" s="683"/>
      <c r="I742" s="265"/>
    </row>
    <row r="743" spans="8:9" ht="15.75" customHeight="1" x14ac:dyDescent="0.25">
      <c r="H743" s="683"/>
      <c r="I743" s="265"/>
    </row>
    <row r="744" spans="8:9" ht="15.75" customHeight="1" x14ac:dyDescent="0.25">
      <c r="H744" s="683"/>
      <c r="I744" s="265"/>
    </row>
    <row r="745" spans="8:9" ht="15.75" customHeight="1" x14ac:dyDescent="0.25">
      <c r="H745" s="683"/>
      <c r="I745" s="265"/>
    </row>
    <row r="746" spans="8:9" ht="15.75" customHeight="1" x14ac:dyDescent="0.25">
      <c r="H746" s="683"/>
      <c r="I746" s="265"/>
    </row>
    <row r="747" spans="8:9" ht="15.75" customHeight="1" x14ac:dyDescent="0.25">
      <c r="H747" s="683"/>
      <c r="I747" s="265"/>
    </row>
    <row r="748" spans="8:9" ht="15.75" customHeight="1" x14ac:dyDescent="0.25">
      <c r="H748" s="683"/>
      <c r="I748" s="265"/>
    </row>
    <row r="749" spans="8:9" ht="15.75" customHeight="1" x14ac:dyDescent="0.25">
      <c r="H749" s="683"/>
      <c r="I749" s="265"/>
    </row>
    <row r="750" spans="8:9" ht="15.75" customHeight="1" x14ac:dyDescent="0.25">
      <c r="H750" s="683"/>
      <c r="I750" s="265"/>
    </row>
    <row r="751" spans="8:9" ht="15.75" customHeight="1" x14ac:dyDescent="0.25">
      <c r="H751" s="683"/>
      <c r="I751" s="265"/>
    </row>
    <row r="752" spans="8:9" ht="15.75" customHeight="1" x14ac:dyDescent="0.25">
      <c r="H752" s="683"/>
      <c r="I752" s="265"/>
    </row>
    <row r="753" spans="8:9" ht="15.75" customHeight="1" x14ac:dyDescent="0.25">
      <c r="H753" s="683"/>
      <c r="I753" s="265"/>
    </row>
    <row r="754" spans="8:9" ht="15.75" customHeight="1" x14ac:dyDescent="0.25">
      <c r="H754" s="683"/>
      <c r="I754" s="265"/>
    </row>
    <row r="755" spans="8:9" ht="15.75" customHeight="1" x14ac:dyDescent="0.25">
      <c r="H755" s="683"/>
      <c r="I755" s="265"/>
    </row>
    <row r="756" spans="8:9" ht="15.75" customHeight="1" x14ac:dyDescent="0.25">
      <c r="H756" s="683"/>
      <c r="I756" s="265"/>
    </row>
    <row r="757" spans="8:9" ht="15.75" customHeight="1" x14ac:dyDescent="0.25">
      <c r="H757" s="683"/>
      <c r="I757" s="265"/>
    </row>
    <row r="758" spans="8:9" ht="15.75" customHeight="1" x14ac:dyDescent="0.25">
      <c r="H758" s="683"/>
      <c r="I758" s="265"/>
    </row>
    <row r="759" spans="8:9" ht="15.75" customHeight="1" x14ac:dyDescent="0.25">
      <c r="H759" s="683"/>
      <c r="I759" s="265"/>
    </row>
    <row r="760" spans="8:9" ht="15.75" customHeight="1" x14ac:dyDescent="0.25">
      <c r="H760" s="683"/>
      <c r="I760" s="265"/>
    </row>
    <row r="761" spans="8:9" ht="15.75" customHeight="1" x14ac:dyDescent="0.25">
      <c r="H761" s="683"/>
      <c r="I761" s="265"/>
    </row>
    <row r="762" spans="8:9" ht="15.75" customHeight="1" x14ac:dyDescent="0.25">
      <c r="H762" s="683"/>
      <c r="I762" s="265"/>
    </row>
    <row r="763" spans="8:9" ht="15.75" customHeight="1" x14ac:dyDescent="0.25">
      <c r="H763" s="683"/>
      <c r="I763" s="265"/>
    </row>
    <row r="764" spans="8:9" ht="15.75" customHeight="1" x14ac:dyDescent="0.25">
      <c r="H764" s="683"/>
      <c r="I764" s="265"/>
    </row>
    <row r="765" spans="8:9" ht="15.75" customHeight="1" x14ac:dyDescent="0.25">
      <c r="H765" s="683"/>
      <c r="I765" s="265"/>
    </row>
    <row r="766" spans="8:9" ht="15.75" customHeight="1" x14ac:dyDescent="0.25">
      <c r="H766" s="683"/>
      <c r="I766" s="265"/>
    </row>
    <row r="767" spans="8:9" ht="15.75" customHeight="1" x14ac:dyDescent="0.25">
      <c r="H767" s="683"/>
      <c r="I767" s="265"/>
    </row>
    <row r="768" spans="8:9" ht="15.75" customHeight="1" x14ac:dyDescent="0.25">
      <c r="H768" s="683"/>
      <c r="I768" s="265"/>
    </row>
    <row r="769" spans="8:9" ht="15.75" customHeight="1" x14ac:dyDescent="0.25">
      <c r="H769" s="683"/>
      <c r="I769" s="265"/>
    </row>
    <row r="770" spans="8:9" ht="15.75" customHeight="1" x14ac:dyDescent="0.25">
      <c r="H770" s="683"/>
      <c r="I770" s="265"/>
    </row>
    <row r="771" spans="8:9" ht="15.75" customHeight="1" x14ac:dyDescent="0.25">
      <c r="H771" s="683"/>
      <c r="I771" s="265"/>
    </row>
    <row r="772" spans="8:9" ht="15.75" customHeight="1" x14ac:dyDescent="0.25">
      <c r="H772" s="683"/>
      <c r="I772" s="265"/>
    </row>
    <row r="773" spans="8:9" ht="15.75" customHeight="1" x14ac:dyDescent="0.25">
      <c r="H773" s="683"/>
      <c r="I773" s="265"/>
    </row>
    <row r="774" spans="8:9" ht="15.75" customHeight="1" x14ac:dyDescent="0.25">
      <c r="H774" s="683"/>
      <c r="I774" s="265"/>
    </row>
    <row r="775" spans="8:9" ht="15.75" customHeight="1" x14ac:dyDescent="0.25">
      <c r="H775" s="683"/>
      <c r="I775" s="265"/>
    </row>
    <row r="776" spans="8:9" ht="15.75" customHeight="1" x14ac:dyDescent="0.25">
      <c r="H776" s="683"/>
      <c r="I776" s="265"/>
    </row>
    <row r="777" spans="8:9" ht="15.75" customHeight="1" x14ac:dyDescent="0.25">
      <c r="H777" s="683"/>
      <c r="I777" s="265"/>
    </row>
    <row r="778" spans="8:9" ht="15.75" customHeight="1" x14ac:dyDescent="0.25">
      <c r="H778" s="683"/>
      <c r="I778" s="265"/>
    </row>
    <row r="779" spans="8:9" ht="15.75" customHeight="1" x14ac:dyDescent="0.25">
      <c r="H779" s="683"/>
      <c r="I779" s="265"/>
    </row>
    <row r="780" spans="8:9" ht="15.75" customHeight="1" x14ac:dyDescent="0.25">
      <c r="H780" s="683"/>
      <c r="I780" s="265"/>
    </row>
    <row r="781" spans="8:9" ht="15.75" customHeight="1" x14ac:dyDescent="0.25">
      <c r="H781" s="683"/>
      <c r="I781" s="265"/>
    </row>
    <row r="782" spans="8:9" ht="15.75" customHeight="1" x14ac:dyDescent="0.25">
      <c r="H782" s="683"/>
      <c r="I782" s="265"/>
    </row>
    <row r="783" spans="8:9" ht="15.75" customHeight="1" x14ac:dyDescent="0.25">
      <c r="H783" s="683"/>
      <c r="I783" s="265"/>
    </row>
    <row r="784" spans="8:9" ht="15.75" customHeight="1" x14ac:dyDescent="0.25">
      <c r="H784" s="683"/>
      <c r="I784" s="265"/>
    </row>
    <row r="785" spans="8:9" ht="15.75" customHeight="1" x14ac:dyDescent="0.25">
      <c r="H785" s="683"/>
      <c r="I785" s="265"/>
    </row>
    <row r="786" spans="8:9" ht="15.75" customHeight="1" x14ac:dyDescent="0.25">
      <c r="H786" s="683"/>
      <c r="I786" s="265"/>
    </row>
    <row r="787" spans="8:9" ht="15.75" customHeight="1" x14ac:dyDescent="0.25">
      <c r="H787" s="683"/>
      <c r="I787" s="265"/>
    </row>
    <row r="788" spans="8:9" ht="15.75" customHeight="1" x14ac:dyDescent="0.25">
      <c r="H788" s="683"/>
      <c r="I788" s="265"/>
    </row>
    <row r="789" spans="8:9" ht="15.75" customHeight="1" x14ac:dyDescent="0.25">
      <c r="H789" s="683"/>
      <c r="I789" s="265"/>
    </row>
    <row r="790" spans="8:9" ht="15.75" customHeight="1" x14ac:dyDescent="0.25">
      <c r="H790" s="683"/>
      <c r="I790" s="265"/>
    </row>
    <row r="791" spans="8:9" ht="15.75" customHeight="1" x14ac:dyDescent="0.25">
      <c r="H791" s="683"/>
      <c r="I791" s="265"/>
    </row>
    <row r="792" spans="8:9" ht="15.75" customHeight="1" x14ac:dyDescent="0.25">
      <c r="H792" s="683"/>
      <c r="I792" s="265"/>
    </row>
    <row r="793" spans="8:9" ht="15.75" customHeight="1" x14ac:dyDescent="0.25">
      <c r="H793" s="683"/>
      <c r="I793" s="265"/>
    </row>
    <row r="794" spans="8:9" ht="15.75" customHeight="1" x14ac:dyDescent="0.25">
      <c r="H794" s="683"/>
      <c r="I794" s="265"/>
    </row>
    <row r="795" spans="8:9" ht="15.75" customHeight="1" x14ac:dyDescent="0.25">
      <c r="H795" s="683"/>
      <c r="I795" s="265"/>
    </row>
    <row r="796" spans="8:9" ht="15.75" customHeight="1" x14ac:dyDescent="0.25">
      <c r="H796" s="683"/>
      <c r="I796" s="265"/>
    </row>
    <row r="797" spans="8:9" ht="15.75" customHeight="1" x14ac:dyDescent="0.25">
      <c r="H797" s="683"/>
      <c r="I797" s="265"/>
    </row>
    <row r="798" spans="8:9" ht="15.75" customHeight="1" x14ac:dyDescent="0.25">
      <c r="H798" s="683"/>
      <c r="I798" s="265"/>
    </row>
    <row r="799" spans="8:9" ht="15.75" customHeight="1" x14ac:dyDescent="0.25">
      <c r="H799" s="683"/>
      <c r="I799" s="265"/>
    </row>
    <row r="800" spans="8:9" ht="15.75" customHeight="1" x14ac:dyDescent="0.25">
      <c r="H800" s="683"/>
      <c r="I800" s="265"/>
    </row>
    <row r="801" spans="8:9" ht="15.75" customHeight="1" x14ac:dyDescent="0.25">
      <c r="H801" s="683"/>
      <c r="I801" s="265"/>
    </row>
    <row r="802" spans="8:9" ht="15.75" customHeight="1" x14ac:dyDescent="0.25">
      <c r="H802" s="683"/>
      <c r="I802" s="265"/>
    </row>
    <row r="803" spans="8:9" ht="15.75" customHeight="1" x14ac:dyDescent="0.25">
      <c r="H803" s="683"/>
      <c r="I803" s="265"/>
    </row>
    <row r="804" spans="8:9" ht="15.75" customHeight="1" x14ac:dyDescent="0.25">
      <c r="H804" s="683"/>
      <c r="I804" s="265"/>
    </row>
    <row r="805" spans="8:9" ht="15.75" customHeight="1" x14ac:dyDescent="0.25">
      <c r="H805" s="683"/>
      <c r="I805" s="265"/>
    </row>
    <row r="806" spans="8:9" ht="15.75" customHeight="1" x14ac:dyDescent="0.25">
      <c r="H806" s="683"/>
      <c r="I806" s="265"/>
    </row>
    <row r="807" spans="8:9" ht="15.75" customHeight="1" x14ac:dyDescent="0.25">
      <c r="H807" s="683"/>
      <c r="I807" s="265"/>
    </row>
    <row r="808" spans="8:9" ht="15.75" customHeight="1" x14ac:dyDescent="0.25">
      <c r="H808" s="683"/>
      <c r="I808" s="265"/>
    </row>
    <row r="809" spans="8:9" ht="15.75" customHeight="1" x14ac:dyDescent="0.25">
      <c r="H809" s="683"/>
      <c r="I809" s="265"/>
    </row>
    <row r="810" spans="8:9" ht="15.75" customHeight="1" x14ac:dyDescent="0.25">
      <c r="H810" s="683"/>
      <c r="I810" s="265"/>
    </row>
    <row r="811" spans="8:9" ht="15.75" customHeight="1" x14ac:dyDescent="0.25">
      <c r="H811" s="683"/>
      <c r="I811" s="265"/>
    </row>
    <row r="812" spans="8:9" ht="15.75" customHeight="1" x14ac:dyDescent="0.25">
      <c r="H812" s="683"/>
      <c r="I812" s="265"/>
    </row>
    <row r="813" spans="8:9" ht="15.75" customHeight="1" x14ac:dyDescent="0.25">
      <c r="H813" s="683"/>
      <c r="I813" s="265"/>
    </row>
    <row r="814" spans="8:9" ht="15.75" customHeight="1" x14ac:dyDescent="0.25">
      <c r="H814" s="683"/>
      <c r="I814" s="265"/>
    </row>
    <row r="815" spans="8:9" ht="15.75" customHeight="1" x14ac:dyDescent="0.25">
      <c r="H815" s="683"/>
      <c r="I815" s="265"/>
    </row>
    <row r="816" spans="8:9" ht="15.75" customHeight="1" x14ac:dyDescent="0.25">
      <c r="H816" s="683"/>
      <c r="I816" s="265"/>
    </row>
    <row r="817" spans="8:9" ht="15.75" customHeight="1" x14ac:dyDescent="0.25">
      <c r="H817" s="683"/>
      <c r="I817" s="265"/>
    </row>
    <row r="818" spans="8:9" ht="15.75" customHeight="1" x14ac:dyDescent="0.25">
      <c r="H818" s="683"/>
      <c r="I818" s="265"/>
    </row>
    <row r="819" spans="8:9" ht="15.75" customHeight="1" x14ac:dyDescent="0.25">
      <c r="H819" s="683"/>
      <c r="I819" s="265"/>
    </row>
    <row r="820" spans="8:9" ht="15.75" customHeight="1" x14ac:dyDescent="0.25">
      <c r="H820" s="683"/>
      <c r="I820" s="265"/>
    </row>
    <row r="821" spans="8:9" ht="15.75" customHeight="1" x14ac:dyDescent="0.25">
      <c r="H821" s="683"/>
      <c r="I821" s="265"/>
    </row>
    <row r="822" spans="8:9" ht="15.75" customHeight="1" x14ac:dyDescent="0.25">
      <c r="H822" s="683"/>
      <c r="I822" s="265"/>
    </row>
    <row r="823" spans="8:9" ht="15.75" customHeight="1" x14ac:dyDescent="0.25">
      <c r="H823" s="683"/>
      <c r="I823" s="265"/>
    </row>
    <row r="824" spans="8:9" ht="15.75" customHeight="1" x14ac:dyDescent="0.25">
      <c r="H824" s="683"/>
      <c r="I824" s="265"/>
    </row>
    <row r="825" spans="8:9" ht="15.75" customHeight="1" x14ac:dyDescent="0.25">
      <c r="H825" s="683"/>
      <c r="I825" s="265"/>
    </row>
    <row r="826" spans="8:9" ht="15.75" customHeight="1" x14ac:dyDescent="0.25">
      <c r="H826" s="683"/>
      <c r="I826" s="265"/>
    </row>
    <row r="827" spans="8:9" ht="15.75" customHeight="1" x14ac:dyDescent="0.25">
      <c r="H827" s="683"/>
      <c r="I827" s="265"/>
    </row>
    <row r="828" spans="8:9" ht="15.75" customHeight="1" x14ac:dyDescent="0.25">
      <c r="H828" s="683"/>
      <c r="I828" s="265"/>
    </row>
    <row r="829" spans="8:9" ht="15.75" customHeight="1" x14ac:dyDescent="0.25">
      <c r="H829" s="683"/>
      <c r="I829" s="265"/>
    </row>
    <row r="830" spans="8:9" ht="15.75" customHeight="1" x14ac:dyDescent="0.25">
      <c r="H830" s="683"/>
      <c r="I830" s="265"/>
    </row>
    <row r="831" spans="8:9" ht="15.75" customHeight="1" x14ac:dyDescent="0.25">
      <c r="H831" s="683"/>
      <c r="I831" s="265"/>
    </row>
    <row r="832" spans="8:9" ht="15.75" customHeight="1" x14ac:dyDescent="0.25">
      <c r="H832" s="683"/>
      <c r="I832" s="265"/>
    </row>
    <row r="833" spans="8:9" ht="15.75" customHeight="1" x14ac:dyDescent="0.25">
      <c r="H833" s="683"/>
      <c r="I833" s="265"/>
    </row>
    <row r="834" spans="8:9" ht="15.75" customHeight="1" x14ac:dyDescent="0.25">
      <c r="H834" s="683"/>
      <c r="I834" s="265"/>
    </row>
    <row r="835" spans="8:9" ht="15.75" customHeight="1" x14ac:dyDescent="0.25">
      <c r="H835" s="683"/>
      <c r="I835" s="265"/>
    </row>
    <row r="836" spans="8:9" ht="15.75" customHeight="1" x14ac:dyDescent="0.25">
      <c r="H836" s="683"/>
      <c r="I836" s="265"/>
    </row>
    <row r="837" spans="8:9" ht="15.75" customHeight="1" x14ac:dyDescent="0.25">
      <c r="H837" s="683"/>
      <c r="I837" s="265"/>
    </row>
    <row r="838" spans="8:9" ht="15.75" customHeight="1" x14ac:dyDescent="0.25">
      <c r="H838" s="683"/>
      <c r="I838" s="265"/>
    </row>
    <row r="839" spans="8:9" ht="15.75" customHeight="1" x14ac:dyDescent="0.25">
      <c r="H839" s="683"/>
      <c r="I839" s="265"/>
    </row>
    <row r="840" spans="8:9" ht="15.75" customHeight="1" x14ac:dyDescent="0.25">
      <c r="H840" s="683"/>
      <c r="I840" s="265"/>
    </row>
    <row r="841" spans="8:9" ht="15.75" customHeight="1" x14ac:dyDescent="0.25">
      <c r="H841" s="683"/>
      <c r="I841" s="265"/>
    </row>
    <row r="842" spans="8:9" ht="15.75" customHeight="1" x14ac:dyDescent="0.25">
      <c r="H842" s="683"/>
      <c r="I842" s="265"/>
    </row>
    <row r="843" spans="8:9" ht="15.75" customHeight="1" x14ac:dyDescent="0.25">
      <c r="H843" s="683"/>
      <c r="I843" s="265"/>
    </row>
    <row r="844" spans="8:9" ht="15.75" customHeight="1" x14ac:dyDescent="0.25">
      <c r="H844" s="683"/>
      <c r="I844" s="265"/>
    </row>
    <row r="845" spans="8:9" ht="15.75" customHeight="1" x14ac:dyDescent="0.25">
      <c r="H845" s="683"/>
      <c r="I845" s="265"/>
    </row>
    <row r="846" spans="8:9" ht="15.75" customHeight="1" x14ac:dyDescent="0.25">
      <c r="H846" s="683"/>
      <c r="I846" s="265"/>
    </row>
    <row r="847" spans="8:9" ht="15.75" customHeight="1" x14ac:dyDescent="0.25">
      <c r="H847" s="683"/>
      <c r="I847" s="265"/>
    </row>
    <row r="848" spans="8:9" ht="15.75" customHeight="1" x14ac:dyDescent="0.25">
      <c r="H848" s="683"/>
      <c r="I848" s="265"/>
    </row>
    <row r="849" spans="8:9" ht="15.75" customHeight="1" x14ac:dyDescent="0.25">
      <c r="H849" s="683"/>
      <c r="I849" s="265"/>
    </row>
    <row r="850" spans="8:9" ht="15.75" customHeight="1" x14ac:dyDescent="0.25">
      <c r="H850" s="683"/>
      <c r="I850" s="265"/>
    </row>
    <row r="851" spans="8:9" ht="15.75" customHeight="1" x14ac:dyDescent="0.25">
      <c r="H851" s="683"/>
      <c r="I851" s="265"/>
    </row>
    <row r="852" spans="8:9" ht="15.75" customHeight="1" x14ac:dyDescent="0.25">
      <c r="H852" s="683"/>
      <c r="I852" s="265"/>
    </row>
    <row r="853" spans="8:9" ht="15.75" customHeight="1" x14ac:dyDescent="0.25">
      <c r="H853" s="683"/>
      <c r="I853" s="265"/>
    </row>
    <row r="854" spans="8:9" ht="15.75" customHeight="1" x14ac:dyDescent="0.25">
      <c r="H854" s="683"/>
      <c r="I854" s="265"/>
    </row>
    <row r="855" spans="8:9" ht="15.75" customHeight="1" x14ac:dyDescent="0.25">
      <c r="H855" s="683"/>
      <c r="I855" s="265"/>
    </row>
    <row r="856" spans="8:9" ht="15.75" customHeight="1" x14ac:dyDescent="0.25">
      <c r="H856" s="683"/>
      <c r="I856" s="265"/>
    </row>
    <row r="857" spans="8:9" ht="15.75" customHeight="1" x14ac:dyDescent="0.25">
      <c r="H857" s="683"/>
      <c r="I857" s="265"/>
    </row>
    <row r="858" spans="8:9" ht="15.75" customHeight="1" x14ac:dyDescent="0.25">
      <c r="H858" s="683"/>
      <c r="I858" s="265"/>
    </row>
    <row r="859" spans="8:9" ht="15.75" customHeight="1" x14ac:dyDescent="0.25">
      <c r="H859" s="683"/>
      <c r="I859" s="265"/>
    </row>
    <row r="860" spans="8:9" ht="15.75" customHeight="1" x14ac:dyDescent="0.25">
      <c r="H860" s="683"/>
      <c r="I860" s="265"/>
    </row>
    <row r="861" spans="8:9" ht="15.75" customHeight="1" x14ac:dyDescent="0.25">
      <c r="H861" s="683"/>
      <c r="I861" s="265"/>
    </row>
    <row r="862" spans="8:9" ht="15.75" customHeight="1" x14ac:dyDescent="0.25">
      <c r="H862" s="683"/>
      <c r="I862" s="265"/>
    </row>
    <row r="863" spans="8:9" ht="15.75" customHeight="1" x14ac:dyDescent="0.25">
      <c r="H863" s="683"/>
      <c r="I863" s="265"/>
    </row>
    <row r="864" spans="8:9" ht="15.75" customHeight="1" x14ac:dyDescent="0.25">
      <c r="H864" s="683"/>
      <c r="I864" s="265"/>
    </row>
    <row r="865" spans="8:9" ht="15.75" customHeight="1" x14ac:dyDescent="0.25">
      <c r="H865" s="683"/>
      <c r="I865" s="265"/>
    </row>
    <row r="866" spans="8:9" ht="15.75" customHeight="1" x14ac:dyDescent="0.25">
      <c r="H866" s="683"/>
      <c r="I866" s="265"/>
    </row>
    <row r="867" spans="8:9" ht="15.75" customHeight="1" x14ac:dyDescent="0.25">
      <c r="H867" s="683"/>
      <c r="I867" s="265"/>
    </row>
    <row r="868" spans="8:9" ht="15.75" customHeight="1" x14ac:dyDescent="0.25">
      <c r="H868" s="683"/>
      <c r="I868" s="265"/>
    </row>
    <row r="869" spans="8:9" ht="15.75" customHeight="1" x14ac:dyDescent="0.25">
      <c r="H869" s="683"/>
      <c r="I869" s="265"/>
    </row>
    <row r="870" spans="8:9" ht="15.75" customHeight="1" x14ac:dyDescent="0.25">
      <c r="H870" s="683"/>
      <c r="I870" s="265"/>
    </row>
    <row r="871" spans="8:9" ht="15.75" customHeight="1" x14ac:dyDescent="0.25">
      <c r="H871" s="683"/>
      <c r="I871" s="265"/>
    </row>
    <row r="872" spans="8:9" ht="15.75" customHeight="1" x14ac:dyDescent="0.25">
      <c r="H872" s="683"/>
      <c r="I872" s="265"/>
    </row>
    <row r="873" spans="8:9" ht="15.75" customHeight="1" x14ac:dyDescent="0.25">
      <c r="H873" s="683"/>
      <c r="I873" s="265"/>
    </row>
    <row r="874" spans="8:9" ht="15.75" customHeight="1" x14ac:dyDescent="0.25">
      <c r="H874" s="683"/>
      <c r="I874" s="265"/>
    </row>
    <row r="875" spans="8:9" ht="15.75" customHeight="1" x14ac:dyDescent="0.25">
      <c r="H875" s="683"/>
      <c r="I875" s="265"/>
    </row>
    <row r="876" spans="8:9" ht="15.75" customHeight="1" x14ac:dyDescent="0.25">
      <c r="H876" s="683"/>
      <c r="I876" s="265"/>
    </row>
    <row r="877" spans="8:9" ht="15.75" customHeight="1" x14ac:dyDescent="0.25">
      <c r="H877" s="683"/>
      <c r="I877" s="265"/>
    </row>
    <row r="878" spans="8:9" ht="15.75" customHeight="1" x14ac:dyDescent="0.25">
      <c r="H878" s="683"/>
      <c r="I878" s="265"/>
    </row>
    <row r="879" spans="8:9" ht="15.75" customHeight="1" x14ac:dyDescent="0.25">
      <c r="H879" s="683"/>
      <c r="I879" s="265"/>
    </row>
    <row r="880" spans="8:9" ht="15.75" customHeight="1" x14ac:dyDescent="0.25">
      <c r="H880" s="683"/>
      <c r="I880" s="265"/>
    </row>
    <row r="881" spans="8:9" ht="15.75" customHeight="1" x14ac:dyDescent="0.25">
      <c r="H881" s="683"/>
      <c r="I881" s="265"/>
    </row>
    <row r="882" spans="8:9" ht="15.75" customHeight="1" x14ac:dyDescent="0.25">
      <c r="H882" s="683"/>
      <c r="I882" s="265"/>
    </row>
    <row r="883" spans="8:9" ht="15.75" customHeight="1" x14ac:dyDescent="0.25">
      <c r="H883" s="683"/>
      <c r="I883" s="265"/>
    </row>
    <row r="884" spans="8:9" ht="15.75" customHeight="1" x14ac:dyDescent="0.25">
      <c r="H884" s="683"/>
      <c r="I884" s="265"/>
    </row>
    <row r="885" spans="8:9" ht="15.75" customHeight="1" x14ac:dyDescent="0.25">
      <c r="H885" s="683"/>
      <c r="I885" s="265"/>
    </row>
    <row r="886" spans="8:9" ht="15.75" customHeight="1" x14ac:dyDescent="0.25">
      <c r="H886" s="683"/>
      <c r="I886" s="265"/>
    </row>
    <row r="887" spans="8:9" ht="15.75" customHeight="1" x14ac:dyDescent="0.25">
      <c r="H887" s="683"/>
      <c r="I887" s="265"/>
    </row>
    <row r="888" spans="8:9" ht="15.75" customHeight="1" x14ac:dyDescent="0.25">
      <c r="H888" s="683"/>
      <c r="I888" s="265"/>
    </row>
    <row r="889" spans="8:9" ht="15.75" customHeight="1" x14ac:dyDescent="0.25">
      <c r="H889" s="683"/>
      <c r="I889" s="265"/>
    </row>
    <row r="890" spans="8:9" ht="15.75" customHeight="1" x14ac:dyDescent="0.25">
      <c r="H890" s="683"/>
      <c r="I890" s="265"/>
    </row>
    <row r="891" spans="8:9" ht="15.75" customHeight="1" x14ac:dyDescent="0.25">
      <c r="H891" s="683"/>
      <c r="I891" s="265"/>
    </row>
    <row r="892" spans="8:9" ht="15.75" customHeight="1" x14ac:dyDescent="0.25">
      <c r="H892" s="683"/>
      <c r="I892" s="265"/>
    </row>
    <row r="893" spans="8:9" ht="15.75" customHeight="1" x14ac:dyDescent="0.25">
      <c r="H893" s="683"/>
      <c r="I893" s="265"/>
    </row>
    <row r="894" spans="8:9" ht="15.75" customHeight="1" x14ac:dyDescent="0.25">
      <c r="H894" s="683"/>
      <c r="I894" s="265"/>
    </row>
    <row r="895" spans="8:9" ht="15.75" customHeight="1" x14ac:dyDescent="0.25">
      <c r="H895" s="683"/>
      <c r="I895" s="265"/>
    </row>
    <row r="896" spans="8:9" ht="15.75" customHeight="1" x14ac:dyDescent="0.25">
      <c r="H896" s="683"/>
      <c r="I896" s="265"/>
    </row>
    <row r="897" spans="8:9" ht="15.75" customHeight="1" x14ac:dyDescent="0.25">
      <c r="H897" s="683"/>
      <c r="I897" s="265"/>
    </row>
    <row r="898" spans="8:9" ht="15.75" customHeight="1" x14ac:dyDescent="0.25">
      <c r="H898" s="683"/>
      <c r="I898" s="265"/>
    </row>
    <row r="899" spans="8:9" ht="15.75" customHeight="1" x14ac:dyDescent="0.25">
      <c r="H899" s="683"/>
      <c r="I899" s="265"/>
    </row>
    <row r="900" spans="8:9" ht="15.75" customHeight="1" x14ac:dyDescent="0.25">
      <c r="H900" s="683"/>
      <c r="I900" s="265"/>
    </row>
    <row r="901" spans="8:9" ht="15.75" customHeight="1" x14ac:dyDescent="0.25">
      <c r="H901" s="683"/>
      <c r="I901" s="265"/>
    </row>
    <row r="902" spans="8:9" ht="15.75" customHeight="1" x14ac:dyDescent="0.25">
      <c r="H902" s="683"/>
      <c r="I902" s="265"/>
    </row>
    <row r="903" spans="8:9" ht="15.75" customHeight="1" x14ac:dyDescent="0.25">
      <c r="H903" s="683"/>
      <c r="I903" s="265"/>
    </row>
    <row r="904" spans="8:9" ht="15.75" customHeight="1" x14ac:dyDescent="0.25">
      <c r="H904" s="683"/>
      <c r="I904" s="265"/>
    </row>
    <row r="905" spans="8:9" ht="15.75" customHeight="1" x14ac:dyDescent="0.25">
      <c r="H905" s="683"/>
      <c r="I905" s="265"/>
    </row>
    <row r="906" spans="8:9" ht="15.75" customHeight="1" x14ac:dyDescent="0.25">
      <c r="H906" s="683"/>
      <c r="I906" s="265"/>
    </row>
    <row r="907" spans="8:9" ht="15.75" customHeight="1" x14ac:dyDescent="0.25">
      <c r="H907" s="683"/>
      <c r="I907" s="265"/>
    </row>
    <row r="908" spans="8:9" ht="15.75" customHeight="1" x14ac:dyDescent="0.25">
      <c r="H908" s="683"/>
      <c r="I908" s="265"/>
    </row>
    <row r="909" spans="8:9" ht="15.75" customHeight="1" x14ac:dyDescent="0.25">
      <c r="H909" s="683"/>
      <c r="I909" s="265"/>
    </row>
    <row r="910" spans="8:9" ht="15.75" customHeight="1" x14ac:dyDescent="0.25">
      <c r="H910" s="683"/>
      <c r="I910" s="265"/>
    </row>
    <row r="911" spans="8:9" ht="15.75" customHeight="1" x14ac:dyDescent="0.25">
      <c r="H911" s="683"/>
      <c r="I911" s="265"/>
    </row>
    <row r="912" spans="8:9" ht="15.75" customHeight="1" x14ac:dyDescent="0.25">
      <c r="H912" s="683"/>
      <c r="I912" s="265"/>
    </row>
    <row r="913" spans="8:9" ht="15.75" customHeight="1" x14ac:dyDescent="0.25">
      <c r="H913" s="683"/>
      <c r="I913" s="265"/>
    </row>
    <row r="914" spans="8:9" ht="15.75" customHeight="1" x14ac:dyDescent="0.25">
      <c r="H914" s="683"/>
      <c r="I914" s="265"/>
    </row>
    <row r="915" spans="8:9" ht="15.75" customHeight="1" x14ac:dyDescent="0.25">
      <c r="H915" s="683"/>
      <c r="I915" s="265"/>
    </row>
    <row r="916" spans="8:9" ht="15.75" customHeight="1" x14ac:dyDescent="0.25">
      <c r="H916" s="683"/>
      <c r="I916" s="265"/>
    </row>
    <row r="917" spans="8:9" ht="15.75" customHeight="1" x14ac:dyDescent="0.25">
      <c r="H917" s="683"/>
      <c r="I917" s="265"/>
    </row>
    <row r="918" spans="8:9" ht="15.75" customHeight="1" x14ac:dyDescent="0.25">
      <c r="H918" s="683"/>
      <c r="I918" s="265"/>
    </row>
    <row r="919" spans="8:9" ht="15.75" customHeight="1" x14ac:dyDescent="0.25">
      <c r="H919" s="683"/>
      <c r="I919" s="265"/>
    </row>
    <row r="920" spans="8:9" ht="15.75" customHeight="1" x14ac:dyDescent="0.25">
      <c r="H920" s="683"/>
      <c r="I920" s="265"/>
    </row>
    <row r="921" spans="8:9" ht="15.75" customHeight="1" x14ac:dyDescent="0.25">
      <c r="H921" s="683"/>
      <c r="I921" s="265"/>
    </row>
    <row r="922" spans="8:9" ht="15.75" customHeight="1" x14ac:dyDescent="0.25">
      <c r="H922" s="683"/>
      <c r="I922" s="265"/>
    </row>
    <row r="923" spans="8:9" ht="15.75" customHeight="1" x14ac:dyDescent="0.25">
      <c r="H923" s="683"/>
      <c r="I923" s="265"/>
    </row>
    <row r="924" spans="8:9" ht="15.75" customHeight="1" x14ac:dyDescent="0.25">
      <c r="H924" s="683"/>
      <c r="I924" s="265"/>
    </row>
    <row r="925" spans="8:9" ht="15.75" customHeight="1" x14ac:dyDescent="0.25">
      <c r="H925" s="683"/>
      <c r="I925" s="265"/>
    </row>
    <row r="926" spans="8:9" ht="15.75" customHeight="1" x14ac:dyDescent="0.25">
      <c r="H926" s="683"/>
      <c r="I926" s="265"/>
    </row>
    <row r="927" spans="8:9" ht="15.75" customHeight="1" x14ac:dyDescent="0.25">
      <c r="H927" s="683"/>
      <c r="I927" s="265"/>
    </row>
    <row r="928" spans="8:9" ht="15.75" customHeight="1" x14ac:dyDescent="0.25">
      <c r="H928" s="683"/>
      <c r="I928" s="265"/>
    </row>
    <row r="929" spans="8:9" ht="15.75" customHeight="1" x14ac:dyDescent="0.25">
      <c r="H929" s="683"/>
      <c r="I929" s="265"/>
    </row>
    <row r="930" spans="8:9" ht="15.75" customHeight="1" x14ac:dyDescent="0.25">
      <c r="H930" s="683"/>
      <c r="I930" s="265"/>
    </row>
    <row r="931" spans="8:9" ht="15.75" customHeight="1" x14ac:dyDescent="0.25">
      <c r="H931" s="683"/>
      <c r="I931" s="265"/>
    </row>
    <row r="932" spans="8:9" ht="15.75" customHeight="1" x14ac:dyDescent="0.25">
      <c r="H932" s="683"/>
      <c r="I932" s="265"/>
    </row>
    <row r="933" spans="8:9" ht="15.75" customHeight="1" x14ac:dyDescent="0.25">
      <c r="H933" s="683"/>
      <c r="I933" s="265"/>
    </row>
    <row r="934" spans="8:9" ht="15.75" customHeight="1" x14ac:dyDescent="0.25">
      <c r="H934" s="683"/>
      <c r="I934" s="265"/>
    </row>
    <row r="935" spans="8:9" ht="15.75" customHeight="1" x14ac:dyDescent="0.25">
      <c r="H935" s="683"/>
      <c r="I935" s="265"/>
    </row>
    <row r="936" spans="8:9" ht="15.75" customHeight="1" x14ac:dyDescent="0.25">
      <c r="H936" s="683"/>
      <c r="I936" s="265"/>
    </row>
    <row r="937" spans="8:9" ht="15.75" customHeight="1" x14ac:dyDescent="0.25">
      <c r="H937" s="683"/>
      <c r="I937" s="265"/>
    </row>
    <row r="938" spans="8:9" ht="15.75" customHeight="1" x14ac:dyDescent="0.25">
      <c r="H938" s="683"/>
      <c r="I938" s="265"/>
    </row>
    <row r="939" spans="8:9" ht="15.75" customHeight="1" x14ac:dyDescent="0.25">
      <c r="H939" s="683"/>
      <c r="I939" s="265"/>
    </row>
    <row r="940" spans="8:9" ht="15.75" customHeight="1" x14ac:dyDescent="0.25">
      <c r="H940" s="683"/>
      <c r="I940" s="265"/>
    </row>
    <row r="941" spans="8:9" ht="15.75" customHeight="1" x14ac:dyDescent="0.25">
      <c r="H941" s="683"/>
      <c r="I941" s="265"/>
    </row>
    <row r="942" spans="8:9" ht="15.75" customHeight="1" x14ac:dyDescent="0.25">
      <c r="H942" s="683"/>
      <c r="I942" s="265"/>
    </row>
    <row r="943" spans="8:9" ht="15.75" customHeight="1" x14ac:dyDescent="0.25">
      <c r="H943" s="683"/>
      <c r="I943" s="265"/>
    </row>
    <row r="944" spans="8:9" ht="15.75" customHeight="1" x14ac:dyDescent="0.25">
      <c r="H944" s="683"/>
      <c r="I944" s="265"/>
    </row>
    <row r="945" spans="8:9" ht="15.75" customHeight="1" x14ac:dyDescent="0.25">
      <c r="H945" s="683"/>
      <c r="I945" s="265"/>
    </row>
    <row r="946" spans="8:9" ht="15.75" customHeight="1" x14ac:dyDescent="0.25">
      <c r="H946" s="683"/>
      <c r="I946" s="265"/>
    </row>
    <row r="947" spans="8:9" ht="15.75" customHeight="1" x14ac:dyDescent="0.25">
      <c r="H947" s="683"/>
      <c r="I947" s="265"/>
    </row>
    <row r="948" spans="8:9" ht="15.75" customHeight="1" x14ac:dyDescent="0.25">
      <c r="H948" s="683"/>
      <c r="I948" s="265"/>
    </row>
    <row r="949" spans="8:9" ht="15.75" customHeight="1" x14ac:dyDescent="0.25">
      <c r="H949" s="683"/>
      <c r="I949" s="265"/>
    </row>
    <row r="950" spans="8:9" ht="15.75" customHeight="1" x14ac:dyDescent="0.25">
      <c r="H950" s="683"/>
      <c r="I950" s="265"/>
    </row>
    <row r="951" spans="8:9" ht="15.75" customHeight="1" x14ac:dyDescent="0.25">
      <c r="H951" s="683"/>
      <c r="I951" s="265"/>
    </row>
    <row r="952" spans="8:9" ht="15.75" customHeight="1" x14ac:dyDescent="0.25">
      <c r="H952" s="683"/>
      <c r="I952" s="265"/>
    </row>
    <row r="953" spans="8:9" ht="15.75" customHeight="1" x14ac:dyDescent="0.25">
      <c r="H953" s="683"/>
      <c r="I953" s="265"/>
    </row>
    <row r="954" spans="8:9" ht="15.75" customHeight="1" x14ac:dyDescent="0.25">
      <c r="H954" s="683"/>
      <c r="I954" s="265"/>
    </row>
    <row r="955" spans="8:9" ht="15.75" customHeight="1" x14ac:dyDescent="0.25">
      <c r="H955" s="683"/>
      <c r="I955" s="265"/>
    </row>
    <row r="956" spans="8:9" ht="15.75" customHeight="1" x14ac:dyDescent="0.25">
      <c r="H956" s="683"/>
      <c r="I956" s="265"/>
    </row>
    <row r="957" spans="8:9" ht="15.75" customHeight="1" x14ac:dyDescent="0.25">
      <c r="H957" s="683"/>
      <c r="I957" s="265"/>
    </row>
    <row r="958" spans="8:9" ht="15.75" customHeight="1" x14ac:dyDescent="0.25">
      <c r="H958" s="683"/>
      <c r="I958" s="265"/>
    </row>
    <row r="959" spans="8:9" ht="15.75" customHeight="1" x14ac:dyDescent="0.25">
      <c r="H959" s="683"/>
      <c r="I959" s="265"/>
    </row>
    <row r="960" spans="8:9" ht="15.75" customHeight="1" x14ac:dyDescent="0.25">
      <c r="H960" s="683"/>
      <c r="I960" s="265"/>
    </row>
    <row r="961" spans="8:9" ht="15.75" customHeight="1" x14ac:dyDescent="0.25">
      <c r="H961" s="683"/>
      <c r="I961" s="265"/>
    </row>
    <row r="962" spans="8:9" ht="15.75" customHeight="1" x14ac:dyDescent="0.25">
      <c r="H962" s="683"/>
      <c r="I962" s="265"/>
    </row>
    <row r="963" spans="8:9" ht="15.75" customHeight="1" x14ac:dyDescent="0.25">
      <c r="H963" s="683"/>
      <c r="I963" s="265"/>
    </row>
    <row r="964" spans="8:9" ht="15.75" customHeight="1" x14ac:dyDescent="0.25">
      <c r="H964" s="683"/>
      <c r="I964" s="265"/>
    </row>
    <row r="965" spans="8:9" ht="15.75" customHeight="1" x14ac:dyDescent="0.25">
      <c r="H965" s="683"/>
      <c r="I965" s="265"/>
    </row>
    <row r="966" spans="8:9" ht="15.75" customHeight="1" x14ac:dyDescent="0.25">
      <c r="H966" s="683"/>
      <c r="I966" s="265"/>
    </row>
    <row r="967" spans="8:9" ht="15.75" customHeight="1" x14ac:dyDescent="0.25">
      <c r="H967" s="683"/>
      <c r="I967" s="265"/>
    </row>
    <row r="968" spans="8:9" ht="15.75" customHeight="1" x14ac:dyDescent="0.25">
      <c r="H968" s="683"/>
      <c r="I968" s="265"/>
    </row>
    <row r="969" spans="8:9" ht="15.75" customHeight="1" x14ac:dyDescent="0.25">
      <c r="H969" s="683"/>
      <c r="I969" s="265"/>
    </row>
    <row r="970" spans="8:9" ht="15.75" customHeight="1" x14ac:dyDescent="0.25">
      <c r="H970" s="683"/>
      <c r="I970" s="265"/>
    </row>
    <row r="971" spans="8:9" ht="15.75" customHeight="1" x14ac:dyDescent="0.25">
      <c r="H971" s="683"/>
      <c r="I971" s="265"/>
    </row>
    <row r="972" spans="8:9" ht="15.75" customHeight="1" x14ac:dyDescent="0.25">
      <c r="H972" s="683"/>
      <c r="I972" s="265"/>
    </row>
    <row r="973" spans="8:9" ht="15.75" customHeight="1" x14ac:dyDescent="0.25">
      <c r="H973" s="683"/>
      <c r="I973" s="265"/>
    </row>
    <row r="974" spans="8:9" ht="15.75" customHeight="1" x14ac:dyDescent="0.25">
      <c r="H974" s="683"/>
      <c r="I974" s="265"/>
    </row>
    <row r="975" spans="8:9" ht="15.75" customHeight="1" x14ac:dyDescent="0.25">
      <c r="H975" s="683"/>
      <c r="I975" s="265"/>
    </row>
    <row r="976" spans="8:9" ht="15.75" customHeight="1" x14ac:dyDescent="0.25">
      <c r="H976" s="683"/>
      <c r="I976" s="265"/>
    </row>
    <row r="977" spans="8:9" ht="15.75" customHeight="1" x14ac:dyDescent="0.25">
      <c r="H977" s="683"/>
      <c r="I977" s="265"/>
    </row>
    <row r="978" spans="8:9" ht="15.75" customHeight="1" x14ac:dyDescent="0.25">
      <c r="H978" s="683"/>
      <c r="I978" s="265"/>
    </row>
    <row r="979" spans="8:9" ht="15.75" customHeight="1" x14ac:dyDescent="0.25">
      <c r="H979" s="683"/>
      <c r="I979" s="265"/>
    </row>
    <row r="980" spans="8:9" ht="15.75" customHeight="1" x14ac:dyDescent="0.25">
      <c r="H980" s="683"/>
      <c r="I980" s="265"/>
    </row>
    <row r="981" spans="8:9" ht="15.75" customHeight="1" x14ac:dyDescent="0.25">
      <c r="H981" s="683"/>
      <c r="I981" s="265"/>
    </row>
    <row r="982" spans="8:9" ht="15.75" customHeight="1" x14ac:dyDescent="0.25">
      <c r="H982" s="683"/>
      <c r="I982" s="265"/>
    </row>
    <row r="983" spans="8:9" ht="15.75" customHeight="1" x14ac:dyDescent="0.25">
      <c r="H983" s="683"/>
      <c r="I983" s="265"/>
    </row>
    <row r="984" spans="8:9" ht="15.75" customHeight="1" x14ac:dyDescent="0.25">
      <c r="H984" s="683"/>
      <c r="I984" s="265"/>
    </row>
    <row r="985" spans="8:9" ht="15.75" customHeight="1" x14ac:dyDescent="0.25">
      <c r="H985" s="683"/>
      <c r="I985" s="265"/>
    </row>
    <row r="986" spans="8:9" ht="15.75" customHeight="1" x14ac:dyDescent="0.25">
      <c r="H986" s="683"/>
      <c r="I986" s="265"/>
    </row>
    <row r="987" spans="8:9" ht="15.75" customHeight="1" x14ac:dyDescent="0.25">
      <c r="H987" s="683"/>
      <c r="I987" s="265"/>
    </row>
    <row r="988" spans="8:9" ht="15.75" customHeight="1" x14ac:dyDescent="0.25">
      <c r="H988" s="683"/>
      <c r="I988" s="265"/>
    </row>
    <row r="989" spans="8:9" ht="15.75" customHeight="1" x14ac:dyDescent="0.25">
      <c r="H989" s="683"/>
      <c r="I989" s="265"/>
    </row>
    <row r="990" spans="8:9" ht="15.75" customHeight="1" x14ac:dyDescent="0.25">
      <c r="H990" s="683"/>
      <c r="I990" s="265"/>
    </row>
    <row r="991" spans="8:9" ht="15.75" customHeight="1" x14ac:dyDescent="0.25">
      <c r="H991" s="683"/>
      <c r="I991" s="265"/>
    </row>
    <row r="992" spans="8:9" ht="15.75" customHeight="1" x14ac:dyDescent="0.25">
      <c r="H992" s="683"/>
      <c r="I992" s="265"/>
    </row>
    <row r="993" spans="8:9" ht="15.75" customHeight="1" x14ac:dyDescent="0.25">
      <c r="H993" s="683"/>
      <c r="I993" s="265"/>
    </row>
    <row r="994" spans="8:9" ht="15.75" customHeight="1" x14ac:dyDescent="0.25">
      <c r="H994" s="683"/>
      <c r="I994" s="265"/>
    </row>
    <row r="995" spans="8:9" ht="15.75" customHeight="1" x14ac:dyDescent="0.25">
      <c r="H995" s="683"/>
      <c r="I995" s="265"/>
    </row>
    <row r="996" spans="8:9" ht="15.75" customHeight="1" x14ac:dyDescent="0.25">
      <c r="H996" s="683"/>
      <c r="I996" s="265"/>
    </row>
    <row r="997" spans="8:9" ht="15.75" customHeight="1" x14ac:dyDescent="0.25">
      <c r="H997" s="683"/>
      <c r="I997" s="265"/>
    </row>
    <row r="998" spans="8:9" ht="15.75" customHeight="1" x14ac:dyDescent="0.25">
      <c r="H998" s="683"/>
      <c r="I998" s="265"/>
    </row>
    <row r="999" spans="8:9" ht="15.75" customHeight="1" x14ac:dyDescent="0.25">
      <c r="H999" s="683"/>
      <c r="I999" s="265"/>
    </row>
    <row r="1000" spans="8:9" ht="15.75" customHeight="1" x14ac:dyDescent="0.25">
      <c r="H1000" s="683"/>
      <c r="I1000" s="265"/>
    </row>
  </sheetData>
  <hyperlinks>
    <hyperlink ref="J2" location="'TỔNG HỢP'!A1" display="MỤC LỤC" xr:uid="{00000000-0004-0000-1600-000000000000}"/>
  </hyperlinks>
  <pageMargins left="0.7" right="0.7" top="0.75" bottom="0.75" header="0" footer="0"/>
  <pageSetup paperSize="9" fitToWidth="0" fitToHeight="0"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selection activeCell="J2" sqref="J2"/>
    </sheetView>
  </sheetViews>
  <sheetFormatPr defaultColWidth="14" defaultRowHeight="15" customHeight="1" x14ac:dyDescent="0.25"/>
  <cols>
    <col min="1" max="1" width="5" customWidth="1"/>
    <col min="2" max="2" width="38.85546875" customWidth="1"/>
    <col min="3" max="3" width="14" customWidth="1"/>
    <col min="4" max="4" width="19.140625" customWidth="1"/>
    <col min="5" max="5" width="11.140625" customWidth="1"/>
    <col min="6" max="6" width="16.5703125" customWidth="1"/>
    <col min="7" max="7" width="18.7109375" customWidth="1"/>
    <col min="8" max="8" width="13" customWidth="1"/>
    <col min="9" max="9" width="17.140625" customWidth="1"/>
    <col min="10" max="10" width="13.7109375" customWidth="1"/>
    <col min="11" max="26" width="8.7109375" customWidth="1"/>
  </cols>
  <sheetData>
    <row r="1" spans="1:26" x14ac:dyDescent="0.25">
      <c r="F1" s="55"/>
      <c r="H1" s="264"/>
      <c r="I1" s="265"/>
    </row>
    <row r="2" spans="1:26" ht="31.5" x14ac:dyDescent="0.25">
      <c r="A2" s="246" t="s">
        <v>281</v>
      </c>
      <c r="B2" s="246" t="s">
        <v>282</v>
      </c>
      <c r="C2" s="247" t="s">
        <v>283</v>
      </c>
      <c r="D2" s="248" t="s">
        <v>417</v>
      </c>
      <c r="E2" s="249" t="s">
        <v>418</v>
      </c>
      <c r="F2" s="266" t="s">
        <v>419</v>
      </c>
      <c r="G2" s="250" t="s">
        <v>420</v>
      </c>
      <c r="H2" s="251" t="s">
        <v>440</v>
      </c>
      <c r="I2" s="252" t="s">
        <v>289</v>
      </c>
      <c r="J2" s="306" t="s">
        <v>421</v>
      </c>
      <c r="K2" s="242"/>
      <c r="L2" s="242"/>
      <c r="M2" s="242"/>
      <c r="N2" s="242"/>
      <c r="O2" s="242"/>
      <c r="P2" s="242"/>
      <c r="Q2" s="242"/>
      <c r="R2" s="242"/>
      <c r="S2" s="242"/>
      <c r="T2" s="242"/>
      <c r="U2" s="242"/>
      <c r="V2" s="242"/>
      <c r="W2" s="242"/>
      <c r="X2" s="242"/>
      <c r="Y2" s="242"/>
      <c r="Z2" s="242"/>
    </row>
    <row r="3" spans="1:26" ht="53.25" customHeight="1" x14ac:dyDescent="0.25">
      <c r="A3" s="267"/>
      <c r="B3" s="478" t="s">
        <v>81</v>
      </c>
      <c r="C3" s="269" t="s">
        <v>82</v>
      </c>
      <c r="D3" s="270">
        <f>VLOOKUP(C3,'TỔNG HỢP'!$C$4:$P$84,3,0)</f>
        <v>110000000</v>
      </c>
      <c r="E3" s="271"/>
      <c r="F3" s="272">
        <f>SUM(F4:F889)</f>
        <v>19774400</v>
      </c>
      <c r="G3" s="270">
        <f>D3-F3</f>
        <v>90225600</v>
      </c>
      <c r="H3" s="273"/>
      <c r="I3" s="267"/>
      <c r="J3" s="274"/>
      <c r="K3" s="274"/>
      <c r="L3" s="274"/>
      <c r="M3" s="274"/>
      <c r="N3" s="274"/>
      <c r="O3" s="274"/>
      <c r="P3" s="274"/>
      <c r="Q3" s="274"/>
      <c r="R3" s="274"/>
      <c r="S3" s="274"/>
      <c r="T3" s="274"/>
      <c r="U3" s="274"/>
      <c r="V3" s="274"/>
      <c r="W3" s="274"/>
      <c r="X3" s="274"/>
      <c r="Y3" s="274"/>
      <c r="Z3" s="274"/>
    </row>
    <row r="4" spans="1:26" ht="16.5" x14ac:dyDescent="0.25">
      <c r="A4" s="242"/>
      <c r="B4" s="243" t="s">
        <v>774</v>
      </c>
      <c r="C4" s="260"/>
      <c r="D4" s="244"/>
      <c r="E4" s="275"/>
      <c r="F4" s="275">
        <v>490000</v>
      </c>
      <c r="G4" s="276"/>
      <c r="H4" s="276">
        <v>46126</v>
      </c>
      <c r="I4" s="242" t="s">
        <v>425</v>
      </c>
      <c r="J4" s="243"/>
      <c r="K4" s="243"/>
      <c r="L4" s="243"/>
      <c r="M4" s="243"/>
      <c r="N4" s="243"/>
      <c r="O4" s="243"/>
      <c r="P4" s="243"/>
      <c r="Q4" s="243"/>
      <c r="R4" s="243"/>
      <c r="S4" s="243"/>
      <c r="T4" s="243"/>
      <c r="U4" s="243"/>
      <c r="V4" s="243"/>
      <c r="W4" s="243"/>
      <c r="X4" s="243"/>
      <c r="Y4" s="243"/>
      <c r="Z4" s="243"/>
    </row>
    <row r="5" spans="1:26" ht="16.5" x14ac:dyDescent="0.25">
      <c r="A5" s="242"/>
      <c r="B5" s="243" t="s">
        <v>1777</v>
      </c>
      <c r="C5" s="260"/>
      <c r="D5" s="244"/>
      <c r="E5" s="275"/>
      <c r="F5" s="275">
        <v>19284400</v>
      </c>
      <c r="G5" s="276"/>
      <c r="H5" s="276">
        <v>46276</v>
      </c>
      <c r="I5" s="242" t="s">
        <v>662</v>
      </c>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76"/>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76"/>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76"/>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76"/>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76"/>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76"/>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76"/>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76"/>
      <c r="H13" s="276"/>
      <c r="I13" s="242"/>
      <c r="J13" s="243"/>
      <c r="K13" s="243"/>
      <c r="L13" s="243"/>
      <c r="M13" s="243"/>
      <c r="N13" s="243"/>
      <c r="O13" s="243"/>
      <c r="P13" s="243"/>
      <c r="Q13" s="243"/>
      <c r="R13" s="243"/>
      <c r="S13" s="243"/>
      <c r="T13" s="243"/>
      <c r="U13" s="243"/>
      <c r="V13" s="243"/>
      <c r="W13" s="243"/>
      <c r="X13" s="243"/>
      <c r="Y13" s="243"/>
      <c r="Z13" s="243"/>
    </row>
    <row r="14" spans="1:26" ht="15.75" customHeight="1" x14ac:dyDescent="0.25">
      <c r="A14" s="242"/>
      <c r="B14" s="243"/>
      <c r="C14" s="260"/>
      <c r="D14" s="244"/>
      <c r="E14" s="275"/>
      <c r="F14" s="479"/>
      <c r="G14" s="276"/>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G15" s="276"/>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t="s">
        <v>775</v>
      </c>
      <c r="C16" s="260"/>
      <c r="D16" s="244"/>
      <c r="E16" s="275">
        <v>5150000</v>
      </c>
      <c r="F16" s="275"/>
      <c r="G16" s="276"/>
      <c r="H16" s="276">
        <v>45786</v>
      </c>
      <c r="I16" s="242" t="s">
        <v>442</v>
      </c>
      <c r="J16" s="243"/>
      <c r="K16" s="243"/>
      <c r="L16" s="243"/>
      <c r="M16" s="243"/>
      <c r="N16" s="243"/>
      <c r="O16" s="243"/>
      <c r="P16" s="243"/>
      <c r="Q16" s="243"/>
      <c r="R16" s="243"/>
      <c r="S16" s="243"/>
      <c r="T16" s="243"/>
      <c r="U16" s="243"/>
      <c r="V16" s="243"/>
      <c r="W16" s="243"/>
      <c r="X16" s="243"/>
      <c r="Y16" s="243"/>
      <c r="Z16" s="243"/>
    </row>
    <row r="17" spans="1:26" ht="16.5" x14ac:dyDescent="0.25">
      <c r="A17" s="242"/>
      <c r="B17" s="243" t="s">
        <v>776</v>
      </c>
      <c r="C17" s="260"/>
      <c r="D17" s="244"/>
      <c r="E17" s="275">
        <v>35560560</v>
      </c>
      <c r="F17" s="275"/>
      <c r="G17" s="276"/>
      <c r="H17" s="276">
        <v>45804</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777</v>
      </c>
      <c r="C18" s="260"/>
      <c r="D18" s="244"/>
      <c r="E18" s="275"/>
      <c r="F18" s="275"/>
      <c r="G18" s="276"/>
      <c r="H18" s="276">
        <v>45810</v>
      </c>
      <c r="I18" s="242" t="s">
        <v>662</v>
      </c>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76"/>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76"/>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778</v>
      </c>
      <c r="C21" s="260"/>
      <c r="D21" s="244"/>
      <c r="E21" s="275">
        <v>2970000</v>
      </c>
      <c r="F21" s="275"/>
      <c r="G21" s="276"/>
      <c r="H21" s="276">
        <v>45416</v>
      </c>
      <c r="I21" s="242" t="s">
        <v>779</v>
      </c>
      <c r="J21" s="243"/>
      <c r="K21" s="243"/>
      <c r="L21" s="243"/>
      <c r="M21" s="243"/>
      <c r="N21" s="243"/>
      <c r="O21" s="243"/>
      <c r="P21" s="243"/>
      <c r="Q21" s="243"/>
      <c r="R21" s="243"/>
      <c r="S21" s="243"/>
      <c r="T21" s="243"/>
      <c r="U21" s="243"/>
      <c r="V21" s="243"/>
      <c r="W21" s="243"/>
      <c r="X21" s="243"/>
      <c r="Y21" s="243"/>
      <c r="Z21" s="243"/>
    </row>
    <row r="22" spans="1:26" ht="15.75" customHeight="1" x14ac:dyDescent="0.25">
      <c r="B22" s="19" t="s">
        <v>780</v>
      </c>
      <c r="E22" s="19">
        <v>8640000</v>
      </c>
      <c r="F22" s="19"/>
      <c r="G22" s="276"/>
      <c r="H22" s="262">
        <v>45637</v>
      </c>
      <c r="I22" s="19" t="s">
        <v>439</v>
      </c>
    </row>
    <row r="23" spans="1:26" ht="15.75" customHeight="1" x14ac:dyDescent="0.25">
      <c r="E23" s="55"/>
      <c r="F23" s="55"/>
      <c r="G23" s="276"/>
      <c r="H23" s="264"/>
      <c r="I23" s="265"/>
    </row>
    <row r="24" spans="1:26" ht="15.75" customHeight="1" x14ac:dyDescent="0.25">
      <c r="E24" s="55"/>
      <c r="F24" s="55"/>
      <c r="G24" s="276"/>
      <c r="H24" s="264"/>
      <c r="I24" s="265"/>
    </row>
    <row r="25" spans="1:26" ht="15.75" customHeight="1" x14ac:dyDescent="0.25">
      <c r="E25" s="55"/>
      <c r="F25" s="55"/>
      <c r="G25" s="276"/>
      <c r="H25" s="264"/>
      <c r="I25" s="265"/>
    </row>
    <row r="26" spans="1:26" ht="15.75" customHeight="1" x14ac:dyDescent="0.25">
      <c r="E26" s="55"/>
      <c r="F26" s="55"/>
      <c r="G26" s="276"/>
      <c r="H26" s="264"/>
      <c r="I26" s="265"/>
    </row>
    <row r="27" spans="1:26" ht="15.75" customHeight="1" x14ac:dyDescent="0.25">
      <c r="E27" s="55"/>
      <c r="F27" s="55"/>
      <c r="G27" s="276"/>
      <c r="H27" s="264"/>
      <c r="I27" s="265"/>
    </row>
    <row r="28" spans="1:26" ht="15.75" customHeight="1" x14ac:dyDescent="0.25">
      <c r="E28" s="55"/>
      <c r="F28" s="55"/>
      <c r="G28" s="276"/>
      <c r="H28" s="264"/>
      <c r="I28" s="265"/>
    </row>
    <row r="29" spans="1:26" ht="15.75" customHeight="1" x14ac:dyDescent="0.25">
      <c r="E29" s="55"/>
      <c r="F29" s="55"/>
      <c r="G29" s="276"/>
      <c r="H29" s="264"/>
      <c r="I29" s="265"/>
    </row>
    <row r="30" spans="1:26" ht="15.75" customHeight="1" x14ac:dyDescent="0.25">
      <c r="E30" s="55"/>
      <c r="F30" s="55"/>
      <c r="G30" s="276"/>
      <c r="H30" s="264"/>
      <c r="I30" s="265"/>
    </row>
    <row r="31" spans="1:26" ht="15.75" customHeight="1" x14ac:dyDescent="0.25">
      <c r="E31" s="55"/>
      <c r="F31" s="55"/>
      <c r="G31" s="276"/>
      <c r="H31" s="264"/>
      <c r="I31" s="265"/>
    </row>
    <row r="32" spans="1:26" ht="15.75" customHeight="1" x14ac:dyDescent="0.25">
      <c r="E32" s="55"/>
      <c r="F32" s="55"/>
      <c r="G32" s="276"/>
      <c r="H32" s="264"/>
      <c r="I32" s="265"/>
    </row>
    <row r="33" spans="5:9" ht="15.75" customHeight="1" x14ac:dyDescent="0.25">
      <c r="E33" s="55"/>
      <c r="F33" s="55"/>
      <c r="H33" s="264"/>
      <c r="I33" s="265"/>
    </row>
    <row r="34" spans="5:9" ht="15.75" customHeight="1" x14ac:dyDescent="0.25">
      <c r="E34" s="55"/>
      <c r="F34" s="55"/>
      <c r="H34" s="264"/>
      <c r="I34" s="265"/>
    </row>
    <row r="35" spans="5:9" ht="15.75" customHeight="1" x14ac:dyDescent="0.25">
      <c r="E35" s="55"/>
      <c r="F35" s="55"/>
      <c r="H35" s="264"/>
      <c r="I35" s="265"/>
    </row>
    <row r="36" spans="5:9" ht="15.75" customHeight="1" x14ac:dyDescent="0.25">
      <c r="E36" s="55"/>
      <c r="F36" s="55"/>
      <c r="H36" s="264"/>
      <c r="I36" s="265"/>
    </row>
    <row r="37" spans="5:9" ht="15.75" customHeight="1" x14ac:dyDescent="0.25">
      <c r="E37" s="55"/>
      <c r="F37" s="55"/>
      <c r="H37" s="264"/>
      <c r="I37" s="265"/>
    </row>
    <row r="38" spans="5:9" ht="15.75" customHeight="1" x14ac:dyDescent="0.25">
      <c r="E38" s="55"/>
      <c r="F38" s="55"/>
      <c r="H38" s="264"/>
      <c r="I38" s="265"/>
    </row>
    <row r="39" spans="5:9" ht="15.75" customHeight="1" x14ac:dyDescent="0.25">
      <c r="E39" s="55"/>
      <c r="F39" s="55"/>
      <c r="H39" s="264"/>
      <c r="I39" s="265"/>
    </row>
    <row r="40" spans="5:9" ht="15.75" customHeight="1" x14ac:dyDescent="0.25">
      <c r="E40" s="55"/>
      <c r="F40" s="55"/>
      <c r="H40" s="264"/>
      <c r="I40" s="265"/>
    </row>
    <row r="41" spans="5:9" ht="15.75" customHeight="1" x14ac:dyDescent="0.25">
      <c r="E41" s="55"/>
      <c r="F41" s="55"/>
      <c r="H41" s="264"/>
      <c r="I41" s="265"/>
    </row>
    <row r="42" spans="5:9" ht="15.75" customHeight="1" x14ac:dyDescent="0.25">
      <c r="E42" s="55"/>
      <c r="F42" s="55"/>
      <c r="H42" s="264"/>
      <c r="I42" s="265"/>
    </row>
    <row r="43" spans="5:9" ht="15.75" customHeight="1" x14ac:dyDescent="0.25">
      <c r="E43" s="55"/>
      <c r="F43" s="55"/>
      <c r="H43" s="264"/>
      <c r="I43" s="265"/>
    </row>
    <row r="44" spans="5:9" ht="15.75" customHeight="1" x14ac:dyDescent="0.25">
      <c r="E44" s="55"/>
      <c r="F44" s="55"/>
      <c r="H44" s="264"/>
      <c r="I44" s="265"/>
    </row>
    <row r="45" spans="5:9" ht="15.75" customHeight="1" x14ac:dyDescent="0.25">
      <c r="E45" s="55"/>
      <c r="F45" s="55"/>
      <c r="H45" s="264"/>
      <c r="I45" s="265"/>
    </row>
    <row r="46" spans="5:9" ht="15.75" customHeight="1" x14ac:dyDescent="0.25">
      <c r="E46" s="55"/>
      <c r="F46" s="55"/>
      <c r="H46" s="264"/>
      <c r="I46" s="265"/>
    </row>
    <row r="47" spans="5:9" ht="15.75" customHeight="1" x14ac:dyDescent="0.25">
      <c r="E47" s="55"/>
      <c r="F47" s="55"/>
      <c r="H47" s="264"/>
      <c r="I47" s="265"/>
    </row>
    <row r="48" spans="5:9" ht="15.75" customHeight="1" x14ac:dyDescent="0.25">
      <c r="E48" s="55"/>
      <c r="F48" s="55"/>
      <c r="H48" s="264"/>
      <c r="I48" s="265"/>
    </row>
    <row r="49" spans="5:9" ht="15.75" customHeight="1" x14ac:dyDescent="0.25">
      <c r="E49" s="55"/>
      <c r="F49" s="55"/>
      <c r="H49" s="264"/>
      <c r="I49" s="265"/>
    </row>
    <row r="50" spans="5:9" ht="15.75" customHeight="1" x14ac:dyDescent="0.25">
      <c r="E50" s="55"/>
      <c r="F50" s="55"/>
      <c r="H50" s="264"/>
      <c r="I50" s="265"/>
    </row>
    <row r="51" spans="5:9" ht="15.75" customHeight="1" x14ac:dyDescent="0.25">
      <c r="E51" s="55"/>
      <c r="F51" s="55"/>
      <c r="H51" s="264"/>
      <c r="I51" s="265"/>
    </row>
    <row r="52" spans="5:9" ht="15.75" customHeight="1" x14ac:dyDescent="0.25">
      <c r="E52" s="55"/>
      <c r="F52" s="55"/>
      <c r="H52" s="264"/>
      <c r="I52" s="265"/>
    </row>
    <row r="53" spans="5:9" ht="15.75" customHeight="1" x14ac:dyDescent="0.25">
      <c r="E53" s="55"/>
      <c r="F53" s="55"/>
      <c r="H53" s="264"/>
      <c r="I53" s="265"/>
    </row>
    <row r="54" spans="5:9" ht="15.75" customHeight="1" x14ac:dyDescent="0.25">
      <c r="E54" s="55"/>
      <c r="F54" s="55"/>
      <c r="H54" s="264"/>
      <c r="I54" s="265"/>
    </row>
    <row r="55" spans="5:9" ht="15.75" customHeight="1" x14ac:dyDescent="0.25">
      <c r="E55" s="55"/>
      <c r="F55" s="55"/>
      <c r="H55" s="264"/>
      <c r="I55" s="265"/>
    </row>
    <row r="56" spans="5:9" ht="15.75" customHeight="1" x14ac:dyDescent="0.25">
      <c r="E56" s="55"/>
      <c r="F56" s="55"/>
      <c r="H56" s="264"/>
      <c r="I56" s="265"/>
    </row>
    <row r="57" spans="5:9" ht="15.75" customHeight="1" x14ac:dyDescent="0.25">
      <c r="E57" s="55"/>
      <c r="F57" s="55"/>
      <c r="H57" s="264"/>
      <c r="I57" s="265"/>
    </row>
    <row r="58" spans="5:9" ht="15.75" customHeight="1" x14ac:dyDescent="0.25">
      <c r="E58" s="55"/>
      <c r="F58" s="55"/>
      <c r="H58" s="264"/>
      <c r="I58" s="265"/>
    </row>
    <row r="59" spans="5:9" ht="15.75" customHeight="1" x14ac:dyDescent="0.25">
      <c r="E59" s="55"/>
      <c r="F59" s="55"/>
      <c r="H59" s="264"/>
      <c r="I59" s="265"/>
    </row>
    <row r="60" spans="5:9" ht="15.75" customHeight="1" x14ac:dyDescent="0.25">
      <c r="E60" s="55"/>
      <c r="F60" s="55"/>
      <c r="H60" s="264"/>
      <c r="I60" s="265"/>
    </row>
    <row r="61" spans="5:9" ht="15.75" customHeight="1" x14ac:dyDescent="0.25">
      <c r="E61" s="55"/>
      <c r="F61" s="55"/>
      <c r="H61" s="264"/>
      <c r="I61" s="265"/>
    </row>
    <row r="62" spans="5:9" ht="15.75" customHeight="1" x14ac:dyDescent="0.25">
      <c r="E62" s="55"/>
      <c r="F62" s="55"/>
      <c r="H62" s="264"/>
      <c r="I62" s="265"/>
    </row>
    <row r="63" spans="5:9" ht="15.75" customHeight="1" x14ac:dyDescent="0.25">
      <c r="E63" s="55"/>
      <c r="F63" s="55"/>
      <c r="H63" s="264"/>
      <c r="I63" s="265"/>
    </row>
    <row r="64" spans="5:9" ht="15.75" customHeight="1" x14ac:dyDescent="0.25">
      <c r="E64" s="55"/>
      <c r="F64" s="55"/>
      <c r="H64" s="264"/>
      <c r="I64" s="265"/>
    </row>
    <row r="65" spans="5:9" ht="15.75" customHeight="1" x14ac:dyDescent="0.25">
      <c r="E65" s="55"/>
      <c r="F65" s="55"/>
      <c r="H65" s="264"/>
      <c r="I65" s="265"/>
    </row>
    <row r="66" spans="5:9" ht="15.75" customHeight="1" x14ac:dyDescent="0.25">
      <c r="E66" s="55"/>
      <c r="F66" s="55"/>
      <c r="H66" s="264"/>
      <c r="I66" s="265"/>
    </row>
    <row r="67" spans="5:9" ht="15.75" customHeight="1" x14ac:dyDescent="0.25">
      <c r="E67" s="55"/>
      <c r="F67" s="55"/>
      <c r="H67" s="264"/>
      <c r="I67" s="265"/>
    </row>
    <row r="68" spans="5:9" ht="15.75" customHeight="1" x14ac:dyDescent="0.25">
      <c r="E68" s="55"/>
      <c r="F68" s="55"/>
      <c r="H68" s="264"/>
      <c r="I68" s="265"/>
    </row>
    <row r="69" spans="5:9" ht="15.75" customHeight="1" x14ac:dyDescent="0.25">
      <c r="E69" s="55"/>
      <c r="F69" s="55"/>
      <c r="H69" s="264"/>
      <c r="I69" s="265"/>
    </row>
    <row r="70" spans="5:9" ht="15.75" customHeight="1" x14ac:dyDescent="0.25">
      <c r="E70" s="55"/>
      <c r="F70" s="55"/>
      <c r="H70" s="264"/>
      <c r="I70" s="265"/>
    </row>
    <row r="71" spans="5:9" ht="15.75" customHeight="1" x14ac:dyDescent="0.25">
      <c r="E71" s="55"/>
      <c r="F71" s="55"/>
      <c r="H71" s="264"/>
      <c r="I71" s="265"/>
    </row>
    <row r="72" spans="5:9" ht="15.75" customHeight="1" x14ac:dyDescent="0.25">
      <c r="E72" s="55"/>
      <c r="F72" s="55"/>
      <c r="H72" s="264"/>
      <c r="I72" s="265"/>
    </row>
    <row r="73" spans="5:9" ht="15.75" customHeight="1" x14ac:dyDescent="0.25">
      <c r="E73" s="55"/>
      <c r="F73" s="55"/>
      <c r="H73" s="264"/>
      <c r="I73" s="265"/>
    </row>
    <row r="74" spans="5:9" ht="15.75" customHeight="1" x14ac:dyDescent="0.25">
      <c r="E74" s="55"/>
      <c r="F74" s="55"/>
      <c r="H74" s="264"/>
      <c r="I74" s="265"/>
    </row>
    <row r="75" spans="5:9" ht="15.75" customHeight="1" x14ac:dyDescent="0.25">
      <c r="E75" s="55"/>
      <c r="F75" s="55"/>
      <c r="H75" s="264"/>
      <c r="I75" s="265"/>
    </row>
    <row r="76" spans="5:9" ht="15.75" customHeight="1" x14ac:dyDescent="0.25">
      <c r="E76" s="55"/>
      <c r="F76" s="55"/>
      <c r="H76" s="264"/>
      <c r="I76" s="265"/>
    </row>
    <row r="77" spans="5:9" ht="15.75" customHeight="1" x14ac:dyDescent="0.25">
      <c r="E77" s="55"/>
      <c r="F77" s="55"/>
      <c r="H77" s="264"/>
      <c r="I77" s="265"/>
    </row>
    <row r="78" spans="5:9" ht="15.75" customHeight="1" x14ac:dyDescent="0.25">
      <c r="E78" s="55"/>
      <c r="F78" s="55"/>
      <c r="H78" s="264"/>
      <c r="I78" s="265"/>
    </row>
    <row r="79" spans="5:9" ht="15.75" customHeight="1" x14ac:dyDescent="0.25">
      <c r="E79" s="55"/>
      <c r="F79" s="55"/>
      <c r="H79" s="264"/>
      <c r="I79" s="265"/>
    </row>
    <row r="80" spans="5:9" ht="15.75" customHeight="1" x14ac:dyDescent="0.25">
      <c r="E80" s="55"/>
      <c r="F80" s="55"/>
      <c r="H80" s="264"/>
      <c r="I80" s="265"/>
    </row>
    <row r="81" spans="5:9" ht="15.75" customHeight="1" x14ac:dyDescent="0.25">
      <c r="E81" s="55"/>
      <c r="F81" s="55"/>
      <c r="H81" s="264"/>
      <c r="I81" s="265"/>
    </row>
    <row r="82" spans="5:9" ht="15.75" customHeight="1" x14ac:dyDescent="0.25">
      <c r="E82" s="55"/>
      <c r="F82" s="55"/>
      <c r="H82" s="264"/>
      <c r="I82" s="265"/>
    </row>
    <row r="83" spans="5:9" ht="15.75" customHeight="1" x14ac:dyDescent="0.25">
      <c r="E83" s="55"/>
      <c r="F83" s="55"/>
      <c r="H83" s="264"/>
      <c r="I83" s="265"/>
    </row>
    <row r="84" spans="5:9" ht="15.75" customHeight="1" x14ac:dyDescent="0.25">
      <c r="E84" s="55"/>
      <c r="F84" s="55"/>
      <c r="H84" s="264"/>
      <c r="I84" s="265"/>
    </row>
    <row r="85" spans="5:9" ht="15.75" customHeight="1" x14ac:dyDescent="0.25">
      <c r="E85" s="55"/>
      <c r="F85" s="55"/>
      <c r="H85" s="264"/>
      <c r="I85" s="265"/>
    </row>
    <row r="86" spans="5:9" ht="15.75" customHeight="1" x14ac:dyDescent="0.25">
      <c r="E86" s="55"/>
      <c r="F86" s="55"/>
      <c r="H86" s="264"/>
      <c r="I86" s="265"/>
    </row>
    <row r="87" spans="5:9" ht="15.75" customHeight="1" x14ac:dyDescent="0.25">
      <c r="E87" s="55"/>
      <c r="F87" s="55"/>
      <c r="H87" s="264"/>
      <c r="I87" s="265"/>
    </row>
    <row r="88" spans="5:9" ht="15.75" customHeight="1" x14ac:dyDescent="0.25">
      <c r="E88" s="55"/>
      <c r="F88" s="55"/>
      <c r="H88" s="264"/>
      <c r="I88" s="265"/>
    </row>
    <row r="89" spans="5:9" ht="15.75" customHeight="1" x14ac:dyDescent="0.25">
      <c r="E89" s="55"/>
      <c r="F89" s="55"/>
      <c r="H89" s="264"/>
      <c r="I89" s="265"/>
    </row>
    <row r="90" spans="5:9" ht="15.75" customHeight="1" x14ac:dyDescent="0.25">
      <c r="E90" s="55"/>
      <c r="F90" s="55"/>
      <c r="H90" s="264"/>
      <c r="I90" s="265"/>
    </row>
    <row r="91" spans="5:9" ht="15.75" customHeight="1" x14ac:dyDescent="0.25">
      <c r="E91" s="55"/>
      <c r="F91" s="55"/>
      <c r="H91" s="264"/>
      <c r="I91" s="265"/>
    </row>
    <row r="92" spans="5:9" ht="15.75" customHeight="1" x14ac:dyDescent="0.25">
      <c r="E92" s="55"/>
      <c r="F92" s="55"/>
      <c r="H92" s="264"/>
      <c r="I92" s="265"/>
    </row>
    <row r="93" spans="5:9" ht="15.75" customHeight="1" x14ac:dyDescent="0.25">
      <c r="E93" s="55"/>
      <c r="F93" s="55"/>
      <c r="H93" s="264"/>
      <c r="I93" s="265"/>
    </row>
    <row r="94" spans="5:9" ht="15.75" customHeight="1" x14ac:dyDescent="0.25">
      <c r="E94" s="55"/>
      <c r="F94" s="55"/>
      <c r="H94" s="264"/>
      <c r="I94" s="265"/>
    </row>
    <row r="95" spans="5:9" ht="15.75" customHeight="1" x14ac:dyDescent="0.25">
      <c r="E95" s="55"/>
      <c r="F95" s="55"/>
      <c r="H95" s="264"/>
      <c r="I95" s="265"/>
    </row>
    <row r="96" spans="5:9" ht="15.75" customHeight="1" x14ac:dyDescent="0.25">
      <c r="E96" s="55"/>
      <c r="F96" s="55"/>
      <c r="H96" s="264"/>
      <c r="I96" s="265"/>
    </row>
    <row r="97" spans="5:9" ht="15.75" customHeight="1" x14ac:dyDescent="0.25">
      <c r="E97" s="55"/>
      <c r="F97" s="55"/>
      <c r="H97" s="264"/>
      <c r="I97" s="265"/>
    </row>
    <row r="98" spans="5:9" ht="15.75" customHeight="1" x14ac:dyDescent="0.25">
      <c r="E98" s="55"/>
      <c r="F98" s="55"/>
      <c r="H98" s="264"/>
      <c r="I98" s="265"/>
    </row>
    <row r="99" spans="5:9" ht="15.75" customHeight="1" x14ac:dyDescent="0.25">
      <c r="E99" s="55"/>
      <c r="F99" s="55"/>
      <c r="H99" s="264"/>
      <c r="I99" s="265"/>
    </row>
    <row r="100" spans="5:9" ht="15.75" customHeight="1" x14ac:dyDescent="0.25">
      <c r="E100" s="55"/>
      <c r="F100" s="55"/>
      <c r="H100" s="264"/>
      <c r="I100" s="265"/>
    </row>
    <row r="101" spans="5:9" ht="15.75" customHeight="1" x14ac:dyDescent="0.25">
      <c r="E101" s="55"/>
      <c r="F101" s="55"/>
      <c r="H101" s="264"/>
      <c r="I101" s="265"/>
    </row>
    <row r="102" spans="5:9" ht="15.75" customHeight="1" x14ac:dyDescent="0.25">
      <c r="E102" s="55"/>
      <c r="F102" s="55"/>
      <c r="H102" s="264"/>
      <c r="I102" s="265"/>
    </row>
    <row r="103" spans="5:9" ht="15.75" customHeight="1" x14ac:dyDescent="0.25">
      <c r="E103" s="55"/>
      <c r="F103" s="55"/>
      <c r="H103" s="264"/>
      <c r="I103" s="265"/>
    </row>
    <row r="104" spans="5:9" ht="15.75" customHeight="1" x14ac:dyDescent="0.25">
      <c r="E104" s="55"/>
      <c r="F104" s="55"/>
      <c r="H104" s="264"/>
      <c r="I104" s="265"/>
    </row>
    <row r="105" spans="5:9" ht="15.75" customHeight="1" x14ac:dyDescent="0.25">
      <c r="E105" s="55"/>
      <c r="F105" s="55"/>
      <c r="H105" s="264"/>
      <c r="I105" s="265"/>
    </row>
    <row r="106" spans="5:9" ht="15.75" customHeight="1" x14ac:dyDescent="0.25">
      <c r="E106" s="55"/>
      <c r="F106" s="55"/>
      <c r="H106" s="264"/>
      <c r="I106" s="265"/>
    </row>
    <row r="107" spans="5:9" ht="15.75" customHeight="1" x14ac:dyDescent="0.25">
      <c r="E107" s="55"/>
      <c r="F107" s="55"/>
      <c r="H107" s="264"/>
      <c r="I107" s="265"/>
    </row>
    <row r="108" spans="5:9" ht="15.75" customHeight="1" x14ac:dyDescent="0.25">
      <c r="E108" s="55"/>
      <c r="F108" s="55"/>
      <c r="H108" s="264"/>
      <c r="I108" s="265"/>
    </row>
    <row r="109" spans="5:9" ht="15.75" customHeight="1" x14ac:dyDescent="0.25">
      <c r="E109" s="55"/>
      <c r="F109" s="55"/>
      <c r="H109" s="264"/>
      <c r="I109" s="265"/>
    </row>
    <row r="110" spans="5:9" ht="15.75" customHeight="1" x14ac:dyDescent="0.25">
      <c r="E110" s="55"/>
      <c r="F110" s="55"/>
      <c r="H110" s="264"/>
      <c r="I110" s="265"/>
    </row>
    <row r="111" spans="5:9" ht="15.75" customHeight="1" x14ac:dyDescent="0.25">
      <c r="E111" s="55"/>
      <c r="F111" s="55"/>
      <c r="H111" s="264"/>
      <c r="I111" s="265"/>
    </row>
    <row r="112" spans="5:9" ht="15.75" customHeight="1" x14ac:dyDescent="0.25">
      <c r="E112" s="55"/>
      <c r="F112" s="55"/>
      <c r="H112" s="264"/>
      <c r="I112" s="265"/>
    </row>
    <row r="113" spans="5:9" ht="15.75" customHeight="1" x14ac:dyDescent="0.25">
      <c r="E113" s="55"/>
      <c r="F113" s="55"/>
      <c r="H113" s="264"/>
      <c r="I113" s="265"/>
    </row>
    <row r="114" spans="5:9" ht="15.75" customHeight="1" x14ac:dyDescent="0.25">
      <c r="E114" s="55"/>
      <c r="F114" s="55"/>
      <c r="H114" s="264"/>
      <c r="I114" s="265"/>
    </row>
    <row r="115" spans="5:9" ht="15.75" customHeight="1" x14ac:dyDescent="0.25">
      <c r="E115" s="55"/>
      <c r="F115" s="55"/>
      <c r="H115" s="264"/>
      <c r="I115" s="265"/>
    </row>
    <row r="116" spans="5:9" ht="15.75" customHeight="1" x14ac:dyDescent="0.25">
      <c r="E116" s="55"/>
      <c r="F116" s="55"/>
      <c r="H116" s="264"/>
      <c r="I116" s="265"/>
    </row>
    <row r="117" spans="5:9" ht="15.75" customHeight="1" x14ac:dyDescent="0.25">
      <c r="E117" s="55"/>
      <c r="F117" s="55"/>
      <c r="H117" s="264"/>
      <c r="I117" s="265"/>
    </row>
    <row r="118" spans="5:9" ht="15.75" customHeight="1" x14ac:dyDescent="0.25">
      <c r="E118" s="55"/>
      <c r="F118" s="55"/>
      <c r="H118" s="264"/>
      <c r="I118" s="265"/>
    </row>
    <row r="119" spans="5:9" ht="15.75" customHeight="1" x14ac:dyDescent="0.25">
      <c r="E119" s="55"/>
      <c r="F119" s="55"/>
      <c r="H119" s="264"/>
      <c r="I119" s="265"/>
    </row>
    <row r="120" spans="5:9" ht="15.75" customHeight="1" x14ac:dyDescent="0.25">
      <c r="E120" s="55"/>
      <c r="F120" s="55"/>
      <c r="H120" s="264"/>
      <c r="I120" s="265"/>
    </row>
    <row r="121" spans="5:9" ht="15.75" customHeight="1" x14ac:dyDescent="0.25">
      <c r="E121" s="55"/>
      <c r="F121" s="55"/>
      <c r="H121" s="264"/>
      <c r="I121" s="265"/>
    </row>
    <row r="122" spans="5:9" ht="15.75" customHeight="1" x14ac:dyDescent="0.25">
      <c r="E122" s="55"/>
      <c r="F122" s="55"/>
      <c r="H122" s="264"/>
      <c r="I122" s="265"/>
    </row>
    <row r="123" spans="5:9" ht="15.75" customHeight="1" x14ac:dyDescent="0.25">
      <c r="E123" s="55"/>
      <c r="F123" s="55"/>
      <c r="H123" s="264"/>
      <c r="I123" s="265"/>
    </row>
    <row r="124" spans="5:9" ht="15.75" customHeight="1" x14ac:dyDescent="0.25">
      <c r="E124" s="55"/>
      <c r="F124" s="55"/>
      <c r="H124" s="264"/>
      <c r="I124" s="265"/>
    </row>
    <row r="125" spans="5:9" ht="15.75" customHeight="1" x14ac:dyDescent="0.25">
      <c r="E125" s="55"/>
      <c r="F125" s="55"/>
      <c r="H125" s="264"/>
      <c r="I125" s="265"/>
    </row>
    <row r="126" spans="5:9" ht="15.75" customHeight="1" x14ac:dyDescent="0.25">
      <c r="E126" s="55"/>
      <c r="F126" s="55"/>
      <c r="H126" s="264"/>
      <c r="I126" s="265"/>
    </row>
    <row r="127" spans="5:9" ht="15.75" customHeight="1" x14ac:dyDescent="0.25">
      <c r="E127" s="55"/>
      <c r="F127" s="55"/>
      <c r="H127" s="264"/>
      <c r="I127" s="265"/>
    </row>
    <row r="128" spans="5:9" ht="15.75" customHeight="1" x14ac:dyDescent="0.25">
      <c r="E128" s="55"/>
      <c r="F128" s="55"/>
      <c r="H128" s="264"/>
      <c r="I128" s="265"/>
    </row>
    <row r="129" spans="5:9" ht="15.75" customHeight="1" x14ac:dyDescent="0.25">
      <c r="E129" s="55"/>
      <c r="F129" s="55"/>
      <c r="H129" s="264"/>
      <c r="I129" s="265"/>
    </row>
    <row r="130" spans="5:9" ht="15.75" customHeight="1" x14ac:dyDescent="0.25">
      <c r="E130" s="55"/>
      <c r="F130" s="55"/>
      <c r="H130" s="264"/>
      <c r="I130" s="265"/>
    </row>
    <row r="131" spans="5:9" ht="15.75" customHeight="1" x14ac:dyDescent="0.25">
      <c r="E131" s="55"/>
      <c r="F131" s="55"/>
      <c r="H131" s="264"/>
      <c r="I131" s="265"/>
    </row>
    <row r="132" spans="5:9" ht="15.75" customHeight="1" x14ac:dyDescent="0.25">
      <c r="E132" s="55"/>
      <c r="F132" s="55"/>
      <c r="H132" s="264"/>
      <c r="I132" s="265"/>
    </row>
    <row r="133" spans="5:9" ht="15.75" customHeight="1" x14ac:dyDescent="0.25">
      <c r="E133" s="55"/>
      <c r="F133" s="55"/>
      <c r="H133" s="264"/>
      <c r="I133" s="265"/>
    </row>
    <row r="134" spans="5:9" ht="15.75" customHeight="1" x14ac:dyDescent="0.25">
      <c r="E134" s="55"/>
      <c r="F134" s="55"/>
      <c r="H134" s="264"/>
      <c r="I134" s="265"/>
    </row>
    <row r="135" spans="5:9" ht="15.75" customHeight="1" x14ac:dyDescent="0.25">
      <c r="E135" s="55"/>
      <c r="F135" s="55"/>
      <c r="H135" s="264"/>
      <c r="I135" s="265"/>
    </row>
    <row r="136" spans="5:9" ht="15.75" customHeight="1" x14ac:dyDescent="0.25">
      <c r="E136" s="55"/>
      <c r="F136" s="55"/>
      <c r="H136" s="264"/>
      <c r="I136" s="265"/>
    </row>
    <row r="137" spans="5:9" ht="15.75" customHeight="1" x14ac:dyDescent="0.25">
      <c r="E137" s="55"/>
      <c r="F137" s="55"/>
      <c r="H137" s="264"/>
      <c r="I137" s="265"/>
    </row>
    <row r="138" spans="5:9" ht="15.75" customHeight="1" x14ac:dyDescent="0.25">
      <c r="E138" s="55"/>
      <c r="F138" s="55"/>
      <c r="H138" s="264"/>
      <c r="I138" s="265"/>
    </row>
    <row r="139" spans="5:9" ht="15.75" customHeight="1" x14ac:dyDescent="0.25">
      <c r="E139" s="55"/>
      <c r="F139" s="55"/>
      <c r="H139" s="264"/>
      <c r="I139" s="265"/>
    </row>
    <row r="140" spans="5:9" ht="15.75" customHeight="1" x14ac:dyDescent="0.25">
      <c r="E140" s="55"/>
      <c r="F140" s="55"/>
      <c r="H140" s="264"/>
      <c r="I140" s="265"/>
    </row>
    <row r="141" spans="5:9" ht="15.75" customHeight="1" x14ac:dyDescent="0.25">
      <c r="E141" s="55"/>
      <c r="F141" s="55"/>
      <c r="H141" s="264"/>
      <c r="I141" s="265"/>
    </row>
    <row r="142" spans="5:9" ht="15.75" customHeight="1" x14ac:dyDescent="0.25">
      <c r="E142" s="55"/>
      <c r="F142" s="55"/>
      <c r="H142" s="264"/>
      <c r="I142" s="265"/>
    </row>
    <row r="143" spans="5:9" ht="15.75" customHeight="1" x14ac:dyDescent="0.25">
      <c r="E143" s="55"/>
      <c r="F143" s="55"/>
      <c r="H143" s="264"/>
      <c r="I143" s="265"/>
    </row>
    <row r="144" spans="5:9" ht="15.75" customHeight="1" x14ac:dyDescent="0.25">
      <c r="E144" s="55"/>
      <c r="F144" s="55"/>
      <c r="H144" s="264"/>
      <c r="I144" s="265"/>
    </row>
    <row r="145" spans="5:9" ht="15.75" customHeight="1" x14ac:dyDescent="0.25">
      <c r="E145" s="55"/>
      <c r="F145" s="55"/>
      <c r="H145" s="264"/>
      <c r="I145" s="265"/>
    </row>
    <row r="146" spans="5:9" ht="15.75" customHeight="1" x14ac:dyDescent="0.25">
      <c r="E146" s="55"/>
      <c r="F146" s="55"/>
      <c r="H146" s="264"/>
      <c r="I146" s="265"/>
    </row>
    <row r="147" spans="5:9" ht="15.75" customHeight="1" x14ac:dyDescent="0.25">
      <c r="E147" s="55"/>
      <c r="F147" s="55"/>
      <c r="H147" s="264"/>
      <c r="I147" s="265"/>
    </row>
    <row r="148" spans="5:9" ht="15.75" customHeight="1" x14ac:dyDescent="0.25">
      <c r="E148" s="55"/>
      <c r="F148" s="55"/>
      <c r="H148" s="264"/>
      <c r="I148" s="265"/>
    </row>
    <row r="149" spans="5:9" ht="15.75" customHeight="1" x14ac:dyDescent="0.25">
      <c r="E149" s="55"/>
      <c r="F149" s="55"/>
      <c r="H149" s="264"/>
      <c r="I149" s="265"/>
    </row>
    <row r="150" spans="5:9" ht="15.75" customHeight="1" x14ac:dyDescent="0.25">
      <c r="E150" s="55"/>
      <c r="F150" s="55"/>
      <c r="H150" s="264"/>
      <c r="I150" s="265"/>
    </row>
    <row r="151" spans="5:9" ht="15.75" customHeight="1" x14ac:dyDescent="0.25">
      <c r="E151" s="55"/>
      <c r="F151" s="55"/>
      <c r="H151" s="264"/>
      <c r="I151" s="265"/>
    </row>
    <row r="152" spans="5:9" ht="15.75" customHeight="1" x14ac:dyDescent="0.25">
      <c r="E152" s="55"/>
      <c r="F152" s="55"/>
      <c r="H152" s="264"/>
      <c r="I152" s="265"/>
    </row>
    <row r="153" spans="5:9" ht="15.75" customHeight="1" x14ac:dyDescent="0.25">
      <c r="E153" s="55"/>
      <c r="F153" s="55"/>
      <c r="H153" s="264"/>
      <c r="I153" s="265"/>
    </row>
    <row r="154" spans="5:9" ht="15.75" customHeight="1" x14ac:dyDescent="0.25">
      <c r="E154" s="55"/>
      <c r="F154" s="55"/>
      <c r="H154" s="264"/>
      <c r="I154" s="265"/>
    </row>
    <row r="155" spans="5:9" ht="15.75" customHeight="1" x14ac:dyDescent="0.25">
      <c r="E155" s="55"/>
      <c r="F155" s="55"/>
      <c r="H155" s="264"/>
      <c r="I155" s="265"/>
    </row>
    <row r="156" spans="5:9" ht="15.75" customHeight="1" x14ac:dyDescent="0.25">
      <c r="E156" s="55"/>
      <c r="F156" s="55"/>
      <c r="H156" s="264"/>
      <c r="I156" s="265"/>
    </row>
    <row r="157" spans="5:9" ht="15.75" customHeight="1" x14ac:dyDescent="0.25">
      <c r="E157" s="55"/>
      <c r="F157" s="55"/>
      <c r="H157" s="264"/>
      <c r="I157" s="265"/>
    </row>
    <row r="158" spans="5:9" ht="15.75" customHeight="1" x14ac:dyDescent="0.25">
      <c r="E158" s="55"/>
      <c r="F158" s="55"/>
      <c r="H158" s="264"/>
      <c r="I158" s="265"/>
    </row>
    <row r="159" spans="5:9" ht="15.75" customHeight="1" x14ac:dyDescent="0.25">
      <c r="E159" s="55"/>
      <c r="F159" s="55"/>
      <c r="H159" s="264"/>
      <c r="I159" s="265"/>
    </row>
    <row r="160" spans="5:9" ht="15.75" customHeight="1" x14ac:dyDescent="0.25">
      <c r="E160" s="55"/>
      <c r="F160" s="55"/>
      <c r="H160" s="264"/>
      <c r="I160" s="265"/>
    </row>
    <row r="161" spans="5:9" ht="15.75" customHeight="1" x14ac:dyDescent="0.25">
      <c r="E161" s="55"/>
      <c r="F161" s="55"/>
      <c r="H161" s="264"/>
      <c r="I161" s="265"/>
    </row>
    <row r="162" spans="5:9" ht="15.75" customHeight="1" x14ac:dyDescent="0.25">
      <c r="E162" s="55"/>
      <c r="F162" s="55"/>
      <c r="H162" s="264"/>
      <c r="I162" s="265"/>
    </row>
    <row r="163" spans="5:9" ht="15.75" customHeight="1" x14ac:dyDescent="0.25">
      <c r="E163" s="55"/>
      <c r="F163" s="55"/>
      <c r="H163" s="264"/>
      <c r="I163" s="265"/>
    </row>
    <row r="164" spans="5:9" ht="15.75" customHeight="1" x14ac:dyDescent="0.25">
      <c r="E164" s="55"/>
      <c r="F164" s="55"/>
      <c r="H164" s="264"/>
      <c r="I164" s="265"/>
    </row>
    <row r="165" spans="5:9" ht="15.75" customHeight="1" x14ac:dyDescent="0.25">
      <c r="E165" s="55"/>
      <c r="F165" s="55"/>
      <c r="H165" s="264"/>
      <c r="I165" s="265"/>
    </row>
    <row r="166" spans="5:9" ht="15.75" customHeight="1" x14ac:dyDescent="0.25">
      <c r="E166" s="55"/>
      <c r="F166" s="55"/>
      <c r="H166" s="264"/>
      <c r="I166" s="265"/>
    </row>
    <row r="167" spans="5:9" ht="15.75" customHeight="1" x14ac:dyDescent="0.25">
      <c r="E167" s="55"/>
      <c r="F167" s="55"/>
      <c r="H167" s="264"/>
      <c r="I167" s="265"/>
    </row>
    <row r="168" spans="5:9" ht="15.75" customHeight="1" x14ac:dyDescent="0.25">
      <c r="E168" s="55"/>
      <c r="F168" s="55"/>
      <c r="H168" s="264"/>
      <c r="I168" s="265"/>
    </row>
    <row r="169" spans="5:9" ht="15.75" customHeight="1" x14ac:dyDescent="0.25">
      <c r="E169" s="55"/>
      <c r="F169" s="55"/>
      <c r="H169" s="264"/>
      <c r="I169" s="265"/>
    </row>
    <row r="170" spans="5:9" ht="15.75" customHeight="1" x14ac:dyDescent="0.25">
      <c r="E170" s="55"/>
      <c r="F170" s="55"/>
      <c r="H170" s="264"/>
      <c r="I170" s="265"/>
    </row>
    <row r="171" spans="5:9" ht="15.75" customHeight="1" x14ac:dyDescent="0.25">
      <c r="E171" s="55"/>
      <c r="F171" s="55"/>
      <c r="H171" s="264"/>
      <c r="I171" s="265"/>
    </row>
    <row r="172" spans="5:9" ht="15.75" customHeight="1" x14ac:dyDescent="0.25">
      <c r="E172" s="55"/>
      <c r="F172" s="55"/>
      <c r="H172" s="264"/>
      <c r="I172" s="265"/>
    </row>
    <row r="173" spans="5:9" ht="15.75" customHeight="1" x14ac:dyDescent="0.25">
      <c r="E173" s="55"/>
      <c r="F173" s="55"/>
      <c r="H173" s="264"/>
      <c r="I173" s="265"/>
    </row>
    <row r="174" spans="5:9" ht="15.75" customHeight="1" x14ac:dyDescent="0.25">
      <c r="E174" s="55"/>
      <c r="F174" s="55"/>
      <c r="H174" s="264"/>
      <c r="I174" s="265"/>
    </row>
    <row r="175" spans="5:9" ht="15.75" customHeight="1" x14ac:dyDescent="0.25">
      <c r="E175" s="55"/>
      <c r="F175" s="55"/>
      <c r="H175" s="264"/>
      <c r="I175" s="265"/>
    </row>
    <row r="176" spans="5:9" ht="15.75" customHeight="1" x14ac:dyDescent="0.25">
      <c r="E176" s="55"/>
      <c r="F176" s="55"/>
      <c r="H176" s="264"/>
      <c r="I176" s="265"/>
    </row>
    <row r="177" spans="5:9" ht="15.75" customHeight="1" x14ac:dyDescent="0.25">
      <c r="E177" s="55"/>
      <c r="F177" s="55"/>
      <c r="H177" s="264"/>
      <c r="I177" s="265"/>
    </row>
    <row r="178" spans="5:9" ht="15.75" customHeight="1" x14ac:dyDescent="0.25">
      <c r="E178" s="55"/>
      <c r="F178" s="55"/>
      <c r="H178" s="264"/>
      <c r="I178" s="265"/>
    </row>
    <row r="179" spans="5:9" ht="15.75" customHeight="1" x14ac:dyDescent="0.25">
      <c r="E179" s="55"/>
      <c r="F179" s="55"/>
      <c r="H179" s="264"/>
      <c r="I179" s="265"/>
    </row>
    <row r="180" spans="5:9" ht="15.75" customHeight="1" x14ac:dyDescent="0.25">
      <c r="E180" s="55"/>
      <c r="F180" s="55"/>
      <c r="H180" s="264"/>
      <c r="I180" s="265"/>
    </row>
    <row r="181" spans="5:9" ht="15.75" customHeight="1" x14ac:dyDescent="0.25">
      <c r="E181" s="55"/>
      <c r="F181" s="55"/>
      <c r="H181" s="264"/>
      <c r="I181" s="265"/>
    </row>
    <row r="182" spans="5:9" ht="15.75" customHeight="1" x14ac:dyDescent="0.25">
      <c r="E182" s="55"/>
      <c r="F182" s="55"/>
      <c r="H182" s="264"/>
      <c r="I182" s="265"/>
    </row>
    <row r="183" spans="5:9" ht="15.75" customHeight="1" x14ac:dyDescent="0.25">
      <c r="E183" s="55"/>
      <c r="F183" s="55"/>
      <c r="H183" s="264"/>
      <c r="I183" s="265"/>
    </row>
    <row r="184" spans="5:9" ht="15.75" customHeight="1" x14ac:dyDescent="0.25">
      <c r="E184" s="55"/>
      <c r="F184" s="55"/>
      <c r="H184" s="264"/>
      <c r="I184" s="265"/>
    </row>
    <row r="185" spans="5:9" ht="15.75" customHeight="1" x14ac:dyDescent="0.25">
      <c r="E185" s="55"/>
      <c r="F185" s="55"/>
      <c r="H185" s="264"/>
      <c r="I185" s="265"/>
    </row>
    <row r="186" spans="5:9" ht="15.75" customHeight="1" x14ac:dyDescent="0.25">
      <c r="E186" s="55"/>
      <c r="F186" s="55"/>
      <c r="H186" s="264"/>
      <c r="I186" s="265"/>
    </row>
    <row r="187" spans="5:9" ht="15.75" customHeight="1" x14ac:dyDescent="0.25">
      <c r="E187" s="55"/>
      <c r="F187" s="55"/>
      <c r="H187" s="264"/>
      <c r="I187" s="265"/>
    </row>
    <row r="188" spans="5:9" ht="15.75" customHeight="1" x14ac:dyDescent="0.25">
      <c r="E188" s="55"/>
      <c r="F188" s="55"/>
      <c r="H188" s="264"/>
      <c r="I188" s="265"/>
    </row>
    <row r="189" spans="5:9" ht="15.75" customHeight="1" x14ac:dyDescent="0.25">
      <c r="E189" s="55"/>
      <c r="F189" s="55"/>
      <c r="H189" s="264"/>
      <c r="I189" s="265"/>
    </row>
    <row r="190" spans="5:9" ht="15.75" customHeight="1" x14ac:dyDescent="0.25">
      <c r="E190" s="55"/>
      <c r="F190" s="55"/>
      <c r="H190" s="264"/>
      <c r="I190" s="265"/>
    </row>
    <row r="191" spans="5:9" ht="15.75" customHeight="1" x14ac:dyDescent="0.25">
      <c r="E191" s="55"/>
      <c r="F191" s="55"/>
      <c r="H191" s="264"/>
      <c r="I191" s="265"/>
    </row>
    <row r="192" spans="5:9" ht="15.75" customHeight="1" x14ac:dyDescent="0.25">
      <c r="E192" s="55"/>
      <c r="F192" s="55"/>
      <c r="H192" s="264"/>
      <c r="I192" s="265"/>
    </row>
    <row r="193" spans="5:9" ht="15.75" customHeight="1" x14ac:dyDescent="0.25">
      <c r="E193" s="55"/>
      <c r="F193" s="55"/>
      <c r="H193" s="264"/>
      <c r="I193" s="265"/>
    </row>
    <row r="194" spans="5:9" ht="15.75" customHeight="1" x14ac:dyDescent="0.25">
      <c r="E194" s="55"/>
      <c r="F194" s="55"/>
      <c r="H194" s="264"/>
      <c r="I194" s="265"/>
    </row>
    <row r="195" spans="5:9" ht="15.75" customHeight="1" x14ac:dyDescent="0.25">
      <c r="E195" s="55"/>
      <c r="F195" s="55"/>
      <c r="H195" s="264"/>
      <c r="I195" s="265"/>
    </row>
    <row r="196" spans="5:9" ht="15.75" customHeight="1" x14ac:dyDescent="0.25">
      <c r="E196" s="55"/>
      <c r="F196" s="55"/>
      <c r="H196" s="264"/>
      <c r="I196" s="265"/>
    </row>
    <row r="197" spans="5:9" ht="15.75" customHeight="1" x14ac:dyDescent="0.25">
      <c r="E197" s="55"/>
      <c r="F197" s="55"/>
      <c r="H197" s="264"/>
      <c r="I197" s="265"/>
    </row>
    <row r="198" spans="5:9" ht="15.75" customHeight="1" x14ac:dyDescent="0.25">
      <c r="E198" s="55"/>
      <c r="F198" s="55"/>
      <c r="H198" s="264"/>
      <c r="I198" s="265"/>
    </row>
    <row r="199" spans="5:9" ht="15.75" customHeight="1" x14ac:dyDescent="0.25">
      <c r="E199" s="55"/>
      <c r="F199" s="55"/>
      <c r="H199" s="264"/>
      <c r="I199" s="265"/>
    </row>
    <row r="200" spans="5:9" ht="15.75" customHeight="1" x14ac:dyDescent="0.25">
      <c r="E200" s="55"/>
      <c r="F200" s="55"/>
      <c r="H200" s="264"/>
      <c r="I200" s="265"/>
    </row>
    <row r="201" spans="5:9" ht="15.75" customHeight="1" x14ac:dyDescent="0.25">
      <c r="E201" s="55"/>
      <c r="F201" s="55"/>
      <c r="H201" s="264"/>
      <c r="I201" s="265"/>
    </row>
    <row r="202" spans="5:9" ht="15.75" customHeight="1" x14ac:dyDescent="0.25">
      <c r="E202" s="55"/>
      <c r="F202" s="55"/>
      <c r="H202" s="264"/>
      <c r="I202" s="265"/>
    </row>
    <row r="203" spans="5:9" ht="15.75" customHeight="1" x14ac:dyDescent="0.25">
      <c r="E203" s="55"/>
      <c r="F203" s="55"/>
      <c r="H203" s="264"/>
      <c r="I203" s="265"/>
    </row>
    <row r="204" spans="5:9" ht="15.75" customHeight="1" x14ac:dyDescent="0.25">
      <c r="E204" s="55"/>
      <c r="F204" s="55"/>
      <c r="H204" s="264"/>
      <c r="I204" s="265"/>
    </row>
    <row r="205" spans="5:9" ht="15.75" customHeight="1" x14ac:dyDescent="0.25">
      <c r="E205" s="55"/>
      <c r="F205" s="55"/>
      <c r="H205" s="264"/>
      <c r="I205" s="265"/>
    </row>
    <row r="206" spans="5:9" ht="15.75" customHeight="1" x14ac:dyDescent="0.25">
      <c r="E206" s="55"/>
      <c r="F206" s="55"/>
      <c r="H206" s="264"/>
      <c r="I206" s="265"/>
    </row>
    <row r="207" spans="5:9" ht="15.75" customHeight="1" x14ac:dyDescent="0.25">
      <c r="E207" s="55"/>
      <c r="F207" s="55"/>
      <c r="H207" s="264"/>
      <c r="I207" s="265"/>
    </row>
    <row r="208" spans="5:9" ht="15.75" customHeight="1" x14ac:dyDescent="0.25">
      <c r="E208" s="55"/>
      <c r="F208" s="55"/>
      <c r="H208" s="264"/>
      <c r="I208" s="265"/>
    </row>
    <row r="209" spans="5:9" ht="15.75" customHeight="1" x14ac:dyDescent="0.25">
      <c r="E209" s="55"/>
      <c r="F209" s="55"/>
      <c r="H209" s="264"/>
      <c r="I209" s="265"/>
    </row>
    <row r="210" spans="5:9" ht="15.75" customHeight="1" x14ac:dyDescent="0.25">
      <c r="E210" s="55"/>
      <c r="F210" s="55"/>
      <c r="H210" s="264"/>
      <c r="I210" s="265"/>
    </row>
    <row r="211" spans="5:9" ht="15.75" customHeight="1" x14ac:dyDescent="0.25">
      <c r="E211" s="55"/>
      <c r="F211" s="55"/>
      <c r="H211" s="264"/>
      <c r="I211" s="265"/>
    </row>
    <row r="212" spans="5:9" ht="15.75" customHeight="1" x14ac:dyDescent="0.25">
      <c r="E212" s="55"/>
      <c r="F212" s="55"/>
      <c r="H212" s="264"/>
      <c r="I212" s="265"/>
    </row>
    <row r="213" spans="5:9" ht="15.75" customHeight="1" x14ac:dyDescent="0.25">
      <c r="E213" s="55"/>
      <c r="F213" s="55"/>
      <c r="H213" s="264"/>
      <c r="I213" s="265"/>
    </row>
    <row r="214" spans="5:9" ht="15.75" customHeight="1" x14ac:dyDescent="0.25">
      <c r="E214" s="55"/>
      <c r="F214" s="55"/>
      <c r="H214" s="264"/>
      <c r="I214" s="265"/>
    </row>
    <row r="215" spans="5:9" ht="15.75" customHeight="1" x14ac:dyDescent="0.25">
      <c r="E215" s="55"/>
      <c r="F215" s="55"/>
      <c r="H215" s="264"/>
      <c r="I215" s="265"/>
    </row>
    <row r="216" spans="5:9" ht="15.75" customHeight="1" x14ac:dyDescent="0.25">
      <c r="E216" s="55"/>
      <c r="F216" s="55"/>
      <c r="H216" s="264"/>
      <c r="I216" s="265"/>
    </row>
    <row r="217" spans="5:9" ht="15.75" customHeight="1" x14ac:dyDescent="0.25">
      <c r="E217" s="55"/>
      <c r="F217" s="55"/>
      <c r="H217" s="264"/>
      <c r="I217" s="265"/>
    </row>
    <row r="218" spans="5:9" ht="15.75" customHeight="1" x14ac:dyDescent="0.25">
      <c r="E218" s="55"/>
      <c r="F218" s="55"/>
      <c r="H218" s="264"/>
      <c r="I218" s="265"/>
    </row>
    <row r="219" spans="5:9" ht="15.75" customHeight="1" x14ac:dyDescent="0.25">
      <c r="E219" s="55"/>
      <c r="F219" s="55"/>
      <c r="H219" s="264"/>
      <c r="I219" s="265"/>
    </row>
    <row r="220" spans="5:9" ht="15.75" customHeight="1" x14ac:dyDescent="0.25">
      <c r="E220" s="55"/>
      <c r="F220" s="55"/>
      <c r="H220" s="264"/>
      <c r="I220" s="265"/>
    </row>
    <row r="221" spans="5:9" ht="15.75" customHeight="1" x14ac:dyDescent="0.25">
      <c r="E221" s="55"/>
      <c r="F221" s="55"/>
      <c r="H221" s="264"/>
      <c r="I221" s="265"/>
    </row>
    <row r="222" spans="5:9" ht="15.75" customHeight="1" x14ac:dyDescent="0.25">
      <c r="E222" s="55"/>
      <c r="F222" s="55"/>
      <c r="H222" s="264"/>
      <c r="I222" s="265"/>
    </row>
    <row r="223" spans="5:9" ht="15.75" customHeight="1" x14ac:dyDescent="0.25">
      <c r="H223" s="262"/>
    </row>
    <row r="224" spans="5:9"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1700-000000000000}"/>
  </hyperlinks>
  <pageMargins left="0.7" right="0.7" top="0.75" bottom="0.75" header="0" footer="0"/>
  <pageSetup paperSize="9" fitToWidth="0" fitToHeight="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14"/>
  <sheetViews>
    <sheetView workbookViewId="0">
      <selection activeCell="J2" sqref="J2"/>
    </sheetView>
  </sheetViews>
  <sheetFormatPr defaultColWidth="14" defaultRowHeight="15" customHeight="1" x14ac:dyDescent="0.25"/>
  <cols>
    <col min="1" max="1" width="6.42578125" customWidth="1"/>
    <col min="2" max="2" width="65" customWidth="1"/>
    <col min="3" max="3" width="14" customWidth="1"/>
    <col min="4" max="4" width="17.42578125" customWidth="1"/>
    <col min="5" max="5" width="13.85546875" customWidth="1"/>
    <col min="6" max="6" width="14.28515625" customWidth="1"/>
    <col min="7" max="7" width="18.7109375" customWidth="1"/>
    <col min="8" max="8" width="11.5703125" style="684" customWidth="1"/>
    <col min="9" max="9" width="15.140625" customWidth="1"/>
    <col min="10" max="10" width="11.28515625" customWidth="1"/>
    <col min="11" max="11" width="5" customWidth="1"/>
    <col min="12" max="12" width="20" customWidth="1"/>
    <col min="13" max="13" width="6.140625" customWidth="1"/>
    <col min="14" max="14" width="7.42578125" customWidth="1"/>
    <col min="15" max="15" width="12" customWidth="1"/>
    <col min="16" max="16" width="14.5703125" customWidth="1"/>
    <col min="17" max="17" width="26.42578125" customWidth="1"/>
    <col min="18" max="26" width="8.7109375" customWidth="1"/>
  </cols>
  <sheetData>
    <row r="1" spans="1:26" x14ac:dyDescent="0.25">
      <c r="A1" s="243">
        <v>0</v>
      </c>
      <c r="B1" s="243"/>
      <c r="C1" s="243"/>
      <c r="D1" s="243"/>
      <c r="E1" s="243"/>
      <c r="F1" s="275"/>
      <c r="G1" s="244"/>
      <c r="H1" s="686"/>
      <c r="I1" s="242"/>
      <c r="J1" s="243"/>
      <c r="K1" s="243"/>
      <c r="L1" s="243"/>
      <c r="M1" s="243"/>
      <c r="N1" s="243"/>
      <c r="O1" s="243"/>
      <c r="P1" s="243"/>
      <c r="Q1" s="243"/>
      <c r="R1" s="243"/>
      <c r="S1" s="243"/>
      <c r="T1" s="243"/>
      <c r="U1" s="243"/>
      <c r="V1" s="243"/>
      <c r="W1" s="243"/>
      <c r="X1" s="243"/>
      <c r="Y1" s="243"/>
      <c r="Z1" s="243"/>
    </row>
    <row r="2" spans="1:26" ht="31.5" x14ac:dyDescent="0.25">
      <c r="A2" s="246" t="s">
        <v>281</v>
      </c>
      <c r="B2" s="246" t="s">
        <v>282</v>
      </c>
      <c r="C2" s="247" t="s">
        <v>283</v>
      </c>
      <c r="D2" s="248" t="s">
        <v>417</v>
      </c>
      <c r="E2" s="249" t="s">
        <v>418</v>
      </c>
      <c r="F2" s="266" t="s">
        <v>419</v>
      </c>
      <c r="G2" s="480" t="s">
        <v>420</v>
      </c>
      <c r="H2" s="690" t="s">
        <v>781</v>
      </c>
      <c r="I2" s="252" t="s">
        <v>289</v>
      </c>
      <c r="J2" s="306" t="s">
        <v>421</v>
      </c>
      <c r="K2" s="482" t="s">
        <v>281</v>
      </c>
      <c r="L2" s="483" t="s">
        <v>782</v>
      </c>
      <c r="M2" s="483" t="s">
        <v>783</v>
      </c>
      <c r="N2" s="483" t="s">
        <v>784</v>
      </c>
      <c r="O2" s="483" t="s">
        <v>785</v>
      </c>
      <c r="P2" s="483" t="s">
        <v>786</v>
      </c>
      <c r="Q2" s="483" t="s">
        <v>787</v>
      </c>
      <c r="R2" s="242"/>
      <c r="S2" s="242"/>
      <c r="T2" s="242"/>
      <c r="U2" s="242"/>
      <c r="V2" s="242"/>
      <c r="W2" s="242"/>
      <c r="X2" s="242"/>
      <c r="Y2" s="242"/>
      <c r="Z2" s="242"/>
    </row>
    <row r="3" spans="1:26" ht="16.5" x14ac:dyDescent="0.25">
      <c r="A3" s="484"/>
      <c r="B3" s="485" t="s">
        <v>84</v>
      </c>
      <c r="C3" s="255" t="s">
        <v>85</v>
      </c>
      <c r="D3" s="256">
        <f>VLOOKUP(C3,'TỔNG HỢP'!$C$4:$P$84,3,0)</f>
        <v>920000000</v>
      </c>
      <c r="E3" s="486"/>
      <c r="F3" s="487">
        <f>SUM(F4:F903)</f>
        <v>293060000</v>
      </c>
      <c r="G3" s="256">
        <f>D3-F3</f>
        <v>626940000</v>
      </c>
      <c r="H3" s="691"/>
      <c r="I3" s="484"/>
      <c r="J3" s="318"/>
      <c r="K3" s="334">
        <v>1</v>
      </c>
      <c r="L3" s="489" t="s">
        <v>788</v>
      </c>
      <c r="M3" s="490" t="s">
        <v>789</v>
      </c>
      <c r="N3" s="490">
        <v>164</v>
      </c>
      <c r="O3" s="491">
        <v>1500000</v>
      </c>
      <c r="P3" s="491">
        <v>246000000</v>
      </c>
      <c r="Q3" s="489" t="s">
        <v>790</v>
      </c>
      <c r="R3" s="318"/>
      <c r="S3" s="318"/>
      <c r="T3" s="318"/>
      <c r="U3" s="318"/>
      <c r="V3" s="318"/>
      <c r="W3" s="318"/>
      <c r="X3" s="318"/>
      <c r="Y3" s="318"/>
      <c r="Z3" s="318"/>
    </row>
    <row r="4" spans="1:26" ht="16.5" x14ac:dyDescent="0.25">
      <c r="A4" s="492"/>
      <c r="B4" s="472" t="s">
        <v>1626</v>
      </c>
      <c r="C4" s="493"/>
      <c r="D4" s="494"/>
      <c r="E4" s="495"/>
      <c r="F4" s="494">
        <v>4400000</v>
      </c>
      <c r="G4" s="494"/>
      <c r="H4" s="692">
        <v>46150</v>
      </c>
      <c r="I4" s="492" t="s">
        <v>442</v>
      </c>
      <c r="J4" s="472"/>
      <c r="K4" s="334"/>
      <c r="L4" s="489"/>
      <c r="M4" s="490"/>
      <c r="N4" s="490"/>
      <c r="O4" s="491"/>
      <c r="P4" s="491"/>
      <c r="Q4" s="489"/>
      <c r="R4" s="472"/>
      <c r="S4" s="472"/>
      <c r="T4" s="472"/>
      <c r="U4" s="472"/>
      <c r="V4" s="472"/>
      <c r="W4" s="472"/>
      <c r="X4" s="472"/>
      <c r="Y4" s="472"/>
      <c r="Z4" s="472"/>
    </row>
    <row r="5" spans="1:26" ht="23.25" customHeight="1" x14ac:dyDescent="0.25">
      <c r="A5" s="492"/>
      <c r="B5" s="472" t="s">
        <v>1691</v>
      </c>
      <c r="C5" s="493"/>
      <c r="D5" s="494"/>
      <c r="E5" s="495"/>
      <c r="F5" s="494">
        <v>56000000</v>
      </c>
      <c r="G5" s="494"/>
      <c r="H5" s="692">
        <v>46207</v>
      </c>
      <c r="I5" s="492" t="s">
        <v>442</v>
      </c>
      <c r="J5" s="472"/>
      <c r="K5" s="334"/>
      <c r="L5" s="489"/>
      <c r="M5" s="490"/>
      <c r="N5" s="490"/>
      <c r="O5" s="491"/>
      <c r="P5" s="491"/>
      <c r="Q5" s="489"/>
      <c r="R5" s="472"/>
      <c r="S5" s="472"/>
      <c r="T5" s="472"/>
      <c r="U5" s="472"/>
      <c r="V5" s="472"/>
      <c r="W5" s="472"/>
      <c r="X5" s="472"/>
      <c r="Y5" s="472"/>
      <c r="Z5" s="472"/>
    </row>
    <row r="6" spans="1:26" ht="16.5" x14ac:dyDescent="0.25">
      <c r="A6" s="492"/>
      <c r="B6" s="472" t="s">
        <v>1715</v>
      </c>
      <c r="C6" s="493"/>
      <c r="D6" s="494"/>
      <c r="E6" s="495"/>
      <c r="F6" s="495">
        <v>7700000</v>
      </c>
      <c r="G6" s="494"/>
      <c r="H6" s="692">
        <v>46233</v>
      </c>
      <c r="I6" s="492" t="s">
        <v>442</v>
      </c>
      <c r="J6" s="472"/>
      <c r="K6" s="334"/>
      <c r="L6" s="489"/>
      <c r="M6" s="490"/>
      <c r="N6" s="490"/>
      <c r="O6" s="491"/>
      <c r="P6" s="491"/>
      <c r="Q6" s="489"/>
      <c r="R6" s="472"/>
      <c r="S6" s="472"/>
      <c r="T6" s="472"/>
      <c r="U6" s="472"/>
      <c r="V6" s="472"/>
      <c r="W6" s="472"/>
      <c r="X6" s="472"/>
      <c r="Y6" s="472"/>
      <c r="Z6" s="472"/>
    </row>
    <row r="7" spans="1:26" ht="16.5" x14ac:dyDescent="0.25">
      <c r="A7" s="492"/>
      <c r="B7" s="472" t="s">
        <v>1756</v>
      </c>
      <c r="C7" s="493"/>
      <c r="D7" s="494"/>
      <c r="E7" s="495"/>
      <c r="F7" s="495">
        <v>161460000</v>
      </c>
      <c r="G7" s="494"/>
      <c r="H7" s="692">
        <v>46258</v>
      </c>
      <c r="I7" s="492" t="s">
        <v>442</v>
      </c>
      <c r="J7" s="472"/>
      <c r="K7" s="334"/>
      <c r="L7" s="489"/>
      <c r="M7" s="490"/>
      <c r="N7" s="490"/>
      <c r="O7" s="491"/>
      <c r="P7" s="491"/>
      <c r="Q7" s="489"/>
      <c r="R7" s="472"/>
      <c r="S7" s="472"/>
      <c r="T7" s="472"/>
      <c r="U7" s="472"/>
      <c r="V7" s="472"/>
      <c r="W7" s="472"/>
      <c r="X7" s="472"/>
      <c r="Y7" s="472"/>
      <c r="Z7" s="472"/>
    </row>
    <row r="8" spans="1:26" ht="16.5" x14ac:dyDescent="0.25">
      <c r="A8" s="492"/>
      <c r="B8" s="472" t="s">
        <v>1930</v>
      </c>
      <c r="C8" s="493"/>
      <c r="D8" s="494"/>
      <c r="E8" s="495"/>
      <c r="F8" s="495">
        <v>63500000</v>
      </c>
      <c r="G8" s="495"/>
      <c r="H8" s="692">
        <v>46315</v>
      </c>
      <c r="I8" s="492" t="s">
        <v>442</v>
      </c>
      <c r="J8" s="496"/>
      <c r="K8" s="334"/>
      <c r="L8" s="489"/>
      <c r="M8" s="490"/>
      <c r="N8" s="490"/>
      <c r="O8" s="491"/>
      <c r="P8" s="491"/>
      <c r="Q8" s="489"/>
      <c r="R8" s="472"/>
      <c r="S8" s="472"/>
      <c r="T8" s="472"/>
      <c r="U8" s="472"/>
      <c r="V8" s="472"/>
      <c r="W8" s="472"/>
      <c r="X8" s="472"/>
      <c r="Y8" s="472"/>
      <c r="Z8" s="472"/>
    </row>
    <row r="9" spans="1:26" ht="34.5" customHeight="1" x14ac:dyDescent="0.25">
      <c r="A9" s="492"/>
      <c r="B9" s="472"/>
      <c r="C9" s="493"/>
      <c r="D9" s="494"/>
      <c r="E9" s="495"/>
      <c r="F9" s="495"/>
      <c r="G9" s="494"/>
      <c r="H9" s="692"/>
      <c r="I9" s="492"/>
      <c r="J9" s="472"/>
      <c r="K9" s="334"/>
      <c r="L9" s="489"/>
      <c r="M9" s="490"/>
      <c r="N9" s="490"/>
      <c r="O9" s="491"/>
      <c r="P9" s="491"/>
      <c r="Q9" s="489"/>
      <c r="R9" s="472"/>
      <c r="S9" s="472"/>
      <c r="T9" s="472"/>
      <c r="U9" s="472"/>
      <c r="V9" s="472"/>
      <c r="W9" s="472"/>
      <c r="X9" s="472"/>
      <c r="Y9" s="472"/>
      <c r="Z9" s="472"/>
    </row>
    <row r="10" spans="1:26" ht="16.5" x14ac:dyDescent="0.25">
      <c r="A10" s="492"/>
      <c r="B10" s="472"/>
      <c r="C10" s="493"/>
      <c r="D10" s="494"/>
      <c r="E10" s="495"/>
      <c r="F10" s="495"/>
      <c r="G10" s="494"/>
      <c r="H10" s="692"/>
      <c r="I10" s="492"/>
      <c r="J10" s="472"/>
      <c r="K10" s="334"/>
      <c r="L10" s="489"/>
      <c r="M10" s="490"/>
      <c r="N10" s="490"/>
      <c r="O10" s="491"/>
      <c r="P10" s="491"/>
      <c r="Q10" s="489"/>
      <c r="R10" s="472"/>
      <c r="S10" s="472"/>
      <c r="T10" s="472"/>
      <c r="U10" s="472"/>
      <c r="V10" s="472"/>
      <c r="W10" s="472"/>
      <c r="X10" s="472"/>
      <c r="Y10" s="472"/>
      <c r="Z10" s="472"/>
    </row>
    <row r="11" spans="1:26" ht="16.5" x14ac:dyDescent="0.25">
      <c r="A11" s="492"/>
      <c r="B11" s="472"/>
      <c r="C11" s="493"/>
      <c r="D11" s="494"/>
      <c r="E11" s="495"/>
      <c r="F11" s="495"/>
      <c r="G11" s="494"/>
      <c r="H11" s="692"/>
      <c r="I11" s="492"/>
      <c r="J11" s="472"/>
      <c r="K11" s="334"/>
      <c r="L11" s="489"/>
      <c r="M11" s="490"/>
      <c r="N11" s="490"/>
      <c r="O11" s="491"/>
      <c r="P11" s="491"/>
      <c r="Q11" s="489"/>
      <c r="R11" s="472"/>
      <c r="S11" s="472"/>
      <c r="T11" s="472"/>
      <c r="U11" s="472"/>
      <c r="V11" s="472"/>
      <c r="W11" s="472"/>
      <c r="X11" s="472"/>
      <c r="Y11" s="472"/>
      <c r="Z11" s="472"/>
    </row>
    <row r="12" spans="1:26" ht="16.5" x14ac:dyDescent="0.25">
      <c r="A12" s="492"/>
      <c r="B12" s="472"/>
      <c r="C12" s="493"/>
      <c r="D12" s="494"/>
      <c r="E12" s="495"/>
      <c r="F12" s="495"/>
      <c r="G12" s="494"/>
      <c r="H12" s="692"/>
      <c r="I12" s="492"/>
      <c r="J12" s="472"/>
      <c r="K12" s="334"/>
      <c r="L12" s="489"/>
      <c r="M12" s="490"/>
      <c r="N12" s="490"/>
      <c r="O12" s="491"/>
      <c r="P12" s="491"/>
      <c r="Q12" s="489"/>
      <c r="R12" s="472"/>
      <c r="S12" s="472"/>
      <c r="T12" s="472"/>
      <c r="U12" s="472"/>
      <c r="V12" s="472"/>
      <c r="W12" s="472"/>
      <c r="X12" s="472"/>
      <c r="Y12" s="472"/>
      <c r="Z12" s="472"/>
    </row>
    <row r="13" spans="1:26" ht="16.5" x14ac:dyDescent="0.25">
      <c r="A13" s="492"/>
      <c r="B13" s="472"/>
      <c r="C13" s="493"/>
      <c r="D13" s="494"/>
      <c r="E13" s="495"/>
      <c r="F13" s="495"/>
      <c r="G13" s="494"/>
      <c r="H13" s="692"/>
      <c r="I13" s="492"/>
      <c r="J13" s="472"/>
      <c r="K13" s="334"/>
      <c r="L13" s="489"/>
      <c r="M13" s="490"/>
      <c r="N13" s="490"/>
      <c r="O13" s="491"/>
      <c r="P13" s="491"/>
      <c r="Q13" s="489"/>
      <c r="R13" s="472"/>
      <c r="S13" s="472"/>
      <c r="T13" s="472"/>
      <c r="U13" s="472"/>
      <c r="V13" s="472"/>
      <c r="W13" s="472"/>
      <c r="X13" s="472"/>
      <c r="Y13" s="472"/>
      <c r="Z13" s="472"/>
    </row>
    <row r="14" spans="1:26" ht="16.5" x14ac:dyDescent="0.25">
      <c r="A14" s="492"/>
      <c r="B14" s="472"/>
      <c r="C14" s="493"/>
      <c r="D14" s="494"/>
      <c r="E14" s="495"/>
      <c r="F14" s="495"/>
      <c r="G14" s="494"/>
      <c r="H14" s="692"/>
      <c r="I14" s="492"/>
      <c r="J14" s="472"/>
      <c r="K14" s="334"/>
      <c r="L14" s="489"/>
      <c r="M14" s="490"/>
      <c r="N14" s="490"/>
      <c r="O14" s="491"/>
      <c r="P14" s="491"/>
      <c r="Q14" s="489"/>
      <c r="R14" s="472"/>
      <c r="S14" s="472"/>
      <c r="T14" s="472"/>
      <c r="U14" s="472"/>
      <c r="V14" s="472"/>
      <c r="W14" s="472"/>
      <c r="X14" s="472"/>
      <c r="Y14" s="472"/>
      <c r="Z14" s="472"/>
    </row>
    <row r="15" spans="1:26" ht="16.5" x14ac:dyDescent="0.25">
      <c r="A15" s="492"/>
      <c r="B15" s="472"/>
      <c r="C15" s="493"/>
      <c r="D15" s="494"/>
      <c r="E15" s="495"/>
      <c r="F15" s="495"/>
      <c r="G15" s="494"/>
      <c r="H15" s="692"/>
      <c r="I15" s="492"/>
      <c r="J15" s="472"/>
      <c r="K15" s="334"/>
      <c r="L15" s="489"/>
      <c r="M15" s="490"/>
      <c r="N15" s="490"/>
      <c r="O15" s="491"/>
      <c r="P15" s="491"/>
      <c r="Q15" s="489"/>
      <c r="R15" s="472"/>
      <c r="S15" s="472"/>
      <c r="T15" s="472"/>
      <c r="U15" s="472"/>
      <c r="V15" s="472"/>
      <c r="W15" s="472"/>
      <c r="X15" s="472"/>
      <c r="Y15" s="472"/>
      <c r="Z15" s="472"/>
    </row>
    <row r="16" spans="1:26" ht="16.5" x14ac:dyDescent="0.25">
      <c r="A16" s="492"/>
      <c r="B16" s="19"/>
      <c r="C16" s="493"/>
      <c r="D16" s="494"/>
      <c r="E16" s="495"/>
      <c r="F16" s="495"/>
      <c r="G16" s="494"/>
      <c r="H16" s="692"/>
      <c r="I16" s="492"/>
      <c r="J16" s="472"/>
      <c r="K16" s="334"/>
      <c r="L16" s="489"/>
      <c r="M16" s="490"/>
      <c r="N16" s="490"/>
      <c r="O16" s="491"/>
      <c r="P16" s="491"/>
      <c r="Q16" s="489"/>
      <c r="R16" s="472"/>
      <c r="S16" s="472"/>
      <c r="T16" s="472"/>
      <c r="U16" s="472"/>
      <c r="V16" s="472"/>
      <c r="W16" s="472"/>
      <c r="X16" s="472"/>
      <c r="Y16" s="472"/>
      <c r="Z16" s="472"/>
    </row>
    <row r="17" spans="1:26" ht="16.5" x14ac:dyDescent="0.25">
      <c r="A17" s="492"/>
      <c r="B17" s="472"/>
      <c r="C17" s="493"/>
      <c r="D17" s="494"/>
      <c r="E17" s="495"/>
      <c r="F17" s="495"/>
      <c r="G17" s="494"/>
      <c r="H17" s="692"/>
      <c r="I17" s="492"/>
      <c r="J17" s="472"/>
      <c r="K17" s="334"/>
      <c r="L17" s="489"/>
      <c r="M17" s="490"/>
      <c r="N17" s="490"/>
      <c r="O17" s="491"/>
      <c r="P17" s="491"/>
      <c r="Q17" s="489"/>
      <c r="R17" s="472"/>
      <c r="S17" s="472"/>
      <c r="T17" s="472"/>
      <c r="U17" s="472"/>
      <c r="V17" s="472"/>
      <c r="W17" s="472"/>
      <c r="X17" s="472"/>
      <c r="Y17" s="472"/>
      <c r="Z17" s="472"/>
    </row>
    <row r="18" spans="1:26" ht="16.5" x14ac:dyDescent="0.25">
      <c r="A18" s="492"/>
      <c r="B18" s="472"/>
      <c r="C18" s="493"/>
      <c r="D18" s="494"/>
      <c r="E18" s="495"/>
      <c r="F18" s="495"/>
      <c r="G18" s="494"/>
      <c r="H18" s="692"/>
      <c r="I18" s="492"/>
      <c r="J18" s="472"/>
      <c r="K18" s="334"/>
      <c r="L18" s="489"/>
      <c r="M18" s="490"/>
      <c r="N18" s="490"/>
      <c r="O18" s="491"/>
      <c r="P18" s="491"/>
      <c r="Q18" s="489"/>
      <c r="R18" s="472"/>
      <c r="S18" s="472"/>
      <c r="T18" s="472"/>
      <c r="U18" s="472"/>
      <c r="V18" s="472"/>
      <c r="W18" s="472"/>
      <c r="X18" s="472"/>
      <c r="Y18" s="472"/>
      <c r="Z18" s="472"/>
    </row>
    <row r="19" spans="1:26" ht="30" x14ac:dyDescent="0.25">
      <c r="A19" s="492"/>
      <c r="B19" s="472" t="s">
        <v>791</v>
      </c>
      <c r="C19" s="493"/>
      <c r="D19" s="494"/>
      <c r="E19" s="494">
        <v>114500000</v>
      </c>
      <c r="F19" s="494"/>
      <c r="G19" s="494">
        <v>114500000</v>
      </c>
      <c r="H19" s="692">
        <v>45698</v>
      </c>
      <c r="I19" s="492" t="s">
        <v>792</v>
      </c>
      <c r="J19" s="472"/>
      <c r="K19" s="334"/>
      <c r="L19" s="489"/>
      <c r="M19" s="490"/>
      <c r="N19" s="490"/>
      <c r="O19" s="491"/>
      <c r="P19" s="491"/>
      <c r="Q19" s="489"/>
      <c r="R19" s="472"/>
      <c r="S19" s="472"/>
      <c r="T19" s="472"/>
      <c r="U19" s="472"/>
      <c r="V19" s="472"/>
      <c r="W19" s="472"/>
      <c r="X19" s="472"/>
      <c r="Y19" s="472"/>
      <c r="Z19" s="472"/>
    </row>
    <row r="20" spans="1:26" ht="16.5" x14ac:dyDescent="0.25">
      <c r="A20" s="492"/>
      <c r="B20" s="472" t="s">
        <v>793</v>
      </c>
      <c r="C20" s="493"/>
      <c r="D20" s="494"/>
      <c r="E20" s="494">
        <v>1300000</v>
      </c>
      <c r="F20" s="494"/>
      <c r="G20" s="494">
        <v>1300000</v>
      </c>
      <c r="H20" s="692">
        <v>45695</v>
      </c>
      <c r="I20" s="492" t="s">
        <v>794</v>
      </c>
      <c r="J20" s="472"/>
      <c r="K20" s="334"/>
      <c r="L20" s="489"/>
      <c r="M20" s="490"/>
      <c r="N20" s="490"/>
      <c r="O20" s="491"/>
      <c r="P20" s="491"/>
      <c r="Q20" s="489"/>
      <c r="R20" s="472"/>
      <c r="S20" s="472"/>
      <c r="T20" s="472"/>
      <c r="U20" s="472"/>
      <c r="V20" s="472"/>
      <c r="W20" s="472"/>
      <c r="X20" s="472"/>
      <c r="Y20" s="472"/>
      <c r="Z20" s="472"/>
    </row>
    <row r="21" spans="1:26" ht="16.5" x14ac:dyDescent="0.25">
      <c r="A21" s="492"/>
      <c r="B21" s="472" t="s">
        <v>795</v>
      </c>
      <c r="C21" s="493"/>
      <c r="D21" s="494"/>
      <c r="E21" s="495">
        <v>1850000</v>
      </c>
      <c r="F21" s="495"/>
      <c r="G21" s="494"/>
      <c r="H21" s="692"/>
      <c r="I21" s="492"/>
      <c r="J21" s="472"/>
      <c r="K21" s="334"/>
      <c r="L21" s="489"/>
      <c r="M21" s="490"/>
      <c r="N21" s="490"/>
      <c r="O21" s="491"/>
      <c r="P21" s="491"/>
      <c r="Q21" s="489"/>
      <c r="R21" s="472"/>
      <c r="S21" s="472"/>
      <c r="T21" s="472"/>
      <c r="U21" s="472"/>
      <c r="V21" s="472"/>
      <c r="W21" s="472"/>
      <c r="X21" s="472"/>
      <c r="Y21" s="472"/>
      <c r="Z21" s="472"/>
    </row>
    <row r="22" spans="1:26" ht="30" x14ac:dyDescent="0.25">
      <c r="A22" s="492"/>
      <c r="B22" s="472" t="s">
        <v>796</v>
      </c>
      <c r="C22" s="493"/>
      <c r="D22" s="494"/>
      <c r="E22" s="495">
        <v>11700000</v>
      </c>
      <c r="F22" s="495"/>
      <c r="G22" s="494"/>
      <c r="H22" s="692">
        <v>45761</v>
      </c>
      <c r="I22" s="492" t="s">
        <v>442</v>
      </c>
      <c r="J22" s="472"/>
      <c r="K22" s="334"/>
      <c r="L22" s="489"/>
      <c r="M22" s="490"/>
      <c r="N22" s="490"/>
      <c r="O22" s="491"/>
      <c r="P22" s="491"/>
      <c r="Q22" s="489"/>
      <c r="R22" s="472"/>
      <c r="S22" s="472"/>
      <c r="T22" s="472"/>
      <c r="U22" s="472"/>
      <c r="V22" s="472"/>
      <c r="W22" s="472"/>
      <c r="X22" s="472"/>
      <c r="Y22" s="472"/>
      <c r="Z22" s="472"/>
    </row>
    <row r="23" spans="1:26" ht="16.5" x14ac:dyDescent="0.25">
      <c r="A23" s="492"/>
      <c r="B23" s="472" t="s">
        <v>797</v>
      </c>
      <c r="C23" s="493"/>
      <c r="D23" s="494"/>
      <c r="E23" s="495">
        <v>54500000</v>
      </c>
      <c r="F23" s="495"/>
      <c r="G23" s="495">
        <v>54500000</v>
      </c>
      <c r="H23" s="692">
        <v>45813</v>
      </c>
      <c r="I23" s="492" t="s">
        <v>792</v>
      </c>
      <c r="J23" s="472"/>
      <c r="K23" s="334"/>
      <c r="L23" s="489"/>
      <c r="M23" s="490"/>
      <c r="N23" s="490"/>
      <c r="O23" s="491"/>
      <c r="P23" s="491"/>
      <c r="Q23" s="489"/>
      <c r="R23" s="472"/>
      <c r="S23" s="472"/>
      <c r="T23" s="472"/>
      <c r="U23" s="472"/>
      <c r="V23" s="472"/>
      <c r="W23" s="472"/>
      <c r="X23" s="472"/>
      <c r="Y23" s="472"/>
      <c r="Z23" s="472"/>
    </row>
    <row r="24" spans="1:26" ht="16.5" x14ac:dyDescent="0.25">
      <c r="A24" s="492"/>
      <c r="B24" s="472" t="s">
        <v>798</v>
      </c>
      <c r="C24" s="493"/>
      <c r="D24" s="494"/>
      <c r="E24" s="495">
        <v>118430000</v>
      </c>
      <c r="F24" s="495"/>
      <c r="G24" s="494"/>
      <c r="H24" s="692">
        <v>45797</v>
      </c>
      <c r="I24" s="492" t="s">
        <v>442</v>
      </c>
      <c r="J24" s="472"/>
      <c r="K24" s="334"/>
      <c r="L24" s="489"/>
      <c r="M24" s="490"/>
      <c r="N24" s="490"/>
      <c r="O24" s="491"/>
      <c r="P24" s="491"/>
      <c r="Q24" s="489"/>
      <c r="R24" s="472"/>
      <c r="S24" s="472"/>
      <c r="T24" s="472"/>
      <c r="U24" s="472"/>
      <c r="V24" s="472"/>
      <c r="W24" s="472"/>
      <c r="X24" s="472"/>
      <c r="Y24" s="472"/>
      <c r="Z24" s="472"/>
    </row>
    <row r="25" spans="1:26" ht="16.5" x14ac:dyDescent="0.25">
      <c r="A25" s="492"/>
      <c r="B25" s="472" t="s">
        <v>799</v>
      </c>
      <c r="C25" s="493"/>
      <c r="D25" s="494"/>
      <c r="E25" s="495">
        <v>3540000</v>
      </c>
      <c r="F25" s="495"/>
      <c r="G25" s="494"/>
      <c r="H25" s="692">
        <v>45842</v>
      </c>
      <c r="I25" s="492" t="s">
        <v>442</v>
      </c>
      <c r="J25" s="472"/>
      <c r="K25" s="334"/>
      <c r="L25" s="489"/>
      <c r="M25" s="490"/>
      <c r="N25" s="490"/>
      <c r="O25" s="491"/>
      <c r="P25" s="491"/>
      <c r="Q25" s="489"/>
      <c r="R25" s="472"/>
      <c r="S25" s="472"/>
      <c r="T25" s="472"/>
      <c r="U25" s="472"/>
      <c r="V25" s="472"/>
      <c r="W25" s="472"/>
      <c r="X25" s="472"/>
      <c r="Y25" s="472"/>
      <c r="Z25" s="472"/>
    </row>
    <row r="26" spans="1:26" ht="16.5" x14ac:dyDescent="0.25">
      <c r="A26" s="492"/>
      <c r="B26" s="472" t="s">
        <v>800</v>
      </c>
      <c r="C26" s="493"/>
      <c r="D26" s="494"/>
      <c r="E26" s="495">
        <f>6885000/1.08</f>
        <v>6375000</v>
      </c>
      <c r="F26" s="495"/>
      <c r="G26" s="494"/>
      <c r="H26" s="692"/>
      <c r="I26" s="492"/>
      <c r="J26" s="472"/>
      <c r="K26" s="334"/>
      <c r="L26" s="489"/>
      <c r="M26" s="490"/>
      <c r="N26" s="490"/>
      <c r="O26" s="491"/>
      <c r="P26" s="491"/>
      <c r="Q26" s="489"/>
      <c r="R26" s="472"/>
      <c r="S26" s="472"/>
      <c r="T26" s="472"/>
      <c r="U26" s="472"/>
      <c r="V26" s="472"/>
      <c r="W26" s="472"/>
      <c r="X26" s="472"/>
      <c r="Y26" s="472"/>
      <c r="Z26" s="472"/>
    </row>
    <row r="27" spans="1:26" ht="16.5" x14ac:dyDescent="0.25">
      <c r="A27" s="492"/>
      <c r="B27" s="472" t="s">
        <v>801</v>
      </c>
      <c r="C27" s="493"/>
      <c r="D27" s="494"/>
      <c r="E27" s="495">
        <v>87800000</v>
      </c>
      <c r="F27" s="495"/>
      <c r="G27" s="494"/>
      <c r="H27" s="692">
        <v>45909</v>
      </c>
      <c r="I27" s="492"/>
      <c r="J27" s="472"/>
      <c r="K27" s="334"/>
      <c r="L27" s="489"/>
      <c r="M27" s="490"/>
      <c r="N27" s="490"/>
      <c r="O27" s="491"/>
      <c r="P27" s="491"/>
      <c r="Q27" s="489"/>
      <c r="R27" s="472"/>
      <c r="S27" s="472"/>
      <c r="T27" s="472"/>
      <c r="U27" s="472"/>
      <c r="V27" s="472"/>
      <c r="W27" s="472"/>
      <c r="X27" s="472"/>
      <c r="Y27" s="472"/>
      <c r="Z27" s="472"/>
    </row>
    <row r="28" spans="1:26" ht="16.5" x14ac:dyDescent="0.25">
      <c r="A28" s="492"/>
      <c r="B28" s="472" t="s">
        <v>802</v>
      </c>
      <c r="C28" s="493"/>
      <c r="D28" s="494"/>
      <c r="E28" s="495">
        <v>4314000</v>
      </c>
      <c r="F28" s="495"/>
      <c r="G28" s="494"/>
      <c r="H28" s="692">
        <v>45909</v>
      </c>
      <c r="I28" s="492" t="s">
        <v>442</v>
      </c>
      <c r="J28" s="472"/>
      <c r="K28" s="334"/>
      <c r="L28" s="489"/>
      <c r="M28" s="490"/>
      <c r="N28" s="490"/>
      <c r="O28" s="491"/>
      <c r="P28" s="491"/>
      <c r="Q28" s="489"/>
      <c r="R28" s="472"/>
      <c r="S28" s="472"/>
      <c r="T28" s="472"/>
      <c r="U28" s="472"/>
      <c r="V28" s="472"/>
      <c r="W28" s="472"/>
      <c r="X28" s="472"/>
      <c r="Y28" s="472"/>
      <c r="Z28" s="472"/>
    </row>
    <row r="29" spans="1:26" ht="16.5" x14ac:dyDescent="0.25">
      <c r="A29" s="492"/>
      <c r="B29" s="472" t="s">
        <v>803</v>
      </c>
      <c r="C29" s="493"/>
      <c r="D29" s="494"/>
      <c r="E29" s="495"/>
      <c r="F29" s="495"/>
      <c r="G29" s="494" t="s">
        <v>691</v>
      </c>
      <c r="H29" s="692">
        <v>45950</v>
      </c>
      <c r="I29" s="492" t="s">
        <v>792</v>
      </c>
      <c r="J29" s="472"/>
      <c r="K29" s="334"/>
      <c r="L29" s="489"/>
      <c r="M29" s="490"/>
      <c r="N29" s="490"/>
      <c r="O29" s="491"/>
      <c r="P29" s="491"/>
      <c r="Q29" s="489"/>
      <c r="R29" s="472"/>
      <c r="S29" s="472"/>
      <c r="T29" s="472"/>
      <c r="U29" s="472"/>
      <c r="V29" s="472"/>
      <c r="W29" s="472"/>
      <c r="X29" s="472"/>
      <c r="Y29" s="472"/>
      <c r="Z29" s="472"/>
    </row>
    <row r="30" spans="1:26" ht="16.5" x14ac:dyDescent="0.25">
      <c r="A30" s="492"/>
      <c r="B30" s="472" t="s">
        <v>804</v>
      </c>
      <c r="C30" s="493"/>
      <c r="D30" s="494"/>
      <c r="E30" s="495">
        <f>2458728/1.08</f>
        <v>2276600</v>
      </c>
      <c r="F30" s="495"/>
      <c r="G30" s="494"/>
      <c r="H30" s="692">
        <v>45950</v>
      </c>
      <c r="I30" s="492" t="s">
        <v>442</v>
      </c>
      <c r="J30" s="472"/>
      <c r="K30" s="334"/>
      <c r="L30" s="489"/>
      <c r="M30" s="490"/>
      <c r="N30" s="490"/>
      <c r="O30" s="491"/>
      <c r="P30" s="491"/>
      <c r="Q30" s="489"/>
      <c r="R30" s="472"/>
      <c r="S30" s="472"/>
      <c r="T30" s="472"/>
      <c r="U30" s="472"/>
      <c r="V30" s="472"/>
      <c r="W30" s="472"/>
      <c r="X30" s="472"/>
      <c r="Y30" s="472"/>
      <c r="Z30" s="472"/>
    </row>
    <row r="31" spans="1:26" ht="16.5" x14ac:dyDescent="0.25">
      <c r="A31" s="492"/>
      <c r="B31" s="19" t="s">
        <v>805</v>
      </c>
      <c r="C31" s="493"/>
      <c r="D31" s="494"/>
      <c r="E31" s="495">
        <v>3600000</v>
      </c>
      <c r="F31" s="495"/>
      <c r="G31" s="494"/>
      <c r="H31" s="692">
        <v>45994</v>
      </c>
      <c r="I31" s="492" t="s">
        <v>806</v>
      </c>
      <c r="J31" s="472"/>
      <c r="K31" s="334"/>
      <c r="L31" s="489"/>
      <c r="M31" s="490"/>
      <c r="N31" s="490"/>
      <c r="O31" s="491"/>
      <c r="P31" s="491"/>
      <c r="Q31" s="489"/>
      <c r="R31" s="472"/>
      <c r="S31" s="472"/>
      <c r="T31" s="472"/>
      <c r="U31" s="472"/>
      <c r="V31" s="472"/>
      <c r="W31" s="472"/>
      <c r="X31" s="472"/>
      <c r="Y31" s="472"/>
      <c r="Z31" s="472"/>
    </row>
    <row r="32" spans="1:26" ht="16.5" x14ac:dyDescent="0.25">
      <c r="A32" s="492"/>
      <c r="B32" s="472"/>
      <c r="C32" s="493"/>
      <c r="D32" s="494"/>
      <c r="E32" s="495"/>
      <c r="F32" s="495"/>
      <c r="G32" s="494"/>
      <c r="H32" s="692"/>
      <c r="I32" s="492"/>
      <c r="J32" s="472"/>
      <c r="K32" s="334"/>
      <c r="L32" s="489"/>
      <c r="M32" s="490"/>
      <c r="N32" s="490"/>
      <c r="O32" s="491"/>
      <c r="P32" s="491"/>
      <c r="Q32" s="489"/>
      <c r="R32" s="472"/>
      <c r="S32" s="472"/>
      <c r="T32" s="472"/>
      <c r="U32" s="472"/>
      <c r="V32" s="472"/>
      <c r="W32" s="472"/>
      <c r="X32" s="472"/>
      <c r="Y32" s="472"/>
      <c r="Z32" s="472"/>
    </row>
    <row r="33" spans="1:26" ht="16.5" x14ac:dyDescent="0.25">
      <c r="A33" s="492"/>
      <c r="B33" s="472"/>
      <c r="C33" s="493"/>
      <c r="D33" s="494"/>
      <c r="E33" s="495"/>
      <c r="F33" s="495"/>
      <c r="G33" s="494"/>
      <c r="H33" s="692"/>
      <c r="I33" s="492"/>
      <c r="J33" s="472"/>
      <c r="K33" s="334"/>
      <c r="L33" s="489"/>
      <c r="M33" s="490"/>
      <c r="N33" s="490"/>
      <c r="O33" s="491"/>
      <c r="P33" s="491"/>
      <c r="Q33" s="489"/>
      <c r="R33" s="472"/>
      <c r="S33" s="472"/>
      <c r="T33" s="472"/>
      <c r="U33" s="472"/>
      <c r="V33" s="472"/>
      <c r="W33" s="472"/>
      <c r="X33" s="472"/>
      <c r="Y33" s="472"/>
      <c r="Z33" s="472"/>
    </row>
    <row r="34" spans="1:26" ht="16.5" x14ac:dyDescent="0.25">
      <c r="A34" s="492"/>
      <c r="B34" s="472"/>
      <c r="C34" s="493"/>
      <c r="D34" s="494"/>
      <c r="E34" s="495"/>
      <c r="F34" s="495"/>
      <c r="G34" s="494"/>
      <c r="H34" s="692"/>
      <c r="I34" s="492"/>
      <c r="J34" s="472"/>
      <c r="K34" s="334"/>
      <c r="L34" s="489"/>
      <c r="M34" s="490"/>
      <c r="N34" s="490"/>
      <c r="O34" s="491"/>
      <c r="P34" s="491"/>
      <c r="Q34" s="489"/>
      <c r="R34" s="472"/>
      <c r="S34" s="472"/>
      <c r="T34" s="472"/>
      <c r="U34" s="472"/>
      <c r="V34" s="472"/>
      <c r="W34" s="472"/>
      <c r="X34" s="472"/>
      <c r="Y34" s="472"/>
      <c r="Z34" s="472"/>
    </row>
    <row r="35" spans="1:26" ht="15.75" customHeight="1" x14ac:dyDescent="0.25">
      <c r="A35" s="492">
        <v>1</v>
      </c>
      <c r="B35" s="472" t="s">
        <v>807</v>
      </c>
      <c r="C35" s="493"/>
      <c r="D35" s="494"/>
      <c r="E35" s="495">
        <v>8100000</v>
      </c>
      <c r="F35" s="495"/>
      <c r="G35" s="494"/>
      <c r="H35" s="692"/>
      <c r="I35" s="492"/>
      <c r="J35" s="472"/>
      <c r="K35" s="334">
        <v>2</v>
      </c>
      <c r="L35" s="489" t="s">
        <v>808</v>
      </c>
      <c r="M35" s="490" t="s">
        <v>809</v>
      </c>
      <c r="N35" s="490">
        <v>1</v>
      </c>
      <c r="O35" s="491">
        <v>64922000</v>
      </c>
      <c r="P35" s="491">
        <v>64922000</v>
      </c>
      <c r="Q35" s="489" t="s">
        <v>810</v>
      </c>
      <c r="R35" s="472"/>
      <c r="S35" s="472"/>
      <c r="T35" s="472"/>
      <c r="U35" s="472"/>
      <c r="V35" s="472"/>
      <c r="W35" s="472"/>
      <c r="X35" s="472"/>
      <c r="Y35" s="472"/>
      <c r="Z35" s="472"/>
    </row>
    <row r="36" spans="1:26" ht="15.75" customHeight="1" x14ac:dyDescent="0.25">
      <c r="A36" s="492">
        <v>2</v>
      </c>
      <c r="B36" s="472" t="s">
        <v>811</v>
      </c>
      <c r="C36" s="472"/>
      <c r="D36" s="472"/>
      <c r="E36" s="495">
        <v>9600000</v>
      </c>
      <c r="F36" s="495"/>
      <c r="G36" s="494"/>
      <c r="H36" s="692"/>
      <c r="I36" s="492"/>
      <c r="J36" s="472"/>
      <c r="K36" s="334">
        <v>3</v>
      </c>
      <c r="L36" s="489" t="s">
        <v>812</v>
      </c>
      <c r="M36" s="490" t="s">
        <v>493</v>
      </c>
      <c r="N36" s="490">
        <v>30</v>
      </c>
      <c r="O36" s="491">
        <v>15000</v>
      </c>
      <c r="P36" s="491">
        <v>450000</v>
      </c>
      <c r="Q36" s="489"/>
      <c r="R36" s="472"/>
      <c r="S36" s="472"/>
      <c r="T36" s="472"/>
      <c r="U36" s="472"/>
      <c r="V36" s="472"/>
      <c r="W36" s="472"/>
      <c r="X36" s="472"/>
      <c r="Y36" s="472"/>
      <c r="Z36" s="472"/>
    </row>
    <row r="37" spans="1:26" ht="15.75" customHeight="1" x14ac:dyDescent="0.25">
      <c r="A37" s="492">
        <v>3</v>
      </c>
      <c r="B37" s="472" t="s">
        <v>813</v>
      </c>
      <c r="C37" s="472"/>
      <c r="D37" s="472"/>
      <c r="E37" s="495">
        <v>8000000</v>
      </c>
      <c r="F37" s="495"/>
      <c r="G37" s="494"/>
      <c r="H37" s="692"/>
      <c r="I37" s="492"/>
      <c r="J37" s="472"/>
      <c r="K37" s="334">
        <v>4</v>
      </c>
      <c r="L37" s="489" t="s">
        <v>814</v>
      </c>
      <c r="M37" s="490" t="s">
        <v>493</v>
      </c>
      <c r="N37" s="490">
        <v>30</v>
      </c>
      <c r="O37" s="491">
        <v>10000</v>
      </c>
      <c r="P37" s="491">
        <v>300000</v>
      </c>
      <c r="Q37" s="489"/>
      <c r="R37" s="472"/>
      <c r="S37" s="472"/>
      <c r="T37" s="472"/>
      <c r="U37" s="472"/>
      <c r="V37" s="472"/>
      <c r="W37" s="472"/>
      <c r="X37" s="472"/>
      <c r="Y37" s="472"/>
      <c r="Z37" s="472"/>
    </row>
    <row r="38" spans="1:26" ht="15.75" customHeight="1" x14ac:dyDescent="0.25">
      <c r="A38" s="492">
        <v>4</v>
      </c>
      <c r="B38" s="472" t="s">
        <v>815</v>
      </c>
      <c r="C38" s="472"/>
      <c r="D38" s="472"/>
      <c r="E38" s="495">
        <f>55000*260</f>
        <v>14300000</v>
      </c>
      <c r="F38" s="495"/>
      <c r="G38" s="494"/>
      <c r="H38" s="692"/>
      <c r="I38" s="492"/>
      <c r="J38" s="472"/>
      <c r="K38" s="334">
        <v>5</v>
      </c>
      <c r="L38" s="489" t="s">
        <v>816</v>
      </c>
      <c r="M38" s="490" t="s">
        <v>817</v>
      </c>
      <c r="N38" s="490">
        <v>12</v>
      </c>
      <c r="O38" s="491">
        <v>78000</v>
      </c>
      <c r="P38" s="491">
        <v>936000</v>
      </c>
      <c r="Q38" s="489"/>
      <c r="R38" s="472"/>
      <c r="S38" s="472"/>
      <c r="T38" s="472"/>
      <c r="U38" s="472"/>
      <c r="V38" s="472"/>
      <c r="W38" s="472"/>
      <c r="X38" s="472"/>
      <c r="Y38" s="472"/>
      <c r="Z38" s="472"/>
    </row>
    <row r="39" spans="1:26" ht="15.75" customHeight="1" x14ac:dyDescent="0.25">
      <c r="A39" s="492">
        <v>5</v>
      </c>
      <c r="B39" s="472" t="s">
        <v>818</v>
      </c>
      <c r="C39" s="472"/>
      <c r="D39" s="472"/>
      <c r="E39" s="495">
        <v>24968000</v>
      </c>
      <c r="F39" s="495"/>
      <c r="G39" s="494"/>
      <c r="H39" s="692">
        <v>45376</v>
      </c>
      <c r="I39" s="492" t="s">
        <v>306</v>
      </c>
      <c r="J39" s="472" t="s">
        <v>819</v>
      </c>
      <c r="K39" s="334">
        <v>6</v>
      </c>
      <c r="L39" s="489" t="s">
        <v>820</v>
      </c>
      <c r="M39" s="490" t="s">
        <v>821</v>
      </c>
      <c r="N39" s="490">
        <v>30</v>
      </c>
      <c r="O39" s="491">
        <v>270000</v>
      </c>
      <c r="P39" s="491">
        <v>8100000</v>
      </c>
      <c r="Q39" s="489" t="s">
        <v>822</v>
      </c>
      <c r="R39" s="472"/>
      <c r="S39" s="472"/>
      <c r="T39" s="472"/>
      <c r="U39" s="472"/>
      <c r="V39" s="472"/>
      <c r="W39" s="472"/>
      <c r="X39" s="472"/>
      <c r="Y39" s="472"/>
      <c r="Z39" s="472"/>
    </row>
    <row r="40" spans="1:26" ht="15.75" customHeight="1" x14ac:dyDescent="0.25">
      <c r="A40" s="492">
        <v>6</v>
      </c>
      <c r="B40" s="472" t="s">
        <v>823</v>
      </c>
      <c r="C40" s="472"/>
      <c r="D40" s="472"/>
      <c r="E40" s="495">
        <v>125000000</v>
      </c>
      <c r="F40" s="495"/>
      <c r="G40" s="494"/>
      <c r="H40" s="692">
        <v>45485</v>
      </c>
      <c r="I40" s="492" t="s">
        <v>306</v>
      </c>
      <c r="J40" s="472"/>
      <c r="K40" s="334">
        <v>7</v>
      </c>
      <c r="L40" s="489" t="s">
        <v>824</v>
      </c>
      <c r="M40" s="490" t="s">
        <v>825</v>
      </c>
      <c r="N40" s="490">
        <v>1</v>
      </c>
      <c r="O40" s="491">
        <v>5000000</v>
      </c>
      <c r="P40" s="491">
        <v>5000000</v>
      </c>
      <c r="Q40" s="489" t="s">
        <v>826</v>
      </c>
      <c r="R40" s="472"/>
      <c r="S40" s="472"/>
      <c r="T40" s="472"/>
      <c r="U40" s="472"/>
      <c r="V40" s="472"/>
      <c r="W40" s="472"/>
      <c r="X40" s="472"/>
      <c r="Y40" s="472"/>
      <c r="Z40" s="472"/>
    </row>
    <row r="41" spans="1:26" ht="15.75" customHeight="1" x14ac:dyDescent="0.25">
      <c r="A41" s="492">
        <v>7</v>
      </c>
      <c r="B41" s="472" t="s">
        <v>827</v>
      </c>
      <c r="C41" s="472"/>
      <c r="D41" s="472"/>
      <c r="E41" s="495">
        <v>47540000</v>
      </c>
      <c r="F41" s="495"/>
      <c r="G41" s="494"/>
      <c r="H41" s="692">
        <v>45594</v>
      </c>
      <c r="I41" s="492" t="s">
        <v>306</v>
      </c>
      <c r="J41" s="472"/>
      <c r="K41" s="335"/>
      <c r="L41" s="497" t="s">
        <v>828</v>
      </c>
      <c r="M41" s="489"/>
      <c r="N41" s="489"/>
      <c r="O41" s="489"/>
      <c r="P41" s="498">
        <v>325708000</v>
      </c>
      <c r="Q41" s="489"/>
      <c r="R41" s="472"/>
      <c r="S41" s="472"/>
      <c r="T41" s="472"/>
      <c r="U41" s="472"/>
      <c r="V41" s="472"/>
      <c r="W41" s="472"/>
      <c r="X41" s="472"/>
      <c r="Y41" s="472"/>
      <c r="Z41" s="472"/>
    </row>
    <row r="42" spans="1:26" ht="15.75" customHeight="1" x14ac:dyDescent="0.25">
      <c r="A42" s="472"/>
      <c r="B42" s="472"/>
      <c r="C42" s="472"/>
      <c r="D42" s="472"/>
      <c r="E42" s="495"/>
      <c r="F42" s="495"/>
      <c r="G42" s="494"/>
      <c r="H42" s="692"/>
      <c r="I42" s="492"/>
      <c r="J42" s="472"/>
      <c r="K42" s="472"/>
      <c r="L42" s="472"/>
      <c r="M42" s="472"/>
      <c r="N42" s="472"/>
      <c r="O42" s="472"/>
      <c r="P42" s="472"/>
      <c r="Q42" s="472"/>
      <c r="R42" s="472"/>
      <c r="S42" s="472"/>
      <c r="T42" s="472"/>
      <c r="U42" s="472"/>
      <c r="V42" s="472"/>
      <c r="W42" s="472"/>
      <c r="X42" s="472"/>
      <c r="Y42" s="472"/>
      <c r="Z42" s="472"/>
    </row>
    <row r="43" spans="1:26" ht="15.75" customHeight="1" x14ac:dyDescent="0.25">
      <c r="A43" s="472"/>
      <c r="B43" s="472"/>
      <c r="C43" s="472"/>
      <c r="D43" s="472"/>
      <c r="E43" s="495"/>
      <c r="F43" s="495"/>
      <c r="G43" s="494"/>
      <c r="H43" s="692"/>
      <c r="I43" s="492"/>
      <c r="J43" s="472"/>
      <c r="K43" s="472"/>
      <c r="L43" s="472"/>
      <c r="M43" s="472"/>
      <c r="N43" s="472"/>
      <c r="O43" s="472"/>
      <c r="P43" s="472"/>
      <c r="Q43" s="472"/>
      <c r="R43" s="472"/>
      <c r="S43" s="472"/>
      <c r="T43" s="472"/>
      <c r="U43" s="472"/>
      <c r="V43" s="472"/>
      <c r="W43" s="472"/>
      <c r="X43" s="472"/>
      <c r="Y43" s="472"/>
      <c r="Z43" s="472"/>
    </row>
    <row r="44" spans="1:26" ht="15.75" customHeight="1" x14ac:dyDescent="0.25">
      <c r="A44" s="472"/>
      <c r="B44" s="472"/>
      <c r="C44" s="472"/>
      <c r="D44" s="472"/>
      <c r="E44" s="495"/>
      <c r="F44" s="495"/>
      <c r="G44" s="494"/>
      <c r="H44" s="692"/>
      <c r="I44" s="492"/>
      <c r="J44" s="472"/>
      <c r="K44" s="472"/>
      <c r="L44" s="472"/>
      <c r="M44" s="472"/>
      <c r="N44" s="472"/>
      <c r="O44" s="472"/>
      <c r="P44" s="472"/>
      <c r="Q44" s="472"/>
      <c r="R44" s="472"/>
      <c r="S44" s="472"/>
      <c r="T44" s="472"/>
      <c r="U44" s="472"/>
      <c r="V44" s="472"/>
      <c r="W44" s="472"/>
      <c r="X44" s="472"/>
      <c r="Y44" s="472"/>
      <c r="Z44" s="472"/>
    </row>
    <row r="45" spans="1:26" ht="15.75" customHeight="1" x14ac:dyDescent="0.25">
      <c r="A45" s="472"/>
      <c r="B45" s="472"/>
      <c r="C45" s="472"/>
      <c r="D45" s="472"/>
      <c r="E45" s="495"/>
      <c r="F45" s="495"/>
      <c r="G45" s="494"/>
      <c r="H45" s="692"/>
      <c r="I45" s="492"/>
      <c r="J45" s="472"/>
      <c r="K45" s="472"/>
      <c r="L45" s="472"/>
      <c r="M45" s="472"/>
      <c r="N45" s="472"/>
      <c r="O45" s="472"/>
      <c r="P45" s="472"/>
      <c r="Q45" s="472"/>
      <c r="R45" s="472"/>
      <c r="S45" s="472"/>
      <c r="T45" s="472"/>
      <c r="U45" s="472"/>
      <c r="V45" s="472"/>
      <c r="W45" s="472"/>
      <c r="X45" s="472"/>
      <c r="Y45" s="472"/>
      <c r="Z45" s="472"/>
    </row>
    <row r="46" spans="1:26" ht="15.75" customHeight="1" x14ac:dyDescent="0.25">
      <c r="A46" s="472"/>
      <c r="B46" s="472"/>
      <c r="C46" s="472"/>
      <c r="D46" s="472"/>
      <c r="E46" s="495"/>
      <c r="F46" s="495"/>
      <c r="G46" s="494"/>
      <c r="H46" s="692"/>
      <c r="I46" s="492"/>
      <c r="J46" s="472"/>
      <c r="K46" s="472"/>
      <c r="L46" s="472"/>
      <c r="M46" s="472"/>
      <c r="N46" s="472"/>
      <c r="O46" s="472"/>
      <c r="P46" s="472"/>
      <c r="Q46" s="472"/>
      <c r="R46" s="472"/>
      <c r="S46" s="472"/>
      <c r="T46" s="472"/>
      <c r="U46" s="472"/>
      <c r="V46" s="472"/>
      <c r="W46" s="472"/>
      <c r="X46" s="472"/>
      <c r="Y46" s="472"/>
      <c r="Z46" s="472"/>
    </row>
    <row r="47" spans="1:26" ht="15.75" customHeight="1" x14ac:dyDescent="0.25">
      <c r="A47" s="472"/>
      <c r="B47" s="472"/>
      <c r="C47" s="472"/>
      <c r="D47" s="472"/>
      <c r="E47" s="495"/>
      <c r="F47" s="495"/>
      <c r="G47" s="494"/>
      <c r="H47" s="692"/>
      <c r="I47" s="492"/>
      <c r="J47" s="472"/>
      <c r="K47" s="472"/>
      <c r="L47" s="472"/>
      <c r="M47" s="472"/>
      <c r="N47" s="472"/>
      <c r="O47" s="472"/>
      <c r="P47" s="472"/>
      <c r="Q47" s="472"/>
      <c r="R47" s="472"/>
      <c r="S47" s="472"/>
      <c r="T47" s="472"/>
      <c r="U47" s="472"/>
      <c r="V47" s="472"/>
      <c r="W47" s="472"/>
      <c r="X47" s="472"/>
      <c r="Y47" s="472"/>
      <c r="Z47" s="472"/>
    </row>
    <row r="48" spans="1:26" ht="15.75" customHeight="1" x14ac:dyDescent="0.25">
      <c r="A48" s="472"/>
      <c r="B48" s="472"/>
      <c r="C48" s="472"/>
      <c r="D48" s="472"/>
      <c r="E48" s="495"/>
      <c r="F48" s="495"/>
      <c r="G48" s="305"/>
      <c r="H48" s="692"/>
      <c r="I48" s="492"/>
      <c r="J48" s="472"/>
      <c r="K48" s="472"/>
      <c r="L48" s="472"/>
      <c r="M48" s="472"/>
      <c r="N48" s="472"/>
      <c r="O48" s="472"/>
      <c r="P48" s="472"/>
      <c r="R48" s="472"/>
      <c r="S48" s="472"/>
      <c r="T48" s="472"/>
      <c r="U48" s="472"/>
      <c r="V48" s="472"/>
      <c r="W48" s="472"/>
      <c r="X48" s="472"/>
      <c r="Y48" s="472"/>
      <c r="Z48" s="472"/>
    </row>
    <row r="49" spans="1:26" ht="15.75" customHeight="1" x14ac:dyDescent="0.25">
      <c r="A49" s="472"/>
      <c r="B49" s="472"/>
      <c r="C49" s="472"/>
      <c r="D49" s="472"/>
      <c r="E49" s="495"/>
      <c r="F49" s="495"/>
      <c r="G49" s="494"/>
      <c r="H49" s="692"/>
      <c r="I49" s="492"/>
      <c r="J49" s="472"/>
      <c r="K49" s="472"/>
      <c r="L49" s="472"/>
      <c r="M49" s="472"/>
      <c r="N49" s="472"/>
      <c r="O49" s="472"/>
      <c r="P49" s="472"/>
      <c r="Q49" s="472"/>
      <c r="R49" s="472"/>
      <c r="S49" s="472"/>
      <c r="T49" s="472"/>
      <c r="U49" s="472"/>
      <c r="V49" s="472"/>
      <c r="W49" s="472"/>
      <c r="X49" s="472"/>
      <c r="Y49" s="472"/>
      <c r="Z49" s="472"/>
    </row>
    <row r="50" spans="1:26" ht="15.75" customHeight="1" x14ac:dyDescent="0.25">
      <c r="A50" s="472"/>
      <c r="B50" s="472"/>
      <c r="C50" s="472"/>
      <c r="D50" s="472"/>
      <c r="E50" s="495"/>
      <c r="F50" s="495"/>
      <c r="G50" s="494"/>
      <c r="H50" s="692"/>
      <c r="I50" s="492"/>
      <c r="J50" s="472"/>
      <c r="K50" s="472"/>
      <c r="L50" s="472"/>
      <c r="M50" s="472"/>
      <c r="N50" s="472"/>
      <c r="O50" s="472"/>
      <c r="P50" s="472"/>
      <c r="Q50" s="472"/>
      <c r="R50" s="472"/>
      <c r="S50" s="472"/>
      <c r="T50" s="472"/>
      <c r="U50" s="472"/>
      <c r="V50" s="472"/>
      <c r="W50" s="472"/>
      <c r="X50" s="472"/>
      <c r="Y50" s="472"/>
      <c r="Z50" s="472"/>
    </row>
    <row r="51" spans="1:26" ht="15.75" customHeight="1" x14ac:dyDescent="0.25">
      <c r="A51" s="472"/>
      <c r="B51" s="472"/>
      <c r="C51" s="472"/>
      <c r="D51" s="472"/>
      <c r="E51" s="495"/>
      <c r="F51" s="495"/>
      <c r="G51" s="494"/>
      <c r="H51" s="692"/>
      <c r="I51" s="492"/>
      <c r="J51" s="472"/>
      <c r="K51" s="472"/>
      <c r="L51" s="472"/>
      <c r="M51" s="472"/>
      <c r="N51" s="472"/>
      <c r="O51" s="472"/>
      <c r="P51" s="472"/>
      <c r="Q51" s="472"/>
      <c r="R51" s="472"/>
      <c r="S51" s="472"/>
      <c r="T51" s="472"/>
      <c r="U51" s="472"/>
      <c r="V51" s="472"/>
      <c r="W51" s="472"/>
      <c r="X51" s="472"/>
      <c r="Y51" s="472"/>
      <c r="Z51" s="472"/>
    </row>
    <row r="52" spans="1:26" ht="15.75" customHeight="1" x14ac:dyDescent="0.25">
      <c r="A52" s="472"/>
      <c r="B52" s="472"/>
      <c r="C52" s="472"/>
      <c r="D52" s="472"/>
      <c r="E52" s="495"/>
      <c r="F52" s="495"/>
      <c r="G52" s="494"/>
      <c r="H52" s="692"/>
      <c r="I52" s="492"/>
      <c r="J52" s="472"/>
      <c r="K52" s="472"/>
      <c r="L52" s="472"/>
      <c r="M52" s="472"/>
      <c r="N52" s="472"/>
      <c r="O52" s="472"/>
      <c r="P52" s="472"/>
      <c r="Q52" s="472"/>
      <c r="R52" s="472"/>
      <c r="S52" s="472"/>
      <c r="T52" s="472"/>
      <c r="U52" s="472"/>
      <c r="V52" s="472"/>
      <c r="W52" s="472"/>
      <c r="X52" s="472"/>
      <c r="Y52" s="472"/>
      <c r="Z52" s="472"/>
    </row>
    <row r="53" spans="1:26" ht="15.75" customHeight="1" x14ac:dyDescent="0.25">
      <c r="A53" s="472"/>
      <c r="B53" s="472"/>
      <c r="C53" s="472"/>
      <c r="D53" s="472"/>
      <c r="E53" s="495"/>
      <c r="F53" s="495"/>
      <c r="G53" s="494"/>
      <c r="H53" s="692"/>
      <c r="I53" s="492"/>
      <c r="J53" s="472"/>
      <c r="K53" s="472"/>
      <c r="L53" s="472"/>
      <c r="M53" s="472"/>
      <c r="N53" s="472"/>
      <c r="O53" s="472"/>
      <c r="P53" s="472"/>
      <c r="Q53" s="472"/>
      <c r="R53" s="472"/>
      <c r="S53" s="472"/>
      <c r="T53" s="472"/>
      <c r="U53" s="472"/>
      <c r="V53" s="472"/>
      <c r="W53" s="472"/>
      <c r="X53" s="472"/>
      <c r="Y53" s="472"/>
      <c r="Z53" s="472"/>
    </row>
    <row r="54" spans="1:26" ht="15.75" customHeight="1" x14ac:dyDescent="0.25">
      <c r="A54" s="472"/>
      <c r="B54" s="472"/>
      <c r="C54" s="472"/>
      <c r="D54" s="472"/>
      <c r="E54" s="495"/>
      <c r="F54" s="495"/>
      <c r="G54" s="494"/>
      <c r="H54" s="692"/>
      <c r="I54" s="492"/>
      <c r="J54" s="472"/>
      <c r="K54" s="472"/>
      <c r="L54" s="472"/>
      <c r="M54" s="472"/>
      <c r="N54" s="472"/>
      <c r="O54" s="472"/>
      <c r="P54" s="472"/>
      <c r="Q54" s="472"/>
      <c r="R54" s="472"/>
      <c r="S54" s="472"/>
      <c r="T54" s="472"/>
      <c r="U54" s="472"/>
      <c r="V54" s="472"/>
      <c r="W54" s="472"/>
      <c r="X54" s="472"/>
      <c r="Y54" s="472"/>
      <c r="Z54" s="472"/>
    </row>
    <row r="55" spans="1:26" ht="15.75" customHeight="1" x14ac:dyDescent="0.25">
      <c r="A55" s="472"/>
      <c r="B55" s="472"/>
      <c r="C55" s="472"/>
      <c r="D55" s="472"/>
      <c r="E55" s="495"/>
      <c r="F55" s="495"/>
      <c r="G55" s="494"/>
      <c r="H55" s="692"/>
      <c r="I55" s="492"/>
      <c r="J55" s="472"/>
      <c r="K55" s="472"/>
      <c r="L55" s="472"/>
      <c r="M55" s="472"/>
      <c r="N55" s="472"/>
      <c r="O55" s="472"/>
      <c r="P55" s="472"/>
      <c r="Q55" s="472"/>
      <c r="R55" s="472"/>
      <c r="S55" s="472"/>
      <c r="T55" s="472"/>
      <c r="U55" s="472"/>
      <c r="V55" s="472"/>
      <c r="W55" s="472"/>
      <c r="X55" s="472"/>
      <c r="Y55" s="472"/>
      <c r="Z55" s="472"/>
    </row>
    <row r="56" spans="1:26" ht="15.75" customHeight="1" x14ac:dyDescent="0.25">
      <c r="A56" s="472"/>
      <c r="B56" s="472"/>
      <c r="C56" s="472"/>
      <c r="D56" s="472"/>
      <c r="E56" s="495"/>
      <c r="F56" s="495"/>
      <c r="G56" s="494"/>
      <c r="H56" s="692"/>
      <c r="I56" s="492"/>
      <c r="J56" s="472"/>
      <c r="K56" s="472"/>
      <c r="L56" s="472"/>
      <c r="M56" s="472"/>
      <c r="N56" s="472"/>
      <c r="O56" s="472"/>
      <c r="P56" s="472"/>
      <c r="Q56" s="472"/>
      <c r="R56" s="472"/>
      <c r="S56" s="472"/>
      <c r="T56" s="472"/>
      <c r="U56" s="472"/>
      <c r="V56" s="472"/>
      <c r="W56" s="472"/>
      <c r="X56" s="472"/>
      <c r="Y56" s="472"/>
      <c r="Z56" s="472"/>
    </row>
    <row r="57" spans="1:26" ht="15.75" customHeight="1" x14ac:dyDescent="0.25">
      <c r="A57" s="472"/>
      <c r="B57" s="472"/>
      <c r="C57" s="472"/>
      <c r="D57" s="472"/>
      <c r="E57" s="495"/>
      <c r="F57" s="495"/>
      <c r="G57" s="494"/>
      <c r="H57" s="692"/>
      <c r="I57" s="492"/>
      <c r="J57" s="472"/>
      <c r="K57" s="472"/>
      <c r="L57" s="472"/>
      <c r="M57" s="472"/>
      <c r="N57" s="472"/>
      <c r="O57" s="472"/>
      <c r="P57" s="472"/>
      <c r="Q57" s="472"/>
      <c r="R57" s="472"/>
      <c r="S57" s="472"/>
      <c r="T57" s="472"/>
      <c r="U57" s="472"/>
      <c r="V57" s="472"/>
      <c r="W57" s="472"/>
      <c r="X57" s="472"/>
      <c r="Y57" s="472"/>
      <c r="Z57" s="472"/>
    </row>
    <row r="58" spans="1:26" ht="15.75" customHeight="1" x14ac:dyDescent="0.25">
      <c r="A58" s="472"/>
      <c r="B58" s="472"/>
      <c r="C58" s="472"/>
      <c r="D58" s="472"/>
      <c r="E58" s="495"/>
      <c r="F58" s="495"/>
      <c r="G58" s="494"/>
      <c r="H58" s="692"/>
      <c r="I58" s="492"/>
      <c r="J58" s="472"/>
      <c r="K58" s="472"/>
      <c r="L58" s="472"/>
      <c r="M58" s="472"/>
      <c r="N58" s="472"/>
      <c r="O58" s="472"/>
      <c r="P58" s="472"/>
      <c r="Q58" s="472"/>
      <c r="R58" s="472"/>
      <c r="S58" s="472"/>
      <c r="T58" s="472"/>
      <c r="U58" s="472"/>
      <c r="V58" s="472"/>
      <c r="W58" s="472"/>
      <c r="X58" s="472"/>
      <c r="Y58" s="472"/>
      <c r="Z58" s="472"/>
    </row>
    <row r="59" spans="1:26" ht="15.75" customHeight="1" x14ac:dyDescent="0.25">
      <c r="A59" s="472"/>
      <c r="B59" s="472"/>
      <c r="C59" s="472"/>
      <c r="D59" s="472"/>
      <c r="E59" s="495"/>
      <c r="F59" s="495"/>
      <c r="G59" s="494"/>
      <c r="H59" s="692"/>
      <c r="I59" s="492"/>
      <c r="J59" s="472"/>
      <c r="K59" s="472"/>
      <c r="L59" s="472"/>
      <c r="M59" s="472"/>
      <c r="N59" s="472"/>
      <c r="O59" s="472"/>
      <c r="P59" s="472"/>
      <c r="Q59" s="472"/>
      <c r="R59" s="472"/>
      <c r="S59" s="472"/>
      <c r="T59" s="472"/>
      <c r="U59" s="472"/>
      <c r="V59" s="472"/>
      <c r="W59" s="472"/>
      <c r="X59" s="472"/>
      <c r="Y59" s="472"/>
      <c r="Z59" s="472"/>
    </row>
    <row r="60" spans="1:26" ht="15.75" customHeight="1" x14ac:dyDescent="0.25">
      <c r="A60" s="472"/>
      <c r="B60" s="472"/>
      <c r="C60" s="472"/>
      <c r="D60" s="472"/>
      <c r="E60" s="495"/>
      <c r="F60" s="495"/>
      <c r="G60" s="494"/>
      <c r="H60" s="692"/>
      <c r="I60" s="492"/>
      <c r="J60" s="472"/>
      <c r="K60" s="472"/>
      <c r="L60" s="472"/>
      <c r="M60" s="472"/>
      <c r="N60" s="472"/>
      <c r="O60" s="472"/>
      <c r="P60" s="472"/>
      <c r="Q60" s="472"/>
      <c r="R60" s="472"/>
      <c r="S60" s="472"/>
      <c r="T60" s="472"/>
      <c r="U60" s="472"/>
      <c r="V60" s="472"/>
      <c r="W60" s="472"/>
      <c r="X60" s="472"/>
      <c r="Y60" s="472"/>
      <c r="Z60" s="472"/>
    </row>
    <row r="61" spans="1:26" ht="15.75" customHeight="1" x14ac:dyDescent="0.25">
      <c r="A61" s="472"/>
      <c r="B61" s="472"/>
      <c r="C61" s="472"/>
      <c r="D61" s="472"/>
      <c r="E61" s="495"/>
      <c r="F61" s="495"/>
      <c r="G61" s="494"/>
      <c r="H61" s="692"/>
      <c r="I61" s="492"/>
      <c r="J61" s="472"/>
      <c r="K61" s="472"/>
      <c r="L61" s="472"/>
      <c r="M61" s="472"/>
      <c r="N61" s="472"/>
      <c r="O61" s="472"/>
      <c r="P61" s="472"/>
      <c r="Q61" s="472"/>
      <c r="R61" s="472"/>
      <c r="S61" s="472"/>
      <c r="T61" s="472"/>
      <c r="U61" s="472"/>
      <c r="V61" s="472"/>
      <c r="W61" s="472"/>
      <c r="X61" s="472"/>
      <c r="Y61" s="472"/>
      <c r="Z61" s="472"/>
    </row>
    <row r="62" spans="1:26" ht="15.75" customHeight="1" x14ac:dyDescent="0.25">
      <c r="A62" s="472"/>
      <c r="B62" s="472"/>
      <c r="C62" s="472"/>
      <c r="D62" s="472"/>
      <c r="E62" s="495"/>
      <c r="F62" s="495"/>
      <c r="G62" s="494"/>
      <c r="H62" s="692"/>
      <c r="I62" s="492"/>
      <c r="J62" s="472"/>
      <c r="K62" s="472"/>
      <c r="L62" s="472"/>
      <c r="M62" s="472"/>
      <c r="N62" s="472"/>
      <c r="O62" s="472"/>
      <c r="P62" s="472"/>
      <c r="Q62" s="472"/>
      <c r="R62" s="472"/>
      <c r="S62" s="472"/>
      <c r="T62" s="472"/>
      <c r="U62" s="472"/>
      <c r="V62" s="472"/>
      <c r="W62" s="472"/>
      <c r="X62" s="472"/>
      <c r="Y62" s="472"/>
      <c r="Z62" s="472"/>
    </row>
    <row r="63" spans="1:26" ht="15.75" customHeight="1" x14ac:dyDescent="0.25">
      <c r="A63" s="472"/>
      <c r="B63" s="472"/>
      <c r="C63" s="472"/>
      <c r="D63" s="472"/>
      <c r="E63" s="495"/>
      <c r="F63" s="495"/>
      <c r="G63" s="494"/>
      <c r="H63" s="692"/>
      <c r="I63" s="492"/>
      <c r="J63" s="472"/>
      <c r="K63" s="472"/>
      <c r="L63" s="472"/>
      <c r="M63" s="472"/>
      <c r="N63" s="472"/>
      <c r="O63" s="472"/>
      <c r="P63" s="472"/>
      <c r="Q63" s="472"/>
      <c r="R63" s="472"/>
      <c r="S63" s="472"/>
      <c r="T63" s="472"/>
      <c r="U63" s="472"/>
      <c r="V63" s="472"/>
      <c r="W63" s="472"/>
      <c r="X63" s="472"/>
      <c r="Y63" s="472"/>
      <c r="Z63" s="472"/>
    </row>
    <row r="64" spans="1:26" ht="15.75" customHeight="1" x14ac:dyDescent="0.25">
      <c r="A64" s="472"/>
      <c r="B64" s="472"/>
      <c r="C64" s="472"/>
      <c r="D64" s="472"/>
      <c r="E64" s="495"/>
      <c r="F64" s="495"/>
      <c r="G64" s="494"/>
      <c r="H64" s="692"/>
      <c r="I64" s="492"/>
      <c r="J64" s="472"/>
      <c r="K64" s="472"/>
      <c r="L64" s="472"/>
      <c r="M64" s="472"/>
      <c r="N64" s="472"/>
      <c r="O64" s="472"/>
      <c r="P64" s="472"/>
      <c r="Q64" s="472"/>
      <c r="R64" s="472"/>
      <c r="S64" s="472"/>
      <c r="T64" s="472"/>
      <c r="U64" s="472"/>
      <c r="V64" s="472"/>
      <c r="W64" s="472"/>
      <c r="X64" s="472"/>
      <c r="Y64" s="472"/>
      <c r="Z64" s="472"/>
    </row>
    <row r="65" spans="1:26" ht="15.75" customHeight="1" x14ac:dyDescent="0.25">
      <c r="A65" s="472"/>
      <c r="B65" s="472"/>
      <c r="C65" s="472"/>
      <c r="D65" s="472"/>
      <c r="E65" s="495"/>
      <c r="F65" s="495"/>
      <c r="G65" s="494"/>
      <c r="H65" s="692"/>
      <c r="I65" s="492"/>
      <c r="J65" s="472"/>
      <c r="K65" s="472"/>
      <c r="L65" s="472"/>
      <c r="M65" s="472"/>
      <c r="N65" s="472"/>
      <c r="O65" s="472"/>
      <c r="P65" s="472"/>
      <c r="Q65" s="472"/>
      <c r="R65" s="472"/>
      <c r="S65" s="472"/>
      <c r="T65" s="472"/>
      <c r="U65" s="472"/>
      <c r="V65" s="472"/>
      <c r="W65" s="472"/>
      <c r="X65" s="472"/>
      <c r="Y65" s="472"/>
      <c r="Z65" s="472"/>
    </row>
    <row r="66" spans="1:26" ht="15.75" customHeight="1" x14ac:dyDescent="0.25">
      <c r="A66" s="472"/>
      <c r="B66" s="472"/>
      <c r="C66" s="472"/>
      <c r="D66" s="472"/>
      <c r="E66" s="495"/>
      <c r="F66" s="495"/>
      <c r="G66" s="494"/>
      <c r="H66" s="692"/>
      <c r="I66" s="492"/>
      <c r="J66" s="472"/>
      <c r="K66" s="472"/>
      <c r="L66" s="472"/>
      <c r="M66" s="472"/>
      <c r="N66" s="472"/>
      <c r="O66" s="472"/>
      <c r="P66" s="472"/>
      <c r="Q66" s="472"/>
      <c r="R66" s="472"/>
      <c r="S66" s="472"/>
      <c r="T66" s="472"/>
      <c r="U66" s="472"/>
      <c r="V66" s="472"/>
      <c r="W66" s="472"/>
      <c r="X66" s="472"/>
      <c r="Y66" s="472"/>
      <c r="Z66" s="472"/>
    </row>
    <row r="67" spans="1:26" ht="15.75" customHeight="1" x14ac:dyDescent="0.25">
      <c r="A67" s="472"/>
      <c r="B67" s="472"/>
      <c r="C67" s="472"/>
      <c r="D67" s="472"/>
      <c r="E67" s="495"/>
      <c r="F67" s="495"/>
      <c r="G67" s="494"/>
      <c r="H67" s="692"/>
      <c r="I67" s="492"/>
      <c r="J67" s="472"/>
      <c r="K67" s="472"/>
      <c r="L67" s="472"/>
      <c r="M67" s="472"/>
      <c r="N67" s="472"/>
      <c r="O67" s="472"/>
      <c r="P67" s="472"/>
      <c r="Q67" s="472"/>
      <c r="R67" s="472"/>
      <c r="S67" s="472"/>
      <c r="T67" s="472"/>
      <c r="U67" s="472"/>
      <c r="V67" s="472"/>
      <c r="W67" s="472"/>
      <c r="X67" s="472"/>
      <c r="Y67" s="472"/>
      <c r="Z67" s="472"/>
    </row>
    <row r="68" spans="1:26" ht="15.75" customHeight="1" x14ac:dyDescent="0.25">
      <c r="A68" s="472"/>
      <c r="B68" s="472"/>
      <c r="C68" s="472"/>
      <c r="D68" s="472"/>
      <c r="E68" s="495"/>
      <c r="F68" s="495"/>
      <c r="G68" s="494"/>
      <c r="H68" s="692"/>
      <c r="I68" s="492"/>
      <c r="J68" s="472"/>
      <c r="K68" s="472"/>
      <c r="L68" s="472"/>
      <c r="M68" s="472"/>
      <c r="N68" s="472"/>
      <c r="O68" s="472"/>
      <c r="P68" s="472"/>
      <c r="Q68" s="472"/>
      <c r="R68" s="472"/>
      <c r="S68" s="472"/>
      <c r="T68" s="472"/>
      <c r="U68" s="472"/>
      <c r="V68" s="472"/>
      <c r="W68" s="472"/>
      <c r="X68" s="472"/>
      <c r="Y68" s="472"/>
      <c r="Z68" s="472"/>
    </row>
    <row r="69" spans="1:26" ht="15.75" customHeight="1" x14ac:dyDescent="0.25">
      <c r="A69" s="472"/>
      <c r="B69" s="472"/>
      <c r="C69" s="472"/>
      <c r="D69" s="472"/>
      <c r="E69" s="495"/>
      <c r="F69" s="495"/>
      <c r="G69" s="494"/>
      <c r="H69" s="692"/>
      <c r="I69" s="492"/>
      <c r="J69" s="472"/>
      <c r="K69" s="472"/>
      <c r="L69" s="472"/>
      <c r="M69" s="472"/>
      <c r="N69" s="472"/>
      <c r="O69" s="472"/>
      <c r="P69" s="472"/>
      <c r="Q69" s="472"/>
      <c r="R69" s="472"/>
      <c r="S69" s="472"/>
      <c r="T69" s="472"/>
      <c r="U69" s="472"/>
      <c r="V69" s="472"/>
      <c r="W69" s="472"/>
      <c r="X69" s="472"/>
      <c r="Y69" s="472"/>
      <c r="Z69" s="472"/>
    </row>
    <row r="70" spans="1:26" ht="15.75" customHeight="1" x14ac:dyDescent="0.25">
      <c r="A70" s="472"/>
      <c r="B70" s="472"/>
      <c r="C70" s="472"/>
      <c r="D70" s="472"/>
      <c r="E70" s="495"/>
      <c r="F70" s="495"/>
      <c r="G70" s="494"/>
      <c r="H70" s="692"/>
      <c r="I70" s="492"/>
      <c r="J70" s="472"/>
      <c r="K70" s="472"/>
      <c r="L70" s="472"/>
      <c r="M70" s="472"/>
      <c r="N70" s="472"/>
      <c r="O70" s="472"/>
      <c r="P70" s="472"/>
      <c r="Q70" s="472"/>
      <c r="R70" s="472"/>
      <c r="S70" s="472"/>
      <c r="T70" s="472"/>
      <c r="U70" s="472"/>
      <c r="V70" s="472"/>
      <c r="W70" s="472"/>
      <c r="X70" s="472"/>
      <c r="Y70" s="472"/>
      <c r="Z70" s="472"/>
    </row>
    <row r="71" spans="1:26" ht="15.75" customHeight="1" x14ac:dyDescent="0.25">
      <c r="A71" s="472"/>
      <c r="B71" s="472"/>
      <c r="C71" s="472"/>
      <c r="D71" s="472"/>
      <c r="E71" s="495"/>
      <c r="F71" s="495"/>
      <c r="G71" s="494"/>
      <c r="H71" s="692"/>
      <c r="I71" s="492"/>
      <c r="J71" s="472"/>
      <c r="K71" s="472"/>
      <c r="L71" s="472"/>
      <c r="M71" s="472"/>
      <c r="N71" s="472"/>
      <c r="O71" s="472"/>
      <c r="P71" s="472"/>
      <c r="Q71" s="472"/>
      <c r="R71" s="472"/>
      <c r="S71" s="472"/>
      <c r="T71" s="472"/>
      <c r="U71" s="472"/>
      <c r="V71" s="472"/>
      <c r="W71" s="472"/>
      <c r="X71" s="472"/>
      <c r="Y71" s="472"/>
      <c r="Z71" s="472"/>
    </row>
    <row r="72" spans="1:26" ht="15.75" customHeight="1" x14ac:dyDescent="0.25">
      <c r="A72" s="472"/>
      <c r="B72" s="472"/>
      <c r="C72" s="472"/>
      <c r="D72" s="472"/>
      <c r="E72" s="495"/>
      <c r="F72" s="495"/>
      <c r="G72" s="494"/>
      <c r="H72" s="692"/>
      <c r="I72" s="492"/>
      <c r="J72" s="472"/>
      <c r="K72" s="472"/>
      <c r="L72" s="472"/>
      <c r="M72" s="472"/>
      <c r="N72" s="472"/>
      <c r="O72" s="472"/>
      <c r="P72" s="472"/>
      <c r="Q72" s="472"/>
      <c r="R72" s="472"/>
      <c r="S72" s="472"/>
      <c r="T72" s="472"/>
      <c r="U72" s="472"/>
      <c r="V72" s="472"/>
      <c r="W72" s="472"/>
      <c r="X72" s="472"/>
      <c r="Y72" s="472"/>
      <c r="Z72" s="472"/>
    </row>
    <row r="73" spans="1:26" ht="15.75" customHeight="1" x14ac:dyDescent="0.25">
      <c r="A73" s="472"/>
      <c r="B73" s="472"/>
      <c r="C73" s="472"/>
      <c r="D73" s="472"/>
      <c r="E73" s="495"/>
      <c r="F73" s="495"/>
      <c r="G73" s="494"/>
      <c r="H73" s="692"/>
      <c r="I73" s="492"/>
      <c r="J73" s="472"/>
      <c r="K73" s="472"/>
      <c r="L73" s="472"/>
      <c r="M73" s="472"/>
      <c r="N73" s="472"/>
      <c r="O73" s="472"/>
      <c r="P73" s="472"/>
      <c r="Q73" s="472"/>
      <c r="R73" s="472"/>
      <c r="S73" s="472"/>
      <c r="T73" s="472"/>
      <c r="U73" s="472"/>
      <c r="V73" s="472"/>
      <c r="W73" s="472"/>
      <c r="X73" s="472"/>
      <c r="Y73" s="472"/>
      <c r="Z73" s="472"/>
    </row>
    <row r="74" spans="1:26" ht="15.75" customHeight="1" x14ac:dyDescent="0.25">
      <c r="A74" s="472"/>
      <c r="B74" s="472"/>
      <c r="C74" s="472"/>
      <c r="D74" s="472"/>
      <c r="E74" s="495"/>
      <c r="F74" s="495"/>
      <c r="G74" s="494"/>
      <c r="H74" s="692"/>
      <c r="I74" s="492"/>
      <c r="J74" s="472"/>
      <c r="K74" s="472"/>
      <c r="L74" s="472"/>
      <c r="M74" s="472"/>
      <c r="N74" s="472"/>
      <c r="O74" s="472"/>
      <c r="P74" s="472"/>
      <c r="Q74" s="472"/>
      <c r="R74" s="472"/>
      <c r="S74" s="472"/>
      <c r="T74" s="472"/>
      <c r="U74" s="472"/>
      <c r="V74" s="472"/>
      <c r="W74" s="472"/>
      <c r="X74" s="472"/>
      <c r="Y74" s="472"/>
      <c r="Z74" s="472"/>
    </row>
    <row r="75" spans="1:26" ht="15.75" customHeight="1" x14ac:dyDescent="0.25">
      <c r="A75" s="472"/>
      <c r="B75" s="472"/>
      <c r="C75" s="472"/>
      <c r="D75" s="472"/>
      <c r="E75" s="495"/>
      <c r="F75" s="495"/>
      <c r="G75" s="494"/>
      <c r="H75" s="692"/>
      <c r="I75" s="492"/>
      <c r="J75" s="472"/>
      <c r="K75" s="472"/>
      <c r="L75" s="472"/>
      <c r="M75" s="472"/>
      <c r="N75" s="472"/>
      <c r="O75" s="472"/>
      <c r="P75" s="472"/>
      <c r="Q75" s="472"/>
      <c r="R75" s="472"/>
      <c r="S75" s="472"/>
      <c r="T75" s="472"/>
      <c r="U75" s="472"/>
      <c r="V75" s="472"/>
      <c r="W75" s="472"/>
      <c r="X75" s="472"/>
      <c r="Y75" s="472"/>
      <c r="Z75" s="472"/>
    </row>
    <row r="76" spans="1:26" ht="15.75" customHeight="1" x14ac:dyDescent="0.25">
      <c r="A76" s="472"/>
      <c r="B76" s="472"/>
      <c r="C76" s="472"/>
      <c r="D76" s="472"/>
      <c r="E76" s="495"/>
      <c r="F76" s="495"/>
      <c r="G76" s="494"/>
      <c r="H76" s="692"/>
      <c r="I76" s="492"/>
      <c r="J76" s="472"/>
      <c r="K76" s="472"/>
      <c r="L76" s="472"/>
      <c r="M76" s="472"/>
      <c r="N76" s="472"/>
      <c r="O76" s="472"/>
      <c r="P76" s="472"/>
      <c r="Q76" s="472"/>
      <c r="R76" s="472"/>
      <c r="S76" s="472"/>
      <c r="T76" s="472"/>
      <c r="U76" s="472"/>
      <c r="V76" s="472"/>
      <c r="W76" s="472"/>
      <c r="X76" s="472"/>
      <c r="Y76" s="472"/>
      <c r="Z76" s="472"/>
    </row>
    <row r="77" spans="1:26" ht="15.75" customHeight="1" x14ac:dyDescent="0.25">
      <c r="A77" s="472"/>
      <c r="B77" s="472"/>
      <c r="C77" s="472"/>
      <c r="D77" s="472"/>
      <c r="E77" s="495"/>
      <c r="F77" s="495"/>
      <c r="G77" s="494"/>
      <c r="H77" s="692"/>
      <c r="I77" s="492"/>
      <c r="J77" s="472"/>
      <c r="K77" s="472"/>
      <c r="L77" s="472"/>
      <c r="M77" s="472"/>
      <c r="N77" s="472"/>
      <c r="O77" s="472"/>
      <c r="P77" s="472"/>
      <c r="Q77" s="472"/>
      <c r="R77" s="472"/>
      <c r="S77" s="472"/>
      <c r="T77" s="472"/>
      <c r="U77" s="472"/>
      <c r="V77" s="472"/>
      <c r="W77" s="472"/>
      <c r="X77" s="472"/>
      <c r="Y77" s="472"/>
      <c r="Z77" s="472"/>
    </row>
    <row r="78" spans="1:26" ht="15.75" customHeight="1" x14ac:dyDescent="0.25">
      <c r="A78" s="472"/>
      <c r="B78" s="472"/>
      <c r="C78" s="472"/>
      <c r="D78" s="472"/>
      <c r="E78" s="495"/>
      <c r="F78" s="495"/>
      <c r="G78" s="494"/>
      <c r="H78" s="692"/>
      <c r="I78" s="492"/>
      <c r="J78" s="472"/>
      <c r="K78" s="472"/>
      <c r="L78" s="472"/>
      <c r="M78" s="472"/>
      <c r="N78" s="472"/>
      <c r="O78" s="472"/>
      <c r="P78" s="472"/>
      <c r="Q78" s="472"/>
      <c r="R78" s="472"/>
      <c r="S78" s="472"/>
      <c r="T78" s="472"/>
      <c r="U78" s="472"/>
      <c r="V78" s="472"/>
      <c r="W78" s="472"/>
      <c r="X78" s="472"/>
      <c r="Y78" s="472"/>
      <c r="Z78" s="472"/>
    </row>
    <row r="79" spans="1:26" ht="15.75" customHeight="1" x14ac:dyDescent="0.25">
      <c r="A79" s="472"/>
      <c r="B79" s="472"/>
      <c r="C79" s="472"/>
      <c r="D79" s="472"/>
      <c r="E79" s="495"/>
      <c r="F79" s="495"/>
      <c r="G79" s="494"/>
      <c r="H79" s="692"/>
      <c r="I79" s="492"/>
      <c r="J79" s="472"/>
      <c r="K79" s="472"/>
      <c r="L79" s="472"/>
      <c r="M79" s="472"/>
      <c r="N79" s="472"/>
      <c r="O79" s="472"/>
      <c r="P79" s="472"/>
      <c r="Q79" s="472"/>
      <c r="R79" s="472"/>
      <c r="S79" s="472"/>
      <c r="T79" s="472"/>
      <c r="U79" s="472"/>
      <c r="V79" s="472"/>
      <c r="W79" s="472"/>
      <c r="X79" s="472"/>
      <c r="Y79" s="472"/>
      <c r="Z79" s="472"/>
    </row>
    <row r="80" spans="1:26" ht="15.75" customHeight="1" x14ac:dyDescent="0.25">
      <c r="A80" s="472"/>
      <c r="B80" s="472"/>
      <c r="C80" s="472"/>
      <c r="D80" s="472"/>
      <c r="E80" s="495"/>
      <c r="F80" s="495"/>
      <c r="G80" s="494"/>
      <c r="H80" s="692"/>
      <c r="I80" s="492"/>
      <c r="J80" s="472"/>
      <c r="K80" s="472"/>
      <c r="L80" s="472"/>
      <c r="M80" s="472"/>
      <c r="N80" s="472"/>
      <c r="O80" s="472"/>
      <c r="P80" s="472"/>
      <c r="Q80" s="472"/>
      <c r="R80" s="472"/>
      <c r="S80" s="472"/>
      <c r="T80" s="472"/>
      <c r="U80" s="472"/>
      <c r="V80" s="472"/>
      <c r="W80" s="472"/>
      <c r="X80" s="472"/>
      <c r="Y80" s="472"/>
      <c r="Z80" s="472"/>
    </row>
    <row r="81" spans="1:26" ht="15.75" customHeight="1" x14ac:dyDescent="0.25">
      <c r="A81" s="472"/>
      <c r="B81" s="472"/>
      <c r="C81" s="472"/>
      <c r="D81" s="472"/>
      <c r="E81" s="495"/>
      <c r="F81" s="495"/>
      <c r="G81" s="494"/>
      <c r="H81" s="692"/>
      <c r="I81" s="492"/>
      <c r="J81" s="472"/>
      <c r="K81" s="472"/>
      <c r="L81" s="472"/>
      <c r="M81" s="472"/>
      <c r="N81" s="472"/>
      <c r="O81" s="472"/>
      <c r="P81" s="472"/>
      <c r="Q81" s="472"/>
      <c r="R81" s="472"/>
      <c r="S81" s="472"/>
      <c r="T81" s="472"/>
      <c r="U81" s="472"/>
      <c r="V81" s="472"/>
      <c r="W81" s="472"/>
      <c r="X81" s="472"/>
      <c r="Y81" s="472"/>
      <c r="Z81" s="472"/>
    </row>
    <row r="82" spans="1:26" ht="15.75" customHeight="1" x14ac:dyDescent="0.25">
      <c r="A82" s="472"/>
      <c r="B82" s="472"/>
      <c r="C82" s="472"/>
      <c r="D82" s="472"/>
      <c r="E82" s="495"/>
      <c r="F82" s="495"/>
      <c r="G82" s="494"/>
      <c r="H82" s="692"/>
      <c r="I82" s="492"/>
      <c r="J82" s="472"/>
      <c r="K82" s="472"/>
      <c r="L82" s="472"/>
      <c r="M82" s="472"/>
      <c r="N82" s="472"/>
      <c r="O82" s="472"/>
      <c r="P82" s="472"/>
      <c r="Q82" s="472"/>
      <c r="R82" s="472"/>
      <c r="S82" s="472"/>
      <c r="T82" s="472"/>
      <c r="U82" s="472"/>
      <c r="V82" s="472"/>
      <c r="W82" s="472"/>
      <c r="X82" s="472"/>
      <c r="Y82" s="472"/>
      <c r="Z82" s="472"/>
    </row>
    <row r="83" spans="1:26" ht="15.75" customHeight="1" x14ac:dyDescent="0.25">
      <c r="A83" s="472"/>
      <c r="B83" s="472"/>
      <c r="C83" s="472"/>
      <c r="D83" s="472"/>
      <c r="E83" s="495"/>
      <c r="F83" s="495"/>
      <c r="G83" s="494"/>
      <c r="H83" s="692"/>
      <c r="I83" s="492"/>
      <c r="J83" s="472"/>
      <c r="K83" s="472"/>
      <c r="L83" s="472"/>
      <c r="M83" s="472"/>
      <c r="N83" s="472"/>
      <c r="O83" s="472"/>
      <c r="P83" s="472"/>
      <c r="Q83" s="472"/>
      <c r="R83" s="472"/>
      <c r="S83" s="472"/>
      <c r="T83" s="472"/>
      <c r="U83" s="472"/>
      <c r="V83" s="472"/>
      <c r="W83" s="472"/>
      <c r="X83" s="472"/>
      <c r="Y83" s="472"/>
      <c r="Z83" s="472"/>
    </row>
    <row r="84" spans="1:26" ht="15.75" customHeight="1" x14ac:dyDescent="0.25">
      <c r="A84" s="472"/>
      <c r="B84" s="472"/>
      <c r="C84" s="472"/>
      <c r="D84" s="472"/>
      <c r="E84" s="495"/>
      <c r="F84" s="495"/>
      <c r="G84" s="494"/>
      <c r="H84" s="692"/>
      <c r="I84" s="492"/>
      <c r="J84" s="472"/>
      <c r="K84" s="472"/>
      <c r="L84" s="472"/>
      <c r="M84" s="472"/>
      <c r="N84" s="472"/>
      <c r="O84" s="472"/>
      <c r="P84" s="472"/>
      <c r="Q84" s="472"/>
      <c r="R84" s="472"/>
      <c r="S84" s="472"/>
      <c r="T84" s="472"/>
      <c r="U84" s="472"/>
      <c r="V84" s="472"/>
      <c r="W84" s="472"/>
      <c r="X84" s="472"/>
      <c r="Y84" s="472"/>
      <c r="Z84" s="472"/>
    </row>
    <row r="85" spans="1:26" ht="15.75" customHeight="1" x14ac:dyDescent="0.25">
      <c r="A85" s="472"/>
      <c r="B85" s="472"/>
      <c r="C85" s="472"/>
      <c r="D85" s="472"/>
      <c r="E85" s="495"/>
      <c r="F85" s="495"/>
      <c r="G85" s="494"/>
      <c r="H85" s="692"/>
      <c r="I85" s="492"/>
      <c r="J85" s="472"/>
      <c r="K85" s="472"/>
      <c r="L85" s="472"/>
      <c r="M85" s="472"/>
      <c r="N85" s="472"/>
      <c r="O85" s="472"/>
      <c r="P85" s="472"/>
      <c r="Q85" s="472"/>
      <c r="R85" s="472"/>
      <c r="S85" s="472"/>
      <c r="T85" s="472"/>
      <c r="U85" s="472"/>
      <c r="V85" s="472"/>
      <c r="W85" s="472"/>
      <c r="X85" s="472"/>
      <c r="Y85" s="472"/>
      <c r="Z85" s="472"/>
    </row>
    <row r="86" spans="1:26" ht="15.75" customHeight="1" x14ac:dyDescent="0.25">
      <c r="A86" s="472"/>
      <c r="B86" s="472"/>
      <c r="C86" s="472"/>
      <c r="D86" s="472"/>
      <c r="E86" s="495"/>
      <c r="F86" s="495"/>
      <c r="G86" s="494"/>
      <c r="H86" s="692"/>
      <c r="I86" s="492"/>
      <c r="J86" s="472"/>
      <c r="K86" s="472"/>
      <c r="L86" s="472"/>
      <c r="M86" s="472"/>
      <c r="N86" s="472"/>
      <c r="O86" s="472"/>
      <c r="P86" s="472"/>
      <c r="Q86" s="472"/>
      <c r="R86" s="472"/>
      <c r="S86" s="472"/>
      <c r="T86" s="472"/>
      <c r="U86" s="472"/>
      <c r="V86" s="472"/>
      <c r="W86" s="472"/>
      <c r="X86" s="472"/>
      <c r="Y86" s="472"/>
      <c r="Z86" s="472"/>
    </row>
    <row r="87" spans="1:26" ht="15.75" customHeight="1" x14ac:dyDescent="0.25">
      <c r="A87" s="472"/>
      <c r="B87" s="472"/>
      <c r="C87" s="472"/>
      <c r="D87" s="472"/>
      <c r="E87" s="495"/>
      <c r="F87" s="495"/>
      <c r="G87" s="494"/>
      <c r="H87" s="692"/>
      <c r="I87" s="492"/>
      <c r="J87" s="472"/>
      <c r="K87" s="472"/>
      <c r="L87" s="472"/>
      <c r="M87" s="472"/>
      <c r="N87" s="472"/>
      <c r="O87" s="472"/>
      <c r="P87" s="472"/>
      <c r="Q87" s="472"/>
      <c r="R87" s="472"/>
      <c r="S87" s="472"/>
      <c r="T87" s="472"/>
      <c r="U87" s="472"/>
      <c r="V87" s="472"/>
      <c r="W87" s="472"/>
      <c r="X87" s="472"/>
      <c r="Y87" s="472"/>
      <c r="Z87" s="472"/>
    </row>
    <row r="88" spans="1:26" ht="15.75" customHeight="1" x14ac:dyDescent="0.25">
      <c r="A88" s="472"/>
      <c r="B88" s="472"/>
      <c r="C88" s="472"/>
      <c r="D88" s="472"/>
      <c r="E88" s="495"/>
      <c r="F88" s="495"/>
      <c r="G88" s="494"/>
      <c r="H88" s="692"/>
      <c r="I88" s="492"/>
      <c r="J88" s="472"/>
      <c r="K88" s="472"/>
      <c r="L88" s="472"/>
      <c r="M88" s="472"/>
      <c r="N88" s="472"/>
      <c r="O88" s="472"/>
      <c r="P88" s="472"/>
      <c r="Q88" s="472"/>
      <c r="R88" s="472"/>
      <c r="S88" s="472"/>
      <c r="T88" s="472"/>
      <c r="U88" s="472"/>
      <c r="V88" s="472"/>
      <c r="W88" s="472"/>
      <c r="X88" s="472"/>
      <c r="Y88" s="472"/>
      <c r="Z88" s="472"/>
    </row>
    <row r="89" spans="1:26" ht="15.75" customHeight="1" x14ac:dyDescent="0.25">
      <c r="A89" s="472"/>
      <c r="B89" s="472"/>
      <c r="C89" s="472"/>
      <c r="D89" s="472"/>
      <c r="E89" s="495"/>
      <c r="F89" s="495"/>
      <c r="G89" s="494"/>
      <c r="H89" s="692"/>
      <c r="I89" s="492"/>
      <c r="J89" s="472"/>
      <c r="K89" s="472"/>
      <c r="L89" s="472"/>
      <c r="M89" s="472"/>
      <c r="N89" s="472"/>
      <c r="O89" s="472"/>
      <c r="P89" s="472"/>
      <c r="Q89" s="472"/>
      <c r="R89" s="472"/>
      <c r="S89" s="472"/>
      <c r="T89" s="472"/>
      <c r="U89" s="472"/>
      <c r="V89" s="472"/>
      <c r="W89" s="472"/>
      <c r="X89" s="472"/>
      <c r="Y89" s="472"/>
      <c r="Z89" s="472"/>
    </row>
    <row r="90" spans="1:26" ht="15.75" customHeight="1" x14ac:dyDescent="0.25">
      <c r="A90" s="472"/>
      <c r="B90" s="472"/>
      <c r="C90" s="472"/>
      <c r="D90" s="472"/>
      <c r="E90" s="495"/>
      <c r="F90" s="495"/>
      <c r="G90" s="494"/>
      <c r="H90" s="692"/>
      <c r="I90" s="492"/>
      <c r="J90" s="472"/>
      <c r="K90" s="472"/>
      <c r="L90" s="472"/>
      <c r="M90" s="472"/>
      <c r="N90" s="472"/>
      <c r="O90" s="472"/>
      <c r="P90" s="472"/>
      <c r="Q90" s="472"/>
      <c r="R90" s="472"/>
      <c r="S90" s="472"/>
      <c r="T90" s="472"/>
      <c r="U90" s="472"/>
      <c r="V90" s="472"/>
      <c r="W90" s="472"/>
      <c r="X90" s="472"/>
      <c r="Y90" s="472"/>
      <c r="Z90" s="472"/>
    </row>
    <row r="91" spans="1:26" ht="15.75" customHeight="1" x14ac:dyDescent="0.25">
      <c r="A91" s="472"/>
      <c r="B91" s="472"/>
      <c r="C91" s="472"/>
      <c r="D91" s="472"/>
      <c r="E91" s="495"/>
      <c r="F91" s="495"/>
      <c r="G91" s="494"/>
      <c r="H91" s="692"/>
      <c r="I91" s="492"/>
      <c r="J91" s="472"/>
      <c r="K91" s="472"/>
      <c r="L91" s="472"/>
      <c r="M91" s="472"/>
      <c r="N91" s="472"/>
      <c r="O91" s="472"/>
      <c r="P91" s="472"/>
      <c r="Q91" s="472"/>
      <c r="R91" s="472"/>
      <c r="S91" s="472"/>
      <c r="T91" s="472"/>
      <c r="U91" s="472"/>
      <c r="V91" s="472"/>
      <c r="W91" s="472"/>
      <c r="X91" s="472"/>
      <c r="Y91" s="472"/>
      <c r="Z91" s="472"/>
    </row>
    <row r="92" spans="1:26" ht="15.75" customHeight="1" x14ac:dyDescent="0.25">
      <c r="A92" s="472"/>
      <c r="B92" s="472"/>
      <c r="C92" s="472"/>
      <c r="D92" s="472"/>
      <c r="E92" s="495"/>
      <c r="F92" s="495"/>
      <c r="G92" s="494"/>
      <c r="H92" s="692"/>
      <c r="I92" s="492"/>
      <c r="J92" s="472"/>
      <c r="K92" s="472"/>
      <c r="L92" s="472"/>
      <c r="M92" s="472"/>
      <c r="N92" s="472"/>
      <c r="O92" s="472"/>
      <c r="P92" s="472"/>
      <c r="Q92" s="472"/>
      <c r="R92" s="472"/>
      <c r="S92" s="472"/>
      <c r="T92" s="472"/>
      <c r="U92" s="472"/>
      <c r="V92" s="472"/>
      <c r="W92" s="472"/>
      <c r="X92" s="472"/>
      <c r="Y92" s="472"/>
      <c r="Z92" s="472"/>
    </row>
    <row r="93" spans="1:26" ht="15.75" customHeight="1" x14ac:dyDescent="0.25">
      <c r="A93" s="472"/>
      <c r="B93" s="472"/>
      <c r="C93" s="472"/>
      <c r="D93" s="472"/>
      <c r="E93" s="495"/>
      <c r="F93" s="495"/>
      <c r="G93" s="494"/>
      <c r="H93" s="692"/>
      <c r="I93" s="492"/>
      <c r="J93" s="472"/>
      <c r="K93" s="472"/>
      <c r="L93" s="472"/>
      <c r="M93" s="472"/>
      <c r="N93" s="472"/>
      <c r="O93" s="472"/>
      <c r="P93" s="472"/>
      <c r="Q93" s="472"/>
      <c r="R93" s="472"/>
      <c r="S93" s="472"/>
      <c r="T93" s="472"/>
      <c r="U93" s="472"/>
      <c r="V93" s="472"/>
      <c r="W93" s="472"/>
      <c r="X93" s="472"/>
      <c r="Y93" s="472"/>
      <c r="Z93" s="472"/>
    </row>
    <row r="94" spans="1:26" ht="15.75" customHeight="1" x14ac:dyDescent="0.25">
      <c r="A94" s="472"/>
      <c r="B94" s="472"/>
      <c r="C94" s="472"/>
      <c r="D94" s="472"/>
      <c r="E94" s="495"/>
      <c r="F94" s="495"/>
      <c r="G94" s="494"/>
      <c r="H94" s="692"/>
      <c r="I94" s="492"/>
      <c r="J94" s="472"/>
      <c r="K94" s="472"/>
      <c r="L94" s="472"/>
      <c r="M94" s="472"/>
      <c r="N94" s="472"/>
      <c r="O94" s="472"/>
      <c r="P94" s="472"/>
      <c r="Q94" s="472"/>
      <c r="R94" s="472"/>
      <c r="S94" s="472"/>
      <c r="T94" s="472"/>
      <c r="U94" s="472"/>
      <c r="V94" s="472"/>
      <c r="W94" s="472"/>
      <c r="X94" s="472"/>
      <c r="Y94" s="472"/>
      <c r="Z94" s="472"/>
    </row>
    <row r="95" spans="1:26" ht="15.75" customHeight="1" x14ac:dyDescent="0.25">
      <c r="A95" s="472"/>
      <c r="B95" s="472"/>
      <c r="C95" s="472"/>
      <c r="D95" s="472"/>
      <c r="E95" s="495"/>
      <c r="F95" s="495"/>
      <c r="G95" s="494"/>
      <c r="H95" s="692"/>
      <c r="I95" s="492"/>
      <c r="J95" s="472"/>
      <c r="K95" s="472"/>
      <c r="L95" s="472"/>
      <c r="M95" s="472"/>
      <c r="N95" s="472"/>
      <c r="O95" s="472"/>
      <c r="P95" s="472"/>
      <c r="Q95" s="472"/>
      <c r="R95" s="472"/>
      <c r="S95" s="472"/>
      <c r="T95" s="472"/>
      <c r="U95" s="472"/>
      <c r="V95" s="472"/>
      <c r="W95" s="472"/>
      <c r="X95" s="472"/>
      <c r="Y95" s="472"/>
      <c r="Z95" s="472"/>
    </row>
    <row r="96" spans="1:26" ht="15.75" customHeight="1" x14ac:dyDescent="0.25">
      <c r="A96" s="472"/>
      <c r="B96" s="472"/>
      <c r="C96" s="472"/>
      <c r="D96" s="472"/>
      <c r="E96" s="495"/>
      <c r="F96" s="495"/>
      <c r="G96" s="494"/>
      <c r="H96" s="692"/>
      <c r="I96" s="492"/>
      <c r="J96" s="472"/>
      <c r="K96" s="472"/>
      <c r="L96" s="472"/>
      <c r="M96" s="472"/>
      <c r="N96" s="472"/>
      <c r="O96" s="472"/>
      <c r="P96" s="472"/>
      <c r="Q96" s="472"/>
      <c r="R96" s="472"/>
      <c r="S96" s="472"/>
      <c r="T96" s="472"/>
      <c r="U96" s="472"/>
      <c r="V96" s="472"/>
      <c r="W96" s="472"/>
      <c r="X96" s="472"/>
      <c r="Y96" s="472"/>
      <c r="Z96" s="472"/>
    </row>
    <row r="97" spans="1:26" ht="15.75" customHeight="1" x14ac:dyDescent="0.25">
      <c r="A97" s="472"/>
      <c r="B97" s="472"/>
      <c r="C97" s="472"/>
      <c r="D97" s="472"/>
      <c r="E97" s="495"/>
      <c r="F97" s="495"/>
      <c r="G97" s="494"/>
      <c r="H97" s="692"/>
      <c r="I97" s="492"/>
      <c r="J97" s="472"/>
      <c r="K97" s="472"/>
      <c r="L97" s="472"/>
      <c r="M97" s="472"/>
      <c r="N97" s="472"/>
      <c r="O97" s="472"/>
      <c r="P97" s="472"/>
      <c r="Q97" s="472"/>
      <c r="R97" s="472"/>
      <c r="S97" s="472"/>
      <c r="T97" s="472"/>
      <c r="U97" s="472"/>
      <c r="V97" s="472"/>
      <c r="W97" s="472"/>
      <c r="X97" s="472"/>
      <c r="Y97" s="472"/>
      <c r="Z97" s="472"/>
    </row>
    <row r="98" spans="1:26" ht="15.75" customHeight="1" x14ac:dyDescent="0.25">
      <c r="A98" s="472"/>
      <c r="B98" s="472"/>
      <c r="C98" s="472"/>
      <c r="D98" s="472"/>
      <c r="E98" s="495"/>
      <c r="F98" s="495"/>
      <c r="G98" s="494"/>
      <c r="H98" s="692"/>
      <c r="I98" s="492"/>
      <c r="J98" s="472"/>
      <c r="K98" s="472"/>
      <c r="L98" s="472"/>
      <c r="M98" s="472"/>
      <c r="N98" s="472"/>
      <c r="O98" s="472"/>
      <c r="P98" s="472"/>
      <c r="Q98" s="472"/>
      <c r="R98" s="472"/>
      <c r="S98" s="472"/>
      <c r="T98" s="472"/>
      <c r="U98" s="472"/>
      <c r="V98" s="472"/>
      <c r="W98" s="472"/>
      <c r="X98" s="472"/>
      <c r="Y98" s="472"/>
      <c r="Z98" s="472"/>
    </row>
    <row r="99" spans="1:26" ht="15.75" customHeight="1" x14ac:dyDescent="0.25">
      <c r="A99" s="472"/>
      <c r="B99" s="472"/>
      <c r="C99" s="472"/>
      <c r="D99" s="472"/>
      <c r="E99" s="495"/>
      <c r="F99" s="495"/>
      <c r="G99" s="494"/>
      <c r="H99" s="692"/>
      <c r="I99" s="492"/>
      <c r="J99" s="472"/>
      <c r="K99" s="472"/>
      <c r="L99" s="472"/>
      <c r="M99" s="472"/>
      <c r="N99" s="472"/>
      <c r="O99" s="472"/>
      <c r="P99" s="472"/>
      <c r="Q99" s="472"/>
      <c r="R99" s="472"/>
      <c r="S99" s="472"/>
      <c r="T99" s="472"/>
      <c r="U99" s="472"/>
      <c r="V99" s="472"/>
      <c r="W99" s="472"/>
      <c r="X99" s="472"/>
      <c r="Y99" s="472"/>
      <c r="Z99" s="472"/>
    </row>
    <row r="100" spans="1:26" ht="15.75" customHeight="1" x14ac:dyDescent="0.25">
      <c r="A100" s="472"/>
      <c r="B100" s="472"/>
      <c r="C100" s="472"/>
      <c r="D100" s="472"/>
      <c r="E100" s="495"/>
      <c r="F100" s="495"/>
      <c r="G100" s="494"/>
      <c r="H100" s="692"/>
      <c r="I100" s="492"/>
      <c r="J100" s="472"/>
      <c r="K100" s="472"/>
      <c r="L100" s="472"/>
      <c r="M100" s="472"/>
      <c r="N100" s="472"/>
      <c r="O100" s="472"/>
      <c r="P100" s="472"/>
      <c r="Q100" s="472"/>
      <c r="R100" s="472"/>
      <c r="S100" s="472"/>
      <c r="T100" s="472"/>
      <c r="U100" s="472"/>
      <c r="V100" s="472"/>
      <c r="W100" s="472"/>
      <c r="X100" s="472"/>
      <c r="Y100" s="472"/>
      <c r="Z100" s="472"/>
    </row>
    <row r="101" spans="1:26" ht="15.75" customHeight="1" x14ac:dyDescent="0.25">
      <c r="A101" s="472"/>
      <c r="B101" s="472"/>
      <c r="C101" s="472"/>
      <c r="D101" s="472"/>
      <c r="E101" s="495"/>
      <c r="F101" s="495"/>
      <c r="G101" s="494"/>
      <c r="H101" s="692"/>
      <c r="I101" s="492"/>
      <c r="J101" s="472"/>
      <c r="K101" s="472"/>
      <c r="L101" s="472"/>
      <c r="M101" s="472"/>
      <c r="N101" s="472"/>
      <c r="O101" s="472"/>
      <c r="P101" s="472"/>
      <c r="Q101" s="472"/>
      <c r="R101" s="472"/>
      <c r="S101" s="472"/>
      <c r="T101" s="472"/>
      <c r="U101" s="472"/>
      <c r="V101" s="472"/>
      <c r="W101" s="472"/>
      <c r="X101" s="472"/>
      <c r="Y101" s="472"/>
      <c r="Z101" s="472"/>
    </row>
    <row r="102" spans="1:26" ht="15.75" customHeight="1" x14ac:dyDescent="0.25">
      <c r="A102" s="472"/>
      <c r="B102" s="472"/>
      <c r="C102" s="472"/>
      <c r="D102" s="472"/>
      <c r="E102" s="495"/>
      <c r="F102" s="495"/>
      <c r="G102" s="494"/>
      <c r="H102" s="692"/>
      <c r="I102" s="492"/>
      <c r="J102" s="472"/>
      <c r="K102" s="472"/>
      <c r="L102" s="472"/>
      <c r="M102" s="472"/>
      <c r="N102" s="472"/>
      <c r="O102" s="472"/>
      <c r="P102" s="472"/>
      <c r="Q102" s="472"/>
      <c r="R102" s="472"/>
      <c r="S102" s="472"/>
      <c r="T102" s="472"/>
      <c r="U102" s="472"/>
      <c r="V102" s="472"/>
      <c r="W102" s="472"/>
      <c r="X102" s="472"/>
      <c r="Y102" s="472"/>
      <c r="Z102" s="472"/>
    </row>
    <row r="103" spans="1:26" ht="15.75" customHeight="1" x14ac:dyDescent="0.25">
      <c r="A103" s="472"/>
      <c r="B103" s="472"/>
      <c r="C103" s="472"/>
      <c r="D103" s="472"/>
      <c r="E103" s="495"/>
      <c r="F103" s="495"/>
      <c r="G103" s="494"/>
      <c r="H103" s="692"/>
      <c r="I103" s="492"/>
      <c r="J103" s="472"/>
      <c r="K103" s="472"/>
      <c r="L103" s="472"/>
      <c r="M103" s="472"/>
      <c r="N103" s="472"/>
      <c r="O103" s="472"/>
      <c r="P103" s="472"/>
      <c r="Q103" s="472"/>
      <c r="R103" s="472"/>
      <c r="S103" s="472"/>
      <c r="T103" s="472"/>
      <c r="U103" s="472"/>
      <c r="V103" s="472"/>
      <c r="W103" s="472"/>
      <c r="X103" s="472"/>
      <c r="Y103" s="472"/>
      <c r="Z103" s="472"/>
    </row>
    <row r="104" spans="1:26" ht="15.75" customHeight="1" x14ac:dyDescent="0.25">
      <c r="A104" s="472"/>
      <c r="B104" s="472"/>
      <c r="C104" s="472"/>
      <c r="D104" s="472"/>
      <c r="E104" s="495"/>
      <c r="F104" s="495"/>
      <c r="G104" s="494"/>
      <c r="H104" s="692"/>
      <c r="I104" s="492"/>
      <c r="J104" s="472"/>
      <c r="K104" s="472"/>
      <c r="L104" s="472"/>
      <c r="M104" s="472"/>
      <c r="N104" s="472"/>
      <c r="O104" s="472"/>
      <c r="P104" s="472"/>
      <c r="Q104" s="472"/>
      <c r="R104" s="472"/>
      <c r="S104" s="472"/>
      <c r="T104" s="472"/>
      <c r="U104" s="472"/>
      <c r="V104" s="472"/>
      <c r="W104" s="472"/>
      <c r="X104" s="472"/>
      <c r="Y104" s="472"/>
      <c r="Z104" s="472"/>
    </row>
    <row r="105" spans="1:26" ht="15.75" customHeight="1" x14ac:dyDescent="0.25">
      <c r="A105" s="472"/>
      <c r="B105" s="472"/>
      <c r="C105" s="472"/>
      <c r="D105" s="472"/>
      <c r="E105" s="495"/>
      <c r="F105" s="495"/>
      <c r="G105" s="494"/>
      <c r="H105" s="692"/>
      <c r="I105" s="492"/>
      <c r="J105" s="472"/>
      <c r="K105" s="472"/>
      <c r="L105" s="472"/>
      <c r="M105" s="472"/>
      <c r="N105" s="472"/>
      <c r="O105" s="472"/>
      <c r="P105" s="472"/>
      <c r="Q105" s="472"/>
      <c r="R105" s="472"/>
      <c r="S105" s="472"/>
      <c r="T105" s="472"/>
      <c r="U105" s="472"/>
      <c r="V105" s="472"/>
      <c r="W105" s="472"/>
      <c r="X105" s="472"/>
      <c r="Y105" s="472"/>
      <c r="Z105" s="472"/>
    </row>
    <row r="106" spans="1:26" ht="15.75" customHeight="1" x14ac:dyDescent="0.25">
      <c r="A106" s="472"/>
      <c r="B106" s="472"/>
      <c r="C106" s="472"/>
      <c r="D106" s="472"/>
      <c r="E106" s="495"/>
      <c r="F106" s="495"/>
      <c r="G106" s="494"/>
      <c r="H106" s="692"/>
      <c r="I106" s="492"/>
      <c r="J106" s="472"/>
      <c r="K106" s="472"/>
      <c r="L106" s="472"/>
      <c r="M106" s="472"/>
      <c r="N106" s="472"/>
      <c r="O106" s="472"/>
      <c r="P106" s="472"/>
      <c r="Q106" s="472"/>
      <c r="R106" s="472"/>
      <c r="S106" s="472"/>
      <c r="T106" s="472"/>
      <c r="U106" s="472"/>
      <c r="V106" s="472"/>
      <c r="W106" s="472"/>
      <c r="X106" s="472"/>
      <c r="Y106" s="472"/>
      <c r="Z106" s="472"/>
    </row>
    <row r="107" spans="1:26" ht="15.75" customHeight="1" x14ac:dyDescent="0.25">
      <c r="A107" s="472"/>
      <c r="B107" s="472"/>
      <c r="C107" s="472"/>
      <c r="D107" s="472"/>
      <c r="E107" s="495"/>
      <c r="F107" s="495"/>
      <c r="G107" s="494"/>
      <c r="H107" s="692"/>
      <c r="I107" s="492"/>
      <c r="J107" s="472"/>
      <c r="K107" s="472"/>
      <c r="L107" s="472"/>
      <c r="M107" s="472"/>
      <c r="N107" s="472"/>
      <c r="O107" s="472"/>
      <c r="P107" s="472"/>
      <c r="Q107" s="472"/>
      <c r="R107" s="472"/>
      <c r="S107" s="472"/>
      <c r="T107" s="472"/>
      <c r="U107" s="472"/>
      <c r="V107" s="472"/>
      <c r="W107" s="472"/>
      <c r="X107" s="472"/>
      <c r="Y107" s="472"/>
      <c r="Z107" s="472"/>
    </row>
    <row r="108" spans="1:26" ht="15.75" customHeight="1" x14ac:dyDescent="0.25">
      <c r="A108" s="472"/>
      <c r="B108" s="472"/>
      <c r="C108" s="472"/>
      <c r="D108" s="472"/>
      <c r="E108" s="495"/>
      <c r="F108" s="495"/>
      <c r="G108" s="494"/>
      <c r="H108" s="692"/>
      <c r="I108" s="492"/>
      <c r="J108" s="472"/>
      <c r="K108" s="472"/>
      <c r="L108" s="472"/>
      <c r="M108" s="472"/>
      <c r="N108" s="472"/>
      <c r="O108" s="472"/>
      <c r="P108" s="472"/>
      <c r="Q108" s="472"/>
      <c r="R108" s="472"/>
      <c r="S108" s="472"/>
      <c r="T108" s="472"/>
      <c r="U108" s="472"/>
      <c r="V108" s="472"/>
      <c r="W108" s="472"/>
      <c r="X108" s="472"/>
      <c r="Y108" s="472"/>
      <c r="Z108" s="472"/>
    </row>
    <row r="109" spans="1:26" ht="15.75" customHeight="1" x14ac:dyDescent="0.25">
      <c r="A109" s="472"/>
      <c r="B109" s="472"/>
      <c r="C109" s="472"/>
      <c r="D109" s="472"/>
      <c r="E109" s="495"/>
      <c r="F109" s="495"/>
      <c r="G109" s="494"/>
      <c r="H109" s="692"/>
      <c r="I109" s="492"/>
      <c r="J109" s="472"/>
      <c r="K109" s="472"/>
      <c r="L109" s="472"/>
      <c r="M109" s="472"/>
      <c r="N109" s="472"/>
      <c r="O109" s="472"/>
      <c r="P109" s="472"/>
      <c r="Q109" s="472"/>
      <c r="R109" s="472"/>
      <c r="S109" s="472"/>
      <c r="T109" s="472"/>
      <c r="U109" s="472"/>
      <c r="V109" s="472"/>
      <c r="W109" s="472"/>
      <c r="X109" s="472"/>
      <c r="Y109" s="472"/>
      <c r="Z109" s="472"/>
    </row>
    <row r="110" spans="1:26" ht="15.75" customHeight="1" x14ac:dyDescent="0.25">
      <c r="A110" s="472"/>
      <c r="B110" s="472"/>
      <c r="C110" s="472"/>
      <c r="D110" s="472"/>
      <c r="E110" s="495"/>
      <c r="F110" s="495"/>
      <c r="G110" s="494"/>
      <c r="H110" s="692"/>
      <c r="I110" s="492"/>
      <c r="J110" s="472"/>
      <c r="K110" s="472"/>
      <c r="L110" s="472"/>
      <c r="M110" s="472"/>
      <c r="N110" s="472"/>
      <c r="O110" s="472"/>
      <c r="P110" s="472"/>
      <c r="Q110" s="472"/>
      <c r="R110" s="472"/>
      <c r="S110" s="472"/>
      <c r="T110" s="472"/>
      <c r="U110" s="472"/>
      <c r="V110" s="472"/>
      <c r="W110" s="472"/>
      <c r="X110" s="472"/>
      <c r="Y110" s="472"/>
      <c r="Z110" s="472"/>
    </row>
    <row r="111" spans="1:26" ht="15.75" customHeight="1" x14ac:dyDescent="0.25">
      <c r="A111" s="472"/>
      <c r="B111" s="472"/>
      <c r="C111" s="472"/>
      <c r="D111" s="472"/>
      <c r="E111" s="495"/>
      <c r="F111" s="495"/>
      <c r="G111" s="494"/>
      <c r="H111" s="692"/>
      <c r="I111" s="492"/>
      <c r="J111" s="472"/>
      <c r="K111" s="472"/>
      <c r="L111" s="472"/>
      <c r="M111" s="472"/>
      <c r="N111" s="472"/>
      <c r="O111" s="472"/>
      <c r="P111" s="472"/>
      <c r="Q111" s="472"/>
      <c r="R111" s="472"/>
      <c r="S111" s="472"/>
      <c r="T111" s="472"/>
      <c r="U111" s="472"/>
      <c r="V111" s="472"/>
      <c r="W111" s="472"/>
      <c r="X111" s="472"/>
      <c r="Y111" s="472"/>
      <c r="Z111" s="472"/>
    </row>
    <row r="112" spans="1:26" ht="15.75" customHeight="1" x14ac:dyDescent="0.25">
      <c r="A112" s="472"/>
      <c r="B112" s="472"/>
      <c r="C112" s="472"/>
      <c r="D112" s="472"/>
      <c r="E112" s="495"/>
      <c r="F112" s="495"/>
      <c r="G112" s="494"/>
      <c r="H112" s="692"/>
      <c r="I112" s="492"/>
      <c r="J112" s="472"/>
      <c r="K112" s="472"/>
      <c r="L112" s="472"/>
      <c r="M112" s="472"/>
      <c r="N112" s="472"/>
      <c r="O112" s="472"/>
      <c r="P112" s="472"/>
      <c r="Q112" s="472"/>
      <c r="R112" s="472"/>
      <c r="S112" s="472"/>
      <c r="T112" s="472"/>
      <c r="U112" s="472"/>
      <c r="V112" s="472"/>
      <c r="W112" s="472"/>
      <c r="X112" s="472"/>
      <c r="Y112" s="472"/>
      <c r="Z112" s="472"/>
    </row>
    <row r="113" spans="1:26" ht="15.75" customHeight="1" x14ac:dyDescent="0.25">
      <c r="A113" s="472"/>
      <c r="B113" s="472"/>
      <c r="C113" s="472"/>
      <c r="D113" s="472"/>
      <c r="E113" s="495"/>
      <c r="F113" s="495"/>
      <c r="G113" s="494"/>
      <c r="H113" s="692"/>
      <c r="I113" s="492"/>
      <c r="J113" s="472"/>
      <c r="K113" s="472"/>
      <c r="L113" s="472"/>
      <c r="M113" s="472"/>
      <c r="N113" s="472"/>
      <c r="O113" s="472"/>
      <c r="P113" s="472"/>
      <c r="Q113" s="472"/>
      <c r="R113" s="472"/>
      <c r="S113" s="472"/>
      <c r="T113" s="472"/>
      <c r="U113" s="472"/>
      <c r="V113" s="472"/>
      <c r="W113" s="472"/>
      <c r="X113" s="472"/>
      <c r="Y113" s="472"/>
      <c r="Z113" s="472"/>
    </row>
    <row r="114" spans="1:26" ht="15.75" customHeight="1" x14ac:dyDescent="0.25">
      <c r="A114" s="472"/>
      <c r="B114" s="472"/>
      <c r="C114" s="472"/>
      <c r="D114" s="472"/>
      <c r="E114" s="495"/>
      <c r="F114" s="495"/>
      <c r="G114" s="494"/>
      <c r="H114" s="692"/>
      <c r="I114" s="492"/>
      <c r="J114" s="472"/>
      <c r="K114" s="472"/>
      <c r="L114" s="472"/>
      <c r="M114" s="472"/>
      <c r="N114" s="472"/>
      <c r="O114" s="472"/>
      <c r="P114" s="472"/>
      <c r="Q114" s="472"/>
      <c r="R114" s="472"/>
      <c r="S114" s="472"/>
      <c r="T114" s="472"/>
      <c r="U114" s="472"/>
      <c r="V114" s="472"/>
      <c r="W114" s="472"/>
      <c r="X114" s="472"/>
      <c r="Y114" s="472"/>
      <c r="Z114" s="472"/>
    </row>
    <row r="115" spans="1:26" ht="15.75" customHeight="1" x14ac:dyDescent="0.25">
      <c r="A115" s="472"/>
      <c r="B115" s="472"/>
      <c r="C115" s="472"/>
      <c r="D115" s="472"/>
      <c r="E115" s="495"/>
      <c r="F115" s="495"/>
      <c r="G115" s="494"/>
      <c r="H115" s="692"/>
      <c r="I115" s="492"/>
      <c r="J115" s="472"/>
      <c r="K115" s="472"/>
      <c r="L115" s="472"/>
      <c r="M115" s="472"/>
      <c r="N115" s="472"/>
      <c r="O115" s="472"/>
      <c r="P115" s="472"/>
      <c r="Q115" s="472"/>
      <c r="R115" s="472"/>
      <c r="S115" s="472"/>
      <c r="T115" s="472"/>
      <c r="U115" s="472"/>
      <c r="V115" s="472"/>
      <c r="W115" s="472"/>
      <c r="X115" s="472"/>
      <c r="Y115" s="472"/>
      <c r="Z115" s="472"/>
    </row>
    <row r="116" spans="1:26" ht="15.75" customHeight="1" x14ac:dyDescent="0.25">
      <c r="A116" s="472"/>
      <c r="B116" s="472"/>
      <c r="C116" s="472"/>
      <c r="D116" s="472"/>
      <c r="E116" s="495"/>
      <c r="F116" s="495"/>
      <c r="G116" s="494"/>
      <c r="H116" s="692"/>
      <c r="I116" s="492"/>
      <c r="J116" s="472"/>
      <c r="K116" s="472"/>
      <c r="L116" s="472"/>
      <c r="M116" s="472"/>
      <c r="N116" s="472"/>
      <c r="O116" s="472"/>
      <c r="P116" s="472"/>
      <c r="Q116" s="472"/>
      <c r="R116" s="472"/>
      <c r="S116" s="472"/>
      <c r="T116" s="472"/>
      <c r="U116" s="472"/>
      <c r="V116" s="472"/>
      <c r="W116" s="472"/>
      <c r="X116" s="472"/>
      <c r="Y116" s="472"/>
      <c r="Z116" s="472"/>
    </row>
    <row r="117" spans="1:26" ht="15.75" customHeight="1" x14ac:dyDescent="0.25">
      <c r="A117" s="472"/>
      <c r="B117" s="472"/>
      <c r="C117" s="472"/>
      <c r="D117" s="472"/>
      <c r="E117" s="495"/>
      <c r="F117" s="495"/>
      <c r="G117" s="494"/>
      <c r="H117" s="692"/>
      <c r="I117" s="492"/>
      <c r="J117" s="472"/>
      <c r="K117" s="472"/>
      <c r="L117" s="472"/>
      <c r="M117" s="472"/>
      <c r="N117" s="472"/>
      <c r="O117" s="472"/>
      <c r="P117" s="472"/>
      <c r="Q117" s="472"/>
      <c r="R117" s="472"/>
      <c r="S117" s="472"/>
      <c r="T117" s="472"/>
      <c r="U117" s="472"/>
      <c r="V117" s="472"/>
      <c r="W117" s="472"/>
      <c r="X117" s="472"/>
      <c r="Y117" s="472"/>
      <c r="Z117" s="472"/>
    </row>
    <row r="118" spans="1:26" ht="15.75" customHeight="1" x14ac:dyDescent="0.25">
      <c r="A118" s="472"/>
      <c r="B118" s="472"/>
      <c r="C118" s="472"/>
      <c r="D118" s="472"/>
      <c r="E118" s="495"/>
      <c r="F118" s="495"/>
      <c r="G118" s="494"/>
      <c r="H118" s="692"/>
      <c r="I118" s="492"/>
      <c r="J118" s="472"/>
      <c r="K118" s="472"/>
      <c r="L118" s="472"/>
      <c r="M118" s="472"/>
      <c r="N118" s="472"/>
      <c r="O118" s="472"/>
      <c r="P118" s="472"/>
      <c r="Q118" s="472"/>
      <c r="R118" s="472"/>
      <c r="S118" s="472"/>
      <c r="T118" s="472"/>
      <c r="U118" s="472"/>
      <c r="V118" s="472"/>
      <c r="W118" s="472"/>
      <c r="X118" s="472"/>
      <c r="Y118" s="472"/>
      <c r="Z118" s="472"/>
    </row>
    <row r="119" spans="1:26" ht="15.75" customHeight="1" x14ac:dyDescent="0.25">
      <c r="A119" s="472"/>
      <c r="B119" s="472"/>
      <c r="C119" s="472"/>
      <c r="D119" s="472"/>
      <c r="E119" s="495"/>
      <c r="F119" s="495"/>
      <c r="G119" s="494"/>
      <c r="H119" s="692"/>
      <c r="I119" s="492"/>
      <c r="J119" s="472"/>
      <c r="K119" s="472"/>
      <c r="L119" s="472"/>
      <c r="M119" s="472"/>
      <c r="N119" s="472"/>
      <c r="O119" s="472"/>
      <c r="P119" s="472"/>
      <c r="Q119" s="472"/>
      <c r="R119" s="472"/>
      <c r="S119" s="472"/>
      <c r="T119" s="472"/>
      <c r="U119" s="472"/>
      <c r="V119" s="472"/>
      <c r="W119" s="472"/>
      <c r="X119" s="472"/>
      <c r="Y119" s="472"/>
      <c r="Z119" s="472"/>
    </row>
    <row r="120" spans="1:26" ht="15.75" customHeight="1" x14ac:dyDescent="0.25">
      <c r="A120" s="472"/>
      <c r="B120" s="472"/>
      <c r="C120" s="472"/>
      <c r="D120" s="472"/>
      <c r="E120" s="495"/>
      <c r="F120" s="495"/>
      <c r="G120" s="494"/>
      <c r="H120" s="692"/>
      <c r="I120" s="492"/>
      <c r="J120" s="472"/>
      <c r="K120" s="472"/>
      <c r="L120" s="472"/>
      <c r="M120" s="472"/>
      <c r="N120" s="472"/>
      <c r="O120" s="472"/>
      <c r="P120" s="472"/>
      <c r="Q120" s="472"/>
      <c r="R120" s="472"/>
      <c r="S120" s="472"/>
      <c r="T120" s="472"/>
      <c r="U120" s="472"/>
      <c r="V120" s="472"/>
      <c r="W120" s="472"/>
      <c r="X120" s="472"/>
      <c r="Y120" s="472"/>
      <c r="Z120" s="472"/>
    </row>
    <row r="121" spans="1:26" ht="15.75" customHeight="1" x14ac:dyDescent="0.25">
      <c r="A121" s="472"/>
      <c r="B121" s="472"/>
      <c r="C121" s="472"/>
      <c r="D121" s="472"/>
      <c r="E121" s="495"/>
      <c r="F121" s="495"/>
      <c r="G121" s="494"/>
      <c r="H121" s="692"/>
      <c r="I121" s="492"/>
      <c r="J121" s="472"/>
      <c r="K121" s="472"/>
      <c r="L121" s="472"/>
      <c r="M121" s="472"/>
      <c r="N121" s="472"/>
      <c r="O121" s="472"/>
      <c r="P121" s="472"/>
      <c r="Q121" s="472"/>
      <c r="R121" s="472"/>
      <c r="S121" s="472"/>
      <c r="T121" s="472"/>
      <c r="U121" s="472"/>
      <c r="V121" s="472"/>
      <c r="W121" s="472"/>
      <c r="X121" s="472"/>
      <c r="Y121" s="472"/>
      <c r="Z121" s="472"/>
    </row>
    <row r="122" spans="1:26" ht="15.75" customHeight="1" x14ac:dyDescent="0.25">
      <c r="A122" s="472"/>
      <c r="B122" s="472"/>
      <c r="C122" s="472"/>
      <c r="D122" s="472"/>
      <c r="E122" s="495"/>
      <c r="F122" s="495"/>
      <c r="G122" s="494"/>
      <c r="H122" s="692"/>
      <c r="I122" s="492"/>
      <c r="J122" s="472"/>
      <c r="K122" s="472"/>
      <c r="L122" s="472"/>
      <c r="M122" s="472"/>
      <c r="N122" s="472"/>
      <c r="O122" s="472"/>
      <c r="P122" s="472"/>
      <c r="Q122" s="472"/>
      <c r="R122" s="472"/>
      <c r="S122" s="472"/>
      <c r="T122" s="472"/>
      <c r="U122" s="472"/>
      <c r="V122" s="472"/>
      <c r="W122" s="472"/>
      <c r="X122" s="472"/>
      <c r="Y122" s="472"/>
      <c r="Z122" s="472"/>
    </row>
    <row r="123" spans="1:26" ht="15.75" customHeight="1" x14ac:dyDescent="0.25">
      <c r="A123" s="472"/>
      <c r="B123" s="472"/>
      <c r="C123" s="472"/>
      <c r="D123" s="472"/>
      <c r="E123" s="495"/>
      <c r="F123" s="495"/>
      <c r="G123" s="494"/>
      <c r="H123" s="692"/>
      <c r="I123" s="492"/>
      <c r="J123" s="472"/>
      <c r="K123" s="472"/>
      <c r="L123" s="472"/>
      <c r="M123" s="472"/>
      <c r="N123" s="472"/>
      <c r="O123" s="472"/>
      <c r="P123" s="472"/>
      <c r="Q123" s="472"/>
      <c r="R123" s="472"/>
      <c r="S123" s="472"/>
      <c r="T123" s="472"/>
      <c r="U123" s="472"/>
      <c r="V123" s="472"/>
      <c r="W123" s="472"/>
      <c r="X123" s="472"/>
      <c r="Y123" s="472"/>
      <c r="Z123" s="472"/>
    </row>
    <row r="124" spans="1:26" ht="15.75" customHeight="1" x14ac:dyDescent="0.25">
      <c r="A124" s="472"/>
      <c r="B124" s="472"/>
      <c r="C124" s="472"/>
      <c r="D124" s="472"/>
      <c r="E124" s="495"/>
      <c r="F124" s="495"/>
      <c r="G124" s="494"/>
      <c r="H124" s="692"/>
      <c r="I124" s="492"/>
      <c r="J124" s="472"/>
      <c r="K124" s="472"/>
      <c r="L124" s="472"/>
      <c r="M124" s="472"/>
      <c r="N124" s="472"/>
      <c r="O124" s="472"/>
      <c r="P124" s="472"/>
      <c r="Q124" s="472"/>
      <c r="R124" s="472"/>
      <c r="S124" s="472"/>
      <c r="T124" s="472"/>
      <c r="U124" s="472"/>
      <c r="V124" s="472"/>
      <c r="W124" s="472"/>
      <c r="X124" s="472"/>
      <c r="Y124" s="472"/>
      <c r="Z124" s="472"/>
    </row>
    <row r="125" spans="1:26" ht="15.75" customHeight="1" x14ac:dyDescent="0.25">
      <c r="A125" s="472"/>
      <c r="B125" s="472"/>
      <c r="C125" s="472"/>
      <c r="D125" s="472"/>
      <c r="E125" s="495"/>
      <c r="F125" s="495"/>
      <c r="G125" s="494"/>
      <c r="H125" s="692"/>
      <c r="I125" s="492"/>
      <c r="J125" s="472"/>
      <c r="K125" s="472"/>
      <c r="L125" s="472"/>
      <c r="M125" s="472"/>
      <c r="N125" s="472"/>
      <c r="O125" s="472"/>
      <c r="P125" s="472"/>
      <c r="Q125" s="472"/>
      <c r="R125" s="472"/>
      <c r="S125" s="472"/>
      <c r="T125" s="472"/>
      <c r="U125" s="472"/>
      <c r="V125" s="472"/>
      <c r="W125" s="472"/>
      <c r="X125" s="472"/>
      <c r="Y125" s="472"/>
      <c r="Z125" s="472"/>
    </row>
    <row r="126" spans="1:26" ht="15.75" customHeight="1" x14ac:dyDescent="0.25">
      <c r="A126" s="472"/>
      <c r="B126" s="472"/>
      <c r="C126" s="472"/>
      <c r="D126" s="472"/>
      <c r="E126" s="495"/>
      <c r="F126" s="495"/>
      <c r="G126" s="494"/>
      <c r="H126" s="692"/>
      <c r="I126" s="492"/>
      <c r="J126" s="472"/>
      <c r="K126" s="472"/>
      <c r="L126" s="472"/>
      <c r="M126" s="472"/>
      <c r="N126" s="472"/>
      <c r="O126" s="472"/>
      <c r="P126" s="472"/>
      <c r="Q126" s="472"/>
      <c r="R126" s="472"/>
      <c r="S126" s="472"/>
      <c r="T126" s="472"/>
      <c r="U126" s="472"/>
      <c r="V126" s="472"/>
      <c r="W126" s="472"/>
      <c r="X126" s="472"/>
      <c r="Y126" s="472"/>
      <c r="Z126" s="472"/>
    </row>
    <row r="127" spans="1:26" ht="15.75" customHeight="1" x14ac:dyDescent="0.25">
      <c r="A127" s="472"/>
      <c r="B127" s="472"/>
      <c r="C127" s="472"/>
      <c r="D127" s="472"/>
      <c r="E127" s="495"/>
      <c r="F127" s="495"/>
      <c r="G127" s="494"/>
      <c r="H127" s="692"/>
      <c r="I127" s="492"/>
      <c r="J127" s="472"/>
      <c r="K127" s="472"/>
      <c r="L127" s="472"/>
      <c r="M127" s="472"/>
      <c r="N127" s="472"/>
      <c r="O127" s="472"/>
      <c r="P127" s="472"/>
      <c r="Q127" s="472"/>
      <c r="R127" s="472"/>
      <c r="S127" s="472"/>
      <c r="T127" s="472"/>
      <c r="U127" s="472"/>
      <c r="V127" s="472"/>
      <c r="W127" s="472"/>
      <c r="X127" s="472"/>
      <c r="Y127" s="472"/>
      <c r="Z127" s="472"/>
    </row>
    <row r="128" spans="1:26" ht="15.75" customHeight="1" x14ac:dyDescent="0.25">
      <c r="A128" s="472"/>
      <c r="B128" s="472"/>
      <c r="C128" s="472"/>
      <c r="D128" s="472"/>
      <c r="E128" s="495"/>
      <c r="F128" s="495"/>
      <c r="G128" s="494"/>
      <c r="H128" s="692"/>
      <c r="I128" s="492"/>
      <c r="J128" s="472"/>
      <c r="K128" s="472"/>
      <c r="L128" s="472"/>
      <c r="M128" s="472"/>
      <c r="N128" s="472"/>
      <c r="O128" s="472"/>
      <c r="P128" s="472"/>
      <c r="Q128" s="472"/>
      <c r="R128" s="472"/>
      <c r="S128" s="472"/>
      <c r="T128" s="472"/>
      <c r="U128" s="472"/>
      <c r="V128" s="472"/>
      <c r="W128" s="472"/>
      <c r="X128" s="472"/>
      <c r="Y128" s="472"/>
      <c r="Z128" s="472"/>
    </row>
    <row r="129" spans="1:26" ht="15.75" customHeight="1" x14ac:dyDescent="0.25">
      <c r="A129" s="472"/>
      <c r="B129" s="472"/>
      <c r="C129" s="472"/>
      <c r="D129" s="472"/>
      <c r="E129" s="495"/>
      <c r="F129" s="495"/>
      <c r="G129" s="494"/>
      <c r="H129" s="692"/>
      <c r="I129" s="492"/>
      <c r="J129" s="472"/>
      <c r="K129" s="472"/>
      <c r="L129" s="472"/>
      <c r="M129" s="472"/>
      <c r="N129" s="472"/>
      <c r="O129" s="472"/>
      <c r="P129" s="472"/>
      <c r="Q129" s="472"/>
      <c r="R129" s="472"/>
      <c r="S129" s="472"/>
      <c r="T129" s="472"/>
      <c r="U129" s="472"/>
      <c r="V129" s="472"/>
      <c r="W129" s="472"/>
      <c r="X129" s="472"/>
      <c r="Y129" s="472"/>
      <c r="Z129" s="472"/>
    </row>
    <row r="130" spans="1:26" ht="15.75" customHeight="1" x14ac:dyDescent="0.25">
      <c r="A130" s="472"/>
      <c r="B130" s="472"/>
      <c r="C130" s="472"/>
      <c r="D130" s="472"/>
      <c r="E130" s="495"/>
      <c r="F130" s="495"/>
      <c r="G130" s="494"/>
      <c r="H130" s="692"/>
      <c r="I130" s="492"/>
      <c r="J130" s="472"/>
      <c r="K130" s="472"/>
      <c r="L130" s="472"/>
      <c r="M130" s="472"/>
      <c r="N130" s="472"/>
      <c r="O130" s="472"/>
      <c r="P130" s="472"/>
      <c r="Q130" s="472"/>
      <c r="R130" s="472"/>
      <c r="S130" s="472"/>
      <c r="T130" s="472"/>
      <c r="U130" s="472"/>
      <c r="V130" s="472"/>
      <c r="W130" s="472"/>
      <c r="X130" s="472"/>
      <c r="Y130" s="472"/>
      <c r="Z130" s="472"/>
    </row>
    <row r="131" spans="1:26" ht="15.75" customHeight="1" x14ac:dyDescent="0.25">
      <c r="A131" s="472"/>
      <c r="B131" s="472"/>
      <c r="C131" s="472"/>
      <c r="D131" s="472"/>
      <c r="E131" s="495"/>
      <c r="F131" s="495"/>
      <c r="G131" s="494"/>
      <c r="H131" s="692"/>
      <c r="I131" s="492"/>
      <c r="J131" s="472"/>
      <c r="K131" s="472"/>
      <c r="L131" s="472"/>
      <c r="M131" s="472"/>
      <c r="N131" s="472"/>
      <c r="O131" s="472"/>
      <c r="P131" s="472"/>
      <c r="Q131" s="472"/>
      <c r="R131" s="472"/>
      <c r="S131" s="472"/>
      <c r="T131" s="472"/>
      <c r="U131" s="472"/>
      <c r="V131" s="472"/>
      <c r="W131" s="472"/>
      <c r="X131" s="472"/>
      <c r="Y131" s="472"/>
      <c r="Z131" s="472"/>
    </row>
    <row r="132" spans="1:26" ht="15.75" customHeight="1" x14ac:dyDescent="0.25">
      <c r="A132" s="472"/>
      <c r="B132" s="472"/>
      <c r="C132" s="472"/>
      <c r="D132" s="472"/>
      <c r="E132" s="495"/>
      <c r="F132" s="495"/>
      <c r="G132" s="494"/>
      <c r="H132" s="692"/>
      <c r="I132" s="492"/>
      <c r="J132" s="472"/>
      <c r="K132" s="472"/>
      <c r="L132" s="472"/>
      <c r="M132" s="472"/>
      <c r="N132" s="472"/>
      <c r="O132" s="472"/>
      <c r="P132" s="472"/>
      <c r="Q132" s="472"/>
      <c r="R132" s="472"/>
      <c r="S132" s="472"/>
      <c r="T132" s="472"/>
      <c r="U132" s="472"/>
      <c r="V132" s="472"/>
      <c r="W132" s="472"/>
      <c r="X132" s="472"/>
      <c r="Y132" s="472"/>
      <c r="Z132" s="472"/>
    </row>
    <row r="133" spans="1:26" ht="15.75" customHeight="1" x14ac:dyDescent="0.25">
      <c r="A133" s="472"/>
      <c r="B133" s="472"/>
      <c r="C133" s="472"/>
      <c r="D133" s="472"/>
      <c r="E133" s="495"/>
      <c r="F133" s="495"/>
      <c r="G133" s="494"/>
      <c r="H133" s="692"/>
      <c r="I133" s="492"/>
      <c r="J133" s="472"/>
      <c r="K133" s="472"/>
      <c r="L133" s="472"/>
      <c r="M133" s="472"/>
      <c r="N133" s="472"/>
      <c r="O133" s="472"/>
      <c r="P133" s="472"/>
      <c r="Q133" s="472"/>
      <c r="R133" s="472"/>
      <c r="S133" s="472"/>
      <c r="T133" s="472"/>
      <c r="U133" s="472"/>
      <c r="V133" s="472"/>
      <c r="W133" s="472"/>
      <c r="X133" s="472"/>
      <c r="Y133" s="472"/>
      <c r="Z133" s="472"/>
    </row>
    <row r="134" spans="1:26" ht="15.75" customHeight="1" x14ac:dyDescent="0.25">
      <c r="A134" s="472"/>
      <c r="B134" s="472"/>
      <c r="C134" s="472"/>
      <c r="D134" s="472"/>
      <c r="E134" s="495"/>
      <c r="F134" s="495"/>
      <c r="G134" s="494"/>
      <c r="H134" s="692"/>
      <c r="I134" s="492"/>
      <c r="J134" s="472"/>
      <c r="K134" s="472"/>
      <c r="L134" s="472"/>
      <c r="M134" s="472"/>
      <c r="N134" s="472"/>
      <c r="O134" s="472"/>
      <c r="P134" s="472"/>
      <c r="Q134" s="472"/>
      <c r="R134" s="472"/>
      <c r="S134" s="472"/>
      <c r="T134" s="472"/>
      <c r="U134" s="472"/>
      <c r="V134" s="472"/>
      <c r="W134" s="472"/>
      <c r="X134" s="472"/>
      <c r="Y134" s="472"/>
      <c r="Z134" s="472"/>
    </row>
    <row r="135" spans="1:26" ht="15.75" customHeight="1" x14ac:dyDescent="0.25">
      <c r="A135" s="472"/>
      <c r="B135" s="472"/>
      <c r="C135" s="472"/>
      <c r="D135" s="472"/>
      <c r="E135" s="495"/>
      <c r="F135" s="495"/>
      <c r="G135" s="494"/>
      <c r="H135" s="692"/>
      <c r="I135" s="492"/>
      <c r="J135" s="472"/>
      <c r="K135" s="472"/>
      <c r="L135" s="472"/>
      <c r="M135" s="472"/>
      <c r="N135" s="472"/>
      <c r="O135" s="472"/>
      <c r="P135" s="472"/>
      <c r="Q135" s="472"/>
      <c r="R135" s="472"/>
      <c r="S135" s="472"/>
      <c r="T135" s="472"/>
      <c r="U135" s="472"/>
      <c r="V135" s="472"/>
      <c r="W135" s="472"/>
      <c r="X135" s="472"/>
      <c r="Y135" s="472"/>
      <c r="Z135" s="472"/>
    </row>
    <row r="136" spans="1:26" ht="15.75" customHeight="1" x14ac:dyDescent="0.25">
      <c r="A136" s="243"/>
      <c r="B136" s="243"/>
      <c r="C136" s="243"/>
      <c r="D136" s="243"/>
      <c r="E136" s="275"/>
      <c r="F136" s="275"/>
      <c r="G136" s="244"/>
      <c r="H136" s="686"/>
      <c r="I136" s="242"/>
      <c r="J136" s="243"/>
      <c r="K136" s="243"/>
      <c r="L136" s="243"/>
      <c r="M136" s="243"/>
      <c r="N136" s="243"/>
      <c r="O136" s="243"/>
      <c r="P136" s="243"/>
      <c r="Q136" s="243"/>
      <c r="R136" s="243"/>
      <c r="S136" s="243"/>
      <c r="T136" s="243"/>
      <c r="U136" s="243"/>
      <c r="V136" s="243"/>
      <c r="W136" s="243"/>
      <c r="X136" s="243"/>
      <c r="Y136" s="243"/>
      <c r="Z136" s="243"/>
    </row>
    <row r="137" spans="1:26" ht="15.75" customHeight="1" x14ac:dyDescent="0.25">
      <c r="A137" s="243"/>
      <c r="B137" s="243"/>
      <c r="C137" s="243"/>
      <c r="D137" s="243"/>
      <c r="E137" s="275"/>
      <c r="F137" s="275"/>
      <c r="G137" s="244"/>
      <c r="H137" s="686"/>
      <c r="I137" s="242"/>
      <c r="J137" s="243"/>
      <c r="K137" s="243"/>
      <c r="L137" s="243"/>
      <c r="M137" s="243"/>
      <c r="N137" s="243"/>
      <c r="O137" s="243"/>
      <c r="P137" s="243"/>
      <c r="Q137" s="243"/>
      <c r="R137" s="243"/>
      <c r="S137" s="243"/>
      <c r="T137" s="243"/>
      <c r="U137" s="243"/>
      <c r="V137" s="243"/>
      <c r="W137" s="243"/>
      <c r="X137" s="243"/>
      <c r="Y137" s="243"/>
      <c r="Z137" s="243"/>
    </row>
    <row r="138" spans="1:26" ht="15.75" customHeight="1" x14ac:dyDescent="0.25">
      <c r="A138" s="243"/>
      <c r="B138" s="243"/>
      <c r="C138" s="243"/>
      <c r="D138" s="243"/>
      <c r="E138" s="275"/>
      <c r="F138" s="275"/>
      <c r="G138" s="244"/>
      <c r="H138" s="686"/>
      <c r="I138" s="242"/>
      <c r="J138" s="243"/>
      <c r="K138" s="243"/>
      <c r="L138" s="243"/>
      <c r="M138" s="243"/>
      <c r="N138" s="243"/>
      <c r="O138" s="243"/>
      <c r="P138" s="243"/>
      <c r="Q138" s="243"/>
      <c r="R138" s="243"/>
      <c r="S138" s="243"/>
      <c r="T138" s="243"/>
      <c r="U138" s="243"/>
      <c r="V138" s="243"/>
      <c r="W138" s="243"/>
      <c r="X138" s="243"/>
      <c r="Y138" s="243"/>
      <c r="Z138" s="243"/>
    </row>
    <row r="139" spans="1:26" ht="15.75" customHeight="1" x14ac:dyDescent="0.25">
      <c r="A139" s="243"/>
      <c r="B139" s="243"/>
      <c r="C139" s="243"/>
      <c r="D139" s="243"/>
      <c r="E139" s="275"/>
      <c r="F139" s="275"/>
      <c r="G139" s="244"/>
      <c r="H139" s="686"/>
      <c r="I139" s="242"/>
      <c r="J139" s="243"/>
      <c r="K139" s="243"/>
      <c r="L139" s="243"/>
      <c r="M139" s="243"/>
      <c r="N139" s="243"/>
      <c r="O139" s="243"/>
      <c r="P139" s="243"/>
      <c r="Q139" s="243"/>
      <c r="R139" s="243"/>
      <c r="S139" s="243"/>
      <c r="T139" s="243"/>
      <c r="U139" s="243"/>
      <c r="V139" s="243"/>
      <c r="W139" s="243"/>
      <c r="X139" s="243"/>
      <c r="Y139" s="243"/>
      <c r="Z139" s="243"/>
    </row>
    <row r="140" spans="1:26" ht="15.75" customHeight="1" x14ac:dyDescent="0.25">
      <c r="A140" s="243"/>
      <c r="B140" s="243"/>
      <c r="C140" s="243"/>
      <c r="D140" s="243"/>
      <c r="E140" s="275"/>
      <c r="F140" s="275"/>
      <c r="G140" s="244"/>
      <c r="H140" s="686"/>
      <c r="I140" s="242"/>
      <c r="J140" s="243"/>
      <c r="K140" s="243"/>
      <c r="L140" s="243"/>
      <c r="M140" s="243"/>
      <c r="N140" s="243"/>
      <c r="O140" s="243"/>
      <c r="P140" s="243"/>
      <c r="Q140" s="243"/>
      <c r="R140" s="243"/>
      <c r="S140" s="243"/>
      <c r="T140" s="243"/>
      <c r="U140" s="243"/>
      <c r="V140" s="243"/>
      <c r="W140" s="243"/>
      <c r="X140" s="243"/>
      <c r="Y140" s="243"/>
      <c r="Z140" s="243"/>
    </row>
    <row r="141" spans="1:26" ht="15.75" customHeight="1" x14ac:dyDescent="0.25">
      <c r="A141" s="243"/>
      <c r="B141" s="243"/>
      <c r="C141" s="243"/>
      <c r="D141" s="243"/>
      <c r="E141" s="275"/>
      <c r="F141" s="275"/>
      <c r="G141" s="244"/>
      <c r="H141" s="686"/>
      <c r="I141" s="242"/>
      <c r="J141" s="243"/>
      <c r="K141" s="243"/>
      <c r="L141" s="243"/>
      <c r="M141" s="243"/>
      <c r="N141" s="243"/>
      <c r="O141" s="243"/>
      <c r="P141" s="243"/>
      <c r="Q141" s="243"/>
      <c r="R141" s="243"/>
      <c r="S141" s="243"/>
      <c r="T141" s="243"/>
      <c r="U141" s="243"/>
      <c r="V141" s="243"/>
      <c r="W141" s="243"/>
      <c r="X141" s="243"/>
      <c r="Y141" s="243"/>
      <c r="Z141" s="243"/>
    </row>
    <row r="142" spans="1:26" ht="15.75" customHeight="1" x14ac:dyDescent="0.25">
      <c r="A142" s="243"/>
      <c r="B142" s="243"/>
      <c r="C142" s="243"/>
      <c r="D142" s="243"/>
      <c r="E142" s="275"/>
      <c r="F142" s="275"/>
      <c r="G142" s="244"/>
      <c r="H142" s="686"/>
      <c r="I142" s="242"/>
      <c r="J142" s="243"/>
      <c r="K142" s="243"/>
      <c r="L142" s="243"/>
      <c r="M142" s="243"/>
      <c r="N142" s="243"/>
      <c r="O142" s="243"/>
      <c r="P142" s="243"/>
      <c r="Q142" s="243"/>
      <c r="R142" s="243"/>
      <c r="S142" s="243"/>
      <c r="T142" s="243"/>
      <c r="U142" s="243"/>
      <c r="V142" s="243"/>
      <c r="W142" s="243"/>
      <c r="X142" s="243"/>
      <c r="Y142" s="243"/>
      <c r="Z142" s="243"/>
    </row>
    <row r="143" spans="1:26" ht="15.75" customHeight="1" x14ac:dyDescent="0.25">
      <c r="A143" s="243"/>
      <c r="B143" s="243"/>
      <c r="C143" s="243"/>
      <c r="D143" s="243"/>
      <c r="E143" s="275"/>
      <c r="F143" s="275"/>
      <c r="G143" s="244"/>
      <c r="H143" s="686"/>
      <c r="I143" s="242"/>
      <c r="J143" s="243"/>
      <c r="K143" s="243"/>
      <c r="L143" s="243"/>
      <c r="M143" s="243"/>
      <c r="N143" s="243"/>
      <c r="O143" s="243"/>
      <c r="P143" s="243"/>
      <c r="Q143" s="243"/>
      <c r="R143" s="243"/>
      <c r="S143" s="243"/>
      <c r="T143" s="243"/>
      <c r="U143" s="243"/>
      <c r="V143" s="243"/>
      <c r="W143" s="243"/>
      <c r="X143" s="243"/>
      <c r="Y143" s="243"/>
      <c r="Z143" s="243"/>
    </row>
    <row r="144" spans="1:26" ht="15.75" customHeight="1" x14ac:dyDescent="0.25">
      <c r="A144" s="243"/>
      <c r="B144" s="243"/>
      <c r="C144" s="243"/>
      <c r="D144" s="243"/>
      <c r="E144" s="275"/>
      <c r="F144" s="275"/>
      <c r="G144" s="244"/>
      <c r="H144" s="686"/>
      <c r="I144" s="242"/>
      <c r="J144" s="243"/>
      <c r="K144" s="243"/>
      <c r="L144" s="243"/>
      <c r="M144" s="243"/>
      <c r="N144" s="243"/>
      <c r="O144" s="243"/>
      <c r="P144" s="243"/>
      <c r="Q144" s="243"/>
      <c r="R144" s="243"/>
      <c r="S144" s="243"/>
      <c r="T144" s="243"/>
      <c r="U144" s="243"/>
      <c r="V144" s="243"/>
      <c r="W144" s="243"/>
      <c r="X144" s="243"/>
      <c r="Y144" s="243"/>
      <c r="Z144" s="243"/>
    </row>
    <row r="145" spans="1:26" ht="15.75" customHeight="1" x14ac:dyDescent="0.25">
      <c r="A145" s="243"/>
      <c r="B145" s="243"/>
      <c r="C145" s="243"/>
      <c r="D145" s="243"/>
      <c r="E145" s="275"/>
      <c r="F145" s="275"/>
      <c r="G145" s="244"/>
      <c r="H145" s="686"/>
      <c r="I145" s="242"/>
      <c r="J145" s="243"/>
      <c r="K145" s="243"/>
      <c r="L145" s="243"/>
      <c r="M145" s="243"/>
      <c r="N145" s="243"/>
      <c r="O145" s="243"/>
      <c r="P145" s="243"/>
      <c r="Q145" s="243"/>
      <c r="R145" s="243"/>
      <c r="S145" s="243"/>
      <c r="T145" s="243"/>
      <c r="U145" s="243"/>
      <c r="V145" s="243"/>
      <c r="W145" s="243"/>
      <c r="X145" s="243"/>
      <c r="Y145" s="243"/>
      <c r="Z145" s="243"/>
    </row>
    <row r="146" spans="1:26" ht="15.75" customHeight="1" x14ac:dyDescent="0.25">
      <c r="A146" s="243"/>
      <c r="B146" s="243"/>
      <c r="C146" s="243"/>
      <c r="D146" s="243"/>
      <c r="E146" s="275"/>
      <c r="F146" s="275"/>
      <c r="G146" s="244"/>
      <c r="H146" s="686"/>
      <c r="I146" s="242"/>
      <c r="J146" s="243"/>
      <c r="K146" s="243"/>
      <c r="L146" s="243"/>
      <c r="M146" s="243"/>
      <c r="N146" s="243"/>
      <c r="O146" s="243"/>
      <c r="P146" s="243"/>
      <c r="Q146" s="243"/>
      <c r="R146" s="243"/>
      <c r="S146" s="243"/>
      <c r="T146" s="243"/>
      <c r="U146" s="243"/>
      <c r="V146" s="243"/>
      <c r="W146" s="243"/>
      <c r="X146" s="243"/>
      <c r="Y146" s="243"/>
      <c r="Z146" s="243"/>
    </row>
    <row r="147" spans="1:26" ht="15.75" customHeight="1" x14ac:dyDescent="0.25">
      <c r="A147" s="243"/>
      <c r="B147" s="243"/>
      <c r="C147" s="243"/>
      <c r="D147" s="243"/>
      <c r="E147" s="275"/>
      <c r="F147" s="275"/>
      <c r="G147" s="244"/>
      <c r="H147" s="686"/>
      <c r="I147" s="242"/>
      <c r="J147" s="243"/>
      <c r="K147" s="243"/>
      <c r="L147" s="243"/>
      <c r="M147" s="243"/>
      <c r="N147" s="243"/>
      <c r="O147" s="243"/>
      <c r="P147" s="243"/>
      <c r="Q147" s="243"/>
      <c r="R147" s="243"/>
      <c r="S147" s="243"/>
      <c r="T147" s="243"/>
      <c r="U147" s="243"/>
      <c r="V147" s="243"/>
      <c r="W147" s="243"/>
      <c r="X147" s="243"/>
      <c r="Y147" s="243"/>
      <c r="Z147" s="243"/>
    </row>
    <row r="148" spans="1:26" ht="15.75" customHeight="1" x14ac:dyDescent="0.25">
      <c r="A148" s="243"/>
      <c r="B148" s="243"/>
      <c r="C148" s="243"/>
      <c r="D148" s="243"/>
      <c r="E148" s="275"/>
      <c r="F148" s="275"/>
      <c r="G148" s="244"/>
      <c r="H148" s="686"/>
      <c r="I148" s="242"/>
      <c r="J148" s="243"/>
      <c r="K148" s="243"/>
      <c r="L148" s="243"/>
      <c r="M148" s="243"/>
      <c r="N148" s="243"/>
      <c r="O148" s="243"/>
      <c r="P148" s="243"/>
      <c r="Q148" s="243"/>
      <c r="R148" s="243"/>
      <c r="S148" s="243"/>
      <c r="T148" s="243"/>
      <c r="U148" s="243"/>
      <c r="V148" s="243"/>
      <c r="W148" s="243"/>
      <c r="X148" s="243"/>
      <c r="Y148" s="243"/>
      <c r="Z148" s="243"/>
    </row>
    <row r="149" spans="1:26" ht="15.75" customHeight="1" x14ac:dyDescent="0.25">
      <c r="A149" s="243"/>
      <c r="B149" s="243"/>
      <c r="C149" s="243"/>
      <c r="D149" s="243"/>
      <c r="E149" s="275"/>
      <c r="F149" s="275"/>
      <c r="G149" s="244"/>
      <c r="H149" s="686"/>
      <c r="I149" s="242"/>
      <c r="J149" s="243"/>
      <c r="K149" s="243"/>
      <c r="L149" s="243"/>
      <c r="M149" s="243"/>
      <c r="N149" s="243"/>
      <c r="O149" s="243"/>
      <c r="P149" s="243"/>
      <c r="Q149" s="243"/>
      <c r="R149" s="243"/>
      <c r="S149" s="243"/>
      <c r="T149" s="243"/>
      <c r="U149" s="243"/>
      <c r="V149" s="243"/>
      <c r="W149" s="243"/>
      <c r="X149" s="243"/>
      <c r="Y149" s="243"/>
      <c r="Z149" s="243"/>
    </row>
    <row r="150" spans="1:26" ht="15.75" customHeight="1" x14ac:dyDescent="0.25">
      <c r="A150" s="243"/>
      <c r="B150" s="243"/>
      <c r="C150" s="243"/>
      <c r="D150" s="243"/>
      <c r="E150" s="275"/>
      <c r="F150" s="275"/>
      <c r="G150" s="244"/>
      <c r="H150" s="686"/>
      <c r="I150" s="242"/>
      <c r="J150" s="243"/>
      <c r="K150" s="243"/>
      <c r="L150" s="243"/>
      <c r="M150" s="243"/>
      <c r="N150" s="243"/>
      <c r="O150" s="243"/>
      <c r="P150" s="243"/>
      <c r="Q150" s="243"/>
      <c r="R150" s="243"/>
      <c r="S150" s="243"/>
      <c r="T150" s="243"/>
      <c r="U150" s="243"/>
      <c r="V150" s="243"/>
      <c r="W150" s="243"/>
      <c r="X150" s="243"/>
      <c r="Y150" s="243"/>
      <c r="Z150" s="243"/>
    </row>
    <row r="151" spans="1:26" ht="15.75" customHeight="1" x14ac:dyDescent="0.25">
      <c r="A151" s="243"/>
      <c r="B151" s="243"/>
      <c r="C151" s="243"/>
      <c r="D151" s="243"/>
      <c r="E151" s="275"/>
      <c r="F151" s="275"/>
      <c r="G151" s="244"/>
      <c r="H151" s="686"/>
      <c r="I151" s="242"/>
      <c r="J151" s="243"/>
      <c r="K151" s="243"/>
      <c r="L151" s="243"/>
      <c r="M151" s="243"/>
      <c r="N151" s="243"/>
      <c r="O151" s="243"/>
      <c r="P151" s="243"/>
      <c r="Q151" s="243"/>
      <c r="R151" s="243"/>
      <c r="S151" s="243"/>
      <c r="T151" s="243"/>
      <c r="U151" s="243"/>
      <c r="V151" s="243"/>
      <c r="W151" s="243"/>
      <c r="X151" s="243"/>
      <c r="Y151" s="243"/>
      <c r="Z151" s="243"/>
    </row>
    <row r="152" spans="1:26" ht="15.75" customHeight="1" x14ac:dyDescent="0.25">
      <c r="A152" s="243"/>
      <c r="B152" s="243"/>
      <c r="C152" s="243"/>
      <c r="D152" s="243"/>
      <c r="E152" s="275"/>
      <c r="F152" s="275"/>
      <c r="G152" s="244"/>
      <c r="H152" s="686"/>
      <c r="I152" s="242"/>
      <c r="J152" s="243"/>
      <c r="K152" s="243"/>
      <c r="L152" s="243"/>
      <c r="M152" s="243"/>
      <c r="N152" s="243"/>
      <c r="O152" s="243"/>
      <c r="P152" s="243"/>
      <c r="Q152" s="243"/>
      <c r="R152" s="243"/>
      <c r="S152" s="243"/>
      <c r="T152" s="243"/>
      <c r="U152" s="243"/>
      <c r="V152" s="243"/>
      <c r="W152" s="243"/>
      <c r="X152" s="243"/>
      <c r="Y152" s="243"/>
      <c r="Z152" s="243"/>
    </row>
    <row r="153" spans="1:26" ht="15.75" customHeight="1" x14ac:dyDescent="0.25">
      <c r="A153" s="243"/>
      <c r="B153" s="243"/>
      <c r="C153" s="243"/>
      <c r="D153" s="243"/>
      <c r="E153" s="275"/>
      <c r="F153" s="275"/>
      <c r="G153" s="244"/>
      <c r="H153" s="686"/>
      <c r="I153" s="242"/>
      <c r="J153" s="243"/>
      <c r="K153" s="243"/>
      <c r="L153" s="243"/>
      <c r="M153" s="243"/>
      <c r="N153" s="243"/>
      <c r="O153" s="243"/>
      <c r="P153" s="243"/>
      <c r="Q153" s="243"/>
      <c r="R153" s="243"/>
      <c r="S153" s="243"/>
      <c r="T153" s="243"/>
      <c r="U153" s="243"/>
      <c r="V153" s="243"/>
      <c r="W153" s="243"/>
      <c r="X153" s="243"/>
      <c r="Y153" s="243"/>
      <c r="Z153" s="243"/>
    </row>
    <row r="154" spans="1:26" ht="15.75" customHeight="1" x14ac:dyDescent="0.25">
      <c r="A154" s="243"/>
      <c r="B154" s="243"/>
      <c r="C154" s="243"/>
      <c r="D154" s="243"/>
      <c r="E154" s="275"/>
      <c r="F154" s="275"/>
      <c r="G154" s="244"/>
      <c r="H154" s="686"/>
      <c r="I154" s="242"/>
      <c r="J154" s="243"/>
      <c r="K154" s="243"/>
      <c r="L154" s="243"/>
      <c r="M154" s="243"/>
      <c r="N154" s="243"/>
      <c r="O154" s="243"/>
      <c r="P154" s="243"/>
      <c r="Q154" s="243"/>
      <c r="R154" s="243"/>
      <c r="S154" s="243"/>
      <c r="T154" s="243"/>
      <c r="U154" s="243"/>
      <c r="V154" s="243"/>
      <c r="W154" s="243"/>
      <c r="X154" s="243"/>
      <c r="Y154" s="243"/>
      <c r="Z154" s="243"/>
    </row>
    <row r="155" spans="1:26" ht="15.75" customHeight="1" x14ac:dyDescent="0.25">
      <c r="A155" s="243"/>
      <c r="B155" s="243"/>
      <c r="C155" s="243"/>
      <c r="D155" s="243"/>
      <c r="E155" s="275"/>
      <c r="F155" s="275"/>
      <c r="G155" s="244"/>
      <c r="H155" s="686"/>
      <c r="I155" s="242"/>
      <c r="J155" s="243"/>
      <c r="K155" s="243"/>
      <c r="L155" s="243"/>
      <c r="M155" s="243"/>
      <c r="N155" s="243"/>
      <c r="O155" s="243"/>
      <c r="P155" s="243"/>
      <c r="Q155" s="243"/>
      <c r="R155" s="243"/>
      <c r="S155" s="243"/>
      <c r="T155" s="243"/>
      <c r="U155" s="243"/>
      <c r="V155" s="243"/>
      <c r="W155" s="243"/>
      <c r="X155" s="243"/>
      <c r="Y155" s="243"/>
      <c r="Z155" s="243"/>
    </row>
    <row r="156" spans="1:26" ht="15.75" customHeight="1" x14ac:dyDescent="0.25">
      <c r="A156" s="243"/>
      <c r="B156" s="243"/>
      <c r="C156" s="243"/>
      <c r="D156" s="243"/>
      <c r="E156" s="275"/>
      <c r="F156" s="275"/>
      <c r="G156" s="244"/>
      <c r="H156" s="686"/>
      <c r="I156" s="242"/>
      <c r="J156" s="243"/>
      <c r="K156" s="243"/>
      <c r="L156" s="243"/>
      <c r="M156" s="243"/>
      <c r="N156" s="243"/>
      <c r="O156" s="243"/>
      <c r="P156" s="243"/>
      <c r="Q156" s="243"/>
      <c r="R156" s="243"/>
      <c r="S156" s="243"/>
      <c r="T156" s="243"/>
      <c r="U156" s="243"/>
      <c r="V156" s="243"/>
      <c r="W156" s="243"/>
      <c r="X156" s="243"/>
      <c r="Y156" s="243"/>
      <c r="Z156" s="243"/>
    </row>
    <row r="157" spans="1:26" ht="15.75" customHeight="1" x14ac:dyDescent="0.25">
      <c r="A157" s="243"/>
      <c r="B157" s="243"/>
      <c r="C157" s="243"/>
      <c r="D157" s="243"/>
      <c r="E157" s="275"/>
      <c r="F157" s="275"/>
      <c r="G157" s="244"/>
      <c r="H157" s="686"/>
      <c r="I157" s="242"/>
      <c r="J157" s="243"/>
      <c r="K157" s="243"/>
      <c r="L157" s="243"/>
      <c r="M157" s="243"/>
      <c r="N157" s="243"/>
      <c r="O157" s="243"/>
      <c r="P157" s="243"/>
      <c r="Q157" s="243"/>
      <c r="R157" s="243"/>
      <c r="S157" s="243"/>
      <c r="T157" s="243"/>
      <c r="U157" s="243"/>
      <c r="V157" s="243"/>
      <c r="W157" s="243"/>
      <c r="X157" s="243"/>
      <c r="Y157" s="243"/>
      <c r="Z157" s="243"/>
    </row>
    <row r="158" spans="1:26" ht="15.75" customHeight="1" x14ac:dyDescent="0.25">
      <c r="A158" s="243"/>
      <c r="B158" s="243"/>
      <c r="C158" s="243"/>
      <c r="D158" s="243"/>
      <c r="E158" s="275"/>
      <c r="F158" s="275"/>
      <c r="G158" s="244"/>
      <c r="H158" s="686"/>
      <c r="I158" s="242"/>
      <c r="J158" s="243"/>
      <c r="K158" s="243"/>
      <c r="L158" s="243"/>
      <c r="M158" s="243"/>
      <c r="N158" s="243"/>
      <c r="O158" s="243"/>
      <c r="P158" s="243"/>
      <c r="Q158" s="243"/>
      <c r="R158" s="243"/>
      <c r="S158" s="243"/>
      <c r="T158" s="243"/>
      <c r="U158" s="243"/>
      <c r="V158" s="243"/>
      <c r="W158" s="243"/>
      <c r="X158" s="243"/>
      <c r="Y158" s="243"/>
      <c r="Z158" s="243"/>
    </row>
    <row r="159" spans="1:26" ht="15.75" customHeight="1" x14ac:dyDescent="0.25">
      <c r="A159" s="243"/>
      <c r="B159" s="243"/>
      <c r="C159" s="243"/>
      <c r="D159" s="243"/>
      <c r="E159" s="275"/>
      <c r="F159" s="275"/>
      <c r="G159" s="244"/>
      <c r="H159" s="686"/>
      <c r="I159" s="242"/>
      <c r="J159" s="243"/>
      <c r="K159" s="243"/>
      <c r="L159" s="243"/>
      <c r="M159" s="243"/>
      <c r="N159" s="243"/>
      <c r="O159" s="243"/>
      <c r="P159" s="243"/>
      <c r="Q159" s="243"/>
      <c r="R159" s="243"/>
      <c r="S159" s="243"/>
      <c r="T159" s="243"/>
      <c r="U159" s="243"/>
      <c r="V159" s="243"/>
      <c r="W159" s="243"/>
      <c r="X159" s="243"/>
      <c r="Y159" s="243"/>
      <c r="Z159" s="243"/>
    </row>
    <row r="160" spans="1:26" ht="15.75" customHeight="1" x14ac:dyDescent="0.25">
      <c r="A160" s="243"/>
      <c r="B160" s="243"/>
      <c r="C160" s="243"/>
      <c r="D160" s="243"/>
      <c r="E160" s="275"/>
      <c r="F160" s="275"/>
      <c r="G160" s="244"/>
      <c r="H160" s="686"/>
      <c r="I160" s="242"/>
      <c r="J160" s="243"/>
      <c r="K160" s="243"/>
      <c r="L160" s="243"/>
      <c r="M160" s="243"/>
      <c r="N160" s="243"/>
      <c r="O160" s="243"/>
      <c r="P160" s="243"/>
      <c r="Q160" s="243"/>
      <c r="R160" s="243"/>
      <c r="S160" s="243"/>
      <c r="T160" s="243"/>
      <c r="U160" s="243"/>
      <c r="V160" s="243"/>
      <c r="W160" s="243"/>
      <c r="X160" s="243"/>
      <c r="Y160" s="243"/>
      <c r="Z160" s="243"/>
    </row>
    <row r="161" spans="1:26" ht="15.75" customHeight="1" x14ac:dyDescent="0.25">
      <c r="A161" s="243"/>
      <c r="B161" s="243"/>
      <c r="C161" s="243"/>
      <c r="D161" s="243"/>
      <c r="E161" s="275"/>
      <c r="F161" s="275"/>
      <c r="G161" s="244"/>
      <c r="H161" s="686"/>
      <c r="I161" s="242"/>
      <c r="J161" s="243"/>
      <c r="K161" s="243"/>
      <c r="L161" s="243"/>
      <c r="M161" s="243"/>
      <c r="N161" s="243"/>
      <c r="O161" s="243"/>
      <c r="P161" s="243"/>
      <c r="Q161" s="243"/>
      <c r="R161" s="243"/>
      <c r="S161" s="243"/>
      <c r="T161" s="243"/>
      <c r="U161" s="243"/>
      <c r="V161" s="243"/>
      <c r="W161" s="243"/>
      <c r="X161" s="243"/>
      <c r="Y161" s="243"/>
      <c r="Z161" s="243"/>
    </row>
    <row r="162" spans="1:26" ht="15.75" customHeight="1" x14ac:dyDescent="0.25">
      <c r="A162" s="243"/>
      <c r="B162" s="243"/>
      <c r="C162" s="243"/>
      <c r="D162" s="243"/>
      <c r="E162" s="275"/>
      <c r="F162" s="275"/>
      <c r="G162" s="244"/>
      <c r="H162" s="686"/>
      <c r="I162" s="242"/>
      <c r="J162" s="243"/>
      <c r="K162" s="243"/>
      <c r="L162" s="243"/>
      <c r="M162" s="243"/>
      <c r="N162" s="243"/>
      <c r="O162" s="243"/>
      <c r="P162" s="243"/>
      <c r="Q162" s="243"/>
      <c r="R162" s="243"/>
      <c r="S162" s="243"/>
      <c r="T162" s="243"/>
      <c r="U162" s="243"/>
      <c r="V162" s="243"/>
      <c r="W162" s="243"/>
      <c r="X162" s="243"/>
      <c r="Y162" s="243"/>
      <c r="Z162" s="243"/>
    </row>
    <row r="163" spans="1:26" ht="15.75" customHeight="1" x14ac:dyDescent="0.25">
      <c r="A163" s="243"/>
      <c r="B163" s="243"/>
      <c r="C163" s="243"/>
      <c r="D163" s="243"/>
      <c r="E163" s="275"/>
      <c r="F163" s="275"/>
      <c r="G163" s="244"/>
      <c r="H163" s="686"/>
      <c r="I163" s="242"/>
      <c r="J163" s="243"/>
      <c r="K163" s="243"/>
      <c r="L163" s="243"/>
      <c r="M163" s="243"/>
      <c r="N163" s="243"/>
      <c r="O163" s="243"/>
      <c r="P163" s="243"/>
      <c r="Q163" s="243"/>
      <c r="R163" s="243"/>
      <c r="S163" s="243"/>
      <c r="T163" s="243"/>
      <c r="U163" s="243"/>
      <c r="V163" s="243"/>
      <c r="W163" s="243"/>
      <c r="X163" s="243"/>
      <c r="Y163" s="243"/>
      <c r="Z163" s="243"/>
    </row>
    <row r="164" spans="1:26" ht="15.75" customHeight="1" x14ac:dyDescent="0.25">
      <c r="A164" s="243"/>
      <c r="B164" s="243"/>
      <c r="C164" s="243"/>
      <c r="D164" s="243"/>
      <c r="E164" s="275"/>
      <c r="F164" s="275"/>
      <c r="G164" s="244"/>
      <c r="H164" s="686"/>
      <c r="I164" s="242"/>
      <c r="J164" s="243"/>
      <c r="K164" s="243"/>
      <c r="L164" s="243"/>
      <c r="M164" s="243"/>
      <c r="N164" s="243"/>
      <c r="O164" s="243"/>
      <c r="P164" s="243"/>
      <c r="Q164" s="243"/>
      <c r="R164" s="243"/>
      <c r="S164" s="243"/>
      <c r="T164" s="243"/>
      <c r="U164" s="243"/>
      <c r="V164" s="243"/>
      <c r="W164" s="243"/>
      <c r="X164" s="243"/>
      <c r="Y164" s="243"/>
      <c r="Z164" s="243"/>
    </row>
    <row r="165" spans="1:26" ht="15.75" customHeight="1" x14ac:dyDescent="0.25">
      <c r="A165" s="243"/>
      <c r="B165" s="243"/>
      <c r="C165" s="243"/>
      <c r="D165" s="243"/>
      <c r="E165" s="275"/>
      <c r="F165" s="275"/>
      <c r="G165" s="244"/>
      <c r="H165" s="686"/>
      <c r="I165" s="242"/>
      <c r="J165" s="243"/>
      <c r="K165" s="243"/>
      <c r="L165" s="243"/>
      <c r="M165" s="243"/>
      <c r="N165" s="243"/>
      <c r="O165" s="243"/>
      <c r="P165" s="243"/>
      <c r="Q165" s="243"/>
      <c r="R165" s="243"/>
      <c r="S165" s="243"/>
      <c r="T165" s="243"/>
      <c r="U165" s="243"/>
      <c r="V165" s="243"/>
      <c r="W165" s="243"/>
      <c r="X165" s="243"/>
      <c r="Y165" s="243"/>
      <c r="Z165" s="243"/>
    </row>
    <row r="166" spans="1:26" ht="15.75" customHeight="1" x14ac:dyDescent="0.25">
      <c r="A166" s="243"/>
      <c r="B166" s="243"/>
      <c r="C166" s="243"/>
      <c r="D166" s="243"/>
      <c r="E166" s="275"/>
      <c r="F166" s="275"/>
      <c r="G166" s="244"/>
      <c r="H166" s="686"/>
      <c r="I166" s="242"/>
      <c r="J166" s="243"/>
      <c r="K166" s="243"/>
      <c r="L166" s="243"/>
      <c r="M166" s="243"/>
      <c r="N166" s="243"/>
      <c r="O166" s="243"/>
      <c r="P166" s="243"/>
      <c r="Q166" s="243"/>
      <c r="R166" s="243"/>
      <c r="S166" s="243"/>
      <c r="T166" s="243"/>
      <c r="U166" s="243"/>
      <c r="V166" s="243"/>
      <c r="W166" s="243"/>
      <c r="X166" s="243"/>
      <c r="Y166" s="243"/>
      <c r="Z166" s="243"/>
    </row>
    <row r="167" spans="1:26" ht="15.75" customHeight="1" x14ac:dyDescent="0.25">
      <c r="A167" s="243"/>
      <c r="B167" s="243"/>
      <c r="C167" s="243"/>
      <c r="D167" s="243"/>
      <c r="E167" s="275"/>
      <c r="F167" s="275"/>
      <c r="G167" s="244"/>
      <c r="H167" s="686"/>
      <c r="I167" s="242"/>
      <c r="J167" s="243"/>
      <c r="K167" s="243"/>
      <c r="L167" s="243"/>
      <c r="M167" s="243"/>
      <c r="N167" s="243"/>
      <c r="O167" s="243"/>
      <c r="P167" s="243"/>
      <c r="Q167" s="243"/>
      <c r="R167" s="243"/>
      <c r="S167" s="243"/>
      <c r="T167" s="243"/>
      <c r="U167" s="243"/>
      <c r="V167" s="243"/>
      <c r="W167" s="243"/>
      <c r="X167" s="243"/>
      <c r="Y167" s="243"/>
      <c r="Z167" s="243"/>
    </row>
    <row r="168" spans="1:26" ht="15.75" customHeight="1" x14ac:dyDescent="0.25">
      <c r="A168" s="243"/>
      <c r="B168" s="243"/>
      <c r="C168" s="243"/>
      <c r="D168" s="243"/>
      <c r="E168" s="275"/>
      <c r="F168" s="275"/>
      <c r="G168" s="244"/>
      <c r="H168" s="686"/>
      <c r="I168" s="242"/>
      <c r="J168" s="243"/>
      <c r="K168" s="243"/>
      <c r="L168" s="243"/>
      <c r="M168" s="243"/>
      <c r="N168" s="243"/>
      <c r="O168" s="243"/>
      <c r="P168" s="243"/>
      <c r="Q168" s="243"/>
      <c r="R168" s="243"/>
      <c r="S168" s="243"/>
      <c r="T168" s="243"/>
      <c r="U168" s="243"/>
      <c r="V168" s="243"/>
      <c r="W168" s="243"/>
      <c r="X168" s="243"/>
      <c r="Y168" s="243"/>
      <c r="Z168" s="243"/>
    </row>
    <row r="169" spans="1:26" ht="15.75" customHeight="1" x14ac:dyDescent="0.25">
      <c r="A169" s="243"/>
      <c r="B169" s="243"/>
      <c r="C169" s="243"/>
      <c r="D169" s="243"/>
      <c r="E169" s="275"/>
      <c r="F169" s="275"/>
      <c r="G169" s="244"/>
      <c r="H169" s="686"/>
      <c r="I169" s="242"/>
      <c r="J169" s="243"/>
      <c r="K169" s="243"/>
      <c r="L169" s="243"/>
      <c r="M169" s="243"/>
      <c r="N169" s="243"/>
      <c r="O169" s="243"/>
      <c r="P169" s="243"/>
      <c r="Q169" s="243"/>
      <c r="R169" s="243"/>
      <c r="S169" s="243"/>
      <c r="T169" s="243"/>
      <c r="U169" s="243"/>
      <c r="V169" s="243"/>
      <c r="W169" s="243"/>
      <c r="X169" s="243"/>
      <c r="Y169" s="243"/>
      <c r="Z169" s="243"/>
    </row>
    <row r="170" spans="1:26" ht="15.75" customHeight="1" x14ac:dyDescent="0.25">
      <c r="A170" s="243"/>
      <c r="B170" s="243"/>
      <c r="C170" s="243"/>
      <c r="D170" s="243"/>
      <c r="E170" s="275"/>
      <c r="F170" s="275"/>
      <c r="G170" s="244"/>
      <c r="H170" s="686"/>
      <c r="I170" s="242"/>
      <c r="J170" s="243"/>
      <c r="K170" s="243"/>
      <c r="L170" s="243"/>
      <c r="M170" s="243"/>
      <c r="N170" s="243"/>
      <c r="O170" s="243"/>
      <c r="P170" s="243"/>
      <c r="Q170" s="243"/>
      <c r="R170" s="243"/>
      <c r="S170" s="243"/>
      <c r="T170" s="243"/>
      <c r="U170" s="243"/>
      <c r="V170" s="243"/>
      <c r="W170" s="243"/>
      <c r="X170" s="243"/>
      <c r="Y170" s="243"/>
      <c r="Z170" s="243"/>
    </row>
    <row r="171" spans="1:26" ht="15.75" customHeight="1" x14ac:dyDescent="0.25">
      <c r="A171" s="243"/>
      <c r="B171" s="243"/>
      <c r="C171" s="243"/>
      <c r="D171" s="243"/>
      <c r="E171" s="275"/>
      <c r="F171" s="275"/>
      <c r="G171" s="244"/>
      <c r="H171" s="686"/>
      <c r="I171" s="242"/>
      <c r="J171" s="243"/>
      <c r="K171" s="243"/>
      <c r="L171" s="243"/>
      <c r="M171" s="243"/>
      <c r="N171" s="243"/>
      <c r="O171" s="243"/>
      <c r="P171" s="243"/>
      <c r="Q171" s="243"/>
      <c r="R171" s="243"/>
      <c r="S171" s="243"/>
      <c r="T171" s="243"/>
      <c r="U171" s="243"/>
      <c r="V171" s="243"/>
      <c r="W171" s="243"/>
      <c r="X171" s="243"/>
      <c r="Y171" s="243"/>
      <c r="Z171" s="243"/>
    </row>
    <row r="172" spans="1:26" ht="15.75" customHeight="1" x14ac:dyDescent="0.25">
      <c r="A172" s="243"/>
      <c r="B172" s="243"/>
      <c r="C172" s="243"/>
      <c r="D172" s="243"/>
      <c r="E172" s="275"/>
      <c r="F172" s="275"/>
      <c r="G172" s="244"/>
      <c r="H172" s="686"/>
      <c r="I172" s="242"/>
      <c r="J172" s="243"/>
      <c r="K172" s="243"/>
      <c r="L172" s="243"/>
      <c r="M172" s="243"/>
      <c r="N172" s="243"/>
      <c r="O172" s="243"/>
      <c r="P172" s="243"/>
      <c r="Q172" s="243"/>
      <c r="R172" s="243"/>
      <c r="S172" s="243"/>
      <c r="T172" s="243"/>
      <c r="U172" s="243"/>
      <c r="V172" s="243"/>
      <c r="W172" s="243"/>
      <c r="X172" s="243"/>
      <c r="Y172" s="243"/>
      <c r="Z172" s="243"/>
    </row>
    <row r="173" spans="1:26" ht="15.75" customHeight="1" x14ac:dyDescent="0.25">
      <c r="A173" s="243"/>
      <c r="B173" s="243"/>
      <c r="C173" s="243"/>
      <c r="D173" s="243"/>
      <c r="E173" s="275"/>
      <c r="F173" s="275"/>
      <c r="G173" s="244"/>
      <c r="H173" s="686"/>
      <c r="I173" s="242"/>
      <c r="J173" s="243"/>
      <c r="K173" s="243"/>
      <c r="L173" s="243"/>
      <c r="M173" s="243"/>
      <c r="N173" s="243"/>
      <c r="O173" s="243"/>
      <c r="P173" s="243"/>
      <c r="Q173" s="243"/>
      <c r="R173" s="243"/>
      <c r="S173" s="243"/>
      <c r="T173" s="243"/>
      <c r="U173" s="243"/>
      <c r="V173" s="243"/>
      <c r="W173" s="243"/>
      <c r="X173" s="243"/>
      <c r="Y173" s="243"/>
      <c r="Z173" s="243"/>
    </row>
    <row r="174" spans="1:26" ht="15.75" customHeight="1" x14ac:dyDescent="0.25">
      <c r="A174" s="243"/>
      <c r="B174" s="243"/>
      <c r="C174" s="243"/>
      <c r="D174" s="243"/>
      <c r="E174" s="275"/>
      <c r="F174" s="275"/>
      <c r="G174" s="244"/>
      <c r="H174" s="686"/>
      <c r="I174" s="242"/>
      <c r="J174" s="243"/>
      <c r="K174" s="243"/>
      <c r="L174" s="243"/>
      <c r="M174" s="243"/>
      <c r="N174" s="243"/>
      <c r="O174" s="243"/>
      <c r="P174" s="243"/>
      <c r="Q174" s="243"/>
      <c r="R174" s="243"/>
      <c r="S174" s="243"/>
      <c r="T174" s="243"/>
      <c r="U174" s="243"/>
      <c r="V174" s="243"/>
      <c r="W174" s="243"/>
      <c r="X174" s="243"/>
      <c r="Y174" s="243"/>
      <c r="Z174" s="243"/>
    </row>
    <row r="175" spans="1:26" ht="15.75" customHeight="1" x14ac:dyDescent="0.25">
      <c r="A175" s="243"/>
      <c r="B175" s="243"/>
      <c r="C175" s="243"/>
      <c r="D175" s="243"/>
      <c r="E175" s="275"/>
      <c r="F175" s="275"/>
      <c r="G175" s="244"/>
      <c r="H175" s="686"/>
      <c r="I175" s="242"/>
      <c r="J175" s="243"/>
      <c r="K175" s="243"/>
      <c r="L175" s="243"/>
      <c r="M175" s="243"/>
      <c r="N175" s="243"/>
      <c r="O175" s="243"/>
      <c r="P175" s="243"/>
      <c r="Q175" s="243"/>
      <c r="R175" s="243"/>
      <c r="S175" s="243"/>
      <c r="T175" s="243"/>
      <c r="U175" s="243"/>
      <c r="V175" s="243"/>
      <c r="W175" s="243"/>
      <c r="X175" s="243"/>
      <c r="Y175" s="243"/>
      <c r="Z175" s="243"/>
    </row>
    <row r="176" spans="1:26" ht="15.75" customHeight="1" x14ac:dyDescent="0.25">
      <c r="A176" s="243"/>
      <c r="B176" s="243"/>
      <c r="C176" s="243"/>
      <c r="D176" s="243"/>
      <c r="E176" s="275"/>
      <c r="F176" s="275"/>
      <c r="G176" s="244"/>
      <c r="H176" s="686"/>
      <c r="I176" s="242"/>
      <c r="J176" s="243"/>
      <c r="K176" s="243"/>
      <c r="L176" s="243"/>
      <c r="M176" s="243"/>
      <c r="N176" s="243"/>
      <c r="O176" s="243"/>
      <c r="P176" s="243"/>
      <c r="Q176" s="243"/>
      <c r="R176" s="243"/>
      <c r="S176" s="243"/>
      <c r="T176" s="243"/>
      <c r="U176" s="243"/>
      <c r="V176" s="243"/>
      <c r="W176" s="243"/>
      <c r="X176" s="243"/>
      <c r="Y176" s="243"/>
      <c r="Z176" s="243"/>
    </row>
    <row r="177" spans="1:26" ht="15.75" customHeight="1" x14ac:dyDescent="0.25">
      <c r="A177" s="243"/>
      <c r="B177" s="243"/>
      <c r="C177" s="243"/>
      <c r="D177" s="243"/>
      <c r="E177" s="275"/>
      <c r="F177" s="275"/>
      <c r="G177" s="244"/>
      <c r="H177" s="686"/>
      <c r="I177" s="242"/>
      <c r="J177" s="243"/>
      <c r="K177" s="243"/>
      <c r="L177" s="243"/>
      <c r="M177" s="243"/>
      <c r="N177" s="243"/>
      <c r="O177" s="243"/>
      <c r="P177" s="243"/>
      <c r="Q177" s="243"/>
      <c r="R177" s="243"/>
      <c r="S177" s="243"/>
      <c r="T177" s="243"/>
      <c r="U177" s="243"/>
      <c r="V177" s="243"/>
      <c r="W177" s="243"/>
      <c r="X177" s="243"/>
      <c r="Y177" s="243"/>
      <c r="Z177" s="243"/>
    </row>
    <row r="178" spans="1:26" ht="15.75" customHeight="1" x14ac:dyDescent="0.25">
      <c r="A178" s="243"/>
      <c r="B178" s="243"/>
      <c r="C178" s="243"/>
      <c r="D178" s="243"/>
      <c r="E178" s="275"/>
      <c r="F178" s="275"/>
      <c r="G178" s="244"/>
      <c r="H178" s="686"/>
      <c r="I178" s="242"/>
      <c r="J178" s="243"/>
      <c r="K178" s="243"/>
      <c r="L178" s="243"/>
      <c r="M178" s="243"/>
      <c r="N178" s="243"/>
      <c r="O178" s="243"/>
      <c r="P178" s="243"/>
      <c r="Q178" s="243"/>
      <c r="R178" s="243"/>
      <c r="S178" s="243"/>
      <c r="T178" s="243"/>
      <c r="U178" s="243"/>
      <c r="V178" s="243"/>
      <c r="W178" s="243"/>
      <c r="X178" s="243"/>
      <c r="Y178" s="243"/>
      <c r="Z178" s="243"/>
    </row>
    <row r="179" spans="1:26" ht="15.75" customHeight="1" x14ac:dyDescent="0.25">
      <c r="A179" s="243"/>
      <c r="B179" s="243"/>
      <c r="C179" s="243"/>
      <c r="D179" s="243"/>
      <c r="E179" s="275"/>
      <c r="F179" s="275"/>
      <c r="G179" s="244"/>
      <c r="H179" s="686"/>
      <c r="I179" s="242"/>
      <c r="J179" s="243"/>
      <c r="K179" s="243"/>
      <c r="L179" s="243"/>
      <c r="M179" s="243"/>
      <c r="N179" s="243"/>
      <c r="O179" s="243"/>
      <c r="P179" s="243"/>
      <c r="Q179" s="243"/>
      <c r="R179" s="243"/>
      <c r="S179" s="243"/>
      <c r="T179" s="243"/>
      <c r="U179" s="243"/>
      <c r="V179" s="243"/>
      <c r="W179" s="243"/>
      <c r="X179" s="243"/>
      <c r="Y179" s="243"/>
      <c r="Z179" s="243"/>
    </row>
    <row r="180" spans="1:26" ht="15.75" customHeight="1" x14ac:dyDescent="0.25">
      <c r="A180" s="243"/>
      <c r="B180" s="243"/>
      <c r="C180" s="243"/>
      <c r="D180" s="243"/>
      <c r="E180" s="275"/>
      <c r="F180" s="275"/>
      <c r="G180" s="244"/>
      <c r="H180" s="686"/>
      <c r="I180" s="242"/>
      <c r="J180" s="243"/>
      <c r="K180" s="243"/>
      <c r="L180" s="243"/>
      <c r="M180" s="243"/>
      <c r="N180" s="243"/>
      <c r="O180" s="243"/>
      <c r="P180" s="243"/>
      <c r="Q180" s="243"/>
      <c r="R180" s="243"/>
      <c r="S180" s="243"/>
      <c r="T180" s="243"/>
      <c r="U180" s="243"/>
      <c r="V180" s="243"/>
      <c r="W180" s="243"/>
      <c r="X180" s="243"/>
      <c r="Y180" s="243"/>
      <c r="Z180" s="243"/>
    </row>
    <row r="181" spans="1:26" ht="15.75" customHeight="1" x14ac:dyDescent="0.25">
      <c r="A181" s="243"/>
      <c r="B181" s="243"/>
      <c r="C181" s="243"/>
      <c r="D181" s="243"/>
      <c r="E181" s="275"/>
      <c r="F181" s="275"/>
      <c r="G181" s="244"/>
      <c r="H181" s="686"/>
      <c r="I181" s="242"/>
      <c r="J181" s="243"/>
      <c r="K181" s="243"/>
      <c r="L181" s="243"/>
      <c r="M181" s="243"/>
      <c r="N181" s="243"/>
      <c r="O181" s="243"/>
      <c r="P181" s="243"/>
      <c r="Q181" s="243"/>
      <c r="R181" s="243"/>
      <c r="S181" s="243"/>
      <c r="T181" s="243"/>
      <c r="U181" s="243"/>
      <c r="V181" s="243"/>
      <c r="W181" s="243"/>
      <c r="X181" s="243"/>
      <c r="Y181" s="243"/>
      <c r="Z181" s="243"/>
    </row>
    <row r="182" spans="1:26" ht="15.75" customHeight="1" x14ac:dyDescent="0.25">
      <c r="A182" s="243"/>
      <c r="B182" s="243"/>
      <c r="C182" s="243"/>
      <c r="D182" s="243"/>
      <c r="E182" s="275"/>
      <c r="F182" s="275"/>
      <c r="G182" s="244"/>
      <c r="H182" s="686"/>
      <c r="I182" s="242"/>
      <c r="J182" s="243"/>
      <c r="K182" s="243"/>
      <c r="L182" s="243"/>
      <c r="M182" s="243"/>
      <c r="N182" s="243"/>
      <c r="O182" s="243"/>
      <c r="P182" s="243"/>
      <c r="Q182" s="243"/>
      <c r="R182" s="243"/>
      <c r="S182" s="243"/>
      <c r="T182" s="243"/>
      <c r="U182" s="243"/>
      <c r="V182" s="243"/>
      <c r="W182" s="243"/>
      <c r="X182" s="243"/>
      <c r="Y182" s="243"/>
      <c r="Z182" s="243"/>
    </row>
    <row r="183" spans="1:26" ht="15.75" customHeight="1" x14ac:dyDescent="0.25">
      <c r="A183" s="243"/>
      <c r="B183" s="243"/>
      <c r="C183" s="243"/>
      <c r="D183" s="243"/>
      <c r="E183" s="275"/>
      <c r="F183" s="275"/>
      <c r="G183" s="244"/>
      <c r="H183" s="686"/>
      <c r="I183" s="242"/>
      <c r="J183" s="243"/>
      <c r="K183" s="243"/>
      <c r="L183" s="243"/>
      <c r="M183" s="243"/>
      <c r="N183" s="243"/>
      <c r="O183" s="243"/>
      <c r="P183" s="243"/>
      <c r="Q183" s="243"/>
      <c r="R183" s="243"/>
      <c r="S183" s="243"/>
      <c r="T183" s="243"/>
      <c r="U183" s="243"/>
      <c r="V183" s="243"/>
      <c r="W183" s="243"/>
      <c r="X183" s="243"/>
      <c r="Y183" s="243"/>
      <c r="Z183" s="243"/>
    </row>
    <row r="184" spans="1:26" ht="15.75" customHeight="1" x14ac:dyDescent="0.25">
      <c r="A184" s="243"/>
      <c r="B184" s="243"/>
      <c r="C184" s="243"/>
      <c r="D184" s="243"/>
      <c r="E184" s="275"/>
      <c r="F184" s="275"/>
      <c r="G184" s="244"/>
      <c r="H184" s="686"/>
      <c r="I184" s="242"/>
      <c r="J184" s="243"/>
      <c r="K184" s="243"/>
      <c r="L184" s="243"/>
      <c r="M184" s="243"/>
      <c r="N184" s="243"/>
      <c r="O184" s="243"/>
      <c r="P184" s="243"/>
      <c r="Q184" s="243"/>
      <c r="R184" s="243"/>
      <c r="S184" s="243"/>
      <c r="T184" s="243"/>
      <c r="U184" s="243"/>
      <c r="V184" s="243"/>
      <c r="W184" s="243"/>
      <c r="X184" s="243"/>
      <c r="Y184" s="243"/>
      <c r="Z184" s="243"/>
    </row>
    <row r="185" spans="1:26" ht="15.75" customHeight="1" x14ac:dyDescent="0.25">
      <c r="A185" s="243"/>
      <c r="B185" s="243"/>
      <c r="C185" s="243"/>
      <c r="D185" s="243"/>
      <c r="E185" s="275"/>
      <c r="F185" s="275"/>
      <c r="G185" s="244"/>
      <c r="H185" s="686"/>
      <c r="I185" s="242"/>
      <c r="J185" s="243"/>
      <c r="K185" s="243"/>
      <c r="L185" s="243"/>
      <c r="M185" s="243"/>
      <c r="N185" s="243"/>
      <c r="O185" s="243"/>
      <c r="P185" s="243"/>
      <c r="Q185" s="243"/>
      <c r="R185" s="243"/>
      <c r="S185" s="243"/>
      <c r="T185" s="243"/>
      <c r="U185" s="243"/>
      <c r="V185" s="243"/>
      <c r="W185" s="243"/>
      <c r="X185" s="243"/>
      <c r="Y185" s="243"/>
      <c r="Z185" s="243"/>
    </row>
    <row r="186" spans="1:26" ht="15.75" customHeight="1" x14ac:dyDescent="0.25">
      <c r="A186" s="243"/>
      <c r="B186" s="243"/>
      <c r="C186" s="243"/>
      <c r="D186" s="243"/>
      <c r="E186" s="275"/>
      <c r="F186" s="275"/>
      <c r="G186" s="244"/>
      <c r="H186" s="686"/>
      <c r="I186" s="242"/>
      <c r="J186" s="243"/>
      <c r="K186" s="243"/>
      <c r="L186" s="243"/>
      <c r="M186" s="243"/>
      <c r="N186" s="243"/>
      <c r="O186" s="243"/>
      <c r="P186" s="243"/>
      <c r="Q186" s="243"/>
      <c r="R186" s="243"/>
      <c r="S186" s="243"/>
      <c r="T186" s="243"/>
      <c r="U186" s="243"/>
      <c r="V186" s="243"/>
      <c r="W186" s="243"/>
      <c r="X186" s="243"/>
      <c r="Y186" s="243"/>
      <c r="Z186" s="243"/>
    </row>
    <row r="187" spans="1:26" ht="15.75" customHeight="1" x14ac:dyDescent="0.25">
      <c r="A187" s="243"/>
      <c r="B187" s="243"/>
      <c r="C187" s="243"/>
      <c r="D187" s="243"/>
      <c r="E187" s="275"/>
      <c r="F187" s="275"/>
      <c r="G187" s="244"/>
      <c r="H187" s="686"/>
      <c r="I187" s="242"/>
      <c r="J187" s="243"/>
      <c r="K187" s="243"/>
      <c r="L187" s="243"/>
      <c r="M187" s="243"/>
      <c r="N187" s="243"/>
      <c r="O187" s="243"/>
      <c r="P187" s="243"/>
      <c r="Q187" s="243"/>
      <c r="R187" s="243"/>
      <c r="S187" s="243"/>
      <c r="T187" s="243"/>
      <c r="U187" s="243"/>
      <c r="V187" s="243"/>
      <c r="W187" s="243"/>
      <c r="X187" s="243"/>
      <c r="Y187" s="243"/>
      <c r="Z187" s="243"/>
    </row>
    <row r="188" spans="1:26" ht="15.75" customHeight="1" x14ac:dyDescent="0.25">
      <c r="A188" s="243"/>
      <c r="B188" s="243"/>
      <c r="C188" s="243"/>
      <c r="D188" s="243"/>
      <c r="E188" s="275"/>
      <c r="F188" s="275"/>
      <c r="G188" s="244"/>
      <c r="H188" s="686"/>
      <c r="I188" s="242"/>
      <c r="J188" s="243"/>
      <c r="K188" s="243"/>
      <c r="L188" s="243"/>
      <c r="M188" s="243"/>
      <c r="N188" s="243"/>
      <c r="O188" s="243"/>
      <c r="P188" s="243"/>
      <c r="Q188" s="243"/>
      <c r="R188" s="243"/>
      <c r="S188" s="243"/>
      <c r="T188" s="243"/>
      <c r="U188" s="243"/>
      <c r="V188" s="243"/>
      <c r="W188" s="243"/>
      <c r="X188" s="243"/>
      <c r="Y188" s="243"/>
      <c r="Z188" s="243"/>
    </row>
    <row r="189" spans="1:26" ht="15.75" customHeight="1" x14ac:dyDescent="0.25">
      <c r="A189" s="243"/>
      <c r="B189" s="243"/>
      <c r="C189" s="243"/>
      <c r="D189" s="243"/>
      <c r="E189" s="275"/>
      <c r="F189" s="275"/>
      <c r="G189" s="244"/>
      <c r="H189" s="686"/>
      <c r="I189" s="242"/>
      <c r="J189" s="243"/>
      <c r="K189" s="243"/>
      <c r="L189" s="243"/>
      <c r="M189" s="243"/>
      <c r="N189" s="243"/>
      <c r="O189" s="243"/>
      <c r="P189" s="243"/>
      <c r="Q189" s="243"/>
      <c r="R189" s="243"/>
      <c r="S189" s="243"/>
      <c r="T189" s="243"/>
      <c r="U189" s="243"/>
      <c r="V189" s="243"/>
      <c r="W189" s="243"/>
      <c r="X189" s="243"/>
      <c r="Y189" s="243"/>
      <c r="Z189" s="243"/>
    </row>
    <row r="190" spans="1:26" ht="15.75" customHeight="1" x14ac:dyDescent="0.25">
      <c r="A190" s="243"/>
      <c r="B190" s="243"/>
      <c r="C190" s="243"/>
      <c r="D190" s="243"/>
      <c r="E190" s="275"/>
      <c r="F190" s="275"/>
      <c r="G190" s="244"/>
      <c r="H190" s="686"/>
      <c r="I190" s="242"/>
      <c r="J190" s="243"/>
      <c r="K190" s="243"/>
      <c r="L190" s="243"/>
      <c r="M190" s="243"/>
      <c r="N190" s="243"/>
      <c r="O190" s="243"/>
      <c r="P190" s="243"/>
      <c r="Q190" s="243"/>
      <c r="R190" s="243"/>
      <c r="S190" s="243"/>
      <c r="T190" s="243"/>
      <c r="U190" s="243"/>
      <c r="V190" s="243"/>
      <c r="W190" s="243"/>
      <c r="X190" s="243"/>
      <c r="Y190" s="243"/>
      <c r="Z190" s="243"/>
    </row>
    <row r="191" spans="1:26" ht="15.75" customHeight="1" x14ac:dyDescent="0.25">
      <c r="A191" s="243"/>
      <c r="B191" s="243"/>
      <c r="C191" s="243"/>
      <c r="D191" s="243"/>
      <c r="E191" s="275"/>
      <c r="F191" s="275"/>
      <c r="G191" s="244"/>
      <c r="H191" s="686"/>
      <c r="I191" s="242"/>
      <c r="J191" s="243"/>
      <c r="K191" s="243"/>
      <c r="L191" s="243"/>
      <c r="M191" s="243"/>
      <c r="N191" s="243"/>
      <c r="O191" s="243"/>
      <c r="P191" s="243"/>
      <c r="Q191" s="243"/>
      <c r="R191" s="243"/>
      <c r="S191" s="243"/>
      <c r="T191" s="243"/>
      <c r="U191" s="243"/>
      <c r="V191" s="243"/>
      <c r="W191" s="243"/>
      <c r="X191" s="243"/>
      <c r="Y191" s="243"/>
      <c r="Z191" s="243"/>
    </row>
    <row r="192" spans="1:26" ht="15.75" customHeight="1" x14ac:dyDescent="0.25">
      <c r="A192" s="243"/>
      <c r="B192" s="243"/>
      <c r="C192" s="243"/>
      <c r="D192" s="243"/>
      <c r="E192" s="275"/>
      <c r="F192" s="275"/>
      <c r="G192" s="244"/>
      <c r="H192" s="686"/>
      <c r="I192" s="242"/>
      <c r="J192" s="243"/>
      <c r="K192" s="243"/>
      <c r="L192" s="243"/>
      <c r="M192" s="243"/>
      <c r="N192" s="243"/>
      <c r="O192" s="243"/>
      <c r="P192" s="243"/>
      <c r="Q192" s="243"/>
      <c r="R192" s="243"/>
      <c r="S192" s="243"/>
      <c r="T192" s="243"/>
      <c r="U192" s="243"/>
      <c r="V192" s="243"/>
      <c r="W192" s="243"/>
      <c r="X192" s="243"/>
      <c r="Y192" s="243"/>
      <c r="Z192" s="243"/>
    </row>
    <row r="193" spans="1:26" ht="15.75" customHeight="1" x14ac:dyDescent="0.25">
      <c r="A193" s="243"/>
      <c r="B193" s="243"/>
      <c r="C193" s="243"/>
      <c r="D193" s="243"/>
      <c r="E193" s="275"/>
      <c r="F193" s="275"/>
      <c r="G193" s="244"/>
      <c r="H193" s="686"/>
      <c r="I193" s="242"/>
      <c r="J193" s="243"/>
      <c r="K193" s="243"/>
      <c r="L193" s="243"/>
      <c r="M193" s="243"/>
      <c r="N193" s="243"/>
      <c r="O193" s="243"/>
      <c r="P193" s="243"/>
      <c r="Q193" s="243"/>
      <c r="R193" s="243"/>
      <c r="S193" s="243"/>
      <c r="T193" s="243"/>
      <c r="U193" s="243"/>
      <c r="V193" s="243"/>
      <c r="W193" s="243"/>
      <c r="X193" s="243"/>
      <c r="Y193" s="243"/>
      <c r="Z193" s="243"/>
    </row>
    <row r="194" spans="1:26" ht="15.75" customHeight="1" x14ac:dyDescent="0.25">
      <c r="A194" s="243"/>
      <c r="B194" s="243"/>
      <c r="C194" s="243"/>
      <c r="D194" s="243"/>
      <c r="E194" s="275"/>
      <c r="F194" s="275"/>
      <c r="G194" s="244"/>
      <c r="H194" s="686"/>
      <c r="I194" s="242"/>
      <c r="J194" s="243"/>
      <c r="K194" s="243"/>
      <c r="L194" s="243"/>
      <c r="M194" s="243"/>
      <c r="N194" s="243"/>
      <c r="O194" s="243"/>
      <c r="P194" s="243"/>
      <c r="Q194" s="243"/>
      <c r="R194" s="243"/>
      <c r="S194" s="243"/>
      <c r="T194" s="243"/>
      <c r="U194" s="243"/>
      <c r="V194" s="243"/>
      <c r="W194" s="243"/>
      <c r="X194" s="243"/>
      <c r="Y194" s="243"/>
      <c r="Z194" s="243"/>
    </row>
    <row r="195" spans="1:26" ht="15.75" customHeight="1" x14ac:dyDescent="0.25">
      <c r="A195" s="243"/>
      <c r="B195" s="243"/>
      <c r="C195" s="243"/>
      <c r="D195" s="243"/>
      <c r="E195" s="275"/>
      <c r="F195" s="275"/>
      <c r="G195" s="244"/>
      <c r="H195" s="686"/>
      <c r="I195" s="242"/>
      <c r="J195" s="243"/>
      <c r="K195" s="243"/>
      <c r="L195" s="243"/>
      <c r="M195" s="243"/>
      <c r="N195" s="243"/>
      <c r="O195" s="243"/>
      <c r="P195" s="243"/>
      <c r="Q195" s="243"/>
      <c r="R195" s="243"/>
      <c r="S195" s="243"/>
      <c r="T195" s="243"/>
      <c r="U195" s="243"/>
      <c r="V195" s="243"/>
      <c r="W195" s="243"/>
      <c r="X195" s="243"/>
      <c r="Y195" s="243"/>
      <c r="Z195" s="243"/>
    </row>
    <row r="196" spans="1:26" ht="15.75" customHeight="1" x14ac:dyDescent="0.25">
      <c r="A196" s="243"/>
      <c r="B196" s="243"/>
      <c r="C196" s="243"/>
      <c r="D196" s="243"/>
      <c r="E196" s="275"/>
      <c r="F196" s="275"/>
      <c r="G196" s="244"/>
      <c r="H196" s="686"/>
      <c r="I196" s="242"/>
      <c r="J196" s="243"/>
      <c r="K196" s="243"/>
      <c r="L196" s="243"/>
      <c r="M196" s="243"/>
      <c r="N196" s="243"/>
      <c r="O196" s="243"/>
      <c r="P196" s="243"/>
      <c r="Q196" s="243"/>
      <c r="R196" s="243"/>
      <c r="S196" s="243"/>
      <c r="T196" s="243"/>
      <c r="U196" s="243"/>
      <c r="V196" s="243"/>
      <c r="W196" s="243"/>
      <c r="X196" s="243"/>
      <c r="Y196" s="243"/>
      <c r="Z196" s="243"/>
    </row>
    <row r="197" spans="1:26" ht="15.75" customHeight="1" x14ac:dyDescent="0.25">
      <c r="A197" s="243"/>
      <c r="B197" s="243"/>
      <c r="C197" s="243"/>
      <c r="D197" s="243"/>
      <c r="E197" s="275"/>
      <c r="F197" s="275"/>
      <c r="G197" s="244"/>
      <c r="H197" s="686"/>
      <c r="I197" s="242"/>
      <c r="J197" s="243"/>
      <c r="K197" s="243"/>
      <c r="L197" s="243"/>
      <c r="M197" s="243"/>
      <c r="N197" s="243"/>
      <c r="O197" s="243"/>
      <c r="P197" s="243"/>
      <c r="Q197" s="243"/>
      <c r="R197" s="243"/>
      <c r="S197" s="243"/>
      <c r="T197" s="243"/>
      <c r="U197" s="243"/>
      <c r="V197" s="243"/>
      <c r="W197" s="243"/>
      <c r="X197" s="243"/>
      <c r="Y197" s="243"/>
      <c r="Z197" s="243"/>
    </row>
    <row r="198" spans="1:26" ht="15.75" customHeight="1" x14ac:dyDescent="0.25">
      <c r="A198" s="243"/>
      <c r="B198" s="243"/>
      <c r="C198" s="243"/>
      <c r="D198" s="243"/>
      <c r="E198" s="275"/>
      <c r="F198" s="275"/>
      <c r="G198" s="244"/>
      <c r="H198" s="686"/>
      <c r="I198" s="242"/>
      <c r="J198" s="243"/>
      <c r="K198" s="243"/>
      <c r="L198" s="243"/>
      <c r="M198" s="243"/>
      <c r="N198" s="243"/>
      <c r="O198" s="243"/>
      <c r="P198" s="243"/>
      <c r="Q198" s="243"/>
      <c r="R198" s="243"/>
      <c r="S198" s="243"/>
      <c r="T198" s="243"/>
      <c r="U198" s="243"/>
      <c r="V198" s="243"/>
      <c r="W198" s="243"/>
      <c r="X198" s="243"/>
      <c r="Y198" s="243"/>
      <c r="Z198" s="243"/>
    </row>
    <row r="199" spans="1:26" ht="15.75" customHeight="1" x14ac:dyDescent="0.25">
      <c r="A199" s="243"/>
      <c r="B199" s="243"/>
      <c r="C199" s="243"/>
      <c r="D199" s="243"/>
      <c r="E199" s="275"/>
      <c r="F199" s="275"/>
      <c r="G199" s="244"/>
      <c r="H199" s="686"/>
      <c r="I199" s="242"/>
      <c r="J199" s="243"/>
      <c r="K199" s="243"/>
      <c r="L199" s="243"/>
      <c r="M199" s="243"/>
      <c r="N199" s="243"/>
      <c r="O199" s="243"/>
      <c r="P199" s="243"/>
      <c r="Q199" s="243"/>
      <c r="R199" s="243"/>
      <c r="S199" s="243"/>
      <c r="T199" s="243"/>
      <c r="U199" s="243"/>
      <c r="V199" s="243"/>
      <c r="W199" s="243"/>
      <c r="X199" s="243"/>
      <c r="Y199" s="243"/>
      <c r="Z199" s="243"/>
    </row>
    <row r="200" spans="1:26" ht="15.75" customHeight="1" x14ac:dyDescent="0.25">
      <c r="A200" s="243"/>
      <c r="B200" s="243"/>
      <c r="C200" s="243"/>
      <c r="D200" s="243"/>
      <c r="E200" s="275"/>
      <c r="F200" s="275"/>
      <c r="G200" s="244"/>
      <c r="H200" s="686"/>
      <c r="I200" s="242"/>
      <c r="J200" s="243"/>
      <c r="K200" s="243"/>
      <c r="L200" s="243"/>
      <c r="M200" s="243"/>
      <c r="N200" s="243"/>
      <c r="O200" s="243"/>
      <c r="P200" s="243"/>
      <c r="Q200" s="243"/>
      <c r="R200" s="243"/>
      <c r="S200" s="243"/>
      <c r="T200" s="243"/>
      <c r="U200" s="243"/>
      <c r="V200" s="243"/>
      <c r="W200" s="243"/>
      <c r="X200" s="243"/>
      <c r="Y200" s="243"/>
      <c r="Z200" s="243"/>
    </row>
    <row r="201" spans="1:26" ht="15.75" customHeight="1" x14ac:dyDescent="0.25">
      <c r="A201" s="243"/>
      <c r="B201" s="243"/>
      <c r="C201" s="243"/>
      <c r="D201" s="243"/>
      <c r="E201" s="275"/>
      <c r="F201" s="275"/>
      <c r="G201" s="244"/>
      <c r="H201" s="686"/>
      <c r="I201" s="242"/>
      <c r="J201" s="243"/>
      <c r="K201" s="243"/>
      <c r="L201" s="243"/>
      <c r="M201" s="243"/>
      <c r="N201" s="243"/>
      <c r="O201" s="243"/>
      <c r="P201" s="243"/>
      <c r="Q201" s="243"/>
      <c r="R201" s="243"/>
      <c r="S201" s="243"/>
      <c r="T201" s="243"/>
      <c r="U201" s="243"/>
      <c r="V201" s="243"/>
      <c r="W201" s="243"/>
      <c r="X201" s="243"/>
      <c r="Y201" s="243"/>
      <c r="Z201" s="243"/>
    </row>
    <row r="202" spans="1:26" ht="15.75" customHeight="1" x14ac:dyDescent="0.25">
      <c r="A202" s="243"/>
      <c r="B202" s="243"/>
      <c r="C202" s="243"/>
      <c r="D202" s="243"/>
      <c r="E202" s="275"/>
      <c r="F202" s="275"/>
      <c r="G202" s="244"/>
      <c r="H202" s="686"/>
      <c r="I202" s="242"/>
      <c r="J202" s="243"/>
      <c r="K202" s="243"/>
      <c r="L202" s="243"/>
      <c r="M202" s="243"/>
      <c r="N202" s="243"/>
      <c r="O202" s="243"/>
      <c r="P202" s="243"/>
      <c r="Q202" s="243"/>
      <c r="R202" s="243"/>
      <c r="S202" s="243"/>
      <c r="T202" s="243"/>
      <c r="U202" s="243"/>
      <c r="V202" s="243"/>
      <c r="W202" s="243"/>
      <c r="X202" s="243"/>
      <c r="Y202" s="243"/>
      <c r="Z202" s="243"/>
    </row>
    <row r="203" spans="1:26" ht="15.75" customHeight="1" x14ac:dyDescent="0.25">
      <c r="A203" s="243"/>
      <c r="B203" s="243"/>
      <c r="C203" s="243"/>
      <c r="D203" s="243"/>
      <c r="E203" s="275"/>
      <c r="F203" s="275"/>
      <c r="G203" s="244"/>
      <c r="H203" s="686"/>
      <c r="I203" s="242"/>
      <c r="J203" s="243"/>
      <c r="K203" s="243"/>
      <c r="L203" s="243"/>
      <c r="M203" s="243"/>
      <c r="N203" s="243"/>
      <c r="O203" s="243"/>
      <c r="P203" s="243"/>
      <c r="Q203" s="243"/>
      <c r="R203" s="243"/>
      <c r="S203" s="243"/>
      <c r="T203" s="243"/>
      <c r="U203" s="243"/>
      <c r="V203" s="243"/>
      <c r="W203" s="243"/>
      <c r="X203" s="243"/>
      <c r="Y203" s="243"/>
      <c r="Z203" s="243"/>
    </row>
    <row r="204" spans="1:26" ht="15.75" customHeight="1" x14ac:dyDescent="0.25">
      <c r="A204" s="243"/>
      <c r="B204" s="243"/>
      <c r="C204" s="243"/>
      <c r="D204" s="243"/>
      <c r="E204" s="275"/>
      <c r="F204" s="275"/>
      <c r="G204" s="244"/>
      <c r="H204" s="686"/>
      <c r="I204" s="242"/>
      <c r="J204" s="243"/>
      <c r="K204" s="243"/>
      <c r="L204" s="243"/>
      <c r="M204" s="243"/>
      <c r="N204" s="243"/>
      <c r="O204" s="243"/>
      <c r="P204" s="243"/>
      <c r="Q204" s="243"/>
      <c r="R204" s="243"/>
      <c r="S204" s="243"/>
      <c r="T204" s="243"/>
      <c r="U204" s="243"/>
      <c r="V204" s="243"/>
      <c r="W204" s="243"/>
      <c r="X204" s="243"/>
      <c r="Y204" s="243"/>
      <c r="Z204" s="243"/>
    </row>
    <row r="205" spans="1:26" ht="15.75" customHeight="1" x14ac:dyDescent="0.25">
      <c r="A205" s="243"/>
      <c r="B205" s="243"/>
      <c r="C205" s="243"/>
      <c r="D205" s="243"/>
      <c r="E205" s="275"/>
      <c r="F205" s="275"/>
      <c r="G205" s="244"/>
      <c r="H205" s="686"/>
      <c r="I205" s="242"/>
      <c r="J205" s="243"/>
      <c r="K205" s="243"/>
      <c r="L205" s="243"/>
      <c r="M205" s="243"/>
      <c r="N205" s="243"/>
      <c r="O205" s="243"/>
      <c r="P205" s="243"/>
      <c r="Q205" s="243"/>
      <c r="R205" s="243"/>
      <c r="S205" s="243"/>
      <c r="T205" s="243"/>
      <c r="U205" s="243"/>
      <c r="V205" s="243"/>
      <c r="W205" s="243"/>
      <c r="X205" s="243"/>
      <c r="Y205" s="243"/>
      <c r="Z205" s="243"/>
    </row>
    <row r="206" spans="1:26" ht="15.75" customHeight="1" x14ac:dyDescent="0.25">
      <c r="A206" s="243"/>
      <c r="B206" s="243"/>
      <c r="C206" s="243"/>
      <c r="D206" s="243"/>
      <c r="E206" s="275"/>
      <c r="F206" s="275"/>
      <c r="G206" s="244"/>
      <c r="H206" s="686"/>
      <c r="I206" s="242"/>
      <c r="J206" s="243"/>
      <c r="K206" s="243"/>
      <c r="L206" s="243"/>
      <c r="M206" s="243"/>
      <c r="N206" s="243"/>
      <c r="O206" s="243"/>
      <c r="P206" s="243"/>
      <c r="Q206" s="243"/>
      <c r="R206" s="243"/>
      <c r="S206" s="243"/>
      <c r="T206" s="243"/>
      <c r="U206" s="243"/>
      <c r="V206" s="243"/>
      <c r="W206" s="243"/>
      <c r="X206" s="243"/>
      <c r="Y206" s="243"/>
      <c r="Z206" s="243"/>
    </row>
    <row r="207" spans="1:26" ht="15.75" customHeight="1" x14ac:dyDescent="0.25">
      <c r="A207" s="243"/>
      <c r="B207" s="243"/>
      <c r="C207" s="243"/>
      <c r="D207" s="243"/>
      <c r="E207" s="275"/>
      <c r="F207" s="275"/>
      <c r="G207" s="244"/>
      <c r="H207" s="686"/>
      <c r="I207" s="242"/>
      <c r="J207" s="243"/>
      <c r="K207" s="243"/>
      <c r="L207" s="243"/>
      <c r="M207" s="243"/>
      <c r="N207" s="243"/>
      <c r="O207" s="243"/>
      <c r="P207" s="243"/>
      <c r="Q207" s="243"/>
      <c r="R207" s="243"/>
      <c r="S207" s="243"/>
      <c r="T207" s="243"/>
      <c r="U207" s="243"/>
      <c r="V207" s="243"/>
      <c r="W207" s="243"/>
      <c r="X207" s="243"/>
      <c r="Y207" s="243"/>
      <c r="Z207" s="243"/>
    </row>
    <row r="208" spans="1:26" ht="15.75" customHeight="1" x14ac:dyDescent="0.25">
      <c r="A208" s="243"/>
      <c r="B208" s="243"/>
      <c r="C208" s="243"/>
      <c r="D208" s="243"/>
      <c r="E208" s="275"/>
      <c r="F208" s="275"/>
      <c r="G208" s="244"/>
      <c r="H208" s="686"/>
      <c r="I208" s="242"/>
      <c r="J208" s="243"/>
      <c r="K208" s="243"/>
      <c r="L208" s="243"/>
      <c r="M208" s="243"/>
      <c r="N208" s="243"/>
      <c r="O208" s="243"/>
      <c r="P208" s="243"/>
      <c r="Q208" s="243"/>
      <c r="R208" s="243"/>
      <c r="S208" s="243"/>
      <c r="T208" s="243"/>
      <c r="U208" s="243"/>
      <c r="V208" s="243"/>
      <c r="W208" s="243"/>
      <c r="X208" s="243"/>
      <c r="Y208" s="243"/>
      <c r="Z208" s="243"/>
    </row>
    <row r="209" spans="1:26" ht="15.75" customHeight="1" x14ac:dyDescent="0.25">
      <c r="A209" s="243"/>
      <c r="B209" s="243"/>
      <c r="C209" s="243"/>
      <c r="D209" s="243"/>
      <c r="E209" s="275"/>
      <c r="F209" s="275"/>
      <c r="G209" s="244"/>
      <c r="H209" s="686"/>
      <c r="I209" s="242"/>
      <c r="J209" s="243"/>
      <c r="K209" s="243"/>
      <c r="L209" s="243"/>
      <c r="M209" s="243"/>
      <c r="N209" s="243"/>
      <c r="O209" s="243"/>
      <c r="P209" s="243"/>
      <c r="Q209" s="243"/>
      <c r="R209" s="243"/>
      <c r="S209" s="243"/>
      <c r="T209" s="243"/>
      <c r="U209" s="243"/>
      <c r="V209" s="243"/>
      <c r="W209" s="243"/>
      <c r="X209" s="243"/>
      <c r="Y209" s="243"/>
      <c r="Z209" s="243"/>
    </row>
    <row r="210" spans="1:26" ht="15.75" customHeight="1" x14ac:dyDescent="0.25">
      <c r="A210" s="243"/>
      <c r="B210" s="243"/>
      <c r="C210" s="243"/>
      <c r="D210" s="243"/>
      <c r="E210" s="275"/>
      <c r="F210" s="275"/>
      <c r="G210" s="244"/>
      <c r="H210" s="686"/>
      <c r="I210" s="242"/>
      <c r="J210" s="243"/>
      <c r="K210" s="243"/>
      <c r="L210" s="243"/>
      <c r="M210" s="243"/>
      <c r="N210" s="243"/>
      <c r="O210" s="243"/>
      <c r="P210" s="243"/>
      <c r="Q210" s="243"/>
      <c r="R210" s="243"/>
      <c r="S210" s="243"/>
      <c r="T210" s="243"/>
      <c r="U210" s="243"/>
      <c r="V210" s="243"/>
      <c r="W210" s="243"/>
      <c r="X210" s="243"/>
      <c r="Y210" s="243"/>
      <c r="Z210" s="243"/>
    </row>
    <row r="211" spans="1:26" ht="15.75" customHeight="1" x14ac:dyDescent="0.25">
      <c r="A211" s="243"/>
      <c r="B211" s="243"/>
      <c r="C211" s="243"/>
      <c r="D211" s="243"/>
      <c r="E211" s="275"/>
      <c r="F211" s="275"/>
      <c r="G211" s="244"/>
      <c r="H211" s="686"/>
      <c r="I211" s="242"/>
      <c r="J211" s="243"/>
      <c r="K211" s="243"/>
      <c r="L211" s="243"/>
      <c r="M211" s="243"/>
      <c r="N211" s="243"/>
      <c r="O211" s="243"/>
      <c r="P211" s="243"/>
      <c r="Q211" s="243"/>
      <c r="R211" s="243"/>
      <c r="S211" s="243"/>
      <c r="T211" s="243"/>
      <c r="U211" s="243"/>
      <c r="V211" s="243"/>
      <c r="W211" s="243"/>
      <c r="X211" s="243"/>
      <c r="Y211" s="243"/>
      <c r="Z211" s="243"/>
    </row>
    <row r="212" spans="1:26" ht="15.75" customHeight="1" x14ac:dyDescent="0.25">
      <c r="A212" s="243"/>
      <c r="B212" s="243"/>
      <c r="C212" s="243"/>
      <c r="D212" s="243"/>
      <c r="E212" s="275"/>
      <c r="F212" s="275"/>
      <c r="G212" s="244"/>
      <c r="H212" s="686"/>
      <c r="I212" s="242"/>
      <c r="J212" s="243"/>
      <c r="K212" s="243"/>
      <c r="L212" s="243"/>
      <c r="M212" s="243"/>
      <c r="N212" s="243"/>
      <c r="O212" s="243"/>
      <c r="P212" s="243"/>
      <c r="Q212" s="243"/>
      <c r="R212" s="243"/>
      <c r="S212" s="243"/>
      <c r="T212" s="243"/>
      <c r="U212" s="243"/>
      <c r="V212" s="243"/>
      <c r="W212" s="243"/>
      <c r="X212" s="243"/>
      <c r="Y212" s="243"/>
      <c r="Z212" s="243"/>
    </row>
    <row r="213" spans="1:26" ht="15.75" customHeight="1" x14ac:dyDescent="0.25">
      <c r="A213" s="243"/>
      <c r="B213" s="243"/>
      <c r="C213" s="243"/>
      <c r="D213" s="243"/>
      <c r="E213" s="275"/>
      <c r="F213" s="275"/>
      <c r="G213" s="244"/>
      <c r="H213" s="686"/>
      <c r="I213" s="242"/>
      <c r="J213" s="243"/>
      <c r="K213" s="243"/>
      <c r="L213" s="243"/>
      <c r="M213" s="243"/>
      <c r="N213" s="243"/>
      <c r="O213" s="243"/>
      <c r="P213" s="243"/>
      <c r="Q213" s="243"/>
      <c r="R213" s="243"/>
      <c r="S213" s="243"/>
      <c r="T213" s="243"/>
      <c r="U213" s="243"/>
      <c r="V213" s="243"/>
      <c r="W213" s="243"/>
      <c r="X213" s="243"/>
      <c r="Y213" s="243"/>
      <c r="Z213" s="243"/>
    </row>
    <row r="214" spans="1:26" ht="15.75" customHeight="1" x14ac:dyDescent="0.25">
      <c r="A214" s="243"/>
      <c r="B214" s="243"/>
      <c r="C214" s="243"/>
      <c r="D214" s="243"/>
      <c r="E214" s="275"/>
      <c r="F214" s="275"/>
      <c r="G214" s="244"/>
      <c r="H214" s="686"/>
      <c r="I214" s="242"/>
      <c r="J214" s="243"/>
      <c r="K214" s="243"/>
      <c r="L214" s="243"/>
      <c r="M214" s="243"/>
      <c r="N214" s="243"/>
      <c r="O214" s="243"/>
      <c r="P214" s="243"/>
      <c r="Q214" s="243"/>
      <c r="R214" s="243"/>
      <c r="S214" s="243"/>
      <c r="T214" s="243"/>
      <c r="U214" s="243"/>
      <c r="V214" s="243"/>
      <c r="W214" s="243"/>
      <c r="X214" s="243"/>
      <c r="Y214" s="243"/>
      <c r="Z214" s="243"/>
    </row>
    <row r="215" spans="1:26" ht="15.75" customHeight="1" x14ac:dyDescent="0.25">
      <c r="A215" s="243"/>
      <c r="B215" s="243"/>
      <c r="C215" s="243"/>
      <c r="D215" s="243"/>
      <c r="E215" s="275"/>
      <c r="F215" s="275"/>
      <c r="G215" s="244"/>
      <c r="H215" s="686"/>
      <c r="I215" s="242"/>
      <c r="J215" s="243"/>
      <c r="K215" s="243"/>
      <c r="L215" s="243"/>
      <c r="M215" s="243"/>
      <c r="N215" s="243"/>
      <c r="O215" s="243"/>
      <c r="P215" s="243"/>
      <c r="Q215" s="243"/>
      <c r="R215" s="243"/>
      <c r="S215" s="243"/>
      <c r="T215" s="243"/>
      <c r="U215" s="243"/>
      <c r="V215" s="243"/>
      <c r="W215" s="243"/>
      <c r="X215" s="243"/>
      <c r="Y215" s="243"/>
      <c r="Z215" s="243"/>
    </row>
    <row r="216" spans="1:26" ht="15.75" customHeight="1" x14ac:dyDescent="0.25">
      <c r="A216" s="243"/>
      <c r="B216" s="243"/>
      <c r="C216" s="243"/>
      <c r="D216" s="243"/>
      <c r="E216" s="275"/>
      <c r="F216" s="275"/>
      <c r="G216" s="244"/>
      <c r="H216" s="686"/>
      <c r="I216" s="242"/>
      <c r="J216" s="243"/>
      <c r="K216" s="243"/>
      <c r="L216" s="243"/>
      <c r="M216" s="243"/>
      <c r="N216" s="243"/>
      <c r="O216" s="243"/>
      <c r="P216" s="243"/>
      <c r="Q216" s="243"/>
      <c r="R216" s="243"/>
      <c r="S216" s="243"/>
      <c r="T216" s="243"/>
      <c r="U216" s="243"/>
      <c r="V216" s="243"/>
      <c r="W216" s="243"/>
      <c r="X216" s="243"/>
      <c r="Y216" s="243"/>
      <c r="Z216" s="243"/>
    </row>
    <row r="217" spans="1:26" ht="15.75" customHeight="1" x14ac:dyDescent="0.25">
      <c r="A217" s="243"/>
      <c r="B217" s="243"/>
      <c r="C217" s="243"/>
      <c r="D217" s="243"/>
      <c r="E217" s="275"/>
      <c r="F217" s="275"/>
      <c r="G217" s="244"/>
      <c r="H217" s="686"/>
      <c r="I217" s="242"/>
      <c r="J217" s="243"/>
      <c r="K217" s="243"/>
      <c r="L217" s="243"/>
      <c r="M217" s="243"/>
      <c r="N217" s="243"/>
      <c r="O217" s="243"/>
      <c r="P217" s="243"/>
      <c r="Q217" s="243"/>
      <c r="R217" s="243"/>
      <c r="S217" s="243"/>
      <c r="T217" s="243"/>
      <c r="U217" s="243"/>
      <c r="V217" s="243"/>
      <c r="W217" s="243"/>
      <c r="X217" s="243"/>
      <c r="Y217" s="243"/>
      <c r="Z217" s="243"/>
    </row>
    <row r="218" spans="1:26" ht="15.75" customHeight="1" x14ac:dyDescent="0.25">
      <c r="A218" s="243"/>
      <c r="B218" s="243"/>
      <c r="C218" s="243"/>
      <c r="D218" s="243"/>
      <c r="E218" s="275"/>
      <c r="F218" s="275"/>
      <c r="G218" s="244"/>
      <c r="H218" s="686"/>
      <c r="I218" s="242"/>
      <c r="J218" s="243"/>
      <c r="K218" s="243"/>
      <c r="L218" s="243"/>
      <c r="M218" s="243"/>
      <c r="N218" s="243"/>
      <c r="O218" s="243"/>
      <c r="P218" s="243"/>
      <c r="Q218" s="243"/>
      <c r="R218" s="243"/>
      <c r="S218" s="243"/>
      <c r="T218" s="243"/>
      <c r="U218" s="243"/>
      <c r="V218" s="243"/>
      <c r="W218" s="243"/>
      <c r="X218" s="243"/>
      <c r="Y218" s="243"/>
      <c r="Z218" s="243"/>
    </row>
    <row r="219" spans="1:26" ht="15.75" customHeight="1" x14ac:dyDescent="0.25">
      <c r="A219" s="243"/>
      <c r="B219" s="243"/>
      <c r="C219" s="243"/>
      <c r="D219" s="243"/>
      <c r="E219" s="275"/>
      <c r="F219" s="275"/>
      <c r="G219" s="244"/>
      <c r="H219" s="686"/>
      <c r="I219" s="242"/>
      <c r="J219" s="243"/>
      <c r="K219" s="243"/>
      <c r="L219" s="243"/>
      <c r="M219" s="243"/>
      <c r="N219" s="243"/>
      <c r="O219" s="243"/>
      <c r="P219" s="243"/>
      <c r="Q219" s="243"/>
      <c r="R219" s="243"/>
      <c r="S219" s="243"/>
      <c r="T219" s="243"/>
      <c r="U219" s="243"/>
      <c r="V219" s="243"/>
      <c r="W219" s="243"/>
      <c r="X219" s="243"/>
      <c r="Y219" s="243"/>
      <c r="Z219" s="243"/>
    </row>
    <row r="220" spans="1:26" ht="15.75" customHeight="1" x14ac:dyDescent="0.25">
      <c r="A220" s="243"/>
      <c r="B220" s="243"/>
      <c r="C220" s="243"/>
      <c r="D220" s="243"/>
      <c r="E220" s="275"/>
      <c r="F220" s="275"/>
      <c r="G220" s="244"/>
      <c r="H220" s="686"/>
      <c r="I220" s="242"/>
      <c r="J220" s="243"/>
      <c r="K220" s="243"/>
      <c r="L220" s="243"/>
      <c r="M220" s="243"/>
      <c r="N220" s="243"/>
      <c r="O220" s="243"/>
      <c r="P220" s="243"/>
      <c r="Q220" s="243"/>
      <c r="R220" s="243"/>
      <c r="S220" s="243"/>
      <c r="T220" s="243"/>
      <c r="U220" s="243"/>
      <c r="V220" s="243"/>
      <c r="W220" s="243"/>
      <c r="X220" s="243"/>
      <c r="Y220" s="243"/>
      <c r="Z220" s="243"/>
    </row>
    <row r="221" spans="1:26" ht="15.75" customHeight="1" x14ac:dyDescent="0.25">
      <c r="A221" s="243"/>
      <c r="B221" s="243"/>
      <c r="C221" s="243"/>
      <c r="D221" s="243"/>
      <c r="E221" s="275"/>
      <c r="F221" s="275"/>
      <c r="G221" s="244"/>
      <c r="H221" s="686"/>
      <c r="I221" s="242"/>
      <c r="J221" s="243"/>
      <c r="K221" s="243"/>
      <c r="L221" s="243"/>
      <c r="M221" s="243"/>
      <c r="N221" s="243"/>
      <c r="O221" s="243"/>
      <c r="P221" s="243"/>
      <c r="Q221" s="243"/>
      <c r="R221" s="243"/>
      <c r="S221" s="243"/>
      <c r="T221" s="243"/>
      <c r="U221" s="243"/>
      <c r="V221" s="243"/>
      <c r="W221" s="243"/>
      <c r="X221" s="243"/>
      <c r="Y221" s="243"/>
      <c r="Z221" s="243"/>
    </row>
    <row r="222" spans="1:26" ht="15.75" customHeight="1" x14ac:dyDescent="0.25">
      <c r="A222" s="243"/>
      <c r="B222" s="243"/>
      <c r="C222" s="243"/>
      <c r="D222" s="243"/>
      <c r="E222" s="275"/>
      <c r="F222" s="275"/>
      <c r="G222" s="244"/>
      <c r="H222" s="686"/>
      <c r="I222" s="242"/>
      <c r="J222" s="243"/>
      <c r="K222" s="243"/>
      <c r="L222" s="243"/>
      <c r="M222" s="243"/>
      <c r="N222" s="243"/>
      <c r="O222" s="243"/>
      <c r="P222" s="243"/>
      <c r="Q222" s="243"/>
      <c r="R222" s="243"/>
      <c r="S222" s="243"/>
      <c r="T222" s="243"/>
      <c r="U222" s="243"/>
      <c r="V222" s="243"/>
      <c r="W222" s="243"/>
      <c r="X222" s="243"/>
      <c r="Y222" s="243"/>
      <c r="Z222" s="243"/>
    </row>
    <row r="223" spans="1:26" ht="15.75" customHeight="1" x14ac:dyDescent="0.25">
      <c r="A223" s="243"/>
      <c r="B223" s="243"/>
      <c r="C223" s="243"/>
      <c r="D223" s="243"/>
      <c r="E223" s="275"/>
      <c r="F223" s="275"/>
      <c r="G223" s="244"/>
      <c r="H223" s="686"/>
      <c r="I223" s="242"/>
      <c r="J223" s="243"/>
      <c r="K223" s="243"/>
      <c r="L223" s="243"/>
      <c r="M223" s="243"/>
      <c r="N223" s="243"/>
      <c r="O223" s="243"/>
      <c r="P223" s="243"/>
      <c r="Q223" s="243"/>
      <c r="R223" s="243"/>
      <c r="S223" s="243"/>
      <c r="T223" s="243"/>
      <c r="U223" s="243"/>
      <c r="V223" s="243"/>
      <c r="W223" s="243"/>
      <c r="X223" s="243"/>
      <c r="Y223" s="243"/>
      <c r="Z223" s="243"/>
    </row>
    <row r="224" spans="1:26" ht="15.75" customHeight="1" x14ac:dyDescent="0.25">
      <c r="A224" s="243"/>
      <c r="B224" s="243"/>
      <c r="C224" s="243"/>
      <c r="D224" s="243"/>
      <c r="E224" s="275"/>
      <c r="F224" s="275"/>
      <c r="G224" s="244"/>
      <c r="H224" s="686"/>
      <c r="I224" s="242"/>
      <c r="J224" s="243"/>
      <c r="K224" s="243"/>
      <c r="L224" s="243"/>
      <c r="M224" s="243"/>
      <c r="N224" s="243"/>
      <c r="O224" s="243"/>
      <c r="P224" s="243"/>
      <c r="Q224" s="243"/>
      <c r="R224" s="243"/>
      <c r="S224" s="243"/>
      <c r="T224" s="243"/>
      <c r="U224" s="243"/>
      <c r="V224" s="243"/>
      <c r="W224" s="243"/>
      <c r="X224" s="243"/>
      <c r="Y224" s="243"/>
      <c r="Z224" s="243"/>
    </row>
    <row r="225" spans="1:26" ht="15.75" customHeight="1" x14ac:dyDescent="0.25">
      <c r="A225" s="243"/>
      <c r="B225" s="243"/>
      <c r="C225" s="243"/>
      <c r="D225" s="243"/>
      <c r="E225" s="275"/>
      <c r="F225" s="275"/>
      <c r="G225" s="244"/>
      <c r="H225" s="686"/>
      <c r="I225" s="242"/>
      <c r="J225" s="243"/>
      <c r="K225" s="243"/>
      <c r="L225" s="243"/>
      <c r="M225" s="243"/>
      <c r="N225" s="243"/>
      <c r="O225" s="243"/>
      <c r="P225" s="243"/>
      <c r="Q225" s="243"/>
      <c r="R225" s="243"/>
      <c r="S225" s="243"/>
      <c r="T225" s="243"/>
      <c r="U225" s="243"/>
      <c r="V225" s="243"/>
      <c r="W225" s="243"/>
      <c r="X225" s="243"/>
      <c r="Y225" s="243"/>
      <c r="Z225" s="243"/>
    </row>
    <row r="226" spans="1:26" ht="15.75" customHeight="1" x14ac:dyDescent="0.25">
      <c r="A226" s="243"/>
      <c r="B226" s="243"/>
      <c r="C226" s="243"/>
      <c r="D226" s="243"/>
      <c r="E226" s="275"/>
      <c r="F226" s="275"/>
      <c r="G226" s="244"/>
      <c r="H226" s="686"/>
      <c r="I226" s="242"/>
      <c r="J226" s="243"/>
      <c r="K226" s="243"/>
      <c r="L226" s="243"/>
      <c r="M226" s="243"/>
      <c r="N226" s="243"/>
      <c r="O226" s="243"/>
      <c r="P226" s="243"/>
      <c r="Q226" s="243"/>
      <c r="R226" s="243"/>
      <c r="S226" s="243"/>
      <c r="T226" s="243"/>
      <c r="U226" s="243"/>
      <c r="V226" s="243"/>
      <c r="W226" s="243"/>
      <c r="X226" s="243"/>
      <c r="Y226" s="243"/>
      <c r="Z226" s="243"/>
    </row>
    <row r="227" spans="1:26" ht="15.75" customHeight="1" x14ac:dyDescent="0.25">
      <c r="A227" s="243"/>
      <c r="B227" s="243"/>
      <c r="C227" s="243"/>
      <c r="D227" s="243"/>
      <c r="E227" s="275"/>
      <c r="F227" s="275"/>
      <c r="G227" s="244"/>
      <c r="H227" s="686"/>
      <c r="I227" s="242"/>
      <c r="J227" s="243"/>
      <c r="K227" s="243"/>
      <c r="L227" s="243"/>
      <c r="M227" s="243"/>
      <c r="N227" s="243"/>
      <c r="O227" s="243"/>
      <c r="P227" s="243"/>
      <c r="Q227" s="243"/>
      <c r="R227" s="243"/>
      <c r="S227" s="243"/>
      <c r="T227" s="243"/>
      <c r="U227" s="243"/>
      <c r="V227" s="243"/>
      <c r="W227" s="243"/>
      <c r="X227" s="243"/>
      <c r="Y227" s="243"/>
      <c r="Z227" s="243"/>
    </row>
    <row r="228" spans="1:26" ht="15.75" customHeight="1" x14ac:dyDescent="0.25">
      <c r="A228" s="243"/>
      <c r="B228" s="243"/>
      <c r="C228" s="243"/>
      <c r="D228" s="243"/>
      <c r="E228" s="275"/>
      <c r="F228" s="275"/>
      <c r="G228" s="244"/>
      <c r="H228" s="686"/>
      <c r="I228" s="242"/>
      <c r="J228" s="243"/>
      <c r="K228" s="243"/>
      <c r="L228" s="243"/>
      <c r="M228" s="243"/>
      <c r="N228" s="243"/>
      <c r="O228" s="243"/>
      <c r="P228" s="243"/>
      <c r="Q228" s="243"/>
      <c r="R228" s="243"/>
      <c r="S228" s="243"/>
      <c r="T228" s="243"/>
      <c r="U228" s="243"/>
      <c r="V228" s="243"/>
      <c r="W228" s="243"/>
      <c r="X228" s="243"/>
      <c r="Y228" s="243"/>
      <c r="Z228" s="243"/>
    </row>
    <row r="229" spans="1:26" ht="15.75" customHeight="1" x14ac:dyDescent="0.25">
      <c r="A229" s="243"/>
      <c r="B229" s="243"/>
      <c r="C229" s="243"/>
      <c r="D229" s="243"/>
      <c r="E229" s="275"/>
      <c r="F229" s="275"/>
      <c r="G229" s="244"/>
      <c r="H229" s="686"/>
      <c r="I229" s="242"/>
      <c r="J229" s="243"/>
      <c r="K229" s="243"/>
      <c r="L229" s="243"/>
      <c r="M229" s="243"/>
      <c r="N229" s="243"/>
      <c r="O229" s="243"/>
      <c r="P229" s="243"/>
      <c r="Q229" s="243"/>
      <c r="R229" s="243"/>
      <c r="S229" s="243"/>
      <c r="T229" s="243"/>
      <c r="U229" s="243"/>
      <c r="V229" s="243"/>
      <c r="W229" s="243"/>
      <c r="X229" s="243"/>
      <c r="Y229" s="243"/>
      <c r="Z229" s="243"/>
    </row>
    <row r="230" spans="1:26" ht="15.75" customHeight="1" x14ac:dyDescent="0.25">
      <c r="A230" s="243"/>
      <c r="B230" s="243"/>
      <c r="C230" s="243"/>
      <c r="D230" s="243"/>
      <c r="E230" s="275"/>
      <c r="F230" s="275"/>
      <c r="G230" s="244"/>
      <c r="H230" s="686"/>
      <c r="I230" s="242"/>
      <c r="J230" s="243"/>
      <c r="K230" s="243"/>
      <c r="L230" s="243"/>
      <c r="M230" s="243"/>
      <c r="N230" s="243"/>
      <c r="O230" s="243"/>
      <c r="P230" s="243"/>
      <c r="Q230" s="243"/>
      <c r="R230" s="243"/>
      <c r="S230" s="243"/>
      <c r="T230" s="243"/>
      <c r="U230" s="243"/>
      <c r="V230" s="243"/>
      <c r="W230" s="243"/>
      <c r="X230" s="243"/>
      <c r="Y230" s="243"/>
      <c r="Z230" s="243"/>
    </row>
    <row r="231" spans="1:26" ht="15.75" customHeight="1" x14ac:dyDescent="0.25">
      <c r="A231" s="243"/>
      <c r="B231" s="243"/>
      <c r="C231" s="243"/>
      <c r="D231" s="243"/>
      <c r="E231" s="275"/>
      <c r="F231" s="275"/>
      <c r="G231" s="244"/>
      <c r="H231" s="686"/>
      <c r="I231" s="242"/>
      <c r="J231" s="243"/>
      <c r="K231" s="243"/>
      <c r="L231" s="243"/>
      <c r="M231" s="243"/>
      <c r="N231" s="243"/>
      <c r="O231" s="243"/>
      <c r="P231" s="243"/>
      <c r="Q231" s="243"/>
      <c r="R231" s="243"/>
      <c r="S231" s="243"/>
      <c r="T231" s="243"/>
      <c r="U231" s="243"/>
      <c r="V231" s="243"/>
      <c r="W231" s="243"/>
      <c r="X231" s="243"/>
      <c r="Y231" s="243"/>
      <c r="Z231" s="243"/>
    </row>
    <row r="232" spans="1:26" ht="15.75" customHeight="1" x14ac:dyDescent="0.25">
      <c r="A232" s="243"/>
      <c r="B232" s="243"/>
      <c r="C232" s="243"/>
      <c r="D232" s="243"/>
      <c r="E232" s="275"/>
      <c r="F232" s="275"/>
      <c r="G232" s="244"/>
      <c r="H232" s="686"/>
      <c r="I232" s="242"/>
      <c r="J232" s="243"/>
      <c r="K232" s="243"/>
      <c r="L232" s="243"/>
      <c r="M232" s="243"/>
      <c r="N232" s="243"/>
      <c r="O232" s="243"/>
      <c r="P232" s="243"/>
      <c r="Q232" s="243"/>
      <c r="R232" s="243"/>
      <c r="S232" s="243"/>
      <c r="T232" s="243"/>
      <c r="U232" s="243"/>
      <c r="V232" s="243"/>
      <c r="W232" s="243"/>
      <c r="X232" s="243"/>
      <c r="Y232" s="243"/>
      <c r="Z232" s="243"/>
    </row>
    <row r="233" spans="1:26" ht="15.75" customHeight="1" x14ac:dyDescent="0.25">
      <c r="A233" s="243"/>
      <c r="B233" s="243"/>
      <c r="C233" s="243"/>
      <c r="D233" s="243"/>
      <c r="E233" s="275"/>
      <c r="F233" s="275"/>
      <c r="G233" s="244"/>
      <c r="H233" s="686"/>
      <c r="I233" s="242"/>
      <c r="J233" s="243"/>
      <c r="K233" s="243"/>
      <c r="L233" s="243"/>
      <c r="M233" s="243"/>
      <c r="N233" s="243"/>
      <c r="O233" s="243"/>
      <c r="P233" s="243"/>
      <c r="Q233" s="243"/>
      <c r="R233" s="243"/>
      <c r="S233" s="243"/>
      <c r="T233" s="243"/>
      <c r="U233" s="243"/>
      <c r="V233" s="243"/>
      <c r="W233" s="243"/>
      <c r="X233" s="243"/>
      <c r="Y233" s="243"/>
      <c r="Z233" s="243"/>
    </row>
    <row r="234" spans="1:26" ht="15.75" customHeight="1" x14ac:dyDescent="0.25">
      <c r="A234" s="243"/>
      <c r="B234" s="243"/>
      <c r="C234" s="243"/>
      <c r="D234" s="243"/>
      <c r="E234" s="275"/>
      <c r="F234" s="275"/>
      <c r="G234" s="244"/>
      <c r="H234" s="686"/>
      <c r="I234" s="242"/>
      <c r="J234" s="243"/>
      <c r="K234" s="243"/>
      <c r="L234" s="243"/>
      <c r="M234" s="243"/>
      <c r="N234" s="243"/>
      <c r="O234" s="243"/>
      <c r="P234" s="243"/>
      <c r="Q234" s="243"/>
      <c r="R234" s="243"/>
      <c r="S234" s="243"/>
      <c r="T234" s="243"/>
      <c r="U234" s="243"/>
      <c r="V234" s="243"/>
      <c r="W234" s="243"/>
      <c r="X234" s="243"/>
      <c r="Y234" s="243"/>
      <c r="Z234" s="243"/>
    </row>
    <row r="235" spans="1:26" ht="15.75" customHeight="1" x14ac:dyDescent="0.25">
      <c r="A235" s="243"/>
      <c r="B235" s="243"/>
      <c r="C235" s="243"/>
      <c r="D235" s="243"/>
      <c r="E235" s="275"/>
      <c r="F235" s="275"/>
      <c r="G235" s="244"/>
      <c r="H235" s="686"/>
      <c r="I235" s="242"/>
      <c r="J235" s="243"/>
      <c r="K235" s="243"/>
      <c r="L235" s="243"/>
      <c r="M235" s="243"/>
      <c r="N235" s="243"/>
      <c r="O235" s="243"/>
      <c r="P235" s="243"/>
      <c r="Q235" s="243"/>
      <c r="R235" s="243"/>
      <c r="S235" s="243"/>
      <c r="T235" s="243"/>
      <c r="U235" s="243"/>
      <c r="V235" s="243"/>
      <c r="W235" s="243"/>
      <c r="X235" s="243"/>
      <c r="Y235" s="243"/>
      <c r="Z235" s="243"/>
    </row>
    <row r="236" spans="1:26" ht="15.75" customHeight="1" x14ac:dyDescent="0.25">
      <c r="A236" s="243"/>
      <c r="B236" s="243"/>
      <c r="C236" s="243"/>
      <c r="D236" s="243"/>
      <c r="E236" s="275"/>
      <c r="F236" s="275"/>
      <c r="G236" s="244"/>
      <c r="H236" s="686"/>
      <c r="I236" s="242"/>
      <c r="J236" s="243"/>
      <c r="K236" s="243"/>
      <c r="L236" s="243"/>
      <c r="M236" s="243"/>
      <c r="N236" s="243"/>
      <c r="O236" s="243"/>
      <c r="P236" s="243"/>
      <c r="Q236" s="243"/>
      <c r="R236" s="243"/>
      <c r="S236" s="243"/>
      <c r="T236" s="243"/>
      <c r="U236" s="243"/>
      <c r="V236" s="243"/>
      <c r="W236" s="243"/>
      <c r="X236" s="243"/>
      <c r="Y236" s="243"/>
      <c r="Z236" s="243"/>
    </row>
    <row r="237" spans="1:26" ht="15.75" customHeight="1" x14ac:dyDescent="0.25">
      <c r="A237" s="243"/>
      <c r="B237" s="243"/>
      <c r="C237" s="243"/>
      <c r="D237" s="243"/>
      <c r="E237" s="275"/>
      <c r="F237" s="275"/>
      <c r="G237" s="244"/>
      <c r="H237" s="686"/>
      <c r="I237" s="242"/>
      <c r="J237" s="243"/>
      <c r="K237" s="243"/>
      <c r="L237" s="243"/>
      <c r="M237" s="243"/>
      <c r="N237" s="243"/>
      <c r="O237" s="243"/>
      <c r="P237" s="243"/>
      <c r="Q237" s="243"/>
      <c r="R237" s="243"/>
      <c r="S237" s="243"/>
      <c r="T237" s="243"/>
      <c r="U237" s="243"/>
      <c r="V237" s="243"/>
      <c r="W237" s="243"/>
      <c r="X237" s="243"/>
      <c r="Y237" s="243"/>
      <c r="Z237" s="243"/>
    </row>
    <row r="238" spans="1:26" ht="15.75" customHeight="1" x14ac:dyDescent="0.25">
      <c r="A238" s="243"/>
      <c r="B238" s="243"/>
      <c r="C238" s="243"/>
      <c r="D238" s="243"/>
      <c r="E238" s="275"/>
      <c r="F238" s="275"/>
      <c r="G238" s="244"/>
      <c r="H238" s="686"/>
      <c r="I238" s="242"/>
      <c r="J238" s="243"/>
      <c r="K238" s="243"/>
      <c r="L238" s="243"/>
      <c r="M238" s="243"/>
      <c r="N238" s="243"/>
      <c r="O238" s="243"/>
      <c r="P238" s="243"/>
      <c r="Q238" s="243"/>
      <c r="R238" s="243"/>
      <c r="S238" s="243"/>
      <c r="T238" s="243"/>
      <c r="U238" s="243"/>
      <c r="V238" s="243"/>
      <c r="W238" s="243"/>
      <c r="X238" s="243"/>
      <c r="Y238" s="243"/>
      <c r="Z238" s="243"/>
    </row>
    <row r="239" spans="1:26" ht="15.75" customHeight="1" x14ac:dyDescent="0.25">
      <c r="A239" s="243"/>
      <c r="B239" s="243"/>
      <c r="C239" s="243"/>
      <c r="D239" s="243"/>
      <c r="E239" s="275"/>
      <c r="F239" s="275"/>
      <c r="G239" s="244"/>
      <c r="H239" s="686"/>
      <c r="I239" s="242"/>
      <c r="J239" s="243"/>
      <c r="K239" s="243"/>
      <c r="L239" s="243"/>
      <c r="M239" s="243"/>
      <c r="N239" s="243"/>
      <c r="O239" s="243"/>
      <c r="P239" s="243"/>
      <c r="Q239" s="243"/>
      <c r="R239" s="243"/>
      <c r="S239" s="243"/>
      <c r="T239" s="243"/>
      <c r="U239" s="243"/>
      <c r="V239" s="243"/>
      <c r="W239" s="243"/>
      <c r="X239" s="243"/>
      <c r="Y239" s="243"/>
      <c r="Z239" s="243"/>
    </row>
    <row r="240" spans="1:26" ht="15.75" customHeight="1" x14ac:dyDescent="0.25">
      <c r="A240" s="243"/>
      <c r="B240" s="243"/>
      <c r="C240" s="243"/>
      <c r="D240" s="243"/>
      <c r="E240" s="275"/>
      <c r="F240" s="275"/>
      <c r="G240" s="244"/>
      <c r="H240" s="686"/>
      <c r="I240" s="242"/>
      <c r="J240" s="243"/>
      <c r="K240" s="243"/>
      <c r="L240" s="243"/>
      <c r="M240" s="243"/>
      <c r="N240" s="243"/>
      <c r="O240" s="243"/>
      <c r="P240" s="243"/>
      <c r="Q240" s="243"/>
      <c r="R240" s="243"/>
      <c r="S240" s="243"/>
      <c r="T240" s="243"/>
      <c r="U240" s="243"/>
      <c r="V240" s="243"/>
      <c r="W240" s="243"/>
      <c r="X240" s="243"/>
      <c r="Y240" s="243"/>
      <c r="Z240" s="243"/>
    </row>
    <row r="241" spans="1:26" ht="15.75" customHeight="1" x14ac:dyDescent="0.25">
      <c r="A241" s="243"/>
      <c r="B241" s="243"/>
      <c r="C241" s="243"/>
      <c r="D241" s="243"/>
      <c r="E241" s="275"/>
      <c r="F241" s="275"/>
      <c r="G241" s="244"/>
      <c r="H241" s="686"/>
      <c r="I241" s="242"/>
      <c r="J241" s="243"/>
      <c r="K241" s="243"/>
      <c r="L241" s="243"/>
      <c r="M241" s="243"/>
      <c r="N241" s="243"/>
      <c r="O241" s="243"/>
      <c r="P241" s="243"/>
      <c r="Q241" s="243"/>
      <c r="R241" s="243"/>
      <c r="S241" s="243"/>
      <c r="T241" s="243"/>
      <c r="U241" s="243"/>
      <c r="V241" s="243"/>
      <c r="W241" s="243"/>
      <c r="X241" s="243"/>
      <c r="Y241" s="243"/>
      <c r="Z241" s="243"/>
    </row>
    <row r="242" spans="1:26" ht="15.75" customHeight="1" x14ac:dyDescent="0.25">
      <c r="G242" s="305"/>
      <c r="H242" s="679"/>
    </row>
    <row r="243" spans="1:26" ht="15.75" customHeight="1" x14ac:dyDescent="0.25">
      <c r="G243" s="305"/>
      <c r="H243" s="679"/>
    </row>
    <row r="244" spans="1:26" ht="15.75" customHeight="1" x14ac:dyDescent="0.25">
      <c r="G244" s="305"/>
      <c r="H244" s="679"/>
    </row>
    <row r="245" spans="1:26" ht="15.75" customHeight="1" x14ac:dyDescent="0.25">
      <c r="G245" s="305"/>
      <c r="H245" s="679"/>
    </row>
    <row r="246" spans="1:26" ht="15.75" customHeight="1" x14ac:dyDescent="0.25">
      <c r="G246" s="305"/>
      <c r="H246" s="679"/>
    </row>
    <row r="247" spans="1:26" ht="15.75" customHeight="1" x14ac:dyDescent="0.25">
      <c r="G247" s="305"/>
      <c r="H247" s="679"/>
    </row>
    <row r="248" spans="1:26" ht="15.75" customHeight="1" x14ac:dyDescent="0.25">
      <c r="G248" s="305"/>
      <c r="H248" s="679"/>
    </row>
    <row r="249" spans="1:26" ht="15.75" customHeight="1" x14ac:dyDescent="0.25">
      <c r="G249" s="305"/>
      <c r="H249" s="679"/>
    </row>
    <row r="250" spans="1:26" ht="15.75" customHeight="1" x14ac:dyDescent="0.25">
      <c r="G250" s="305"/>
      <c r="H250" s="679"/>
    </row>
    <row r="251" spans="1:26" ht="15.75" customHeight="1" x14ac:dyDescent="0.25">
      <c r="G251" s="305"/>
      <c r="H251" s="679"/>
    </row>
    <row r="252" spans="1:26" ht="15.75" customHeight="1" x14ac:dyDescent="0.25">
      <c r="G252" s="305"/>
      <c r="H252" s="679"/>
    </row>
    <row r="253" spans="1:26" ht="15.75" customHeight="1" x14ac:dyDescent="0.25">
      <c r="G253" s="305"/>
      <c r="H253" s="679"/>
    </row>
    <row r="254" spans="1:26" ht="15.75" customHeight="1" x14ac:dyDescent="0.25">
      <c r="G254" s="305"/>
      <c r="H254" s="679"/>
    </row>
    <row r="255" spans="1:26" ht="15.75" customHeight="1" x14ac:dyDescent="0.25">
      <c r="G255" s="305"/>
      <c r="H255" s="679"/>
    </row>
    <row r="256" spans="1:26" ht="15.75" customHeight="1" x14ac:dyDescent="0.25">
      <c r="G256" s="305"/>
      <c r="H256" s="679"/>
    </row>
    <row r="257" spans="7:8" ht="15.75" customHeight="1" x14ac:dyDescent="0.25">
      <c r="G257" s="305"/>
      <c r="H257" s="679"/>
    </row>
    <row r="258" spans="7:8" ht="15.75" customHeight="1" x14ac:dyDescent="0.25">
      <c r="G258" s="305"/>
      <c r="H258" s="679"/>
    </row>
    <row r="259" spans="7:8" ht="15.75" customHeight="1" x14ac:dyDescent="0.25">
      <c r="G259" s="305"/>
      <c r="H259" s="679"/>
    </row>
    <row r="260" spans="7:8" ht="15.75" customHeight="1" x14ac:dyDescent="0.25">
      <c r="G260" s="305"/>
      <c r="H260" s="679"/>
    </row>
    <row r="261" spans="7:8" ht="15.75" customHeight="1" x14ac:dyDescent="0.25">
      <c r="G261" s="305"/>
      <c r="H261" s="679"/>
    </row>
    <row r="262" spans="7:8" ht="15.75" customHeight="1" x14ac:dyDescent="0.25">
      <c r="G262" s="305"/>
      <c r="H262" s="679"/>
    </row>
    <row r="263" spans="7:8" ht="15.75" customHeight="1" x14ac:dyDescent="0.25">
      <c r="G263" s="305"/>
      <c r="H263" s="679"/>
    </row>
    <row r="264" spans="7:8" ht="15.75" customHeight="1" x14ac:dyDescent="0.25">
      <c r="G264" s="305"/>
      <c r="H264" s="679"/>
    </row>
    <row r="265" spans="7:8" ht="15.75" customHeight="1" x14ac:dyDescent="0.25">
      <c r="G265" s="305"/>
      <c r="H265" s="679"/>
    </row>
    <row r="266" spans="7:8" ht="15.75" customHeight="1" x14ac:dyDescent="0.25">
      <c r="G266" s="305"/>
      <c r="H266" s="679"/>
    </row>
    <row r="267" spans="7:8" ht="15.75" customHeight="1" x14ac:dyDescent="0.25">
      <c r="G267" s="305"/>
      <c r="H267" s="679"/>
    </row>
    <row r="268" spans="7:8" ht="15.75" customHeight="1" x14ac:dyDescent="0.25">
      <c r="G268" s="305"/>
      <c r="H268" s="679"/>
    </row>
    <row r="269" spans="7:8" ht="15.75" customHeight="1" x14ac:dyDescent="0.25">
      <c r="G269" s="305"/>
      <c r="H269" s="679"/>
    </row>
    <row r="270" spans="7:8" ht="15.75" customHeight="1" x14ac:dyDescent="0.25">
      <c r="G270" s="305"/>
      <c r="H270" s="679"/>
    </row>
    <row r="271" spans="7:8" ht="15.75" customHeight="1" x14ac:dyDescent="0.25">
      <c r="G271" s="305"/>
      <c r="H271" s="679"/>
    </row>
    <row r="272" spans="7:8" ht="15.75" customHeight="1" x14ac:dyDescent="0.25">
      <c r="G272" s="305"/>
      <c r="H272" s="679"/>
    </row>
    <row r="273" spans="7:8" ht="15.75" customHeight="1" x14ac:dyDescent="0.25">
      <c r="G273" s="305"/>
      <c r="H273" s="679"/>
    </row>
    <row r="274" spans="7:8" ht="15.75" customHeight="1" x14ac:dyDescent="0.25">
      <c r="G274" s="305"/>
      <c r="H274" s="679"/>
    </row>
    <row r="275" spans="7:8" ht="15.75" customHeight="1" x14ac:dyDescent="0.25">
      <c r="G275" s="305"/>
      <c r="H275" s="679"/>
    </row>
    <row r="276" spans="7:8" ht="15.75" customHeight="1" x14ac:dyDescent="0.25">
      <c r="G276" s="305"/>
      <c r="H276" s="679"/>
    </row>
    <row r="277" spans="7:8" ht="15.75" customHeight="1" x14ac:dyDescent="0.25">
      <c r="G277" s="305"/>
      <c r="H277" s="679"/>
    </row>
    <row r="278" spans="7:8" ht="15.75" customHeight="1" x14ac:dyDescent="0.25">
      <c r="G278" s="305"/>
      <c r="H278" s="679"/>
    </row>
    <row r="279" spans="7:8" ht="15.75" customHeight="1" x14ac:dyDescent="0.25">
      <c r="G279" s="305"/>
      <c r="H279" s="679"/>
    </row>
    <row r="280" spans="7:8" ht="15.75" customHeight="1" x14ac:dyDescent="0.25">
      <c r="G280" s="305"/>
      <c r="H280" s="679"/>
    </row>
    <row r="281" spans="7:8" ht="15.75" customHeight="1" x14ac:dyDescent="0.25">
      <c r="G281" s="305"/>
      <c r="H281" s="679"/>
    </row>
    <row r="282" spans="7:8" ht="15.75" customHeight="1" x14ac:dyDescent="0.25">
      <c r="G282" s="305"/>
      <c r="H282" s="679"/>
    </row>
    <row r="283" spans="7:8" ht="15.75" customHeight="1" x14ac:dyDescent="0.25">
      <c r="G283" s="305"/>
      <c r="H283" s="679"/>
    </row>
    <row r="284" spans="7:8" ht="15.75" customHeight="1" x14ac:dyDescent="0.25">
      <c r="G284" s="305"/>
      <c r="H284" s="679"/>
    </row>
    <row r="285" spans="7:8" ht="15.75" customHeight="1" x14ac:dyDescent="0.25">
      <c r="G285" s="305"/>
      <c r="H285" s="679"/>
    </row>
    <row r="286" spans="7:8" ht="15.75" customHeight="1" x14ac:dyDescent="0.25">
      <c r="G286" s="305"/>
      <c r="H286" s="679"/>
    </row>
    <row r="287" spans="7:8" ht="15.75" customHeight="1" x14ac:dyDescent="0.25">
      <c r="G287" s="305"/>
      <c r="H287" s="679"/>
    </row>
    <row r="288" spans="7:8" ht="15.75" customHeight="1" x14ac:dyDescent="0.25">
      <c r="G288" s="305"/>
      <c r="H288" s="679"/>
    </row>
    <row r="289" spans="7:8" ht="15.75" customHeight="1" x14ac:dyDescent="0.25">
      <c r="G289" s="305"/>
      <c r="H289" s="679"/>
    </row>
    <row r="290" spans="7:8" ht="15.75" customHeight="1" x14ac:dyDescent="0.25">
      <c r="G290" s="305"/>
      <c r="H290" s="679"/>
    </row>
    <row r="291" spans="7:8" ht="15.75" customHeight="1" x14ac:dyDescent="0.25">
      <c r="G291" s="305"/>
      <c r="H291" s="679"/>
    </row>
    <row r="292" spans="7:8" ht="15.75" customHeight="1" x14ac:dyDescent="0.25">
      <c r="G292" s="305"/>
      <c r="H292" s="679"/>
    </row>
    <row r="293" spans="7:8" ht="15.75" customHeight="1" x14ac:dyDescent="0.25">
      <c r="G293" s="305"/>
      <c r="H293" s="679"/>
    </row>
    <row r="294" spans="7:8" ht="15.75" customHeight="1" x14ac:dyDescent="0.25">
      <c r="G294" s="305"/>
      <c r="H294" s="679"/>
    </row>
    <row r="295" spans="7:8" ht="15.75" customHeight="1" x14ac:dyDescent="0.25">
      <c r="G295" s="305"/>
      <c r="H295" s="679"/>
    </row>
    <row r="296" spans="7:8" ht="15.75" customHeight="1" x14ac:dyDescent="0.25">
      <c r="G296" s="305"/>
      <c r="H296" s="679"/>
    </row>
    <row r="297" spans="7:8" ht="15.75" customHeight="1" x14ac:dyDescent="0.25">
      <c r="G297" s="305"/>
      <c r="H297" s="679"/>
    </row>
    <row r="298" spans="7:8" ht="15.75" customHeight="1" x14ac:dyDescent="0.25">
      <c r="G298" s="305"/>
      <c r="H298" s="679"/>
    </row>
    <row r="299" spans="7:8" ht="15.75" customHeight="1" x14ac:dyDescent="0.25">
      <c r="G299" s="305"/>
      <c r="H299" s="679"/>
    </row>
    <row r="300" spans="7:8" ht="15.75" customHeight="1" x14ac:dyDescent="0.25">
      <c r="G300" s="305"/>
      <c r="H300" s="679"/>
    </row>
    <row r="301" spans="7:8" ht="15.75" customHeight="1" x14ac:dyDescent="0.25">
      <c r="G301" s="305"/>
      <c r="H301" s="679"/>
    </row>
    <row r="302" spans="7:8" ht="15.75" customHeight="1" x14ac:dyDescent="0.25">
      <c r="G302" s="305"/>
      <c r="H302" s="679"/>
    </row>
    <row r="303" spans="7:8" ht="15.75" customHeight="1" x14ac:dyDescent="0.25">
      <c r="G303" s="305"/>
      <c r="H303" s="679"/>
    </row>
    <row r="304" spans="7:8" ht="15.75" customHeight="1" x14ac:dyDescent="0.25">
      <c r="G304" s="305"/>
      <c r="H304" s="679"/>
    </row>
    <row r="305" spans="7:8" ht="15.75" customHeight="1" x14ac:dyDescent="0.25">
      <c r="G305" s="305"/>
      <c r="H305" s="679"/>
    </row>
    <row r="306" spans="7:8" ht="15.75" customHeight="1" x14ac:dyDescent="0.25">
      <c r="G306" s="305"/>
      <c r="H306" s="679"/>
    </row>
    <row r="307" spans="7:8" ht="15.75" customHeight="1" x14ac:dyDescent="0.25">
      <c r="G307" s="305"/>
      <c r="H307" s="679"/>
    </row>
    <row r="308" spans="7:8" ht="15.75" customHeight="1" x14ac:dyDescent="0.25">
      <c r="G308" s="305"/>
      <c r="H308" s="679"/>
    </row>
    <row r="309" spans="7:8" ht="15.75" customHeight="1" x14ac:dyDescent="0.25">
      <c r="G309" s="305"/>
      <c r="H309" s="679"/>
    </row>
    <row r="310" spans="7:8" ht="15.75" customHeight="1" x14ac:dyDescent="0.25">
      <c r="G310" s="305"/>
      <c r="H310" s="679"/>
    </row>
    <row r="311" spans="7:8" ht="15.75" customHeight="1" x14ac:dyDescent="0.25">
      <c r="G311" s="305"/>
      <c r="H311" s="679"/>
    </row>
    <row r="312" spans="7:8" ht="15.75" customHeight="1" x14ac:dyDescent="0.25">
      <c r="G312" s="305"/>
      <c r="H312" s="679"/>
    </row>
    <row r="313" spans="7:8" ht="15.75" customHeight="1" x14ac:dyDescent="0.25">
      <c r="G313" s="305"/>
      <c r="H313" s="679"/>
    </row>
    <row r="314" spans="7:8" ht="15.75" customHeight="1" x14ac:dyDescent="0.25">
      <c r="G314" s="305"/>
      <c r="H314" s="679"/>
    </row>
    <row r="315" spans="7:8" ht="15.75" customHeight="1" x14ac:dyDescent="0.25">
      <c r="G315" s="305"/>
      <c r="H315" s="679"/>
    </row>
    <row r="316" spans="7:8" ht="15.75" customHeight="1" x14ac:dyDescent="0.25">
      <c r="G316" s="305"/>
      <c r="H316" s="679"/>
    </row>
    <row r="317" spans="7:8" ht="15.75" customHeight="1" x14ac:dyDescent="0.25">
      <c r="G317" s="305"/>
      <c r="H317" s="679"/>
    </row>
    <row r="318" spans="7:8" ht="15.75" customHeight="1" x14ac:dyDescent="0.25">
      <c r="G318" s="305"/>
      <c r="H318" s="679"/>
    </row>
    <row r="319" spans="7:8" ht="15.75" customHeight="1" x14ac:dyDescent="0.25">
      <c r="G319" s="305"/>
      <c r="H319" s="679"/>
    </row>
    <row r="320" spans="7:8" ht="15.75" customHeight="1" x14ac:dyDescent="0.25">
      <c r="G320" s="305"/>
      <c r="H320" s="679"/>
    </row>
    <row r="321" spans="7:8" ht="15.75" customHeight="1" x14ac:dyDescent="0.25">
      <c r="G321" s="305"/>
      <c r="H321" s="679"/>
    </row>
    <row r="322" spans="7:8" ht="15.75" customHeight="1" x14ac:dyDescent="0.25">
      <c r="G322" s="305"/>
      <c r="H322" s="679"/>
    </row>
    <row r="323" spans="7:8" ht="15.75" customHeight="1" x14ac:dyDescent="0.25">
      <c r="G323" s="305"/>
      <c r="H323" s="679"/>
    </row>
    <row r="324" spans="7:8" ht="15.75" customHeight="1" x14ac:dyDescent="0.25">
      <c r="G324" s="305"/>
      <c r="H324" s="679"/>
    </row>
    <row r="325" spans="7:8" ht="15.75" customHeight="1" x14ac:dyDescent="0.25">
      <c r="G325" s="305"/>
      <c r="H325" s="679"/>
    </row>
    <row r="326" spans="7:8" ht="15.75" customHeight="1" x14ac:dyDescent="0.25">
      <c r="G326" s="305"/>
      <c r="H326" s="679"/>
    </row>
    <row r="327" spans="7:8" ht="15.75" customHeight="1" x14ac:dyDescent="0.25">
      <c r="G327" s="305"/>
      <c r="H327" s="679"/>
    </row>
    <row r="328" spans="7:8" ht="15.75" customHeight="1" x14ac:dyDescent="0.25">
      <c r="G328" s="305"/>
      <c r="H328" s="679"/>
    </row>
    <row r="329" spans="7:8" ht="15.75" customHeight="1" x14ac:dyDescent="0.25">
      <c r="G329" s="305"/>
      <c r="H329" s="679"/>
    </row>
    <row r="330" spans="7:8" ht="15.75" customHeight="1" x14ac:dyDescent="0.25">
      <c r="G330" s="305"/>
      <c r="H330" s="679"/>
    </row>
    <row r="331" spans="7:8" ht="15.75" customHeight="1" x14ac:dyDescent="0.25">
      <c r="G331" s="305"/>
      <c r="H331" s="679"/>
    </row>
    <row r="332" spans="7:8" ht="15.75" customHeight="1" x14ac:dyDescent="0.25">
      <c r="G332" s="305"/>
      <c r="H332" s="679"/>
    </row>
    <row r="333" spans="7:8" ht="15.75" customHeight="1" x14ac:dyDescent="0.25">
      <c r="G333" s="305"/>
      <c r="H333" s="679"/>
    </row>
    <row r="334" spans="7:8" ht="15.75" customHeight="1" x14ac:dyDescent="0.25">
      <c r="G334" s="305"/>
      <c r="H334" s="679"/>
    </row>
    <row r="335" spans="7:8" ht="15.75" customHeight="1" x14ac:dyDescent="0.25">
      <c r="G335" s="305"/>
      <c r="H335" s="679"/>
    </row>
    <row r="336" spans="7:8" ht="15.75" customHeight="1" x14ac:dyDescent="0.25">
      <c r="G336" s="305"/>
      <c r="H336" s="679"/>
    </row>
    <row r="337" spans="7:8" ht="15.75" customHeight="1" x14ac:dyDescent="0.25">
      <c r="G337" s="305"/>
      <c r="H337" s="679"/>
    </row>
    <row r="338" spans="7:8" ht="15.75" customHeight="1" x14ac:dyDescent="0.25">
      <c r="G338" s="305"/>
      <c r="H338" s="679"/>
    </row>
    <row r="339" spans="7:8" ht="15.75" customHeight="1" x14ac:dyDescent="0.25">
      <c r="G339" s="305"/>
      <c r="H339" s="679"/>
    </row>
    <row r="340" spans="7:8" ht="15.75" customHeight="1" x14ac:dyDescent="0.25">
      <c r="G340" s="305"/>
      <c r="H340" s="679"/>
    </row>
    <row r="341" spans="7:8" ht="15.75" customHeight="1" x14ac:dyDescent="0.25">
      <c r="G341" s="305"/>
      <c r="H341" s="679"/>
    </row>
    <row r="342" spans="7:8" ht="15.75" customHeight="1" x14ac:dyDescent="0.25">
      <c r="G342" s="305"/>
      <c r="H342" s="679"/>
    </row>
    <row r="343" spans="7:8" ht="15.75" customHeight="1" x14ac:dyDescent="0.25">
      <c r="G343" s="305"/>
      <c r="H343" s="679"/>
    </row>
    <row r="344" spans="7:8" ht="15.75" customHeight="1" x14ac:dyDescent="0.25">
      <c r="G344" s="305"/>
      <c r="H344" s="679"/>
    </row>
    <row r="345" spans="7:8" ht="15.75" customHeight="1" x14ac:dyDescent="0.25">
      <c r="G345" s="305"/>
      <c r="H345" s="679"/>
    </row>
    <row r="346" spans="7:8" ht="15.75" customHeight="1" x14ac:dyDescent="0.25">
      <c r="G346" s="305"/>
      <c r="H346" s="679"/>
    </row>
    <row r="347" spans="7:8" ht="15.75" customHeight="1" x14ac:dyDescent="0.25">
      <c r="G347" s="305"/>
      <c r="H347" s="679"/>
    </row>
    <row r="348" spans="7:8" ht="15.75" customHeight="1" x14ac:dyDescent="0.25">
      <c r="G348" s="305"/>
      <c r="H348" s="679"/>
    </row>
    <row r="349" spans="7:8" ht="15.75" customHeight="1" x14ac:dyDescent="0.25">
      <c r="G349" s="305"/>
      <c r="H349" s="679"/>
    </row>
    <row r="350" spans="7:8" ht="15.75" customHeight="1" x14ac:dyDescent="0.25">
      <c r="G350" s="305"/>
      <c r="H350" s="679"/>
    </row>
    <row r="351" spans="7:8" ht="15.75" customHeight="1" x14ac:dyDescent="0.25">
      <c r="G351" s="305"/>
      <c r="H351" s="679"/>
    </row>
    <row r="352" spans="7:8" ht="15.75" customHeight="1" x14ac:dyDescent="0.25">
      <c r="G352" s="305"/>
      <c r="H352" s="679"/>
    </row>
    <row r="353" spans="7:8" ht="15.75" customHeight="1" x14ac:dyDescent="0.25">
      <c r="G353" s="305"/>
      <c r="H353" s="679"/>
    </row>
    <row r="354" spans="7:8" ht="15.75" customHeight="1" x14ac:dyDescent="0.25">
      <c r="G354" s="305"/>
      <c r="H354" s="679"/>
    </row>
    <row r="355" spans="7:8" ht="15.75" customHeight="1" x14ac:dyDescent="0.25">
      <c r="G355" s="305"/>
      <c r="H355" s="679"/>
    </row>
    <row r="356" spans="7:8" ht="15.75" customHeight="1" x14ac:dyDescent="0.25">
      <c r="G356" s="305"/>
      <c r="H356" s="679"/>
    </row>
    <row r="357" spans="7:8" ht="15.75" customHeight="1" x14ac:dyDescent="0.25">
      <c r="G357" s="305"/>
      <c r="H357" s="679"/>
    </row>
    <row r="358" spans="7:8" ht="15.75" customHeight="1" x14ac:dyDescent="0.25">
      <c r="G358" s="305"/>
      <c r="H358" s="679"/>
    </row>
    <row r="359" spans="7:8" ht="15.75" customHeight="1" x14ac:dyDescent="0.25">
      <c r="G359" s="305"/>
      <c r="H359" s="679"/>
    </row>
    <row r="360" spans="7:8" ht="15.75" customHeight="1" x14ac:dyDescent="0.25">
      <c r="G360" s="305"/>
      <c r="H360" s="679"/>
    </row>
    <row r="361" spans="7:8" ht="15.75" customHeight="1" x14ac:dyDescent="0.25">
      <c r="G361" s="305"/>
      <c r="H361" s="679"/>
    </row>
    <row r="362" spans="7:8" ht="15.75" customHeight="1" x14ac:dyDescent="0.25">
      <c r="G362" s="305"/>
      <c r="H362" s="679"/>
    </row>
    <row r="363" spans="7:8" ht="15.75" customHeight="1" x14ac:dyDescent="0.25">
      <c r="G363" s="305"/>
      <c r="H363" s="679"/>
    </row>
    <row r="364" spans="7:8" ht="15.75" customHeight="1" x14ac:dyDescent="0.25">
      <c r="G364" s="305"/>
      <c r="H364" s="679"/>
    </row>
    <row r="365" spans="7:8" ht="15.75" customHeight="1" x14ac:dyDescent="0.25">
      <c r="G365" s="305"/>
      <c r="H365" s="679"/>
    </row>
    <row r="366" spans="7:8" ht="15.75" customHeight="1" x14ac:dyDescent="0.25">
      <c r="G366" s="305"/>
      <c r="H366" s="679"/>
    </row>
    <row r="367" spans="7:8" ht="15.75" customHeight="1" x14ac:dyDescent="0.25">
      <c r="G367" s="305"/>
      <c r="H367" s="679"/>
    </row>
    <row r="368" spans="7:8" ht="15.75" customHeight="1" x14ac:dyDescent="0.25">
      <c r="G368" s="305"/>
      <c r="H368" s="679"/>
    </row>
    <row r="369" spans="7:8" ht="15.75" customHeight="1" x14ac:dyDescent="0.25">
      <c r="G369" s="305"/>
      <c r="H369" s="679"/>
    </row>
    <row r="370" spans="7:8" ht="15.75" customHeight="1" x14ac:dyDescent="0.25">
      <c r="G370" s="305"/>
      <c r="H370" s="679"/>
    </row>
    <row r="371" spans="7:8" ht="15.75" customHeight="1" x14ac:dyDescent="0.25">
      <c r="G371" s="305"/>
      <c r="H371" s="679"/>
    </row>
    <row r="372" spans="7:8" ht="15.75" customHeight="1" x14ac:dyDescent="0.25">
      <c r="G372" s="305"/>
      <c r="H372" s="679"/>
    </row>
    <row r="373" spans="7:8" ht="15.75" customHeight="1" x14ac:dyDescent="0.25">
      <c r="G373" s="305"/>
      <c r="H373" s="679"/>
    </row>
    <row r="374" spans="7:8" ht="15.75" customHeight="1" x14ac:dyDescent="0.25">
      <c r="G374" s="305"/>
      <c r="H374" s="679"/>
    </row>
    <row r="375" spans="7:8" ht="15.75" customHeight="1" x14ac:dyDescent="0.25">
      <c r="G375" s="305"/>
      <c r="H375" s="679"/>
    </row>
    <row r="376" spans="7:8" ht="15.75" customHeight="1" x14ac:dyDescent="0.25">
      <c r="G376" s="305"/>
      <c r="H376" s="679"/>
    </row>
    <row r="377" spans="7:8" ht="15.75" customHeight="1" x14ac:dyDescent="0.25">
      <c r="G377" s="305"/>
      <c r="H377" s="679"/>
    </row>
    <row r="378" spans="7:8" ht="15.75" customHeight="1" x14ac:dyDescent="0.25">
      <c r="G378" s="305"/>
      <c r="H378" s="679"/>
    </row>
    <row r="379" spans="7:8" ht="15.75" customHeight="1" x14ac:dyDescent="0.25">
      <c r="G379" s="305"/>
      <c r="H379" s="679"/>
    </row>
    <row r="380" spans="7:8" ht="15.75" customHeight="1" x14ac:dyDescent="0.25">
      <c r="G380" s="305"/>
      <c r="H380" s="679"/>
    </row>
    <row r="381" spans="7:8" ht="15.75" customHeight="1" x14ac:dyDescent="0.25">
      <c r="G381" s="305"/>
      <c r="H381" s="679"/>
    </row>
    <row r="382" spans="7:8" ht="15.75" customHeight="1" x14ac:dyDescent="0.25">
      <c r="G382" s="305"/>
      <c r="H382" s="679"/>
    </row>
    <row r="383" spans="7:8" ht="15.75" customHeight="1" x14ac:dyDescent="0.25">
      <c r="G383" s="305"/>
      <c r="H383" s="679"/>
    </row>
    <row r="384" spans="7:8" ht="15.75" customHeight="1" x14ac:dyDescent="0.25">
      <c r="G384" s="305"/>
      <c r="H384" s="679"/>
    </row>
    <row r="385" spans="7:8" ht="15.75" customHeight="1" x14ac:dyDescent="0.25">
      <c r="G385" s="305"/>
      <c r="H385" s="679"/>
    </row>
    <row r="386" spans="7:8" ht="15.75" customHeight="1" x14ac:dyDescent="0.25">
      <c r="G386" s="305"/>
      <c r="H386" s="679"/>
    </row>
    <row r="387" spans="7:8" ht="15.75" customHeight="1" x14ac:dyDescent="0.25">
      <c r="G387" s="305"/>
      <c r="H387" s="679"/>
    </row>
    <row r="388" spans="7:8" ht="15.75" customHeight="1" x14ac:dyDescent="0.25">
      <c r="G388" s="305"/>
      <c r="H388" s="679"/>
    </row>
    <row r="389" spans="7:8" ht="15.75" customHeight="1" x14ac:dyDescent="0.25">
      <c r="G389" s="305"/>
      <c r="H389" s="679"/>
    </row>
    <row r="390" spans="7:8" ht="15.75" customHeight="1" x14ac:dyDescent="0.25">
      <c r="G390" s="305"/>
      <c r="H390" s="679"/>
    </row>
    <row r="391" spans="7:8" ht="15.75" customHeight="1" x14ac:dyDescent="0.25">
      <c r="G391" s="305"/>
      <c r="H391" s="679"/>
    </row>
    <row r="392" spans="7:8" ht="15.75" customHeight="1" x14ac:dyDescent="0.25">
      <c r="G392" s="305"/>
      <c r="H392" s="679"/>
    </row>
    <row r="393" spans="7:8" ht="15.75" customHeight="1" x14ac:dyDescent="0.25">
      <c r="G393" s="305"/>
      <c r="H393" s="679"/>
    </row>
    <row r="394" spans="7:8" ht="15.75" customHeight="1" x14ac:dyDescent="0.25">
      <c r="G394" s="305"/>
      <c r="H394" s="679"/>
    </row>
    <row r="395" spans="7:8" ht="15.75" customHeight="1" x14ac:dyDescent="0.25">
      <c r="G395" s="305"/>
      <c r="H395" s="679"/>
    </row>
    <row r="396" spans="7:8" ht="15.75" customHeight="1" x14ac:dyDescent="0.25">
      <c r="G396" s="305"/>
      <c r="H396" s="679"/>
    </row>
    <row r="397" spans="7:8" ht="15.75" customHeight="1" x14ac:dyDescent="0.25">
      <c r="G397" s="305"/>
      <c r="H397" s="679"/>
    </row>
    <row r="398" spans="7:8" ht="15.75" customHeight="1" x14ac:dyDescent="0.25">
      <c r="G398" s="305"/>
      <c r="H398" s="679"/>
    </row>
    <row r="399" spans="7:8" ht="15.75" customHeight="1" x14ac:dyDescent="0.25">
      <c r="G399" s="305"/>
      <c r="H399" s="679"/>
    </row>
    <row r="400" spans="7:8" ht="15.75" customHeight="1" x14ac:dyDescent="0.25">
      <c r="G400" s="305"/>
      <c r="H400" s="679"/>
    </row>
    <row r="401" spans="7:8" ht="15.75" customHeight="1" x14ac:dyDescent="0.25">
      <c r="G401" s="305"/>
      <c r="H401" s="679"/>
    </row>
    <row r="402" spans="7:8" ht="15.75" customHeight="1" x14ac:dyDescent="0.25">
      <c r="G402" s="305"/>
      <c r="H402" s="679"/>
    </row>
    <row r="403" spans="7:8" ht="15.75" customHeight="1" x14ac:dyDescent="0.25">
      <c r="G403" s="305"/>
      <c r="H403" s="679"/>
    </row>
    <row r="404" spans="7:8" ht="15.75" customHeight="1" x14ac:dyDescent="0.25">
      <c r="G404" s="305"/>
      <c r="H404" s="679"/>
    </row>
    <row r="405" spans="7:8" ht="15.75" customHeight="1" x14ac:dyDescent="0.25">
      <c r="G405" s="305"/>
      <c r="H405" s="679"/>
    </row>
    <row r="406" spans="7:8" ht="15.75" customHeight="1" x14ac:dyDescent="0.25">
      <c r="G406" s="305"/>
      <c r="H406" s="679"/>
    </row>
    <row r="407" spans="7:8" ht="15.75" customHeight="1" x14ac:dyDescent="0.25">
      <c r="G407" s="305"/>
      <c r="H407" s="679"/>
    </row>
    <row r="408" spans="7:8" ht="15.75" customHeight="1" x14ac:dyDescent="0.25">
      <c r="G408" s="305"/>
      <c r="H408" s="679"/>
    </row>
    <row r="409" spans="7:8" ht="15.75" customHeight="1" x14ac:dyDescent="0.25">
      <c r="G409" s="305"/>
      <c r="H409" s="679"/>
    </row>
    <row r="410" spans="7:8" ht="15.75" customHeight="1" x14ac:dyDescent="0.25">
      <c r="G410" s="305"/>
      <c r="H410" s="679"/>
    </row>
    <row r="411" spans="7:8" ht="15.75" customHeight="1" x14ac:dyDescent="0.25">
      <c r="G411" s="305"/>
      <c r="H411" s="679"/>
    </row>
    <row r="412" spans="7:8" ht="15.75" customHeight="1" x14ac:dyDescent="0.25">
      <c r="G412" s="305"/>
      <c r="H412" s="679"/>
    </row>
    <row r="413" spans="7:8" ht="15.75" customHeight="1" x14ac:dyDescent="0.25">
      <c r="G413" s="305"/>
      <c r="H413" s="679"/>
    </row>
    <row r="414" spans="7:8" ht="15.75" customHeight="1" x14ac:dyDescent="0.25">
      <c r="G414" s="305"/>
      <c r="H414" s="679"/>
    </row>
    <row r="415" spans="7:8" ht="15.75" customHeight="1" x14ac:dyDescent="0.25">
      <c r="G415" s="305"/>
      <c r="H415" s="679"/>
    </row>
    <row r="416" spans="7:8" ht="15.75" customHeight="1" x14ac:dyDescent="0.25">
      <c r="G416" s="305"/>
      <c r="H416" s="679"/>
    </row>
    <row r="417" spans="7:8" ht="15.75" customHeight="1" x14ac:dyDescent="0.25">
      <c r="G417" s="305"/>
      <c r="H417" s="679"/>
    </row>
    <row r="418" spans="7:8" ht="15.75" customHeight="1" x14ac:dyDescent="0.25">
      <c r="G418" s="305"/>
      <c r="H418" s="679"/>
    </row>
    <row r="419" spans="7:8" ht="15.75" customHeight="1" x14ac:dyDescent="0.25">
      <c r="G419" s="305"/>
      <c r="H419" s="679"/>
    </row>
    <row r="420" spans="7:8" ht="15.75" customHeight="1" x14ac:dyDescent="0.25">
      <c r="G420" s="305"/>
      <c r="H420" s="679"/>
    </row>
    <row r="421" spans="7:8" ht="15.75" customHeight="1" x14ac:dyDescent="0.25">
      <c r="G421" s="305"/>
      <c r="H421" s="679"/>
    </row>
    <row r="422" spans="7:8" ht="15.75" customHeight="1" x14ac:dyDescent="0.25">
      <c r="G422" s="305"/>
      <c r="H422" s="679"/>
    </row>
    <row r="423" spans="7:8" ht="15.75" customHeight="1" x14ac:dyDescent="0.25">
      <c r="G423" s="305"/>
      <c r="H423" s="679"/>
    </row>
    <row r="424" spans="7:8" ht="15.75" customHeight="1" x14ac:dyDescent="0.25">
      <c r="G424" s="305"/>
      <c r="H424" s="679"/>
    </row>
    <row r="425" spans="7:8" ht="15.75" customHeight="1" x14ac:dyDescent="0.25">
      <c r="G425" s="305"/>
      <c r="H425" s="679"/>
    </row>
    <row r="426" spans="7:8" ht="15.75" customHeight="1" x14ac:dyDescent="0.25">
      <c r="G426" s="305"/>
      <c r="H426" s="679"/>
    </row>
    <row r="427" spans="7:8" ht="15.75" customHeight="1" x14ac:dyDescent="0.25">
      <c r="G427" s="305"/>
      <c r="H427" s="679"/>
    </row>
    <row r="428" spans="7:8" ht="15.75" customHeight="1" x14ac:dyDescent="0.25">
      <c r="G428" s="305"/>
      <c r="H428" s="679"/>
    </row>
    <row r="429" spans="7:8" ht="15.75" customHeight="1" x14ac:dyDescent="0.25">
      <c r="G429" s="305"/>
      <c r="H429" s="679"/>
    </row>
    <row r="430" spans="7:8" ht="15.75" customHeight="1" x14ac:dyDescent="0.25">
      <c r="G430" s="305"/>
      <c r="H430" s="679"/>
    </row>
    <row r="431" spans="7:8" ht="15.75" customHeight="1" x14ac:dyDescent="0.25">
      <c r="G431" s="305"/>
      <c r="H431" s="679"/>
    </row>
    <row r="432" spans="7:8" ht="15.75" customHeight="1" x14ac:dyDescent="0.25">
      <c r="G432" s="305"/>
      <c r="H432" s="679"/>
    </row>
    <row r="433" spans="7:8" ht="15.75" customHeight="1" x14ac:dyDescent="0.25">
      <c r="G433" s="305"/>
      <c r="H433" s="679"/>
    </row>
    <row r="434" spans="7:8" ht="15.75" customHeight="1" x14ac:dyDescent="0.25">
      <c r="G434" s="305"/>
      <c r="H434" s="679"/>
    </row>
    <row r="435" spans="7:8" ht="15.75" customHeight="1" x14ac:dyDescent="0.25">
      <c r="G435" s="305"/>
      <c r="H435" s="679"/>
    </row>
    <row r="436" spans="7:8" ht="15.75" customHeight="1" x14ac:dyDescent="0.25">
      <c r="G436" s="305"/>
      <c r="H436" s="679"/>
    </row>
    <row r="437" spans="7:8" ht="15.75" customHeight="1" x14ac:dyDescent="0.25">
      <c r="G437" s="305"/>
      <c r="H437" s="679"/>
    </row>
    <row r="438" spans="7:8" ht="15.75" customHeight="1" x14ac:dyDescent="0.25">
      <c r="G438" s="305"/>
      <c r="H438" s="679"/>
    </row>
    <row r="439" spans="7:8" ht="15.75" customHeight="1" x14ac:dyDescent="0.25">
      <c r="G439" s="305"/>
      <c r="H439" s="679"/>
    </row>
    <row r="440" spans="7:8" ht="15.75" customHeight="1" x14ac:dyDescent="0.25">
      <c r="G440" s="305"/>
      <c r="H440" s="679"/>
    </row>
    <row r="441" spans="7:8" ht="15.75" customHeight="1" x14ac:dyDescent="0.25">
      <c r="G441" s="305"/>
      <c r="H441" s="679"/>
    </row>
    <row r="442" spans="7:8" ht="15.75" customHeight="1" x14ac:dyDescent="0.25">
      <c r="G442" s="305"/>
      <c r="H442" s="679"/>
    </row>
    <row r="443" spans="7:8" ht="15.75" customHeight="1" x14ac:dyDescent="0.25">
      <c r="G443" s="305"/>
      <c r="H443" s="679"/>
    </row>
    <row r="444" spans="7:8" ht="15.75" customHeight="1" x14ac:dyDescent="0.25">
      <c r="G444" s="305"/>
      <c r="H444" s="679"/>
    </row>
    <row r="445" spans="7:8" ht="15.75" customHeight="1" x14ac:dyDescent="0.25">
      <c r="G445" s="305"/>
      <c r="H445" s="679"/>
    </row>
    <row r="446" spans="7:8" ht="15.75" customHeight="1" x14ac:dyDescent="0.25">
      <c r="G446" s="305"/>
      <c r="H446" s="679"/>
    </row>
    <row r="447" spans="7:8" ht="15.75" customHeight="1" x14ac:dyDescent="0.25">
      <c r="G447" s="305"/>
      <c r="H447" s="679"/>
    </row>
    <row r="448" spans="7:8" ht="15.75" customHeight="1" x14ac:dyDescent="0.25">
      <c r="G448" s="305"/>
      <c r="H448" s="679"/>
    </row>
    <row r="449" spans="7:8" ht="15.75" customHeight="1" x14ac:dyDescent="0.25">
      <c r="G449" s="305"/>
      <c r="H449" s="679"/>
    </row>
    <row r="450" spans="7:8" ht="15.75" customHeight="1" x14ac:dyDescent="0.25">
      <c r="G450" s="305"/>
      <c r="H450" s="679"/>
    </row>
    <row r="451" spans="7:8" ht="15.75" customHeight="1" x14ac:dyDescent="0.25">
      <c r="G451" s="305"/>
      <c r="H451" s="679"/>
    </row>
    <row r="452" spans="7:8" ht="15.75" customHeight="1" x14ac:dyDescent="0.25">
      <c r="G452" s="305"/>
      <c r="H452" s="679"/>
    </row>
    <row r="453" spans="7:8" ht="15.75" customHeight="1" x14ac:dyDescent="0.25">
      <c r="G453" s="305"/>
      <c r="H453" s="679"/>
    </row>
    <row r="454" spans="7:8" ht="15.75" customHeight="1" x14ac:dyDescent="0.25">
      <c r="G454" s="305"/>
      <c r="H454" s="679"/>
    </row>
    <row r="455" spans="7:8" ht="15.75" customHeight="1" x14ac:dyDescent="0.25">
      <c r="G455" s="305"/>
      <c r="H455" s="679"/>
    </row>
    <row r="456" spans="7:8" ht="15.75" customHeight="1" x14ac:dyDescent="0.25">
      <c r="G456" s="305"/>
      <c r="H456" s="679"/>
    </row>
    <row r="457" spans="7:8" ht="15.75" customHeight="1" x14ac:dyDescent="0.25">
      <c r="G457" s="305"/>
      <c r="H457" s="679"/>
    </row>
    <row r="458" spans="7:8" ht="15.75" customHeight="1" x14ac:dyDescent="0.25">
      <c r="G458" s="305"/>
      <c r="H458" s="679"/>
    </row>
    <row r="459" spans="7:8" ht="15.75" customHeight="1" x14ac:dyDescent="0.25">
      <c r="G459" s="305"/>
      <c r="H459" s="679"/>
    </row>
    <row r="460" spans="7:8" ht="15.75" customHeight="1" x14ac:dyDescent="0.25">
      <c r="G460" s="305"/>
      <c r="H460" s="679"/>
    </row>
    <row r="461" spans="7:8" ht="15.75" customHeight="1" x14ac:dyDescent="0.25">
      <c r="G461" s="305"/>
      <c r="H461" s="679"/>
    </row>
    <row r="462" spans="7:8" ht="15.75" customHeight="1" x14ac:dyDescent="0.25">
      <c r="G462" s="305"/>
      <c r="H462" s="679"/>
    </row>
    <row r="463" spans="7:8" ht="15.75" customHeight="1" x14ac:dyDescent="0.25">
      <c r="G463" s="305"/>
      <c r="H463" s="679"/>
    </row>
    <row r="464" spans="7:8" ht="15.75" customHeight="1" x14ac:dyDescent="0.25">
      <c r="G464" s="305"/>
      <c r="H464" s="679"/>
    </row>
    <row r="465" spans="7:8" ht="15.75" customHeight="1" x14ac:dyDescent="0.25">
      <c r="G465" s="305"/>
      <c r="H465" s="679"/>
    </row>
    <row r="466" spans="7:8" ht="15.75" customHeight="1" x14ac:dyDescent="0.25">
      <c r="G466" s="305"/>
      <c r="H466" s="679"/>
    </row>
    <row r="467" spans="7:8" ht="15.75" customHeight="1" x14ac:dyDescent="0.25">
      <c r="G467" s="305"/>
      <c r="H467" s="679"/>
    </row>
    <row r="468" spans="7:8" ht="15.75" customHeight="1" x14ac:dyDescent="0.25">
      <c r="G468" s="305"/>
      <c r="H468" s="679"/>
    </row>
    <row r="469" spans="7:8" ht="15.75" customHeight="1" x14ac:dyDescent="0.25">
      <c r="G469" s="305"/>
      <c r="H469" s="679"/>
    </row>
    <row r="470" spans="7:8" ht="15.75" customHeight="1" x14ac:dyDescent="0.25">
      <c r="G470" s="305"/>
      <c r="H470" s="679"/>
    </row>
    <row r="471" spans="7:8" ht="15.75" customHeight="1" x14ac:dyDescent="0.25">
      <c r="G471" s="305"/>
      <c r="H471" s="679"/>
    </row>
    <row r="472" spans="7:8" ht="15.75" customHeight="1" x14ac:dyDescent="0.25">
      <c r="G472" s="305"/>
      <c r="H472" s="679"/>
    </row>
    <row r="473" spans="7:8" ht="15.75" customHeight="1" x14ac:dyDescent="0.25">
      <c r="G473" s="305"/>
      <c r="H473" s="679"/>
    </row>
    <row r="474" spans="7:8" ht="15.75" customHeight="1" x14ac:dyDescent="0.25">
      <c r="G474" s="305"/>
      <c r="H474" s="679"/>
    </row>
    <row r="475" spans="7:8" ht="15.75" customHeight="1" x14ac:dyDescent="0.25">
      <c r="G475" s="305"/>
      <c r="H475" s="679"/>
    </row>
    <row r="476" spans="7:8" ht="15.75" customHeight="1" x14ac:dyDescent="0.25">
      <c r="G476" s="305"/>
      <c r="H476" s="679"/>
    </row>
    <row r="477" spans="7:8" ht="15.75" customHeight="1" x14ac:dyDescent="0.25">
      <c r="G477" s="305"/>
      <c r="H477" s="679"/>
    </row>
    <row r="478" spans="7:8" ht="15.75" customHeight="1" x14ac:dyDescent="0.25">
      <c r="G478" s="305"/>
      <c r="H478" s="679"/>
    </row>
    <row r="479" spans="7:8" ht="15.75" customHeight="1" x14ac:dyDescent="0.25">
      <c r="G479" s="305"/>
      <c r="H479" s="679"/>
    </row>
    <row r="480" spans="7:8" ht="15.75" customHeight="1" x14ac:dyDescent="0.25">
      <c r="G480" s="305"/>
      <c r="H480" s="679"/>
    </row>
    <row r="481" spans="7:8" ht="15.75" customHeight="1" x14ac:dyDescent="0.25">
      <c r="G481" s="305"/>
      <c r="H481" s="679"/>
    </row>
    <row r="482" spans="7:8" ht="15.75" customHeight="1" x14ac:dyDescent="0.25">
      <c r="G482" s="305"/>
      <c r="H482" s="679"/>
    </row>
    <row r="483" spans="7:8" ht="15.75" customHeight="1" x14ac:dyDescent="0.25">
      <c r="G483" s="305"/>
      <c r="H483" s="679"/>
    </row>
    <row r="484" spans="7:8" ht="15.75" customHeight="1" x14ac:dyDescent="0.25">
      <c r="G484" s="305"/>
      <c r="H484" s="679"/>
    </row>
    <row r="485" spans="7:8" ht="15.75" customHeight="1" x14ac:dyDescent="0.25">
      <c r="G485" s="305"/>
      <c r="H485" s="679"/>
    </row>
    <row r="486" spans="7:8" ht="15.75" customHeight="1" x14ac:dyDescent="0.25">
      <c r="G486" s="305"/>
      <c r="H486" s="679"/>
    </row>
    <row r="487" spans="7:8" ht="15.75" customHeight="1" x14ac:dyDescent="0.25">
      <c r="G487" s="305"/>
      <c r="H487" s="679"/>
    </row>
    <row r="488" spans="7:8" ht="15.75" customHeight="1" x14ac:dyDescent="0.25">
      <c r="G488" s="305"/>
      <c r="H488" s="679"/>
    </row>
    <row r="489" spans="7:8" ht="15.75" customHeight="1" x14ac:dyDescent="0.25">
      <c r="G489" s="305"/>
      <c r="H489" s="679"/>
    </row>
    <row r="490" spans="7:8" ht="15.75" customHeight="1" x14ac:dyDescent="0.25">
      <c r="G490" s="305"/>
      <c r="H490" s="679"/>
    </row>
    <row r="491" spans="7:8" ht="15.75" customHeight="1" x14ac:dyDescent="0.25">
      <c r="G491" s="305"/>
      <c r="H491" s="679"/>
    </row>
    <row r="492" spans="7:8" ht="15.75" customHeight="1" x14ac:dyDescent="0.25">
      <c r="G492" s="305"/>
      <c r="H492" s="679"/>
    </row>
    <row r="493" spans="7:8" ht="15.75" customHeight="1" x14ac:dyDescent="0.25">
      <c r="G493" s="305"/>
      <c r="H493" s="679"/>
    </row>
    <row r="494" spans="7:8" ht="15.75" customHeight="1" x14ac:dyDescent="0.25">
      <c r="G494" s="305"/>
      <c r="H494" s="679"/>
    </row>
    <row r="495" spans="7:8" ht="15.75" customHeight="1" x14ac:dyDescent="0.25">
      <c r="G495" s="305"/>
      <c r="H495" s="679"/>
    </row>
    <row r="496" spans="7:8" ht="15.75" customHeight="1" x14ac:dyDescent="0.25">
      <c r="G496" s="305"/>
      <c r="H496" s="679"/>
    </row>
    <row r="497" spans="7:8" ht="15.75" customHeight="1" x14ac:dyDescent="0.25">
      <c r="G497" s="305"/>
      <c r="H497" s="679"/>
    </row>
    <row r="498" spans="7:8" ht="15.75" customHeight="1" x14ac:dyDescent="0.25">
      <c r="G498" s="305"/>
      <c r="H498" s="679"/>
    </row>
    <row r="499" spans="7:8" ht="15.75" customHeight="1" x14ac:dyDescent="0.25">
      <c r="G499" s="305"/>
      <c r="H499" s="679"/>
    </row>
    <row r="500" spans="7:8" ht="15.75" customHeight="1" x14ac:dyDescent="0.25">
      <c r="G500" s="305"/>
      <c r="H500" s="679"/>
    </row>
    <row r="501" spans="7:8" ht="15.75" customHeight="1" x14ac:dyDescent="0.25">
      <c r="G501" s="305"/>
      <c r="H501" s="679"/>
    </row>
    <row r="502" spans="7:8" ht="15.75" customHeight="1" x14ac:dyDescent="0.25">
      <c r="G502" s="305"/>
      <c r="H502" s="679"/>
    </row>
    <row r="503" spans="7:8" ht="15.75" customHeight="1" x14ac:dyDescent="0.25">
      <c r="G503" s="305"/>
      <c r="H503" s="679"/>
    </row>
    <row r="504" spans="7:8" ht="15.75" customHeight="1" x14ac:dyDescent="0.25">
      <c r="G504" s="305"/>
      <c r="H504" s="679"/>
    </row>
    <row r="505" spans="7:8" ht="15.75" customHeight="1" x14ac:dyDescent="0.25">
      <c r="G505" s="305"/>
      <c r="H505" s="679"/>
    </row>
    <row r="506" spans="7:8" ht="15.75" customHeight="1" x14ac:dyDescent="0.25">
      <c r="G506" s="305"/>
      <c r="H506" s="679"/>
    </row>
    <row r="507" spans="7:8" ht="15.75" customHeight="1" x14ac:dyDescent="0.25">
      <c r="G507" s="305"/>
      <c r="H507" s="679"/>
    </row>
    <row r="508" spans="7:8" ht="15.75" customHeight="1" x14ac:dyDescent="0.25">
      <c r="G508" s="305"/>
      <c r="H508" s="679"/>
    </row>
    <row r="509" spans="7:8" ht="15.75" customHeight="1" x14ac:dyDescent="0.25">
      <c r="G509" s="305"/>
      <c r="H509" s="679"/>
    </row>
    <row r="510" spans="7:8" ht="15.75" customHeight="1" x14ac:dyDescent="0.25">
      <c r="G510" s="305"/>
      <c r="H510" s="679"/>
    </row>
    <row r="511" spans="7:8" ht="15.75" customHeight="1" x14ac:dyDescent="0.25">
      <c r="G511" s="305"/>
      <c r="H511" s="679"/>
    </row>
    <row r="512" spans="7:8" ht="15.75" customHeight="1" x14ac:dyDescent="0.25">
      <c r="G512" s="305"/>
      <c r="H512" s="679"/>
    </row>
    <row r="513" spans="7:8" ht="15.75" customHeight="1" x14ac:dyDescent="0.25">
      <c r="G513" s="305"/>
      <c r="H513" s="679"/>
    </row>
    <row r="514" spans="7:8" ht="15.75" customHeight="1" x14ac:dyDescent="0.25">
      <c r="G514" s="305"/>
      <c r="H514" s="679"/>
    </row>
    <row r="515" spans="7:8" ht="15.75" customHeight="1" x14ac:dyDescent="0.25">
      <c r="G515" s="305"/>
      <c r="H515" s="679"/>
    </row>
    <row r="516" spans="7:8" ht="15.75" customHeight="1" x14ac:dyDescent="0.25">
      <c r="G516" s="305"/>
      <c r="H516" s="679"/>
    </row>
    <row r="517" spans="7:8" ht="15.75" customHeight="1" x14ac:dyDescent="0.25">
      <c r="G517" s="305"/>
      <c r="H517" s="679"/>
    </row>
    <row r="518" spans="7:8" ht="15.75" customHeight="1" x14ac:dyDescent="0.25">
      <c r="G518" s="305"/>
      <c r="H518" s="679"/>
    </row>
    <row r="519" spans="7:8" ht="15.75" customHeight="1" x14ac:dyDescent="0.25">
      <c r="G519" s="305"/>
      <c r="H519" s="679"/>
    </row>
    <row r="520" spans="7:8" ht="15.75" customHeight="1" x14ac:dyDescent="0.25">
      <c r="G520" s="305"/>
      <c r="H520" s="679"/>
    </row>
    <row r="521" spans="7:8" ht="15.75" customHeight="1" x14ac:dyDescent="0.25">
      <c r="G521" s="305"/>
      <c r="H521" s="679"/>
    </row>
    <row r="522" spans="7:8" ht="15.75" customHeight="1" x14ac:dyDescent="0.25">
      <c r="G522" s="305"/>
      <c r="H522" s="679"/>
    </row>
    <row r="523" spans="7:8" ht="15.75" customHeight="1" x14ac:dyDescent="0.25">
      <c r="G523" s="305"/>
      <c r="H523" s="679"/>
    </row>
    <row r="524" spans="7:8" ht="15.75" customHeight="1" x14ac:dyDescent="0.25">
      <c r="G524" s="305"/>
      <c r="H524" s="679"/>
    </row>
    <row r="525" spans="7:8" ht="15.75" customHeight="1" x14ac:dyDescent="0.25">
      <c r="G525" s="305"/>
      <c r="H525" s="679"/>
    </row>
    <row r="526" spans="7:8" ht="15.75" customHeight="1" x14ac:dyDescent="0.25">
      <c r="G526" s="305"/>
      <c r="H526" s="679"/>
    </row>
    <row r="527" spans="7:8" ht="15.75" customHeight="1" x14ac:dyDescent="0.25">
      <c r="G527" s="305"/>
      <c r="H527" s="679"/>
    </row>
    <row r="528" spans="7:8" ht="15.75" customHeight="1" x14ac:dyDescent="0.25">
      <c r="G528" s="305"/>
      <c r="H528" s="679"/>
    </row>
    <row r="529" spans="7:8" ht="15.75" customHeight="1" x14ac:dyDescent="0.25">
      <c r="G529" s="305"/>
      <c r="H529" s="679"/>
    </row>
    <row r="530" spans="7:8" ht="15.75" customHeight="1" x14ac:dyDescent="0.25">
      <c r="G530" s="305"/>
      <c r="H530" s="679"/>
    </row>
    <row r="531" spans="7:8" ht="15.75" customHeight="1" x14ac:dyDescent="0.25">
      <c r="G531" s="305"/>
      <c r="H531" s="679"/>
    </row>
    <row r="532" spans="7:8" ht="15.75" customHeight="1" x14ac:dyDescent="0.25">
      <c r="G532" s="305"/>
      <c r="H532" s="679"/>
    </row>
    <row r="533" spans="7:8" ht="15.75" customHeight="1" x14ac:dyDescent="0.25">
      <c r="G533" s="305"/>
      <c r="H533" s="679"/>
    </row>
    <row r="534" spans="7:8" ht="15.75" customHeight="1" x14ac:dyDescent="0.25">
      <c r="G534" s="305"/>
      <c r="H534" s="679"/>
    </row>
    <row r="535" spans="7:8" ht="15.75" customHeight="1" x14ac:dyDescent="0.25">
      <c r="G535" s="305"/>
      <c r="H535" s="679"/>
    </row>
    <row r="536" spans="7:8" ht="15.75" customHeight="1" x14ac:dyDescent="0.25">
      <c r="G536" s="305"/>
      <c r="H536" s="679"/>
    </row>
    <row r="537" spans="7:8" ht="15.75" customHeight="1" x14ac:dyDescent="0.25">
      <c r="G537" s="305"/>
      <c r="H537" s="679"/>
    </row>
    <row r="538" spans="7:8" ht="15.75" customHeight="1" x14ac:dyDescent="0.25">
      <c r="G538" s="305"/>
      <c r="H538" s="679"/>
    </row>
    <row r="539" spans="7:8" ht="15.75" customHeight="1" x14ac:dyDescent="0.25">
      <c r="G539" s="305"/>
      <c r="H539" s="679"/>
    </row>
    <row r="540" spans="7:8" ht="15.75" customHeight="1" x14ac:dyDescent="0.25">
      <c r="G540" s="305"/>
      <c r="H540" s="679"/>
    </row>
    <row r="541" spans="7:8" ht="15.75" customHeight="1" x14ac:dyDescent="0.25">
      <c r="G541" s="305"/>
      <c r="H541" s="679"/>
    </row>
    <row r="542" spans="7:8" ht="15.75" customHeight="1" x14ac:dyDescent="0.25">
      <c r="G542" s="305"/>
      <c r="H542" s="679"/>
    </row>
    <row r="543" spans="7:8" ht="15.75" customHeight="1" x14ac:dyDescent="0.25">
      <c r="G543" s="305"/>
      <c r="H543" s="679"/>
    </row>
    <row r="544" spans="7:8" ht="15.75" customHeight="1" x14ac:dyDescent="0.25">
      <c r="G544" s="305"/>
      <c r="H544" s="679"/>
    </row>
    <row r="545" spans="7:8" ht="15.75" customHeight="1" x14ac:dyDescent="0.25">
      <c r="G545" s="305"/>
      <c r="H545" s="679"/>
    </row>
    <row r="546" spans="7:8" ht="15.75" customHeight="1" x14ac:dyDescent="0.25">
      <c r="G546" s="305"/>
      <c r="H546" s="679"/>
    </row>
    <row r="547" spans="7:8" ht="15.75" customHeight="1" x14ac:dyDescent="0.25">
      <c r="G547" s="305"/>
      <c r="H547" s="679"/>
    </row>
    <row r="548" spans="7:8" ht="15.75" customHeight="1" x14ac:dyDescent="0.25">
      <c r="G548" s="305"/>
      <c r="H548" s="679"/>
    </row>
    <row r="549" spans="7:8" ht="15.75" customHeight="1" x14ac:dyDescent="0.25">
      <c r="G549" s="305"/>
      <c r="H549" s="679"/>
    </row>
    <row r="550" spans="7:8" ht="15.75" customHeight="1" x14ac:dyDescent="0.25">
      <c r="G550" s="305"/>
      <c r="H550" s="679"/>
    </row>
    <row r="551" spans="7:8" ht="15.75" customHeight="1" x14ac:dyDescent="0.25">
      <c r="G551" s="305"/>
      <c r="H551" s="679"/>
    </row>
    <row r="552" spans="7:8" ht="15.75" customHeight="1" x14ac:dyDescent="0.25">
      <c r="G552" s="305"/>
      <c r="H552" s="679"/>
    </row>
    <row r="553" spans="7:8" ht="15.75" customHeight="1" x14ac:dyDescent="0.25">
      <c r="G553" s="305"/>
      <c r="H553" s="679"/>
    </row>
    <row r="554" spans="7:8" ht="15.75" customHeight="1" x14ac:dyDescent="0.25">
      <c r="G554" s="305"/>
      <c r="H554" s="679"/>
    </row>
    <row r="555" spans="7:8" ht="15.75" customHeight="1" x14ac:dyDescent="0.25">
      <c r="G555" s="305"/>
      <c r="H555" s="679"/>
    </row>
    <row r="556" spans="7:8" ht="15.75" customHeight="1" x14ac:dyDescent="0.25">
      <c r="G556" s="305"/>
      <c r="H556" s="679"/>
    </row>
    <row r="557" spans="7:8" ht="15.75" customHeight="1" x14ac:dyDescent="0.25">
      <c r="G557" s="305"/>
      <c r="H557" s="679"/>
    </row>
    <row r="558" spans="7:8" ht="15.75" customHeight="1" x14ac:dyDescent="0.25">
      <c r="G558" s="305"/>
      <c r="H558" s="679"/>
    </row>
    <row r="559" spans="7:8" ht="15.75" customHeight="1" x14ac:dyDescent="0.25">
      <c r="G559" s="305"/>
      <c r="H559" s="679"/>
    </row>
    <row r="560" spans="7:8" ht="15.75" customHeight="1" x14ac:dyDescent="0.25">
      <c r="G560" s="305"/>
      <c r="H560" s="679"/>
    </row>
    <row r="561" spans="7:8" ht="15.75" customHeight="1" x14ac:dyDescent="0.25">
      <c r="G561" s="305"/>
      <c r="H561" s="679"/>
    </row>
    <row r="562" spans="7:8" ht="15.75" customHeight="1" x14ac:dyDescent="0.25">
      <c r="G562" s="305"/>
      <c r="H562" s="679"/>
    </row>
    <row r="563" spans="7:8" ht="15.75" customHeight="1" x14ac:dyDescent="0.25">
      <c r="G563" s="305"/>
      <c r="H563" s="679"/>
    </row>
    <row r="564" spans="7:8" ht="15.75" customHeight="1" x14ac:dyDescent="0.25">
      <c r="G564" s="305"/>
      <c r="H564" s="679"/>
    </row>
    <row r="565" spans="7:8" ht="15.75" customHeight="1" x14ac:dyDescent="0.25">
      <c r="G565" s="305"/>
      <c r="H565" s="679"/>
    </row>
    <row r="566" spans="7:8" ht="15.75" customHeight="1" x14ac:dyDescent="0.25">
      <c r="G566" s="305"/>
      <c r="H566" s="679"/>
    </row>
    <row r="567" spans="7:8" ht="15.75" customHeight="1" x14ac:dyDescent="0.25">
      <c r="G567" s="305"/>
      <c r="H567" s="679"/>
    </row>
    <row r="568" spans="7:8" ht="15.75" customHeight="1" x14ac:dyDescent="0.25">
      <c r="G568" s="305"/>
      <c r="H568" s="679"/>
    </row>
    <row r="569" spans="7:8" ht="15.75" customHeight="1" x14ac:dyDescent="0.25">
      <c r="G569" s="305"/>
      <c r="H569" s="679"/>
    </row>
    <row r="570" spans="7:8" ht="15.75" customHeight="1" x14ac:dyDescent="0.25">
      <c r="G570" s="305"/>
      <c r="H570" s="679"/>
    </row>
    <row r="571" spans="7:8" ht="15.75" customHeight="1" x14ac:dyDescent="0.25">
      <c r="G571" s="305"/>
      <c r="H571" s="679"/>
    </row>
    <row r="572" spans="7:8" ht="15.75" customHeight="1" x14ac:dyDescent="0.25">
      <c r="G572" s="305"/>
      <c r="H572" s="679"/>
    </row>
    <row r="573" spans="7:8" ht="15.75" customHeight="1" x14ac:dyDescent="0.25">
      <c r="G573" s="305"/>
      <c r="H573" s="679"/>
    </row>
    <row r="574" spans="7:8" ht="15.75" customHeight="1" x14ac:dyDescent="0.25">
      <c r="G574" s="305"/>
      <c r="H574" s="679"/>
    </row>
    <row r="575" spans="7:8" ht="15.75" customHeight="1" x14ac:dyDescent="0.25">
      <c r="G575" s="305"/>
      <c r="H575" s="679"/>
    </row>
    <row r="576" spans="7:8" ht="15.75" customHeight="1" x14ac:dyDescent="0.25">
      <c r="G576" s="305"/>
      <c r="H576" s="679"/>
    </row>
    <row r="577" spans="7:8" ht="15.75" customHeight="1" x14ac:dyDescent="0.25">
      <c r="G577" s="305"/>
      <c r="H577" s="679"/>
    </row>
    <row r="578" spans="7:8" ht="15.75" customHeight="1" x14ac:dyDescent="0.25">
      <c r="G578" s="305"/>
      <c r="H578" s="679"/>
    </row>
    <row r="579" spans="7:8" ht="15.75" customHeight="1" x14ac:dyDescent="0.25">
      <c r="G579" s="305"/>
      <c r="H579" s="679"/>
    </row>
    <row r="580" spans="7:8" ht="15.75" customHeight="1" x14ac:dyDescent="0.25">
      <c r="G580" s="305"/>
      <c r="H580" s="679"/>
    </row>
    <row r="581" spans="7:8" ht="15.75" customHeight="1" x14ac:dyDescent="0.25">
      <c r="G581" s="305"/>
      <c r="H581" s="679"/>
    </row>
    <row r="582" spans="7:8" ht="15.75" customHeight="1" x14ac:dyDescent="0.25">
      <c r="G582" s="305"/>
      <c r="H582" s="679"/>
    </row>
    <row r="583" spans="7:8" ht="15.75" customHeight="1" x14ac:dyDescent="0.25">
      <c r="G583" s="305"/>
      <c r="H583" s="679"/>
    </row>
    <row r="584" spans="7:8" ht="15.75" customHeight="1" x14ac:dyDescent="0.25">
      <c r="G584" s="305"/>
      <c r="H584" s="679"/>
    </row>
    <row r="585" spans="7:8" ht="15.75" customHeight="1" x14ac:dyDescent="0.25">
      <c r="G585" s="305"/>
      <c r="H585" s="679"/>
    </row>
    <row r="586" spans="7:8" ht="15.75" customHeight="1" x14ac:dyDescent="0.25">
      <c r="G586" s="305"/>
      <c r="H586" s="679"/>
    </row>
    <row r="587" spans="7:8" ht="15.75" customHeight="1" x14ac:dyDescent="0.25">
      <c r="G587" s="305"/>
      <c r="H587" s="679"/>
    </row>
    <row r="588" spans="7:8" ht="15.75" customHeight="1" x14ac:dyDescent="0.25">
      <c r="G588" s="305"/>
      <c r="H588" s="679"/>
    </row>
    <row r="589" spans="7:8" ht="15.75" customHeight="1" x14ac:dyDescent="0.25">
      <c r="G589" s="305"/>
      <c r="H589" s="679"/>
    </row>
    <row r="590" spans="7:8" ht="15.75" customHeight="1" x14ac:dyDescent="0.25">
      <c r="G590" s="305"/>
      <c r="H590" s="679"/>
    </row>
    <row r="591" spans="7:8" ht="15.75" customHeight="1" x14ac:dyDescent="0.25">
      <c r="G591" s="305"/>
      <c r="H591" s="679"/>
    </row>
    <row r="592" spans="7:8" ht="15.75" customHeight="1" x14ac:dyDescent="0.25">
      <c r="G592" s="305"/>
      <c r="H592" s="679"/>
    </row>
    <row r="593" spans="7:8" ht="15.75" customHeight="1" x14ac:dyDescent="0.25">
      <c r="G593" s="305"/>
      <c r="H593" s="679"/>
    </row>
    <row r="594" spans="7:8" ht="15.75" customHeight="1" x14ac:dyDescent="0.25">
      <c r="G594" s="305"/>
      <c r="H594" s="679"/>
    </row>
    <row r="595" spans="7:8" ht="15.75" customHeight="1" x14ac:dyDescent="0.25">
      <c r="G595" s="305"/>
      <c r="H595" s="679"/>
    </row>
    <row r="596" spans="7:8" ht="15.75" customHeight="1" x14ac:dyDescent="0.25">
      <c r="G596" s="305"/>
      <c r="H596" s="679"/>
    </row>
    <row r="597" spans="7:8" ht="15.75" customHeight="1" x14ac:dyDescent="0.25">
      <c r="G597" s="305"/>
      <c r="H597" s="679"/>
    </row>
    <row r="598" spans="7:8" ht="15.75" customHeight="1" x14ac:dyDescent="0.25">
      <c r="G598" s="305"/>
      <c r="H598" s="679"/>
    </row>
    <row r="599" spans="7:8" ht="15.75" customHeight="1" x14ac:dyDescent="0.25">
      <c r="G599" s="305"/>
      <c r="H599" s="679"/>
    </row>
    <row r="600" spans="7:8" ht="15.75" customHeight="1" x14ac:dyDescent="0.25">
      <c r="G600" s="305"/>
      <c r="H600" s="679"/>
    </row>
    <row r="601" spans="7:8" ht="15.75" customHeight="1" x14ac:dyDescent="0.25">
      <c r="G601" s="305"/>
      <c r="H601" s="679"/>
    </row>
    <row r="602" spans="7:8" ht="15.75" customHeight="1" x14ac:dyDescent="0.25">
      <c r="G602" s="305"/>
      <c r="H602" s="679"/>
    </row>
    <row r="603" spans="7:8" ht="15.75" customHeight="1" x14ac:dyDescent="0.25">
      <c r="G603" s="305"/>
      <c r="H603" s="679"/>
    </row>
    <row r="604" spans="7:8" ht="15.75" customHeight="1" x14ac:dyDescent="0.25">
      <c r="G604" s="305"/>
      <c r="H604" s="679"/>
    </row>
    <row r="605" spans="7:8" ht="15.75" customHeight="1" x14ac:dyDescent="0.25">
      <c r="G605" s="305"/>
      <c r="H605" s="679"/>
    </row>
    <row r="606" spans="7:8" ht="15.75" customHeight="1" x14ac:dyDescent="0.25">
      <c r="G606" s="305"/>
      <c r="H606" s="679"/>
    </row>
    <row r="607" spans="7:8" ht="15.75" customHeight="1" x14ac:dyDescent="0.25">
      <c r="G607" s="305"/>
      <c r="H607" s="679"/>
    </row>
    <row r="608" spans="7:8" ht="15.75" customHeight="1" x14ac:dyDescent="0.25">
      <c r="G608" s="305"/>
      <c r="H608" s="679"/>
    </row>
    <row r="609" spans="7:8" ht="15.75" customHeight="1" x14ac:dyDescent="0.25">
      <c r="G609" s="305"/>
      <c r="H609" s="679"/>
    </row>
    <row r="610" spans="7:8" ht="15.75" customHeight="1" x14ac:dyDescent="0.25">
      <c r="G610" s="305"/>
      <c r="H610" s="679"/>
    </row>
    <row r="611" spans="7:8" ht="15.75" customHeight="1" x14ac:dyDescent="0.25">
      <c r="G611" s="305"/>
      <c r="H611" s="679"/>
    </row>
    <row r="612" spans="7:8" ht="15.75" customHeight="1" x14ac:dyDescent="0.25">
      <c r="G612" s="305"/>
      <c r="H612" s="679"/>
    </row>
    <row r="613" spans="7:8" ht="15.75" customHeight="1" x14ac:dyDescent="0.25">
      <c r="G613" s="305"/>
      <c r="H613" s="679"/>
    </row>
    <row r="614" spans="7:8" ht="15.75" customHeight="1" x14ac:dyDescent="0.25">
      <c r="G614" s="305"/>
      <c r="H614" s="679"/>
    </row>
    <row r="615" spans="7:8" ht="15.75" customHeight="1" x14ac:dyDescent="0.25">
      <c r="G615" s="305"/>
      <c r="H615" s="679"/>
    </row>
    <row r="616" spans="7:8" ht="15.75" customHeight="1" x14ac:dyDescent="0.25">
      <c r="G616" s="305"/>
      <c r="H616" s="679"/>
    </row>
    <row r="617" spans="7:8" ht="15.75" customHeight="1" x14ac:dyDescent="0.25">
      <c r="G617" s="305"/>
      <c r="H617" s="679"/>
    </row>
    <row r="618" spans="7:8" ht="15.75" customHeight="1" x14ac:dyDescent="0.25">
      <c r="G618" s="305"/>
      <c r="H618" s="679"/>
    </row>
    <row r="619" spans="7:8" ht="15.75" customHeight="1" x14ac:dyDescent="0.25">
      <c r="G619" s="305"/>
      <c r="H619" s="679"/>
    </row>
    <row r="620" spans="7:8" ht="15.75" customHeight="1" x14ac:dyDescent="0.25">
      <c r="G620" s="305"/>
      <c r="H620" s="679"/>
    </row>
    <row r="621" spans="7:8" ht="15.75" customHeight="1" x14ac:dyDescent="0.25">
      <c r="G621" s="305"/>
      <c r="H621" s="679"/>
    </row>
    <row r="622" spans="7:8" ht="15.75" customHeight="1" x14ac:dyDescent="0.25">
      <c r="G622" s="305"/>
      <c r="H622" s="679"/>
    </row>
    <row r="623" spans="7:8" ht="15.75" customHeight="1" x14ac:dyDescent="0.25">
      <c r="G623" s="305"/>
      <c r="H623" s="679"/>
    </row>
    <row r="624" spans="7:8" ht="15.75" customHeight="1" x14ac:dyDescent="0.25">
      <c r="G624" s="305"/>
      <c r="H624" s="679"/>
    </row>
    <row r="625" spans="7:8" ht="15.75" customHeight="1" x14ac:dyDescent="0.25">
      <c r="G625" s="305"/>
      <c r="H625" s="679"/>
    </row>
    <row r="626" spans="7:8" ht="15.75" customHeight="1" x14ac:dyDescent="0.25">
      <c r="G626" s="305"/>
      <c r="H626" s="679"/>
    </row>
    <row r="627" spans="7:8" ht="15.75" customHeight="1" x14ac:dyDescent="0.25">
      <c r="G627" s="305"/>
      <c r="H627" s="679"/>
    </row>
    <row r="628" spans="7:8" ht="15.75" customHeight="1" x14ac:dyDescent="0.25">
      <c r="G628" s="305"/>
      <c r="H628" s="679"/>
    </row>
    <row r="629" spans="7:8" ht="15.75" customHeight="1" x14ac:dyDescent="0.25">
      <c r="G629" s="305"/>
      <c r="H629" s="679"/>
    </row>
    <row r="630" spans="7:8" ht="15.75" customHeight="1" x14ac:dyDescent="0.25">
      <c r="G630" s="305"/>
      <c r="H630" s="679"/>
    </row>
    <row r="631" spans="7:8" ht="15.75" customHeight="1" x14ac:dyDescent="0.25">
      <c r="G631" s="305"/>
      <c r="H631" s="679"/>
    </row>
    <row r="632" spans="7:8" ht="15.75" customHeight="1" x14ac:dyDescent="0.25">
      <c r="G632" s="305"/>
      <c r="H632" s="679"/>
    </row>
    <row r="633" spans="7:8" ht="15.75" customHeight="1" x14ac:dyDescent="0.25">
      <c r="G633" s="305"/>
      <c r="H633" s="679"/>
    </row>
    <row r="634" spans="7:8" ht="15.75" customHeight="1" x14ac:dyDescent="0.25">
      <c r="G634" s="305"/>
      <c r="H634" s="679"/>
    </row>
    <row r="635" spans="7:8" ht="15.75" customHeight="1" x14ac:dyDescent="0.25">
      <c r="G635" s="305"/>
      <c r="H635" s="679"/>
    </row>
    <row r="636" spans="7:8" ht="15.75" customHeight="1" x14ac:dyDescent="0.25">
      <c r="G636" s="305"/>
      <c r="H636" s="679"/>
    </row>
    <row r="637" spans="7:8" ht="15.75" customHeight="1" x14ac:dyDescent="0.25">
      <c r="G637" s="305"/>
      <c r="H637" s="679"/>
    </row>
    <row r="638" spans="7:8" ht="15.75" customHeight="1" x14ac:dyDescent="0.25">
      <c r="G638" s="305"/>
      <c r="H638" s="679"/>
    </row>
    <row r="639" spans="7:8" ht="15.75" customHeight="1" x14ac:dyDescent="0.25">
      <c r="G639" s="305"/>
      <c r="H639" s="679"/>
    </row>
    <row r="640" spans="7:8" ht="15.75" customHeight="1" x14ac:dyDescent="0.25">
      <c r="G640" s="305"/>
      <c r="H640" s="679"/>
    </row>
    <row r="641" spans="7:8" ht="15.75" customHeight="1" x14ac:dyDescent="0.25">
      <c r="G641" s="305"/>
      <c r="H641" s="679"/>
    </row>
    <row r="642" spans="7:8" ht="15.75" customHeight="1" x14ac:dyDescent="0.25">
      <c r="G642" s="305"/>
      <c r="H642" s="679"/>
    </row>
    <row r="643" spans="7:8" ht="15.75" customHeight="1" x14ac:dyDescent="0.25">
      <c r="G643" s="305"/>
      <c r="H643" s="679"/>
    </row>
    <row r="644" spans="7:8" ht="15.75" customHeight="1" x14ac:dyDescent="0.25">
      <c r="G644" s="305"/>
      <c r="H644" s="679"/>
    </row>
    <row r="645" spans="7:8" ht="15.75" customHeight="1" x14ac:dyDescent="0.25">
      <c r="G645" s="305"/>
      <c r="H645" s="679"/>
    </row>
    <row r="646" spans="7:8" ht="15.75" customHeight="1" x14ac:dyDescent="0.25">
      <c r="G646" s="305"/>
      <c r="H646" s="679"/>
    </row>
    <row r="647" spans="7:8" ht="15.75" customHeight="1" x14ac:dyDescent="0.25">
      <c r="G647" s="305"/>
      <c r="H647" s="679"/>
    </row>
    <row r="648" spans="7:8" ht="15.75" customHeight="1" x14ac:dyDescent="0.25">
      <c r="G648" s="305"/>
      <c r="H648" s="679"/>
    </row>
    <row r="649" spans="7:8" ht="15.75" customHeight="1" x14ac:dyDescent="0.25">
      <c r="G649" s="305"/>
      <c r="H649" s="679"/>
    </row>
    <row r="650" spans="7:8" ht="15.75" customHeight="1" x14ac:dyDescent="0.25">
      <c r="G650" s="305"/>
      <c r="H650" s="679"/>
    </row>
    <row r="651" spans="7:8" ht="15.75" customHeight="1" x14ac:dyDescent="0.25">
      <c r="G651" s="305"/>
      <c r="H651" s="679"/>
    </row>
    <row r="652" spans="7:8" ht="15.75" customHeight="1" x14ac:dyDescent="0.25">
      <c r="G652" s="305"/>
      <c r="H652" s="679"/>
    </row>
    <row r="653" spans="7:8" ht="15.75" customHeight="1" x14ac:dyDescent="0.25">
      <c r="G653" s="305"/>
      <c r="H653" s="679"/>
    </row>
    <row r="654" spans="7:8" ht="15.75" customHeight="1" x14ac:dyDescent="0.25">
      <c r="G654" s="305"/>
      <c r="H654" s="679"/>
    </row>
    <row r="655" spans="7:8" ht="15.75" customHeight="1" x14ac:dyDescent="0.25">
      <c r="G655" s="305"/>
      <c r="H655" s="679"/>
    </row>
    <row r="656" spans="7:8" ht="15.75" customHeight="1" x14ac:dyDescent="0.25">
      <c r="G656" s="305"/>
      <c r="H656" s="679"/>
    </row>
    <row r="657" spans="7:8" ht="15.75" customHeight="1" x14ac:dyDescent="0.25">
      <c r="G657" s="305"/>
      <c r="H657" s="679"/>
    </row>
    <row r="658" spans="7:8" ht="15.75" customHeight="1" x14ac:dyDescent="0.25">
      <c r="G658" s="305"/>
      <c r="H658" s="679"/>
    </row>
    <row r="659" spans="7:8" ht="15.75" customHeight="1" x14ac:dyDescent="0.25">
      <c r="G659" s="305"/>
      <c r="H659" s="679"/>
    </row>
    <row r="660" spans="7:8" ht="15.75" customHeight="1" x14ac:dyDescent="0.25">
      <c r="G660" s="305"/>
      <c r="H660" s="679"/>
    </row>
    <row r="661" spans="7:8" ht="15.75" customHeight="1" x14ac:dyDescent="0.25">
      <c r="G661" s="305"/>
      <c r="H661" s="679"/>
    </row>
    <row r="662" spans="7:8" ht="15.75" customHeight="1" x14ac:dyDescent="0.25">
      <c r="G662" s="305"/>
      <c r="H662" s="679"/>
    </row>
    <row r="663" spans="7:8" ht="15.75" customHeight="1" x14ac:dyDescent="0.25">
      <c r="G663" s="305"/>
      <c r="H663" s="679"/>
    </row>
    <row r="664" spans="7:8" ht="15.75" customHeight="1" x14ac:dyDescent="0.25">
      <c r="G664" s="305"/>
      <c r="H664" s="679"/>
    </row>
    <row r="665" spans="7:8" ht="15.75" customHeight="1" x14ac:dyDescent="0.25">
      <c r="G665" s="305"/>
      <c r="H665" s="679"/>
    </row>
    <row r="666" spans="7:8" ht="15.75" customHeight="1" x14ac:dyDescent="0.25">
      <c r="G666" s="305"/>
      <c r="H666" s="679"/>
    </row>
    <row r="667" spans="7:8" ht="15.75" customHeight="1" x14ac:dyDescent="0.25">
      <c r="G667" s="305"/>
      <c r="H667" s="679"/>
    </row>
    <row r="668" spans="7:8" ht="15.75" customHeight="1" x14ac:dyDescent="0.25">
      <c r="G668" s="305"/>
      <c r="H668" s="679"/>
    </row>
    <row r="669" spans="7:8" ht="15.75" customHeight="1" x14ac:dyDescent="0.25">
      <c r="G669" s="305"/>
      <c r="H669" s="679"/>
    </row>
    <row r="670" spans="7:8" ht="15.75" customHeight="1" x14ac:dyDescent="0.25">
      <c r="G670" s="305"/>
      <c r="H670" s="679"/>
    </row>
    <row r="671" spans="7:8" ht="15.75" customHeight="1" x14ac:dyDescent="0.25">
      <c r="G671" s="305"/>
      <c r="H671" s="679"/>
    </row>
    <row r="672" spans="7:8" ht="15.75" customHeight="1" x14ac:dyDescent="0.25">
      <c r="G672" s="305"/>
      <c r="H672" s="679"/>
    </row>
    <row r="673" spans="7:8" ht="15.75" customHeight="1" x14ac:dyDescent="0.25">
      <c r="G673" s="305"/>
      <c r="H673" s="679"/>
    </row>
    <row r="674" spans="7:8" ht="15.75" customHeight="1" x14ac:dyDescent="0.25">
      <c r="G674" s="305"/>
      <c r="H674" s="679"/>
    </row>
    <row r="675" spans="7:8" ht="15.75" customHeight="1" x14ac:dyDescent="0.25">
      <c r="G675" s="305"/>
      <c r="H675" s="679"/>
    </row>
    <row r="676" spans="7:8" ht="15.75" customHeight="1" x14ac:dyDescent="0.25">
      <c r="G676" s="305"/>
      <c r="H676" s="679"/>
    </row>
    <row r="677" spans="7:8" ht="15.75" customHeight="1" x14ac:dyDescent="0.25">
      <c r="G677" s="305"/>
      <c r="H677" s="679"/>
    </row>
    <row r="678" spans="7:8" ht="15.75" customHeight="1" x14ac:dyDescent="0.25">
      <c r="G678" s="305"/>
      <c r="H678" s="679"/>
    </row>
    <row r="679" spans="7:8" ht="15.75" customHeight="1" x14ac:dyDescent="0.25">
      <c r="G679" s="305"/>
      <c r="H679" s="679"/>
    </row>
    <row r="680" spans="7:8" ht="15.75" customHeight="1" x14ac:dyDescent="0.25">
      <c r="G680" s="305"/>
      <c r="H680" s="679"/>
    </row>
    <row r="681" spans="7:8" ht="15.75" customHeight="1" x14ac:dyDescent="0.25">
      <c r="G681" s="305"/>
      <c r="H681" s="679"/>
    </row>
    <row r="682" spans="7:8" ht="15.75" customHeight="1" x14ac:dyDescent="0.25">
      <c r="G682" s="305"/>
      <c r="H682" s="679"/>
    </row>
    <row r="683" spans="7:8" ht="15.75" customHeight="1" x14ac:dyDescent="0.25">
      <c r="G683" s="305"/>
      <c r="H683" s="679"/>
    </row>
    <row r="684" spans="7:8" ht="15.75" customHeight="1" x14ac:dyDescent="0.25">
      <c r="G684" s="305"/>
      <c r="H684" s="679"/>
    </row>
    <row r="685" spans="7:8" ht="15.75" customHeight="1" x14ac:dyDescent="0.25">
      <c r="G685" s="305"/>
      <c r="H685" s="679"/>
    </row>
    <row r="686" spans="7:8" ht="15.75" customHeight="1" x14ac:dyDescent="0.25">
      <c r="G686" s="305"/>
      <c r="H686" s="679"/>
    </row>
    <row r="687" spans="7:8" ht="15.75" customHeight="1" x14ac:dyDescent="0.25">
      <c r="G687" s="305"/>
      <c r="H687" s="679"/>
    </row>
    <row r="688" spans="7:8" ht="15.75" customHeight="1" x14ac:dyDescent="0.25">
      <c r="G688" s="305"/>
      <c r="H688" s="679"/>
    </row>
    <row r="689" spans="7:8" ht="15.75" customHeight="1" x14ac:dyDescent="0.25">
      <c r="G689" s="305"/>
      <c r="H689" s="679"/>
    </row>
    <row r="690" spans="7:8" ht="15.75" customHeight="1" x14ac:dyDescent="0.25">
      <c r="G690" s="305"/>
      <c r="H690" s="679"/>
    </row>
    <row r="691" spans="7:8" ht="15.75" customHeight="1" x14ac:dyDescent="0.25">
      <c r="G691" s="305"/>
      <c r="H691" s="679"/>
    </row>
    <row r="692" spans="7:8" ht="15.75" customHeight="1" x14ac:dyDescent="0.25">
      <c r="G692" s="305"/>
      <c r="H692" s="679"/>
    </row>
    <row r="693" spans="7:8" ht="15.75" customHeight="1" x14ac:dyDescent="0.25">
      <c r="G693" s="305"/>
      <c r="H693" s="679"/>
    </row>
    <row r="694" spans="7:8" ht="15.75" customHeight="1" x14ac:dyDescent="0.25">
      <c r="G694" s="305"/>
      <c r="H694" s="679"/>
    </row>
    <row r="695" spans="7:8" ht="15.75" customHeight="1" x14ac:dyDescent="0.25">
      <c r="G695" s="305"/>
      <c r="H695" s="679"/>
    </row>
    <row r="696" spans="7:8" ht="15.75" customHeight="1" x14ac:dyDescent="0.25">
      <c r="G696" s="305"/>
      <c r="H696" s="679"/>
    </row>
    <row r="697" spans="7:8" ht="15.75" customHeight="1" x14ac:dyDescent="0.25">
      <c r="G697" s="305"/>
      <c r="H697" s="679"/>
    </row>
    <row r="698" spans="7:8" ht="15.75" customHeight="1" x14ac:dyDescent="0.25">
      <c r="G698" s="305"/>
      <c r="H698" s="679"/>
    </row>
    <row r="699" spans="7:8" ht="15.75" customHeight="1" x14ac:dyDescent="0.25">
      <c r="G699" s="305"/>
      <c r="H699" s="679"/>
    </row>
    <row r="700" spans="7:8" ht="15.75" customHeight="1" x14ac:dyDescent="0.25">
      <c r="G700" s="305"/>
      <c r="H700" s="679"/>
    </row>
    <row r="701" spans="7:8" ht="15.75" customHeight="1" x14ac:dyDescent="0.25">
      <c r="G701" s="305"/>
      <c r="H701" s="679"/>
    </row>
    <row r="702" spans="7:8" ht="15.75" customHeight="1" x14ac:dyDescent="0.25">
      <c r="G702" s="305"/>
      <c r="H702" s="679"/>
    </row>
    <row r="703" spans="7:8" ht="15.75" customHeight="1" x14ac:dyDescent="0.25">
      <c r="G703" s="305"/>
      <c r="H703" s="679"/>
    </row>
    <row r="704" spans="7:8" ht="15.75" customHeight="1" x14ac:dyDescent="0.25">
      <c r="G704" s="305"/>
      <c r="H704" s="679"/>
    </row>
    <row r="705" spans="7:8" ht="15.75" customHeight="1" x14ac:dyDescent="0.25">
      <c r="G705" s="305"/>
      <c r="H705" s="679"/>
    </row>
    <row r="706" spans="7:8" ht="15.75" customHeight="1" x14ac:dyDescent="0.25">
      <c r="G706" s="305"/>
      <c r="H706" s="679"/>
    </row>
    <row r="707" spans="7:8" ht="15.75" customHeight="1" x14ac:dyDescent="0.25">
      <c r="G707" s="305"/>
      <c r="H707" s="679"/>
    </row>
    <row r="708" spans="7:8" ht="15.75" customHeight="1" x14ac:dyDescent="0.25">
      <c r="G708" s="305"/>
      <c r="H708" s="679"/>
    </row>
    <row r="709" spans="7:8" ht="15.75" customHeight="1" x14ac:dyDescent="0.25">
      <c r="G709" s="305"/>
      <c r="H709" s="679"/>
    </row>
    <row r="710" spans="7:8" ht="15.75" customHeight="1" x14ac:dyDescent="0.25">
      <c r="G710" s="305"/>
      <c r="H710" s="679"/>
    </row>
    <row r="711" spans="7:8" ht="15.75" customHeight="1" x14ac:dyDescent="0.25">
      <c r="G711" s="305"/>
      <c r="H711" s="679"/>
    </row>
    <row r="712" spans="7:8" ht="15.75" customHeight="1" x14ac:dyDescent="0.25">
      <c r="G712" s="305"/>
      <c r="H712" s="679"/>
    </row>
    <row r="713" spans="7:8" ht="15.75" customHeight="1" x14ac:dyDescent="0.25">
      <c r="G713" s="305"/>
      <c r="H713" s="679"/>
    </row>
    <row r="714" spans="7:8" ht="15.75" customHeight="1" x14ac:dyDescent="0.25">
      <c r="G714" s="305"/>
      <c r="H714" s="679"/>
    </row>
    <row r="715" spans="7:8" ht="15.75" customHeight="1" x14ac:dyDescent="0.25">
      <c r="G715" s="305"/>
      <c r="H715" s="679"/>
    </row>
    <row r="716" spans="7:8" ht="15.75" customHeight="1" x14ac:dyDescent="0.25">
      <c r="G716" s="305"/>
      <c r="H716" s="679"/>
    </row>
    <row r="717" spans="7:8" ht="15.75" customHeight="1" x14ac:dyDescent="0.25">
      <c r="G717" s="305"/>
      <c r="H717" s="679"/>
    </row>
    <row r="718" spans="7:8" ht="15.75" customHeight="1" x14ac:dyDescent="0.25">
      <c r="G718" s="305"/>
      <c r="H718" s="679"/>
    </row>
    <row r="719" spans="7:8" ht="15.75" customHeight="1" x14ac:dyDescent="0.25">
      <c r="G719" s="305"/>
      <c r="H719" s="679"/>
    </row>
    <row r="720" spans="7:8" ht="15.75" customHeight="1" x14ac:dyDescent="0.25">
      <c r="G720" s="305"/>
      <c r="H720" s="679"/>
    </row>
    <row r="721" spans="7:8" ht="15.75" customHeight="1" x14ac:dyDescent="0.25">
      <c r="G721" s="305"/>
      <c r="H721" s="679"/>
    </row>
    <row r="722" spans="7:8" ht="15.75" customHeight="1" x14ac:dyDescent="0.25">
      <c r="G722" s="305"/>
      <c r="H722" s="679"/>
    </row>
    <row r="723" spans="7:8" ht="15.75" customHeight="1" x14ac:dyDescent="0.25">
      <c r="G723" s="305"/>
      <c r="H723" s="679"/>
    </row>
    <row r="724" spans="7:8" ht="15.75" customHeight="1" x14ac:dyDescent="0.25">
      <c r="G724" s="305"/>
      <c r="H724" s="679"/>
    </row>
    <row r="725" spans="7:8" ht="15.75" customHeight="1" x14ac:dyDescent="0.25">
      <c r="G725" s="305"/>
      <c r="H725" s="679"/>
    </row>
    <row r="726" spans="7:8" ht="15.75" customHeight="1" x14ac:dyDescent="0.25">
      <c r="G726" s="305"/>
      <c r="H726" s="679"/>
    </row>
    <row r="727" spans="7:8" ht="15.75" customHeight="1" x14ac:dyDescent="0.25">
      <c r="G727" s="305"/>
      <c r="H727" s="679"/>
    </row>
    <row r="728" spans="7:8" ht="15.75" customHeight="1" x14ac:dyDescent="0.25">
      <c r="G728" s="305"/>
      <c r="H728" s="679"/>
    </row>
    <row r="729" spans="7:8" ht="15.75" customHeight="1" x14ac:dyDescent="0.25">
      <c r="G729" s="305"/>
      <c r="H729" s="679"/>
    </row>
    <row r="730" spans="7:8" ht="15.75" customHeight="1" x14ac:dyDescent="0.25">
      <c r="G730" s="305"/>
      <c r="H730" s="679"/>
    </row>
    <row r="731" spans="7:8" ht="15.75" customHeight="1" x14ac:dyDescent="0.25">
      <c r="G731" s="305"/>
      <c r="H731" s="679"/>
    </row>
    <row r="732" spans="7:8" ht="15.75" customHeight="1" x14ac:dyDescent="0.25">
      <c r="G732" s="305"/>
      <c r="H732" s="679"/>
    </row>
    <row r="733" spans="7:8" ht="15.75" customHeight="1" x14ac:dyDescent="0.25">
      <c r="G733" s="305"/>
      <c r="H733" s="679"/>
    </row>
    <row r="734" spans="7:8" ht="15.75" customHeight="1" x14ac:dyDescent="0.25">
      <c r="G734" s="305"/>
      <c r="H734" s="679"/>
    </row>
    <row r="735" spans="7:8" ht="15.75" customHeight="1" x14ac:dyDescent="0.25">
      <c r="G735" s="305"/>
      <c r="H735" s="679"/>
    </row>
    <row r="736" spans="7:8" ht="15.75" customHeight="1" x14ac:dyDescent="0.25">
      <c r="G736" s="305"/>
      <c r="H736" s="679"/>
    </row>
    <row r="737" spans="7:8" ht="15.75" customHeight="1" x14ac:dyDescent="0.25">
      <c r="G737" s="305"/>
      <c r="H737" s="679"/>
    </row>
    <row r="738" spans="7:8" ht="15.75" customHeight="1" x14ac:dyDescent="0.25">
      <c r="G738" s="305"/>
      <c r="H738" s="679"/>
    </row>
    <row r="739" spans="7:8" ht="15.75" customHeight="1" x14ac:dyDescent="0.25">
      <c r="G739" s="305"/>
      <c r="H739" s="679"/>
    </row>
    <row r="740" spans="7:8" ht="15.75" customHeight="1" x14ac:dyDescent="0.25">
      <c r="G740" s="305"/>
      <c r="H740" s="679"/>
    </row>
    <row r="741" spans="7:8" ht="15.75" customHeight="1" x14ac:dyDescent="0.25">
      <c r="G741" s="305"/>
      <c r="H741" s="679"/>
    </row>
    <row r="742" spans="7:8" ht="15.75" customHeight="1" x14ac:dyDescent="0.25">
      <c r="G742" s="305"/>
      <c r="H742" s="679"/>
    </row>
    <row r="743" spans="7:8" ht="15.75" customHeight="1" x14ac:dyDescent="0.25">
      <c r="G743" s="305"/>
      <c r="H743" s="679"/>
    </row>
    <row r="744" spans="7:8" ht="15.75" customHeight="1" x14ac:dyDescent="0.25">
      <c r="G744" s="305"/>
      <c r="H744" s="679"/>
    </row>
    <row r="745" spans="7:8" ht="15.75" customHeight="1" x14ac:dyDescent="0.25">
      <c r="G745" s="305"/>
      <c r="H745" s="679"/>
    </row>
    <row r="746" spans="7:8" ht="15.75" customHeight="1" x14ac:dyDescent="0.25">
      <c r="G746" s="305"/>
      <c r="H746" s="679"/>
    </row>
    <row r="747" spans="7:8" ht="15.75" customHeight="1" x14ac:dyDescent="0.25">
      <c r="G747" s="305"/>
      <c r="H747" s="679"/>
    </row>
    <row r="748" spans="7:8" ht="15.75" customHeight="1" x14ac:dyDescent="0.25">
      <c r="G748" s="305"/>
      <c r="H748" s="679"/>
    </row>
    <row r="749" spans="7:8" ht="15.75" customHeight="1" x14ac:dyDescent="0.25">
      <c r="G749" s="305"/>
      <c r="H749" s="679"/>
    </row>
    <row r="750" spans="7:8" ht="15.75" customHeight="1" x14ac:dyDescent="0.25">
      <c r="G750" s="305"/>
      <c r="H750" s="679"/>
    </row>
    <row r="751" spans="7:8" ht="15.75" customHeight="1" x14ac:dyDescent="0.25">
      <c r="G751" s="305"/>
      <c r="H751" s="679"/>
    </row>
    <row r="752" spans="7:8" ht="15.75" customHeight="1" x14ac:dyDescent="0.25">
      <c r="G752" s="305"/>
      <c r="H752" s="679"/>
    </row>
    <row r="753" spans="7:8" ht="15.75" customHeight="1" x14ac:dyDescent="0.25">
      <c r="G753" s="305"/>
      <c r="H753" s="679"/>
    </row>
    <row r="754" spans="7:8" ht="15.75" customHeight="1" x14ac:dyDescent="0.25">
      <c r="G754" s="305"/>
      <c r="H754" s="679"/>
    </row>
    <row r="755" spans="7:8" ht="15.75" customHeight="1" x14ac:dyDescent="0.25">
      <c r="G755" s="305"/>
      <c r="H755" s="679"/>
    </row>
    <row r="756" spans="7:8" ht="15.75" customHeight="1" x14ac:dyDescent="0.25">
      <c r="G756" s="305"/>
      <c r="H756" s="679"/>
    </row>
    <row r="757" spans="7:8" ht="15.75" customHeight="1" x14ac:dyDescent="0.25">
      <c r="G757" s="305"/>
      <c r="H757" s="679"/>
    </row>
    <row r="758" spans="7:8" ht="15.75" customHeight="1" x14ac:dyDescent="0.25">
      <c r="G758" s="305"/>
      <c r="H758" s="679"/>
    </row>
    <row r="759" spans="7:8" ht="15.75" customHeight="1" x14ac:dyDescent="0.25">
      <c r="G759" s="305"/>
      <c r="H759" s="679"/>
    </row>
    <row r="760" spans="7:8" ht="15.75" customHeight="1" x14ac:dyDescent="0.25">
      <c r="G760" s="305"/>
      <c r="H760" s="679"/>
    </row>
    <row r="761" spans="7:8" ht="15.75" customHeight="1" x14ac:dyDescent="0.25">
      <c r="G761" s="305"/>
      <c r="H761" s="679"/>
    </row>
    <row r="762" spans="7:8" ht="15.75" customHeight="1" x14ac:dyDescent="0.25">
      <c r="G762" s="305"/>
      <c r="H762" s="679"/>
    </row>
    <row r="763" spans="7:8" ht="15.75" customHeight="1" x14ac:dyDescent="0.25">
      <c r="G763" s="305"/>
      <c r="H763" s="679"/>
    </row>
    <row r="764" spans="7:8" ht="15.75" customHeight="1" x14ac:dyDescent="0.25">
      <c r="G764" s="305"/>
      <c r="H764" s="679"/>
    </row>
    <row r="765" spans="7:8" ht="15.75" customHeight="1" x14ac:dyDescent="0.25">
      <c r="G765" s="305"/>
      <c r="H765" s="679"/>
    </row>
    <row r="766" spans="7:8" ht="15.75" customHeight="1" x14ac:dyDescent="0.25">
      <c r="G766" s="305"/>
      <c r="H766" s="679"/>
    </row>
    <row r="767" spans="7:8" ht="15.75" customHeight="1" x14ac:dyDescent="0.25">
      <c r="G767" s="305"/>
      <c r="H767" s="679"/>
    </row>
    <row r="768" spans="7:8" ht="15.75" customHeight="1" x14ac:dyDescent="0.25">
      <c r="G768" s="305"/>
      <c r="H768" s="679"/>
    </row>
    <row r="769" spans="7:8" ht="15.75" customHeight="1" x14ac:dyDescent="0.25">
      <c r="G769" s="305"/>
      <c r="H769" s="679"/>
    </row>
    <row r="770" spans="7:8" ht="15.75" customHeight="1" x14ac:dyDescent="0.25">
      <c r="G770" s="305"/>
      <c r="H770" s="679"/>
    </row>
    <row r="771" spans="7:8" ht="15.75" customHeight="1" x14ac:dyDescent="0.25">
      <c r="G771" s="305"/>
      <c r="H771" s="679"/>
    </row>
    <row r="772" spans="7:8" ht="15.75" customHeight="1" x14ac:dyDescent="0.25">
      <c r="G772" s="305"/>
      <c r="H772" s="679"/>
    </row>
    <row r="773" spans="7:8" ht="15.75" customHeight="1" x14ac:dyDescent="0.25">
      <c r="G773" s="305"/>
      <c r="H773" s="679"/>
    </row>
    <row r="774" spans="7:8" ht="15.75" customHeight="1" x14ac:dyDescent="0.25">
      <c r="G774" s="305"/>
      <c r="H774" s="679"/>
    </row>
    <row r="775" spans="7:8" ht="15.75" customHeight="1" x14ac:dyDescent="0.25">
      <c r="G775" s="305"/>
      <c r="H775" s="679"/>
    </row>
    <row r="776" spans="7:8" ht="15.75" customHeight="1" x14ac:dyDescent="0.25">
      <c r="G776" s="305"/>
      <c r="H776" s="679"/>
    </row>
    <row r="777" spans="7:8" ht="15.75" customHeight="1" x14ac:dyDescent="0.25">
      <c r="G777" s="305"/>
      <c r="H777" s="679"/>
    </row>
    <row r="778" spans="7:8" ht="15.75" customHeight="1" x14ac:dyDescent="0.25">
      <c r="G778" s="305"/>
      <c r="H778" s="679"/>
    </row>
    <row r="779" spans="7:8" ht="15.75" customHeight="1" x14ac:dyDescent="0.25">
      <c r="G779" s="305"/>
      <c r="H779" s="679"/>
    </row>
    <row r="780" spans="7:8" ht="15.75" customHeight="1" x14ac:dyDescent="0.25">
      <c r="G780" s="305"/>
      <c r="H780" s="679"/>
    </row>
    <row r="781" spans="7:8" ht="15.75" customHeight="1" x14ac:dyDescent="0.25">
      <c r="G781" s="305"/>
      <c r="H781" s="679"/>
    </row>
    <row r="782" spans="7:8" ht="15.75" customHeight="1" x14ac:dyDescent="0.25">
      <c r="G782" s="305"/>
      <c r="H782" s="679"/>
    </row>
    <row r="783" spans="7:8" ht="15.75" customHeight="1" x14ac:dyDescent="0.25">
      <c r="G783" s="305"/>
      <c r="H783" s="679"/>
    </row>
    <row r="784" spans="7:8" ht="15.75" customHeight="1" x14ac:dyDescent="0.25">
      <c r="G784" s="305"/>
      <c r="H784" s="679"/>
    </row>
    <row r="785" spans="7:8" ht="15.75" customHeight="1" x14ac:dyDescent="0.25">
      <c r="G785" s="305"/>
      <c r="H785" s="679"/>
    </row>
    <row r="786" spans="7:8" ht="15.75" customHeight="1" x14ac:dyDescent="0.25">
      <c r="G786" s="305"/>
      <c r="H786" s="679"/>
    </row>
    <row r="787" spans="7:8" ht="15.75" customHeight="1" x14ac:dyDescent="0.25">
      <c r="G787" s="305"/>
      <c r="H787" s="679"/>
    </row>
    <row r="788" spans="7:8" ht="15.75" customHeight="1" x14ac:dyDescent="0.25">
      <c r="G788" s="305"/>
      <c r="H788" s="679"/>
    </row>
    <row r="789" spans="7:8" ht="15.75" customHeight="1" x14ac:dyDescent="0.25">
      <c r="G789" s="305"/>
      <c r="H789" s="679"/>
    </row>
    <row r="790" spans="7:8" ht="15.75" customHeight="1" x14ac:dyDescent="0.25">
      <c r="G790" s="305"/>
      <c r="H790" s="679"/>
    </row>
    <row r="791" spans="7:8" ht="15.75" customHeight="1" x14ac:dyDescent="0.25">
      <c r="G791" s="305"/>
      <c r="H791" s="679"/>
    </row>
    <row r="792" spans="7:8" ht="15.75" customHeight="1" x14ac:dyDescent="0.25">
      <c r="G792" s="305"/>
      <c r="H792" s="679"/>
    </row>
    <row r="793" spans="7:8" ht="15.75" customHeight="1" x14ac:dyDescent="0.25">
      <c r="G793" s="305"/>
      <c r="H793" s="679"/>
    </row>
    <row r="794" spans="7:8" ht="15.75" customHeight="1" x14ac:dyDescent="0.25">
      <c r="G794" s="305"/>
      <c r="H794" s="679"/>
    </row>
    <row r="795" spans="7:8" ht="15.75" customHeight="1" x14ac:dyDescent="0.25">
      <c r="G795" s="305"/>
      <c r="H795" s="679"/>
    </row>
    <row r="796" spans="7:8" ht="15.75" customHeight="1" x14ac:dyDescent="0.25">
      <c r="G796" s="305"/>
      <c r="H796" s="679"/>
    </row>
    <row r="797" spans="7:8" ht="15.75" customHeight="1" x14ac:dyDescent="0.25">
      <c r="G797" s="305"/>
      <c r="H797" s="679"/>
    </row>
    <row r="798" spans="7:8" ht="15.75" customHeight="1" x14ac:dyDescent="0.25">
      <c r="G798" s="305"/>
      <c r="H798" s="679"/>
    </row>
    <row r="799" spans="7:8" ht="15.75" customHeight="1" x14ac:dyDescent="0.25">
      <c r="G799" s="305"/>
      <c r="H799" s="679"/>
    </row>
    <row r="800" spans="7:8" ht="15.75" customHeight="1" x14ac:dyDescent="0.25">
      <c r="G800" s="305"/>
      <c r="H800" s="679"/>
    </row>
    <row r="801" spans="7:8" ht="15.75" customHeight="1" x14ac:dyDescent="0.25">
      <c r="G801" s="305"/>
      <c r="H801" s="679"/>
    </row>
    <row r="802" spans="7:8" ht="15.75" customHeight="1" x14ac:dyDescent="0.25">
      <c r="G802" s="305"/>
      <c r="H802" s="679"/>
    </row>
    <row r="803" spans="7:8" ht="15.75" customHeight="1" x14ac:dyDescent="0.25">
      <c r="G803" s="305"/>
      <c r="H803" s="679"/>
    </row>
    <row r="804" spans="7:8" ht="15.75" customHeight="1" x14ac:dyDescent="0.25">
      <c r="G804" s="305"/>
      <c r="H804" s="679"/>
    </row>
    <row r="805" spans="7:8" ht="15.75" customHeight="1" x14ac:dyDescent="0.25">
      <c r="G805" s="305"/>
      <c r="H805" s="679"/>
    </row>
    <row r="806" spans="7:8" ht="15.75" customHeight="1" x14ac:dyDescent="0.25">
      <c r="G806" s="305"/>
      <c r="H806" s="679"/>
    </row>
    <row r="807" spans="7:8" ht="15.75" customHeight="1" x14ac:dyDescent="0.25">
      <c r="G807" s="305"/>
      <c r="H807" s="679"/>
    </row>
    <row r="808" spans="7:8" ht="15.75" customHeight="1" x14ac:dyDescent="0.25">
      <c r="G808" s="305"/>
      <c r="H808" s="679"/>
    </row>
    <row r="809" spans="7:8" ht="15.75" customHeight="1" x14ac:dyDescent="0.25">
      <c r="G809" s="305"/>
      <c r="H809" s="679"/>
    </row>
    <row r="810" spans="7:8" ht="15.75" customHeight="1" x14ac:dyDescent="0.25">
      <c r="G810" s="305"/>
      <c r="H810" s="679"/>
    </row>
    <row r="811" spans="7:8" ht="15.75" customHeight="1" x14ac:dyDescent="0.25">
      <c r="G811" s="305"/>
      <c r="H811" s="679"/>
    </row>
    <row r="812" spans="7:8" ht="15.75" customHeight="1" x14ac:dyDescent="0.25">
      <c r="G812" s="305"/>
      <c r="H812" s="679"/>
    </row>
    <row r="813" spans="7:8" ht="15.75" customHeight="1" x14ac:dyDescent="0.25">
      <c r="G813" s="305"/>
      <c r="H813" s="679"/>
    </row>
    <row r="814" spans="7:8" ht="15.75" customHeight="1" x14ac:dyDescent="0.25">
      <c r="G814" s="305"/>
      <c r="H814" s="679"/>
    </row>
    <row r="815" spans="7:8" ht="15.75" customHeight="1" x14ac:dyDescent="0.25">
      <c r="G815" s="305"/>
      <c r="H815" s="679"/>
    </row>
    <row r="816" spans="7:8" ht="15.75" customHeight="1" x14ac:dyDescent="0.25">
      <c r="G816" s="305"/>
      <c r="H816" s="679"/>
    </row>
    <row r="817" spans="7:8" ht="15.75" customHeight="1" x14ac:dyDescent="0.25">
      <c r="G817" s="305"/>
      <c r="H817" s="679"/>
    </row>
    <row r="818" spans="7:8" ht="15.75" customHeight="1" x14ac:dyDescent="0.25">
      <c r="G818" s="305"/>
      <c r="H818" s="679"/>
    </row>
    <row r="819" spans="7:8" ht="15.75" customHeight="1" x14ac:dyDescent="0.25">
      <c r="G819" s="305"/>
      <c r="H819" s="679"/>
    </row>
    <row r="820" spans="7:8" ht="15.75" customHeight="1" x14ac:dyDescent="0.25">
      <c r="G820" s="305"/>
      <c r="H820" s="679"/>
    </row>
    <row r="821" spans="7:8" ht="15.75" customHeight="1" x14ac:dyDescent="0.25">
      <c r="G821" s="305"/>
      <c r="H821" s="679"/>
    </row>
    <row r="822" spans="7:8" ht="15.75" customHeight="1" x14ac:dyDescent="0.25">
      <c r="G822" s="305"/>
      <c r="H822" s="679"/>
    </row>
    <row r="823" spans="7:8" ht="15.75" customHeight="1" x14ac:dyDescent="0.25">
      <c r="G823" s="305"/>
      <c r="H823" s="679"/>
    </row>
    <row r="824" spans="7:8" ht="15.75" customHeight="1" x14ac:dyDescent="0.25">
      <c r="G824" s="305"/>
      <c r="H824" s="679"/>
    </row>
    <row r="825" spans="7:8" ht="15.75" customHeight="1" x14ac:dyDescent="0.25">
      <c r="G825" s="305"/>
      <c r="H825" s="679"/>
    </row>
    <row r="826" spans="7:8" ht="15.75" customHeight="1" x14ac:dyDescent="0.25">
      <c r="G826" s="305"/>
      <c r="H826" s="679"/>
    </row>
    <row r="827" spans="7:8" ht="15.75" customHeight="1" x14ac:dyDescent="0.25">
      <c r="G827" s="305"/>
      <c r="H827" s="679"/>
    </row>
    <row r="828" spans="7:8" ht="15.75" customHeight="1" x14ac:dyDescent="0.25">
      <c r="G828" s="305"/>
      <c r="H828" s="679"/>
    </row>
    <row r="829" spans="7:8" ht="15.75" customHeight="1" x14ac:dyDescent="0.25">
      <c r="G829" s="305"/>
      <c r="H829" s="679"/>
    </row>
    <row r="830" spans="7:8" ht="15.75" customHeight="1" x14ac:dyDescent="0.25">
      <c r="G830" s="305"/>
      <c r="H830" s="679"/>
    </row>
    <row r="831" spans="7:8" ht="15.75" customHeight="1" x14ac:dyDescent="0.25">
      <c r="G831" s="305"/>
      <c r="H831" s="679"/>
    </row>
    <row r="832" spans="7:8" ht="15.75" customHeight="1" x14ac:dyDescent="0.25">
      <c r="G832" s="305"/>
      <c r="H832" s="679"/>
    </row>
    <row r="833" spans="7:8" ht="15.75" customHeight="1" x14ac:dyDescent="0.25">
      <c r="G833" s="305"/>
      <c r="H833" s="679"/>
    </row>
    <row r="834" spans="7:8" ht="15.75" customHeight="1" x14ac:dyDescent="0.25">
      <c r="G834" s="305"/>
      <c r="H834" s="679"/>
    </row>
    <row r="835" spans="7:8" ht="15.75" customHeight="1" x14ac:dyDescent="0.25">
      <c r="G835" s="305"/>
      <c r="H835" s="679"/>
    </row>
    <row r="836" spans="7:8" ht="15.75" customHeight="1" x14ac:dyDescent="0.25">
      <c r="G836" s="305"/>
      <c r="H836" s="679"/>
    </row>
    <row r="837" spans="7:8" ht="15.75" customHeight="1" x14ac:dyDescent="0.25">
      <c r="G837" s="305"/>
      <c r="H837" s="679"/>
    </row>
    <row r="838" spans="7:8" ht="15.75" customHeight="1" x14ac:dyDescent="0.25">
      <c r="G838" s="305"/>
      <c r="H838" s="679"/>
    </row>
    <row r="839" spans="7:8" ht="15.75" customHeight="1" x14ac:dyDescent="0.25">
      <c r="G839" s="305"/>
      <c r="H839" s="679"/>
    </row>
    <row r="840" spans="7:8" ht="15.75" customHeight="1" x14ac:dyDescent="0.25">
      <c r="G840" s="305"/>
      <c r="H840" s="679"/>
    </row>
    <row r="841" spans="7:8" ht="15.75" customHeight="1" x14ac:dyDescent="0.25">
      <c r="G841" s="305"/>
      <c r="H841" s="679"/>
    </row>
    <row r="842" spans="7:8" ht="15.75" customHeight="1" x14ac:dyDescent="0.25">
      <c r="G842" s="305"/>
      <c r="H842" s="679"/>
    </row>
    <row r="843" spans="7:8" ht="15.75" customHeight="1" x14ac:dyDescent="0.25">
      <c r="G843" s="305"/>
      <c r="H843" s="679"/>
    </row>
    <row r="844" spans="7:8" ht="15.75" customHeight="1" x14ac:dyDescent="0.25">
      <c r="G844" s="305"/>
      <c r="H844" s="679"/>
    </row>
    <row r="845" spans="7:8" ht="15.75" customHeight="1" x14ac:dyDescent="0.25">
      <c r="G845" s="305"/>
      <c r="H845" s="679"/>
    </row>
    <row r="846" spans="7:8" ht="15.75" customHeight="1" x14ac:dyDescent="0.25">
      <c r="G846" s="305"/>
      <c r="H846" s="679"/>
    </row>
    <row r="847" spans="7:8" ht="15.75" customHeight="1" x14ac:dyDescent="0.25">
      <c r="G847" s="305"/>
      <c r="H847" s="679"/>
    </row>
    <row r="848" spans="7:8" ht="15.75" customHeight="1" x14ac:dyDescent="0.25">
      <c r="G848" s="305"/>
      <c r="H848" s="679"/>
    </row>
    <row r="849" spans="7:8" ht="15.75" customHeight="1" x14ac:dyDescent="0.25">
      <c r="G849" s="305"/>
      <c r="H849" s="679"/>
    </row>
    <row r="850" spans="7:8" ht="15.75" customHeight="1" x14ac:dyDescent="0.25">
      <c r="G850" s="305"/>
      <c r="H850" s="679"/>
    </row>
    <row r="851" spans="7:8" ht="15.75" customHeight="1" x14ac:dyDescent="0.25">
      <c r="G851" s="305"/>
      <c r="H851" s="679"/>
    </row>
    <row r="852" spans="7:8" ht="15.75" customHeight="1" x14ac:dyDescent="0.25">
      <c r="G852" s="305"/>
      <c r="H852" s="679"/>
    </row>
    <row r="853" spans="7:8" ht="15.75" customHeight="1" x14ac:dyDescent="0.25">
      <c r="G853" s="305"/>
      <c r="H853" s="679"/>
    </row>
    <row r="854" spans="7:8" ht="15.75" customHeight="1" x14ac:dyDescent="0.25">
      <c r="G854" s="305"/>
      <c r="H854" s="679"/>
    </row>
    <row r="855" spans="7:8" ht="15.75" customHeight="1" x14ac:dyDescent="0.25">
      <c r="G855" s="305"/>
      <c r="H855" s="679"/>
    </row>
    <row r="856" spans="7:8" ht="15.75" customHeight="1" x14ac:dyDescent="0.25">
      <c r="G856" s="305"/>
      <c r="H856" s="679"/>
    </row>
    <row r="857" spans="7:8" ht="15.75" customHeight="1" x14ac:dyDescent="0.25">
      <c r="G857" s="305"/>
      <c r="H857" s="679"/>
    </row>
    <row r="858" spans="7:8" ht="15.75" customHeight="1" x14ac:dyDescent="0.25">
      <c r="G858" s="305"/>
      <c r="H858" s="679"/>
    </row>
    <row r="859" spans="7:8" ht="15.75" customHeight="1" x14ac:dyDescent="0.25">
      <c r="G859" s="305"/>
      <c r="H859" s="679"/>
    </row>
    <row r="860" spans="7:8" ht="15.75" customHeight="1" x14ac:dyDescent="0.25">
      <c r="G860" s="305"/>
      <c r="H860" s="679"/>
    </row>
    <row r="861" spans="7:8" ht="15.75" customHeight="1" x14ac:dyDescent="0.25">
      <c r="G861" s="305"/>
      <c r="H861" s="679"/>
    </row>
    <row r="862" spans="7:8" ht="15.75" customHeight="1" x14ac:dyDescent="0.25">
      <c r="G862" s="305"/>
      <c r="H862" s="679"/>
    </row>
    <row r="863" spans="7:8" ht="15.75" customHeight="1" x14ac:dyDescent="0.25">
      <c r="G863" s="305"/>
      <c r="H863" s="679"/>
    </row>
    <row r="864" spans="7:8" ht="15.75" customHeight="1" x14ac:dyDescent="0.25">
      <c r="G864" s="305"/>
      <c r="H864" s="679"/>
    </row>
    <row r="865" spans="7:8" ht="15.75" customHeight="1" x14ac:dyDescent="0.25">
      <c r="G865" s="305"/>
      <c r="H865" s="679"/>
    </row>
    <row r="866" spans="7:8" ht="15.75" customHeight="1" x14ac:dyDescent="0.25">
      <c r="G866" s="305"/>
      <c r="H866" s="679"/>
    </row>
    <row r="867" spans="7:8" ht="15.75" customHeight="1" x14ac:dyDescent="0.25">
      <c r="G867" s="305"/>
      <c r="H867" s="679"/>
    </row>
    <row r="868" spans="7:8" ht="15.75" customHeight="1" x14ac:dyDescent="0.25">
      <c r="G868" s="305"/>
      <c r="H868" s="679"/>
    </row>
    <row r="869" spans="7:8" ht="15.75" customHeight="1" x14ac:dyDescent="0.25">
      <c r="G869" s="305"/>
      <c r="H869" s="679"/>
    </row>
    <row r="870" spans="7:8" ht="15.75" customHeight="1" x14ac:dyDescent="0.25">
      <c r="G870" s="305"/>
      <c r="H870" s="679"/>
    </row>
    <row r="871" spans="7:8" ht="15.75" customHeight="1" x14ac:dyDescent="0.25">
      <c r="G871" s="305"/>
      <c r="H871" s="679"/>
    </row>
    <row r="872" spans="7:8" ht="15.75" customHeight="1" x14ac:dyDescent="0.25">
      <c r="G872" s="305"/>
      <c r="H872" s="679"/>
    </row>
    <row r="873" spans="7:8" ht="15.75" customHeight="1" x14ac:dyDescent="0.25">
      <c r="G873" s="305"/>
      <c r="H873" s="679"/>
    </row>
    <row r="874" spans="7:8" ht="15.75" customHeight="1" x14ac:dyDescent="0.25">
      <c r="G874" s="305"/>
      <c r="H874" s="679"/>
    </row>
    <row r="875" spans="7:8" ht="15.75" customHeight="1" x14ac:dyDescent="0.25">
      <c r="G875" s="305"/>
      <c r="H875" s="679"/>
    </row>
    <row r="876" spans="7:8" ht="15.75" customHeight="1" x14ac:dyDescent="0.25">
      <c r="G876" s="305"/>
      <c r="H876" s="679"/>
    </row>
    <row r="877" spans="7:8" ht="15.75" customHeight="1" x14ac:dyDescent="0.25">
      <c r="G877" s="305"/>
      <c r="H877" s="679"/>
    </row>
    <row r="878" spans="7:8" ht="15.75" customHeight="1" x14ac:dyDescent="0.25">
      <c r="G878" s="305"/>
      <c r="H878" s="679"/>
    </row>
    <row r="879" spans="7:8" ht="15.75" customHeight="1" x14ac:dyDescent="0.25">
      <c r="G879" s="305"/>
      <c r="H879" s="679"/>
    </row>
    <row r="880" spans="7:8" ht="15.75" customHeight="1" x14ac:dyDescent="0.25">
      <c r="G880" s="305"/>
      <c r="H880" s="679"/>
    </row>
    <row r="881" spans="7:8" ht="15.75" customHeight="1" x14ac:dyDescent="0.25">
      <c r="G881" s="305"/>
      <c r="H881" s="679"/>
    </row>
    <row r="882" spans="7:8" ht="15.75" customHeight="1" x14ac:dyDescent="0.25">
      <c r="G882" s="305"/>
      <c r="H882" s="679"/>
    </row>
    <row r="883" spans="7:8" ht="15.75" customHeight="1" x14ac:dyDescent="0.25">
      <c r="G883" s="305"/>
      <c r="H883" s="679"/>
    </row>
    <row r="884" spans="7:8" ht="15.75" customHeight="1" x14ac:dyDescent="0.25">
      <c r="G884" s="305"/>
      <c r="H884" s="679"/>
    </row>
    <row r="885" spans="7:8" ht="15.75" customHeight="1" x14ac:dyDescent="0.25">
      <c r="G885" s="305"/>
      <c r="H885" s="679"/>
    </row>
    <row r="886" spans="7:8" ht="15.75" customHeight="1" x14ac:dyDescent="0.25">
      <c r="G886" s="305"/>
      <c r="H886" s="679"/>
    </row>
    <row r="887" spans="7:8" ht="15.75" customHeight="1" x14ac:dyDescent="0.25">
      <c r="G887" s="305"/>
      <c r="H887" s="679"/>
    </row>
    <row r="888" spans="7:8" ht="15.75" customHeight="1" x14ac:dyDescent="0.25">
      <c r="G888" s="305"/>
      <c r="H888" s="679"/>
    </row>
    <row r="889" spans="7:8" ht="15.75" customHeight="1" x14ac:dyDescent="0.25">
      <c r="G889" s="305"/>
      <c r="H889" s="679"/>
    </row>
    <row r="890" spans="7:8" ht="15.75" customHeight="1" x14ac:dyDescent="0.25">
      <c r="G890" s="305"/>
      <c r="H890" s="679"/>
    </row>
    <row r="891" spans="7:8" ht="15.75" customHeight="1" x14ac:dyDescent="0.25">
      <c r="G891" s="305"/>
      <c r="H891" s="679"/>
    </row>
    <row r="892" spans="7:8" ht="15.75" customHeight="1" x14ac:dyDescent="0.25">
      <c r="G892" s="305"/>
      <c r="H892" s="679"/>
    </row>
    <row r="893" spans="7:8" ht="15.75" customHeight="1" x14ac:dyDescent="0.25">
      <c r="G893" s="305"/>
      <c r="H893" s="679"/>
    </row>
    <row r="894" spans="7:8" ht="15.75" customHeight="1" x14ac:dyDescent="0.25">
      <c r="G894" s="305"/>
      <c r="H894" s="679"/>
    </row>
    <row r="895" spans="7:8" ht="15.75" customHeight="1" x14ac:dyDescent="0.25">
      <c r="G895" s="305"/>
      <c r="H895" s="679"/>
    </row>
    <row r="896" spans="7:8" ht="15.75" customHeight="1" x14ac:dyDescent="0.25">
      <c r="G896" s="305"/>
      <c r="H896" s="679"/>
    </row>
    <row r="897" spans="7:8" ht="15.75" customHeight="1" x14ac:dyDescent="0.25">
      <c r="G897" s="305"/>
      <c r="H897" s="679"/>
    </row>
    <row r="898" spans="7:8" ht="15.75" customHeight="1" x14ac:dyDescent="0.25">
      <c r="G898" s="305"/>
      <c r="H898" s="679"/>
    </row>
    <row r="899" spans="7:8" ht="15.75" customHeight="1" x14ac:dyDescent="0.25">
      <c r="G899" s="305"/>
      <c r="H899" s="679"/>
    </row>
    <row r="900" spans="7:8" ht="15.75" customHeight="1" x14ac:dyDescent="0.25">
      <c r="G900" s="305"/>
      <c r="H900" s="679"/>
    </row>
    <row r="901" spans="7:8" ht="15.75" customHeight="1" x14ac:dyDescent="0.25">
      <c r="G901" s="305"/>
      <c r="H901" s="679"/>
    </row>
    <row r="902" spans="7:8" ht="15.75" customHeight="1" x14ac:dyDescent="0.25">
      <c r="G902" s="305"/>
      <c r="H902" s="679"/>
    </row>
    <row r="903" spans="7:8" ht="15.75" customHeight="1" x14ac:dyDescent="0.25">
      <c r="G903" s="305"/>
      <c r="H903" s="679"/>
    </row>
    <row r="904" spans="7:8" ht="15.75" customHeight="1" x14ac:dyDescent="0.25">
      <c r="G904" s="305"/>
      <c r="H904" s="679"/>
    </row>
    <row r="905" spans="7:8" ht="15.75" customHeight="1" x14ac:dyDescent="0.25">
      <c r="G905" s="305"/>
      <c r="H905" s="679"/>
    </row>
    <row r="906" spans="7:8" ht="15.75" customHeight="1" x14ac:dyDescent="0.25">
      <c r="G906" s="305"/>
      <c r="H906" s="679"/>
    </row>
    <row r="907" spans="7:8" ht="15.75" customHeight="1" x14ac:dyDescent="0.25">
      <c r="G907" s="305"/>
      <c r="H907" s="679"/>
    </row>
    <row r="908" spans="7:8" ht="15.75" customHeight="1" x14ac:dyDescent="0.25">
      <c r="G908" s="305"/>
      <c r="H908" s="679"/>
    </row>
    <row r="909" spans="7:8" ht="15.75" customHeight="1" x14ac:dyDescent="0.25">
      <c r="G909" s="305"/>
      <c r="H909" s="679"/>
    </row>
    <row r="910" spans="7:8" ht="15.75" customHeight="1" x14ac:dyDescent="0.25">
      <c r="G910" s="305"/>
      <c r="H910" s="679"/>
    </row>
    <row r="911" spans="7:8" ht="15.75" customHeight="1" x14ac:dyDescent="0.25">
      <c r="G911" s="305"/>
      <c r="H911" s="679"/>
    </row>
    <row r="912" spans="7:8" ht="15.75" customHeight="1" x14ac:dyDescent="0.25">
      <c r="G912" s="305"/>
      <c r="H912" s="679"/>
    </row>
    <row r="913" spans="7:8" ht="15.75" customHeight="1" x14ac:dyDescent="0.25">
      <c r="G913" s="305"/>
      <c r="H913" s="679"/>
    </row>
    <row r="914" spans="7:8" ht="15.75" customHeight="1" x14ac:dyDescent="0.25">
      <c r="G914" s="305"/>
      <c r="H914" s="679"/>
    </row>
    <row r="915" spans="7:8" ht="15.75" customHeight="1" x14ac:dyDescent="0.25">
      <c r="G915" s="305"/>
      <c r="H915" s="679"/>
    </row>
    <row r="916" spans="7:8" ht="15.75" customHeight="1" x14ac:dyDescent="0.25">
      <c r="G916" s="305"/>
      <c r="H916" s="679"/>
    </row>
    <row r="917" spans="7:8" ht="15.75" customHeight="1" x14ac:dyDescent="0.25">
      <c r="G917" s="305"/>
      <c r="H917" s="679"/>
    </row>
    <row r="918" spans="7:8" ht="15.75" customHeight="1" x14ac:dyDescent="0.25">
      <c r="G918" s="305"/>
      <c r="H918" s="679"/>
    </row>
    <row r="919" spans="7:8" ht="15.75" customHeight="1" x14ac:dyDescent="0.25">
      <c r="G919" s="305"/>
      <c r="H919" s="679"/>
    </row>
    <row r="920" spans="7:8" ht="15.75" customHeight="1" x14ac:dyDescent="0.25">
      <c r="G920" s="305"/>
      <c r="H920" s="679"/>
    </row>
    <row r="921" spans="7:8" ht="15.75" customHeight="1" x14ac:dyDescent="0.25">
      <c r="G921" s="305"/>
      <c r="H921" s="679"/>
    </row>
    <row r="922" spans="7:8" ht="15.75" customHeight="1" x14ac:dyDescent="0.25">
      <c r="G922" s="305"/>
      <c r="H922" s="679"/>
    </row>
    <row r="923" spans="7:8" ht="15.75" customHeight="1" x14ac:dyDescent="0.25">
      <c r="G923" s="305"/>
      <c r="H923" s="679"/>
    </row>
    <row r="924" spans="7:8" ht="15.75" customHeight="1" x14ac:dyDescent="0.25">
      <c r="G924" s="305"/>
      <c r="H924" s="679"/>
    </row>
    <row r="925" spans="7:8" ht="15.75" customHeight="1" x14ac:dyDescent="0.25">
      <c r="G925" s="305"/>
      <c r="H925" s="679"/>
    </row>
    <row r="926" spans="7:8" ht="15.75" customHeight="1" x14ac:dyDescent="0.25">
      <c r="G926" s="305"/>
      <c r="H926" s="679"/>
    </row>
    <row r="927" spans="7:8" ht="15.75" customHeight="1" x14ac:dyDescent="0.25">
      <c r="G927" s="305"/>
      <c r="H927" s="679"/>
    </row>
    <row r="928" spans="7:8" ht="15.75" customHeight="1" x14ac:dyDescent="0.25">
      <c r="G928" s="305"/>
      <c r="H928" s="679"/>
    </row>
    <row r="929" spans="7:8" ht="15.75" customHeight="1" x14ac:dyDescent="0.25">
      <c r="G929" s="305"/>
      <c r="H929" s="679"/>
    </row>
    <row r="930" spans="7:8" ht="15.75" customHeight="1" x14ac:dyDescent="0.25">
      <c r="G930" s="305"/>
      <c r="H930" s="679"/>
    </row>
    <row r="931" spans="7:8" ht="15.75" customHeight="1" x14ac:dyDescent="0.25">
      <c r="G931" s="305"/>
      <c r="H931" s="679"/>
    </row>
    <row r="932" spans="7:8" ht="15.75" customHeight="1" x14ac:dyDescent="0.25">
      <c r="G932" s="305"/>
      <c r="H932" s="679"/>
    </row>
    <row r="933" spans="7:8" ht="15.75" customHeight="1" x14ac:dyDescent="0.25">
      <c r="G933" s="305"/>
      <c r="H933" s="679"/>
    </row>
    <row r="934" spans="7:8" ht="15.75" customHeight="1" x14ac:dyDescent="0.25">
      <c r="G934" s="305"/>
      <c r="H934" s="679"/>
    </row>
    <row r="935" spans="7:8" ht="15.75" customHeight="1" x14ac:dyDescent="0.25">
      <c r="G935" s="305"/>
      <c r="H935" s="679"/>
    </row>
    <row r="936" spans="7:8" ht="15.75" customHeight="1" x14ac:dyDescent="0.25">
      <c r="G936" s="305"/>
      <c r="H936" s="679"/>
    </row>
    <row r="937" spans="7:8" ht="15.75" customHeight="1" x14ac:dyDescent="0.25">
      <c r="G937" s="305"/>
      <c r="H937" s="679"/>
    </row>
    <row r="938" spans="7:8" ht="15.75" customHeight="1" x14ac:dyDescent="0.25">
      <c r="G938" s="305"/>
      <c r="H938" s="679"/>
    </row>
    <row r="939" spans="7:8" ht="15.75" customHeight="1" x14ac:dyDescent="0.25">
      <c r="G939" s="305"/>
      <c r="H939" s="679"/>
    </row>
    <row r="940" spans="7:8" ht="15.75" customHeight="1" x14ac:dyDescent="0.25">
      <c r="G940" s="305"/>
      <c r="H940" s="679"/>
    </row>
    <row r="941" spans="7:8" ht="15.75" customHeight="1" x14ac:dyDescent="0.25">
      <c r="G941" s="305"/>
      <c r="H941" s="679"/>
    </row>
    <row r="942" spans="7:8" ht="15.75" customHeight="1" x14ac:dyDescent="0.25">
      <c r="G942" s="305"/>
      <c r="H942" s="679"/>
    </row>
    <row r="943" spans="7:8" ht="15.75" customHeight="1" x14ac:dyDescent="0.25">
      <c r="G943" s="305"/>
      <c r="H943" s="679"/>
    </row>
    <row r="944" spans="7:8" ht="15.75" customHeight="1" x14ac:dyDescent="0.25">
      <c r="G944" s="305"/>
      <c r="H944" s="679"/>
    </row>
    <row r="945" spans="7:8" ht="15.75" customHeight="1" x14ac:dyDescent="0.25">
      <c r="G945" s="305"/>
      <c r="H945" s="679"/>
    </row>
    <row r="946" spans="7:8" ht="15.75" customHeight="1" x14ac:dyDescent="0.25">
      <c r="G946" s="305"/>
      <c r="H946" s="679"/>
    </row>
    <row r="947" spans="7:8" ht="15.75" customHeight="1" x14ac:dyDescent="0.25">
      <c r="G947" s="305"/>
      <c r="H947" s="679"/>
    </row>
    <row r="948" spans="7:8" ht="15.75" customHeight="1" x14ac:dyDescent="0.25">
      <c r="G948" s="305"/>
      <c r="H948" s="679"/>
    </row>
    <row r="949" spans="7:8" ht="15.75" customHeight="1" x14ac:dyDescent="0.25">
      <c r="G949" s="305"/>
      <c r="H949" s="679"/>
    </row>
    <row r="950" spans="7:8" ht="15.75" customHeight="1" x14ac:dyDescent="0.25">
      <c r="G950" s="305"/>
      <c r="H950" s="679"/>
    </row>
    <row r="951" spans="7:8" ht="15.75" customHeight="1" x14ac:dyDescent="0.25">
      <c r="G951" s="305"/>
      <c r="H951" s="679"/>
    </row>
    <row r="952" spans="7:8" ht="15.75" customHeight="1" x14ac:dyDescent="0.25">
      <c r="G952" s="305"/>
      <c r="H952" s="679"/>
    </row>
    <row r="953" spans="7:8" ht="15.75" customHeight="1" x14ac:dyDescent="0.25">
      <c r="G953" s="305"/>
      <c r="H953" s="679"/>
    </row>
    <row r="954" spans="7:8" ht="15.75" customHeight="1" x14ac:dyDescent="0.25">
      <c r="G954" s="305"/>
      <c r="H954" s="679"/>
    </row>
    <row r="955" spans="7:8" ht="15.75" customHeight="1" x14ac:dyDescent="0.25">
      <c r="G955" s="305"/>
      <c r="H955" s="679"/>
    </row>
    <row r="956" spans="7:8" ht="15.75" customHeight="1" x14ac:dyDescent="0.25">
      <c r="G956" s="305"/>
      <c r="H956" s="679"/>
    </row>
    <row r="957" spans="7:8" ht="15.75" customHeight="1" x14ac:dyDescent="0.25">
      <c r="G957" s="305"/>
      <c r="H957" s="679"/>
    </row>
    <row r="958" spans="7:8" ht="15.75" customHeight="1" x14ac:dyDescent="0.25">
      <c r="G958" s="305"/>
      <c r="H958" s="679"/>
    </row>
    <row r="959" spans="7:8" ht="15.75" customHeight="1" x14ac:dyDescent="0.25">
      <c r="G959" s="305"/>
      <c r="H959" s="679"/>
    </row>
    <row r="960" spans="7:8" ht="15.75" customHeight="1" x14ac:dyDescent="0.25">
      <c r="G960" s="305"/>
      <c r="H960" s="679"/>
    </row>
    <row r="961" spans="7:8" ht="15.75" customHeight="1" x14ac:dyDescent="0.25">
      <c r="G961" s="305"/>
      <c r="H961" s="679"/>
    </row>
    <row r="962" spans="7:8" ht="15.75" customHeight="1" x14ac:dyDescent="0.25">
      <c r="G962" s="305"/>
      <c r="H962" s="679"/>
    </row>
    <row r="963" spans="7:8" ht="15.75" customHeight="1" x14ac:dyDescent="0.25">
      <c r="G963" s="305"/>
      <c r="H963" s="679"/>
    </row>
    <row r="964" spans="7:8" ht="15.75" customHeight="1" x14ac:dyDescent="0.25">
      <c r="G964" s="305"/>
      <c r="H964" s="679"/>
    </row>
    <row r="965" spans="7:8" ht="15.75" customHeight="1" x14ac:dyDescent="0.25">
      <c r="G965" s="305"/>
      <c r="H965" s="679"/>
    </row>
    <row r="966" spans="7:8" ht="15.75" customHeight="1" x14ac:dyDescent="0.25">
      <c r="G966" s="305"/>
      <c r="H966" s="679"/>
    </row>
    <row r="967" spans="7:8" ht="15.75" customHeight="1" x14ac:dyDescent="0.25">
      <c r="G967" s="305"/>
      <c r="H967" s="679"/>
    </row>
    <row r="968" spans="7:8" ht="15.75" customHeight="1" x14ac:dyDescent="0.25">
      <c r="G968" s="305"/>
      <c r="H968" s="679"/>
    </row>
    <row r="969" spans="7:8" ht="15.75" customHeight="1" x14ac:dyDescent="0.25">
      <c r="G969" s="305"/>
      <c r="H969" s="679"/>
    </row>
    <row r="970" spans="7:8" ht="15.75" customHeight="1" x14ac:dyDescent="0.25">
      <c r="G970" s="305"/>
      <c r="H970" s="679"/>
    </row>
    <row r="971" spans="7:8" ht="15.75" customHeight="1" x14ac:dyDescent="0.25">
      <c r="G971" s="305"/>
      <c r="H971" s="679"/>
    </row>
    <row r="972" spans="7:8" ht="15.75" customHeight="1" x14ac:dyDescent="0.25">
      <c r="G972" s="305"/>
      <c r="H972" s="679"/>
    </row>
    <row r="973" spans="7:8" ht="15.75" customHeight="1" x14ac:dyDescent="0.25">
      <c r="G973" s="305"/>
      <c r="H973" s="679"/>
    </row>
    <row r="974" spans="7:8" ht="15.75" customHeight="1" x14ac:dyDescent="0.25">
      <c r="G974" s="305"/>
      <c r="H974" s="679"/>
    </row>
    <row r="975" spans="7:8" ht="15.75" customHeight="1" x14ac:dyDescent="0.25">
      <c r="G975" s="305"/>
      <c r="H975" s="679"/>
    </row>
    <row r="976" spans="7:8" ht="15.75" customHeight="1" x14ac:dyDescent="0.25">
      <c r="G976" s="305"/>
      <c r="H976" s="679"/>
    </row>
    <row r="977" spans="7:8" ht="15.75" customHeight="1" x14ac:dyDescent="0.25">
      <c r="G977" s="305"/>
      <c r="H977" s="679"/>
    </row>
    <row r="978" spans="7:8" ht="15.75" customHeight="1" x14ac:dyDescent="0.25">
      <c r="G978" s="305"/>
      <c r="H978" s="679"/>
    </row>
    <row r="979" spans="7:8" ht="15.75" customHeight="1" x14ac:dyDescent="0.25">
      <c r="G979" s="305"/>
      <c r="H979" s="679"/>
    </row>
    <row r="980" spans="7:8" ht="15.75" customHeight="1" x14ac:dyDescent="0.25">
      <c r="G980" s="305"/>
      <c r="H980" s="679"/>
    </row>
    <row r="981" spans="7:8" ht="15.75" customHeight="1" x14ac:dyDescent="0.25">
      <c r="G981" s="305"/>
      <c r="H981" s="679"/>
    </row>
    <row r="982" spans="7:8" ht="15.75" customHeight="1" x14ac:dyDescent="0.25">
      <c r="G982" s="305"/>
      <c r="H982" s="679"/>
    </row>
    <row r="983" spans="7:8" ht="15.75" customHeight="1" x14ac:dyDescent="0.25">
      <c r="G983" s="305"/>
      <c r="H983" s="679"/>
    </row>
    <row r="984" spans="7:8" ht="15.75" customHeight="1" x14ac:dyDescent="0.25">
      <c r="G984" s="305"/>
      <c r="H984" s="679"/>
    </row>
    <row r="985" spans="7:8" ht="15.75" customHeight="1" x14ac:dyDescent="0.25">
      <c r="G985" s="305"/>
      <c r="H985" s="679"/>
    </row>
    <row r="986" spans="7:8" ht="15.75" customHeight="1" x14ac:dyDescent="0.25">
      <c r="G986" s="305"/>
      <c r="H986" s="679"/>
    </row>
    <row r="987" spans="7:8" ht="15.75" customHeight="1" x14ac:dyDescent="0.25">
      <c r="G987" s="305"/>
      <c r="H987" s="679"/>
    </row>
    <row r="988" spans="7:8" ht="15.75" customHeight="1" x14ac:dyDescent="0.25">
      <c r="G988" s="305"/>
      <c r="H988" s="679"/>
    </row>
    <row r="989" spans="7:8" ht="15.75" customHeight="1" x14ac:dyDescent="0.25">
      <c r="G989" s="305"/>
      <c r="H989" s="679"/>
    </row>
    <row r="990" spans="7:8" ht="15.75" customHeight="1" x14ac:dyDescent="0.25">
      <c r="G990" s="305"/>
      <c r="H990" s="679"/>
    </row>
    <row r="991" spans="7:8" ht="15.75" customHeight="1" x14ac:dyDescent="0.25">
      <c r="G991" s="305"/>
      <c r="H991" s="679"/>
    </row>
    <row r="992" spans="7:8" ht="15.75" customHeight="1" x14ac:dyDescent="0.25">
      <c r="G992" s="305"/>
      <c r="H992" s="679"/>
    </row>
    <row r="993" spans="7:8" ht="15.75" customHeight="1" x14ac:dyDescent="0.25">
      <c r="G993" s="305"/>
      <c r="H993" s="679"/>
    </row>
    <row r="994" spans="7:8" ht="15.75" customHeight="1" x14ac:dyDescent="0.25">
      <c r="G994" s="305"/>
      <c r="H994" s="679"/>
    </row>
    <row r="995" spans="7:8" ht="15.75" customHeight="1" x14ac:dyDescent="0.25">
      <c r="G995" s="305"/>
      <c r="H995" s="679"/>
    </row>
    <row r="996" spans="7:8" ht="15.75" customHeight="1" x14ac:dyDescent="0.25">
      <c r="G996" s="305"/>
      <c r="H996" s="679"/>
    </row>
    <row r="997" spans="7:8" ht="15.75" customHeight="1" x14ac:dyDescent="0.25">
      <c r="G997" s="305"/>
      <c r="H997" s="679"/>
    </row>
    <row r="998" spans="7:8" ht="15.75" customHeight="1" x14ac:dyDescent="0.25">
      <c r="G998" s="305"/>
      <c r="H998" s="679"/>
    </row>
    <row r="999" spans="7:8" ht="15.75" customHeight="1" x14ac:dyDescent="0.25">
      <c r="G999" s="305"/>
      <c r="H999" s="679"/>
    </row>
    <row r="1000" spans="7:8" ht="15.75" customHeight="1" x14ac:dyDescent="0.25">
      <c r="G1000" s="305"/>
      <c r="H1000" s="679"/>
    </row>
    <row r="1001" spans="7:8" ht="15.75" customHeight="1" x14ac:dyDescent="0.25">
      <c r="G1001" s="305"/>
      <c r="H1001" s="679"/>
    </row>
    <row r="1002" spans="7:8" ht="15.75" customHeight="1" x14ac:dyDescent="0.25">
      <c r="G1002" s="305"/>
      <c r="H1002" s="679"/>
    </row>
    <row r="1003" spans="7:8" ht="15.75" customHeight="1" x14ac:dyDescent="0.25">
      <c r="G1003" s="305"/>
      <c r="H1003" s="679"/>
    </row>
    <row r="1004" spans="7:8" ht="15.75" customHeight="1" x14ac:dyDescent="0.25">
      <c r="G1004" s="305"/>
      <c r="H1004" s="679"/>
    </row>
    <row r="1005" spans="7:8" ht="15.75" customHeight="1" x14ac:dyDescent="0.25">
      <c r="G1005" s="305"/>
      <c r="H1005" s="679"/>
    </row>
    <row r="1006" spans="7:8" ht="15.75" customHeight="1" x14ac:dyDescent="0.25">
      <c r="G1006" s="305"/>
      <c r="H1006" s="679"/>
    </row>
    <row r="1007" spans="7:8" ht="15.75" customHeight="1" x14ac:dyDescent="0.25">
      <c r="G1007" s="305"/>
      <c r="H1007" s="679"/>
    </row>
    <row r="1008" spans="7:8" ht="15.75" customHeight="1" x14ac:dyDescent="0.25">
      <c r="G1008" s="305"/>
      <c r="H1008" s="679"/>
    </row>
    <row r="1009" spans="7:8" ht="15.75" customHeight="1" x14ac:dyDescent="0.25">
      <c r="G1009" s="305"/>
      <c r="H1009" s="679"/>
    </row>
    <row r="1010" spans="7:8" ht="15.75" customHeight="1" x14ac:dyDescent="0.25">
      <c r="G1010" s="305"/>
      <c r="H1010" s="679"/>
    </row>
    <row r="1011" spans="7:8" ht="15.75" customHeight="1" x14ac:dyDescent="0.25">
      <c r="G1011" s="305"/>
      <c r="H1011" s="679"/>
    </row>
    <row r="1012" spans="7:8" ht="15.75" customHeight="1" x14ac:dyDescent="0.25">
      <c r="G1012" s="305"/>
      <c r="H1012" s="679"/>
    </row>
    <row r="1013" spans="7:8" ht="15.75" customHeight="1" x14ac:dyDescent="0.25">
      <c r="G1013" s="305"/>
      <c r="H1013" s="679"/>
    </row>
    <row r="1014" spans="7:8" ht="15.75" customHeight="1" x14ac:dyDescent="0.25">
      <c r="G1014" s="305"/>
      <c r="H1014" s="679"/>
    </row>
  </sheetData>
  <hyperlinks>
    <hyperlink ref="J2" location="'TỔNG HỢP'!A1" display="MỤC LỤC" xr:uid="{00000000-0004-0000-1800-000000000000}"/>
  </hyperlinks>
  <pageMargins left="0.7" right="0.7" top="0.75" bottom="0.75" header="0" footer="0"/>
  <pageSetup paperSize="9" fitToWidth="0" fitToHeight="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1000"/>
  <sheetViews>
    <sheetView zoomScale="85" zoomScaleNormal="85" workbookViewId="0">
      <selection activeCell="J2" sqref="J2"/>
    </sheetView>
  </sheetViews>
  <sheetFormatPr defaultColWidth="14" defaultRowHeight="15" customHeight="1" x14ac:dyDescent="0.25"/>
  <cols>
    <col min="1" max="1" width="6" customWidth="1"/>
    <col min="2" max="2" width="47.85546875" customWidth="1"/>
    <col min="3" max="3" width="14" customWidth="1"/>
    <col min="4" max="4" width="18.28515625" customWidth="1"/>
    <col min="5" max="5" width="11.85546875" customWidth="1"/>
    <col min="6" max="6" width="15.7109375" customWidth="1"/>
    <col min="7" max="7" width="19.85546875" customWidth="1"/>
    <col min="8" max="8" width="12.140625" style="684" customWidth="1"/>
    <col min="9" max="9" width="19.85546875" customWidth="1"/>
    <col min="10" max="10" width="13.7109375" customWidth="1"/>
    <col min="11" max="26" width="8.7109375" customWidth="1"/>
  </cols>
  <sheetData>
    <row r="1" spans="1:26" x14ac:dyDescent="0.25">
      <c r="A1" s="296"/>
      <c r="B1" s="296"/>
      <c r="C1" s="296"/>
      <c r="D1" s="296"/>
      <c r="E1" s="296"/>
      <c r="F1" s="451"/>
      <c r="G1" s="451"/>
      <c r="H1" s="687"/>
      <c r="I1" s="296"/>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829</v>
      </c>
      <c r="G2" s="499" t="s">
        <v>420</v>
      </c>
      <c r="H2" s="680" t="s">
        <v>440</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54"/>
      <c r="B3" s="485" t="s">
        <v>87</v>
      </c>
      <c r="C3" s="255" t="s">
        <v>88</v>
      </c>
      <c r="D3" s="256">
        <f>VLOOKUP(C3,'TỔNG HỢP'!$C$4:$P$84,3,0)</f>
        <v>1180000000</v>
      </c>
      <c r="E3" s="257"/>
      <c r="F3" s="487">
        <f>SUM(F4:F889)</f>
        <v>335561400</v>
      </c>
      <c r="G3" s="487">
        <f>D3-F3</f>
        <v>844438600</v>
      </c>
      <c r="H3" s="688"/>
      <c r="I3" s="257"/>
      <c r="J3" s="259"/>
      <c r="K3" s="259"/>
      <c r="L3" s="259"/>
      <c r="M3" s="259"/>
      <c r="N3" s="259"/>
      <c r="O3" s="259"/>
      <c r="P3" s="259"/>
      <c r="Q3" s="259"/>
      <c r="R3" s="259"/>
      <c r="S3" s="259"/>
      <c r="T3" s="259"/>
      <c r="U3" s="259"/>
      <c r="V3" s="259"/>
      <c r="W3" s="259"/>
      <c r="X3" s="259"/>
      <c r="Y3" s="259"/>
      <c r="Z3" s="259"/>
    </row>
    <row r="4" spans="1:26" ht="16.5" x14ac:dyDescent="0.25">
      <c r="A4" s="242"/>
      <c r="B4" s="243" t="s">
        <v>1643</v>
      </c>
      <c r="C4" s="260"/>
      <c r="D4" s="244"/>
      <c r="E4" s="275"/>
      <c r="F4" s="275">
        <v>480000</v>
      </c>
      <c r="G4" s="444"/>
      <c r="H4" s="686">
        <v>46169</v>
      </c>
      <c r="I4" s="242" t="s">
        <v>567</v>
      </c>
      <c r="J4" s="276"/>
      <c r="K4" s="243"/>
      <c r="L4" s="243"/>
      <c r="M4" s="243"/>
      <c r="N4" s="243"/>
      <c r="O4" s="243"/>
      <c r="P4" s="243"/>
      <c r="Q4" s="243"/>
      <c r="R4" s="243"/>
      <c r="S4" s="243"/>
      <c r="T4" s="243"/>
      <c r="U4" s="243"/>
      <c r="V4" s="243"/>
      <c r="W4" s="243"/>
      <c r="X4" s="243"/>
      <c r="Y4" s="243"/>
      <c r="Z4" s="243"/>
    </row>
    <row r="5" spans="1:26" ht="16.5" x14ac:dyDescent="0.25">
      <c r="A5" s="242"/>
      <c r="B5" s="243" t="s">
        <v>1694</v>
      </c>
      <c r="C5" s="260"/>
      <c r="D5" s="244"/>
      <c r="E5" s="275"/>
      <c r="F5" s="275">
        <v>7254400</v>
      </c>
      <c r="G5" s="444"/>
      <c r="H5" s="686">
        <v>46207</v>
      </c>
      <c r="I5" s="242" t="s">
        <v>442</v>
      </c>
      <c r="J5" s="276"/>
      <c r="K5" s="243"/>
      <c r="L5" s="243"/>
      <c r="M5" s="243"/>
      <c r="N5" s="243"/>
      <c r="O5" s="243"/>
      <c r="P5" s="243"/>
      <c r="Q5" s="243"/>
      <c r="R5" s="243"/>
      <c r="S5" s="243"/>
      <c r="T5" s="243"/>
      <c r="U5" s="243"/>
      <c r="V5" s="243"/>
      <c r="W5" s="243"/>
      <c r="X5" s="243"/>
      <c r="Y5" s="243"/>
      <c r="Z5" s="243"/>
    </row>
    <row r="6" spans="1:26" ht="16.5" x14ac:dyDescent="0.25">
      <c r="A6" s="242"/>
      <c r="B6" s="243" t="s">
        <v>1696</v>
      </c>
      <c r="C6" s="260"/>
      <c r="D6" s="244"/>
      <c r="E6" s="275"/>
      <c r="F6" s="275">
        <v>22784000</v>
      </c>
      <c r="G6" s="275"/>
      <c r="H6" s="686">
        <v>46216</v>
      </c>
      <c r="I6" s="242" t="s">
        <v>442</v>
      </c>
      <c r="J6" s="276"/>
      <c r="K6" s="243"/>
      <c r="L6" s="243"/>
      <c r="M6" s="243"/>
      <c r="N6" s="243"/>
      <c r="O6" s="243"/>
      <c r="P6" s="243"/>
      <c r="Q6" s="243"/>
      <c r="R6" s="243"/>
      <c r="S6" s="243"/>
      <c r="T6" s="243"/>
      <c r="U6" s="243"/>
      <c r="V6" s="243"/>
      <c r="W6" s="243"/>
      <c r="X6" s="243"/>
      <c r="Y6" s="243"/>
      <c r="Z6" s="243"/>
    </row>
    <row r="7" spans="1:26" ht="16.5" x14ac:dyDescent="0.25">
      <c r="A7" s="242"/>
      <c r="B7" s="243" t="s">
        <v>1710</v>
      </c>
      <c r="C7" s="260"/>
      <c r="D7" s="244"/>
      <c r="E7" s="275"/>
      <c r="F7" s="275"/>
      <c r="G7" s="275"/>
      <c r="H7" s="686"/>
      <c r="I7" s="242"/>
      <c r="J7" s="276"/>
      <c r="K7" s="243"/>
      <c r="L7" s="243"/>
      <c r="M7" s="243"/>
      <c r="N7" s="243"/>
      <c r="O7" s="243"/>
      <c r="P7" s="243"/>
      <c r="Q7" s="243"/>
      <c r="R7" s="243"/>
      <c r="S7" s="243"/>
      <c r="T7" s="243"/>
      <c r="U7" s="243"/>
      <c r="V7" s="243"/>
      <c r="W7" s="243"/>
      <c r="X7" s="243"/>
      <c r="Y7" s="243"/>
      <c r="Z7" s="243"/>
    </row>
    <row r="8" spans="1:26" ht="20.25" customHeight="1" x14ac:dyDescent="0.25">
      <c r="A8" s="242"/>
      <c r="B8" s="243" t="s">
        <v>1732</v>
      </c>
      <c r="C8" s="260"/>
      <c r="D8" s="244"/>
      <c r="E8" s="275"/>
      <c r="F8" s="275">
        <v>15243000</v>
      </c>
      <c r="G8" s="275"/>
      <c r="H8" s="686">
        <v>46238</v>
      </c>
      <c r="I8" s="242" t="s">
        <v>442</v>
      </c>
      <c r="J8" s="276"/>
      <c r="K8" s="243"/>
      <c r="L8" s="243"/>
      <c r="M8" s="243"/>
      <c r="N8" s="243"/>
      <c r="O8" s="243"/>
      <c r="P8" s="243"/>
      <c r="Q8" s="243"/>
      <c r="R8" s="243"/>
      <c r="S8" s="243"/>
      <c r="T8" s="243"/>
      <c r="U8" s="243"/>
      <c r="V8" s="243"/>
      <c r="W8" s="243"/>
      <c r="X8" s="243"/>
      <c r="Y8" s="243"/>
      <c r="Z8" s="243"/>
    </row>
    <row r="9" spans="1:26" ht="16.5" x14ac:dyDescent="0.25">
      <c r="A9" s="242"/>
      <c r="B9" s="243" t="s">
        <v>1780</v>
      </c>
      <c r="C9" s="260"/>
      <c r="D9" s="244"/>
      <c r="E9" s="275"/>
      <c r="F9" s="275">
        <v>289800000</v>
      </c>
      <c r="G9" s="275"/>
      <c r="H9" s="686">
        <v>46279</v>
      </c>
      <c r="I9" s="242" t="s">
        <v>442</v>
      </c>
      <c r="J9" s="276"/>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75"/>
      <c r="H10" s="686"/>
      <c r="I10" s="242"/>
      <c r="J10" s="276"/>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75"/>
      <c r="H11" s="686"/>
      <c r="I11" s="242"/>
      <c r="J11" s="276"/>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75"/>
      <c r="H12" s="686"/>
      <c r="I12" s="243"/>
      <c r="J12" s="276"/>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75"/>
      <c r="H13" s="686"/>
      <c r="I13" s="243"/>
      <c r="J13" s="276"/>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75"/>
      <c r="H14" s="686"/>
      <c r="I14" s="242"/>
      <c r="J14" s="276"/>
      <c r="K14" s="243"/>
      <c r="L14" s="243"/>
      <c r="M14" s="243"/>
      <c r="N14" s="243"/>
      <c r="O14" s="243"/>
      <c r="P14" s="243"/>
      <c r="Q14" s="243"/>
      <c r="R14" s="243"/>
      <c r="S14" s="243"/>
      <c r="T14" s="243"/>
      <c r="U14" s="243"/>
      <c r="V14" s="243"/>
      <c r="W14" s="243"/>
      <c r="X14" s="243"/>
      <c r="Y14" s="243"/>
      <c r="Z14" s="243"/>
    </row>
    <row r="15" spans="1:26" ht="16.5" x14ac:dyDescent="0.25">
      <c r="A15" s="242">
        <v>1</v>
      </c>
      <c r="B15" s="243" t="s">
        <v>830</v>
      </c>
      <c r="C15" s="260"/>
      <c r="D15" s="244"/>
      <c r="E15" s="275">
        <v>14812000</v>
      </c>
      <c r="F15" s="275"/>
      <c r="G15" s="444"/>
      <c r="H15" s="686">
        <v>45702</v>
      </c>
      <c r="I15" s="242" t="s">
        <v>831</v>
      </c>
      <c r="J15" s="276"/>
      <c r="K15" s="243"/>
      <c r="L15" s="243"/>
      <c r="M15" s="243"/>
      <c r="N15" s="243"/>
      <c r="O15" s="243"/>
      <c r="P15" s="243"/>
      <c r="Q15" s="243"/>
      <c r="R15" s="243"/>
      <c r="S15" s="243"/>
      <c r="T15" s="243"/>
      <c r="U15" s="243"/>
      <c r="V15" s="243"/>
      <c r="W15" s="243"/>
      <c r="X15" s="243"/>
      <c r="Y15" s="243"/>
      <c r="Z15" s="243"/>
    </row>
    <row r="16" spans="1:26" ht="16.5" x14ac:dyDescent="0.25">
      <c r="A16" s="242">
        <v>2</v>
      </c>
      <c r="B16" s="243" t="s">
        <v>832</v>
      </c>
      <c r="C16" s="260"/>
      <c r="D16" s="244"/>
      <c r="E16" s="275"/>
      <c r="F16" s="275"/>
      <c r="G16" s="444"/>
      <c r="H16" s="686"/>
      <c r="I16" s="242"/>
      <c r="J16" s="276"/>
      <c r="K16" s="243"/>
      <c r="L16" s="243"/>
      <c r="M16" s="243"/>
      <c r="N16" s="243"/>
      <c r="O16" s="243"/>
      <c r="P16" s="243"/>
      <c r="Q16" s="243"/>
      <c r="R16" s="243"/>
      <c r="S16" s="243"/>
      <c r="T16" s="243"/>
      <c r="U16" s="243"/>
      <c r="V16" s="243"/>
      <c r="W16" s="243"/>
      <c r="X16" s="243"/>
      <c r="Y16" s="243"/>
      <c r="Z16" s="243"/>
    </row>
    <row r="17" spans="1:26" ht="16.5" x14ac:dyDescent="0.25">
      <c r="A17" s="242">
        <v>3</v>
      </c>
      <c r="B17" s="243" t="s">
        <v>833</v>
      </c>
      <c r="C17" s="260"/>
      <c r="D17" s="244"/>
      <c r="E17" s="275">
        <v>37514000</v>
      </c>
      <c r="F17" s="275"/>
      <c r="G17" s="275"/>
      <c r="H17" s="686">
        <v>45740</v>
      </c>
      <c r="I17" s="242"/>
      <c r="J17" s="276">
        <v>45749</v>
      </c>
      <c r="K17" s="243"/>
      <c r="L17" s="243"/>
      <c r="M17" s="243"/>
      <c r="N17" s="243"/>
      <c r="O17" s="243"/>
      <c r="P17" s="243"/>
      <c r="Q17" s="243"/>
      <c r="R17" s="243"/>
      <c r="S17" s="243"/>
      <c r="T17" s="243"/>
      <c r="U17" s="243"/>
      <c r="V17" s="243"/>
      <c r="W17" s="243"/>
      <c r="X17" s="243"/>
      <c r="Y17" s="243"/>
      <c r="Z17" s="243"/>
    </row>
    <row r="18" spans="1:26" ht="16.5" x14ac:dyDescent="0.25">
      <c r="A18" s="242">
        <v>4</v>
      </c>
      <c r="B18" s="243" t="s">
        <v>832</v>
      </c>
      <c r="C18" s="260"/>
      <c r="D18" s="244"/>
      <c r="E18" s="275">
        <v>42949632</v>
      </c>
      <c r="F18" s="275"/>
      <c r="G18" s="275"/>
      <c r="H18" s="686">
        <v>45750</v>
      </c>
      <c r="I18" s="242" t="s">
        <v>831</v>
      </c>
      <c r="J18" s="276"/>
      <c r="K18" s="243"/>
      <c r="L18" s="243"/>
      <c r="M18" s="243"/>
      <c r="N18" s="243"/>
      <c r="O18" s="243"/>
      <c r="P18" s="243"/>
      <c r="Q18" s="243"/>
      <c r="R18" s="243"/>
      <c r="S18" s="243"/>
      <c r="T18" s="243"/>
      <c r="U18" s="243"/>
      <c r="V18" s="243"/>
      <c r="W18" s="243"/>
      <c r="X18" s="243"/>
      <c r="Y18" s="243"/>
      <c r="Z18" s="243"/>
    </row>
    <row r="19" spans="1:26" ht="43.5" customHeight="1" x14ac:dyDescent="0.25">
      <c r="A19" s="242">
        <v>5</v>
      </c>
      <c r="B19" s="472" t="s">
        <v>834</v>
      </c>
      <c r="C19" s="260"/>
      <c r="D19" s="244"/>
      <c r="E19" s="275">
        <v>20471000</v>
      </c>
      <c r="F19" s="275"/>
      <c r="G19" s="275"/>
      <c r="H19" s="686">
        <v>45813</v>
      </c>
      <c r="I19" s="242" t="s">
        <v>831</v>
      </c>
      <c r="J19" s="276"/>
      <c r="K19" s="243"/>
      <c r="L19" s="243"/>
      <c r="M19" s="243"/>
      <c r="N19" s="243"/>
      <c r="O19" s="243"/>
      <c r="P19" s="243"/>
      <c r="Q19" s="243"/>
      <c r="R19" s="243"/>
      <c r="S19" s="243"/>
      <c r="T19" s="243"/>
      <c r="U19" s="243"/>
      <c r="V19" s="243"/>
      <c r="W19" s="243"/>
      <c r="X19" s="243"/>
      <c r="Y19" s="243"/>
      <c r="Z19" s="243"/>
    </row>
    <row r="20" spans="1:26" ht="16.5" x14ac:dyDescent="0.25">
      <c r="A20" s="242">
        <v>6</v>
      </c>
      <c r="B20" s="243" t="s">
        <v>835</v>
      </c>
      <c r="C20" s="260"/>
      <c r="D20" s="244"/>
      <c r="E20" s="275">
        <f>6000000/1.08</f>
        <v>5555555.555555555</v>
      </c>
      <c r="F20" s="275"/>
      <c r="G20" s="275"/>
      <c r="H20" s="686">
        <v>45915</v>
      </c>
      <c r="I20" s="242" t="s">
        <v>831</v>
      </c>
      <c r="J20" s="276"/>
      <c r="K20" s="243"/>
      <c r="L20" s="243"/>
      <c r="M20" s="243"/>
      <c r="N20" s="243"/>
      <c r="O20" s="243"/>
      <c r="P20" s="243"/>
      <c r="Q20" s="243"/>
      <c r="R20" s="243"/>
      <c r="S20" s="243"/>
      <c r="T20" s="243"/>
      <c r="U20" s="243"/>
      <c r="V20" s="243"/>
      <c r="W20" s="243"/>
      <c r="X20" s="243"/>
      <c r="Y20" s="243"/>
      <c r="Z20" s="243"/>
    </row>
    <row r="21" spans="1:26" ht="15.75" customHeight="1" x14ac:dyDescent="0.25">
      <c r="A21" s="242"/>
      <c r="B21" s="243"/>
      <c r="C21" s="260"/>
      <c r="D21" s="244"/>
      <c r="E21" s="275"/>
      <c r="F21" s="275"/>
      <c r="G21" s="275"/>
      <c r="H21" s="686"/>
      <c r="I21" s="242"/>
      <c r="J21" s="276"/>
      <c r="K21" s="243"/>
      <c r="L21" s="243"/>
      <c r="M21" s="243"/>
      <c r="N21" s="243"/>
      <c r="O21" s="243"/>
      <c r="P21" s="243"/>
      <c r="Q21" s="243"/>
      <c r="R21" s="243"/>
      <c r="S21" s="243"/>
      <c r="T21" s="243"/>
      <c r="U21" s="243"/>
      <c r="V21" s="243"/>
      <c r="W21" s="243"/>
      <c r="X21" s="243"/>
      <c r="Y21" s="243"/>
      <c r="Z21" s="243"/>
    </row>
    <row r="22" spans="1:26" ht="15.75" customHeight="1" x14ac:dyDescent="0.25">
      <c r="A22" s="242"/>
      <c r="B22" s="243" t="s">
        <v>836</v>
      </c>
      <c r="C22" s="260"/>
      <c r="D22" s="244"/>
      <c r="E22" s="275">
        <f>7150000/1.08</f>
        <v>6620370.3703703703</v>
      </c>
      <c r="F22" s="275"/>
      <c r="G22" s="275"/>
      <c r="H22" s="686">
        <v>45349</v>
      </c>
      <c r="I22" s="242" t="s">
        <v>535</v>
      </c>
      <c r="J22" s="276"/>
      <c r="K22" s="243"/>
      <c r="L22" s="243"/>
      <c r="M22" s="243"/>
      <c r="N22" s="243"/>
      <c r="O22" s="243"/>
      <c r="P22" s="243"/>
      <c r="Q22" s="243"/>
      <c r="R22" s="243"/>
      <c r="S22" s="243"/>
      <c r="T22" s="243"/>
      <c r="U22" s="243"/>
      <c r="V22" s="243"/>
      <c r="W22" s="243"/>
      <c r="X22" s="243"/>
      <c r="Y22" s="243"/>
      <c r="Z22" s="243"/>
    </row>
    <row r="23" spans="1:26" ht="15.75" customHeight="1" x14ac:dyDescent="0.25">
      <c r="A23" s="296"/>
      <c r="B23" s="296" t="s">
        <v>837</v>
      </c>
      <c r="C23" s="296"/>
      <c r="D23" s="296"/>
      <c r="E23" s="451">
        <v>35949840</v>
      </c>
      <c r="F23" s="451"/>
      <c r="G23" s="451">
        <v>35949840</v>
      </c>
      <c r="H23" s="686">
        <v>45530</v>
      </c>
      <c r="I23" s="242" t="s">
        <v>535</v>
      </c>
      <c r="J23" s="276"/>
      <c r="K23" s="296"/>
      <c r="L23" s="296"/>
      <c r="M23" s="296"/>
      <c r="N23" s="296"/>
      <c r="O23" s="296"/>
      <c r="P23" s="296"/>
      <c r="Q23" s="296"/>
      <c r="R23" s="296"/>
      <c r="S23" s="296"/>
      <c r="T23" s="296"/>
      <c r="U23" s="296"/>
      <c r="V23" s="296"/>
      <c r="W23" s="296"/>
      <c r="X23" s="296"/>
      <c r="Y23" s="296"/>
      <c r="Z23" s="296"/>
    </row>
    <row r="24" spans="1:26" ht="15.75" customHeight="1" x14ac:dyDescent="0.25">
      <c r="A24" s="445"/>
      <c r="B24" s="243" t="s">
        <v>838</v>
      </c>
      <c r="C24" s="243"/>
      <c r="D24" s="243"/>
      <c r="E24" s="275">
        <v>14000000</v>
      </c>
      <c r="F24" s="275"/>
      <c r="G24" s="275">
        <v>14350000</v>
      </c>
      <c r="H24" s="686">
        <v>45569</v>
      </c>
      <c r="I24" s="242" t="s">
        <v>535</v>
      </c>
      <c r="J24" s="276"/>
      <c r="K24" s="445"/>
      <c r="L24" s="445"/>
      <c r="M24" s="445"/>
      <c r="N24" s="445"/>
      <c r="O24" s="445"/>
      <c r="P24" s="445"/>
      <c r="Q24" s="445"/>
      <c r="R24" s="445"/>
      <c r="S24" s="445"/>
      <c r="T24" s="445"/>
      <c r="U24" s="445"/>
      <c r="V24" s="445"/>
      <c r="W24" s="445"/>
      <c r="X24" s="445"/>
      <c r="Y24" s="445"/>
      <c r="Z24" s="445"/>
    </row>
    <row r="25" spans="1:26" ht="15.75" customHeight="1" x14ac:dyDescent="0.25">
      <c r="A25" s="296"/>
      <c r="B25" s="296"/>
      <c r="C25" s="296"/>
      <c r="D25" s="296"/>
      <c r="E25" s="451"/>
      <c r="F25" s="451"/>
      <c r="G25" s="451"/>
      <c r="H25" s="687"/>
      <c r="I25" s="301"/>
      <c r="J25" s="276"/>
      <c r="K25" s="296"/>
      <c r="L25" s="296"/>
      <c r="M25" s="296"/>
      <c r="N25" s="296"/>
      <c r="O25" s="296"/>
      <c r="P25" s="296"/>
      <c r="Q25" s="296"/>
      <c r="R25" s="296"/>
      <c r="S25" s="296"/>
      <c r="T25" s="296"/>
      <c r="U25" s="296"/>
      <c r="V25" s="296"/>
      <c r="W25" s="296"/>
      <c r="X25" s="296"/>
      <c r="Y25" s="296"/>
      <c r="Z25" s="296"/>
    </row>
    <row r="26" spans="1:26" ht="15.75" customHeight="1" x14ac:dyDescent="0.25">
      <c r="A26" s="296"/>
      <c r="B26" s="296"/>
      <c r="C26" s="296"/>
      <c r="D26" s="296"/>
      <c r="E26" s="451"/>
      <c r="F26" s="451"/>
      <c r="G26" s="451"/>
      <c r="H26" s="687"/>
      <c r="I26" s="301"/>
      <c r="J26" s="276"/>
      <c r="K26" s="296"/>
      <c r="L26" s="296"/>
      <c r="M26" s="296"/>
      <c r="N26" s="296"/>
      <c r="O26" s="296"/>
      <c r="P26" s="296"/>
      <c r="Q26" s="296"/>
      <c r="R26" s="296"/>
      <c r="S26" s="296"/>
      <c r="T26" s="296"/>
      <c r="U26" s="296"/>
      <c r="V26" s="296"/>
      <c r="W26" s="296"/>
      <c r="X26" s="296"/>
      <c r="Y26" s="296"/>
      <c r="Z26" s="296"/>
    </row>
    <row r="27" spans="1:26" ht="15.75" customHeight="1" x14ac:dyDescent="0.25">
      <c r="A27" s="296"/>
      <c r="B27" s="296"/>
      <c r="C27" s="296"/>
      <c r="D27" s="296"/>
      <c r="E27" s="451"/>
      <c r="F27" s="451"/>
      <c r="G27" s="451"/>
      <c r="H27" s="687"/>
      <c r="I27" s="301"/>
      <c r="J27" s="276"/>
      <c r="K27" s="296"/>
      <c r="L27" s="296"/>
      <c r="M27" s="296"/>
      <c r="N27" s="296"/>
      <c r="O27" s="296"/>
      <c r="P27" s="296"/>
      <c r="Q27" s="296"/>
      <c r="R27" s="296"/>
      <c r="S27" s="296"/>
      <c r="T27" s="296"/>
      <c r="U27" s="296"/>
      <c r="V27" s="296"/>
      <c r="W27" s="296"/>
      <c r="X27" s="296"/>
      <c r="Y27" s="296"/>
      <c r="Z27" s="296"/>
    </row>
    <row r="28" spans="1:26" ht="15.75" customHeight="1" x14ac:dyDescent="0.25">
      <c r="A28" s="296"/>
      <c r="B28" s="296"/>
      <c r="C28" s="296"/>
      <c r="D28" s="296"/>
      <c r="E28" s="451"/>
      <c r="F28" s="451"/>
      <c r="G28" s="451"/>
      <c r="H28" s="687"/>
      <c r="I28" s="296"/>
      <c r="J28" s="276"/>
      <c r="K28" s="296"/>
      <c r="L28" s="296"/>
      <c r="M28" s="296"/>
      <c r="N28" s="296"/>
      <c r="O28" s="296"/>
      <c r="P28" s="296"/>
      <c r="Q28" s="296"/>
      <c r="R28" s="296"/>
      <c r="S28" s="296"/>
      <c r="T28" s="296"/>
      <c r="U28" s="296"/>
      <c r="V28" s="296"/>
      <c r="W28" s="296"/>
      <c r="X28" s="296"/>
      <c r="Y28" s="296"/>
      <c r="Z28" s="296"/>
    </row>
    <row r="29" spans="1:26" ht="15.75" customHeight="1" x14ac:dyDescent="0.25">
      <c r="A29" s="296"/>
      <c r="B29" s="296"/>
      <c r="C29" s="296"/>
      <c r="D29" s="296"/>
      <c r="E29" s="451"/>
      <c r="F29" s="451"/>
      <c r="G29" s="451"/>
      <c r="H29" s="687"/>
      <c r="I29" s="296"/>
      <c r="J29" s="276"/>
      <c r="K29" s="296"/>
      <c r="L29" s="296"/>
      <c r="M29" s="296"/>
      <c r="N29" s="296"/>
      <c r="O29" s="296"/>
      <c r="P29" s="296"/>
      <c r="Q29" s="296"/>
      <c r="R29" s="296"/>
      <c r="S29" s="296"/>
      <c r="T29" s="296"/>
      <c r="U29" s="296"/>
      <c r="V29" s="296"/>
      <c r="W29" s="296"/>
      <c r="X29" s="296"/>
      <c r="Y29" s="296"/>
      <c r="Z29" s="296"/>
    </row>
    <row r="30" spans="1:26" ht="15.75" customHeight="1" x14ac:dyDescent="0.25">
      <c r="A30" s="296"/>
      <c r="B30" s="296"/>
      <c r="C30" s="296"/>
      <c r="D30" s="296"/>
      <c r="E30" s="451"/>
      <c r="F30" s="451"/>
      <c r="G30" s="451"/>
      <c r="H30" s="687"/>
      <c r="I30" s="296"/>
      <c r="J30" s="276"/>
      <c r="K30" s="296"/>
      <c r="L30" s="296"/>
      <c r="M30" s="296"/>
      <c r="N30" s="296"/>
      <c r="O30" s="296"/>
      <c r="P30" s="296"/>
      <c r="Q30" s="296"/>
      <c r="R30" s="296"/>
      <c r="S30" s="296"/>
      <c r="T30" s="296"/>
      <c r="U30" s="296"/>
      <c r="V30" s="296"/>
      <c r="W30" s="296"/>
      <c r="X30" s="296"/>
      <c r="Y30" s="296"/>
      <c r="Z30" s="296"/>
    </row>
    <row r="31" spans="1:26" ht="15.75" customHeight="1" x14ac:dyDescent="0.25">
      <c r="A31" s="296"/>
      <c r="B31" s="296"/>
      <c r="C31" s="296"/>
      <c r="D31" s="296"/>
      <c r="E31" s="451"/>
      <c r="F31" s="451"/>
      <c r="G31" s="451"/>
      <c r="H31" s="687"/>
      <c r="I31" s="296"/>
      <c r="J31" s="276"/>
      <c r="K31" s="296"/>
      <c r="L31" s="296"/>
      <c r="M31" s="296"/>
      <c r="N31" s="296"/>
      <c r="O31" s="296"/>
      <c r="P31" s="296"/>
      <c r="Q31" s="296"/>
      <c r="R31" s="296"/>
      <c r="S31" s="296"/>
      <c r="T31" s="296"/>
      <c r="U31" s="296"/>
      <c r="V31" s="296"/>
      <c r="W31" s="296"/>
      <c r="X31" s="296"/>
      <c r="Y31" s="296"/>
      <c r="Z31" s="296"/>
    </row>
    <row r="32" spans="1:26" ht="15.75" customHeight="1" x14ac:dyDescent="0.25">
      <c r="A32" s="296"/>
      <c r="B32" s="296"/>
      <c r="C32" s="296"/>
      <c r="D32" s="296"/>
      <c r="E32" s="451"/>
      <c r="F32" s="451"/>
      <c r="G32" s="451"/>
      <c r="H32" s="687"/>
      <c r="I32" s="296"/>
      <c r="J32" s="296"/>
      <c r="K32" s="296"/>
      <c r="L32" s="296"/>
      <c r="M32" s="296"/>
      <c r="N32" s="296"/>
      <c r="O32" s="296"/>
      <c r="P32" s="296"/>
      <c r="Q32" s="296"/>
      <c r="R32" s="296"/>
      <c r="S32" s="296"/>
      <c r="T32" s="296"/>
      <c r="U32" s="296"/>
      <c r="V32" s="296"/>
      <c r="W32" s="296"/>
      <c r="X32" s="296"/>
      <c r="Y32" s="296"/>
      <c r="Z32" s="296"/>
    </row>
    <row r="33" spans="1:26" ht="15.75" customHeight="1" x14ac:dyDescent="0.25">
      <c r="A33" s="296"/>
      <c r="B33" s="296"/>
      <c r="C33" s="296"/>
      <c r="D33" s="296"/>
      <c r="E33" s="451"/>
      <c r="F33" s="451"/>
      <c r="G33" s="451"/>
      <c r="H33" s="687"/>
      <c r="I33" s="296"/>
      <c r="J33" s="296"/>
      <c r="K33" s="296"/>
      <c r="L33" s="296"/>
      <c r="M33" s="296"/>
      <c r="N33" s="296"/>
      <c r="O33" s="296"/>
      <c r="P33" s="296"/>
      <c r="Q33" s="296"/>
      <c r="R33" s="296"/>
      <c r="S33" s="296"/>
      <c r="T33" s="296"/>
      <c r="U33" s="296"/>
      <c r="V33" s="296"/>
      <c r="W33" s="296"/>
      <c r="X33" s="296"/>
      <c r="Y33" s="296"/>
      <c r="Z33" s="296"/>
    </row>
    <row r="34" spans="1:26" ht="15.75" customHeight="1" x14ac:dyDescent="0.25">
      <c r="A34" s="296"/>
      <c r="B34" s="296"/>
      <c r="C34" s="296"/>
      <c r="D34" s="296"/>
      <c r="E34" s="451"/>
      <c r="F34" s="451"/>
      <c r="G34" s="451"/>
      <c r="H34" s="687"/>
      <c r="I34" s="296"/>
      <c r="J34" s="296"/>
      <c r="K34" s="296"/>
      <c r="L34" s="296"/>
      <c r="M34" s="296"/>
      <c r="N34" s="296"/>
      <c r="O34" s="296"/>
      <c r="P34" s="296"/>
      <c r="Q34" s="296"/>
      <c r="R34" s="296"/>
      <c r="S34" s="296"/>
      <c r="T34" s="296"/>
      <c r="U34" s="296"/>
      <c r="V34" s="296"/>
      <c r="W34" s="296"/>
      <c r="X34" s="296"/>
      <c r="Y34" s="296"/>
      <c r="Z34" s="296"/>
    </row>
    <row r="35" spans="1:26" ht="15.75" customHeight="1" x14ac:dyDescent="0.25">
      <c r="A35" s="296"/>
      <c r="B35" s="296"/>
      <c r="C35" s="296"/>
      <c r="D35" s="296"/>
      <c r="E35" s="451"/>
      <c r="F35" s="451"/>
      <c r="G35" s="451"/>
      <c r="H35" s="687"/>
      <c r="I35" s="296"/>
      <c r="J35" s="296"/>
      <c r="K35" s="296"/>
      <c r="L35" s="296"/>
      <c r="M35" s="296"/>
      <c r="N35" s="296"/>
      <c r="O35" s="296"/>
      <c r="P35" s="296"/>
      <c r="Q35" s="296"/>
      <c r="R35" s="296"/>
      <c r="S35" s="296"/>
      <c r="T35" s="296"/>
      <c r="U35" s="296"/>
      <c r="V35" s="296"/>
      <c r="W35" s="296"/>
      <c r="X35" s="296"/>
      <c r="Y35" s="296"/>
      <c r="Z35" s="296"/>
    </row>
    <row r="36" spans="1:26" ht="15.75" customHeight="1" x14ac:dyDescent="0.25">
      <c r="A36" s="296"/>
      <c r="B36" s="296"/>
      <c r="C36" s="296"/>
      <c r="D36" s="296"/>
      <c r="E36" s="451"/>
      <c r="F36" s="451"/>
      <c r="G36" s="451"/>
      <c r="H36" s="687"/>
      <c r="I36" s="296"/>
      <c r="J36" s="296"/>
      <c r="K36" s="296"/>
      <c r="L36" s="296"/>
      <c r="M36" s="296"/>
      <c r="N36" s="296"/>
      <c r="O36" s="296"/>
      <c r="P36" s="296"/>
      <c r="Q36" s="296"/>
      <c r="R36" s="296"/>
      <c r="S36" s="296"/>
      <c r="T36" s="296"/>
      <c r="U36" s="296"/>
      <c r="V36" s="296"/>
      <c r="W36" s="296"/>
      <c r="X36" s="296"/>
      <c r="Y36" s="296"/>
      <c r="Z36" s="296"/>
    </row>
    <row r="37" spans="1:26" ht="15.75" customHeight="1" x14ac:dyDescent="0.25">
      <c r="A37" s="296"/>
      <c r="B37" s="296"/>
      <c r="C37" s="296"/>
      <c r="D37" s="296"/>
      <c r="E37" s="451"/>
      <c r="F37" s="451"/>
      <c r="G37" s="451"/>
      <c r="H37" s="687"/>
      <c r="I37" s="296"/>
      <c r="J37" s="296"/>
      <c r="K37" s="296"/>
      <c r="L37" s="296"/>
      <c r="M37" s="296"/>
      <c r="N37" s="296"/>
      <c r="O37" s="296"/>
      <c r="P37" s="296"/>
      <c r="Q37" s="296"/>
      <c r="R37" s="296"/>
      <c r="S37" s="296"/>
      <c r="T37" s="296"/>
      <c r="U37" s="296"/>
      <c r="V37" s="296"/>
      <c r="W37" s="296"/>
      <c r="X37" s="296"/>
      <c r="Y37" s="296"/>
      <c r="Z37" s="296"/>
    </row>
    <row r="38" spans="1:26" ht="15.75" customHeight="1" x14ac:dyDescent="0.25">
      <c r="A38" s="296"/>
      <c r="B38" s="296"/>
      <c r="C38" s="296"/>
      <c r="D38" s="296"/>
      <c r="E38" s="451"/>
      <c r="F38" s="451"/>
      <c r="G38" s="451"/>
      <c r="H38" s="687"/>
      <c r="I38" s="296"/>
      <c r="J38" s="296"/>
      <c r="K38" s="296"/>
      <c r="L38" s="296"/>
      <c r="M38" s="296"/>
      <c r="N38" s="296"/>
      <c r="O38" s="296"/>
      <c r="P38" s="296"/>
      <c r="Q38" s="296"/>
      <c r="R38" s="296"/>
      <c r="S38" s="296"/>
      <c r="T38" s="296"/>
      <c r="U38" s="296"/>
      <c r="V38" s="296"/>
      <c r="W38" s="296"/>
      <c r="X38" s="296"/>
      <c r="Y38" s="296"/>
      <c r="Z38" s="296"/>
    </row>
    <row r="39" spans="1:26" ht="15.75" customHeight="1" x14ac:dyDescent="0.25">
      <c r="A39" s="296"/>
      <c r="B39" s="296"/>
      <c r="C39" s="296"/>
      <c r="D39" s="296"/>
      <c r="E39" s="451"/>
      <c r="F39" s="451"/>
      <c r="G39" s="451"/>
      <c r="H39" s="687"/>
      <c r="I39" s="296"/>
      <c r="J39" s="296"/>
      <c r="K39" s="296"/>
      <c r="L39" s="296"/>
      <c r="M39" s="296"/>
      <c r="N39" s="296"/>
      <c r="O39" s="296"/>
      <c r="P39" s="296"/>
      <c r="Q39" s="296"/>
      <c r="R39" s="296"/>
      <c r="S39" s="296"/>
      <c r="T39" s="296"/>
      <c r="U39" s="296"/>
      <c r="V39" s="296"/>
      <c r="W39" s="296"/>
      <c r="X39" s="296"/>
      <c r="Y39" s="296"/>
      <c r="Z39" s="296"/>
    </row>
    <row r="40" spans="1:26" ht="15.75" customHeight="1" x14ac:dyDescent="0.25">
      <c r="A40" s="296"/>
      <c r="B40" s="296"/>
      <c r="C40" s="296"/>
      <c r="D40" s="296"/>
      <c r="E40" s="451"/>
      <c r="F40" s="451"/>
      <c r="G40" s="451"/>
      <c r="H40" s="687"/>
      <c r="I40" s="296"/>
      <c r="J40" s="296"/>
      <c r="K40" s="296"/>
      <c r="L40" s="296"/>
      <c r="M40" s="296"/>
      <c r="N40" s="296"/>
      <c r="O40" s="296"/>
      <c r="P40" s="296"/>
      <c r="Q40" s="296"/>
      <c r="R40" s="296"/>
      <c r="S40" s="296"/>
      <c r="T40" s="296"/>
      <c r="U40" s="296"/>
      <c r="V40" s="296"/>
      <c r="W40" s="296"/>
      <c r="X40" s="296"/>
      <c r="Y40" s="296"/>
      <c r="Z40" s="296"/>
    </row>
    <row r="41" spans="1:26" ht="15.75" customHeight="1" x14ac:dyDescent="0.25">
      <c r="A41" s="296"/>
      <c r="B41" s="296"/>
      <c r="C41" s="296"/>
      <c r="D41" s="296"/>
      <c r="E41" s="451"/>
      <c r="F41" s="451"/>
      <c r="G41" s="451"/>
      <c r="H41" s="687"/>
      <c r="I41" s="296"/>
      <c r="J41" s="296"/>
      <c r="K41" s="296"/>
      <c r="L41" s="296"/>
      <c r="M41" s="296"/>
      <c r="N41" s="296"/>
      <c r="O41" s="296"/>
      <c r="P41" s="296"/>
      <c r="Q41" s="296"/>
      <c r="R41" s="296"/>
      <c r="S41" s="296"/>
      <c r="T41" s="296"/>
      <c r="U41" s="296"/>
      <c r="V41" s="296"/>
      <c r="W41" s="296"/>
      <c r="X41" s="296"/>
      <c r="Y41" s="296"/>
      <c r="Z41" s="296"/>
    </row>
    <row r="42" spans="1:26" ht="15.75" customHeight="1" x14ac:dyDescent="0.25">
      <c r="A42" s="296"/>
      <c r="B42" s="296"/>
      <c r="C42" s="296"/>
      <c r="D42" s="296"/>
      <c r="E42" s="451"/>
      <c r="F42" s="451"/>
      <c r="G42" s="451"/>
      <c r="H42" s="687"/>
      <c r="I42" s="296"/>
      <c r="J42" s="296"/>
      <c r="K42" s="296"/>
      <c r="L42" s="296"/>
      <c r="M42" s="296"/>
      <c r="N42" s="296"/>
      <c r="O42" s="296"/>
      <c r="P42" s="296"/>
      <c r="Q42" s="296"/>
      <c r="R42" s="296"/>
      <c r="S42" s="296"/>
      <c r="T42" s="296"/>
      <c r="U42" s="296"/>
      <c r="V42" s="296"/>
      <c r="W42" s="296"/>
      <c r="X42" s="296"/>
      <c r="Y42" s="296"/>
      <c r="Z42" s="296"/>
    </row>
    <row r="43" spans="1:26" ht="15.75" customHeight="1" x14ac:dyDescent="0.25">
      <c r="A43" s="296"/>
      <c r="B43" s="296"/>
      <c r="C43" s="296"/>
      <c r="D43" s="296"/>
      <c r="E43" s="451"/>
      <c r="F43" s="451"/>
      <c r="G43" s="451"/>
      <c r="H43" s="687"/>
      <c r="I43" s="296"/>
      <c r="J43" s="296"/>
      <c r="K43" s="296"/>
      <c r="L43" s="296"/>
      <c r="M43" s="296"/>
      <c r="N43" s="296"/>
      <c r="O43" s="296"/>
      <c r="P43" s="296"/>
      <c r="Q43" s="296"/>
      <c r="R43" s="296"/>
      <c r="S43" s="296"/>
      <c r="T43" s="296"/>
      <c r="U43" s="296"/>
      <c r="V43" s="296"/>
      <c r="W43" s="296"/>
      <c r="X43" s="296"/>
      <c r="Y43" s="296"/>
      <c r="Z43" s="296"/>
    </row>
    <row r="44" spans="1:26" ht="15.75" customHeight="1" x14ac:dyDescent="0.25">
      <c r="A44" s="296"/>
      <c r="B44" s="296"/>
      <c r="C44" s="296"/>
      <c r="D44" s="296"/>
      <c r="E44" s="451"/>
      <c r="F44" s="451"/>
      <c r="G44" s="451"/>
      <c r="H44" s="687"/>
      <c r="I44" s="296"/>
      <c r="J44" s="296"/>
      <c r="K44" s="296"/>
      <c r="L44" s="296"/>
      <c r="M44" s="296"/>
      <c r="N44" s="296"/>
      <c r="O44" s="296"/>
      <c r="P44" s="296"/>
      <c r="Q44" s="296"/>
      <c r="R44" s="296"/>
      <c r="S44" s="296"/>
      <c r="T44" s="296"/>
      <c r="U44" s="296"/>
      <c r="V44" s="296"/>
      <c r="W44" s="296"/>
      <c r="X44" s="296"/>
      <c r="Y44" s="296"/>
      <c r="Z44" s="296"/>
    </row>
    <row r="45" spans="1:26" ht="15.75" customHeight="1" x14ac:dyDescent="0.25">
      <c r="A45" s="296"/>
      <c r="B45" s="296"/>
      <c r="C45" s="296"/>
      <c r="D45" s="296"/>
      <c r="E45" s="451"/>
      <c r="F45" s="451"/>
      <c r="G45" s="451"/>
      <c r="H45" s="687"/>
      <c r="I45" s="296"/>
      <c r="J45" s="296"/>
      <c r="K45" s="296"/>
      <c r="L45" s="296"/>
      <c r="M45" s="296"/>
      <c r="N45" s="296"/>
      <c r="O45" s="296"/>
      <c r="P45" s="296"/>
      <c r="Q45" s="296"/>
      <c r="R45" s="296"/>
      <c r="S45" s="296"/>
      <c r="T45" s="296"/>
      <c r="U45" s="296"/>
      <c r="V45" s="296"/>
      <c r="W45" s="296"/>
      <c r="X45" s="296"/>
      <c r="Y45" s="296"/>
      <c r="Z45" s="296"/>
    </row>
    <row r="46" spans="1:26" ht="15.75" customHeight="1" x14ac:dyDescent="0.25">
      <c r="A46" s="296"/>
      <c r="B46" s="296"/>
      <c r="C46" s="296"/>
      <c r="D46" s="296"/>
      <c r="E46" s="451"/>
      <c r="F46" s="451"/>
      <c r="G46" s="451"/>
      <c r="H46" s="687"/>
      <c r="I46" s="296"/>
      <c r="J46" s="296"/>
      <c r="K46" s="296"/>
      <c r="L46" s="296"/>
      <c r="M46" s="296"/>
      <c r="N46" s="296"/>
      <c r="O46" s="296"/>
      <c r="P46" s="296"/>
      <c r="Q46" s="296"/>
      <c r="R46" s="296"/>
      <c r="S46" s="296"/>
      <c r="T46" s="296"/>
      <c r="U46" s="296"/>
      <c r="V46" s="296"/>
      <c r="W46" s="296"/>
      <c r="X46" s="296"/>
      <c r="Y46" s="296"/>
      <c r="Z46" s="296"/>
    </row>
    <row r="47" spans="1:26" ht="15.75" customHeight="1" x14ac:dyDescent="0.25">
      <c r="A47" s="296"/>
      <c r="B47" s="296"/>
      <c r="C47" s="296"/>
      <c r="D47" s="296"/>
      <c r="E47" s="451"/>
      <c r="F47" s="451"/>
      <c r="G47" s="451"/>
      <c r="H47" s="687"/>
      <c r="I47" s="296"/>
      <c r="J47" s="296"/>
      <c r="K47" s="296"/>
      <c r="L47" s="296"/>
      <c r="M47" s="296"/>
      <c r="N47" s="296"/>
      <c r="O47" s="296"/>
      <c r="P47" s="296"/>
      <c r="Q47" s="296"/>
      <c r="R47" s="296"/>
      <c r="S47" s="296"/>
      <c r="T47" s="296"/>
      <c r="U47" s="296"/>
      <c r="V47" s="296"/>
      <c r="W47" s="296"/>
      <c r="X47" s="296"/>
      <c r="Y47" s="296"/>
      <c r="Z47" s="296"/>
    </row>
    <row r="48" spans="1:26" ht="15.75" customHeight="1" x14ac:dyDescent="0.25">
      <c r="A48" s="296"/>
      <c r="B48" s="296"/>
      <c r="C48" s="296"/>
      <c r="D48" s="296"/>
      <c r="E48" s="451"/>
      <c r="F48" s="451"/>
      <c r="G48" s="451"/>
      <c r="H48" s="687"/>
      <c r="I48" s="296"/>
      <c r="J48" s="296"/>
      <c r="K48" s="296"/>
      <c r="L48" s="296"/>
      <c r="M48" s="296"/>
      <c r="N48" s="296"/>
      <c r="O48" s="296"/>
      <c r="P48" s="296"/>
      <c r="Q48" s="296"/>
      <c r="R48" s="296"/>
      <c r="S48" s="296"/>
      <c r="T48" s="296"/>
      <c r="U48" s="296"/>
      <c r="V48" s="296"/>
      <c r="W48" s="296"/>
      <c r="X48" s="296"/>
      <c r="Y48" s="296"/>
      <c r="Z48" s="296"/>
    </row>
    <row r="49" spans="1:26" ht="15.75" customHeight="1" x14ac:dyDescent="0.25">
      <c r="A49" s="296"/>
      <c r="B49" s="296"/>
      <c r="C49" s="296"/>
      <c r="D49" s="296"/>
      <c r="E49" s="451"/>
      <c r="F49" s="451"/>
      <c r="G49" s="451"/>
      <c r="H49" s="687"/>
      <c r="I49" s="296"/>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c r="C50" s="296"/>
      <c r="D50" s="296"/>
      <c r="E50" s="451"/>
      <c r="F50" s="451"/>
      <c r="G50" s="451"/>
      <c r="H50" s="687"/>
      <c r="I50" s="296"/>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c r="C51" s="296"/>
      <c r="D51" s="296"/>
      <c r="E51" s="451"/>
      <c r="F51" s="451"/>
      <c r="G51" s="451"/>
      <c r="H51" s="687"/>
      <c r="I51" s="296"/>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c r="C52" s="296"/>
      <c r="D52" s="296"/>
      <c r="E52" s="451"/>
      <c r="F52" s="451"/>
      <c r="G52" s="451"/>
      <c r="H52" s="687"/>
      <c r="I52" s="296"/>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c r="C53" s="296"/>
      <c r="D53" s="296"/>
      <c r="E53" s="451"/>
      <c r="F53" s="451"/>
      <c r="G53" s="451"/>
      <c r="H53" s="687"/>
      <c r="I53" s="296"/>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451"/>
      <c r="H54" s="687"/>
      <c r="I54" s="296"/>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451"/>
      <c r="H55" s="687"/>
      <c r="I55" s="296"/>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451"/>
      <c r="H56" s="687"/>
      <c r="I56" s="296"/>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451"/>
      <c r="H57" s="687"/>
      <c r="I57" s="296"/>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451"/>
      <c r="H58" s="687"/>
      <c r="I58" s="296"/>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451"/>
      <c r="H59" s="687"/>
      <c r="I59" s="296"/>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451"/>
      <c r="H60" s="687"/>
      <c r="I60" s="296"/>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451"/>
      <c r="H61" s="687"/>
      <c r="I61" s="296"/>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451"/>
      <c r="H62" s="687"/>
      <c r="I62" s="296"/>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451"/>
      <c r="H63" s="687"/>
      <c r="I63" s="296"/>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451"/>
      <c r="H64" s="687"/>
      <c r="I64" s="296"/>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451"/>
      <c r="H65" s="687"/>
      <c r="I65" s="296"/>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451"/>
      <c r="H66" s="687"/>
      <c r="I66" s="296"/>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451"/>
      <c r="H67" s="687"/>
      <c r="I67" s="296"/>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451"/>
      <c r="H68" s="687"/>
      <c r="I68" s="296"/>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451"/>
      <c r="H69" s="687"/>
      <c r="I69" s="296"/>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451"/>
      <c r="H70" s="687"/>
      <c r="I70" s="296"/>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451"/>
      <c r="H71" s="687"/>
      <c r="I71" s="296"/>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451"/>
      <c r="H72" s="687"/>
      <c r="I72" s="296"/>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451"/>
      <c r="H73" s="687"/>
      <c r="I73" s="296"/>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451"/>
      <c r="H74" s="687"/>
      <c r="I74" s="296"/>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451"/>
      <c r="H75" s="687"/>
      <c r="I75" s="296"/>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451"/>
      <c r="H76" s="687"/>
      <c r="I76" s="296"/>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451"/>
      <c r="H77" s="687"/>
      <c r="I77" s="296"/>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451"/>
      <c r="H78" s="687"/>
      <c r="I78" s="296"/>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451"/>
      <c r="H79" s="687"/>
      <c r="I79" s="296"/>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451"/>
      <c r="H80" s="687"/>
      <c r="I80" s="296"/>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451"/>
      <c r="H81" s="687"/>
      <c r="I81" s="296"/>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451"/>
      <c r="H82" s="687"/>
      <c r="I82" s="296"/>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451"/>
      <c r="H83" s="687"/>
      <c r="I83" s="296"/>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451"/>
      <c r="H84" s="687"/>
      <c r="I84" s="296"/>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451"/>
      <c r="H85" s="687"/>
      <c r="I85" s="296"/>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451"/>
      <c r="H86" s="687"/>
      <c r="I86" s="296"/>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451"/>
      <c r="H87" s="687"/>
      <c r="I87" s="296"/>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451"/>
      <c r="H88" s="687"/>
      <c r="I88" s="296"/>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451"/>
      <c r="H89" s="687"/>
      <c r="I89" s="296"/>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451"/>
      <c r="H90" s="687"/>
      <c r="I90" s="296"/>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451"/>
      <c r="H91" s="687"/>
      <c r="I91" s="296"/>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451"/>
      <c r="H92" s="687"/>
      <c r="I92" s="296"/>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451"/>
      <c r="H93" s="687"/>
      <c r="I93" s="296"/>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451"/>
      <c r="H94" s="687"/>
      <c r="I94" s="296"/>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451"/>
      <c r="H95" s="687"/>
      <c r="I95" s="296"/>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451"/>
      <c r="H96" s="687"/>
      <c r="I96" s="296"/>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451"/>
      <c r="H97" s="687"/>
      <c r="I97" s="296"/>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451"/>
      <c r="H98" s="687"/>
      <c r="I98" s="296"/>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451"/>
      <c r="H99" s="687"/>
      <c r="I99" s="296"/>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451"/>
      <c r="H100" s="687"/>
      <c r="I100" s="296"/>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451"/>
      <c r="H101" s="687"/>
      <c r="I101" s="296"/>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451"/>
      <c r="H102" s="687"/>
      <c r="I102" s="296"/>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451"/>
      <c r="H103" s="687"/>
      <c r="I103" s="296"/>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451"/>
      <c r="H104" s="687"/>
      <c r="I104" s="296"/>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451"/>
      <c r="H105" s="687"/>
      <c r="I105" s="296"/>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451"/>
      <c r="H106" s="687"/>
      <c r="I106" s="296"/>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451"/>
      <c r="H107" s="687"/>
      <c r="I107" s="296"/>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451"/>
      <c r="H108" s="687"/>
      <c r="I108" s="296"/>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451"/>
      <c r="H109" s="687"/>
      <c r="I109" s="296"/>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451"/>
      <c r="H110" s="687"/>
      <c r="I110" s="296"/>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451"/>
      <c r="H111" s="687"/>
      <c r="I111" s="296"/>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451"/>
      <c r="H112" s="687"/>
      <c r="I112" s="296"/>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451"/>
      <c r="H113" s="687"/>
      <c r="I113" s="296"/>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451"/>
      <c r="H114" s="687"/>
      <c r="I114" s="296"/>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451"/>
      <c r="H115" s="687"/>
      <c r="I115" s="296"/>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451"/>
      <c r="H116" s="687"/>
      <c r="I116" s="296"/>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451"/>
      <c r="H117" s="687"/>
      <c r="I117" s="296"/>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451"/>
      <c r="H118" s="687"/>
      <c r="I118" s="296"/>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451"/>
      <c r="H119" s="687"/>
      <c r="I119" s="296"/>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451"/>
      <c r="H120" s="687"/>
      <c r="I120" s="296"/>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451"/>
      <c r="H121" s="687"/>
      <c r="I121" s="296"/>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451"/>
      <c r="H122" s="687"/>
      <c r="I122" s="296"/>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451"/>
      <c r="H123" s="687"/>
      <c r="I123" s="296"/>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451"/>
      <c r="H124" s="687"/>
      <c r="I124" s="296"/>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451"/>
      <c r="H125" s="687"/>
      <c r="I125" s="296"/>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451"/>
      <c r="H126" s="687"/>
      <c r="I126" s="296"/>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451"/>
      <c r="H127" s="687"/>
      <c r="I127" s="296"/>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451"/>
      <c r="H128" s="687"/>
      <c r="I128" s="296"/>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451"/>
      <c r="H129" s="687"/>
      <c r="I129" s="296"/>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451"/>
      <c r="H130" s="687"/>
      <c r="I130" s="296"/>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451"/>
      <c r="H131" s="687"/>
      <c r="I131" s="296"/>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451"/>
      <c r="H132" s="687"/>
      <c r="I132" s="296"/>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451"/>
      <c r="H133" s="687"/>
      <c r="I133" s="296"/>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451"/>
      <c r="H134" s="687"/>
      <c r="I134" s="296"/>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451"/>
      <c r="H135" s="687"/>
      <c r="I135" s="296"/>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451"/>
      <c r="H136" s="687"/>
      <c r="I136" s="296"/>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451"/>
      <c r="H137" s="687"/>
      <c r="I137" s="296"/>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451"/>
      <c r="H138" s="687"/>
      <c r="I138" s="296"/>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451"/>
      <c r="H139" s="687"/>
      <c r="I139" s="296"/>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451"/>
      <c r="H140" s="687"/>
      <c r="I140" s="296"/>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451"/>
      <c r="H141" s="687"/>
      <c r="I141" s="296"/>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451"/>
      <c r="H142" s="687"/>
      <c r="I142" s="296"/>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451"/>
      <c r="H143" s="687"/>
      <c r="I143" s="296"/>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451"/>
      <c r="H144" s="687"/>
      <c r="I144" s="296"/>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451"/>
      <c r="H145" s="687"/>
      <c r="I145" s="296"/>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451"/>
      <c r="H146" s="687"/>
      <c r="I146" s="296"/>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451"/>
      <c r="H147" s="687"/>
      <c r="I147" s="296"/>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451"/>
      <c r="H148" s="687"/>
      <c r="I148" s="296"/>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451"/>
      <c r="H149" s="687"/>
      <c r="I149" s="296"/>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451"/>
      <c r="H150" s="687"/>
      <c r="I150" s="296"/>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451"/>
      <c r="H151" s="687"/>
      <c r="I151" s="296"/>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451"/>
      <c r="H152" s="687"/>
      <c r="I152" s="296"/>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451"/>
      <c r="H153" s="687"/>
      <c r="I153" s="296"/>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451"/>
      <c r="H154" s="687"/>
      <c r="I154" s="296"/>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451"/>
      <c r="H155" s="687"/>
      <c r="I155" s="296"/>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451"/>
      <c r="H156" s="687"/>
      <c r="I156" s="296"/>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451"/>
      <c r="H157" s="687"/>
      <c r="I157" s="296"/>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451"/>
      <c r="H158" s="687"/>
      <c r="I158" s="296"/>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451"/>
      <c r="H159" s="687"/>
      <c r="I159" s="296"/>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451"/>
      <c r="H160" s="687"/>
      <c r="I160" s="296"/>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451"/>
      <c r="H161" s="687"/>
      <c r="I161" s="296"/>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451"/>
      <c r="H162" s="687"/>
      <c r="I162" s="296"/>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451"/>
      <c r="H163" s="687"/>
      <c r="I163" s="296"/>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451"/>
      <c r="H164" s="687"/>
      <c r="I164" s="296"/>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451"/>
      <c r="H165" s="687"/>
      <c r="I165" s="296"/>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451"/>
      <c r="H166" s="687"/>
      <c r="I166" s="296"/>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451"/>
      <c r="H167" s="687"/>
      <c r="I167" s="296"/>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451"/>
      <c r="H168" s="687"/>
      <c r="I168" s="296"/>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451"/>
      <c r="H169" s="687"/>
      <c r="I169" s="296"/>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451"/>
      <c r="H170" s="687"/>
      <c r="I170" s="296"/>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451"/>
      <c r="H171" s="687"/>
      <c r="I171" s="296"/>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451"/>
      <c r="H172" s="687"/>
      <c r="I172" s="296"/>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451"/>
      <c r="H173" s="687"/>
      <c r="I173" s="296"/>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451"/>
      <c r="H174" s="687"/>
      <c r="I174" s="296"/>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451"/>
      <c r="H175" s="687"/>
      <c r="I175" s="296"/>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451"/>
      <c r="H176" s="687"/>
      <c r="I176" s="296"/>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451"/>
      <c r="H177" s="687"/>
      <c r="I177" s="296"/>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451"/>
      <c r="H178" s="687"/>
      <c r="I178" s="296"/>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451"/>
      <c r="H179" s="687"/>
      <c r="I179" s="296"/>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451"/>
      <c r="H180" s="687"/>
      <c r="I180" s="296"/>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451"/>
      <c r="H181" s="687"/>
      <c r="I181" s="296"/>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451"/>
      <c r="H182" s="687"/>
      <c r="I182" s="296"/>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451"/>
      <c r="H183" s="687"/>
      <c r="I183" s="296"/>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451"/>
      <c r="H184" s="687"/>
      <c r="I184" s="296"/>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451"/>
      <c r="H185" s="687"/>
      <c r="I185" s="296"/>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451"/>
      <c r="H186" s="687"/>
      <c r="I186" s="296"/>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451"/>
      <c r="H187" s="687"/>
      <c r="I187" s="296"/>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451"/>
      <c r="H188" s="687"/>
      <c r="I188" s="296"/>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451"/>
      <c r="H189" s="687"/>
      <c r="I189" s="296"/>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451"/>
      <c r="H190" s="687"/>
      <c r="I190" s="296"/>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451"/>
      <c r="H191" s="687"/>
      <c r="I191" s="296"/>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451"/>
      <c r="H192" s="687"/>
      <c r="I192" s="296"/>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451"/>
      <c r="H193" s="687"/>
      <c r="I193" s="296"/>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451"/>
      <c r="H194" s="687"/>
      <c r="I194" s="296"/>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451"/>
      <c r="H195" s="687"/>
      <c r="I195" s="296"/>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451"/>
      <c r="H196" s="687"/>
      <c r="I196" s="296"/>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451"/>
      <c r="H197" s="687"/>
      <c r="I197" s="296"/>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451"/>
      <c r="H198" s="687"/>
      <c r="I198" s="296"/>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451"/>
      <c r="H199" s="687"/>
      <c r="I199" s="296"/>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451"/>
      <c r="H200" s="687"/>
      <c r="I200" s="296"/>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451"/>
      <c r="H201" s="687"/>
      <c r="I201" s="296"/>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451"/>
      <c r="H202" s="687"/>
      <c r="I202" s="296"/>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451"/>
      <c r="H203" s="687"/>
      <c r="I203" s="296"/>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451"/>
      <c r="H204" s="687"/>
      <c r="I204" s="296"/>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451"/>
      <c r="H205" s="687"/>
      <c r="I205" s="296"/>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451"/>
      <c r="H206" s="687"/>
      <c r="I206" s="296"/>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451"/>
      <c r="H207" s="687"/>
      <c r="I207" s="296"/>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451"/>
      <c r="H208" s="687"/>
      <c r="I208" s="296"/>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451"/>
      <c r="H209" s="687"/>
      <c r="I209" s="296"/>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451"/>
      <c r="H210" s="687"/>
      <c r="I210" s="296"/>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451"/>
      <c r="H211" s="687"/>
      <c r="I211" s="296"/>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451"/>
      <c r="H212" s="687"/>
      <c r="I212" s="296"/>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451"/>
      <c r="H213" s="687"/>
      <c r="I213" s="296"/>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451"/>
      <c r="H214" s="687"/>
      <c r="I214" s="296"/>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451"/>
      <c r="H215" s="687"/>
      <c r="I215" s="296"/>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451"/>
      <c r="H216" s="687"/>
      <c r="I216" s="296"/>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451"/>
      <c r="H217" s="687"/>
      <c r="I217" s="296"/>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451"/>
      <c r="H218" s="687"/>
      <c r="I218" s="296"/>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451"/>
      <c r="H219" s="687"/>
      <c r="I219" s="296"/>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296"/>
      <c r="B220" s="296"/>
      <c r="C220" s="296"/>
      <c r="D220" s="296"/>
      <c r="E220" s="451"/>
      <c r="F220" s="451"/>
      <c r="G220" s="451"/>
      <c r="H220" s="687"/>
      <c r="I220" s="296"/>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296"/>
      <c r="B221" s="296"/>
      <c r="C221" s="296"/>
      <c r="D221" s="296"/>
      <c r="E221" s="451"/>
      <c r="F221" s="451"/>
      <c r="G221" s="451"/>
      <c r="H221" s="687"/>
      <c r="I221" s="296"/>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296"/>
      <c r="B222" s="296"/>
      <c r="C222" s="296"/>
      <c r="D222" s="296"/>
      <c r="E222" s="451"/>
      <c r="F222" s="451"/>
      <c r="G222" s="451"/>
      <c r="H222" s="687"/>
      <c r="I222" s="296"/>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296"/>
      <c r="B223" s="296"/>
      <c r="C223" s="296"/>
      <c r="D223" s="296"/>
      <c r="E223" s="451"/>
      <c r="F223" s="451"/>
      <c r="G223" s="451"/>
      <c r="H223" s="687"/>
      <c r="I223" s="296"/>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296"/>
      <c r="B224" s="296"/>
      <c r="C224" s="296"/>
      <c r="D224" s="296"/>
      <c r="E224" s="451"/>
      <c r="F224" s="451"/>
      <c r="G224" s="451"/>
      <c r="H224" s="687"/>
      <c r="I224" s="296"/>
      <c r="J224" s="296"/>
      <c r="K224" s="296"/>
      <c r="L224" s="296"/>
      <c r="M224" s="296"/>
      <c r="N224" s="296"/>
      <c r="O224" s="296"/>
      <c r="P224" s="296"/>
      <c r="Q224" s="296"/>
      <c r="R224" s="296"/>
      <c r="S224" s="296"/>
      <c r="T224" s="296"/>
      <c r="U224" s="296"/>
      <c r="V224" s="296"/>
      <c r="W224" s="296"/>
      <c r="X224" s="296"/>
      <c r="Y224" s="296"/>
      <c r="Z224" s="296"/>
    </row>
    <row r="225" spans="8:8" ht="15.75" customHeight="1" x14ac:dyDescent="0.25">
      <c r="H225" s="679"/>
    </row>
    <row r="226" spans="8:8" ht="15.75" customHeight="1" x14ac:dyDescent="0.25">
      <c r="H226" s="679"/>
    </row>
    <row r="227" spans="8:8" ht="15.75" customHeight="1" x14ac:dyDescent="0.25">
      <c r="H227" s="679"/>
    </row>
    <row r="228" spans="8:8" ht="15.75" customHeight="1" x14ac:dyDescent="0.25">
      <c r="H228" s="679"/>
    </row>
    <row r="229" spans="8:8" ht="15.75" customHeight="1" x14ac:dyDescent="0.25">
      <c r="H229" s="679"/>
    </row>
    <row r="230" spans="8:8" ht="15.75" customHeight="1" x14ac:dyDescent="0.25">
      <c r="H230" s="679"/>
    </row>
    <row r="231" spans="8:8" ht="15.75" customHeight="1" x14ac:dyDescent="0.25">
      <c r="H231" s="679"/>
    </row>
    <row r="232" spans="8:8" ht="15.75" customHeight="1" x14ac:dyDescent="0.25">
      <c r="H232" s="679"/>
    </row>
    <row r="233" spans="8:8" ht="15.75" customHeight="1" x14ac:dyDescent="0.25">
      <c r="H233" s="679"/>
    </row>
    <row r="234" spans="8:8" ht="15.75" customHeight="1" x14ac:dyDescent="0.25">
      <c r="H234" s="679"/>
    </row>
    <row r="235" spans="8:8" ht="15.75" customHeight="1" x14ac:dyDescent="0.25">
      <c r="H235" s="679"/>
    </row>
    <row r="236" spans="8:8" ht="15.75" customHeight="1" x14ac:dyDescent="0.25">
      <c r="H236" s="679"/>
    </row>
    <row r="237" spans="8:8" ht="15.75" customHeight="1" x14ac:dyDescent="0.25">
      <c r="H237" s="679"/>
    </row>
    <row r="238" spans="8:8" ht="15.75" customHeight="1" x14ac:dyDescent="0.25">
      <c r="H238" s="679"/>
    </row>
    <row r="239" spans="8:8" ht="15.75" customHeight="1" x14ac:dyDescent="0.25">
      <c r="H239" s="679"/>
    </row>
    <row r="240" spans="8:8" ht="15.75" customHeight="1" x14ac:dyDescent="0.25">
      <c r="H240" s="679"/>
    </row>
    <row r="241" spans="8:8" ht="15.75" customHeight="1" x14ac:dyDescent="0.25">
      <c r="H241" s="679"/>
    </row>
    <row r="242" spans="8:8" ht="15.75" customHeight="1" x14ac:dyDescent="0.25">
      <c r="H242" s="679"/>
    </row>
    <row r="243" spans="8:8" ht="15.75" customHeight="1" x14ac:dyDescent="0.25">
      <c r="H243" s="679"/>
    </row>
    <row r="244" spans="8:8" ht="15.75" customHeight="1" x14ac:dyDescent="0.25">
      <c r="H244" s="679"/>
    </row>
    <row r="245" spans="8:8" ht="15.75" customHeight="1" x14ac:dyDescent="0.25">
      <c r="H245" s="679"/>
    </row>
    <row r="246" spans="8:8" ht="15.75" customHeight="1" x14ac:dyDescent="0.25">
      <c r="H246" s="679"/>
    </row>
    <row r="247" spans="8:8" ht="15.75" customHeight="1" x14ac:dyDescent="0.25">
      <c r="H247" s="679"/>
    </row>
    <row r="248" spans="8:8" ht="15.75" customHeight="1" x14ac:dyDescent="0.25">
      <c r="H248" s="679"/>
    </row>
    <row r="249" spans="8:8" ht="15.75" customHeight="1" x14ac:dyDescent="0.25">
      <c r="H249" s="679"/>
    </row>
    <row r="250" spans="8:8" ht="15.75" customHeight="1" x14ac:dyDescent="0.25">
      <c r="H250" s="679"/>
    </row>
    <row r="251" spans="8:8" ht="15.75" customHeight="1" x14ac:dyDescent="0.25">
      <c r="H251" s="679"/>
    </row>
    <row r="252" spans="8:8" ht="15.75" customHeight="1" x14ac:dyDescent="0.25">
      <c r="H252" s="679"/>
    </row>
    <row r="253" spans="8:8" ht="15.75" customHeight="1" x14ac:dyDescent="0.25">
      <c r="H253" s="679"/>
    </row>
    <row r="254" spans="8:8" ht="15.75" customHeight="1" x14ac:dyDescent="0.25">
      <c r="H254" s="679"/>
    </row>
    <row r="255" spans="8:8" ht="15.75" customHeight="1" x14ac:dyDescent="0.25">
      <c r="H255" s="679"/>
    </row>
    <row r="256" spans="8:8" ht="15.75" customHeight="1" x14ac:dyDescent="0.25">
      <c r="H256" s="679"/>
    </row>
    <row r="257" spans="8:8" ht="15.75" customHeight="1" x14ac:dyDescent="0.25">
      <c r="H257" s="679"/>
    </row>
    <row r="258" spans="8:8" ht="15.75" customHeight="1" x14ac:dyDescent="0.25">
      <c r="H258" s="679"/>
    </row>
    <row r="259" spans="8:8" ht="15.75" customHeight="1" x14ac:dyDescent="0.25">
      <c r="H259" s="679"/>
    </row>
    <row r="260" spans="8:8" ht="15.75" customHeight="1" x14ac:dyDescent="0.25">
      <c r="H260" s="679"/>
    </row>
    <row r="261" spans="8:8" ht="15.75" customHeight="1" x14ac:dyDescent="0.25">
      <c r="H261" s="679"/>
    </row>
    <row r="262" spans="8:8" ht="15.75" customHeight="1" x14ac:dyDescent="0.25">
      <c r="H262" s="679"/>
    </row>
    <row r="263" spans="8:8" ht="15.75" customHeight="1" x14ac:dyDescent="0.25">
      <c r="H263" s="679"/>
    </row>
    <row r="264" spans="8:8" ht="15.75" customHeight="1" x14ac:dyDescent="0.25">
      <c r="H264" s="679"/>
    </row>
    <row r="265" spans="8:8" ht="15.75" customHeight="1" x14ac:dyDescent="0.25">
      <c r="H265" s="679"/>
    </row>
    <row r="266" spans="8:8" ht="15.75" customHeight="1" x14ac:dyDescent="0.25">
      <c r="H266" s="679"/>
    </row>
    <row r="267" spans="8:8" ht="15.75" customHeight="1" x14ac:dyDescent="0.25">
      <c r="H267" s="679"/>
    </row>
    <row r="268" spans="8:8" ht="15.75" customHeight="1" x14ac:dyDescent="0.25">
      <c r="H268" s="679"/>
    </row>
    <row r="269" spans="8:8" ht="15.75" customHeight="1" x14ac:dyDescent="0.25">
      <c r="H269" s="679"/>
    </row>
    <row r="270" spans="8:8" ht="15.75" customHeight="1" x14ac:dyDescent="0.25">
      <c r="H270" s="679"/>
    </row>
    <row r="271" spans="8:8" ht="15.75" customHeight="1" x14ac:dyDescent="0.25">
      <c r="H271" s="679"/>
    </row>
    <row r="272" spans="8:8" ht="15.75" customHeight="1" x14ac:dyDescent="0.25">
      <c r="H272" s="679"/>
    </row>
    <row r="273" spans="8:8" ht="15.75" customHeight="1" x14ac:dyDescent="0.25">
      <c r="H273" s="679"/>
    </row>
    <row r="274" spans="8:8" ht="15.75" customHeight="1" x14ac:dyDescent="0.25">
      <c r="H274" s="679"/>
    </row>
    <row r="275" spans="8:8" ht="15.75" customHeight="1" x14ac:dyDescent="0.25">
      <c r="H275" s="679"/>
    </row>
    <row r="276" spans="8:8" ht="15.75" customHeight="1" x14ac:dyDescent="0.25">
      <c r="H276" s="679"/>
    </row>
    <row r="277" spans="8:8" ht="15.75" customHeight="1" x14ac:dyDescent="0.25">
      <c r="H277" s="679"/>
    </row>
    <row r="278" spans="8:8" ht="15.75" customHeight="1" x14ac:dyDescent="0.25">
      <c r="H278" s="679"/>
    </row>
    <row r="279" spans="8:8" ht="15.75" customHeight="1" x14ac:dyDescent="0.25">
      <c r="H279" s="679"/>
    </row>
    <row r="280" spans="8:8" ht="15.75" customHeight="1" x14ac:dyDescent="0.25">
      <c r="H280" s="679"/>
    </row>
    <row r="281" spans="8:8" ht="15.75" customHeight="1" x14ac:dyDescent="0.25">
      <c r="H281" s="679"/>
    </row>
    <row r="282" spans="8:8" ht="15.75" customHeight="1" x14ac:dyDescent="0.25">
      <c r="H282" s="679"/>
    </row>
    <row r="283" spans="8:8" ht="15.75" customHeight="1" x14ac:dyDescent="0.25">
      <c r="H283" s="679"/>
    </row>
    <row r="284" spans="8:8" ht="15.75" customHeight="1" x14ac:dyDescent="0.25">
      <c r="H284" s="679"/>
    </row>
    <row r="285" spans="8:8" ht="15.75" customHeight="1" x14ac:dyDescent="0.25">
      <c r="H285" s="679"/>
    </row>
    <row r="286" spans="8:8" ht="15.75" customHeight="1" x14ac:dyDescent="0.25">
      <c r="H286" s="679"/>
    </row>
    <row r="287" spans="8:8" ht="15.75" customHeight="1" x14ac:dyDescent="0.25">
      <c r="H287" s="679"/>
    </row>
    <row r="288" spans="8:8" ht="15.75" customHeight="1" x14ac:dyDescent="0.25">
      <c r="H288" s="679"/>
    </row>
    <row r="289" spans="8:8" ht="15.75" customHeight="1" x14ac:dyDescent="0.25">
      <c r="H289" s="679"/>
    </row>
    <row r="290" spans="8:8" ht="15.75" customHeight="1" x14ac:dyDescent="0.25">
      <c r="H290" s="679"/>
    </row>
    <row r="291" spans="8:8" ht="15.75" customHeight="1" x14ac:dyDescent="0.25">
      <c r="H291" s="679"/>
    </row>
    <row r="292" spans="8:8" ht="15.75" customHeight="1" x14ac:dyDescent="0.25">
      <c r="H292" s="679"/>
    </row>
    <row r="293" spans="8:8" ht="15.75" customHeight="1" x14ac:dyDescent="0.25">
      <c r="H293" s="679"/>
    </row>
    <row r="294" spans="8:8" ht="15.75" customHeight="1" x14ac:dyDescent="0.25">
      <c r="H294" s="679"/>
    </row>
    <row r="295" spans="8:8" ht="15.75" customHeight="1" x14ac:dyDescent="0.25">
      <c r="H295" s="679"/>
    </row>
    <row r="296" spans="8:8" ht="15.75" customHeight="1" x14ac:dyDescent="0.25">
      <c r="H296" s="679"/>
    </row>
    <row r="297" spans="8:8" ht="15.75" customHeight="1" x14ac:dyDescent="0.25">
      <c r="H297" s="679"/>
    </row>
    <row r="298" spans="8:8" ht="15.75" customHeight="1" x14ac:dyDescent="0.25">
      <c r="H298" s="679"/>
    </row>
    <row r="299" spans="8:8" ht="15.75" customHeight="1" x14ac:dyDescent="0.25">
      <c r="H299" s="679"/>
    </row>
    <row r="300" spans="8:8" ht="15.75" customHeight="1" x14ac:dyDescent="0.25">
      <c r="H300" s="679"/>
    </row>
    <row r="301" spans="8:8" ht="15.75" customHeight="1" x14ac:dyDescent="0.25">
      <c r="H301" s="679"/>
    </row>
    <row r="302" spans="8:8" ht="15.75" customHeight="1" x14ac:dyDescent="0.25">
      <c r="H302" s="679"/>
    </row>
    <row r="303" spans="8:8" ht="15.75" customHeight="1" x14ac:dyDescent="0.25">
      <c r="H303" s="679"/>
    </row>
    <row r="304" spans="8:8" ht="15.75" customHeight="1" x14ac:dyDescent="0.25">
      <c r="H304" s="679"/>
    </row>
    <row r="305" spans="8:8" ht="15.75" customHeight="1" x14ac:dyDescent="0.25">
      <c r="H305" s="679"/>
    </row>
    <row r="306" spans="8:8" ht="15.75" customHeight="1" x14ac:dyDescent="0.25">
      <c r="H306" s="679"/>
    </row>
    <row r="307" spans="8:8" ht="15.75" customHeight="1" x14ac:dyDescent="0.25">
      <c r="H307" s="679"/>
    </row>
    <row r="308" spans="8:8" ht="15.75" customHeight="1" x14ac:dyDescent="0.25">
      <c r="H308" s="679"/>
    </row>
    <row r="309" spans="8:8" ht="15.75" customHeight="1" x14ac:dyDescent="0.25">
      <c r="H309" s="679"/>
    </row>
    <row r="310" spans="8:8" ht="15.75" customHeight="1" x14ac:dyDescent="0.25">
      <c r="H310" s="679"/>
    </row>
    <row r="311" spans="8:8" ht="15.75" customHeight="1" x14ac:dyDescent="0.25">
      <c r="H311" s="679"/>
    </row>
    <row r="312" spans="8:8" ht="15.75" customHeight="1" x14ac:dyDescent="0.25">
      <c r="H312" s="679"/>
    </row>
    <row r="313" spans="8:8" ht="15.75" customHeight="1" x14ac:dyDescent="0.25">
      <c r="H313" s="679"/>
    </row>
    <row r="314" spans="8:8" ht="15.75" customHeight="1" x14ac:dyDescent="0.25">
      <c r="H314" s="679"/>
    </row>
    <row r="315" spans="8:8" ht="15.75" customHeight="1" x14ac:dyDescent="0.25">
      <c r="H315" s="679"/>
    </row>
    <row r="316" spans="8:8" ht="15.75" customHeight="1" x14ac:dyDescent="0.25">
      <c r="H316" s="679"/>
    </row>
    <row r="317" spans="8:8" ht="15.75" customHeight="1" x14ac:dyDescent="0.25">
      <c r="H317" s="679"/>
    </row>
    <row r="318" spans="8:8" ht="15.75" customHeight="1" x14ac:dyDescent="0.25">
      <c r="H318" s="679"/>
    </row>
    <row r="319" spans="8:8" ht="15.75" customHeight="1" x14ac:dyDescent="0.25">
      <c r="H319" s="679"/>
    </row>
    <row r="320" spans="8:8" ht="15.75" customHeight="1" x14ac:dyDescent="0.25">
      <c r="H320" s="679"/>
    </row>
    <row r="321" spans="8:8" ht="15.75" customHeight="1" x14ac:dyDescent="0.25">
      <c r="H321" s="679"/>
    </row>
    <row r="322" spans="8:8" ht="15.75" customHeight="1" x14ac:dyDescent="0.25">
      <c r="H322" s="679"/>
    </row>
    <row r="323" spans="8:8" ht="15.75" customHeight="1" x14ac:dyDescent="0.25">
      <c r="H323" s="679"/>
    </row>
    <row r="324" spans="8:8" ht="15.75" customHeight="1" x14ac:dyDescent="0.25">
      <c r="H324" s="679"/>
    </row>
    <row r="325" spans="8:8" ht="15.75" customHeight="1" x14ac:dyDescent="0.25">
      <c r="H325" s="679"/>
    </row>
    <row r="326" spans="8:8" ht="15.75" customHeight="1" x14ac:dyDescent="0.25">
      <c r="H326" s="679"/>
    </row>
    <row r="327" spans="8:8" ht="15.75" customHeight="1" x14ac:dyDescent="0.25">
      <c r="H327" s="679"/>
    </row>
    <row r="328" spans="8:8" ht="15.75" customHeight="1" x14ac:dyDescent="0.25">
      <c r="H328" s="679"/>
    </row>
    <row r="329" spans="8:8" ht="15.75" customHeight="1" x14ac:dyDescent="0.25">
      <c r="H329" s="679"/>
    </row>
    <row r="330" spans="8:8" ht="15.75" customHeight="1" x14ac:dyDescent="0.25">
      <c r="H330" s="679"/>
    </row>
    <row r="331" spans="8:8" ht="15.75" customHeight="1" x14ac:dyDescent="0.25">
      <c r="H331" s="679"/>
    </row>
    <row r="332" spans="8:8" ht="15.75" customHeight="1" x14ac:dyDescent="0.25">
      <c r="H332" s="679"/>
    </row>
    <row r="333" spans="8:8" ht="15.75" customHeight="1" x14ac:dyDescent="0.25">
      <c r="H333" s="679"/>
    </row>
    <row r="334" spans="8:8" ht="15.75" customHeight="1" x14ac:dyDescent="0.25">
      <c r="H334" s="679"/>
    </row>
    <row r="335" spans="8:8" ht="15.75" customHeight="1" x14ac:dyDescent="0.25">
      <c r="H335" s="679"/>
    </row>
    <row r="336" spans="8:8" ht="15.75" customHeight="1" x14ac:dyDescent="0.25">
      <c r="H336" s="679"/>
    </row>
    <row r="337" spans="8:8" ht="15.75" customHeight="1" x14ac:dyDescent="0.25">
      <c r="H337" s="679"/>
    </row>
    <row r="338" spans="8:8" ht="15.75" customHeight="1" x14ac:dyDescent="0.25">
      <c r="H338" s="679"/>
    </row>
    <row r="339" spans="8:8" ht="15.75" customHeight="1" x14ac:dyDescent="0.25">
      <c r="H339" s="679"/>
    </row>
    <row r="340" spans="8:8" ht="15.75" customHeight="1" x14ac:dyDescent="0.25">
      <c r="H340" s="679"/>
    </row>
    <row r="341" spans="8:8" ht="15.75" customHeight="1" x14ac:dyDescent="0.25">
      <c r="H341" s="679"/>
    </row>
    <row r="342" spans="8:8" ht="15.75" customHeight="1" x14ac:dyDescent="0.25">
      <c r="H342" s="679"/>
    </row>
    <row r="343" spans="8:8" ht="15.75" customHeight="1" x14ac:dyDescent="0.25">
      <c r="H343" s="679"/>
    </row>
    <row r="344" spans="8:8" ht="15.75" customHeight="1" x14ac:dyDescent="0.25">
      <c r="H344" s="679"/>
    </row>
    <row r="345" spans="8:8" ht="15.75" customHeight="1" x14ac:dyDescent="0.25">
      <c r="H345" s="679"/>
    </row>
    <row r="346" spans="8:8" ht="15.75" customHeight="1" x14ac:dyDescent="0.25">
      <c r="H346" s="679"/>
    </row>
    <row r="347" spans="8:8" ht="15.75" customHeight="1" x14ac:dyDescent="0.25">
      <c r="H347" s="679"/>
    </row>
    <row r="348" spans="8:8" ht="15.75" customHeight="1" x14ac:dyDescent="0.25">
      <c r="H348" s="679"/>
    </row>
    <row r="349" spans="8:8" ht="15.75" customHeight="1" x14ac:dyDescent="0.25">
      <c r="H349" s="679"/>
    </row>
    <row r="350" spans="8:8" ht="15.75" customHeight="1" x14ac:dyDescent="0.25">
      <c r="H350" s="679"/>
    </row>
    <row r="351" spans="8:8" ht="15.75" customHeight="1" x14ac:dyDescent="0.25">
      <c r="H351" s="679"/>
    </row>
    <row r="352" spans="8:8" ht="15.75" customHeight="1" x14ac:dyDescent="0.25">
      <c r="H352" s="679"/>
    </row>
    <row r="353" spans="8:8" ht="15.75" customHeight="1" x14ac:dyDescent="0.25">
      <c r="H353" s="679"/>
    </row>
    <row r="354" spans="8:8" ht="15.75" customHeight="1" x14ac:dyDescent="0.25">
      <c r="H354" s="679"/>
    </row>
    <row r="355" spans="8:8" ht="15.75" customHeight="1" x14ac:dyDescent="0.25">
      <c r="H355" s="679"/>
    </row>
    <row r="356" spans="8:8" ht="15.75" customHeight="1" x14ac:dyDescent="0.25">
      <c r="H356" s="679"/>
    </row>
    <row r="357" spans="8:8" ht="15.75" customHeight="1" x14ac:dyDescent="0.25">
      <c r="H357" s="679"/>
    </row>
    <row r="358" spans="8:8" ht="15.75" customHeight="1" x14ac:dyDescent="0.25">
      <c r="H358" s="679"/>
    </row>
    <row r="359" spans="8:8" ht="15.75" customHeight="1" x14ac:dyDescent="0.25">
      <c r="H359" s="679"/>
    </row>
    <row r="360" spans="8:8" ht="15.75" customHeight="1" x14ac:dyDescent="0.25">
      <c r="H360" s="679"/>
    </row>
    <row r="361" spans="8:8" ht="15.75" customHeight="1" x14ac:dyDescent="0.25">
      <c r="H361" s="679"/>
    </row>
    <row r="362" spans="8:8" ht="15.75" customHeight="1" x14ac:dyDescent="0.25">
      <c r="H362" s="679"/>
    </row>
    <row r="363" spans="8:8" ht="15.75" customHeight="1" x14ac:dyDescent="0.25">
      <c r="H363" s="679"/>
    </row>
    <row r="364" spans="8:8" ht="15.75" customHeight="1" x14ac:dyDescent="0.25">
      <c r="H364" s="679"/>
    </row>
    <row r="365" spans="8:8" ht="15.75" customHeight="1" x14ac:dyDescent="0.25">
      <c r="H365" s="679"/>
    </row>
    <row r="366" spans="8:8" ht="15.75" customHeight="1" x14ac:dyDescent="0.25">
      <c r="H366" s="679"/>
    </row>
    <row r="367" spans="8:8" ht="15.75" customHeight="1" x14ac:dyDescent="0.25">
      <c r="H367" s="679"/>
    </row>
    <row r="368" spans="8:8" ht="15.75" customHeight="1" x14ac:dyDescent="0.25">
      <c r="H368" s="679"/>
    </row>
    <row r="369" spans="8:8" ht="15.75" customHeight="1" x14ac:dyDescent="0.25">
      <c r="H369" s="679"/>
    </row>
    <row r="370" spans="8:8" ht="15.75" customHeight="1" x14ac:dyDescent="0.25">
      <c r="H370" s="679"/>
    </row>
    <row r="371" spans="8:8" ht="15.75" customHeight="1" x14ac:dyDescent="0.25">
      <c r="H371" s="679"/>
    </row>
    <row r="372" spans="8:8" ht="15.75" customHeight="1" x14ac:dyDescent="0.25">
      <c r="H372" s="679"/>
    </row>
    <row r="373" spans="8:8" ht="15.75" customHeight="1" x14ac:dyDescent="0.25">
      <c r="H373" s="679"/>
    </row>
    <row r="374" spans="8:8" ht="15.75" customHeight="1" x14ac:dyDescent="0.25">
      <c r="H374" s="679"/>
    </row>
    <row r="375" spans="8:8" ht="15.75" customHeight="1" x14ac:dyDescent="0.25">
      <c r="H375" s="679"/>
    </row>
    <row r="376" spans="8:8" ht="15.75" customHeight="1" x14ac:dyDescent="0.25">
      <c r="H376" s="679"/>
    </row>
    <row r="377" spans="8:8" ht="15.75" customHeight="1" x14ac:dyDescent="0.25">
      <c r="H377" s="679"/>
    </row>
    <row r="378" spans="8:8" ht="15.75" customHeight="1" x14ac:dyDescent="0.25">
      <c r="H378" s="679"/>
    </row>
    <row r="379" spans="8:8" ht="15.75" customHeight="1" x14ac:dyDescent="0.25">
      <c r="H379" s="679"/>
    </row>
    <row r="380" spans="8:8" ht="15.75" customHeight="1" x14ac:dyDescent="0.25">
      <c r="H380" s="679"/>
    </row>
    <row r="381" spans="8:8" ht="15.75" customHeight="1" x14ac:dyDescent="0.25">
      <c r="H381" s="679"/>
    </row>
    <row r="382" spans="8:8" ht="15.75" customHeight="1" x14ac:dyDescent="0.25">
      <c r="H382" s="679"/>
    </row>
    <row r="383" spans="8:8" ht="15.75" customHeight="1" x14ac:dyDescent="0.25">
      <c r="H383" s="679"/>
    </row>
    <row r="384" spans="8:8" ht="15.75" customHeight="1" x14ac:dyDescent="0.25">
      <c r="H384" s="679"/>
    </row>
    <row r="385" spans="8:8" ht="15.75" customHeight="1" x14ac:dyDescent="0.25">
      <c r="H385" s="679"/>
    </row>
    <row r="386" spans="8:8" ht="15.75" customHeight="1" x14ac:dyDescent="0.25">
      <c r="H386" s="679"/>
    </row>
    <row r="387" spans="8:8" ht="15.75" customHeight="1" x14ac:dyDescent="0.25">
      <c r="H387" s="679"/>
    </row>
    <row r="388" spans="8:8" ht="15.75" customHeight="1" x14ac:dyDescent="0.25">
      <c r="H388" s="679"/>
    </row>
    <row r="389" spans="8:8" ht="15.75" customHeight="1" x14ac:dyDescent="0.25">
      <c r="H389" s="679"/>
    </row>
    <row r="390" spans="8:8" ht="15.75" customHeight="1" x14ac:dyDescent="0.25">
      <c r="H390" s="679"/>
    </row>
    <row r="391" spans="8:8" ht="15.75" customHeight="1" x14ac:dyDescent="0.25">
      <c r="H391" s="679"/>
    </row>
    <row r="392" spans="8:8" ht="15.75" customHeight="1" x14ac:dyDescent="0.25">
      <c r="H392" s="679"/>
    </row>
    <row r="393" spans="8:8" ht="15.75" customHeight="1" x14ac:dyDescent="0.25">
      <c r="H393" s="679"/>
    </row>
    <row r="394" spans="8:8" ht="15.75" customHeight="1" x14ac:dyDescent="0.25">
      <c r="H394" s="679"/>
    </row>
    <row r="395" spans="8:8" ht="15.75" customHeight="1" x14ac:dyDescent="0.25">
      <c r="H395" s="679"/>
    </row>
    <row r="396" spans="8:8" ht="15.75" customHeight="1" x14ac:dyDescent="0.25">
      <c r="H396" s="679"/>
    </row>
    <row r="397" spans="8:8" ht="15.75" customHeight="1" x14ac:dyDescent="0.25">
      <c r="H397" s="679"/>
    </row>
    <row r="398" spans="8:8" ht="15.75" customHeight="1" x14ac:dyDescent="0.25">
      <c r="H398" s="679"/>
    </row>
    <row r="399" spans="8:8" ht="15.75" customHeight="1" x14ac:dyDescent="0.25">
      <c r="H399" s="679"/>
    </row>
    <row r="400" spans="8:8" ht="15.75" customHeight="1" x14ac:dyDescent="0.25">
      <c r="H400" s="679"/>
    </row>
    <row r="401" spans="8:8" ht="15.75" customHeight="1" x14ac:dyDescent="0.25">
      <c r="H401" s="679"/>
    </row>
    <row r="402" spans="8:8" ht="15.75" customHeight="1" x14ac:dyDescent="0.25">
      <c r="H402" s="679"/>
    </row>
    <row r="403" spans="8:8" ht="15.75" customHeight="1" x14ac:dyDescent="0.25">
      <c r="H403" s="679"/>
    </row>
    <row r="404" spans="8:8" ht="15.75" customHeight="1" x14ac:dyDescent="0.25">
      <c r="H404" s="679"/>
    </row>
    <row r="405" spans="8:8" ht="15.75" customHeight="1" x14ac:dyDescent="0.25">
      <c r="H405" s="679"/>
    </row>
    <row r="406" spans="8:8" ht="15.75" customHeight="1" x14ac:dyDescent="0.25">
      <c r="H406" s="679"/>
    </row>
    <row r="407" spans="8:8" ht="15.75" customHeight="1" x14ac:dyDescent="0.25">
      <c r="H407" s="679"/>
    </row>
    <row r="408" spans="8:8" ht="15.75" customHeight="1" x14ac:dyDescent="0.25">
      <c r="H408" s="679"/>
    </row>
    <row r="409" spans="8:8" ht="15.75" customHeight="1" x14ac:dyDescent="0.25">
      <c r="H409" s="679"/>
    </row>
    <row r="410" spans="8:8" ht="15.75" customHeight="1" x14ac:dyDescent="0.25">
      <c r="H410" s="679"/>
    </row>
    <row r="411" spans="8:8" ht="15.75" customHeight="1" x14ac:dyDescent="0.25">
      <c r="H411" s="679"/>
    </row>
    <row r="412" spans="8:8" ht="15.75" customHeight="1" x14ac:dyDescent="0.25">
      <c r="H412" s="679"/>
    </row>
    <row r="413" spans="8:8" ht="15.75" customHeight="1" x14ac:dyDescent="0.25">
      <c r="H413" s="679"/>
    </row>
    <row r="414" spans="8:8" ht="15.75" customHeight="1" x14ac:dyDescent="0.25">
      <c r="H414" s="679"/>
    </row>
    <row r="415" spans="8:8" ht="15.75" customHeight="1" x14ac:dyDescent="0.25">
      <c r="H415" s="679"/>
    </row>
    <row r="416" spans="8:8" ht="15.75" customHeight="1" x14ac:dyDescent="0.25">
      <c r="H416" s="679"/>
    </row>
    <row r="417" spans="8:8" ht="15.75" customHeight="1" x14ac:dyDescent="0.25">
      <c r="H417" s="679"/>
    </row>
    <row r="418" spans="8:8" ht="15.75" customHeight="1" x14ac:dyDescent="0.25">
      <c r="H418" s="679"/>
    </row>
    <row r="419" spans="8:8" ht="15.75" customHeight="1" x14ac:dyDescent="0.25">
      <c r="H419" s="679"/>
    </row>
    <row r="420" spans="8:8" ht="15.75" customHeight="1" x14ac:dyDescent="0.25">
      <c r="H420" s="679"/>
    </row>
    <row r="421" spans="8:8" ht="15.75" customHeight="1" x14ac:dyDescent="0.25">
      <c r="H421" s="679"/>
    </row>
    <row r="422" spans="8:8" ht="15.75" customHeight="1" x14ac:dyDescent="0.25">
      <c r="H422" s="679"/>
    </row>
    <row r="423" spans="8:8" ht="15.75" customHeight="1" x14ac:dyDescent="0.25">
      <c r="H423" s="679"/>
    </row>
    <row r="424" spans="8:8" ht="15.75" customHeight="1" x14ac:dyDescent="0.25">
      <c r="H424" s="679"/>
    </row>
    <row r="425" spans="8:8" ht="15.75" customHeight="1" x14ac:dyDescent="0.25">
      <c r="H425" s="679"/>
    </row>
    <row r="426" spans="8:8" ht="15.75" customHeight="1" x14ac:dyDescent="0.25">
      <c r="H426" s="679"/>
    </row>
    <row r="427" spans="8:8" ht="15.75" customHeight="1" x14ac:dyDescent="0.25">
      <c r="H427" s="679"/>
    </row>
    <row r="428" spans="8:8" ht="15.75" customHeight="1" x14ac:dyDescent="0.25">
      <c r="H428" s="679"/>
    </row>
    <row r="429" spans="8:8" ht="15.75" customHeight="1" x14ac:dyDescent="0.25">
      <c r="H429" s="679"/>
    </row>
    <row r="430" spans="8:8" ht="15.75" customHeight="1" x14ac:dyDescent="0.25">
      <c r="H430" s="679"/>
    </row>
    <row r="431" spans="8:8" ht="15.75" customHeight="1" x14ac:dyDescent="0.25">
      <c r="H431" s="679"/>
    </row>
    <row r="432" spans="8:8" ht="15.75" customHeight="1" x14ac:dyDescent="0.25">
      <c r="H432" s="679"/>
    </row>
    <row r="433" spans="8:8" ht="15.75" customHeight="1" x14ac:dyDescent="0.25">
      <c r="H433" s="679"/>
    </row>
    <row r="434" spans="8:8" ht="15.75" customHeight="1" x14ac:dyDescent="0.25">
      <c r="H434" s="679"/>
    </row>
    <row r="435" spans="8:8" ht="15.75" customHeight="1" x14ac:dyDescent="0.25">
      <c r="H435" s="679"/>
    </row>
    <row r="436" spans="8:8" ht="15.75" customHeight="1" x14ac:dyDescent="0.25">
      <c r="H436" s="679"/>
    </row>
    <row r="437" spans="8:8" ht="15.75" customHeight="1" x14ac:dyDescent="0.25">
      <c r="H437" s="679"/>
    </row>
    <row r="438" spans="8:8" ht="15.75" customHeight="1" x14ac:dyDescent="0.25">
      <c r="H438" s="679"/>
    </row>
    <row r="439" spans="8:8" ht="15.75" customHeight="1" x14ac:dyDescent="0.25">
      <c r="H439" s="679"/>
    </row>
    <row r="440" spans="8:8" ht="15.75" customHeight="1" x14ac:dyDescent="0.25">
      <c r="H440" s="679"/>
    </row>
    <row r="441" spans="8:8" ht="15.75" customHeight="1" x14ac:dyDescent="0.25">
      <c r="H441" s="679"/>
    </row>
    <row r="442" spans="8:8" ht="15.75" customHeight="1" x14ac:dyDescent="0.25">
      <c r="H442" s="679"/>
    </row>
    <row r="443" spans="8:8" ht="15.75" customHeight="1" x14ac:dyDescent="0.25">
      <c r="H443" s="679"/>
    </row>
    <row r="444" spans="8:8" ht="15.75" customHeight="1" x14ac:dyDescent="0.25">
      <c r="H444" s="679"/>
    </row>
    <row r="445" spans="8:8" ht="15.75" customHeight="1" x14ac:dyDescent="0.25">
      <c r="H445" s="679"/>
    </row>
    <row r="446" spans="8:8" ht="15.75" customHeight="1" x14ac:dyDescent="0.25">
      <c r="H446" s="679"/>
    </row>
    <row r="447" spans="8:8" ht="15.75" customHeight="1" x14ac:dyDescent="0.25">
      <c r="H447" s="679"/>
    </row>
    <row r="448" spans="8:8" ht="15.75" customHeight="1" x14ac:dyDescent="0.25">
      <c r="H448" s="679"/>
    </row>
    <row r="449" spans="8:8" ht="15.75" customHeight="1" x14ac:dyDescent="0.25">
      <c r="H449" s="679"/>
    </row>
    <row r="450" spans="8:8" ht="15.75" customHeight="1" x14ac:dyDescent="0.25">
      <c r="H450" s="679"/>
    </row>
    <row r="451" spans="8:8" ht="15.75" customHeight="1" x14ac:dyDescent="0.25">
      <c r="H451" s="679"/>
    </row>
    <row r="452" spans="8:8" ht="15.75" customHeight="1" x14ac:dyDescent="0.25">
      <c r="H452" s="679"/>
    </row>
    <row r="453" spans="8:8" ht="15.75" customHeight="1" x14ac:dyDescent="0.25">
      <c r="H453" s="679"/>
    </row>
    <row r="454" spans="8:8" ht="15.75" customHeight="1" x14ac:dyDescent="0.25">
      <c r="H454" s="679"/>
    </row>
    <row r="455" spans="8:8" ht="15.75" customHeight="1" x14ac:dyDescent="0.25">
      <c r="H455" s="679"/>
    </row>
    <row r="456" spans="8:8" ht="15.75" customHeight="1" x14ac:dyDescent="0.25">
      <c r="H456" s="679"/>
    </row>
    <row r="457" spans="8:8" ht="15.75" customHeight="1" x14ac:dyDescent="0.25">
      <c r="H457" s="679"/>
    </row>
    <row r="458" spans="8:8" ht="15.75" customHeight="1" x14ac:dyDescent="0.25">
      <c r="H458" s="679"/>
    </row>
    <row r="459" spans="8:8" ht="15.75" customHeight="1" x14ac:dyDescent="0.25">
      <c r="H459" s="679"/>
    </row>
    <row r="460" spans="8:8" ht="15.75" customHeight="1" x14ac:dyDescent="0.25">
      <c r="H460" s="679"/>
    </row>
    <row r="461" spans="8:8" ht="15.75" customHeight="1" x14ac:dyDescent="0.25">
      <c r="H461" s="679"/>
    </row>
    <row r="462" spans="8:8" ht="15.75" customHeight="1" x14ac:dyDescent="0.25">
      <c r="H462" s="679"/>
    </row>
    <row r="463" spans="8:8" ht="15.75" customHeight="1" x14ac:dyDescent="0.25">
      <c r="H463" s="679"/>
    </row>
    <row r="464" spans="8:8" ht="15.75" customHeight="1" x14ac:dyDescent="0.25">
      <c r="H464" s="679"/>
    </row>
    <row r="465" spans="8:8" ht="15.75" customHeight="1" x14ac:dyDescent="0.25">
      <c r="H465" s="679"/>
    </row>
    <row r="466" spans="8:8" ht="15.75" customHeight="1" x14ac:dyDescent="0.25">
      <c r="H466" s="679"/>
    </row>
    <row r="467" spans="8:8" ht="15.75" customHeight="1" x14ac:dyDescent="0.25">
      <c r="H467" s="679"/>
    </row>
    <row r="468" spans="8:8" ht="15.75" customHeight="1" x14ac:dyDescent="0.25">
      <c r="H468" s="679"/>
    </row>
    <row r="469" spans="8:8" ht="15.75" customHeight="1" x14ac:dyDescent="0.25">
      <c r="H469" s="679"/>
    </row>
    <row r="470" spans="8:8" ht="15.75" customHeight="1" x14ac:dyDescent="0.25">
      <c r="H470" s="679"/>
    </row>
    <row r="471" spans="8:8" ht="15.75" customHeight="1" x14ac:dyDescent="0.25">
      <c r="H471" s="679"/>
    </row>
    <row r="472" spans="8:8" ht="15.75" customHeight="1" x14ac:dyDescent="0.25">
      <c r="H472" s="679"/>
    </row>
    <row r="473" spans="8:8" ht="15.75" customHeight="1" x14ac:dyDescent="0.25">
      <c r="H473" s="679"/>
    </row>
    <row r="474" spans="8:8" ht="15.75" customHeight="1" x14ac:dyDescent="0.25">
      <c r="H474" s="679"/>
    </row>
    <row r="475" spans="8:8" ht="15.75" customHeight="1" x14ac:dyDescent="0.25">
      <c r="H475" s="679"/>
    </row>
    <row r="476" spans="8:8" ht="15.75" customHeight="1" x14ac:dyDescent="0.25">
      <c r="H476" s="679"/>
    </row>
    <row r="477" spans="8:8" ht="15.75" customHeight="1" x14ac:dyDescent="0.25">
      <c r="H477" s="679"/>
    </row>
    <row r="478" spans="8:8" ht="15.75" customHeight="1" x14ac:dyDescent="0.25">
      <c r="H478" s="679"/>
    </row>
    <row r="479" spans="8:8" ht="15.75" customHeight="1" x14ac:dyDescent="0.25">
      <c r="H479" s="679"/>
    </row>
    <row r="480" spans="8:8" ht="15.75" customHeight="1" x14ac:dyDescent="0.25">
      <c r="H480" s="679"/>
    </row>
    <row r="481" spans="8:8" ht="15.75" customHeight="1" x14ac:dyDescent="0.25">
      <c r="H481" s="679"/>
    </row>
    <row r="482" spans="8:8" ht="15.75" customHeight="1" x14ac:dyDescent="0.25">
      <c r="H482" s="679"/>
    </row>
    <row r="483" spans="8:8" ht="15.75" customHeight="1" x14ac:dyDescent="0.25">
      <c r="H483" s="679"/>
    </row>
    <row r="484" spans="8:8" ht="15.75" customHeight="1" x14ac:dyDescent="0.25">
      <c r="H484" s="679"/>
    </row>
    <row r="485" spans="8:8" ht="15.75" customHeight="1" x14ac:dyDescent="0.25">
      <c r="H485" s="679"/>
    </row>
    <row r="486" spans="8:8" ht="15.75" customHeight="1" x14ac:dyDescent="0.25">
      <c r="H486" s="679"/>
    </row>
    <row r="487" spans="8:8" ht="15.75" customHeight="1" x14ac:dyDescent="0.25">
      <c r="H487" s="679"/>
    </row>
    <row r="488" spans="8:8" ht="15.75" customHeight="1" x14ac:dyDescent="0.25">
      <c r="H488" s="679"/>
    </row>
    <row r="489" spans="8:8" ht="15.75" customHeight="1" x14ac:dyDescent="0.25">
      <c r="H489" s="679"/>
    </row>
    <row r="490" spans="8:8" ht="15.75" customHeight="1" x14ac:dyDescent="0.25">
      <c r="H490" s="679"/>
    </row>
    <row r="491" spans="8:8" ht="15.75" customHeight="1" x14ac:dyDescent="0.25">
      <c r="H491" s="679"/>
    </row>
    <row r="492" spans="8:8" ht="15.75" customHeight="1" x14ac:dyDescent="0.25">
      <c r="H492" s="679"/>
    </row>
    <row r="493" spans="8:8" ht="15.75" customHeight="1" x14ac:dyDescent="0.25">
      <c r="H493" s="679"/>
    </row>
    <row r="494" spans="8:8" ht="15.75" customHeight="1" x14ac:dyDescent="0.25">
      <c r="H494" s="679"/>
    </row>
    <row r="495" spans="8:8" ht="15.75" customHeight="1" x14ac:dyDescent="0.25">
      <c r="H495" s="679"/>
    </row>
    <row r="496" spans="8:8" ht="15.75" customHeight="1" x14ac:dyDescent="0.25">
      <c r="H496" s="679"/>
    </row>
    <row r="497" spans="8:8" ht="15.75" customHeight="1" x14ac:dyDescent="0.25">
      <c r="H497" s="679"/>
    </row>
    <row r="498" spans="8:8" ht="15.75" customHeight="1" x14ac:dyDescent="0.25">
      <c r="H498" s="679"/>
    </row>
    <row r="499" spans="8:8" ht="15.75" customHeight="1" x14ac:dyDescent="0.25">
      <c r="H499" s="679"/>
    </row>
    <row r="500" spans="8:8" ht="15.75" customHeight="1" x14ac:dyDescent="0.25">
      <c r="H500" s="679"/>
    </row>
    <row r="501" spans="8:8" ht="15.75" customHeight="1" x14ac:dyDescent="0.25">
      <c r="H501" s="679"/>
    </row>
    <row r="502" spans="8:8" ht="15.75" customHeight="1" x14ac:dyDescent="0.25">
      <c r="H502" s="679"/>
    </row>
    <row r="503" spans="8:8" ht="15.75" customHeight="1" x14ac:dyDescent="0.25">
      <c r="H503" s="679"/>
    </row>
    <row r="504" spans="8:8" ht="15.75" customHeight="1" x14ac:dyDescent="0.25">
      <c r="H504" s="679"/>
    </row>
    <row r="505" spans="8:8" ht="15.75" customHeight="1" x14ac:dyDescent="0.25">
      <c r="H505" s="679"/>
    </row>
    <row r="506" spans="8:8" ht="15.75" customHeight="1" x14ac:dyDescent="0.25">
      <c r="H506" s="679"/>
    </row>
    <row r="507" spans="8:8" ht="15.75" customHeight="1" x14ac:dyDescent="0.25">
      <c r="H507" s="679"/>
    </row>
    <row r="508" spans="8:8" ht="15.75" customHeight="1" x14ac:dyDescent="0.25">
      <c r="H508" s="679"/>
    </row>
    <row r="509" spans="8:8" ht="15.75" customHeight="1" x14ac:dyDescent="0.25">
      <c r="H509" s="679"/>
    </row>
    <row r="510" spans="8:8" ht="15.75" customHeight="1" x14ac:dyDescent="0.25">
      <c r="H510" s="679"/>
    </row>
    <row r="511" spans="8:8" ht="15.75" customHeight="1" x14ac:dyDescent="0.25">
      <c r="H511" s="679"/>
    </row>
    <row r="512" spans="8:8" ht="15.75" customHeight="1" x14ac:dyDescent="0.25">
      <c r="H512" s="679"/>
    </row>
    <row r="513" spans="8:8" ht="15.75" customHeight="1" x14ac:dyDescent="0.25">
      <c r="H513" s="679"/>
    </row>
    <row r="514" spans="8:8" ht="15.75" customHeight="1" x14ac:dyDescent="0.25">
      <c r="H514" s="679"/>
    </row>
    <row r="515" spans="8:8" ht="15.75" customHeight="1" x14ac:dyDescent="0.25">
      <c r="H515" s="679"/>
    </row>
    <row r="516" spans="8:8" ht="15.75" customHeight="1" x14ac:dyDescent="0.25">
      <c r="H516" s="679"/>
    </row>
    <row r="517" spans="8:8" ht="15.75" customHeight="1" x14ac:dyDescent="0.25">
      <c r="H517" s="679"/>
    </row>
    <row r="518" spans="8:8" ht="15.75" customHeight="1" x14ac:dyDescent="0.25">
      <c r="H518" s="679"/>
    </row>
    <row r="519" spans="8:8" ht="15.75" customHeight="1" x14ac:dyDescent="0.25">
      <c r="H519" s="679"/>
    </row>
    <row r="520" spans="8:8" ht="15.75" customHeight="1" x14ac:dyDescent="0.25">
      <c r="H520" s="679"/>
    </row>
    <row r="521" spans="8:8" ht="15.75" customHeight="1" x14ac:dyDescent="0.25">
      <c r="H521" s="679"/>
    </row>
    <row r="522" spans="8:8" ht="15.75" customHeight="1" x14ac:dyDescent="0.25">
      <c r="H522" s="679"/>
    </row>
    <row r="523" spans="8:8" ht="15.75" customHeight="1" x14ac:dyDescent="0.25">
      <c r="H523" s="679"/>
    </row>
    <row r="524" spans="8:8" ht="15.75" customHeight="1" x14ac:dyDescent="0.25">
      <c r="H524" s="679"/>
    </row>
    <row r="525" spans="8:8" ht="15.75" customHeight="1" x14ac:dyDescent="0.25">
      <c r="H525" s="679"/>
    </row>
    <row r="526" spans="8:8" ht="15.75" customHeight="1" x14ac:dyDescent="0.25">
      <c r="H526" s="679"/>
    </row>
    <row r="527" spans="8:8" ht="15.75" customHeight="1" x14ac:dyDescent="0.25">
      <c r="H527" s="679"/>
    </row>
    <row r="528" spans="8:8" ht="15.75" customHeight="1" x14ac:dyDescent="0.25">
      <c r="H528" s="679"/>
    </row>
    <row r="529" spans="8:8" ht="15.75" customHeight="1" x14ac:dyDescent="0.25">
      <c r="H529" s="679"/>
    </row>
    <row r="530" spans="8:8" ht="15.75" customHeight="1" x14ac:dyDescent="0.25">
      <c r="H530" s="679"/>
    </row>
    <row r="531" spans="8:8" ht="15.75" customHeight="1" x14ac:dyDescent="0.25">
      <c r="H531" s="679"/>
    </row>
    <row r="532" spans="8:8" ht="15.75" customHeight="1" x14ac:dyDescent="0.25">
      <c r="H532" s="679"/>
    </row>
    <row r="533" spans="8:8" ht="15.75" customHeight="1" x14ac:dyDescent="0.25">
      <c r="H533" s="679"/>
    </row>
    <row r="534" spans="8:8" ht="15.75" customHeight="1" x14ac:dyDescent="0.25">
      <c r="H534" s="679"/>
    </row>
    <row r="535" spans="8:8" ht="15.75" customHeight="1" x14ac:dyDescent="0.25">
      <c r="H535" s="679"/>
    </row>
    <row r="536" spans="8:8" ht="15.75" customHeight="1" x14ac:dyDescent="0.25">
      <c r="H536" s="679"/>
    </row>
    <row r="537" spans="8:8" ht="15.75" customHeight="1" x14ac:dyDescent="0.25">
      <c r="H537" s="679"/>
    </row>
    <row r="538" spans="8:8" ht="15.75" customHeight="1" x14ac:dyDescent="0.25">
      <c r="H538" s="679"/>
    </row>
    <row r="539" spans="8:8" ht="15.75" customHeight="1" x14ac:dyDescent="0.25">
      <c r="H539" s="679"/>
    </row>
    <row r="540" spans="8:8" ht="15.75" customHeight="1" x14ac:dyDescent="0.25">
      <c r="H540" s="679"/>
    </row>
    <row r="541" spans="8:8" ht="15.75" customHeight="1" x14ac:dyDescent="0.25">
      <c r="H541" s="679"/>
    </row>
    <row r="542" spans="8:8" ht="15.75" customHeight="1" x14ac:dyDescent="0.25">
      <c r="H542" s="679"/>
    </row>
    <row r="543" spans="8:8" ht="15.75" customHeight="1" x14ac:dyDescent="0.25">
      <c r="H543" s="679"/>
    </row>
    <row r="544" spans="8:8" ht="15.75" customHeight="1" x14ac:dyDescent="0.25">
      <c r="H544" s="679"/>
    </row>
    <row r="545" spans="8:8" ht="15.75" customHeight="1" x14ac:dyDescent="0.25">
      <c r="H545" s="679"/>
    </row>
    <row r="546" spans="8:8" ht="15.75" customHeight="1" x14ac:dyDescent="0.25">
      <c r="H546" s="679"/>
    </row>
    <row r="547" spans="8:8" ht="15.75" customHeight="1" x14ac:dyDescent="0.25">
      <c r="H547" s="679"/>
    </row>
    <row r="548" spans="8:8" ht="15.75" customHeight="1" x14ac:dyDescent="0.25">
      <c r="H548" s="679"/>
    </row>
    <row r="549" spans="8:8" ht="15.75" customHeight="1" x14ac:dyDescent="0.25">
      <c r="H549" s="679"/>
    </row>
    <row r="550" spans="8:8" ht="15.75" customHeight="1" x14ac:dyDescent="0.25">
      <c r="H550" s="679"/>
    </row>
    <row r="551" spans="8:8" ht="15.75" customHeight="1" x14ac:dyDescent="0.25">
      <c r="H551" s="679"/>
    </row>
    <row r="552" spans="8:8" ht="15.75" customHeight="1" x14ac:dyDescent="0.25">
      <c r="H552" s="679"/>
    </row>
    <row r="553" spans="8:8" ht="15.75" customHeight="1" x14ac:dyDescent="0.25">
      <c r="H553" s="679"/>
    </row>
    <row r="554" spans="8:8" ht="15.75" customHeight="1" x14ac:dyDescent="0.25">
      <c r="H554" s="679"/>
    </row>
    <row r="555" spans="8:8" ht="15.75" customHeight="1" x14ac:dyDescent="0.25">
      <c r="H555" s="679"/>
    </row>
    <row r="556" spans="8:8" ht="15.75" customHeight="1" x14ac:dyDescent="0.25">
      <c r="H556" s="679"/>
    </row>
    <row r="557" spans="8:8" ht="15.75" customHeight="1" x14ac:dyDescent="0.25">
      <c r="H557" s="679"/>
    </row>
    <row r="558" spans="8:8" ht="15.75" customHeight="1" x14ac:dyDescent="0.25">
      <c r="H558" s="679"/>
    </row>
    <row r="559" spans="8:8" ht="15.75" customHeight="1" x14ac:dyDescent="0.25">
      <c r="H559" s="679"/>
    </row>
    <row r="560" spans="8:8" ht="15.75" customHeight="1" x14ac:dyDescent="0.25">
      <c r="H560" s="679"/>
    </row>
    <row r="561" spans="8:8" ht="15.75" customHeight="1" x14ac:dyDescent="0.25">
      <c r="H561" s="679"/>
    </row>
    <row r="562" spans="8:8" ht="15.75" customHeight="1" x14ac:dyDescent="0.25">
      <c r="H562" s="679"/>
    </row>
    <row r="563" spans="8:8" ht="15.75" customHeight="1" x14ac:dyDescent="0.25">
      <c r="H563" s="679"/>
    </row>
    <row r="564" spans="8:8" ht="15.75" customHeight="1" x14ac:dyDescent="0.25">
      <c r="H564" s="679"/>
    </row>
    <row r="565" spans="8:8" ht="15.75" customHeight="1" x14ac:dyDescent="0.25">
      <c r="H565" s="679"/>
    </row>
    <row r="566" spans="8:8" ht="15.75" customHeight="1" x14ac:dyDescent="0.25">
      <c r="H566" s="679"/>
    </row>
    <row r="567" spans="8:8" ht="15.75" customHeight="1" x14ac:dyDescent="0.25">
      <c r="H567" s="679"/>
    </row>
    <row r="568" spans="8:8" ht="15.75" customHeight="1" x14ac:dyDescent="0.25">
      <c r="H568" s="679"/>
    </row>
    <row r="569" spans="8:8" ht="15.75" customHeight="1" x14ac:dyDescent="0.25">
      <c r="H569" s="679"/>
    </row>
    <row r="570" spans="8:8" ht="15.75" customHeight="1" x14ac:dyDescent="0.25">
      <c r="H570" s="679"/>
    </row>
    <row r="571" spans="8:8" ht="15.75" customHeight="1" x14ac:dyDescent="0.25">
      <c r="H571" s="679"/>
    </row>
    <row r="572" spans="8:8" ht="15.75" customHeight="1" x14ac:dyDescent="0.25">
      <c r="H572" s="679"/>
    </row>
    <row r="573" spans="8:8" ht="15.75" customHeight="1" x14ac:dyDescent="0.25">
      <c r="H573" s="679"/>
    </row>
    <row r="574" spans="8:8" ht="15.75" customHeight="1" x14ac:dyDescent="0.25">
      <c r="H574" s="679"/>
    </row>
    <row r="575" spans="8:8" ht="15.75" customHeight="1" x14ac:dyDescent="0.25">
      <c r="H575" s="679"/>
    </row>
    <row r="576" spans="8:8" ht="15.75" customHeight="1" x14ac:dyDescent="0.25">
      <c r="H576" s="679"/>
    </row>
    <row r="577" spans="8:8" ht="15.75" customHeight="1" x14ac:dyDescent="0.25">
      <c r="H577" s="679"/>
    </row>
    <row r="578" spans="8:8" ht="15.75" customHeight="1" x14ac:dyDescent="0.25">
      <c r="H578" s="679"/>
    </row>
    <row r="579" spans="8:8" ht="15.75" customHeight="1" x14ac:dyDescent="0.25">
      <c r="H579" s="679"/>
    </row>
    <row r="580" spans="8:8" ht="15.75" customHeight="1" x14ac:dyDescent="0.25">
      <c r="H580" s="679"/>
    </row>
    <row r="581" spans="8:8" ht="15.75" customHeight="1" x14ac:dyDescent="0.25">
      <c r="H581" s="679"/>
    </row>
    <row r="582" spans="8:8" ht="15.75" customHeight="1" x14ac:dyDescent="0.25">
      <c r="H582" s="679"/>
    </row>
    <row r="583" spans="8:8" ht="15.75" customHeight="1" x14ac:dyDescent="0.25">
      <c r="H583" s="679"/>
    </row>
    <row r="584" spans="8:8" ht="15.75" customHeight="1" x14ac:dyDescent="0.25">
      <c r="H584" s="679"/>
    </row>
    <row r="585" spans="8:8" ht="15.75" customHeight="1" x14ac:dyDescent="0.25">
      <c r="H585" s="679"/>
    </row>
    <row r="586" spans="8:8" ht="15.75" customHeight="1" x14ac:dyDescent="0.25">
      <c r="H586" s="679"/>
    </row>
    <row r="587" spans="8:8" ht="15.75" customHeight="1" x14ac:dyDescent="0.25">
      <c r="H587" s="679"/>
    </row>
    <row r="588" spans="8:8" ht="15.75" customHeight="1" x14ac:dyDescent="0.25">
      <c r="H588" s="679"/>
    </row>
    <row r="589" spans="8:8" ht="15.75" customHeight="1" x14ac:dyDescent="0.25">
      <c r="H589" s="679"/>
    </row>
    <row r="590" spans="8:8" ht="15.75" customHeight="1" x14ac:dyDescent="0.25">
      <c r="H590" s="679"/>
    </row>
    <row r="591" spans="8:8" ht="15.75" customHeight="1" x14ac:dyDescent="0.25">
      <c r="H591" s="679"/>
    </row>
    <row r="592" spans="8:8" ht="15.75" customHeight="1" x14ac:dyDescent="0.25">
      <c r="H592" s="679"/>
    </row>
    <row r="593" spans="8:8" ht="15.75" customHeight="1" x14ac:dyDescent="0.25">
      <c r="H593" s="679"/>
    </row>
    <row r="594" spans="8:8" ht="15.75" customHeight="1" x14ac:dyDescent="0.25">
      <c r="H594" s="679"/>
    </row>
    <row r="595" spans="8:8" ht="15.75" customHeight="1" x14ac:dyDescent="0.25">
      <c r="H595" s="679"/>
    </row>
    <row r="596" spans="8:8" ht="15.75" customHeight="1" x14ac:dyDescent="0.25">
      <c r="H596" s="679"/>
    </row>
    <row r="597" spans="8:8" ht="15.75" customHeight="1" x14ac:dyDescent="0.25">
      <c r="H597" s="679"/>
    </row>
    <row r="598" spans="8:8" ht="15.75" customHeight="1" x14ac:dyDescent="0.25">
      <c r="H598" s="679"/>
    </row>
    <row r="599" spans="8:8" ht="15.75" customHeight="1" x14ac:dyDescent="0.25">
      <c r="H599" s="679"/>
    </row>
    <row r="600" spans="8:8" ht="15.75" customHeight="1" x14ac:dyDescent="0.25">
      <c r="H600" s="679"/>
    </row>
    <row r="601" spans="8:8" ht="15.75" customHeight="1" x14ac:dyDescent="0.25">
      <c r="H601" s="679"/>
    </row>
    <row r="602" spans="8:8" ht="15.75" customHeight="1" x14ac:dyDescent="0.25">
      <c r="H602" s="679"/>
    </row>
    <row r="603" spans="8:8" ht="15.75" customHeight="1" x14ac:dyDescent="0.25">
      <c r="H603" s="679"/>
    </row>
    <row r="604" spans="8:8" ht="15.75" customHeight="1" x14ac:dyDescent="0.25">
      <c r="H604" s="679"/>
    </row>
    <row r="605" spans="8:8" ht="15.75" customHeight="1" x14ac:dyDescent="0.25">
      <c r="H605" s="679"/>
    </row>
    <row r="606" spans="8:8" ht="15.75" customHeight="1" x14ac:dyDescent="0.25">
      <c r="H606" s="679"/>
    </row>
    <row r="607" spans="8:8" ht="15.75" customHeight="1" x14ac:dyDescent="0.25">
      <c r="H607" s="679"/>
    </row>
    <row r="608" spans="8:8" ht="15.75" customHeight="1" x14ac:dyDescent="0.25">
      <c r="H608" s="679"/>
    </row>
    <row r="609" spans="8:8" ht="15.75" customHeight="1" x14ac:dyDescent="0.25">
      <c r="H609" s="679"/>
    </row>
    <row r="610" spans="8:8" ht="15.75" customHeight="1" x14ac:dyDescent="0.25">
      <c r="H610" s="679"/>
    </row>
    <row r="611" spans="8:8" ht="15.75" customHeight="1" x14ac:dyDescent="0.25">
      <c r="H611" s="679"/>
    </row>
    <row r="612" spans="8:8" ht="15.75" customHeight="1" x14ac:dyDescent="0.25">
      <c r="H612" s="679"/>
    </row>
    <row r="613" spans="8:8" ht="15.75" customHeight="1" x14ac:dyDescent="0.25">
      <c r="H613" s="679"/>
    </row>
    <row r="614" spans="8:8" ht="15.75" customHeight="1" x14ac:dyDescent="0.25">
      <c r="H614" s="679"/>
    </row>
    <row r="615" spans="8:8" ht="15.75" customHeight="1" x14ac:dyDescent="0.25">
      <c r="H615" s="679"/>
    </row>
    <row r="616" spans="8:8" ht="15.75" customHeight="1" x14ac:dyDescent="0.25">
      <c r="H616" s="679"/>
    </row>
    <row r="617" spans="8:8" ht="15.75" customHeight="1" x14ac:dyDescent="0.25">
      <c r="H617" s="679"/>
    </row>
    <row r="618" spans="8:8" ht="15.75" customHeight="1" x14ac:dyDescent="0.25">
      <c r="H618" s="679"/>
    </row>
    <row r="619" spans="8:8" ht="15.75" customHeight="1" x14ac:dyDescent="0.25">
      <c r="H619" s="679"/>
    </row>
    <row r="620" spans="8:8" ht="15.75" customHeight="1" x14ac:dyDescent="0.25">
      <c r="H620" s="679"/>
    </row>
    <row r="621" spans="8:8" ht="15.75" customHeight="1" x14ac:dyDescent="0.25">
      <c r="H621" s="679"/>
    </row>
    <row r="622" spans="8:8" ht="15.75" customHeight="1" x14ac:dyDescent="0.25">
      <c r="H622" s="679"/>
    </row>
    <row r="623" spans="8:8" ht="15.75" customHeight="1" x14ac:dyDescent="0.25">
      <c r="H623" s="679"/>
    </row>
    <row r="624" spans="8:8" ht="15.75" customHeight="1" x14ac:dyDescent="0.25">
      <c r="H624" s="679"/>
    </row>
    <row r="625" spans="8:8" ht="15.75" customHeight="1" x14ac:dyDescent="0.25">
      <c r="H625" s="679"/>
    </row>
    <row r="626" spans="8:8" ht="15.75" customHeight="1" x14ac:dyDescent="0.25">
      <c r="H626" s="679"/>
    </row>
    <row r="627" spans="8:8" ht="15.75" customHeight="1" x14ac:dyDescent="0.25">
      <c r="H627" s="679"/>
    </row>
    <row r="628" spans="8:8" ht="15.75" customHeight="1" x14ac:dyDescent="0.25">
      <c r="H628" s="679"/>
    </row>
    <row r="629" spans="8:8" ht="15.75" customHeight="1" x14ac:dyDescent="0.25">
      <c r="H629" s="679"/>
    </row>
    <row r="630" spans="8:8" ht="15.75" customHeight="1" x14ac:dyDescent="0.25">
      <c r="H630" s="679"/>
    </row>
    <row r="631" spans="8:8" ht="15.75" customHeight="1" x14ac:dyDescent="0.25">
      <c r="H631" s="679"/>
    </row>
    <row r="632" spans="8:8" ht="15.75" customHeight="1" x14ac:dyDescent="0.25">
      <c r="H632" s="679"/>
    </row>
    <row r="633" spans="8:8" ht="15.75" customHeight="1" x14ac:dyDescent="0.25">
      <c r="H633" s="679"/>
    </row>
    <row r="634" spans="8:8" ht="15.75" customHeight="1" x14ac:dyDescent="0.25">
      <c r="H634" s="679"/>
    </row>
    <row r="635" spans="8:8" ht="15.75" customHeight="1" x14ac:dyDescent="0.25">
      <c r="H635" s="679"/>
    </row>
    <row r="636" spans="8:8" ht="15.75" customHeight="1" x14ac:dyDescent="0.25">
      <c r="H636" s="679"/>
    </row>
    <row r="637" spans="8:8" ht="15.75" customHeight="1" x14ac:dyDescent="0.25">
      <c r="H637" s="679"/>
    </row>
    <row r="638" spans="8:8" ht="15.75" customHeight="1" x14ac:dyDescent="0.25">
      <c r="H638" s="679"/>
    </row>
    <row r="639" spans="8:8" ht="15.75" customHeight="1" x14ac:dyDescent="0.25">
      <c r="H639" s="679"/>
    </row>
    <row r="640" spans="8:8" ht="15.75" customHeight="1" x14ac:dyDescent="0.25">
      <c r="H640" s="679"/>
    </row>
    <row r="641" spans="8:8" ht="15.75" customHeight="1" x14ac:dyDescent="0.25">
      <c r="H641" s="679"/>
    </row>
    <row r="642" spans="8:8" ht="15.75" customHeight="1" x14ac:dyDescent="0.25">
      <c r="H642" s="679"/>
    </row>
    <row r="643" spans="8:8" ht="15.75" customHeight="1" x14ac:dyDescent="0.25">
      <c r="H643" s="679"/>
    </row>
    <row r="644" spans="8:8" ht="15.75" customHeight="1" x14ac:dyDescent="0.25">
      <c r="H644" s="679"/>
    </row>
    <row r="645" spans="8:8" ht="15.75" customHeight="1" x14ac:dyDescent="0.25">
      <c r="H645" s="679"/>
    </row>
    <row r="646" spans="8:8" ht="15.75" customHeight="1" x14ac:dyDescent="0.25">
      <c r="H646" s="679"/>
    </row>
    <row r="647" spans="8:8" ht="15.75" customHeight="1" x14ac:dyDescent="0.25">
      <c r="H647" s="679"/>
    </row>
    <row r="648" spans="8:8" ht="15.75" customHeight="1" x14ac:dyDescent="0.25">
      <c r="H648" s="679"/>
    </row>
    <row r="649" spans="8:8" ht="15.75" customHeight="1" x14ac:dyDescent="0.25">
      <c r="H649" s="679"/>
    </row>
    <row r="650" spans="8:8" ht="15.75" customHeight="1" x14ac:dyDescent="0.25">
      <c r="H650" s="679"/>
    </row>
    <row r="651" spans="8:8" ht="15.75" customHeight="1" x14ac:dyDescent="0.25">
      <c r="H651" s="679"/>
    </row>
    <row r="652" spans="8:8" ht="15.75" customHeight="1" x14ac:dyDescent="0.25">
      <c r="H652" s="679"/>
    </row>
    <row r="653" spans="8:8" ht="15.75" customHeight="1" x14ac:dyDescent="0.25">
      <c r="H653" s="679"/>
    </row>
    <row r="654" spans="8:8" ht="15.75" customHeight="1" x14ac:dyDescent="0.25">
      <c r="H654" s="679"/>
    </row>
    <row r="655" spans="8:8" ht="15.75" customHeight="1" x14ac:dyDescent="0.25">
      <c r="H655" s="679"/>
    </row>
    <row r="656" spans="8:8" ht="15.75" customHeight="1" x14ac:dyDescent="0.25">
      <c r="H656" s="679"/>
    </row>
    <row r="657" spans="8:8" ht="15.75" customHeight="1" x14ac:dyDescent="0.25">
      <c r="H657" s="679"/>
    </row>
    <row r="658" spans="8:8" ht="15.75" customHeight="1" x14ac:dyDescent="0.25">
      <c r="H658" s="679"/>
    </row>
    <row r="659" spans="8:8" ht="15.75" customHeight="1" x14ac:dyDescent="0.25">
      <c r="H659" s="679"/>
    </row>
    <row r="660" spans="8:8" ht="15.75" customHeight="1" x14ac:dyDescent="0.25">
      <c r="H660" s="679"/>
    </row>
    <row r="661" spans="8:8" ht="15.75" customHeight="1" x14ac:dyDescent="0.25">
      <c r="H661" s="679"/>
    </row>
    <row r="662" spans="8:8" ht="15.75" customHeight="1" x14ac:dyDescent="0.25">
      <c r="H662" s="679"/>
    </row>
    <row r="663" spans="8:8" ht="15.75" customHeight="1" x14ac:dyDescent="0.25">
      <c r="H663" s="679"/>
    </row>
    <row r="664" spans="8:8" ht="15.75" customHeight="1" x14ac:dyDescent="0.25">
      <c r="H664" s="679"/>
    </row>
    <row r="665" spans="8:8" ht="15.75" customHeight="1" x14ac:dyDescent="0.25">
      <c r="H665" s="679"/>
    </row>
    <row r="666" spans="8:8" ht="15.75" customHeight="1" x14ac:dyDescent="0.25">
      <c r="H666" s="679"/>
    </row>
    <row r="667" spans="8:8" ht="15.75" customHeight="1" x14ac:dyDescent="0.25">
      <c r="H667" s="679"/>
    </row>
    <row r="668" spans="8:8" ht="15.75" customHeight="1" x14ac:dyDescent="0.25">
      <c r="H668" s="679"/>
    </row>
    <row r="669" spans="8:8" ht="15.75" customHeight="1" x14ac:dyDescent="0.25">
      <c r="H669" s="679"/>
    </row>
    <row r="670" spans="8:8" ht="15.75" customHeight="1" x14ac:dyDescent="0.25">
      <c r="H670" s="679"/>
    </row>
    <row r="671" spans="8:8" ht="15.75" customHeight="1" x14ac:dyDescent="0.25">
      <c r="H671" s="679"/>
    </row>
    <row r="672" spans="8:8" ht="15.75" customHeight="1" x14ac:dyDescent="0.25">
      <c r="H672" s="679"/>
    </row>
    <row r="673" spans="8:8" ht="15.75" customHeight="1" x14ac:dyDescent="0.25">
      <c r="H673" s="679"/>
    </row>
    <row r="674" spans="8:8" ht="15.75" customHeight="1" x14ac:dyDescent="0.25">
      <c r="H674" s="679"/>
    </row>
    <row r="675" spans="8:8" ht="15.75" customHeight="1" x14ac:dyDescent="0.25">
      <c r="H675" s="679"/>
    </row>
    <row r="676" spans="8:8" ht="15.75" customHeight="1" x14ac:dyDescent="0.25">
      <c r="H676" s="679"/>
    </row>
    <row r="677" spans="8:8" ht="15.75" customHeight="1" x14ac:dyDescent="0.25">
      <c r="H677" s="679"/>
    </row>
    <row r="678" spans="8:8" ht="15.75" customHeight="1" x14ac:dyDescent="0.25">
      <c r="H678" s="679"/>
    </row>
    <row r="679" spans="8:8" ht="15.75" customHeight="1" x14ac:dyDescent="0.25">
      <c r="H679" s="679"/>
    </row>
    <row r="680" spans="8:8" ht="15.75" customHeight="1" x14ac:dyDescent="0.25">
      <c r="H680" s="679"/>
    </row>
    <row r="681" spans="8:8" ht="15.75" customHeight="1" x14ac:dyDescent="0.25">
      <c r="H681" s="679"/>
    </row>
    <row r="682" spans="8:8" ht="15.75" customHeight="1" x14ac:dyDescent="0.25">
      <c r="H682" s="679"/>
    </row>
    <row r="683" spans="8:8" ht="15.75" customHeight="1" x14ac:dyDescent="0.25">
      <c r="H683" s="679"/>
    </row>
    <row r="684" spans="8:8" ht="15.75" customHeight="1" x14ac:dyDescent="0.25">
      <c r="H684" s="679"/>
    </row>
    <row r="685" spans="8:8" ht="15.75" customHeight="1" x14ac:dyDescent="0.25">
      <c r="H685" s="679"/>
    </row>
    <row r="686" spans="8:8" ht="15.75" customHeight="1" x14ac:dyDescent="0.25">
      <c r="H686" s="679"/>
    </row>
    <row r="687" spans="8:8" ht="15.75" customHeight="1" x14ac:dyDescent="0.25">
      <c r="H687" s="679"/>
    </row>
    <row r="688" spans="8:8" ht="15.75" customHeight="1" x14ac:dyDescent="0.25">
      <c r="H688" s="679"/>
    </row>
    <row r="689" spans="8:8" ht="15.75" customHeight="1" x14ac:dyDescent="0.25">
      <c r="H689" s="679"/>
    </row>
    <row r="690" spans="8:8" ht="15.75" customHeight="1" x14ac:dyDescent="0.25">
      <c r="H690" s="679"/>
    </row>
    <row r="691" spans="8:8" ht="15.75" customHeight="1" x14ac:dyDescent="0.25">
      <c r="H691" s="679"/>
    </row>
    <row r="692" spans="8:8" ht="15.75" customHeight="1" x14ac:dyDescent="0.25">
      <c r="H692" s="679"/>
    </row>
    <row r="693" spans="8:8" ht="15.75" customHeight="1" x14ac:dyDescent="0.25">
      <c r="H693" s="679"/>
    </row>
    <row r="694" spans="8:8" ht="15.75" customHeight="1" x14ac:dyDescent="0.25">
      <c r="H694" s="679"/>
    </row>
    <row r="695" spans="8:8" ht="15.75" customHeight="1" x14ac:dyDescent="0.25">
      <c r="H695" s="679"/>
    </row>
    <row r="696" spans="8:8" ht="15.75" customHeight="1" x14ac:dyDescent="0.25">
      <c r="H696" s="679"/>
    </row>
    <row r="697" spans="8:8" ht="15.75" customHeight="1" x14ac:dyDescent="0.25">
      <c r="H697" s="679"/>
    </row>
    <row r="698" spans="8:8" ht="15.75" customHeight="1" x14ac:dyDescent="0.25">
      <c r="H698" s="679"/>
    </row>
    <row r="699" spans="8:8" ht="15.75" customHeight="1" x14ac:dyDescent="0.25">
      <c r="H699" s="679"/>
    </row>
    <row r="700" spans="8:8" ht="15.75" customHeight="1" x14ac:dyDescent="0.25">
      <c r="H700" s="679"/>
    </row>
    <row r="701" spans="8:8" ht="15.75" customHeight="1" x14ac:dyDescent="0.25">
      <c r="H701" s="679"/>
    </row>
    <row r="702" spans="8:8" ht="15.75" customHeight="1" x14ac:dyDescent="0.25">
      <c r="H702" s="679"/>
    </row>
    <row r="703" spans="8:8" ht="15.75" customHeight="1" x14ac:dyDescent="0.25">
      <c r="H703" s="679"/>
    </row>
    <row r="704" spans="8:8" ht="15.75" customHeight="1" x14ac:dyDescent="0.25">
      <c r="H704" s="679"/>
    </row>
    <row r="705" spans="8:8" ht="15.75" customHeight="1" x14ac:dyDescent="0.25">
      <c r="H705" s="679"/>
    </row>
    <row r="706" spans="8:8" ht="15.75" customHeight="1" x14ac:dyDescent="0.25">
      <c r="H706" s="679"/>
    </row>
    <row r="707" spans="8:8" ht="15.75" customHeight="1" x14ac:dyDescent="0.25">
      <c r="H707" s="679"/>
    </row>
    <row r="708" spans="8:8" ht="15.75" customHeight="1" x14ac:dyDescent="0.25">
      <c r="H708" s="679"/>
    </row>
    <row r="709" spans="8:8" ht="15.75" customHeight="1" x14ac:dyDescent="0.25">
      <c r="H709" s="679"/>
    </row>
    <row r="710" spans="8:8" ht="15.75" customHeight="1" x14ac:dyDescent="0.25">
      <c r="H710" s="679"/>
    </row>
    <row r="711" spans="8:8" ht="15.75" customHeight="1" x14ac:dyDescent="0.25">
      <c r="H711" s="679"/>
    </row>
    <row r="712" spans="8:8" ht="15.75" customHeight="1" x14ac:dyDescent="0.25">
      <c r="H712" s="679"/>
    </row>
    <row r="713" spans="8:8" ht="15.75" customHeight="1" x14ac:dyDescent="0.25">
      <c r="H713" s="679"/>
    </row>
    <row r="714" spans="8:8" ht="15.75" customHeight="1" x14ac:dyDescent="0.25">
      <c r="H714" s="679"/>
    </row>
    <row r="715" spans="8:8" ht="15.75" customHeight="1" x14ac:dyDescent="0.25">
      <c r="H715" s="679"/>
    </row>
    <row r="716" spans="8:8" ht="15.75" customHeight="1" x14ac:dyDescent="0.25">
      <c r="H716" s="679"/>
    </row>
    <row r="717" spans="8:8" ht="15.75" customHeight="1" x14ac:dyDescent="0.25">
      <c r="H717" s="679"/>
    </row>
    <row r="718" spans="8:8" ht="15.75" customHeight="1" x14ac:dyDescent="0.25">
      <c r="H718" s="679"/>
    </row>
    <row r="719" spans="8:8" ht="15.75" customHeight="1" x14ac:dyDescent="0.25">
      <c r="H719" s="679"/>
    </row>
    <row r="720" spans="8:8" ht="15.75" customHeight="1" x14ac:dyDescent="0.25">
      <c r="H720" s="679"/>
    </row>
    <row r="721" spans="8:8" ht="15.75" customHeight="1" x14ac:dyDescent="0.25">
      <c r="H721" s="679"/>
    </row>
    <row r="722" spans="8:8" ht="15.75" customHeight="1" x14ac:dyDescent="0.25">
      <c r="H722" s="679"/>
    </row>
    <row r="723" spans="8:8" ht="15.75" customHeight="1" x14ac:dyDescent="0.25">
      <c r="H723" s="679"/>
    </row>
    <row r="724" spans="8:8" ht="15.75" customHeight="1" x14ac:dyDescent="0.25">
      <c r="H724" s="679"/>
    </row>
    <row r="725" spans="8:8" ht="15.75" customHeight="1" x14ac:dyDescent="0.25">
      <c r="H725" s="679"/>
    </row>
    <row r="726" spans="8:8" ht="15.75" customHeight="1" x14ac:dyDescent="0.25">
      <c r="H726" s="679"/>
    </row>
    <row r="727" spans="8:8" ht="15.75" customHeight="1" x14ac:dyDescent="0.25">
      <c r="H727" s="679"/>
    </row>
    <row r="728" spans="8:8" ht="15.75" customHeight="1" x14ac:dyDescent="0.25">
      <c r="H728" s="679"/>
    </row>
    <row r="729" spans="8:8" ht="15.75" customHeight="1" x14ac:dyDescent="0.25">
      <c r="H729" s="679"/>
    </row>
    <row r="730" spans="8:8" ht="15.75" customHeight="1" x14ac:dyDescent="0.25">
      <c r="H730" s="679"/>
    </row>
    <row r="731" spans="8:8" ht="15.75" customHeight="1" x14ac:dyDescent="0.25">
      <c r="H731" s="679"/>
    </row>
    <row r="732" spans="8:8" ht="15.75" customHeight="1" x14ac:dyDescent="0.25">
      <c r="H732" s="679"/>
    </row>
    <row r="733" spans="8:8" ht="15.75" customHeight="1" x14ac:dyDescent="0.25">
      <c r="H733" s="679"/>
    </row>
    <row r="734" spans="8:8" ht="15.75" customHeight="1" x14ac:dyDescent="0.25">
      <c r="H734" s="679"/>
    </row>
    <row r="735" spans="8:8" ht="15.75" customHeight="1" x14ac:dyDescent="0.25">
      <c r="H735" s="679"/>
    </row>
    <row r="736" spans="8:8" ht="15.75" customHeight="1" x14ac:dyDescent="0.25">
      <c r="H736" s="679"/>
    </row>
    <row r="737" spans="8:8" ht="15.75" customHeight="1" x14ac:dyDescent="0.25">
      <c r="H737" s="679"/>
    </row>
    <row r="738" spans="8:8" ht="15.75" customHeight="1" x14ac:dyDescent="0.25">
      <c r="H738" s="679"/>
    </row>
    <row r="739" spans="8:8" ht="15.75" customHeight="1" x14ac:dyDescent="0.25">
      <c r="H739" s="679"/>
    </row>
    <row r="740" spans="8:8" ht="15.75" customHeight="1" x14ac:dyDescent="0.25">
      <c r="H740" s="679"/>
    </row>
    <row r="741" spans="8:8" ht="15.75" customHeight="1" x14ac:dyDescent="0.25">
      <c r="H741" s="679"/>
    </row>
    <row r="742" spans="8:8" ht="15.75" customHeight="1" x14ac:dyDescent="0.25">
      <c r="H742" s="679"/>
    </row>
    <row r="743" spans="8:8" ht="15.75" customHeight="1" x14ac:dyDescent="0.25">
      <c r="H743" s="679"/>
    </row>
    <row r="744" spans="8:8" ht="15.75" customHeight="1" x14ac:dyDescent="0.25">
      <c r="H744" s="679"/>
    </row>
    <row r="745" spans="8:8" ht="15.75" customHeight="1" x14ac:dyDescent="0.25">
      <c r="H745" s="679"/>
    </row>
    <row r="746" spans="8:8" ht="15.75" customHeight="1" x14ac:dyDescent="0.25">
      <c r="H746" s="679"/>
    </row>
    <row r="747" spans="8:8" ht="15.75" customHeight="1" x14ac:dyDescent="0.25">
      <c r="H747" s="679"/>
    </row>
    <row r="748" spans="8:8" ht="15.75" customHeight="1" x14ac:dyDescent="0.25">
      <c r="H748" s="679"/>
    </row>
    <row r="749" spans="8:8" ht="15.75" customHeight="1" x14ac:dyDescent="0.25">
      <c r="H749" s="679"/>
    </row>
    <row r="750" spans="8:8" ht="15.75" customHeight="1" x14ac:dyDescent="0.25">
      <c r="H750" s="679"/>
    </row>
    <row r="751" spans="8:8" ht="15.75" customHeight="1" x14ac:dyDescent="0.25">
      <c r="H751" s="679"/>
    </row>
    <row r="752" spans="8:8" ht="15.75" customHeight="1" x14ac:dyDescent="0.25">
      <c r="H752" s="679"/>
    </row>
    <row r="753" spans="8:8" ht="15.75" customHeight="1" x14ac:dyDescent="0.25">
      <c r="H753" s="679"/>
    </row>
    <row r="754" spans="8:8" ht="15.75" customHeight="1" x14ac:dyDescent="0.25">
      <c r="H754" s="679"/>
    </row>
    <row r="755" spans="8:8" ht="15.75" customHeight="1" x14ac:dyDescent="0.25">
      <c r="H755" s="679"/>
    </row>
    <row r="756" spans="8:8" ht="15.75" customHeight="1" x14ac:dyDescent="0.25">
      <c r="H756" s="679"/>
    </row>
    <row r="757" spans="8:8" ht="15.75" customHeight="1" x14ac:dyDescent="0.25">
      <c r="H757" s="679"/>
    </row>
    <row r="758" spans="8:8" ht="15.75" customHeight="1" x14ac:dyDescent="0.25">
      <c r="H758" s="679"/>
    </row>
    <row r="759" spans="8:8" ht="15.75" customHeight="1" x14ac:dyDescent="0.25">
      <c r="H759" s="679"/>
    </row>
    <row r="760" spans="8:8" ht="15.75" customHeight="1" x14ac:dyDescent="0.25">
      <c r="H760" s="679"/>
    </row>
    <row r="761" spans="8:8" ht="15.75" customHeight="1" x14ac:dyDescent="0.25">
      <c r="H761" s="679"/>
    </row>
    <row r="762" spans="8:8" ht="15.75" customHeight="1" x14ac:dyDescent="0.25">
      <c r="H762" s="679"/>
    </row>
    <row r="763" spans="8:8" ht="15.75" customHeight="1" x14ac:dyDescent="0.25">
      <c r="H763" s="679"/>
    </row>
    <row r="764" spans="8:8" ht="15.75" customHeight="1" x14ac:dyDescent="0.25">
      <c r="H764" s="679"/>
    </row>
    <row r="765" spans="8:8" ht="15.75" customHeight="1" x14ac:dyDescent="0.25">
      <c r="H765" s="679"/>
    </row>
    <row r="766" spans="8:8" ht="15.75" customHeight="1" x14ac:dyDescent="0.25">
      <c r="H766" s="679"/>
    </row>
    <row r="767" spans="8:8" ht="15.75" customHeight="1" x14ac:dyDescent="0.25">
      <c r="H767" s="679"/>
    </row>
    <row r="768" spans="8:8" ht="15.75" customHeight="1" x14ac:dyDescent="0.25">
      <c r="H768" s="679"/>
    </row>
    <row r="769" spans="8:8" ht="15.75" customHeight="1" x14ac:dyDescent="0.25">
      <c r="H769" s="679"/>
    </row>
    <row r="770" spans="8:8" ht="15.75" customHeight="1" x14ac:dyDescent="0.25">
      <c r="H770" s="679"/>
    </row>
    <row r="771" spans="8:8" ht="15.75" customHeight="1" x14ac:dyDescent="0.25">
      <c r="H771" s="679"/>
    </row>
    <row r="772" spans="8:8" ht="15.75" customHeight="1" x14ac:dyDescent="0.25">
      <c r="H772" s="679"/>
    </row>
    <row r="773" spans="8:8" ht="15.75" customHeight="1" x14ac:dyDescent="0.25">
      <c r="H773" s="679"/>
    </row>
    <row r="774" spans="8:8" ht="15.75" customHeight="1" x14ac:dyDescent="0.25">
      <c r="H774" s="679"/>
    </row>
    <row r="775" spans="8:8" ht="15.75" customHeight="1" x14ac:dyDescent="0.25">
      <c r="H775" s="679"/>
    </row>
    <row r="776" spans="8:8" ht="15.75" customHeight="1" x14ac:dyDescent="0.25">
      <c r="H776" s="679"/>
    </row>
    <row r="777" spans="8:8" ht="15.75" customHeight="1" x14ac:dyDescent="0.25">
      <c r="H777" s="679"/>
    </row>
    <row r="778" spans="8:8" ht="15.75" customHeight="1" x14ac:dyDescent="0.25">
      <c r="H778" s="679"/>
    </row>
    <row r="779" spans="8:8" ht="15.75" customHeight="1" x14ac:dyDescent="0.25">
      <c r="H779" s="679"/>
    </row>
    <row r="780" spans="8:8" ht="15.75" customHeight="1" x14ac:dyDescent="0.25">
      <c r="H780" s="679"/>
    </row>
    <row r="781" spans="8:8" ht="15.75" customHeight="1" x14ac:dyDescent="0.25">
      <c r="H781" s="679"/>
    </row>
    <row r="782" spans="8:8" ht="15.75" customHeight="1" x14ac:dyDescent="0.25">
      <c r="H782" s="679"/>
    </row>
    <row r="783" spans="8:8" ht="15.75" customHeight="1" x14ac:dyDescent="0.25">
      <c r="H783" s="679"/>
    </row>
    <row r="784" spans="8:8" ht="15.75" customHeight="1" x14ac:dyDescent="0.25">
      <c r="H784" s="679"/>
    </row>
    <row r="785" spans="8:8" ht="15.75" customHeight="1" x14ac:dyDescent="0.25">
      <c r="H785" s="679"/>
    </row>
    <row r="786" spans="8:8" ht="15.75" customHeight="1" x14ac:dyDescent="0.25">
      <c r="H786" s="679"/>
    </row>
    <row r="787" spans="8:8" ht="15.75" customHeight="1" x14ac:dyDescent="0.25">
      <c r="H787" s="679"/>
    </row>
    <row r="788" spans="8:8" ht="15.75" customHeight="1" x14ac:dyDescent="0.25">
      <c r="H788" s="679"/>
    </row>
    <row r="789" spans="8:8" ht="15.75" customHeight="1" x14ac:dyDescent="0.25">
      <c r="H789" s="679"/>
    </row>
    <row r="790" spans="8:8" ht="15.75" customHeight="1" x14ac:dyDescent="0.25">
      <c r="H790" s="679"/>
    </row>
    <row r="791" spans="8:8" ht="15.75" customHeight="1" x14ac:dyDescent="0.25">
      <c r="H791" s="679"/>
    </row>
    <row r="792" spans="8:8" ht="15.75" customHeight="1" x14ac:dyDescent="0.25">
      <c r="H792" s="679"/>
    </row>
    <row r="793" spans="8:8" ht="15.75" customHeight="1" x14ac:dyDescent="0.25">
      <c r="H793" s="679"/>
    </row>
    <row r="794" spans="8:8" ht="15.75" customHeight="1" x14ac:dyDescent="0.25">
      <c r="H794" s="679"/>
    </row>
    <row r="795" spans="8:8" ht="15.75" customHeight="1" x14ac:dyDescent="0.25">
      <c r="H795" s="679"/>
    </row>
    <row r="796" spans="8:8" ht="15.75" customHeight="1" x14ac:dyDescent="0.25">
      <c r="H796" s="679"/>
    </row>
    <row r="797" spans="8:8" ht="15.75" customHeight="1" x14ac:dyDescent="0.25">
      <c r="H797" s="679"/>
    </row>
    <row r="798" spans="8:8" ht="15.75" customHeight="1" x14ac:dyDescent="0.25">
      <c r="H798" s="679"/>
    </row>
    <row r="799" spans="8:8" ht="15.75" customHeight="1" x14ac:dyDescent="0.25">
      <c r="H799" s="679"/>
    </row>
    <row r="800" spans="8:8" ht="15.75" customHeight="1" x14ac:dyDescent="0.25">
      <c r="H800" s="679"/>
    </row>
    <row r="801" spans="8:8" ht="15.75" customHeight="1" x14ac:dyDescent="0.25">
      <c r="H801" s="679"/>
    </row>
    <row r="802" spans="8:8" ht="15.75" customHeight="1" x14ac:dyDescent="0.25">
      <c r="H802" s="679"/>
    </row>
    <row r="803" spans="8:8" ht="15.75" customHeight="1" x14ac:dyDescent="0.25">
      <c r="H803" s="679"/>
    </row>
    <row r="804" spans="8:8" ht="15.75" customHeight="1" x14ac:dyDescent="0.25">
      <c r="H804" s="679"/>
    </row>
    <row r="805" spans="8:8" ht="15.75" customHeight="1" x14ac:dyDescent="0.25">
      <c r="H805" s="679"/>
    </row>
    <row r="806" spans="8:8" ht="15.75" customHeight="1" x14ac:dyDescent="0.25">
      <c r="H806" s="679"/>
    </row>
    <row r="807" spans="8:8" ht="15.75" customHeight="1" x14ac:dyDescent="0.25">
      <c r="H807" s="679"/>
    </row>
    <row r="808" spans="8:8" ht="15.75" customHeight="1" x14ac:dyDescent="0.25">
      <c r="H808" s="679"/>
    </row>
    <row r="809" spans="8:8" ht="15.75" customHeight="1" x14ac:dyDescent="0.25">
      <c r="H809" s="679"/>
    </row>
    <row r="810" spans="8:8" ht="15.75" customHeight="1" x14ac:dyDescent="0.25">
      <c r="H810" s="679"/>
    </row>
    <row r="811" spans="8:8" ht="15.75" customHeight="1" x14ac:dyDescent="0.25">
      <c r="H811" s="679"/>
    </row>
    <row r="812" spans="8:8" ht="15.75" customHeight="1" x14ac:dyDescent="0.25">
      <c r="H812" s="679"/>
    </row>
    <row r="813" spans="8:8" ht="15.75" customHeight="1" x14ac:dyDescent="0.25">
      <c r="H813" s="679"/>
    </row>
    <row r="814" spans="8:8" ht="15.75" customHeight="1" x14ac:dyDescent="0.25">
      <c r="H814" s="679"/>
    </row>
    <row r="815" spans="8:8" ht="15.75" customHeight="1" x14ac:dyDescent="0.25">
      <c r="H815" s="679"/>
    </row>
    <row r="816" spans="8:8" ht="15.75" customHeight="1" x14ac:dyDescent="0.25">
      <c r="H816" s="679"/>
    </row>
    <row r="817" spans="8:8" ht="15.75" customHeight="1" x14ac:dyDescent="0.25">
      <c r="H817" s="679"/>
    </row>
    <row r="818" spans="8:8" ht="15.75" customHeight="1" x14ac:dyDescent="0.25">
      <c r="H818" s="679"/>
    </row>
    <row r="819" spans="8:8" ht="15.75" customHeight="1" x14ac:dyDescent="0.25">
      <c r="H819" s="679"/>
    </row>
    <row r="820" spans="8:8" ht="15.75" customHeight="1" x14ac:dyDescent="0.25">
      <c r="H820" s="679"/>
    </row>
    <row r="821" spans="8:8" ht="15.75" customHeight="1" x14ac:dyDescent="0.25">
      <c r="H821" s="679"/>
    </row>
    <row r="822" spans="8:8" ht="15.75" customHeight="1" x14ac:dyDescent="0.25">
      <c r="H822" s="679"/>
    </row>
    <row r="823" spans="8:8" ht="15.75" customHeight="1" x14ac:dyDescent="0.25">
      <c r="H823" s="679"/>
    </row>
    <row r="824" spans="8:8" ht="15.75" customHeight="1" x14ac:dyDescent="0.25">
      <c r="H824" s="679"/>
    </row>
    <row r="825" spans="8:8" ht="15.75" customHeight="1" x14ac:dyDescent="0.25">
      <c r="H825" s="679"/>
    </row>
    <row r="826" spans="8:8" ht="15.75" customHeight="1" x14ac:dyDescent="0.25">
      <c r="H826" s="679"/>
    </row>
    <row r="827" spans="8:8" ht="15.75" customHeight="1" x14ac:dyDescent="0.25">
      <c r="H827" s="679"/>
    </row>
    <row r="828" spans="8:8" ht="15.75" customHeight="1" x14ac:dyDescent="0.25">
      <c r="H828" s="679"/>
    </row>
    <row r="829" spans="8:8" ht="15.75" customHeight="1" x14ac:dyDescent="0.25">
      <c r="H829" s="679"/>
    </row>
    <row r="830" spans="8:8" ht="15.75" customHeight="1" x14ac:dyDescent="0.25">
      <c r="H830" s="679"/>
    </row>
    <row r="831" spans="8:8" ht="15.75" customHeight="1" x14ac:dyDescent="0.25">
      <c r="H831" s="679"/>
    </row>
    <row r="832" spans="8:8" ht="15.75" customHeight="1" x14ac:dyDescent="0.25">
      <c r="H832" s="679"/>
    </row>
    <row r="833" spans="8:8" ht="15.75" customHeight="1" x14ac:dyDescent="0.25">
      <c r="H833" s="679"/>
    </row>
    <row r="834" spans="8:8" ht="15.75" customHeight="1" x14ac:dyDescent="0.25">
      <c r="H834" s="679"/>
    </row>
    <row r="835" spans="8:8" ht="15.75" customHeight="1" x14ac:dyDescent="0.25">
      <c r="H835" s="679"/>
    </row>
    <row r="836" spans="8:8" ht="15.75" customHeight="1" x14ac:dyDescent="0.25">
      <c r="H836" s="679"/>
    </row>
    <row r="837" spans="8:8" ht="15.75" customHeight="1" x14ac:dyDescent="0.25">
      <c r="H837" s="679"/>
    </row>
    <row r="838" spans="8:8" ht="15.75" customHeight="1" x14ac:dyDescent="0.25">
      <c r="H838" s="679"/>
    </row>
    <row r="839" spans="8:8" ht="15.75" customHeight="1" x14ac:dyDescent="0.25">
      <c r="H839" s="679"/>
    </row>
    <row r="840" spans="8:8" ht="15.75" customHeight="1" x14ac:dyDescent="0.25">
      <c r="H840" s="679"/>
    </row>
    <row r="841" spans="8:8" ht="15.75" customHeight="1" x14ac:dyDescent="0.25">
      <c r="H841" s="679"/>
    </row>
    <row r="842" spans="8:8" ht="15.75" customHeight="1" x14ac:dyDescent="0.25">
      <c r="H842" s="679"/>
    </row>
    <row r="843" spans="8:8" ht="15.75" customHeight="1" x14ac:dyDescent="0.25">
      <c r="H843" s="679"/>
    </row>
    <row r="844" spans="8:8" ht="15.75" customHeight="1" x14ac:dyDescent="0.25">
      <c r="H844" s="679"/>
    </row>
    <row r="845" spans="8:8" ht="15.75" customHeight="1" x14ac:dyDescent="0.25">
      <c r="H845" s="679"/>
    </row>
    <row r="846" spans="8:8" ht="15.75" customHeight="1" x14ac:dyDescent="0.25">
      <c r="H846" s="679"/>
    </row>
    <row r="847" spans="8:8" ht="15.75" customHeight="1" x14ac:dyDescent="0.25">
      <c r="H847" s="679"/>
    </row>
    <row r="848" spans="8:8" ht="15.75" customHeight="1" x14ac:dyDescent="0.25">
      <c r="H848" s="679"/>
    </row>
    <row r="849" spans="8:8" ht="15.75" customHeight="1" x14ac:dyDescent="0.25">
      <c r="H849" s="679"/>
    </row>
    <row r="850" spans="8:8" ht="15.75" customHeight="1" x14ac:dyDescent="0.25">
      <c r="H850" s="679"/>
    </row>
    <row r="851" spans="8:8" ht="15.75" customHeight="1" x14ac:dyDescent="0.25">
      <c r="H851" s="679"/>
    </row>
    <row r="852" spans="8:8" ht="15.75" customHeight="1" x14ac:dyDescent="0.25">
      <c r="H852" s="679"/>
    </row>
    <row r="853" spans="8:8" ht="15.75" customHeight="1" x14ac:dyDescent="0.25">
      <c r="H853" s="679"/>
    </row>
    <row r="854" spans="8:8" ht="15.75" customHeight="1" x14ac:dyDescent="0.25">
      <c r="H854" s="679"/>
    </row>
    <row r="855" spans="8:8" ht="15.75" customHeight="1" x14ac:dyDescent="0.25">
      <c r="H855" s="679"/>
    </row>
    <row r="856" spans="8:8" ht="15.75" customHeight="1" x14ac:dyDescent="0.25">
      <c r="H856" s="679"/>
    </row>
    <row r="857" spans="8:8" ht="15.75" customHeight="1" x14ac:dyDescent="0.25">
      <c r="H857" s="679"/>
    </row>
    <row r="858" spans="8:8" ht="15.75" customHeight="1" x14ac:dyDescent="0.25">
      <c r="H858" s="679"/>
    </row>
    <row r="859" spans="8:8" ht="15.75" customHeight="1" x14ac:dyDescent="0.25">
      <c r="H859" s="679"/>
    </row>
    <row r="860" spans="8:8" ht="15.75" customHeight="1" x14ac:dyDescent="0.25">
      <c r="H860" s="679"/>
    </row>
    <row r="861" spans="8:8" ht="15.75" customHeight="1" x14ac:dyDescent="0.25">
      <c r="H861" s="679"/>
    </row>
    <row r="862" spans="8:8" ht="15.75" customHeight="1" x14ac:dyDescent="0.25">
      <c r="H862" s="679"/>
    </row>
    <row r="863" spans="8:8" ht="15.75" customHeight="1" x14ac:dyDescent="0.25">
      <c r="H863" s="679"/>
    </row>
    <row r="864" spans="8:8" ht="15.75" customHeight="1" x14ac:dyDescent="0.25">
      <c r="H864" s="679"/>
    </row>
    <row r="865" spans="8:8" ht="15.75" customHeight="1" x14ac:dyDescent="0.25">
      <c r="H865" s="679"/>
    </row>
    <row r="866" spans="8:8" ht="15.75" customHeight="1" x14ac:dyDescent="0.25">
      <c r="H866" s="679"/>
    </row>
    <row r="867" spans="8:8" ht="15.75" customHeight="1" x14ac:dyDescent="0.25">
      <c r="H867" s="679"/>
    </row>
    <row r="868" spans="8:8" ht="15.75" customHeight="1" x14ac:dyDescent="0.25">
      <c r="H868" s="679"/>
    </row>
    <row r="869" spans="8:8" ht="15.75" customHeight="1" x14ac:dyDescent="0.25">
      <c r="H869" s="679"/>
    </row>
    <row r="870" spans="8:8" ht="15.75" customHeight="1" x14ac:dyDescent="0.25">
      <c r="H870" s="679"/>
    </row>
    <row r="871" spans="8:8" ht="15.75" customHeight="1" x14ac:dyDescent="0.25">
      <c r="H871" s="679"/>
    </row>
    <row r="872" spans="8:8" ht="15.75" customHeight="1" x14ac:dyDescent="0.25">
      <c r="H872" s="679"/>
    </row>
    <row r="873" spans="8:8" ht="15.75" customHeight="1" x14ac:dyDescent="0.25">
      <c r="H873" s="679"/>
    </row>
    <row r="874" spans="8:8" ht="15.75" customHeight="1" x14ac:dyDescent="0.25">
      <c r="H874" s="679"/>
    </row>
    <row r="875" spans="8:8" ht="15.75" customHeight="1" x14ac:dyDescent="0.25">
      <c r="H875" s="679"/>
    </row>
    <row r="876" spans="8:8" ht="15.75" customHeight="1" x14ac:dyDescent="0.25">
      <c r="H876" s="679"/>
    </row>
    <row r="877" spans="8:8" ht="15.75" customHeight="1" x14ac:dyDescent="0.25">
      <c r="H877" s="679"/>
    </row>
    <row r="878" spans="8:8" ht="15.75" customHeight="1" x14ac:dyDescent="0.25">
      <c r="H878" s="679"/>
    </row>
    <row r="879" spans="8:8" ht="15.75" customHeight="1" x14ac:dyDescent="0.25">
      <c r="H879" s="679"/>
    </row>
    <row r="880" spans="8:8" ht="15.75" customHeight="1" x14ac:dyDescent="0.25">
      <c r="H880" s="679"/>
    </row>
    <row r="881" spans="8:8" ht="15.75" customHeight="1" x14ac:dyDescent="0.25">
      <c r="H881" s="679"/>
    </row>
    <row r="882" spans="8:8" ht="15.75" customHeight="1" x14ac:dyDescent="0.25">
      <c r="H882" s="679"/>
    </row>
    <row r="883" spans="8:8" ht="15.75" customHeight="1" x14ac:dyDescent="0.25">
      <c r="H883" s="679"/>
    </row>
    <row r="884" spans="8:8" ht="15.75" customHeight="1" x14ac:dyDescent="0.25">
      <c r="H884" s="679"/>
    </row>
    <row r="885" spans="8:8" ht="15.75" customHeight="1" x14ac:dyDescent="0.25">
      <c r="H885" s="679"/>
    </row>
    <row r="886" spans="8:8" ht="15.75" customHeight="1" x14ac:dyDescent="0.25">
      <c r="H886" s="679"/>
    </row>
    <row r="887" spans="8:8" ht="15.75" customHeight="1" x14ac:dyDescent="0.25">
      <c r="H887" s="679"/>
    </row>
    <row r="888" spans="8:8" ht="15.75" customHeight="1" x14ac:dyDescent="0.25">
      <c r="H888" s="679"/>
    </row>
    <row r="889" spans="8:8" ht="15.75" customHeight="1" x14ac:dyDescent="0.25">
      <c r="H889" s="679"/>
    </row>
    <row r="890" spans="8:8" ht="15.75" customHeight="1" x14ac:dyDescent="0.25">
      <c r="H890" s="679"/>
    </row>
    <row r="891" spans="8:8" ht="15.75" customHeight="1" x14ac:dyDescent="0.25">
      <c r="H891" s="679"/>
    </row>
    <row r="892" spans="8:8" ht="15.75" customHeight="1" x14ac:dyDescent="0.25">
      <c r="H892" s="679"/>
    </row>
    <row r="893" spans="8:8" ht="15.75" customHeight="1" x14ac:dyDescent="0.25">
      <c r="H893" s="679"/>
    </row>
    <row r="894" spans="8:8" ht="15.75" customHeight="1" x14ac:dyDescent="0.25">
      <c r="H894" s="679"/>
    </row>
    <row r="895" spans="8:8" ht="15.75" customHeight="1" x14ac:dyDescent="0.25">
      <c r="H895" s="679"/>
    </row>
    <row r="896" spans="8:8" ht="15.75" customHeight="1" x14ac:dyDescent="0.25">
      <c r="H896" s="679"/>
    </row>
    <row r="897" spans="8:8" ht="15.75" customHeight="1" x14ac:dyDescent="0.25">
      <c r="H897" s="679"/>
    </row>
    <row r="898" spans="8:8" ht="15.75" customHeight="1" x14ac:dyDescent="0.25">
      <c r="H898" s="679"/>
    </row>
    <row r="899" spans="8:8" ht="15.75" customHeight="1" x14ac:dyDescent="0.25">
      <c r="H899" s="679"/>
    </row>
    <row r="900" spans="8:8" ht="15.75" customHeight="1" x14ac:dyDescent="0.25">
      <c r="H900" s="679"/>
    </row>
    <row r="901" spans="8:8" ht="15.75" customHeight="1" x14ac:dyDescent="0.25">
      <c r="H901" s="679"/>
    </row>
    <row r="902" spans="8:8" ht="15.75" customHeight="1" x14ac:dyDescent="0.25">
      <c r="H902" s="679"/>
    </row>
    <row r="903" spans="8:8" ht="15.75" customHeight="1" x14ac:dyDescent="0.25">
      <c r="H903" s="679"/>
    </row>
    <row r="904" spans="8:8" ht="15.75" customHeight="1" x14ac:dyDescent="0.25">
      <c r="H904" s="679"/>
    </row>
    <row r="905" spans="8:8" ht="15.75" customHeight="1" x14ac:dyDescent="0.25">
      <c r="H905" s="679"/>
    </row>
    <row r="906" spans="8:8" ht="15.75" customHeight="1" x14ac:dyDescent="0.25">
      <c r="H906" s="679"/>
    </row>
    <row r="907" spans="8:8" ht="15.75" customHeight="1" x14ac:dyDescent="0.25">
      <c r="H907" s="679"/>
    </row>
    <row r="908" spans="8:8" ht="15.75" customHeight="1" x14ac:dyDescent="0.25">
      <c r="H908" s="679"/>
    </row>
    <row r="909" spans="8:8" ht="15.75" customHeight="1" x14ac:dyDescent="0.25">
      <c r="H909" s="679"/>
    </row>
    <row r="910" spans="8:8" ht="15.75" customHeight="1" x14ac:dyDescent="0.25">
      <c r="H910" s="679"/>
    </row>
    <row r="911" spans="8:8" ht="15.75" customHeight="1" x14ac:dyDescent="0.25">
      <c r="H911" s="679"/>
    </row>
    <row r="912" spans="8:8" ht="15.75" customHeight="1" x14ac:dyDescent="0.25">
      <c r="H912" s="679"/>
    </row>
    <row r="913" spans="8:8" ht="15.75" customHeight="1" x14ac:dyDescent="0.25">
      <c r="H913" s="679"/>
    </row>
    <row r="914" spans="8:8" ht="15.75" customHeight="1" x14ac:dyDescent="0.25">
      <c r="H914" s="679"/>
    </row>
    <row r="915" spans="8:8" ht="15.75" customHeight="1" x14ac:dyDescent="0.25">
      <c r="H915" s="679"/>
    </row>
    <row r="916" spans="8:8" ht="15.75" customHeight="1" x14ac:dyDescent="0.25">
      <c r="H916" s="679"/>
    </row>
    <row r="917" spans="8:8" ht="15.75" customHeight="1" x14ac:dyDescent="0.25">
      <c r="H917" s="679"/>
    </row>
    <row r="918" spans="8:8" ht="15.75" customHeight="1" x14ac:dyDescent="0.25">
      <c r="H918" s="679"/>
    </row>
    <row r="919" spans="8:8" ht="15.75" customHeight="1" x14ac:dyDescent="0.25">
      <c r="H919" s="679"/>
    </row>
    <row r="920" spans="8:8" ht="15.75" customHeight="1" x14ac:dyDescent="0.25">
      <c r="H920" s="679"/>
    </row>
    <row r="921" spans="8:8" ht="15.75" customHeight="1" x14ac:dyDescent="0.25">
      <c r="H921" s="679"/>
    </row>
    <row r="922" spans="8:8" ht="15.75" customHeight="1" x14ac:dyDescent="0.25">
      <c r="H922" s="679"/>
    </row>
    <row r="923" spans="8:8" ht="15.75" customHeight="1" x14ac:dyDescent="0.25">
      <c r="H923" s="679"/>
    </row>
    <row r="924" spans="8:8" ht="15.75" customHeight="1" x14ac:dyDescent="0.25">
      <c r="H924" s="679"/>
    </row>
    <row r="925" spans="8:8" ht="15.75" customHeight="1" x14ac:dyDescent="0.25">
      <c r="H925" s="679"/>
    </row>
    <row r="926" spans="8:8" ht="15.75" customHeight="1" x14ac:dyDescent="0.25">
      <c r="H926" s="679"/>
    </row>
    <row r="927" spans="8:8" ht="15.75" customHeight="1" x14ac:dyDescent="0.25">
      <c r="H927" s="679"/>
    </row>
    <row r="928" spans="8:8" ht="15.75" customHeight="1" x14ac:dyDescent="0.25">
      <c r="H928" s="679"/>
    </row>
    <row r="929" spans="8:8" ht="15.75" customHeight="1" x14ac:dyDescent="0.25">
      <c r="H929" s="679"/>
    </row>
    <row r="930" spans="8:8" ht="15.75" customHeight="1" x14ac:dyDescent="0.25">
      <c r="H930" s="679"/>
    </row>
    <row r="931" spans="8:8" ht="15.75" customHeight="1" x14ac:dyDescent="0.25">
      <c r="H931" s="679"/>
    </row>
    <row r="932" spans="8:8" ht="15.75" customHeight="1" x14ac:dyDescent="0.25">
      <c r="H932" s="679"/>
    </row>
    <row r="933" spans="8:8" ht="15.75" customHeight="1" x14ac:dyDescent="0.25">
      <c r="H933" s="679"/>
    </row>
    <row r="934" spans="8:8" ht="15.75" customHeight="1" x14ac:dyDescent="0.25">
      <c r="H934" s="679"/>
    </row>
    <row r="935" spans="8:8" ht="15.75" customHeight="1" x14ac:dyDescent="0.25">
      <c r="H935" s="679"/>
    </row>
    <row r="936" spans="8:8" ht="15.75" customHeight="1" x14ac:dyDescent="0.25">
      <c r="H936" s="679"/>
    </row>
    <row r="937" spans="8:8" ht="15.75" customHeight="1" x14ac:dyDescent="0.25">
      <c r="H937" s="679"/>
    </row>
    <row r="938" spans="8:8" ht="15.75" customHeight="1" x14ac:dyDescent="0.25">
      <c r="H938" s="679"/>
    </row>
    <row r="939" spans="8:8" ht="15.75" customHeight="1" x14ac:dyDescent="0.25">
      <c r="H939" s="679"/>
    </row>
    <row r="940" spans="8:8" ht="15.75" customHeight="1" x14ac:dyDescent="0.25">
      <c r="H940" s="679"/>
    </row>
    <row r="941" spans="8:8" ht="15.75" customHeight="1" x14ac:dyDescent="0.25">
      <c r="H941" s="679"/>
    </row>
    <row r="942" spans="8:8" ht="15.75" customHeight="1" x14ac:dyDescent="0.25">
      <c r="H942" s="679"/>
    </row>
    <row r="943" spans="8:8" ht="15.75" customHeight="1" x14ac:dyDescent="0.25">
      <c r="H943" s="679"/>
    </row>
    <row r="944" spans="8:8" ht="15.75" customHeight="1" x14ac:dyDescent="0.25">
      <c r="H944" s="679"/>
    </row>
    <row r="945" spans="8:8" ht="15.75" customHeight="1" x14ac:dyDescent="0.25">
      <c r="H945" s="679"/>
    </row>
    <row r="946" spans="8:8" ht="15.75" customHeight="1" x14ac:dyDescent="0.25">
      <c r="H946" s="679"/>
    </row>
    <row r="947" spans="8:8" ht="15.75" customHeight="1" x14ac:dyDescent="0.25">
      <c r="H947" s="679"/>
    </row>
    <row r="948" spans="8:8" ht="15.75" customHeight="1" x14ac:dyDescent="0.25">
      <c r="H948" s="679"/>
    </row>
    <row r="949" spans="8:8" ht="15.75" customHeight="1" x14ac:dyDescent="0.25">
      <c r="H949" s="679"/>
    </row>
    <row r="950" spans="8:8" ht="15.75" customHeight="1" x14ac:dyDescent="0.25">
      <c r="H950" s="679"/>
    </row>
    <row r="951" spans="8:8" ht="15.75" customHeight="1" x14ac:dyDescent="0.25">
      <c r="H951" s="679"/>
    </row>
    <row r="952" spans="8:8" ht="15.75" customHeight="1" x14ac:dyDescent="0.25">
      <c r="H952" s="679"/>
    </row>
    <row r="953" spans="8:8" ht="15.75" customHeight="1" x14ac:dyDescent="0.25">
      <c r="H953" s="679"/>
    </row>
    <row r="954" spans="8:8" ht="15.75" customHeight="1" x14ac:dyDescent="0.25">
      <c r="H954" s="679"/>
    </row>
    <row r="955" spans="8:8" ht="15.75" customHeight="1" x14ac:dyDescent="0.25">
      <c r="H955" s="679"/>
    </row>
    <row r="956" spans="8:8" ht="15.75" customHeight="1" x14ac:dyDescent="0.25">
      <c r="H956" s="679"/>
    </row>
    <row r="957" spans="8:8" ht="15.75" customHeight="1" x14ac:dyDescent="0.25">
      <c r="H957" s="679"/>
    </row>
    <row r="958" spans="8:8" ht="15.75" customHeight="1" x14ac:dyDescent="0.25">
      <c r="H958" s="679"/>
    </row>
    <row r="959" spans="8:8" ht="15.75" customHeight="1" x14ac:dyDescent="0.25">
      <c r="H959" s="679"/>
    </row>
    <row r="960" spans="8:8" ht="15.75" customHeight="1" x14ac:dyDescent="0.25">
      <c r="H960" s="679"/>
    </row>
    <row r="961" spans="8:8" ht="15.75" customHeight="1" x14ac:dyDescent="0.25">
      <c r="H961" s="679"/>
    </row>
    <row r="962" spans="8:8" ht="15.75" customHeight="1" x14ac:dyDescent="0.25">
      <c r="H962" s="679"/>
    </row>
    <row r="963" spans="8:8" ht="15.75" customHeight="1" x14ac:dyDescent="0.25">
      <c r="H963" s="679"/>
    </row>
    <row r="964" spans="8:8" ht="15.75" customHeight="1" x14ac:dyDescent="0.25">
      <c r="H964" s="679"/>
    </row>
    <row r="965" spans="8:8" ht="15.75" customHeight="1" x14ac:dyDescent="0.25">
      <c r="H965" s="679"/>
    </row>
    <row r="966" spans="8:8" ht="15.75" customHeight="1" x14ac:dyDescent="0.25">
      <c r="H966" s="679"/>
    </row>
    <row r="967" spans="8:8" ht="15.75" customHeight="1" x14ac:dyDescent="0.25">
      <c r="H967" s="679"/>
    </row>
    <row r="968" spans="8:8" ht="15.75" customHeight="1" x14ac:dyDescent="0.25">
      <c r="H968" s="679"/>
    </row>
    <row r="969" spans="8:8" ht="15.75" customHeight="1" x14ac:dyDescent="0.25">
      <c r="H969" s="679"/>
    </row>
    <row r="970" spans="8:8" ht="15.75" customHeight="1" x14ac:dyDescent="0.25">
      <c r="H970" s="679"/>
    </row>
    <row r="971" spans="8:8" ht="15.75" customHeight="1" x14ac:dyDescent="0.25">
      <c r="H971" s="679"/>
    </row>
    <row r="972" spans="8:8" ht="15.75" customHeight="1" x14ac:dyDescent="0.25">
      <c r="H972" s="679"/>
    </row>
    <row r="973" spans="8:8" ht="15.75" customHeight="1" x14ac:dyDescent="0.25">
      <c r="H973" s="679"/>
    </row>
    <row r="974" spans="8:8" ht="15.75" customHeight="1" x14ac:dyDescent="0.25">
      <c r="H974" s="679"/>
    </row>
    <row r="975" spans="8:8" ht="15.75" customHeight="1" x14ac:dyDescent="0.25">
      <c r="H975" s="679"/>
    </row>
    <row r="976" spans="8:8" ht="15.75" customHeight="1" x14ac:dyDescent="0.25">
      <c r="H976" s="679"/>
    </row>
    <row r="977" spans="8:8" ht="15.75" customHeight="1" x14ac:dyDescent="0.25">
      <c r="H977" s="679"/>
    </row>
    <row r="978" spans="8:8" ht="15.75" customHeight="1" x14ac:dyDescent="0.25">
      <c r="H978" s="679"/>
    </row>
    <row r="979" spans="8:8" ht="15.75" customHeight="1" x14ac:dyDescent="0.25">
      <c r="H979" s="679"/>
    </row>
    <row r="980" spans="8:8" ht="15.75" customHeight="1" x14ac:dyDescent="0.25">
      <c r="H980" s="679"/>
    </row>
    <row r="981" spans="8:8" ht="15.75" customHeight="1" x14ac:dyDescent="0.25">
      <c r="H981" s="679"/>
    </row>
    <row r="982" spans="8:8" ht="15.75" customHeight="1" x14ac:dyDescent="0.25">
      <c r="H982" s="679"/>
    </row>
    <row r="983" spans="8:8" ht="15.75" customHeight="1" x14ac:dyDescent="0.25">
      <c r="H983" s="679"/>
    </row>
    <row r="984" spans="8:8" ht="15.75" customHeight="1" x14ac:dyDescent="0.25">
      <c r="H984" s="679"/>
    </row>
    <row r="985" spans="8:8" ht="15.75" customHeight="1" x14ac:dyDescent="0.25">
      <c r="H985" s="679"/>
    </row>
    <row r="986" spans="8:8" ht="15.75" customHeight="1" x14ac:dyDescent="0.25">
      <c r="H986" s="679"/>
    </row>
    <row r="987" spans="8:8" ht="15.75" customHeight="1" x14ac:dyDescent="0.25">
      <c r="H987" s="679"/>
    </row>
    <row r="988" spans="8:8" ht="15.75" customHeight="1" x14ac:dyDescent="0.25">
      <c r="H988" s="679"/>
    </row>
    <row r="989" spans="8:8" ht="15.75" customHeight="1" x14ac:dyDescent="0.25">
      <c r="H989" s="679"/>
    </row>
    <row r="990" spans="8:8" ht="15.75" customHeight="1" x14ac:dyDescent="0.25">
      <c r="H990" s="679"/>
    </row>
    <row r="991" spans="8:8" ht="15.75" customHeight="1" x14ac:dyDescent="0.25">
      <c r="H991" s="679"/>
    </row>
    <row r="992" spans="8:8" ht="15.75" customHeight="1" x14ac:dyDescent="0.25">
      <c r="H992" s="679"/>
    </row>
    <row r="993" spans="8:8" ht="15.75" customHeight="1" x14ac:dyDescent="0.25">
      <c r="H993" s="679"/>
    </row>
    <row r="994" spans="8:8" ht="15.75" customHeight="1" x14ac:dyDescent="0.25">
      <c r="H994" s="679"/>
    </row>
    <row r="995" spans="8:8" ht="15.75" customHeight="1" x14ac:dyDescent="0.25">
      <c r="H995" s="679"/>
    </row>
    <row r="996" spans="8:8" ht="15.75" customHeight="1" x14ac:dyDescent="0.25">
      <c r="H996" s="679"/>
    </row>
    <row r="997" spans="8:8" ht="15.75" customHeight="1" x14ac:dyDescent="0.25">
      <c r="H997" s="679"/>
    </row>
    <row r="998" spans="8:8" ht="15.75" customHeight="1" x14ac:dyDescent="0.25">
      <c r="H998" s="679"/>
    </row>
    <row r="999" spans="8:8" ht="15.75" customHeight="1" x14ac:dyDescent="0.25">
      <c r="H999" s="679"/>
    </row>
    <row r="1000" spans="8:8" ht="15.75" customHeight="1" x14ac:dyDescent="0.25">
      <c r="H1000" s="679"/>
    </row>
  </sheetData>
  <hyperlinks>
    <hyperlink ref="J2" location="'TỔNG HỢP'!A1" display="MỤC LỤC" xr:uid="{00000000-0004-0000-1900-000000000000}"/>
  </hyperlinks>
  <pageMargins left="0.7" right="0.7" top="0.75" bottom="0.75" header="0" footer="0"/>
  <pageSetup paperSize="9" fitToWidth="0" fitToHeight="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999"/>
  <sheetViews>
    <sheetView workbookViewId="0">
      <selection activeCell="J2" sqref="J2"/>
    </sheetView>
  </sheetViews>
  <sheetFormatPr defaultColWidth="14" defaultRowHeight="15" customHeight="1" x14ac:dyDescent="0.25"/>
  <cols>
    <col min="1" max="1" width="11.5703125" customWidth="1"/>
    <col min="2" max="2" width="45.28515625" customWidth="1"/>
    <col min="3" max="3" width="14" customWidth="1"/>
    <col min="4" max="4" width="19.140625" customWidth="1"/>
    <col min="5" max="5" width="11.85546875" customWidth="1"/>
    <col min="6" max="6" width="17.7109375" customWidth="1"/>
    <col min="7" max="7" width="18.7109375" customWidth="1"/>
    <col min="8" max="8" width="17.5703125" style="684" customWidth="1"/>
    <col min="9" max="9" width="19.85546875" customWidth="1"/>
    <col min="10" max="10" width="13.7109375" customWidth="1"/>
    <col min="11" max="26" width="8.7109375" customWidth="1"/>
  </cols>
  <sheetData>
    <row r="1" spans="1:26" x14ac:dyDescent="0.25">
      <c r="F1" s="55"/>
      <c r="G1" s="55"/>
      <c r="H1" s="683"/>
      <c r="I1" s="265"/>
    </row>
    <row r="2" spans="1:26" ht="31.5" x14ac:dyDescent="0.25">
      <c r="A2" s="246" t="s">
        <v>281</v>
      </c>
      <c r="B2" s="246" t="s">
        <v>282</v>
      </c>
      <c r="C2" s="247" t="s">
        <v>283</v>
      </c>
      <c r="D2" s="248" t="s">
        <v>417</v>
      </c>
      <c r="E2" s="249" t="s">
        <v>418</v>
      </c>
      <c r="F2" s="266" t="s">
        <v>419</v>
      </c>
      <c r="G2" s="499" t="s">
        <v>420</v>
      </c>
      <c r="H2" s="680"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s">
        <v>89</v>
      </c>
      <c r="C3" s="269" t="s">
        <v>90</v>
      </c>
      <c r="D3" s="270">
        <f>VLOOKUP(C3,'TỔNG HỢP'!$C$4:$P$84,3,0)</f>
        <v>350000000</v>
      </c>
      <c r="E3" s="271"/>
      <c r="F3" s="272">
        <f>SUM(F4:F888)</f>
        <v>200720000</v>
      </c>
      <c r="G3" s="272">
        <f>D3-F3</f>
        <v>149280000</v>
      </c>
      <c r="H3" s="685"/>
      <c r="I3" s="267"/>
      <c r="J3" s="274"/>
      <c r="K3" s="274"/>
      <c r="L3" s="274"/>
      <c r="M3" s="274"/>
      <c r="N3" s="274"/>
      <c r="O3" s="274"/>
      <c r="P3" s="274"/>
      <c r="Q3" s="274"/>
      <c r="R3" s="274"/>
      <c r="S3" s="274"/>
      <c r="T3" s="274"/>
      <c r="U3" s="274"/>
      <c r="V3" s="274"/>
      <c r="W3" s="274"/>
      <c r="X3" s="274"/>
      <c r="Y3" s="274"/>
      <c r="Z3" s="274"/>
    </row>
    <row r="4" spans="1:26" ht="16.5" x14ac:dyDescent="0.25">
      <c r="A4" s="242"/>
      <c r="B4" s="243" t="s">
        <v>839</v>
      </c>
      <c r="C4" s="260"/>
      <c r="D4" s="244"/>
      <c r="E4" s="275"/>
      <c r="F4" s="275">
        <v>162540000</v>
      </c>
      <c r="G4" s="275"/>
      <c r="H4" s="686">
        <v>46104</v>
      </c>
      <c r="I4" s="242" t="s">
        <v>840</v>
      </c>
      <c r="J4" s="243"/>
      <c r="K4" s="243"/>
      <c r="L4" s="243"/>
      <c r="M4" s="243"/>
      <c r="N4" s="243"/>
      <c r="O4" s="243"/>
      <c r="P4" s="243"/>
      <c r="Q4" s="243"/>
      <c r="R4" s="243"/>
      <c r="S4" s="243"/>
      <c r="T4" s="243"/>
      <c r="U4" s="243"/>
      <c r="V4" s="243"/>
      <c r="W4" s="243"/>
      <c r="X4" s="243"/>
      <c r="Y4" s="243"/>
      <c r="Z4" s="243"/>
    </row>
    <row r="5" spans="1:26" ht="16.5" x14ac:dyDescent="0.25">
      <c r="A5" s="242"/>
      <c r="B5" s="243" t="s">
        <v>1709</v>
      </c>
      <c r="C5" s="260"/>
      <c r="D5" s="244"/>
      <c r="E5" s="275"/>
      <c r="F5" s="275">
        <v>940000</v>
      </c>
      <c r="G5" s="275"/>
      <c r="H5" s="686">
        <v>46231</v>
      </c>
      <c r="I5" s="242" t="s">
        <v>464</v>
      </c>
      <c r="J5" s="243"/>
      <c r="K5" s="243"/>
      <c r="L5" s="243"/>
      <c r="M5" s="243"/>
      <c r="N5" s="243"/>
      <c r="O5" s="243"/>
      <c r="P5" s="243"/>
      <c r="Q5" s="243"/>
      <c r="R5" s="243"/>
      <c r="S5" s="243"/>
      <c r="T5" s="243"/>
      <c r="U5" s="243"/>
      <c r="V5" s="243"/>
      <c r="W5" s="243"/>
      <c r="X5" s="243"/>
      <c r="Y5" s="243"/>
      <c r="Z5" s="243"/>
    </row>
    <row r="6" spans="1:26" ht="16.5" x14ac:dyDescent="0.25">
      <c r="A6" s="242"/>
      <c r="B6" s="243" t="s">
        <v>1750</v>
      </c>
      <c r="C6" s="260"/>
      <c r="D6" s="244"/>
      <c r="E6" s="275"/>
      <c r="F6" s="275">
        <v>37240000</v>
      </c>
      <c r="G6" s="275"/>
      <c r="H6" s="686">
        <v>46272</v>
      </c>
      <c r="I6" s="242" t="s">
        <v>840</v>
      </c>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75"/>
      <c r="H7" s="68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75"/>
      <c r="H8" s="68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75"/>
      <c r="H9" s="686"/>
      <c r="I9" s="242"/>
      <c r="J9" s="243"/>
      <c r="K9" s="243"/>
      <c r="L9" s="243"/>
      <c r="M9" s="243"/>
      <c r="N9" s="243"/>
      <c r="O9" s="243"/>
      <c r="P9" s="243"/>
      <c r="Q9" s="243"/>
      <c r="R9" s="243"/>
      <c r="S9" s="243"/>
      <c r="T9" s="243"/>
      <c r="U9" s="243"/>
      <c r="V9" s="243"/>
      <c r="W9" s="243"/>
      <c r="X9" s="243"/>
      <c r="Y9" s="243"/>
      <c r="Z9" s="243"/>
    </row>
    <row r="10" spans="1:26" ht="16.5" x14ac:dyDescent="0.25">
      <c r="A10" s="242"/>
      <c r="B10" s="243" t="s">
        <v>327</v>
      </c>
      <c r="C10" s="260"/>
      <c r="D10" s="244"/>
      <c r="E10" s="275"/>
      <c r="F10" s="275"/>
      <c r="G10" s="275"/>
      <c r="H10" s="68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75"/>
      <c r="H11" s="68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75"/>
      <c r="H12" s="68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75"/>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75"/>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75"/>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75"/>
      <c r="H16" s="68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t="s">
        <v>841</v>
      </c>
      <c r="C17" s="260"/>
      <c r="D17" s="244"/>
      <c r="E17" s="275">
        <v>162540000</v>
      </c>
      <c r="F17" s="275"/>
      <c r="G17" s="275"/>
      <c r="H17" s="686">
        <v>45721</v>
      </c>
      <c r="I17" s="242" t="s">
        <v>840</v>
      </c>
      <c r="J17" s="243"/>
      <c r="K17" s="243"/>
      <c r="L17" s="243"/>
      <c r="M17" s="243"/>
      <c r="N17" s="243"/>
      <c r="O17" s="243"/>
      <c r="P17" s="243"/>
      <c r="Q17" s="243"/>
      <c r="R17" s="243"/>
      <c r="S17" s="243"/>
      <c r="T17" s="243"/>
      <c r="U17" s="243"/>
      <c r="V17" s="243"/>
      <c r="W17" s="243"/>
      <c r="X17" s="243"/>
      <c r="Y17" s="243"/>
      <c r="Z17" s="243"/>
    </row>
    <row r="18" spans="1:26" ht="16.5" x14ac:dyDescent="0.25">
      <c r="A18" s="242"/>
      <c r="B18" s="243" t="s">
        <v>842</v>
      </c>
      <c r="C18" s="260"/>
      <c r="D18" s="244"/>
      <c r="E18" s="275">
        <v>3107000</v>
      </c>
      <c r="F18" s="275"/>
      <c r="G18" s="275"/>
      <c r="H18" s="686">
        <v>45979</v>
      </c>
      <c r="I18" s="242" t="s">
        <v>840</v>
      </c>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75"/>
      <c r="H19" s="686"/>
      <c r="I19" s="242"/>
      <c r="J19" s="243"/>
      <c r="K19" s="243"/>
      <c r="L19" s="243"/>
      <c r="M19" s="243"/>
      <c r="N19" s="243"/>
      <c r="O19" s="243"/>
      <c r="P19" s="243"/>
      <c r="Q19" s="243"/>
      <c r="R19" s="243"/>
      <c r="S19" s="243"/>
      <c r="T19" s="243"/>
      <c r="U19" s="243"/>
      <c r="V19" s="243"/>
      <c r="W19" s="243"/>
      <c r="X19" s="243"/>
      <c r="Y19" s="243"/>
      <c r="Z19" s="243"/>
    </row>
    <row r="20" spans="1:26" ht="15.75" customHeight="1" x14ac:dyDescent="0.25">
      <c r="A20" s="242">
        <v>1</v>
      </c>
      <c r="B20" s="243" t="s">
        <v>346</v>
      </c>
      <c r="C20" s="260"/>
      <c r="D20" s="244"/>
      <c r="E20" s="275">
        <v>38345455</v>
      </c>
      <c r="F20" s="275"/>
      <c r="G20" s="275"/>
      <c r="H20" s="68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2</v>
      </c>
      <c r="B21" s="243" t="s">
        <v>843</v>
      </c>
      <c r="C21" s="260"/>
      <c r="D21" s="244"/>
      <c r="E21" s="275">
        <v>6308000</v>
      </c>
      <c r="F21" s="275"/>
      <c r="G21" s="275"/>
      <c r="H21" s="686"/>
      <c r="I21" s="242"/>
      <c r="J21" s="243"/>
      <c r="K21" s="243"/>
      <c r="L21" s="243"/>
      <c r="M21" s="243"/>
      <c r="N21" s="243"/>
      <c r="O21" s="243"/>
      <c r="P21" s="243"/>
      <c r="Q21" s="243"/>
      <c r="R21" s="243"/>
      <c r="S21" s="243"/>
      <c r="T21" s="243"/>
      <c r="U21" s="243"/>
      <c r="V21" s="243"/>
      <c r="W21" s="243"/>
      <c r="X21" s="243"/>
      <c r="Y21" s="243"/>
      <c r="Z21" s="243"/>
    </row>
    <row r="22" spans="1:26" ht="15.75" customHeight="1" x14ac:dyDescent="0.25">
      <c r="B22" s="19" t="s">
        <v>844</v>
      </c>
      <c r="E22" s="55">
        <v>12718000</v>
      </c>
      <c r="F22" s="55"/>
      <c r="G22" s="55"/>
      <c r="H22" s="683">
        <v>45518</v>
      </c>
      <c r="I22" s="265" t="s">
        <v>840</v>
      </c>
    </row>
    <row r="23" spans="1:26" ht="15.75" customHeight="1" x14ac:dyDescent="0.25">
      <c r="B23" s="19" t="s">
        <v>845</v>
      </c>
      <c r="E23" s="55">
        <f>15940800/1.08</f>
        <v>14759999.999999998</v>
      </c>
      <c r="F23" s="55"/>
      <c r="G23" s="55"/>
      <c r="H23" s="683">
        <v>45582</v>
      </c>
      <c r="I23" s="265" t="s">
        <v>840</v>
      </c>
    </row>
    <row r="24" spans="1:26" ht="15.75" customHeight="1" x14ac:dyDescent="0.25">
      <c r="B24" s="19" t="s">
        <v>846</v>
      </c>
      <c r="E24" s="55"/>
      <c r="F24" s="55"/>
      <c r="G24" s="55">
        <v>162540000</v>
      </c>
      <c r="H24" s="683">
        <v>45617</v>
      </c>
      <c r="I24" s="265" t="s">
        <v>840</v>
      </c>
      <c r="J24" s="19" t="s">
        <v>847</v>
      </c>
    </row>
    <row r="25" spans="1:26" ht="15.75" customHeight="1" x14ac:dyDescent="0.25">
      <c r="E25" s="55"/>
      <c r="F25" s="55"/>
      <c r="G25" s="55"/>
      <c r="H25" s="683"/>
      <c r="I25" s="265"/>
    </row>
    <row r="26" spans="1:26" ht="15.75" customHeight="1" x14ac:dyDescent="0.25">
      <c r="E26" s="55"/>
      <c r="F26" s="55"/>
      <c r="G26" s="55"/>
      <c r="H26" s="683"/>
      <c r="I26" s="265"/>
    </row>
    <row r="27" spans="1:26" ht="15.75" customHeight="1" x14ac:dyDescent="0.25">
      <c r="E27" s="55"/>
      <c r="F27" s="55"/>
      <c r="G27" s="55"/>
      <c r="H27" s="683"/>
      <c r="I27" s="265"/>
    </row>
    <row r="28" spans="1:26" ht="15.75" customHeight="1" x14ac:dyDescent="0.25">
      <c r="E28" s="55"/>
      <c r="F28" s="55"/>
      <c r="G28" s="55"/>
      <c r="H28" s="683"/>
      <c r="I28" s="265"/>
    </row>
    <row r="29" spans="1:26" ht="15.75" customHeight="1" x14ac:dyDescent="0.25">
      <c r="E29" s="55"/>
      <c r="F29" s="55"/>
      <c r="G29" s="55"/>
      <c r="H29" s="683"/>
      <c r="I29" s="265"/>
    </row>
    <row r="30" spans="1:26" ht="15.75" customHeight="1" x14ac:dyDescent="0.25">
      <c r="E30" s="55"/>
      <c r="F30" s="55"/>
      <c r="G30" s="55"/>
      <c r="H30" s="683"/>
      <c r="I30" s="265"/>
    </row>
    <row r="31" spans="1:26" ht="15.75" customHeight="1" x14ac:dyDescent="0.25">
      <c r="E31" s="55"/>
      <c r="F31" s="55"/>
      <c r="G31" s="55"/>
      <c r="H31" s="683"/>
      <c r="I31" s="265"/>
    </row>
    <row r="32" spans="1:26" ht="15.75" customHeight="1" x14ac:dyDescent="0.25">
      <c r="E32" s="55"/>
      <c r="F32" s="55"/>
      <c r="G32" s="55"/>
      <c r="H32" s="683"/>
      <c r="I32" s="265"/>
    </row>
    <row r="33" spans="5:9" ht="15.75" customHeight="1" x14ac:dyDescent="0.25">
      <c r="E33" s="55"/>
      <c r="F33" s="55"/>
      <c r="G33" s="55"/>
      <c r="H33" s="683"/>
      <c r="I33" s="265"/>
    </row>
    <row r="34" spans="5:9" ht="15.75" customHeight="1" x14ac:dyDescent="0.25">
      <c r="E34" s="55"/>
      <c r="F34" s="55"/>
      <c r="G34" s="55"/>
      <c r="H34" s="683"/>
      <c r="I34" s="265"/>
    </row>
    <row r="35" spans="5:9" ht="15.75" customHeight="1" x14ac:dyDescent="0.25">
      <c r="E35" s="55"/>
      <c r="F35" s="55"/>
      <c r="G35" s="55"/>
      <c r="H35" s="683"/>
      <c r="I35" s="265"/>
    </row>
    <row r="36" spans="5:9" ht="15.75" customHeight="1" x14ac:dyDescent="0.25">
      <c r="E36" s="55"/>
      <c r="F36" s="55"/>
      <c r="G36" s="55"/>
      <c r="H36" s="683"/>
      <c r="I36" s="265"/>
    </row>
    <row r="37" spans="5:9" ht="15.75" customHeight="1" x14ac:dyDescent="0.25">
      <c r="E37" s="55"/>
      <c r="F37" s="55"/>
      <c r="G37" s="55"/>
      <c r="H37" s="683"/>
      <c r="I37" s="265"/>
    </row>
    <row r="38" spans="5:9" ht="15.75" customHeight="1" x14ac:dyDescent="0.25">
      <c r="E38" s="55"/>
      <c r="F38" s="55"/>
      <c r="G38" s="55"/>
      <c r="H38" s="683"/>
      <c r="I38" s="265"/>
    </row>
    <row r="39" spans="5:9" ht="15.75" customHeight="1" x14ac:dyDescent="0.25">
      <c r="E39" s="55"/>
      <c r="F39" s="55"/>
      <c r="G39" s="55"/>
      <c r="H39" s="683"/>
      <c r="I39" s="265"/>
    </row>
    <row r="40" spans="5:9" ht="15.75" customHeight="1" x14ac:dyDescent="0.25">
      <c r="E40" s="55"/>
      <c r="F40" s="55"/>
      <c r="G40" s="55"/>
      <c r="H40" s="683"/>
      <c r="I40" s="265"/>
    </row>
    <row r="41" spans="5:9" ht="15.75" customHeight="1" x14ac:dyDescent="0.25">
      <c r="E41" s="55"/>
      <c r="F41" s="55"/>
      <c r="G41" s="55"/>
      <c r="H41" s="683"/>
      <c r="I41" s="265"/>
    </row>
    <row r="42" spans="5:9" ht="15.75" customHeight="1" x14ac:dyDescent="0.25">
      <c r="E42" s="55"/>
      <c r="F42" s="55"/>
      <c r="G42" s="55"/>
      <c r="H42" s="683"/>
      <c r="I42" s="265"/>
    </row>
    <row r="43" spans="5:9" ht="15.75" customHeight="1" x14ac:dyDescent="0.25">
      <c r="E43" s="55"/>
      <c r="F43" s="55"/>
      <c r="G43" s="55"/>
      <c r="H43" s="683"/>
      <c r="I43" s="265"/>
    </row>
    <row r="44" spans="5:9" ht="15.75" customHeight="1" x14ac:dyDescent="0.25">
      <c r="E44" s="55"/>
      <c r="F44" s="55"/>
      <c r="G44" s="55"/>
      <c r="H44" s="683"/>
      <c r="I44" s="265"/>
    </row>
    <row r="45" spans="5:9" ht="15.75" customHeight="1" x14ac:dyDescent="0.25">
      <c r="E45" s="55"/>
      <c r="F45" s="55"/>
      <c r="G45" s="55"/>
      <c r="H45" s="683"/>
      <c r="I45" s="265"/>
    </row>
    <row r="46" spans="5:9" ht="15.75" customHeight="1" x14ac:dyDescent="0.25">
      <c r="E46" s="55"/>
      <c r="F46" s="55"/>
      <c r="G46" s="55"/>
      <c r="H46" s="683"/>
      <c r="I46" s="265"/>
    </row>
    <row r="47" spans="5:9" ht="15.75" customHeight="1" x14ac:dyDescent="0.25">
      <c r="E47" s="55"/>
      <c r="F47" s="55"/>
      <c r="G47" s="55"/>
      <c r="H47" s="683"/>
      <c r="I47" s="265"/>
    </row>
    <row r="48" spans="5:9" ht="15.75" customHeight="1" x14ac:dyDescent="0.25">
      <c r="E48" s="55"/>
      <c r="F48" s="55"/>
      <c r="G48" s="55"/>
      <c r="H48" s="683"/>
      <c r="I48" s="265"/>
    </row>
    <row r="49" spans="5:9" ht="15.75" customHeight="1" x14ac:dyDescent="0.25">
      <c r="E49" s="55"/>
      <c r="F49" s="55"/>
      <c r="G49" s="55"/>
      <c r="H49" s="683"/>
      <c r="I49" s="265"/>
    </row>
    <row r="50" spans="5:9" ht="15.75" customHeight="1" x14ac:dyDescent="0.25">
      <c r="E50" s="55"/>
      <c r="F50" s="55"/>
      <c r="G50" s="55"/>
      <c r="H50" s="683"/>
      <c r="I50" s="265"/>
    </row>
    <row r="51" spans="5:9" ht="15.75" customHeight="1" x14ac:dyDescent="0.25">
      <c r="E51" s="55"/>
      <c r="F51" s="55"/>
      <c r="G51" s="55"/>
      <c r="H51" s="683"/>
      <c r="I51" s="265"/>
    </row>
    <row r="52" spans="5:9" ht="15.75" customHeight="1" x14ac:dyDescent="0.25">
      <c r="E52" s="55"/>
      <c r="F52" s="55"/>
      <c r="G52" s="55"/>
      <c r="H52" s="683"/>
      <c r="I52" s="265"/>
    </row>
    <row r="53" spans="5:9" ht="15.75" customHeight="1" x14ac:dyDescent="0.25">
      <c r="E53" s="55"/>
      <c r="F53" s="55"/>
      <c r="G53" s="55"/>
      <c r="H53" s="683"/>
      <c r="I53" s="265"/>
    </row>
    <row r="54" spans="5:9" ht="15.75" customHeight="1" x14ac:dyDescent="0.25">
      <c r="E54" s="55"/>
      <c r="F54" s="55"/>
      <c r="G54" s="55"/>
      <c r="H54" s="683"/>
      <c r="I54" s="265"/>
    </row>
    <row r="55" spans="5:9" ht="15.75" customHeight="1" x14ac:dyDescent="0.25">
      <c r="E55" s="55"/>
      <c r="F55" s="55"/>
      <c r="G55" s="55"/>
      <c r="H55" s="683"/>
      <c r="I55" s="265"/>
    </row>
    <row r="56" spans="5:9" ht="15.75" customHeight="1" x14ac:dyDescent="0.25">
      <c r="E56" s="55"/>
      <c r="F56" s="55"/>
      <c r="G56" s="55"/>
      <c r="H56" s="683"/>
      <c r="I56" s="265"/>
    </row>
    <row r="57" spans="5:9" ht="15.75" customHeight="1" x14ac:dyDescent="0.25">
      <c r="E57" s="55"/>
      <c r="F57" s="55"/>
      <c r="G57" s="55"/>
      <c r="H57" s="683"/>
      <c r="I57" s="265"/>
    </row>
    <row r="58" spans="5:9" ht="15.75" customHeight="1" x14ac:dyDescent="0.25">
      <c r="E58" s="55"/>
      <c r="F58" s="55"/>
      <c r="G58" s="55"/>
      <c r="H58" s="683"/>
      <c r="I58" s="265"/>
    </row>
    <row r="59" spans="5:9" ht="15.75" customHeight="1" x14ac:dyDescent="0.25">
      <c r="E59" s="55"/>
      <c r="F59" s="55"/>
      <c r="G59" s="55"/>
      <c r="H59" s="683"/>
      <c r="I59" s="265"/>
    </row>
    <row r="60" spans="5:9" ht="15.75" customHeight="1" x14ac:dyDescent="0.25">
      <c r="E60" s="55"/>
      <c r="F60" s="55"/>
      <c r="G60" s="55"/>
      <c r="H60" s="683"/>
      <c r="I60" s="265"/>
    </row>
    <row r="61" spans="5:9" ht="15.75" customHeight="1" x14ac:dyDescent="0.25">
      <c r="E61" s="55"/>
      <c r="F61" s="55"/>
      <c r="G61" s="55"/>
      <c r="H61" s="683"/>
      <c r="I61" s="265"/>
    </row>
    <row r="62" spans="5:9" ht="15.75" customHeight="1" x14ac:dyDescent="0.25">
      <c r="E62" s="55"/>
      <c r="F62" s="55"/>
      <c r="G62" s="55"/>
      <c r="H62" s="683"/>
      <c r="I62" s="265"/>
    </row>
    <row r="63" spans="5:9" ht="15.75" customHeight="1" x14ac:dyDescent="0.25">
      <c r="E63" s="55"/>
      <c r="F63" s="55"/>
      <c r="G63" s="55"/>
      <c r="H63" s="683"/>
      <c r="I63" s="265"/>
    </row>
    <row r="64" spans="5:9" ht="15.75" customHeight="1" x14ac:dyDescent="0.25">
      <c r="E64" s="55"/>
      <c r="F64" s="55"/>
      <c r="G64" s="55"/>
      <c r="H64" s="683"/>
      <c r="I64" s="265"/>
    </row>
    <row r="65" spans="5:9" ht="15.75" customHeight="1" x14ac:dyDescent="0.25">
      <c r="E65" s="55"/>
      <c r="F65" s="55"/>
      <c r="G65" s="55"/>
      <c r="H65" s="683"/>
      <c r="I65" s="265"/>
    </row>
    <row r="66" spans="5:9" ht="15.75" customHeight="1" x14ac:dyDescent="0.25">
      <c r="E66" s="55"/>
      <c r="F66" s="55"/>
      <c r="G66" s="55"/>
      <c r="H66" s="683"/>
      <c r="I66" s="265"/>
    </row>
    <row r="67" spans="5:9" ht="15.75" customHeight="1" x14ac:dyDescent="0.25">
      <c r="E67" s="55"/>
      <c r="F67" s="55"/>
      <c r="G67" s="55"/>
      <c r="H67" s="683"/>
      <c r="I67" s="265"/>
    </row>
    <row r="68" spans="5:9" ht="15.75" customHeight="1" x14ac:dyDescent="0.25">
      <c r="E68" s="55"/>
      <c r="F68" s="55"/>
      <c r="G68" s="55"/>
      <c r="H68" s="683"/>
      <c r="I68" s="265"/>
    </row>
    <row r="69" spans="5:9" ht="15.75" customHeight="1" x14ac:dyDescent="0.25">
      <c r="E69" s="55"/>
      <c r="F69" s="55"/>
      <c r="G69" s="55"/>
      <c r="H69" s="683"/>
      <c r="I69" s="265"/>
    </row>
    <row r="70" spans="5:9" ht="15.75" customHeight="1" x14ac:dyDescent="0.25">
      <c r="E70" s="55"/>
      <c r="F70" s="55"/>
      <c r="G70" s="55"/>
      <c r="H70" s="683"/>
      <c r="I70" s="265"/>
    </row>
    <row r="71" spans="5:9" ht="15.75" customHeight="1" x14ac:dyDescent="0.25">
      <c r="E71" s="55"/>
      <c r="F71" s="55"/>
      <c r="G71" s="55"/>
      <c r="H71" s="683"/>
      <c r="I71" s="265"/>
    </row>
    <row r="72" spans="5:9" ht="15.75" customHeight="1" x14ac:dyDescent="0.25">
      <c r="E72" s="55"/>
      <c r="F72" s="55"/>
      <c r="G72" s="55"/>
      <c r="H72" s="683"/>
      <c r="I72" s="265"/>
    </row>
    <row r="73" spans="5:9" ht="15.75" customHeight="1" x14ac:dyDescent="0.25">
      <c r="E73" s="55"/>
      <c r="F73" s="55"/>
      <c r="G73" s="55"/>
      <c r="H73" s="683"/>
      <c r="I73" s="265"/>
    </row>
    <row r="74" spans="5:9" ht="15.75" customHeight="1" x14ac:dyDescent="0.25">
      <c r="E74" s="55"/>
      <c r="F74" s="55"/>
      <c r="G74" s="55"/>
      <c r="H74" s="683"/>
      <c r="I74" s="265"/>
    </row>
    <row r="75" spans="5:9" ht="15.75" customHeight="1" x14ac:dyDescent="0.25">
      <c r="E75" s="55"/>
      <c r="F75" s="55"/>
      <c r="G75" s="55"/>
      <c r="H75" s="683"/>
      <c r="I75" s="265"/>
    </row>
    <row r="76" spans="5:9" ht="15.75" customHeight="1" x14ac:dyDescent="0.25">
      <c r="E76" s="55"/>
      <c r="F76" s="55"/>
      <c r="G76" s="55"/>
      <c r="H76" s="683"/>
      <c r="I76" s="265"/>
    </row>
    <row r="77" spans="5:9" ht="15.75" customHeight="1" x14ac:dyDescent="0.25">
      <c r="E77" s="55"/>
      <c r="F77" s="55"/>
      <c r="G77" s="55"/>
      <c r="H77" s="683"/>
      <c r="I77" s="265"/>
    </row>
    <row r="78" spans="5:9" ht="15.75" customHeight="1" x14ac:dyDescent="0.25">
      <c r="E78" s="55"/>
      <c r="F78" s="55"/>
      <c r="G78" s="55"/>
      <c r="H78" s="683"/>
      <c r="I78" s="265"/>
    </row>
    <row r="79" spans="5:9" ht="15.75" customHeight="1" x14ac:dyDescent="0.25">
      <c r="E79" s="55"/>
      <c r="F79" s="55"/>
      <c r="G79" s="55"/>
      <c r="H79" s="683"/>
      <c r="I79" s="265"/>
    </row>
    <row r="80" spans="5:9" ht="15.75" customHeight="1" x14ac:dyDescent="0.25">
      <c r="E80" s="55"/>
      <c r="F80" s="55"/>
      <c r="G80" s="55"/>
      <c r="H80" s="683"/>
      <c r="I80" s="265"/>
    </row>
    <row r="81" spans="5:9" ht="15.75" customHeight="1" x14ac:dyDescent="0.25">
      <c r="E81" s="55"/>
      <c r="F81" s="55"/>
      <c r="G81" s="55"/>
      <c r="H81" s="683"/>
      <c r="I81" s="265"/>
    </row>
    <row r="82" spans="5:9" ht="15.75" customHeight="1" x14ac:dyDescent="0.25">
      <c r="E82" s="55"/>
      <c r="F82" s="55"/>
      <c r="G82" s="55"/>
      <c r="H82" s="683"/>
      <c r="I82" s="265"/>
    </row>
    <row r="83" spans="5:9" ht="15.75" customHeight="1" x14ac:dyDescent="0.25">
      <c r="E83" s="55"/>
      <c r="F83" s="55"/>
      <c r="G83" s="55"/>
      <c r="H83" s="683"/>
      <c r="I83" s="265"/>
    </row>
    <row r="84" spans="5:9" ht="15.75" customHeight="1" x14ac:dyDescent="0.25">
      <c r="E84" s="55"/>
      <c r="F84" s="55"/>
      <c r="G84" s="55"/>
      <c r="H84" s="683"/>
      <c r="I84" s="265"/>
    </row>
    <row r="85" spans="5:9" ht="15.75" customHeight="1" x14ac:dyDescent="0.25">
      <c r="E85" s="55"/>
      <c r="F85" s="55"/>
      <c r="G85" s="55"/>
      <c r="H85" s="683"/>
      <c r="I85" s="265"/>
    </row>
    <row r="86" spans="5:9" ht="15.75" customHeight="1" x14ac:dyDescent="0.25">
      <c r="E86" s="55"/>
      <c r="F86" s="55"/>
      <c r="G86" s="55"/>
      <c r="H86" s="683"/>
      <c r="I86" s="265"/>
    </row>
    <row r="87" spans="5:9" ht="15.75" customHeight="1" x14ac:dyDescent="0.25">
      <c r="E87" s="55"/>
      <c r="F87" s="55"/>
      <c r="G87" s="55"/>
      <c r="H87" s="683"/>
      <c r="I87" s="265"/>
    </row>
    <row r="88" spans="5:9" ht="15.75" customHeight="1" x14ac:dyDescent="0.25">
      <c r="E88" s="55"/>
      <c r="F88" s="55"/>
      <c r="G88" s="55"/>
      <c r="H88" s="683"/>
      <c r="I88" s="265"/>
    </row>
    <row r="89" spans="5:9" ht="15.75" customHeight="1" x14ac:dyDescent="0.25">
      <c r="E89" s="55"/>
      <c r="F89" s="55"/>
      <c r="G89" s="55"/>
      <c r="H89" s="683"/>
      <c r="I89" s="265"/>
    </row>
    <row r="90" spans="5:9" ht="15.75" customHeight="1" x14ac:dyDescent="0.25">
      <c r="E90" s="55"/>
      <c r="F90" s="55"/>
      <c r="G90" s="55"/>
      <c r="H90" s="683"/>
      <c r="I90" s="265"/>
    </row>
    <row r="91" spans="5:9" ht="15.75" customHeight="1" x14ac:dyDescent="0.25">
      <c r="E91" s="55"/>
      <c r="F91" s="55"/>
      <c r="G91" s="55"/>
      <c r="H91" s="683"/>
      <c r="I91" s="265"/>
    </row>
    <row r="92" spans="5:9" ht="15.75" customHeight="1" x14ac:dyDescent="0.25">
      <c r="E92" s="55"/>
      <c r="F92" s="55"/>
      <c r="G92" s="55"/>
      <c r="H92" s="683"/>
      <c r="I92" s="265"/>
    </row>
    <row r="93" spans="5:9" ht="15.75" customHeight="1" x14ac:dyDescent="0.25">
      <c r="E93" s="55"/>
      <c r="F93" s="55"/>
      <c r="G93" s="55"/>
      <c r="H93" s="683"/>
      <c r="I93" s="265"/>
    </row>
    <row r="94" spans="5:9" ht="15.75" customHeight="1" x14ac:dyDescent="0.25">
      <c r="E94" s="55"/>
      <c r="F94" s="55"/>
      <c r="G94" s="55"/>
      <c r="H94" s="683"/>
      <c r="I94" s="265"/>
    </row>
    <row r="95" spans="5:9" ht="15.75" customHeight="1" x14ac:dyDescent="0.25">
      <c r="E95" s="55"/>
      <c r="F95" s="55"/>
      <c r="G95" s="55"/>
      <c r="H95" s="683"/>
      <c r="I95" s="265"/>
    </row>
    <row r="96" spans="5:9" ht="15.75" customHeight="1" x14ac:dyDescent="0.25">
      <c r="E96" s="55"/>
      <c r="F96" s="55"/>
      <c r="G96" s="55"/>
      <c r="H96" s="683"/>
      <c r="I96" s="265"/>
    </row>
    <row r="97" spans="5:9" ht="15.75" customHeight="1" x14ac:dyDescent="0.25">
      <c r="E97" s="55"/>
      <c r="F97" s="55"/>
      <c r="G97" s="55"/>
      <c r="H97" s="683"/>
      <c r="I97" s="265"/>
    </row>
    <row r="98" spans="5:9" ht="15.75" customHeight="1" x14ac:dyDescent="0.25">
      <c r="E98" s="55"/>
      <c r="F98" s="55"/>
      <c r="G98" s="55"/>
      <c r="H98" s="683"/>
      <c r="I98" s="265"/>
    </row>
    <row r="99" spans="5:9" ht="15.75" customHeight="1" x14ac:dyDescent="0.25">
      <c r="E99" s="55"/>
      <c r="F99" s="55"/>
      <c r="G99" s="55"/>
      <c r="H99" s="683"/>
      <c r="I99" s="265"/>
    </row>
    <row r="100" spans="5:9" ht="15.75" customHeight="1" x14ac:dyDescent="0.25">
      <c r="E100" s="55"/>
      <c r="F100" s="55"/>
      <c r="G100" s="55"/>
      <c r="H100" s="683"/>
      <c r="I100" s="265"/>
    </row>
    <row r="101" spans="5:9" ht="15.75" customHeight="1" x14ac:dyDescent="0.25">
      <c r="E101" s="55"/>
      <c r="F101" s="55"/>
      <c r="G101" s="55"/>
      <c r="H101" s="683"/>
      <c r="I101" s="265"/>
    </row>
    <row r="102" spans="5:9" ht="15.75" customHeight="1" x14ac:dyDescent="0.25">
      <c r="E102" s="55"/>
      <c r="F102" s="55"/>
      <c r="G102" s="55"/>
      <c r="H102" s="683"/>
      <c r="I102" s="265"/>
    </row>
    <row r="103" spans="5:9" ht="15.75" customHeight="1" x14ac:dyDescent="0.25">
      <c r="E103" s="55"/>
      <c r="F103" s="55"/>
      <c r="G103" s="55"/>
      <c r="H103" s="683"/>
      <c r="I103" s="265"/>
    </row>
    <row r="104" spans="5:9" ht="15.75" customHeight="1" x14ac:dyDescent="0.25">
      <c r="E104" s="55"/>
      <c r="F104" s="55"/>
      <c r="G104" s="55"/>
      <c r="H104" s="683"/>
      <c r="I104" s="265"/>
    </row>
    <row r="105" spans="5:9" ht="15.75" customHeight="1" x14ac:dyDescent="0.25">
      <c r="E105" s="55"/>
      <c r="F105" s="55"/>
      <c r="G105" s="55"/>
      <c r="H105" s="683"/>
      <c r="I105" s="265"/>
    </row>
    <row r="106" spans="5:9" ht="15.75" customHeight="1" x14ac:dyDescent="0.25">
      <c r="E106" s="55"/>
      <c r="F106" s="55"/>
      <c r="G106" s="55"/>
      <c r="H106" s="683"/>
      <c r="I106" s="265"/>
    </row>
    <row r="107" spans="5:9" ht="15.75" customHeight="1" x14ac:dyDescent="0.25">
      <c r="E107" s="55"/>
      <c r="F107" s="55"/>
      <c r="G107" s="55"/>
      <c r="H107" s="683"/>
      <c r="I107" s="265"/>
    </row>
    <row r="108" spans="5:9" ht="15.75" customHeight="1" x14ac:dyDescent="0.25">
      <c r="E108" s="55"/>
      <c r="F108" s="55"/>
      <c r="G108" s="55"/>
      <c r="H108" s="683"/>
      <c r="I108" s="265"/>
    </row>
    <row r="109" spans="5:9" ht="15.75" customHeight="1" x14ac:dyDescent="0.25">
      <c r="E109" s="55"/>
      <c r="F109" s="55"/>
      <c r="G109" s="55"/>
      <c r="H109" s="683"/>
      <c r="I109" s="265"/>
    </row>
    <row r="110" spans="5:9" ht="15.75" customHeight="1" x14ac:dyDescent="0.25">
      <c r="E110" s="55"/>
      <c r="F110" s="55"/>
      <c r="G110" s="55"/>
      <c r="H110" s="683"/>
      <c r="I110" s="265"/>
    </row>
    <row r="111" spans="5:9" ht="15.75" customHeight="1" x14ac:dyDescent="0.25">
      <c r="E111" s="55"/>
      <c r="F111" s="55"/>
      <c r="G111" s="55"/>
      <c r="H111" s="683"/>
      <c r="I111" s="265"/>
    </row>
    <row r="112" spans="5:9" ht="15.75" customHeight="1" x14ac:dyDescent="0.25">
      <c r="E112" s="55"/>
      <c r="F112" s="55"/>
      <c r="G112" s="55"/>
      <c r="H112" s="683"/>
      <c r="I112" s="265"/>
    </row>
    <row r="113" spans="5:9" ht="15.75" customHeight="1" x14ac:dyDescent="0.25">
      <c r="E113" s="55"/>
      <c r="F113" s="55"/>
      <c r="G113" s="55"/>
      <c r="H113" s="683"/>
      <c r="I113" s="265"/>
    </row>
    <row r="114" spans="5:9" ht="15.75" customHeight="1" x14ac:dyDescent="0.25">
      <c r="E114" s="55"/>
      <c r="F114" s="55"/>
      <c r="G114" s="55"/>
      <c r="H114" s="683"/>
      <c r="I114" s="265"/>
    </row>
    <row r="115" spans="5:9" ht="15.75" customHeight="1" x14ac:dyDescent="0.25">
      <c r="E115" s="55"/>
      <c r="F115" s="55"/>
      <c r="G115" s="55"/>
      <c r="H115" s="683"/>
      <c r="I115" s="265"/>
    </row>
    <row r="116" spans="5:9" ht="15.75" customHeight="1" x14ac:dyDescent="0.25">
      <c r="E116" s="55"/>
      <c r="F116" s="55"/>
      <c r="G116" s="55"/>
      <c r="H116" s="683"/>
      <c r="I116" s="265"/>
    </row>
    <row r="117" spans="5:9" ht="15.75" customHeight="1" x14ac:dyDescent="0.25">
      <c r="E117" s="55"/>
      <c r="F117" s="55"/>
      <c r="G117" s="55"/>
      <c r="H117" s="683"/>
      <c r="I117" s="265"/>
    </row>
    <row r="118" spans="5:9" ht="15.75" customHeight="1" x14ac:dyDescent="0.25">
      <c r="E118" s="55"/>
      <c r="F118" s="55"/>
      <c r="G118" s="55"/>
      <c r="H118" s="683"/>
      <c r="I118" s="265"/>
    </row>
    <row r="119" spans="5:9" ht="15.75" customHeight="1" x14ac:dyDescent="0.25">
      <c r="E119" s="55"/>
      <c r="F119" s="55"/>
      <c r="G119" s="55"/>
      <c r="H119" s="683"/>
      <c r="I119" s="265"/>
    </row>
    <row r="120" spans="5:9" ht="15.75" customHeight="1" x14ac:dyDescent="0.25">
      <c r="E120" s="55"/>
      <c r="F120" s="55"/>
      <c r="G120" s="55"/>
      <c r="H120" s="683"/>
      <c r="I120" s="265"/>
    </row>
    <row r="121" spans="5:9" ht="15.75" customHeight="1" x14ac:dyDescent="0.25">
      <c r="E121" s="55"/>
      <c r="F121" s="55"/>
      <c r="G121" s="55"/>
      <c r="H121" s="683"/>
      <c r="I121" s="265"/>
    </row>
    <row r="122" spans="5:9" ht="15.75" customHeight="1" x14ac:dyDescent="0.25">
      <c r="E122" s="55"/>
      <c r="F122" s="55"/>
      <c r="G122" s="55"/>
      <c r="H122" s="683"/>
      <c r="I122" s="265"/>
    </row>
    <row r="123" spans="5:9" ht="15.75" customHeight="1" x14ac:dyDescent="0.25">
      <c r="E123" s="55"/>
      <c r="F123" s="55"/>
      <c r="G123" s="55"/>
      <c r="H123" s="683"/>
      <c r="I123" s="265"/>
    </row>
    <row r="124" spans="5:9" ht="15.75" customHeight="1" x14ac:dyDescent="0.25">
      <c r="E124" s="55"/>
      <c r="F124" s="55"/>
      <c r="G124" s="55"/>
      <c r="H124" s="683"/>
      <c r="I124" s="265"/>
    </row>
    <row r="125" spans="5:9" ht="15.75" customHeight="1" x14ac:dyDescent="0.25">
      <c r="E125" s="55"/>
      <c r="F125" s="55"/>
      <c r="G125" s="55"/>
      <c r="H125" s="683"/>
      <c r="I125" s="265"/>
    </row>
    <row r="126" spans="5:9" ht="15.75" customHeight="1" x14ac:dyDescent="0.25">
      <c r="E126" s="55"/>
      <c r="F126" s="55"/>
      <c r="G126" s="55"/>
      <c r="H126" s="683"/>
      <c r="I126" s="265"/>
    </row>
    <row r="127" spans="5:9" ht="15.75" customHeight="1" x14ac:dyDescent="0.25">
      <c r="E127" s="55"/>
      <c r="F127" s="55"/>
      <c r="G127" s="55"/>
      <c r="H127" s="683"/>
      <c r="I127" s="265"/>
    </row>
    <row r="128" spans="5:9" ht="15.75" customHeight="1" x14ac:dyDescent="0.25">
      <c r="E128" s="55"/>
      <c r="F128" s="55"/>
      <c r="G128" s="55"/>
      <c r="H128" s="683"/>
      <c r="I128" s="265"/>
    </row>
    <row r="129" spans="5:9" ht="15.75" customHeight="1" x14ac:dyDescent="0.25">
      <c r="E129" s="55"/>
      <c r="F129" s="55"/>
      <c r="G129" s="55"/>
      <c r="H129" s="683"/>
      <c r="I129" s="265"/>
    </row>
    <row r="130" spans="5:9" ht="15.75" customHeight="1" x14ac:dyDescent="0.25">
      <c r="E130" s="55"/>
      <c r="F130" s="55"/>
      <c r="G130" s="55"/>
      <c r="H130" s="683"/>
      <c r="I130" s="265"/>
    </row>
    <row r="131" spans="5:9" ht="15.75" customHeight="1" x14ac:dyDescent="0.25">
      <c r="E131" s="55"/>
      <c r="F131" s="55"/>
      <c r="G131" s="55"/>
      <c r="H131" s="683"/>
      <c r="I131" s="265"/>
    </row>
    <row r="132" spans="5:9" ht="15.75" customHeight="1" x14ac:dyDescent="0.25">
      <c r="E132" s="55"/>
      <c r="F132" s="55"/>
      <c r="G132" s="55"/>
      <c r="H132" s="683"/>
      <c r="I132" s="265"/>
    </row>
    <row r="133" spans="5:9" ht="15.75" customHeight="1" x14ac:dyDescent="0.25">
      <c r="E133" s="55"/>
      <c r="F133" s="55"/>
      <c r="G133" s="55"/>
      <c r="H133" s="683"/>
      <c r="I133" s="265"/>
    </row>
    <row r="134" spans="5:9" ht="15.75" customHeight="1" x14ac:dyDescent="0.25">
      <c r="E134" s="55"/>
      <c r="F134" s="55"/>
      <c r="G134" s="55"/>
      <c r="H134" s="683"/>
      <c r="I134" s="265"/>
    </row>
    <row r="135" spans="5:9" ht="15.75" customHeight="1" x14ac:dyDescent="0.25">
      <c r="E135" s="55"/>
      <c r="F135" s="55"/>
      <c r="G135" s="55"/>
      <c r="H135" s="683"/>
      <c r="I135" s="265"/>
    </row>
    <row r="136" spans="5:9" ht="15.75" customHeight="1" x14ac:dyDescent="0.25">
      <c r="E136" s="55"/>
      <c r="F136" s="55"/>
      <c r="G136" s="55"/>
      <c r="H136" s="683"/>
      <c r="I136" s="265"/>
    </row>
    <row r="137" spans="5:9" ht="15.75" customHeight="1" x14ac:dyDescent="0.25">
      <c r="E137" s="55"/>
      <c r="F137" s="55"/>
      <c r="G137" s="55"/>
      <c r="H137" s="683"/>
      <c r="I137" s="265"/>
    </row>
    <row r="138" spans="5:9" ht="15.75" customHeight="1" x14ac:dyDescent="0.25">
      <c r="E138" s="55"/>
      <c r="F138" s="55"/>
      <c r="G138" s="55"/>
      <c r="H138" s="683"/>
      <c r="I138" s="265"/>
    </row>
    <row r="139" spans="5:9" ht="15.75" customHeight="1" x14ac:dyDescent="0.25">
      <c r="E139" s="55"/>
      <c r="F139" s="55"/>
      <c r="G139" s="55"/>
      <c r="H139" s="683"/>
      <c r="I139" s="265"/>
    </row>
    <row r="140" spans="5:9" ht="15.75" customHeight="1" x14ac:dyDescent="0.25">
      <c r="E140" s="55"/>
      <c r="F140" s="55"/>
      <c r="G140" s="55"/>
      <c r="H140" s="683"/>
      <c r="I140" s="265"/>
    </row>
    <row r="141" spans="5:9" ht="15.75" customHeight="1" x14ac:dyDescent="0.25">
      <c r="E141" s="55"/>
      <c r="F141" s="55"/>
      <c r="G141" s="55"/>
      <c r="H141" s="683"/>
      <c r="I141" s="265"/>
    </row>
    <row r="142" spans="5:9" ht="15.75" customHeight="1" x14ac:dyDescent="0.25">
      <c r="E142" s="55"/>
      <c r="F142" s="55"/>
      <c r="G142" s="55"/>
      <c r="H142" s="683"/>
      <c r="I142" s="265"/>
    </row>
    <row r="143" spans="5:9" ht="15.75" customHeight="1" x14ac:dyDescent="0.25">
      <c r="E143" s="55"/>
      <c r="F143" s="55"/>
      <c r="G143" s="55"/>
      <c r="H143" s="683"/>
      <c r="I143" s="265"/>
    </row>
    <row r="144" spans="5:9" ht="15.75" customHeight="1" x14ac:dyDescent="0.25">
      <c r="E144" s="55"/>
      <c r="F144" s="55"/>
      <c r="G144" s="55"/>
      <c r="H144" s="683"/>
      <c r="I144" s="265"/>
    </row>
    <row r="145" spans="5:9" ht="15.75" customHeight="1" x14ac:dyDescent="0.25">
      <c r="E145" s="55"/>
      <c r="F145" s="55"/>
      <c r="G145" s="55"/>
      <c r="H145" s="683"/>
      <c r="I145" s="265"/>
    </row>
    <row r="146" spans="5:9" ht="15.75" customHeight="1" x14ac:dyDescent="0.25">
      <c r="E146" s="55"/>
      <c r="F146" s="55"/>
      <c r="G146" s="55"/>
      <c r="H146" s="683"/>
      <c r="I146" s="265"/>
    </row>
    <row r="147" spans="5:9" ht="15.75" customHeight="1" x14ac:dyDescent="0.25">
      <c r="E147" s="55"/>
      <c r="F147" s="55"/>
      <c r="G147" s="55"/>
      <c r="H147" s="683"/>
      <c r="I147" s="265"/>
    </row>
    <row r="148" spans="5:9" ht="15.75" customHeight="1" x14ac:dyDescent="0.25">
      <c r="E148" s="55"/>
      <c r="F148" s="55"/>
      <c r="G148" s="55"/>
      <c r="H148" s="683"/>
      <c r="I148" s="265"/>
    </row>
    <row r="149" spans="5:9" ht="15.75" customHeight="1" x14ac:dyDescent="0.25">
      <c r="E149" s="55"/>
      <c r="F149" s="55"/>
      <c r="G149" s="55"/>
      <c r="H149" s="683"/>
      <c r="I149" s="265"/>
    </row>
    <row r="150" spans="5:9" ht="15.75" customHeight="1" x14ac:dyDescent="0.25">
      <c r="E150" s="55"/>
      <c r="F150" s="55"/>
      <c r="G150" s="55"/>
      <c r="H150" s="683"/>
      <c r="I150" s="265"/>
    </row>
    <row r="151" spans="5:9" ht="15.75" customHeight="1" x14ac:dyDescent="0.25">
      <c r="E151" s="55"/>
      <c r="F151" s="55"/>
      <c r="G151" s="55"/>
      <c r="H151" s="683"/>
      <c r="I151" s="265"/>
    </row>
    <row r="152" spans="5:9" ht="15.75" customHeight="1" x14ac:dyDescent="0.25">
      <c r="E152" s="55"/>
      <c r="F152" s="55"/>
      <c r="G152" s="55"/>
      <c r="H152" s="683"/>
      <c r="I152" s="265"/>
    </row>
    <row r="153" spans="5:9" ht="15.75" customHeight="1" x14ac:dyDescent="0.25">
      <c r="E153" s="55"/>
      <c r="F153" s="55"/>
      <c r="G153" s="55"/>
      <c r="H153" s="683"/>
      <c r="I153" s="265"/>
    </row>
    <row r="154" spans="5:9" ht="15.75" customHeight="1" x14ac:dyDescent="0.25">
      <c r="E154" s="55"/>
      <c r="F154" s="55"/>
      <c r="G154" s="55"/>
      <c r="H154" s="683"/>
      <c r="I154" s="265"/>
    </row>
    <row r="155" spans="5:9" ht="15.75" customHeight="1" x14ac:dyDescent="0.25">
      <c r="E155" s="55"/>
      <c r="F155" s="55"/>
      <c r="G155" s="55"/>
      <c r="H155" s="683"/>
      <c r="I155" s="265"/>
    </row>
    <row r="156" spans="5:9" ht="15.75" customHeight="1" x14ac:dyDescent="0.25">
      <c r="E156" s="55"/>
      <c r="F156" s="55"/>
      <c r="G156" s="55"/>
      <c r="H156" s="683"/>
      <c r="I156" s="265"/>
    </row>
    <row r="157" spans="5:9" ht="15.75" customHeight="1" x14ac:dyDescent="0.25">
      <c r="E157" s="55"/>
      <c r="F157" s="55"/>
      <c r="G157" s="55"/>
      <c r="H157" s="683"/>
      <c r="I157" s="265"/>
    </row>
    <row r="158" spans="5:9" ht="15.75" customHeight="1" x14ac:dyDescent="0.25">
      <c r="E158" s="55"/>
      <c r="F158" s="55"/>
      <c r="G158" s="55"/>
      <c r="H158" s="683"/>
      <c r="I158" s="265"/>
    </row>
    <row r="159" spans="5:9" ht="15.75" customHeight="1" x14ac:dyDescent="0.25">
      <c r="E159" s="55"/>
      <c r="F159" s="55"/>
      <c r="G159" s="55"/>
      <c r="H159" s="683"/>
      <c r="I159" s="265"/>
    </row>
    <row r="160" spans="5:9" ht="15.75" customHeight="1" x14ac:dyDescent="0.25">
      <c r="E160" s="55"/>
      <c r="F160" s="55"/>
      <c r="G160" s="55"/>
      <c r="H160" s="683"/>
      <c r="I160" s="265"/>
    </row>
    <row r="161" spans="5:9" ht="15.75" customHeight="1" x14ac:dyDescent="0.25">
      <c r="E161" s="55"/>
      <c r="F161" s="55"/>
      <c r="G161" s="55"/>
      <c r="H161" s="683"/>
      <c r="I161" s="265"/>
    </row>
    <row r="162" spans="5:9" ht="15.75" customHeight="1" x14ac:dyDescent="0.25">
      <c r="E162" s="55"/>
      <c r="F162" s="55"/>
      <c r="G162" s="55"/>
      <c r="H162" s="683"/>
      <c r="I162" s="265"/>
    </row>
    <row r="163" spans="5:9" ht="15.75" customHeight="1" x14ac:dyDescent="0.25">
      <c r="E163" s="55"/>
      <c r="F163" s="55"/>
      <c r="G163" s="55"/>
      <c r="H163" s="683"/>
      <c r="I163" s="265"/>
    </row>
    <row r="164" spans="5:9" ht="15.75" customHeight="1" x14ac:dyDescent="0.25">
      <c r="E164" s="55"/>
      <c r="F164" s="55"/>
      <c r="G164" s="55"/>
      <c r="H164" s="683"/>
      <c r="I164" s="265"/>
    </row>
    <row r="165" spans="5:9" ht="15.75" customHeight="1" x14ac:dyDescent="0.25">
      <c r="E165" s="55"/>
      <c r="F165" s="55"/>
      <c r="G165" s="55"/>
      <c r="H165" s="683"/>
      <c r="I165" s="265"/>
    </row>
    <row r="166" spans="5:9" ht="15.75" customHeight="1" x14ac:dyDescent="0.25">
      <c r="E166" s="55"/>
      <c r="F166" s="55"/>
      <c r="G166" s="55"/>
      <c r="H166" s="683"/>
      <c r="I166" s="265"/>
    </row>
    <row r="167" spans="5:9" ht="15.75" customHeight="1" x14ac:dyDescent="0.25">
      <c r="E167" s="55"/>
      <c r="F167" s="55"/>
      <c r="G167" s="55"/>
      <c r="H167" s="683"/>
      <c r="I167" s="265"/>
    </row>
    <row r="168" spans="5:9" ht="15.75" customHeight="1" x14ac:dyDescent="0.25">
      <c r="E168" s="55"/>
      <c r="F168" s="55"/>
      <c r="G168" s="55"/>
      <c r="H168" s="683"/>
      <c r="I168" s="265"/>
    </row>
    <row r="169" spans="5:9" ht="15.75" customHeight="1" x14ac:dyDescent="0.25">
      <c r="E169" s="55"/>
      <c r="F169" s="55"/>
      <c r="G169" s="55"/>
      <c r="H169" s="683"/>
      <c r="I169" s="265"/>
    </row>
    <row r="170" spans="5:9" ht="15.75" customHeight="1" x14ac:dyDescent="0.25">
      <c r="E170" s="55"/>
      <c r="F170" s="55"/>
      <c r="G170" s="55"/>
      <c r="H170" s="683"/>
      <c r="I170" s="265"/>
    </row>
    <row r="171" spans="5:9" ht="15.75" customHeight="1" x14ac:dyDescent="0.25">
      <c r="E171" s="55"/>
      <c r="F171" s="55"/>
      <c r="G171" s="55"/>
      <c r="H171" s="683"/>
      <c r="I171" s="265"/>
    </row>
    <row r="172" spans="5:9" ht="15.75" customHeight="1" x14ac:dyDescent="0.25">
      <c r="E172" s="55"/>
      <c r="F172" s="55"/>
      <c r="G172" s="55"/>
      <c r="H172" s="683"/>
      <c r="I172" s="265"/>
    </row>
    <row r="173" spans="5:9" ht="15.75" customHeight="1" x14ac:dyDescent="0.25">
      <c r="E173" s="55"/>
      <c r="F173" s="55"/>
      <c r="G173" s="55"/>
      <c r="H173" s="683"/>
      <c r="I173" s="265"/>
    </row>
    <row r="174" spans="5:9" ht="15.75" customHeight="1" x14ac:dyDescent="0.25">
      <c r="E174" s="55"/>
      <c r="F174" s="55"/>
      <c r="G174" s="55"/>
      <c r="H174" s="683"/>
      <c r="I174" s="265"/>
    </row>
    <row r="175" spans="5:9" ht="15.75" customHeight="1" x14ac:dyDescent="0.25">
      <c r="E175" s="55"/>
      <c r="F175" s="55"/>
      <c r="G175" s="55"/>
      <c r="H175" s="683"/>
      <c r="I175" s="265"/>
    </row>
    <row r="176" spans="5:9" ht="15.75" customHeight="1" x14ac:dyDescent="0.25">
      <c r="E176" s="55"/>
      <c r="F176" s="55"/>
      <c r="G176" s="55"/>
      <c r="H176" s="683"/>
      <c r="I176" s="265"/>
    </row>
    <row r="177" spans="5:9" ht="15.75" customHeight="1" x14ac:dyDescent="0.25">
      <c r="E177" s="55"/>
      <c r="F177" s="55"/>
      <c r="G177" s="55"/>
      <c r="H177" s="683"/>
      <c r="I177" s="265"/>
    </row>
    <row r="178" spans="5:9" ht="15.75" customHeight="1" x14ac:dyDescent="0.25">
      <c r="E178" s="55"/>
      <c r="F178" s="55"/>
      <c r="G178" s="55"/>
      <c r="H178" s="683"/>
      <c r="I178" s="265"/>
    </row>
    <row r="179" spans="5:9" ht="15.75" customHeight="1" x14ac:dyDescent="0.25">
      <c r="E179" s="55"/>
      <c r="F179" s="55"/>
      <c r="G179" s="55"/>
      <c r="H179" s="683"/>
      <c r="I179" s="265"/>
    </row>
    <row r="180" spans="5:9" ht="15.75" customHeight="1" x14ac:dyDescent="0.25">
      <c r="E180" s="55"/>
      <c r="F180" s="55"/>
      <c r="G180" s="55"/>
      <c r="H180" s="683"/>
      <c r="I180" s="265"/>
    </row>
    <row r="181" spans="5:9" ht="15.75" customHeight="1" x14ac:dyDescent="0.25">
      <c r="E181" s="55"/>
      <c r="F181" s="55"/>
      <c r="G181" s="55"/>
      <c r="H181" s="683"/>
      <c r="I181" s="265"/>
    </row>
    <row r="182" spans="5:9" ht="15.75" customHeight="1" x14ac:dyDescent="0.25">
      <c r="E182" s="55"/>
      <c r="F182" s="55"/>
      <c r="G182" s="55"/>
      <c r="H182" s="683"/>
      <c r="I182" s="265"/>
    </row>
    <row r="183" spans="5:9" ht="15.75" customHeight="1" x14ac:dyDescent="0.25">
      <c r="E183" s="55"/>
      <c r="F183" s="55"/>
      <c r="G183" s="55"/>
      <c r="H183" s="683"/>
      <c r="I183" s="265"/>
    </row>
    <row r="184" spans="5:9" ht="15.75" customHeight="1" x14ac:dyDescent="0.25">
      <c r="E184" s="55"/>
      <c r="F184" s="55"/>
      <c r="G184" s="55"/>
      <c r="H184" s="683"/>
      <c r="I184" s="265"/>
    </row>
    <row r="185" spans="5:9" ht="15.75" customHeight="1" x14ac:dyDescent="0.25">
      <c r="E185" s="55"/>
      <c r="F185" s="55"/>
      <c r="G185" s="55"/>
      <c r="H185" s="683"/>
      <c r="I185" s="265"/>
    </row>
    <row r="186" spans="5:9" ht="15.75" customHeight="1" x14ac:dyDescent="0.25">
      <c r="E186" s="55"/>
      <c r="F186" s="55"/>
      <c r="G186" s="55"/>
      <c r="H186" s="683"/>
      <c r="I186" s="265"/>
    </row>
    <row r="187" spans="5:9" ht="15.75" customHeight="1" x14ac:dyDescent="0.25">
      <c r="E187" s="55"/>
      <c r="F187" s="55"/>
      <c r="G187" s="55"/>
      <c r="H187" s="683"/>
      <c r="I187" s="265"/>
    </row>
    <row r="188" spans="5:9" ht="15.75" customHeight="1" x14ac:dyDescent="0.25">
      <c r="E188" s="55"/>
      <c r="F188" s="55"/>
      <c r="G188" s="55"/>
      <c r="H188" s="683"/>
      <c r="I188" s="265"/>
    </row>
    <row r="189" spans="5:9" ht="15.75" customHeight="1" x14ac:dyDescent="0.25">
      <c r="E189" s="55"/>
      <c r="F189" s="55"/>
      <c r="G189" s="55"/>
      <c r="H189" s="683"/>
      <c r="I189" s="265"/>
    </row>
    <row r="190" spans="5:9" ht="15.75" customHeight="1" x14ac:dyDescent="0.25">
      <c r="E190" s="55"/>
      <c r="F190" s="55"/>
      <c r="G190" s="55"/>
      <c r="H190" s="683"/>
      <c r="I190" s="265"/>
    </row>
    <row r="191" spans="5:9" ht="15.75" customHeight="1" x14ac:dyDescent="0.25">
      <c r="E191" s="55"/>
      <c r="F191" s="55"/>
      <c r="G191" s="55"/>
      <c r="H191" s="683"/>
      <c r="I191" s="265"/>
    </row>
    <row r="192" spans="5:9" ht="15.75" customHeight="1" x14ac:dyDescent="0.25">
      <c r="E192" s="55"/>
      <c r="F192" s="55"/>
      <c r="G192" s="55"/>
      <c r="H192" s="683"/>
      <c r="I192" s="265"/>
    </row>
    <row r="193" spans="5:9" ht="15.75" customHeight="1" x14ac:dyDescent="0.25">
      <c r="E193" s="55"/>
      <c r="F193" s="55"/>
      <c r="G193" s="55"/>
      <c r="H193" s="683"/>
      <c r="I193" s="265"/>
    </row>
    <row r="194" spans="5:9" ht="15.75" customHeight="1" x14ac:dyDescent="0.25">
      <c r="E194" s="55"/>
      <c r="F194" s="55"/>
      <c r="G194" s="55"/>
      <c r="H194" s="683"/>
      <c r="I194" s="265"/>
    </row>
    <row r="195" spans="5:9" ht="15.75" customHeight="1" x14ac:dyDescent="0.25">
      <c r="E195" s="55"/>
      <c r="F195" s="55"/>
      <c r="G195" s="55"/>
      <c r="H195" s="683"/>
      <c r="I195" s="265"/>
    </row>
    <row r="196" spans="5:9" ht="15.75" customHeight="1" x14ac:dyDescent="0.25">
      <c r="E196" s="55"/>
      <c r="F196" s="55"/>
      <c r="G196" s="55"/>
      <c r="H196" s="683"/>
      <c r="I196" s="265"/>
    </row>
    <row r="197" spans="5:9" ht="15.75" customHeight="1" x14ac:dyDescent="0.25">
      <c r="E197" s="55"/>
      <c r="F197" s="55"/>
      <c r="G197" s="55"/>
      <c r="H197" s="683"/>
      <c r="I197" s="265"/>
    </row>
    <row r="198" spans="5:9" ht="15.75" customHeight="1" x14ac:dyDescent="0.25">
      <c r="E198" s="55"/>
      <c r="F198" s="55"/>
      <c r="G198" s="55"/>
      <c r="H198" s="683"/>
      <c r="I198" s="265"/>
    </row>
    <row r="199" spans="5:9" ht="15.75" customHeight="1" x14ac:dyDescent="0.25">
      <c r="E199" s="55"/>
      <c r="F199" s="55"/>
      <c r="G199" s="55"/>
      <c r="H199" s="683"/>
      <c r="I199" s="265"/>
    </row>
    <row r="200" spans="5:9" ht="15.75" customHeight="1" x14ac:dyDescent="0.25">
      <c r="E200" s="55"/>
      <c r="F200" s="55"/>
      <c r="G200" s="55"/>
      <c r="H200" s="683"/>
      <c r="I200" s="265"/>
    </row>
    <row r="201" spans="5:9" ht="15.75" customHeight="1" x14ac:dyDescent="0.25">
      <c r="E201" s="55"/>
      <c r="F201" s="55"/>
      <c r="G201" s="55"/>
      <c r="H201" s="683"/>
      <c r="I201" s="265"/>
    </row>
    <row r="202" spans="5:9" ht="15.75" customHeight="1" x14ac:dyDescent="0.25">
      <c r="E202" s="55"/>
      <c r="F202" s="55"/>
      <c r="G202" s="55"/>
      <c r="H202" s="683"/>
      <c r="I202" s="265"/>
    </row>
    <row r="203" spans="5:9" ht="15.75" customHeight="1" x14ac:dyDescent="0.25">
      <c r="E203" s="55"/>
      <c r="F203" s="55"/>
      <c r="G203" s="55"/>
      <c r="H203" s="683"/>
      <c r="I203" s="265"/>
    </row>
    <row r="204" spans="5:9" ht="15.75" customHeight="1" x14ac:dyDescent="0.25">
      <c r="E204" s="55"/>
      <c r="F204" s="55"/>
      <c r="G204" s="55"/>
      <c r="H204" s="683"/>
      <c r="I204" s="265"/>
    </row>
    <row r="205" spans="5:9" ht="15.75" customHeight="1" x14ac:dyDescent="0.25">
      <c r="E205" s="55"/>
      <c r="F205" s="55"/>
      <c r="G205" s="55"/>
      <c r="H205" s="683"/>
      <c r="I205" s="265"/>
    </row>
    <row r="206" spans="5:9" ht="15.75" customHeight="1" x14ac:dyDescent="0.25">
      <c r="E206" s="55"/>
      <c r="F206" s="55"/>
      <c r="G206" s="55"/>
      <c r="H206" s="683"/>
      <c r="I206" s="265"/>
    </row>
    <row r="207" spans="5:9" ht="15.75" customHeight="1" x14ac:dyDescent="0.25">
      <c r="E207" s="55"/>
      <c r="F207" s="55"/>
      <c r="G207" s="55"/>
      <c r="H207" s="683"/>
      <c r="I207" s="265"/>
    </row>
    <row r="208" spans="5:9" ht="15.75" customHeight="1" x14ac:dyDescent="0.25">
      <c r="E208" s="55"/>
      <c r="F208" s="55"/>
      <c r="G208" s="55"/>
      <c r="H208" s="683"/>
      <c r="I208" s="265"/>
    </row>
    <row r="209" spans="5:9" ht="15.75" customHeight="1" x14ac:dyDescent="0.25">
      <c r="E209" s="55"/>
      <c r="F209" s="55"/>
      <c r="G209" s="55"/>
      <c r="H209" s="683"/>
      <c r="I209" s="265"/>
    </row>
    <row r="210" spans="5:9" ht="15.75" customHeight="1" x14ac:dyDescent="0.25">
      <c r="E210" s="55"/>
      <c r="F210" s="55"/>
      <c r="G210" s="55"/>
      <c r="H210" s="683"/>
      <c r="I210" s="265"/>
    </row>
    <row r="211" spans="5:9" ht="15.75" customHeight="1" x14ac:dyDescent="0.25">
      <c r="E211" s="55"/>
      <c r="F211" s="55"/>
      <c r="G211" s="55"/>
      <c r="H211" s="683"/>
      <c r="I211" s="265"/>
    </row>
    <row r="212" spans="5:9" ht="15.75" customHeight="1" x14ac:dyDescent="0.25">
      <c r="E212" s="55"/>
      <c r="F212" s="55"/>
      <c r="G212" s="55"/>
      <c r="H212" s="683"/>
      <c r="I212" s="265"/>
    </row>
    <row r="213" spans="5:9" ht="15.75" customHeight="1" x14ac:dyDescent="0.25">
      <c r="E213" s="55"/>
      <c r="F213" s="55"/>
      <c r="G213" s="55"/>
      <c r="H213" s="683"/>
      <c r="I213" s="265"/>
    </row>
    <row r="214" spans="5:9" ht="15.75" customHeight="1" x14ac:dyDescent="0.25">
      <c r="E214" s="55"/>
      <c r="F214" s="55"/>
      <c r="G214" s="55"/>
      <c r="H214" s="683"/>
      <c r="I214" s="265"/>
    </row>
    <row r="215" spans="5:9" ht="15.75" customHeight="1" x14ac:dyDescent="0.25">
      <c r="E215" s="55"/>
      <c r="F215" s="55"/>
      <c r="G215" s="55"/>
      <c r="H215" s="683"/>
      <c r="I215" s="265"/>
    </row>
    <row r="216" spans="5:9" ht="15.75" customHeight="1" x14ac:dyDescent="0.25">
      <c r="E216" s="55"/>
      <c r="F216" s="55"/>
      <c r="G216" s="55"/>
      <c r="H216" s="683"/>
      <c r="I216" s="265"/>
    </row>
    <row r="217" spans="5:9" ht="15.75" customHeight="1" x14ac:dyDescent="0.25">
      <c r="E217" s="55"/>
      <c r="F217" s="55"/>
      <c r="G217" s="55"/>
      <c r="H217" s="683"/>
      <c r="I217" s="265"/>
    </row>
    <row r="218" spans="5:9" ht="15.75" customHeight="1" x14ac:dyDescent="0.25">
      <c r="E218" s="55"/>
      <c r="F218" s="55"/>
      <c r="G218" s="55"/>
      <c r="H218" s="683"/>
      <c r="I218" s="265"/>
    </row>
    <row r="219" spans="5:9" ht="15.75" customHeight="1" x14ac:dyDescent="0.25">
      <c r="E219" s="55"/>
      <c r="F219" s="55"/>
      <c r="G219" s="55"/>
      <c r="H219" s="683"/>
      <c r="I219" s="265"/>
    </row>
    <row r="220" spans="5:9" ht="15.75" customHeight="1" x14ac:dyDescent="0.25">
      <c r="E220" s="55"/>
      <c r="F220" s="55"/>
      <c r="G220" s="55"/>
      <c r="H220" s="683"/>
      <c r="I220" s="265"/>
    </row>
    <row r="221" spans="5:9" ht="15.75" customHeight="1" x14ac:dyDescent="0.25">
      <c r="E221" s="55"/>
      <c r="F221" s="55"/>
      <c r="G221" s="55"/>
      <c r="H221" s="683"/>
      <c r="I221" s="265"/>
    </row>
    <row r="222" spans="5:9" ht="15.75" customHeight="1" x14ac:dyDescent="0.25">
      <c r="E222" s="55"/>
      <c r="F222" s="55"/>
      <c r="G222" s="55"/>
      <c r="H222" s="683"/>
      <c r="I222" s="265"/>
    </row>
    <row r="223" spans="5:9" ht="15.75" customHeight="1" x14ac:dyDescent="0.25">
      <c r="E223" s="55"/>
      <c r="F223" s="55"/>
      <c r="G223" s="55"/>
      <c r="H223" s="683"/>
      <c r="I223" s="265"/>
    </row>
    <row r="224" spans="5:9" ht="15.75" customHeight="1" x14ac:dyDescent="0.25">
      <c r="E224" s="55"/>
      <c r="F224" s="55"/>
      <c r="G224" s="55"/>
      <c r="H224" s="683"/>
      <c r="I224" s="265"/>
    </row>
    <row r="225" spans="8:8" ht="15.75" customHeight="1" x14ac:dyDescent="0.25">
      <c r="H225" s="679"/>
    </row>
    <row r="226" spans="8:8" ht="15.75" customHeight="1" x14ac:dyDescent="0.25">
      <c r="H226" s="679"/>
    </row>
    <row r="227" spans="8:8" ht="15.75" customHeight="1" x14ac:dyDescent="0.25">
      <c r="H227" s="679"/>
    </row>
    <row r="228" spans="8:8" ht="15.75" customHeight="1" x14ac:dyDescent="0.25">
      <c r="H228" s="679"/>
    </row>
    <row r="229" spans="8:8" ht="15.75" customHeight="1" x14ac:dyDescent="0.25">
      <c r="H229" s="679"/>
    </row>
    <row r="230" spans="8:8" ht="15.75" customHeight="1" x14ac:dyDescent="0.25">
      <c r="H230" s="679"/>
    </row>
    <row r="231" spans="8:8" ht="15.75" customHeight="1" x14ac:dyDescent="0.25">
      <c r="H231" s="679"/>
    </row>
    <row r="232" spans="8:8" ht="15.75" customHeight="1" x14ac:dyDescent="0.25">
      <c r="H232" s="679"/>
    </row>
    <row r="233" spans="8:8" ht="15.75" customHeight="1" x14ac:dyDescent="0.25">
      <c r="H233" s="679"/>
    </row>
    <row r="234" spans="8:8" ht="15.75" customHeight="1" x14ac:dyDescent="0.25">
      <c r="H234" s="679"/>
    </row>
    <row r="235" spans="8:8" ht="15.75" customHeight="1" x14ac:dyDescent="0.25">
      <c r="H235" s="679"/>
    </row>
    <row r="236" spans="8:8" ht="15.75" customHeight="1" x14ac:dyDescent="0.25">
      <c r="H236" s="679"/>
    </row>
    <row r="237" spans="8:8" ht="15.75" customHeight="1" x14ac:dyDescent="0.25">
      <c r="H237" s="679"/>
    </row>
    <row r="238" spans="8:8" ht="15.75" customHeight="1" x14ac:dyDescent="0.25">
      <c r="H238" s="679"/>
    </row>
    <row r="239" spans="8:8" ht="15.75" customHeight="1" x14ac:dyDescent="0.25">
      <c r="H239" s="679"/>
    </row>
    <row r="240" spans="8:8" ht="15.75" customHeight="1" x14ac:dyDescent="0.25">
      <c r="H240" s="679"/>
    </row>
    <row r="241" spans="8:8" ht="15.75" customHeight="1" x14ac:dyDescent="0.25">
      <c r="H241" s="679"/>
    </row>
    <row r="242" spans="8:8" ht="15.75" customHeight="1" x14ac:dyDescent="0.25">
      <c r="H242" s="679"/>
    </row>
    <row r="243" spans="8:8" ht="15.75" customHeight="1" x14ac:dyDescent="0.25">
      <c r="H243" s="679"/>
    </row>
    <row r="244" spans="8:8" ht="15.75" customHeight="1" x14ac:dyDescent="0.25">
      <c r="H244" s="679"/>
    </row>
    <row r="245" spans="8:8" ht="15.75" customHeight="1" x14ac:dyDescent="0.25">
      <c r="H245" s="679"/>
    </row>
    <row r="246" spans="8:8" ht="15.75" customHeight="1" x14ac:dyDescent="0.25">
      <c r="H246" s="679"/>
    </row>
    <row r="247" spans="8:8" ht="15.75" customHeight="1" x14ac:dyDescent="0.25">
      <c r="H247" s="679"/>
    </row>
    <row r="248" spans="8:8" ht="15.75" customHeight="1" x14ac:dyDescent="0.25">
      <c r="H248" s="679"/>
    </row>
    <row r="249" spans="8:8" ht="15.75" customHeight="1" x14ac:dyDescent="0.25">
      <c r="H249" s="679"/>
    </row>
    <row r="250" spans="8:8" ht="15.75" customHeight="1" x14ac:dyDescent="0.25">
      <c r="H250" s="679"/>
    </row>
    <row r="251" spans="8:8" ht="15.75" customHeight="1" x14ac:dyDescent="0.25">
      <c r="H251" s="679"/>
    </row>
    <row r="252" spans="8:8" ht="15.75" customHeight="1" x14ac:dyDescent="0.25">
      <c r="H252" s="679"/>
    </row>
    <row r="253" spans="8:8" ht="15.75" customHeight="1" x14ac:dyDescent="0.25">
      <c r="H253" s="679"/>
    </row>
    <row r="254" spans="8:8" ht="15.75" customHeight="1" x14ac:dyDescent="0.25">
      <c r="H254" s="679"/>
    </row>
    <row r="255" spans="8:8" ht="15.75" customHeight="1" x14ac:dyDescent="0.25">
      <c r="H255" s="679"/>
    </row>
    <row r="256" spans="8:8" ht="15.75" customHeight="1" x14ac:dyDescent="0.25">
      <c r="H256" s="679"/>
    </row>
    <row r="257" spans="8:8" ht="15.75" customHeight="1" x14ac:dyDescent="0.25">
      <c r="H257" s="679"/>
    </row>
    <row r="258" spans="8:8" ht="15.75" customHeight="1" x14ac:dyDescent="0.25">
      <c r="H258" s="679"/>
    </row>
    <row r="259" spans="8:8" ht="15.75" customHeight="1" x14ac:dyDescent="0.25">
      <c r="H259" s="679"/>
    </row>
    <row r="260" spans="8:8" ht="15.75" customHeight="1" x14ac:dyDescent="0.25">
      <c r="H260" s="679"/>
    </row>
    <row r="261" spans="8:8" ht="15.75" customHeight="1" x14ac:dyDescent="0.25">
      <c r="H261" s="679"/>
    </row>
    <row r="262" spans="8:8" ht="15.75" customHeight="1" x14ac:dyDescent="0.25">
      <c r="H262" s="679"/>
    </row>
    <row r="263" spans="8:8" ht="15.75" customHeight="1" x14ac:dyDescent="0.25">
      <c r="H263" s="679"/>
    </row>
    <row r="264" spans="8:8" ht="15.75" customHeight="1" x14ac:dyDescent="0.25">
      <c r="H264" s="679"/>
    </row>
    <row r="265" spans="8:8" ht="15.75" customHeight="1" x14ac:dyDescent="0.25">
      <c r="H265" s="679"/>
    </row>
    <row r="266" spans="8:8" ht="15.75" customHeight="1" x14ac:dyDescent="0.25">
      <c r="H266" s="679"/>
    </row>
    <row r="267" spans="8:8" ht="15.75" customHeight="1" x14ac:dyDescent="0.25">
      <c r="H267" s="679"/>
    </row>
    <row r="268" spans="8:8" ht="15.75" customHeight="1" x14ac:dyDescent="0.25">
      <c r="H268" s="679"/>
    </row>
    <row r="269" spans="8:8" ht="15.75" customHeight="1" x14ac:dyDescent="0.25">
      <c r="H269" s="679"/>
    </row>
    <row r="270" spans="8:8" ht="15.75" customHeight="1" x14ac:dyDescent="0.25">
      <c r="H270" s="679"/>
    </row>
    <row r="271" spans="8:8" ht="15.75" customHeight="1" x14ac:dyDescent="0.25">
      <c r="H271" s="679"/>
    </row>
    <row r="272" spans="8:8" ht="15.75" customHeight="1" x14ac:dyDescent="0.25">
      <c r="H272" s="679"/>
    </row>
    <row r="273" spans="8:8" ht="15.75" customHeight="1" x14ac:dyDescent="0.25">
      <c r="H273" s="679"/>
    </row>
    <row r="274" spans="8:8" ht="15.75" customHeight="1" x14ac:dyDescent="0.25">
      <c r="H274" s="679"/>
    </row>
    <row r="275" spans="8:8" ht="15.75" customHeight="1" x14ac:dyDescent="0.25">
      <c r="H275" s="679"/>
    </row>
    <row r="276" spans="8:8" ht="15.75" customHeight="1" x14ac:dyDescent="0.25">
      <c r="H276" s="679"/>
    </row>
    <row r="277" spans="8:8" ht="15.75" customHeight="1" x14ac:dyDescent="0.25">
      <c r="H277" s="679"/>
    </row>
    <row r="278" spans="8:8" ht="15.75" customHeight="1" x14ac:dyDescent="0.25">
      <c r="H278" s="679"/>
    </row>
    <row r="279" spans="8:8" ht="15.75" customHeight="1" x14ac:dyDescent="0.25">
      <c r="H279" s="679"/>
    </row>
    <row r="280" spans="8:8" ht="15.75" customHeight="1" x14ac:dyDescent="0.25">
      <c r="H280" s="679"/>
    </row>
    <row r="281" spans="8:8" ht="15.75" customHeight="1" x14ac:dyDescent="0.25">
      <c r="H281" s="679"/>
    </row>
    <row r="282" spans="8:8" ht="15.75" customHeight="1" x14ac:dyDescent="0.25">
      <c r="H282" s="679"/>
    </row>
    <row r="283" spans="8:8" ht="15.75" customHeight="1" x14ac:dyDescent="0.25">
      <c r="H283" s="679"/>
    </row>
    <row r="284" spans="8:8" ht="15.75" customHeight="1" x14ac:dyDescent="0.25">
      <c r="H284" s="679"/>
    </row>
    <row r="285" spans="8:8" ht="15.75" customHeight="1" x14ac:dyDescent="0.25">
      <c r="H285" s="679"/>
    </row>
    <row r="286" spans="8:8" ht="15.75" customHeight="1" x14ac:dyDescent="0.25">
      <c r="H286" s="679"/>
    </row>
    <row r="287" spans="8:8" ht="15.75" customHeight="1" x14ac:dyDescent="0.25">
      <c r="H287" s="679"/>
    </row>
    <row r="288" spans="8:8" ht="15.75" customHeight="1" x14ac:dyDescent="0.25">
      <c r="H288" s="679"/>
    </row>
    <row r="289" spans="8:8" ht="15.75" customHeight="1" x14ac:dyDescent="0.25">
      <c r="H289" s="679"/>
    </row>
    <row r="290" spans="8:8" ht="15.75" customHeight="1" x14ac:dyDescent="0.25">
      <c r="H290" s="679"/>
    </row>
    <row r="291" spans="8:8" ht="15.75" customHeight="1" x14ac:dyDescent="0.25">
      <c r="H291" s="679"/>
    </row>
    <row r="292" spans="8:8" ht="15.75" customHeight="1" x14ac:dyDescent="0.25">
      <c r="H292" s="679"/>
    </row>
    <row r="293" spans="8:8" ht="15.75" customHeight="1" x14ac:dyDescent="0.25">
      <c r="H293" s="679"/>
    </row>
    <row r="294" spans="8:8" ht="15.75" customHeight="1" x14ac:dyDescent="0.25">
      <c r="H294" s="679"/>
    </row>
    <row r="295" spans="8:8" ht="15.75" customHeight="1" x14ac:dyDescent="0.25">
      <c r="H295" s="679"/>
    </row>
    <row r="296" spans="8:8" ht="15.75" customHeight="1" x14ac:dyDescent="0.25">
      <c r="H296" s="679"/>
    </row>
    <row r="297" spans="8:8" ht="15.75" customHeight="1" x14ac:dyDescent="0.25">
      <c r="H297" s="679"/>
    </row>
    <row r="298" spans="8:8" ht="15.75" customHeight="1" x14ac:dyDescent="0.25">
      <c r="H298" s="679"/>
    </row>
    <row r="299" spans="8:8" ht="15.75" customHeight="1" x14ac:dyDescent="0.25">
      <c r="H299" s="679"/>
    </row>
    <row r="300" spans="8:8" ht="15.75" customHeight="1" x14ac:dyDescent="0.25">
      <c r="H300" s="679"/>
    </row>
    <row r="301" spans="8:8" ht="15.75" customHeight="1" x14ac:dyDescent="0.25">
      <c r="H301" s="679"/>
    </row>
    <row r="302" spans="8:8" ht="15.75" customHeight="1" x14ac:dyDescent="0.25">
      <c r="H302" s="679"/>
    </row>
    <row r="303" spans="8:8" ht="15.75" customHeight="1" x14ac:dyDescent="0.25">
      <c r="H303" s="679"/>
    </row>
    <row r="304" spans="8:8" ht="15.75" customHeight="1" x14ac:dyDescent="0.25">
      <c r="H304" s="679"/>
    </row>
    <row r="305" spans="8:8" ht="15.75" customHeight="1" x14ac:dyDescent="0.25">
      <c r="H305" s="679"/>
    </row>
    <row r="306" spans="8:8" ht="15.75" customHeight="1" x14ac:dyDescent="0.25">
      <c r="H306" s="679"/>
    </row>
    <row r="307" spans="8:8" ht="15.75" customHeight="1" x14ac:dyDescent="0.25">
      <c r="H307" s="679"/>
    </row>
    <row r="308" spans="8:8" ht="15.75" customHeight="1" x14ac:dyDescent="0.25">
      <c r="H308" s="679"/>
    </row>
    <row r="309" spans="8:8" ht="15.75" customHeight="1" x14ac:dyDescent="0.25">
      <c r="H309" s="679"/>
    </row>
    <row r="310" spans="8:8" ht="15.75" customHeight="1" x14ac:dyDescent="0.25">
      <c r="H310" s="679"/>
    </row>
    <row r="311" spans="8:8" ht="15.75" customHeight="1" x14ac:dyDescent="0.25">
      <c r="H311" s="679"/>
    </row>
    <row r="312" spans="8:8" ht="15.75" customHeight="1" x14ac:dyDescent="0.25">
      <c r="H312" s="679"/>
    </row>
    <row r="313" spans="8:8" ht="15.75" customHeight="1" x14ac:dyDescent="0.25">
      <c r="H313" s="679"/>
    </row>
    <row r="314" spans="8:8" ht="15.75" customHeight="1" x14ac:dyDescent="0.25">
      <c r="H314" s="679"/>
    </row>
    <row r="315" spans="8:8" ht="15.75" customHeight="1" x14ac:dyDescent="0.25">
      <c r="H315" s="679"/>
    </row>
    <row r="316" spans="8:8" ht="15.75" customHeight="1" x14ac:dyDescent="0.25">
      <c r="H316" s="679"/>
    </row>
    <row r="317" spans="8:8" ht="15.75" customHeight="1" x14ac:dyDescent="0.25">
      <c r="H317" s="679"/>
    </row>
    <row r="318" spans="8:8" ht="15.75" customHeight="1" x14ac:dyDescent="0.25">
      <c r="H318" s="679"/>
    </row>
    <row r="319" spans="8:8" ht="15.75" customHeight="1" x14ac:dyDescent="0.25">
      <c r="H319" s="679"/>
    </row>
    <row r="320" spans="8:8" ht="15.75" customHeight="1" x14ac:dyDescent="0.25">
      <c r="H320" s="679"/>
    </row>
    <row r="321" spans="8:8" ht="15.75" customHeight="1" x14ac:dyDescent="0.25">
      <c r="H321" s="679"/>
    </row>
    <row r="322" spans="8:8" ht="15.75" customHeight="1" x14ac:dyDescent="0.25">
      <c r="H322" s="679"/>
    </row>
    <row r="323" spans="8:8" ht="15.75" customHeight="1" x14ac:dyDescent="0.25">
      <c r="H323" s="679"/>
    </row>
    <row r="324" spans="8:8" ht="15.75" customHeight="1" x14ac:dyDescent="0.25">
      <c r="H324" s="679"/>
    </row>
    <row r="325" spans="8:8" ht="15.75" customHeight="1" x14ac:dyDescent="0.25">
      <c r="H325" s="679"/>
    </row>
    <row r="326" spans="8:8" ht="15.75" customHeight="1" x14ac:dyDescent="0.25">
      <c r="H326" s="679"/>
    </row>
    <row r="327" spans="8:8" ht="15.75" customHeight="1" x14ac:dyDescent="0.25">
      <c r="H327" s="679"/>
    </row>
    <row r="328" spans="8:8" ht="15.75" customHeight="1" x14ac:dyDescent="0.25">
      <c r="H328" s="679"/>
    </row>
    <row r="329" spans="8:8" ht="15.75" customHeight="1" x14ac:dyDescent="0.25">
      <c r="H329" s="679"/>
    </row>
    <row r="330" spans="8:8" ht="15.75" customHeight="1" x14ac:dyDescent="0.25">
      <c r="H330" s="679"/>
    </row>
    <row r="331" spans="8:8" ht="15.75" customHeight="1" x14ac:dyDescent="0.25">
      <c r="H331" s="679"/>
    </row>
    <row r="332" spans="8:8" ht="15.75" customHeight="1" x14ac:dyDescent="0.25">
      <c r="H332" s="679"/>
    </row>
    <row r="333" spans="8:8" ht="15.75" customHeight="1" x14ac:dyDescent="0.25">
      <c r="H333" s="679"/>
    </row>
    <row r="334" spans="8:8" ht="15.75" customHeight="1" x14ac:dyDescent="0.25">
      <c r="H334" s="679"/>
    </row>
    <row r="335" spans="8:8" ht="15.75" customHeight="1" x14ac:dyDescent="0.25">
      <c r="H335" s="679"/>
    </row>
    <row r="336" spans="8:8" ht="15.75" customHeight="1" x14ac:dyDescent="0.25">
      <c r="H336" s="679"/>
    </row>
    <row r="337" spans="8:8" ht="15.75" customHeight="1" x14ac:dyDescent="0.25">
      <c r="H337" s="679"/>
    </row>
    <row r="338" spans="8:8" ht="15.75" customHeight="1" x14ac:dyDescent="0.25">
      <c r="H338" s="679"/>
    </row>
    <row r="339" spans="8:8" ht="15.75" customHeight="1" x14ac:dyDescent="0.25">
      <c r="H339" s="679"/>
    </row>
    <row r="340" spans="8:8" ht="15.75" customHeight="1" x14ac:dyDescent="0.25">
      <c r="H340" s="679"/>
    </row>
    <row r="341" spans="8:8" ht="15.75" customHeight="1" x14ac:dyDescent="0.25">
      <c r="H341" s="679"/>
    </row>
    <row r="342" spans="8:8" ht="15.75" customHeight="1" x14ac:dyDescent="0.25">
      <c r="H342" s="679"/>
    </row>
    <row r="343" spans="8:8" ht="15.75" customHeight="1" x14ac:dyDescent="0.25">
      <c r="H343" s="679"/>
    </row>
    <row r="344" spans="8:8" ht="15.75" customHeight="1" x14ac:dyDescent="0.25">
      <c r="H344" s="679"/>
    </row>
    <row r="345" spans="8:8" ht="15.75" customHeight="1" x14ac:dyDescent="0.25">
      <c r="H345" s="679"/>
    </row>
    <row r="346" spans="8:8" ht="15.75" customHeight="1" x14ac:dyDescent="0.25">
      <c r="H346" s="679"/>
    </row>
    <row r="347" spans="8:8" ht="15.75" customHeight="1" x14ac:dyDescent="0.25">
      <c r="H347" s="679"/>
    </row>
    <row r="348" spans="8:8" ht="15.75" customHeight="1" x14ac:dyDescent="0.25">
      <c r="H348" s="679"/>
    </row>
    <row r="349" spans="8:8" ht="15.75" customHeight="1" x14ac:dyDescent="0.25">
      <c r="H349" s="679"/>
    </row>
    <row r="350" spans="8:8" ht="15.75" customHeight="1" x14ac:dyDescent="0.25">
      <c r="H350" s="679"/>
    </row>
    <row r="351" spans="8:8" ht="15.75" customHeight="1" x14ac:dyDescent="0.25">
      <c r="H351" s="679"/>
    </row>
    <row r="352" spans="8:8" ht="15.75" customHeight="1" x14ac:dyDescent="0.25">
      <c r="H352" s="679"/>
    </row>
    <row r="353" spans="8:8" ht="15.75" customHeight="1" x14ac:dyDescent="0.25">
      <c r="H353" s="679"/>
    </row>
    <row r="354" spans="8:8" ht="15.75" customHeight="1" x14ac:dyDescent="0.25">
      <c r="H354" s="679"/>
    </row>
    <row r="355" spans="8:8" ht="15.75" customHeight="1" x14ac:dyDescent="0.25">
      <c r="H355" s="679"/>
    </row>
    <row r="356" spans="8:8" ht="15.75" customHeight="1" x14ac:dyDescent="0.25">
      <c r="H356" s="679"/>
    </row>
    <row r="357" spans="8:8" ht="15.75" customHeight="1" x14ac:dyDescent="0.25">
      <c r="H357" s="679"/>
    </row>
    <row r="358" spans="8:8" ht="15.75" customHeight="1" x14ac:dyDescent="0.25">
      <c r="H358" s="679"/>
    </row>
    <row r="359" spans="8:8" ht="15.75" customHeight="1" x14ac:dyDescent="0.25">
      <c r="H359" s="679"/>
    </row>
    <row r="360" spans="8:8" ht="15.75" customHeight="1" x14ac:dyDescent="0.25">
      <c r="H360" s="679"/>
    </row>
    <row r="361" spans="8:8" ht="15.75" customHeight="1" x14ac:dyDescent="0.25">
      <c r="H361" s="679"/>
    </row>
    <row r="362" spans="8:8" ht="15.75" customHeight="1" x14ac:dyDescent="0.25">
      <c r="H362" s="679"/>
    </row>
    <row r="363" spans="8:8" ht="15.75" customHeight="1" x14ac:dyDescent="0.25">
      <c r="H363" s="679"/>
    </row>
    <row r="364" spans="8:8" ht="15.75" customHeight="1" x14ac:dyDescent="0.25">
      <c r="H364" s="679"/>
    </row>
    <row r="365" spans="8:8" ht="15.75" customHeight="1" x14ac:dyDescent="0.25">
      <c r="H365" s="679"/>
    </row>
    <row r="366" spans="8:8" ht="15.75" customHeight="1" x14ac:dyDescent="0.25">
      <c r="H366" s="679"/>
    </row>
    <row r="367" spans="8:8" ht="15.75" customHeight="1" x14ac:dyDescent="0.25">
      <c r="H367" s="679"/>
    </row>
    <row r="368" spans="8:8" ht="15.75" customHeight="1" x14ac:dyDescent="0.25">
      <c r="H368" s="679"/>
    </row>
    <row r="369" spans="8:8" ht="15.75" customHeight="1" x14ac:dyDescent="0.25">
      <c r="H369" s="679"/>
    </row>
    <row r="370" spans="8:8" ht="15.75" customHeight="1" x14ac:dyDescent="0.25">
      <c r="H370" s="679"/>
    </row>
    <row r="371" spans="8:8" ht="15.75" customHeight="1" x14ac:dyDescent="0.25">
      <c r="H371" s="679"/>
    </row>
    <row r="372" spans="8:8" ht="15.75" customHeight="1" x14ac:dyDescent="0.25">
      <c r="H372" s="679"/>
    </row>
    <row r="373" spans="8:8" ht="15.75" customHeight="1" x14ac:dyDescent="0.25">
      <c r="H373" s="679"/>
    </row>
    <row r="374" spans="8:8" ht="15.75" customHeight="1" x14ac:dyDescent="0.25">
      <c r="H374" s="679"/>
    </row>
    <row r="375" spans="8:8" ht="15.75" customHeight="1" x14ac:dyDescent="0.25">
      <c r="H375" s="679"/>
    </row>
    <row r="376" spans="8:8" ht="15.75" customHeight="1" x14ac:dyDescent="0.25">
      <c r="H376" s="679"/>
    </row>
    <row r="377" spans="8:8" ht="15.75" customHeight="1" x14ac:dyDescent="0.25">
      <c r="H377" s="679"/>
    </row>
    <row r="378" spans="8:8" ht="15.75" customHeight="1" x14ac:dyDescent="0.25">
      <c r="H378" s="679"/>
    </row>
    <row r="379" spans="8:8" ht="15.75" customHeight="1" x14ac:dyDescent="0.25">
      <c r="H379" s="679"/>
    </row>
    <row r="380" spans="8:8" ht="15.75" customHeight="1" x14ac:dyDescent="0.25">
      <c r="H380" s="679"/>
    </row>
    <row r="381" spans="8:8" ht="15.75" customHeight="1" x14ac:dyDescent="0.25">
      <c r="H381" s="679"/>
    </row>
    <row r="382" spans="8:8" ht="15.75" customHeight="1" x14ac:dyDescent="0.25">
      <c r="H382" s="679"/>
    </row>
    <row r="383" spans="8:8" ht="15.75" customHeight="1" x14ac:dyDescent="0.25">
      <c r="H383" s="679"/>
    </row>
    <row r="384" spans="8:8" ht="15.75" customHeight="1" x14ac:dyDescent="0.25">
      <c r="H384" s="679"/>
    </row>
    <row r="385" spans="8:8" ht="15.75" customHeight="1" x14ac:dyDescent="0.25">
      <c r="H385" s="679"/>
    </row>
    <row r="386" spans="8:8" ht="15.75" customHeight="1" x14ac:dyDescent="0.25">
      <c r="H386" s="679"/>
    </row>
    <row r="387" spans="8:8" ht="15.75" customHeight="1" x14ac:dyDescent="0.25">
      <c r="H387" s="679"/>
    </row>
    <row r="388" spans="8:8" ht="15.75" customHeight="1" x14ac:dyDescent="0.25">
      <c r="H388" s="679"/>
    </row>
    <row r="389" spans="8:8" ht="15.75" customHeight="1" x14ac:dyDescent="0.25">
      <c r="H389" s="679"/>
    </row>
    <row r="390" spans="8:8" ht="15.75" customHeight="1" x14ac:dyDescent="0.25">
      <c r="H390" s="679"/>
    </row>
    <row r="391" spans="8:8" ht="15.75" customHeight="1" x14ac:dyDescent="0.25">
      <c r="H391" s="679"/>
    </row>
    <row r="392" spans="8:8" ht="15.75" customHeight="1" x14ac:dyDescent="0.25">
      <c r="H392" s="679"/>
    </row>
    <row r="393" spans="8:8" ht="15.75" customHeight="1" x14ac:dyDescent="0.25">
      <c r="H393" s="679"/>
    </row>
    <row r="394" spans="8:8" ht="15.75" customHeight="1" x14ac:dyDescent="0.25">
      <c r="H394" s="679"/>
    </row>
    <row r="395" spans="8:8" ht="15.75" customHeight="1" x14ac:dyDescent="0.25">
      <c r="H395" s="679"/>
    </row>
    <row r="396" spans="8:8" ht="15.75" customHeight="1" x14ac:dyDescent="0.25">
      <c r="H396" s="679"/>
    </row>
    <row r="397" spans="8:8" ht="15.75" customHeight="1" x14ac:dyDescent="0.25">
      <c r="H397" s="679"/>
    </row>
    <row r="398" spans="8:8" ht="15.75" customHeight="1" x14ac:dyDescent="0.25">
      <c r="H398" s="679"/>
    </row>
    <row r="399" spans="8:8" ht="15.75" customHeight="1" x14ac:dyDescent="0.25">
      <c r="H399" s="679"/>
    </row>
    <row r="400" spans="8:8" ht="15.75" customHeight="1" x14ac:dyDescent="0.25">
      <c r="H400" s="679"/>
    </row>
    <row r="401" spans="8:8" ht="15.75" customHeight="1" x14ac:dyDescent="0.25">
      <c r="H401" s="679"/>
    </row>
    <row r="402" spans="8:8" ht="15.75" customHeight="1" x14ac:dyDescent="0.25">
      <c r="H402" s="679"/>
    </row>
    <row r="403" spans="8:8" ht="15.75" customHeight="1" x14ac:dyDescent="0.25">
      <c r="H403" s="679"/>
    </row>
    <row r="404" spans="8:8" ht="15.75" customHeight="1" x14ac:dyDescent="0.25">
      <c r="H404" s="679"/>
    </row>
    <row r="405" spans="8:8" ht="15.75" customHeight="1" x14ac:dyDescent="0.25">
      <c r="H405" s="679"/>
    </row>
    <row r="406" spans="8:8" ht="15.75" customHeight="1" x14ac:dyDescent="0.25">
      <c r="H406" s="679"/>
    </row>
    <row r="407" spans="8:8" ht="15.75" customHeight="1" x14ac:dyDescent="0.25">
      <c r="H407" s="679"/>
    </row>
    <row r="408" spans="8:8" ht="15.75" customHeight="1" x14ac:dyDescent="0.25">
      <c r="H408" s="679"/>
    </row>
    <row r="409" spans="8:8" ht="15.75" customHeight="1" x14ac:dyDescent="0.25">
      <c r="H409" s="679"/>
    </row>
    <row r="410" spans="8:8" ht="15.75" customHeight="1" x14ac:dyDescent="0.25">
      <c r="H410" s="679"/>
    </row>
    <row r="411" spans="8:8" ht="15.75" customHeight="1" x14ac:dyDescent="0.25">
      <c r="H411" s="679"/>
    </row>
    <row r="412" spans="8:8" ht="15.75" customHeight="1" x14ac:dyDescent="0.25">
      <c r="H412" s="679"/>
    </row>
    <row r="413" spans="8:8" ht="15.75" customHeight="1" x14ac:dyDescent="0.25">
      <c r="H413" s="679"/>
    </row>
    <row r="414" spans="8:8" ht="15.75" customHeight="1" x14ac:dyDescent="0.25">
      <c r="H414" s="679"/>
    </row>
    <row r="415" spans="8:8" ht="15.75" customHeight="1" x14ac:dyDescent="0.25">
      <c r="H415" s="679"/>
    </row>
    <row r="416" spans="8:8" ht="15.75" customHeight="1" x14ac:dyDescent="0.25">
      <c r="H416" s="679"/>
    </row>
    <row r="417" spans="8:8" ht="15.75" customHeight="1" x14ac:dyDescent="0.25">
      <c r="H417" s="679"/>
    </row>
    <row r="418" spans="8:8" ht="15.75" customHeight="1" x14ac:dyDescent="0.25">
      <c r="H418" s="679"/>
    </row>
    <row r="419" spans="8:8" ht="15.75" customHeight="1" x14ac:dyDescent="0.25">
      <c r="H419" s="679"/>
    </row>
    <row r="420" spans="8:8" ht="15.75" customHeight="1" x14ac:dyDescent="0.25">
      <c r="H420" s="679"/>
    </row>
    <row r="421" spans="8:8" ht="15.75" customHeight="1" x14ac:dyDescent="0.25">
      <c r="H421" s="679"/>
    </row>
    <row r="422" spans="8:8" ht="15.75" customHeight="1" x14ac:dyDescent="0.25">
      <c r="H422" s="679"/>
    </row>
    <row r="423" spans="8:8" ht="15.75" customHeight="1" x14ac:dyDescent="0.25">
      <c r="H423" s="679"/>
    </row>
    <row r="424" spans="8:8" ht="15.75" customHeight="1" x14ac:dyDescent="0.25">
      <c r="H424" s="679"/>
    </row>
    <row r="425" spans="8:8" ht="15.75" customHeight="1" x14ac:dyDescent="0.25">
      <c r="H425" s="679"/>
    </row>
    <row r="426" spans="8:8" ht="15.75" customHeight="1" x14ac:dyDescent="0.25">
      <c r="H426" s="679"/>
    </row>
    <row r="427" spans="8:8" ht="15.75" customHeight="1" x14ac:dyDescent="0.25">
      <c r="H427" s="679"/>
    </row>
    <row r="428" spans="8:8" ht="15.75" customHeight="1" x14ac:dyDescent="0.25">
      <c r="H428" s="679"/>
    </row>
    <row r="429" spans="8:8" ht="15.75" customHeight="1" x14ac:dyDescent="0.25">
      <c r="H429" s="679"/>
    </row>
    <row r="430" spans="8:8" ht="15.75" customHeight="1" x14ac:dyDescent="0.25">
      <c r="H430" s="679"/>
    </row>
    <row r="431" spans="8:8" ht="15.75" customHeight="1" x14ac:dyDescent="0.25">
      <c r="H431" s="679"/>
    </row>
    <row r="432" spans="8:8" ht="15.75" customHeight="1" x14ac:dyDescent="0.25">
      <c r="H432" s="679"/>
    </row>
    <row r="433" spans="8:8" ht="15.75" customHeight="1" x14ac:dyDescent="0.25">
      <c r="H433" s="679"/>
    </row>
    <row r="434" spans="8:8" ht="15.75" customHeight="1" x14ac:dyDescent="0.25">
      <c r="H434" s="679"/>
    </row>
    <row r="435" spans="8:8" ht="15.75" customHeight="1" x14ac:dyDescent="0.25">
      <c r="H435" s="679"/>
    </row>
    <row r="436" spans="8:8" ht="15.75" customHeight="1" x14ac:dyDescent="0.25">
      <c r="H436" s="679"/>
    </row>
    <row r="437" spans="8:8" ht="15.75" customHeight="1" x14ac:dyDescent="0.25">
      <c r="H437" s="679"/>
    </row>
    <row r="438" spans="8:8" ht="15.75" customHeight="1" x14ac:dyDescent="0.25">
      <c r="H438" s="679"/>
    </row>
    <row r="439" spans="8:8" ht="15.75" customHeight="1" x14ac:dyDescent="0.25">
      <c r="H439" s="679"/>
    </row>
    <row r="440" spans="8:8" ht="15.75" customHeight="1" x14ac:dyDescent="0.25">
      <c r="H440" s="679"/>
    </row>
    <row r="441" spans="8:8" ht="15.75" customHeight="1" x14ac:dyDescent="0.25">
      <c r="H441" s="679"/>
    </row>
    <row r="442" spans="8:8" ht="15.75" customHeight="1" x14ac:dyDescent="0.25">
      <c r="H442" s="679"/>
    </row>
    <row r="443" spans="8:8" ht="15.75" customHeight="1" x14ac:dyDescent="0.25">
      <c r="H443" s="679"/>
    </row>
    <row r="444" spans="8:8" ht="15.75" customHeight="1" x14ac:dyDescent="0.25">
      <c r="H444" s="679"/>
    </row>
    <row r="445" spans="8:8" ht="15.75" customHeight="1" x14ac:dyDescent="0.25">
      <c r="H445" s="679"/>
    </row>
    <row r="446" spans="8:8" ht="15.75" customHeight="1" x14ac:dyDescent="0.25">
      <c r="H446" s="679"/>
    </row>
    <row r="447" spans="8:8" ht="15.75" customHeight="1" x14ac:dyDescent="0.25">
      <c r="H447" s="679"/>
    </row>
    <row r="448" spans="8:8" ht="15.75" customHeight="1" x14ac:dyDescent="0.25">
      <c r="H448" s="679"/>
    </row>
    <row r="449" spans="8:8" ht="15.75" customHeight="1" x14ac:dyDescent="0.25">
      <c r="H449" s="679"/>
    </row>
    <row r="450" spans="8:8" ht="15.75" customHeight="1" x14ac:dyDescent="0.25">
      <c r="H450" s="679"/>
    </row>
    <row r="451" spans="8:8" ht="15.75" customHeight="1" x14ac:dyDescent="0.25">
      <c r="H451" s="679"/>
    </row>
    <row r="452" spans="8:8" ht="15.75" customHeight="1" x14ac:dyDescent="0.25">
      <c r="H452" s="679"/>
    </row>
    <row r="453" spans="8:8" ht="15.75" customHeight="1" x14ac:dyDescent="0.25">
      <c r="H453" s="679"/>
    </row>
    <row r="454" spans="8:8" ht="15.75" customHeight="1" x14ac:dyDescent="0.25">
      <c r="H454" s="679"/>
    </row>
    <row r="455" spans="8:8" ht="15.75" customHeight="1" x14ac:dyDescent="0.25">
      <c r="H455" s="679"/>
    </row>
    <row r="456" spans="8:8" ht="15.75" customHeight="1" x14ac:dyDescent="0.25">
      <c r="H456" s="679"/>
    </row>
    <row r="457" spans="8:8" ht="15.75" customHeight="1" x14ac:dyDescent="0.25">
      <c r="H457" s="679"/>
    </row>
    <row r="458" spans="8:8" ht="15.75" customHeight="1" x14ac:dyDescent="0.25">
      <c r="H458" s="679"/>
    </row>
    <row r="459" spans="8:8" ht="15.75" customHeight="1" x14ac:dyDescent="0.25">
      <c r="H459" s="679"/>
    </row>
    <row r="460" spans="8:8" ht="15.75" customHeight="1" x14ac:dyDescent="0.25">
      <c r="H460" s="679"/>
    </row>
    <row r="461" spans="8:8" ht="15.75" customHeight="1" x14ac:dyDescent="0.25">
      <c r="H461" s="679"/>
    </row>
    <row r="462" spans="8:8" ht="15.75" customHeight="1" x14ac:dyDescent="0.25">
      <c r="H462" s="679"/>
    </row>
    <row r="463" spans="8:8" ht="15.75" customHeight="1" x14ac:dyDescent="0.25">
      <c r="H463" s="679"/>
    </row>
    <row r="464" spans="8:8" ht="15.75" customHeight="1" x14ac:dyDescent="0.25">
      <c r="H464" s="679"/>
    </row>
    <row r="465" spans="8:8" ht="15.75" customHeight="1" x14ac:dyDescent="0.25">
      <c r="H465" s="679"/>
    </row>
    <row r="466" spans="8:8" ht="15.75" customHeight="1" x14ac:dyDescent="0.25">
      <c r="H466" s="679"/>
    </row>
    <row r="467" spans="8:8" ht="15.75" customHeight="1" x14ac:dyDescent="0.25">
      <c r="H467" s="679"/>
    </row>
    <row r="468" spans="8:8" ht="15.75" customHeight="1" x14ac:dyDescent="0.25">
      <c r="H468" s="679"/>
    </row>
    <row r="469" spans="8:8" ht="15.75" customHeight="1" x14ac:dyDescent="0.25">
      <c r="H469" s="679"/>
    </row>
    <row r="470" spans="8:8" ht="15.75" customHeight="1" x14ac:dyDescent="0.25">
      <c r="H470" s="679"/>
    </row>
    <row r="471" spans="8:8" ht="15.75" customHeight="1" x14ac:dyDescent="0.25">
      <c r="H471" s="679"/>
    </row>
    <row r="472" spans="8:8" ht="15.75" customHeight="1" x14ac:dyDescent="0.25">
      <c r="H472" s="679"/>
    </row>
    <row r="473" spans="8:8" ht="15.75" customHeight="1" x14ac:dyDescent="0.25">
      <c r="H473" s="679"/>
    </row>
    <row r="474" spans="8:8" ht="15.75" customHeight="1" x14ac:dyDescent="0.25">
      <c r="H474" s="679"/>
    </row>
    <row r="475" spans="8:8" ht="15.75" customHeight="1" x14ac:dyDescent="0.25">
      <c r="H475" s="679"/>
    </row>
    <row r="476" spans="8:8" ht="15.75" customHeight="1" x14ac:dyDescent="0.25">
      <c r="H476" s="679"/>
    </row>
    <row r="477" spans="8:8" ht="15.75" customHeight="1" x14ac:dyDescent="0.25">
      <c r="H477" s="679"/>
    </row>
    <row r="478" spans="8:8" ht="15.75" customHeight="1" x14ac:dyDescent="0.25">
      <c r="H478" s="679"/>
    </row>
    <row r="479" spans="8:8" ht="15.75" customHeight="1" x14ac:dyDescent="0.25">
      <c r="H479" s="679"/>
    </row>
    <row r="480" spans="8:8" ht="15.75" customHeight="1" x14ac:dyDescent="0.25">
      <c r="H480" s="679"/>
    </row>
    <row r="481" spans="8:8" ht="15.75" customHeight="1" x14ac:dyDescent="0.25">
      <c r="H481" s="679"/>
    </row>
    <row r="482" spans="8:8" ht="15.75" customHeight="1" x14ac:dyDescent="0.25">
      <c r="H482" s="679"/>
    </row>
    <row r="483" spans="8:8" ht="15.75" customHeight="1" x14ac:dyDescent="0.25">
      <c r="H483" s="679"/>
    </row>
    <row r="484" spans="8:8" ht="15.75" customHeight="1" x14ac:dyDescent="0.25">
      <c r="H484" s="679"/>
    </row>
    <row r="485" spans="8:8" ht="15.75" customHeight="1" x14ac:dyDescent="0.25">
      <c r="H485" s="679"/>
    </row>
    <row r="486" spans="8:8" ht="15.75" customHeight="1" x14ac:dyDescent="0.25">
      <c r="H486" s="679"/>
    </row>
    <row r="487" spans="8:8" ht="15.75" customHeight="1" x14ac:dyDescent="0.25">
      <c r="H487" s="679"/>
    </row>
    <row r="488" spans="8:8" ht="15.75" customHeight="1" x14ac:dyDescent="0.25">
      <c r="H488" s="679"/>
    </row>
    <row r="489" spans="8:8" ht="15.75" customHeight="1" x14ac:dyDescent="0.25">
      <c r="H489" s="679"/>
    </row>
    <row r="490" spans="8:8" ht="15.75" customHeight="1" x14ac:dyDescent="0.25">
      <c r="H490" s="679"/>
    </row>
    <row r="491" spans="8:8" ht="15.75" customHeight="1" x14ac:dyDescent="0.25">
      <c r="H491" s="679"/>
    </row>
    <row r="492" spans="8:8" ht="15.75" customHeight="1" x14ac:dyDescent="0.25">
      <c r="H492" s="679"/>
    </row>
    <row r="493" spans="8:8" ht="15.75" customHeight="1" x14ac:dyDescent="0.25">
      <c r="H493" s="679"/>
    </row>
    <row r="494" spans="8:8" ht="15.75" customHeight="1" x14ac:dyDescent="0.25">
      <c r="H494" s="679"/>
    </row>
    <row r="495" spans="8:8" ht="15.75" customHeight="1" x14ac:dyDescent="0.25">
      <c r="H495" s="679"/>
    </row>
    <row r="496" spans="8:8" ht="15.75" customHeight="1" x14ac:dyDescent="0.25">
      <c r="H496" s="679"/>
    </row>
    <row r="497" spans="8:8" ht="15.75" customHeight="1" x14ac:dyDescent="0.25">
      <c r="H497" s="679"/>
    </row>
    <row r="498" spans="8:8" ht="15.75" customHeight="1" x14ac:dyDescent="0.25">
      <c r="H498" s="679"/>
    </row>
    <row r="499" spans="8:8" ht="15.75" customHeight="1" x14ac:dyDescent="0.25">
      <c r="H499" s="679"/>
    </row>
    <row r="500" spans="8:8" ht="15.75" customHeight="1" x14ac:dyDescent="0.25">
      <c r="H500" s="679"/>
    </row>
    <row r="501" spans="8:8" ht="15.75" customHeight="1" x14ac:dyDescent="0.25">
      <c r="H501" s="679"/>
    </row>
    <row r="502" spans="8:8" ht="15.75" customHeight="1" x14ac:dyDescent="0.25">
      <c r="H502" s="679"/>
    </row>
    <row r="503" spans="8:8" ht="15.75" customHeight="1" x14ac:dyDescent="0.25">
      <c r="H503" s="679"/>
    </row>
    <row r="504" spans="8:8" ht="15.75" customHeight="1" x14ac:dyDescent="0.25">
      <c r="H504" s="679"/>
    </row>
    <row r="505" spans="8:8" ht="15.75" customHeight="1" x14ac:dyDescent="0.25">
      <c r="H505" s="679"/>
    </row>
    <row r="506" spans="8:8" ht="15.75" customHeight="1" x14ac:dyDescent="0.25">
      <c r="H506" s="679"/>
    </row>
    <row r="507" spans="8:8" ht="15.75" customHeight="1" x14ac:dyDescent="0.25">
      <c r="H507" s="679"/>
    </row>
    <row r="508" spans="8:8" ht="15.75" customHeight="1" x14ac:dyDescent="0.25">
      <c r="H508" s="679"/>
    </row>
    <row r="509" spans="8:8" ht="15.75" customHeight="1" x14ac:dyDescent="0.25">
      <c r="H509" s="679"/>
    </row>
    <row r="510" spans="8:8" ht="15.75" customHeight="1" x14ac:dyDescent="0.25">
      <c r="H510" s="679"/>
    </row>
    <row r="511" spans="8:8" ht="15.75" customHeight="1" x14ac:dyDescent="0.25">
      <c r="H511" s="679"/>
    </row>
    <row r="512" spans="8:8" ht="15.75" customHeight="1" x14ac:dyDescent="0.25">
      <c r="H512" s="679"/>
    </row>
    <row r="513" spans="8:8" ht="15.75" customHeight="1" x14ac:dyDescent="0.25">
      <c r="H513" s="679"/>
    </row>
    <row r="514" spans="8:8" ht="15.75" customHeight="1" x14ac:dyDescent="0.25">
      <c r="H514" s="679"/>
    </row>
    <row r="515" spans="8:8" ht="15.75" customHeight="1" x14ac:dyDescent="0.25">
      <c r="H515" s="679"/>
    </row>
    <row r="516" spans="8:8" ht="15.75" customHeight="1" x14ac:dyDescent="0.25">
      <c r="H516" s="679"/>
    </row>
    <row r="517" spans="8:8" ht="15.75" customHeight="1" x14ac:dyDescent="0.25">
      <c r="H517" s="679"/>
    </row>
    <row r="518" spans="8:8" ht="15.75" customHeight="1" x14ac:dyDescent="0.25">
      <c r="H518" s="679"/>
    </row>
    <row r="519" spans="8:8" ht="15.75" customHeight="1" x14ac:dyDescent="0.25">
      <c r="H519" s="679"/>
    </row>
    <row r="520" spans="8:8" ht="15.75" customHeight="1" x14ac:dyDescent="0.25">
      <c r="H520" s="679"/>
    </row>
    <row r="521" spans="8:8" ht="15.75" customHeight="1" x14ac:dyDescent="0.25">
      <c r="H521" s="679"/>
    </row>
    <row r="522" spans="8:8" ht="15.75" customHeight="1" x14ac:dyDescent="0.25">
      <c r="H522" s="679"/>
    </row>
    <row r="523" spans="8:8" ht="15.75" customHeight="1" x14ac:dyDescent="0.25">
      <c r="H523" s="679"/>
    </row>
    <row r="524" spans="8:8" ht="15.75" customHeight="1" x14ac:dyDescent="0.25">
      <c r="H524" s="679"/>
    </row>
    <row r="525" spans="8:8" ht="15.75" customHeight="1" x14ac:dyDescent="0.25">
      <c r="H525" s="679"/>
    </row>
    <row r="526" spans="8:8" ht="15.75" customHeight="1" x14ac:dyDescent="0.25">
      <c r="H526" s="679"/>
    </row>
    <row r="527" spans="8:8" ht="15.75" customHeight="1" x14ac:dyDescent="0.25">
      <c r="H527" s="679"/>
    </row>
    <row r="528" spans="8:8" ht="15.75" customHeight="1" x14ac:dyDescent="0.25">
      <c r="H528" s="679"/>
    </row>
    <row r="529" spans="8:8" ht="15.75" customHeight="1" x14ac:dyDescent="0.25">
      <c r="H529" s="679"/>
    </row>
    <row r="530" spans="8:8" ht="15.75" customHeight="1" x14ac:dyDescent="0.25">
      <c r="H530" s="679"/>
    </row>
    <row r="531" spans="8:8" ht="15.75" customHeight="1" x14ac:dyDescent="0.25">
      <c r="H531" s="679"/>
    </row>
    <row r="532" spans="8:8" ht="15.75" customHeight="1" x14ac:dyDescent="0.25">
      <c r="H532" s="679"/>
    </row>
    <row r="533" spans="8:8" ht="15.75" customHeight="1" x14ac:dyDescent="0.25">
      <c r="H533" s="679"/>
    </row>
    <row r="534" spans="8:8" ht="15.75" customHeight="1" x14ac:dyDescent="0.25">
      <c r="H534" s="679"/>
    </row>
    <row r="535" spans="8:8" ht="15.75" customHeight="1" x14ac:dyDescent="0.25">
      <c r="H535" s="679"/>
    </row>
    <row r="536" spans="8:8" ht="15.75" customHeight="1" x14ac:dyDescent="0.25">
      <c r="H536" s="679"/>
    </row>
    <row r="537" spans="8:8" ht="15.75" customHeight="1" x14ac:dyDescent="0.25">
      <c r="H537" s="679"/>
    </row>
    <row r="538" spans="8:8" ht="15.75" customHeight="1" x14ac:dyDescent="0.25">
      <c r="H538" s="679"/>
    </row>
    <row r="539" spans="8:8" ht="15.75" customHeight="1" x14ac:dyDescent="0.25">
      <c r="H539" s="679"/>
    </row>
    <row r="540" spans="8:8" ht="15.75" customHeight="1" x14ac:dyDescent="0.25">
      <c r="H540" s="679"/>
    </row>
    <row r="541" spans="8:8" ht="15.75" customHeight="1" x14ac:dyDescent="0.25">
      <c r="H541" s="679"/>
    </row>
    <row r="542" spans="8:8" ht="15.75" customHeight="1" x14ac:dyDescent="0.25">
      <c r="H542" s="679"/>
    </row>
    <row r="543" spans="8:8" ht="15.75" customHeight="1" x14ac:dyDescent="0.25">
      <c r="H543" s="679"/>
    </row>
    <row r="544" spans="8:8" ht="15.75" customHeight="1" x14ac:dyDescent="0.25">
      <c r="H544" s="679"/>
    </row>
    <row r="545" spans="8:8" ht="15.75" customHeight="1" x14ac:dyDescent="0.25">
      <c r="H545" s="679"/>
    </row>
    <row r="546" spans="8:8" ht="15.75" customHeight="1" x14ac:dyDescent="0.25">
      <c r="H546" s="679"/>
    </row>
    <row r="547" spans="8:8" ht="15.75" customHeight="1" x14ac:dyDescent="0.25">
      <c r="H547" s="679"/>
    </row>
    <row r="548" spans="8:8" ht="15.75" customHeight="1" x14ac:dyDescent="0.25">
      <c r="H548" s="679"/>
    </row>
    <row r="549" spans="8:8" ht="15.75" customHeight="1" x14ac:dyDescent="0.25">
      <c r="H549" s="679"/>
    </row>
    <row r="550" spans="8:8" ht="15.75" customHeight="1" x14ac:dyDescent="0.25">
      <c r="H550" s="679"/>
    </row>
    <row r="551" spans="8:8" ht="15.75" customHeight="1" x14ac:dyDescent="0.25">
      <c r="H551" s="679"/>
    </row>
    <row r="552" spans="8:8" ht="15.75" customHeight="1" x14ac:dyDescent="0.25">
      <c r="H552" s="679"/>
    </row>
    <row r="553" spans="8:8" ht="15.75" customHeight="1" x14ac:dyDescent="0.25">
      <c r="H553" s="679"/>
    </row>
    <row r="554" spans="8:8" ht="15.75" customHeight="1" x14ac:dyDescent="0.25">
      <c r="H554" s="679"/>
    </row>
    <row r="555" spans="8:8" ht="15.75" customHeight="1" x14ac:dyDescent="0.25">
      <c r="H555" s="679"/>
    </row>
    <row r="556" spans="8:8" ht="15.75" customHeight="1" x14ac:dyDescent="0.25">
      <c r="H556" s="679"/>
    </row>
    <row r="557" spans="8:8" ht="15.75" customHeight="1" x14ac:dyDescent="0.25">
      <c r="H557" s="679"/>
    </row>
    <row r="558" spans="8:8" ht="15.75" customHeight="1" x14ac:dyDescent="0.25">
      <c r="H558" s="679"/>
    </row>
    <row r="559" spans="8:8" ht="15.75" customHeight="1" x14ac:dyDescent="0.25">
      <c r="H559" s="679"/>
    </row>
    <row r="560" spans="8:8" ht="15.75" customHeight="1" x14ac:dyDescent="0.25">
      <c r="H560" s="679"/>
    </row>
    <row r="561" spans="8:8" ht="15.75" customHeight="1" x14ac:dyDescent="0.25">
      <c r="H561" s="679"/>
    </row>
    <row r="562" spans="8:8" ht="15.75" customHeight="1" x14ac:dyDescent="0.25">
      <c r="H562" s="679"/>
    </row>
    <row r="563" spans="8:8" ht="15.75" customHeight="1" x14ac:dyDescent="0.25">
      <c r="H563" s="679"/>
    </row>
    <row r="564" spans="8:8" ht="15.75" customHeight="1" x14ac:dyDescent="0.25">
      <c r="H564" s="679"/>
    </row>
    <row r="565" spans="8:8" ht="15.75" customHeight="1" x14ac:dyDescent="0.25">
      <c r="H565" s="679"/>
    </row>
    <row r="566" spans="8:8" ht="15.75" customHeight="1" x14ac:dyDescent="0.25">
      <c r="H566" s="679"/>
    </row>
    <row r="567" spans="8:8" ht="15.75" customHeight="1" x14ac:dyDescent="0.25">
      <c r="H567" s="679"/>
    </row>
    <row r="568" spans="8:8" ht="15.75" customHeight="1" x14ac:dyDescent="0.25">
      <c r="H568" s="679"/>
    </row>
    <row r="569" spans="8:8" ht="15.75" customHeight="1" x14ac:dyDescent="0.25">
      <c r="H569" s="679"/>
    </row>
    <row r="570" spans="8:8" ht="15.75" customHeight="1" x14ac:dyDescent="0.25">
      <c r="H570" s="679"/>
    </row>
    <row r="571" spans="8:8" ht="15.75" customHeight="1" x14ac:dyDescent="0.25">
      <c r="H571" s="679"/>
    </row>
    <row r="572" spans="8:8" ht="15.75" customHeight="1" x14ac:dyDescent="0.25">
      <c r="H572" s="679"/>
    </row>
    <row r="573" spans="8:8" ht="15.75" customHeight="1" x14ac:dyDescent="0.25">
      <c r="H573" s="679"/>
    </row>
    <row r="574" spans="8:8" ht="15.75" customHeight="1" x14ac:dyDescent="0.25">
      <c r="H574" s="679"/>
    </row>
    <row r="575" spans="8:8" ht="15.75" customHeight="1" x14ac:dyDescent="0.25">
      <c r="H575" s="679"/>
    </row>
    <row r="576" spans="8:8" ht="15.75" customHeight="1" x14ac:dyDescent="0.25">
      <c r="H576" s="679"/>
    </row>
    <row r="577" spans="8:8" ht="15.75" customHeight="1" x14ac:dyDescent="0.25">
      <c r="H577" s="679"/>
    </row>
    <row r="578" spans="8:8" ht="15.75" customHeight="1" x14ac:dyDescent="0.25">
      <c r="H578" s="679"/>
    </row>
    <row r="579" spans="8:8" ht="15.75" customHeight="1" x14ac:dyDescent="0.25">
      <c r="H579" s="679"/>
    </row>
    <row r="580" spans="8:8" ht="15.75" customHeight="1" x14ac:dyDescent="0.25">
      <c r="H580" s="679"/>
    </row>
    <row r="581" spans="8:8" ht="15.75" customHeight="1" x14ac:dyDescent="0.25">
      <c r="H581" s="679"/>
    </row>
    <row r="582" spans="8:8" ht="15.75" customHeight="1" x14ac:dyDescent="0.25">
      <c r="H582" s="679"/>
    </row>
    <row r="583" spans="8:8" ht="15.75" customHeight="1" x14ac:dyDescent="0.25">
      <c r="H583" s="679"/>
    </row>
    <row r="584" spans="8:8" ht="15.75" customHeight="1" x14ac:dyDescent="0.25">
      <c r="H584" s="679"/>
    </row>
    <row r="585" spans="8:8" ht="15.75" customHeight="1" x14ac:dyDescent="0.25">
      <c r="H585" s="679"/>
    </row>
    <row r="586" spans="8:8" ht="15.75" customHeight="1" x14ac:dyDescent="0.25">
      <c r="H586" s="679"/>
    </row>
    <row r="587" spans="8:8" ht="15.75" customHeight="1" x14ac:dyDescent="0.25">
      <c r="H587" s="679"/>
    </row>
    <row r="588" spans="8:8" ht="15.75" customHeight="1" x14ac:dyDescent="0.25">
      <c r="H588" s="679"/>
    </row>
    <row r="589" spans="8:8" ht="15.75" customHeight="1" x14ac:dyDescent="0.25">
      <c r="H589" s="679"/>
    </row>
    <row r="590" spans="8:8" ht="15.75" customHeight="1" x14ac:dyDescent="0.25">
      <c r="H590" s="679"/>
    </row>
    <row r="591" spans="8:8" ht="15.75" customHeight="1" x14ac:dyDescent="0.25">
      <c r="H591" s="679"/>
    </row>
    <row r="592" spans="8:8" ht="15.75" customHeight="1" x14ac:dyDescent="0.25">
      <c r="H592" s="679"/>
    </row>
    <row r="593" spans="8:8" ht="15.75" customHeight="1" x14ac:dyDescent="0.25">
      <c r="H593" s="679"/>
    </row>
    <row r="594" spans="8:8" ht="15.75" customHeight="1" x14ac:dyDescent="0.25">
      <c r="H594" s="679"/>
    </row>
    <row r="595" spans="8:8" ht="15.75" customHeight="1" x14ac:dyDescent="0.25">
      <c r="H595" s="679"/>
    </row>
    <row r="596" spans="8:8" ht="15.75" customHeight="1" x14ac:dyDescent="0.25">
      <c r="H596" s="679"/>
    </row>
    <row r="597" spans="8:8" ht="15.75" customHeight="1" x14ac:dyDescent="0.25">
      <c r="H597" s="679"/>
    </row>
    <row r="598" spans="8:8" ht="15.75" customHeight="1" x14ac:dyDescent="0.25">
      <c r="H598" s="679"/>
    </row>
    <row r="599" spans="8:8" ht="15.75" customHeight="1" x14ac:dyDescent="0.25">
      <c r="H599" s="679"/>
    </row>
    <row r="600" spans="8:8" ht="15.75" customHeight="1" x14ac:dyDescent="0.25">
      <c r="H600" s="679"/>
    </row>
    <row r="601" spans="8:8" ht="15.75" customHeight="1" x14ac:dyDescent="0.25">
      <c r="H601" s="679"/>
    </row>
    <row r="602" spans="8:8" ht="15.75" customHeight="1" x14ac:dyDescent="0.25">
      <c r="H602" s="679"/>
    </row>
    <row r="603" spans="8:8" ht="15.75" customHeight="1" x14ac:dyDescent="0.25">
      <c r="H603" s="679"/>
    </row>
    <row r="604" spans="8:8" ht="15.75" customHeight="1" x14ac:dyDescent="0.25">
      <c r="H604" s="679"/>
    </row>
    <row r="605" spans="8:8" ht="15.75" customHeight="1" x14ac:dyDescent="0.25">
      <c r="H605" s="679"/>
    </row>
    <row r="606" spans="8:8" ht="15.75" customHeight="1" x14ac:dyDescent="0.25">
      <c r="H606" s="679"/>
    </row>
    <row r="607" spans="8:8" ht="15.75" customHeight="1" x14ac:dyDescent="0.25">
      <c r="H607" s="679"/>
    </row>
    <row r="608" spans="8:8" ht="15.75" customHeight="1" x14ac:dyDescent="0.25">
      <c r="H608" s="679"/>
    </row>
    <row r="609" spans="8:8" ht="15.75" customHeight="1" x14ac:dyDescent="0.25">
      <c r="H609" s="679"/>
    </row>
    <row r="610" spans="8:8" ht="15.75" customHeight="1" x14ac:dyDescent="0.25">
      <c r="H610" s="679"/>
    </row>
    <row r="611" spans="8:8" ht="15.75" customHeight="1" x14ac:dyDescent="0.25">
      <c r="H611" s="679"/>
    </row>
    <row r="612" spans="8:8" ht="15.75" customHeight="1" x14ac:dyDescent="0.25">
      <c r="H612" s="679"/>
    </row>
    <row r="613" spans="8:8" ht="15.75" customHeight="1" x14ac:dyDescent="0.25">
      <c r="H613" s="679"/>
    </row>
    <row r="614" spans="8:8" ht="15.75" customHeight="1" x14ac:dyDescent="0.25">
      <c r="H614" s="679"/>
    </row>
    <row r="615" spans="8:8" ht="15.75" customHeight="1" x14ac:dyDescent="0.25">
      <c r="H615" s="679"/>
    </row>
    <row r="616" spans="8:8" ht="15.75" customHeight="1" x14ac:dyDescent="0.25">
      <c r="H616" s="679"/>
    </row>
    <row r="617" spans="8:8" ht="15.75" customHeight="1" x14ac:dyDescent="0.25">
      <c r="H617" s="679"/>
    </row>
    <row r="618" spans="8:8" ht="15.75" customHeight="1" x14ac:dyDescent="0.25">
      <c r="H618" s="679"/>
    </row>
    <row r="619" spans="8:8" ht="15.75" customHeight="1" x14ac:dyDescent="0.25">
      <c r="H619" s="679"/>
    </row>
    <row r="620" spans="8:8" ht="15.75" customHeight="1" x14ac:dyDescent="0.25">
      <c r="H620" s="679"/>
    </row>
    <row r="621" spans="8:8" ht="15.75" customHeight="1" x14ac:dyDescent="0.25">
      <c r="H621" s="679"/>
    </row>
    <row r="622" spans="8:8" ht="15.75" customHeight="1" x14ac:dyDescent="0.25">
      <c r="H622" s="679"/>
    </row>
    <row r="623" spans="8:8" ht="15.75" customHeight="1" x14ac:dyDescent="0.25">
      <c r="H623" s="679"/>
    </row>
    <row r="624" spans="8:8" ht="15.75" customHeight="1" x14ac:dyDescent="0.25">
      <c r="H624" s="679"/>
    </row>
    <row r="625" spans="8:8" ht="15.75" customHeight="1" x14ac:dyDescent="0.25">
      <c r="H625" s="679"/>
    </row>
    <row r="626" spans="8:8" ht="15.75" customHeight="1" x14ac:dyDescent="0.25">
      <c r="H626" s="679"/>
    </row>
    <row r="627" spans="8:8" ht="15.75" customHeight="1" x14ac:dyDescent="0.25">
      <c r="H627" s="679"/>
    </row>
    <row r="628" spans="8:8" ht="15.75" customHeight="1" x14ac:dyDescent="0.25">
      <c r="H628" s="679"/>
    </row>
    <row r="629" spans="8:8" ht="15.75" customHeight="1" x14ac:dyDescent="0.25">
      <c r="H629" s="679"/>
    </row>
    <row r="630" spans="8:8" ht="15.75" customHeight="1" x14ac:dyDescent="0.25">
      <c r="H630" s="679"/>
    </row>
    <row r="631" spans="8:8" ht="15.75" customHeight="1" x14ac:dyDescent="0.25">
      <c r="H631" s="679"/>
    </row>
    <row r="632" spans="8:8" ht="15.75" customHeight="1" x14ac:dyDescent="0.25">
      <c r="H632" s="679"/>
    </row>
    <row r="633" spans="8:8" ht="15.75" customHeight="1" x14ac:dyDescent="0.25">
      <c r="H633" s="679"/>
    </row>
    <row r="634" spans="8:8" ht="15.75" customHeight="1" x14ac:dyDescent="0.25">
      <c r="H634" s="679"/>
    </row>
    <row r="635" spans="8:8" ht="15.75" customHeight="1" x14ac:dyDescent="0.25">
      <c r="H635" s="679"/>
    </row>
    <row r="636" spans="8:8" ht="15.75" customHeight="1" x14ac:dyDescent="0.25">
      <c r="H636" s="679"/>
    </row>
    <row r="637" spans="8:8" ht="15.75" customHeight="1" x14ac:dyDescent="0.25">
      <c r="H637" s="679"/>
    </row>
    <row r="638" spans="8:8" ht="15.75" customHeight="1" x14ac:dyDescent="0.25">
      <c r="H638" s="679"/>
    </row>
    <row r="639" spans="8:8" ht="15.75" customHeight="1" x14ac:dyDescent="0.25">
      <c r="H639" s="679"/>
    </row>
    <row r="640" spans="8:8" ht="15.75" customHeight="1" x14ac:dyDescent="0.25">
      <c r="H640" s="679"/>
    </row>
    <row r="641" spans="8:8" ht="15.75" customHeight="1" x14ac:dyDescent="0.25">
      <c r="H641" s="679"/>
    </row>
    <row r="642" spans="8:8" ht="15.75" customHeight="1" x14ac:dyDescent="0.25">
      <c r="H642" s="679"/>
    </row>
    <row r="643" spans="8:8" ht="15.75" customHeight="1" x14ac:dyDescent="0.25">
      <c r="H643" s="679"/>
    </row>
    <row r="644" spans="8:8" ht="15.75" customHeight="1" x14ac:dyDescent="0.25">
      <c r="H644" s="679"/>
    </row>
    <row r="645" spans="8:8" ht="15.75" customHeight="1" x14ac:dyDescent="0.25">
      <c r="H645" s="679"/>
    </row>
    <row r="646" spans="8:8" ht="15.75" customHeight="1" x14ac:dyDescent="0.25">
      <c r="H646" s="679"/>
    </row>
    <row r="647" spans="8:8" ht="15.75" customHeight="1" x14ac:dyDescent="0.25">
      <c r="H647" s="679"/>
    </row>
    <row r="648" spans="8:8" ht="15.75" customHeight="1" x14ac:dyDescent="0.25">
      <c r="H648" s="679"/>
    </row>
    <row r="649" spans="8:8" ht="15.75" customHeight="1" x14ac:dyDescent="0.25">
      <c r="H649" s="679"/>
    </row>
    <row r="650" spans="8:8" ht="15.75" customHeight="1" x14ac:dyDescent="0.25">
      <c r="H650" s="679"/>
    </row>
    <row r="651" spans="8:8" ht="15.75" customHeight="1" x14ac:dyDescent="0.25">
      <c r="H651" s="679"/>
    </row>
    <row r="652" spans="8:8" ht="15.75" customHeight="1" x14ac:dyDescent="0.25">
      <c r="H652" s="679"/>
    </row>
    <row r="653" spans="8:8" ht="15.75" customHeight="1" x14ac:dyDescent="0.25">
      <c r="H653" s="679"/>
    </row>
    <row r="654" spans="8:8" ht="15.75" customHeight="1" x14ac:dyDescent="0.25">
      <c r="H654" s="679"/>
    </row>
    <row r="655" spans="8:8" ht="15.75" customHeight="1" x14ac:dyDescent="0.25">
      <c r="H655" s="679"/>
    </row>
    <row r="656" spans="8:8" ht="15.75" customHeight="1" x14ac:dyDescent="0.25">
      <c r="H656" s="679"/>
    </row>
    <row r="657" spans="8:8" ht="15.75" customHeight="1" x14ac:dyDescent="0.25">
      <c r="H657" s="679"/>
    </row>
    <row r="658" spans="8:8" ht="15.75" customHeight="1" x14ac:dyDescent="0.25">
      <c r="H658" s="679"/>
    </row>
    <row r="659" spans="8:8" ht="15.75" customHeight="1" x14ac:dyDescent="0.25">
      <c r="H659" s="679"/>
    </row>
    <row r="660" spans="8:8" ht="15.75" customHeight="1" x14ac:dyDescent="0.25">
      <c r="H660" s="679"/>
    </row>
    <row r="661" spans="8:8" ht="15.75" customHeight="1" x14ac:dyDescent="0.25">
      <c r="H661" s="679"/>
    </row>
    <row r="662" spans="8:8" ht="15.75" customHeight="1" x14ac:dyDescent="0.25">
      <c r="H662" s="679"/>
    </row>
    <row r="663" spans="8:8" ht="15.75" customHeight="1" x14ac:dyDescent="0.25">
      <c r="H663" s="679"/>
    </row>
    <row r="664" spans="8:8" ht="15.75" customHeight="1" x14ac:dyDescent="0.25">
      <c r="H664" s="679"/>
    </row>
    <row r="665" spans="8:8" ht="15.75" customHeight="1" x14ac:dyDescent="0.25">
      <c r="H665" s="679"/>
    </row>
    <row r="666" spans="8:8" ht="15.75" customHeight="1" x14ac:dyDescent="0.25">
      <c r="H666" s="679"/>
    </row>
    <row r="667" spans="8:8" ht="15.75" customHeight="1" x14ac:dyDescent="0.25">
      <c r="H667" s="679"/>
    </row>
    <row r="668" spans="8:8" ht="15.75" customHeight="1" x14ac:dyDescent="0.25">
      <c r="H668" s="679"/>
    </row>
    <row r="669" spans="8:8" ht="15.75" customHeight="1" x14ac:dyDescent="0.25">
      <c r="H669" s="679"/>
    </row>
    <row r="670" spans="8:8" ht="15.75" customHeight="1" x14ac:dyDescent="0.25">
      <c r="H670" s="679"/>
    </row>
    <row r="671" spans="8:8" ht="15.75" customHeight="1" x14ac:dyDescent="0.25">
      <c r="H671" s="679"/>
    </row>
    <row r="672" spans="8:8" ht="15.75" customHeight="1" x14ac:dyDescent="0.25">
      <c r="H672" s="679"/>
    </row>
    <row r="673" spans="8:8" ht="15.75" customHeight="1" x14ac:dyDescent="0.25">
      <c r="H673" s="679"/>
    </row>
    <row r="674" spans="8:8" ht="15.75" customHeight="1" x14ac:dyDescent="0.25">
      <c r="H674" s="679"/>
    </row>
    <row r="675" spans="8:8" ht="15.75" customHeight="1" x14ac:dyDescent="0.25">
      <c r="H675" s="679"/>
    </row>
    <row r="676" spans="8:8" ht="15.75" customHeight="1" x14ac:dyDescent="0.25">
      <c r="H676" s="679"/>
    </row>
    <row r="677" spans="8:8" ht="15.75" customHeight="1" x14ac:dyDescent="0.25">
      <c r="H677" s="679"/>
    </row>
    <row r="678" spans="8:8" ht="15.75" customHeight="1" x14ac:dyDescent="0.25">
      <c r="H678" s="679"/>
    </row>
    <row r="679" spans="8:8" ht="15.75" customHeight="1" x14ac:dyDescent="0.25">
      <c r="H679" s="679"/>
    </row>
    <row r="680" spans="8:8" ht="15.75" customHeight="1" x14ac:dyDescent="0.25">
      <c r="H680" s="679"/>
    </row>
    <row r="681" spans="8:8" ht="15.75" customHeight="1" x14ac:dyDescent="0.25">
      <c r="H681" s="679"/>
    </row>
    <row r="682" spans="8:8" ht="15.75" customHeight="1" x14ac:dyDescent="0.25">
      <c r="H682" s="679"/>
    </row>
    <row r="683" spans="8:8" ht="15.75" customHeight="1" x14ac:dyDescent="0.25">
      <c r="H683" s="679"/>
    </row>
    <row r="684" spans="8:8" ht="15.75" customHeight="1" x14ac:dyDescent="0.25">
      <c r="H684" s="679"/>
    </row>
    <row r="685" spans="8:8" ht="15.75" customHeight="1" x14ac:dyDescent="0.25">
      <c r="H685" s="679"/>
    </row>
    <row r="686" spans="8:8" ht="15.75" customHeight="1" x14ac:dyDescent="0.25">
      <c r="H686" s="679"/>
    </row>
    <row r="687" spans="8:8" ht="15.75" customHeight="1" x14ac:dyDescent="0.25">
      <c r="H687" s="679"/>
    </row>
    <row r="688" spans="8:8" ht="15.75" customHeight="1" x14ac:dyDescent="0.25">
      <c r="H688" s="679"/>
    </row>
    <row r="689" spans="8:8" ht="15.75" customHeight="1" x14ac:dyDescent="0.25">
      <c r="H689" s="679"/>
    </row>
    <row r="690" spans="8:8" ht="15.75" customHeight="1" x14ac:dyDescent="0.25">
      <c r="H690" s="679"/>
    </row>
    <row r="691" spans="8:8" ht="15.75" customHeight="1" x14ac:dyDescent="0.25">
      <c r="H691" s="679"/>
    </row>
    <row r="692" spans="8:8" ht="15.75" customHeight="1" x14ac:dyDescent="0.25">
      <c r="H692" s="679"/>
    </row>
    <row r="693" spans="8:8" ht="15.75" customHeight="1" x14ac:dyDescent="0.25">
      <c r="H693" s="679"/>
    </row>
    <row r="694" spans="8:8" ht="15.75" customHeight="1" x14ac:dyDescent="0.25">
      <c r="H694" s="679"/>
    </row>
    <row r="695" spans="8:8" ht="15.75" customHeight="1" x14ac:dyDescent="0.25">
      <c r="H695" s="679"/>
    </row>
    <row r="696" spans="8:8" ht="15.75" customHeight="1" x14ac:dyDescent="0.25">
      <c r="H696" s="679"/>
    </row>
    <row r="697" spans="8:8" ht="15.75" customHeight="1" x14ac:dyDescent="0.25">
      <c r="H697" s="679"/>
    </row>
    <row r="698" spans="8:8" ht="15.75" customHeight="1" x14ac:dyDescent="0.25">
      <c r="H698" s="679"/>
    </row>
    <row r="699" spans="8:8" ht="15.75" customHeight="1" x14ac:dyDescent="0.25">
      <c r="H699" s="679"/>
    </row>
    <row r="700" spans="8:8" ht="15.75" customHeight="1" x14ac:dyDescent="0.25">
      <c r="H700" s="679"/>
    </row>
    <row r="701" spans="8:8" ht="15.75" customHeight="1" x14ac:dyDescent="0.25">
      <c r="H701" s="679"/>
    </row>
    <row r="702" spans="8:8" ht="15.75" customHeight="1" x14ac:dyDescent="0.25">
      <c r="H702" s="679"/>
    </row>
    <row r="703" spans="8:8" ht="15.75" customHeight="1" x14ac:dyDescent="0.25">
      <c r="H703" s="679"/>
    </row>
    <row r="704" spans="8:8" ht="15.75" customHeight="1" x14ac:dyDescent="0.25">
      <c r="H704" s="679"/>
    </row>
    <row r="705" spans="8:8" ht="15.75" customHeight="1" x14ac:dyDescent="0.25">
      <c r="H705" s="679"/>
    </row>
    <row r="706" spans="8:8" ht="15.75" customHeight="1" x14ac:dyDescent="0.25">
      <c r="H706" s="679"/>
    </row>
    <row r="707" spans="8:8" ht="15.75" customHeight="1" x14ac:dyDescent="0.25">
      <c r="H707" s="679"/>
    </row>
    <row r="708" spans="8:8" ht="15.75" customHeight="1" x14ac:dyDescent="0.25">
      <c r="H708" s="679"/>
    </row>
    <row r="709" spans="8:8" ht="15.75" customHeight="1" x14ac:dyDescent="0.25">
      <c r="H709" s="679"/>
    </row>
    <row r="710" spans="8:8" ht="15.75" customHeight="1" x14ac:dyDescent="0.25">
      <c r="H710" s="679"/>
    </row>
    <row r="711" spans="8:8" ht="15.75" customHeight="1" x14ac:dyDescent="0.25">
      <c r="H711" s="679"/>
    </row>
    <row r="712" spans="8:8" ht="15.75" customHeight="1" x14ac:dyDescent="0.25">
      <c r="H712" s="679"/>
    </row>
    <row r="713" spans="8:8" ht="15.75" customHeight="1" x14ac:dyDescent="0.25">
      <c r="H713" s="679"/>
    </row>
    <row r="714" spans="8:8" ht="15.75" customHeight="1" x14ac:dyDescent="0.25">
      <c r="H714" s="679"/>
    </row>
    <row r="715" spans="8:8" ht="15.75" customHeight="1" x14ac:dyDescent="0.25">
      <c r="H715" s="679"/>
    </row>
    <row r="716" spans="8:8" ht="15.75" customHeight="1" x14ac:dyDescent="0.25">
      <c r="H716" s="679"/>
    </row>
    <row r="717" spans="8:8" ht="15.75" customHeight="1" x14ac:dyDescent="0.25">
      <c r="H717" s="679"/>
    </row>
    <row r="718" spans="8:8" ht="15.75" customHeight="1" x14ac:dyDescent="0.25">
      <c r="H718" s="679"/>
    </row>
    <row r="719" spans="8:8" ht="15.75" customHeight="1" x14ac:dyDescent="0.25">
      <c r="H719" s="679"/>
    </row>
    <row r="720" spans="8:8" ht="15.75" customHeight="1" x14ac:dyDescent="0.25">
      <c r="H720" s="679"/>
    </row>
    <row r="721" spans="8:8" ht="15.75" customHeight="1" x14ac:dyDescent="0.25">
      <c r="H721" s="679"/>
    </row>
    <row r="722" spans="8:8" ht="15.75" customHeight="1" x14ac:dyDescent="0.25">
      <c r="H722" s="679"/>
    </row>
    <row r="723" spans="8:8" ht="15.75" customHeight="1" x14ac:dyDescent="0.25">
      <c r="H723" s="679"/>
    </row>
    <row r="724" spans="8:8" ht="15.75" customHeight="1" x14ac:dyDescent="0.25">
      <c r="H724" s="679"/>
    </row>
    <row r="725" spans="8:8" ht="15.75" customHeight="1" x14ac:dyDescent="0.25">
      <c r="H725" s="679"/>
    </row>
    <row r="726" spans="8:8" ht="15.75" customHeight="1" x14ac:dyDescent="0.25">
      <c r="H726" s="679"/>
    </row>
    <row r="727" spans="8:8" ht="15.75" customHeight="1" x14ac:dyDescent="0.25">
      <c r="H727" s="679"/>
    </row>
    <row r="728" spans="8:8" ht="15.75" customHeight="1" x14ac:dyDescent="0.25">
      <c r="H728" s="679"/>
    </row>
    <row r="729" spans="8:8" ht="15.75" customHeight="1" x14ac:dyDescent="0.25">
      <c r="H729" s="679"/>
    </row>
    <row r="730" spans="8:8" ht="15.75" customHeight="1" x14ac:dyDescent="0.25">
      <c r="H730" s="679"/>
    </row>
    <row r="731" spans="8:8" ht="15.75" customHeight="1" x14ac:dyDescent="0.25">
      <c r="H731" s="679"/>
    </row>
    <row r="732" spans="8:8" ht="15.75" customHeight="1" x14ac:dyDescent="0.25">
      <c r="H732" s="679"/>
    </row>
    <row r="733" spans="8:8" ht="15.75" customHeight="1" x14ac:dyDescent="0.25">
      <c r="H733" s="679"/>
    </row>
    <row r="734" spans="8:8" ht="15.75" customHeight="1" x14ac:dyDescent="0.25">
      <c r="H734" s="679"/>
    </row>
    <row r="735" spans="8:8" ht="15.75" customHeight="1" x14ac:dyDescent="0.25">
      <c r="H735" s="679"/>
    </row>
    <row r="736" spans="8:8" ht="15.75" customHeight="1" x14ac:dyDescent="0.25">
      <c r="H736" s="679"/>
    </row>
    <row r="737" spans="8:8" ht="15.75" customHeight="1" x14ac:dyDescent="0.25">
      <c r="H737" s="679"/>
    </row>
    <row r="738" spans="8:8" ht="15.75" customHeight="1" x14ac:dyDescent="0.25">
      <c r="H738" s="679"/>
    </row>
    <row r="739" spans="8:8" ht="15.75" customHeight="1" x14ac:dyDescent="0.25">
      <c r="H739" s="679"/>
    </row>
    <row r="740" spans="8:8" ht="15.75" customHeight="1" x14ac:dyDescent="0.25">
      <c r="H740" s="679"/>
    </row>
    <row r="741" spans="8:8" ht="15.75" customHeight="1" x14ac:dyDescent="0.25">
      <c r="H741" s="679"/>
    </row>
    <row r="742" spans="8:8" ht="15.75" customHeight="1" x14ac:dyDescent="0.25">
      <c r="H742" s="679"/>
    </row>
    <row r="743" spans="8:8" ht="15.75" customHeight="1" x14ac:dyDescent="0.25">
      <c r="H743" s="679"/>
    </row>
    <row r="744" spans="8:8" ht="15.75" customHeight="1" x14ac:dyDescent="0.25">
      <c r="H744" s="679"/>
    </row>
    <row r="745" spans="8:8" ht="15.75" customHeight="1" x14ac:dyDescent="0.25">
      <c r="H745" s="679"/>
    </row>
    <row r="746" spans="8:8" ht="15.75" customHeight="1" x14ac:dyDescent="0.25">
      <c r="H746" s="679"/>
    </row>
    <row r="747" spans="8:8" ht="15.75" customHeight="1" x14ac:dyDescent="0.25">
      <c r="H747" s="679"/>
    </row>
    <row r="748" spans="8:8" ht="15.75" customHeight="1" x14ac:dyDescent="0.25">
      <c r="H748" s="679"/>
    </row>
    <row r="749" spans="8:8" ht="15.75" customHeight="1" x14ac:dyDescent="0.25">
      <c r="H749" s="679"/>
    </row>
    <row r="750" spans="8:8" ht="15.75" customHeight="1" x14ac:dyDescent="0.25">
      <c r="H750" s="679"/>
    </row>
    <row r="751" spans="8:8" ht="15.75" customHeight="1" x14ac:dyDescent="0.25">
      <c r="H751" s="679"/>
    </row>
    <row r="752" spans="8:8" ht="15.75" customHeight="1" x14ac:dyDescent="0.25">
      <c r="H752" s="679"/>
    </row>
    <row r="753" spans="8:8" ht="15.75" customHeight="1" x14ac:dyDescent="0.25">
      <c r="H753" s="679"/>
    </row>
    <row r="754" spans="8:8" ht="15.75" customHeight="1" x14ac:dyDescent="0.25">
      <c r="H754" s="679"/>
    </row>
    <row r="755" spans="8:8" ht="15.75" customHeight="1" x14ac:dyDescent="0.25">
      <c r="H755" s="679"/>
    </row>
    <row r="756" spans="8:8" ht="15.75" customHeight="1" x14ac:dyDescent="0.25">
      <c r="H756" s="679"/>
    </row>
    <row r="757" spans="8:8" ht="15.75" customHeight="1" x14ac:dyDescent="0.25">
      <c r="H757" s="679"/>
    </row>
    <row r="758" spans="8:8" ht="15.75" customHeight="1" x14ac:dyDescent="0.25">
      <c r="H758" s="679"/>
    </row>
    <row r="759" spans="8:8" ht="15.75" customHeight="1" x14ac:dyDescent="0.25">
      <c r="H759" s="679"/>
    </row>
    <row r="760" spans="8:8" ht="15.75" customHeight="1" x14ac:dyDescent="0.25">
      <c r="H760" s="679"/>
    </row>
    <row r="761" spans="8:8" ht="15.75" customHeight="1" x14ac:dyDescent="0.25">
      <c r="H761" s="679"/>
    </row>
    <row r="762" spans="8:8" ht="15.75" customHeight="1" x14ac:dyDescent="0.25">
      <c r="H762" s="679"/>
    </row>
    <row r="763" spans="8:8" ht="15.75" customHeight="1" x14ac:dyDescent="0.25">
      <c r="H763" s="679"/>
    </row>
    <row r="764" spans="8:8" ht="15.75" customHeight="1" x14ac:dyDescent="0.25">
      <c r="H764" s="679"/>
    </row>
    <row r="765" spans="8:8" ht="15.75" customHeight="1" x14ac:dyDescent="0.25">
      <c r="H765" s="679"/>
    </row>
    <row r="766" spans="8:8" ht="15.75" customHeight="1" x14ac:dyDescent="0.25">
      <c r="H766" s="679"/>
    </row>
    <row r="767" spans="8:8" ht="15.75" customHeight="1" x14ac:dyDescent="0.25">
      <c r="H767" s="679"/>
    </row>
    <row r="768" spans="8:8" ht="15.75" customHeight="1" x14ac:dyDescent="0.25">
      <c r="H768" s="679"/>
    </row>
    <row r="769" spans="8:8" ht="15.75" customHeight="1" x14ac:dyDescent="0.25">
      <c r="H769" s="679"/>
    </row>
    <row r="770" spans="8:8" ht="15.75" customHeight="1" x14ac:dyDescent="0.25">
      <c r="H770" s="679"/>
    </row>
    <row r="771" spans="8:8" ht="15.75" customHeight="1" x14ac:dyDescent="0.25">
      <c r="H771" s="679"/>
    </row>
    <row r="772" spans="8:8" ht="15.75" customHeight="1" x14ac:dyDescent="0.25">
      <c r="H772" s="679"/>
    </row>
    <row r="773" spans="8:8" ht="15.75" customHeight="1" x14ac:dyDescent="0.25">
      <c r="H773" s="679"/>
    </row>
    <row r="774" spans="8:8" ht="15.75" customHeight="1" x14ac:dyDescent="0.25">
      <c r="H774" s="679"/>
    </row>
    <row r="775" spans="8:8" ht="15.75" customHeight="1" x14ac:dyDescent="0.25">
      <c r="H775" s="679"/>
    </row>
    <row r="776" spans="8:8" ht="15.75" customHeight="1" x14ac:dyDescent="0.25">
      <c r="H776" s="679"/>
    </row>
    <row r="777" spans="8:8" ht="15.75" customHeight="1" x14ac:dyDescent="0.25">
      <c r="H777" s="679"/>
    </row>
    <row r="778" spans="8:8" ht="15.75" customHeight="1" x14ac:dyDescent="0.25">
      <c r="H778" s="679"/>
    </row>
    <row r="779" spans="8:8" ht="15.75" customHeight="1" x14ac:dyDescent="0.25">
      <c r="H779" s="679"/>
    </row>
    <row r="780" spans="8:8" ht="15.75" customHeight="1" x14ac:dyDescent="0.25">
      <c r="H780" s="679"/>
    </row>
    <row r="781" spans="8:8" ht="15.75" customHeight="1" x14ac:dyDescent="0.25">
      <c r="H781" s="679"/>
    </row>
    <row r="782" spans="8:8" ht="15.75" customHeight="1" x14ac:dyDescent="0.25">
      <c r="H782" s="679"/>
    </row>
    <row r="783" spans="8:8" ht="15.75" customHeight="1" x14ac:dyDescent="0.25">
      <c r="H783" s="679"/>
    </row>
    <row r="784" spans="8:8" ht="15.75" customHeight="1" x14ac:dyDescent="0.25">
      <c r="H784" s="679"/>
    </row>
    <row r="785" spans="8:8" ht="15.75" customHeight="1" x14ac:dyDescent="0.25">
      <c r="H785" s="679"/>
    </row>
    <row r="786" spans="8:8" ht="15.75" customHeight="1" x14ac:dyDescent="0.25">
      <c r="H786" s="679"/>
    </row>
    <row r="787" spans="8:8" ht="15.75" customHeight="1" x14ac:dyDescent="0.25">
      <c r="H787" s="679"/>
    </row>
    <row r="788" spans="8:8" ht="15.75" customHeight="1" x14ac:dyDescent="0.25">
      <c r="H788" s="679"/>
    </row>
    <row r="789" spans="8:8" ht="15.75" customHeight="1" x14ac:dyDescent="0.25">
      <c r="H789" s="679"/>
    </row>
    <row r="790" spans="8:8" ht="15.75" customHeight="1" x14ac:dyDescent="0.25">
      <c r="H790" s="679"/>
    </row>
    <row r="791" spans="8:8" ht="15.75" customHeight="1" x14ac:dyDescent="0.25">
      <c r="H791" s="679"/>
    </row>
    <row r="792" spans="8:8" ht="15.75" customHeight="1" x14ac:dyDescent="0.25">
      <c r="H792" s="679"/>
    </row>
    <row r="793" spans="8:8" ht="15.75" customHeight="1" x14ac:dyDescent="0.25">
      <c r="H793" s="679"/>
    </row>
    <row r="794" spans="8:8" ht="15.75" customHeight="1" x14ac:dyDescent="0.25">
      <c r="H794" s="679"/>
    </row>
    <row r="795" spans="8:8" ht="15.75" customHeight="1" x14ac:dyDescent="0.25">
      <c r="H795" s="679"/>
    </row>
    <row r="796" spans="8:8" ht="15.75" customHeight="1" x14ac:dyDescent="0.25">
      <c r="H796" s="679"/>
    </row>
    <row r="797" spans="8:8" ht="15.75" customHeight="1" x14ac:dyDescent="0.25">
      <c r="H797" s="679"/>
    </row>
    <row r="798" spans="8:8" ht="15.75" customHeight="1" x14ac:dyDescent="0.25">
      <c r="H798" s="679"/>
    </row>
    <row r="799" spans="8:8" ht="15.75" customHeight="1" x14ac:dyDescent="0.25">
      <c r="H799" s="679"/>
    </row>
    <row r="800" spans="8:8" ht="15.75" customHeight="1" x14ac:dyDescent="0.25">
      <c r="H800" s="679"/>
    </row>
    <row r="801" spans="8:8" ht="15.75" customHeight="1" x14ac:dyDescent="0.25">
      <c r="H801" s="679"/>
    </row>
    <row r="802" spans="8:8" ht="15.75" customHeight="1" x14ac:dyDescent="0.25">
      <c r="H802" s="679"/>
    </row>
    <row r="803" spans="8:8" ht="15.75" customHeight="1" x14ac:dyDescent="0.25">
      <c r="H803" s="679"/>
    </row>
    <row r="804" spans="8:8" ht="15.75" customHeight="1" x14ac:dyDescent="0.25">
      <c r="H804" s="679"/>
    </row>
    <row r="805" spans="8:8" ht="15.75" customHeight="1" x14ac:dyDescent="0.25">
      <c r="H805" s="679"/>
    </row>
    <row r="806" spans="8:8" ht="15.75" customHeight="1" x14ac:dyDescent="0.25">
      <c r="H806" s="679"/>
    </row>
    <row r="807" spans="8:8" ht="15.75" customHeight="1" x14ac:dyDescent="0.25">
      <c r="H807" s="679"/>
    </row>
    <row r="808" spans="8:8" ht="15.75" customHeight="1" x14ac:dyDescent="0.25">
      <c r="H808" s="679"/>
    </row>
    <row r="809" spans="8:8" ht="15.75" customHeight="1" x14ac:dyDescent="0.25">
      <c r="H809" s="679"/>
    </row>
    <row r="810" spans="8:8" ht="15.75" customHeight="1" x14ac:dyDescent="0.25">
      <c r="H810" s="679"/>
    </row>
    <row r="811" spans="8:8" ht="15.75" customHeight="1" x14ac:dyDescent="0.25">
      <c r="H811" s="679"/>
    </row>
    <row r="812" spans="8:8" ht="15.75" customHeight="1" x14ac:dyDescent="0.25">
      <c r="H812" s="679"/>
    </row>
    <row r="813" spans="8:8" ht="15.75" customHeight="1" x14ac:dyDescent="0.25">
      <c r="H813" s="679"/>
    </row>
    <row r="814" spans="8:8" ht="15.75" customHeight="1" x14ac:dyDescent="0.25">
      <c r="H814" s="679"/>
    </row>
    <row r="815" spans="8:8" ht="15.75" customHeight="1" x14ac:dyDescent="0.25">
      <c r="H815" s="679"/>
    </row>
    <row r="816" spans="8:8" ht="15.75" customHeight="1" x14ac:dyDescent="0.25">
      <c r="H816" s="679"/>
    </row>
    <row r="817" spans="8:8" ht="15.75" customHeight="1" x14ac:dyDescent="0.25">
      <c r="H817" s="679"/>
    </row>
    <row r="818" spans="8:8" ht="15.75" customHeight="1" x14ac:dyDescent="0.25">
      <c r="H818" s="679"/>
    </row>
    <row r="819" spans="8:8" ht="15.75" customHeight="1" x14ac:dyDescent="0.25">
      <c r="H819" s="679"/>
    </row>
    <row r="820" spans="8:8" ht="15.75" customHeight="1" x14ac:dyDescent="0.25">
      <c r="H820" s="679"/>
    </row>
    <row r="821" spans="8:8" ht="15.75" customHeight="1" x14ac:dyDescent="0.25">
      <c r="H821" s="679"/>
    </row>
    <row r="822" spans="8:8" ht="15.75" customHeight="1" x14ac:dyDescent="0.25">
      <c r="H822" s="679"/>
    </row>
    <row r="823" spans="8:8" ht="15.75" customHeight="1" x14ac:dyDescent="0.25">
      <c r="H823" s="679"/>
    </row>
    <row r="824" spans="8:8" ht="15.75" customHeight="1" x14ac:dyDescent="0.25">
      <c r="H824" s="679"/>
    </row>
    <row r="825" spans="8:8" ht="15.75" customHeight="1" x14ac:dyDescent="0.25">
      <c r="H825" s="679"/>
    </row>
    <row r="826" spans="8:8" ht="15.75" customHeight="1" x14ac:dyDescent="0.25">
      <c r="H826" s="679"/>
    </row>
    <row r="827" spans="8:8" ht="15.75" customHeight="1" x14ac:dyDescent="0.25">
      <c r="H827" s="679"/>
    </row>
    <row r="828" spans="8:8" ht="15.75" customHeight="1" x14ac:dyDescent="0.25">
      <c r="H828" s="679"/>
    </row>
    <row r="829" spans="8:8" ht="15.75" customHeight="1" x14ac:dyDescent="0.25">
      <c r="H829" s="679"/>
    </row>
    <row r="830" spans="8:8" ht="15.75" customHeight="1" x14ac:dyDescent="0.25">
      <c r="H830" s="679"/>
    </row>
    <row r="831" spans="8:8" ht="15.75" customHeight="1" x14ac:dyDescent="0.25">
      <c r="H831" s="679"/>
    </row>
    <row r="832" spans="8:8" ht="15.75" customHeight="1" x14ac:dyDescent="0.25">
      <c r="H832" s="679"/>
    </row>
    <row r="833" spans="8:8" ht="15.75" customHeight="1" x14ac:dyDescent="0.25">
      <c r="H833" s="679"/>
    </row>
    <row r="834" spans="8:8" ht="15.75" customHeight="1" x14ac:dyDescent="0.25">
      <c r="H834" s="679"/>
    </row>
    <row r="835" spans="8:8" ht="15.75" customHeight="1" x14ac:dyDescent="0.25">
      <c r="H835" s="679"/>
    </row>
    <row r="836" spans="8:8" ht="15.75" customHeight="1" x14ac:dyDescent="0.25">
      <c r="H836" s="679"/>
    </row>
    <row r="837" spans="8:8" ht="15.75" customHeight="1" x14ac:dyDescent="0.25">
      <c r="H837" s="679"/>
    </row>
    <row r="838" spans="8:8" ht="15.75" customHeight="1" x14ac:dyDescent="0.25">
      <c r="H838" s="679"/>
    </row>
    <row r="839" spans="8:8" ht="15.75" customHeight="1" x14ac:dyDescent="0.25">
      <c r="H839" s="679"/>
    </row>
    <row r="840" spans="8:8" ht="15.75" customHeight="1" x14ac:dyDescent="0.25">
      <c r="H840" s="679"/>
    </row>
    <row r="841" spans="8:8" ht="15.75" customHeight="1" x14ac:dyDescent="0.25">
      <c r="H841" s="679"/>
    </row>
    <row r="842" spans="8:8" ht="15.75" customHeight="1" x14ac:dyDescent="0.25">
      <c r="H842" s="679"/>
    </row>
    <row r="843" spans="8:8" ht="15.75" customHeight="1" x14ac:dyDescent="0.25">
      <c r="H843" s="679"/>
    </row>
    <row r="844" spans="8:8" ht="15.75" customHeight="1" x14ac:dyDescent="0.25">
      <c r="H844" s="679"/>
    </row>
    <row r="845" spans="8:8" ht="15.75" customHeight="1" x14ac:dyDescent="0.25">
      <c r="H845" s="679"/>
    </row>
    <row r="846" spans="8:8" ht="15.75" customHeight="1" x14ac:dyDescent="0.25">
      <c r="H846" s="679"/>
    </row>
    <row r="847" spans="8:8" ht="15.75" customHeight="1" x14ac:dyDescent="0.25">
      <c r="H847" s="679"/>
    </row>
    <row r="848" spans="8:8" ht="15.75" customHeight="1" x14ac:dyDescent="0.25">
      <c r="H848" s="679"/>
    </row>
    <row r="849" spans="8:8" ht="15.75" customHeight="1" x14ac:dyDescent="0.25">
      <c r="H849" s="679"/>
    </row>
    <row r="850" spans="8:8" ht="15.75" customHeight="1" x14ac:dyDescent="0.25">
      <c r="H850" s="679"/>
    </row>
    <row r="851" spans="8:8" ht="15.75" customHeight="1" x14ac:dyDescent="0.25">
      <c r="H851" s="679"/>
    </row>
    <row r="852" spans="8:8" ht="15.75" customHeight="1" x14ac:dyDescent="0.25">
      <c r="H852" s="679"/>
    </row>
    <row r="853" spans="8:8" ht="15.75" customHeight="1" x14ac:dyDescent="0.25">
      <c r="H853" s="679"/>
    </row>
    <row r="854" spans="8:8" ht="15.75" customHeight="1" x14ac:dyDescent="0.25">
      <c r="H854" s="679"/>
    </row>
    <row r="855" spans="8:8" ht="15.75" customHeight="1" x14ac:dyDescent="0.25">
      <c r="H855" s="679"/>
    </row>
    <row r="856" spans="8:8" ht="15.75" customHeight="1" x14ac:dyDescent="0.25">
      <c r="H856" s="679"/>
    </row>
    <row r="857" spans="8:8" ht="15.75" customHeight="1" x14ac:dyDescent="0.25">
      <c r="H857" s="679"/>
    </row>
    <row r="858" spans="8:8" ht="15.75" customHeight="1" x14ac:dyDescent="0.25">
      <c r="H858" s="679"/>
    </row>
    <row r="859" spans="8:8" ht="15.75" customHeight="1" x14ac:dyDescent="0.25">
      <c r="H859" s="679"/>
    </row>
    <row r="860" spans="8:8" ht="15.75" customHeight="1" x14ac:dyDescent="0.25">
      <c r="H860" s="679"/>
    </row>
    <row r="861" spans="8:8" ht="15.75" customHeight="1" x14ac:dyDescent="0.25">
      <c r="H861" s="679"/>
    </row>
    <row r="862" spans="8:8" ht="15.75" customHeight="1" x14ac:dyDescent="0.25">
      <c r="H862" s="679"/>
    </row>
    <row r="863" spans="8:8" ht="15.75" customHeight="1" x14ac:dyDescent="0.25">
      <c r="H863" s="679"/>
    </row>
    <row r="864" spans="8:8" ht="15.75" customHeight="1" x14ac:dyDescent="0.25">
      <c r="H864" s="679"/>
    </row>
    <row r="865" spans="8:8" ht="15.75" customHeight="1" x14ac:dyDescent="0.25">
      <c r="H865" s="679"/>
    </row>
    <row r="866" spans="8:8" ht="15.75" customHeight="1" x14ac:dyDescent="0.25">
      <c r="H866" s="679"/>
    </row>
    <row r="867" spans="8:8" ht="15.75" customHeight="1" x14ac:dyDescent="0.25">
      <c r="H867" s="679"/>
    </row>
    <row r="868" spans="8:8" ht="15.75" customHeight="1" x14ac:dyDescent="0.25">
      <c r="H868" s="679"/>
    </row>
    <row r="869" spans="8:8" ht="15.75" customHeight="1" x14ac:dyDescent="0.25">
      <c r="H869" s="679"/>
    </row>
    <row r="870" spans="8:8" ht="15.75" customHeight="1" x14ac:dyDescent="0.25">
      <c r="H870" s="679"/>
    </row>
    <row r="871" spans="8:8" ht="15.75" customHeight="1" x14ac:dyDescent="0.25">
      <c r="H871" s="679"/>
    </row>
    <row r="872" spans="8:8" ht="15.75" customHeight="1" x14ac:dyDescent="0.25">
      <c r="H872" s="679"/>
    </row>
    <row r="873" spans="8:8" ht="15.75" customHeight="1" x14ac:dyDescent="0.25">
      <c r="H873" s="679"/>
    </row>
    <row r="874" spans="8:8" ht="15.75" customHeight="1" x14ac:dyDescent="0.25">
      <c r="H874" s="679"/>
    </row>
    <row r="875" spans="8:8" ht="15.75" customHeight="1" x14ac:dyDescent="0.25">
      <c r="H875" s="679"/>
    </row>
    <row r="876" spans="8:8" ht="15.75" customHeight="1" x14ac:dyDescent="0.25">
      <c r="H876" s="679"/>
    </row>
    <row r="877" spans="8:8" ht="15.75" customHeight="1" x14ac:dyDescent="0.25">
      <c r="H877" s="679"/>
    </row>
    <row r="878" spans="8:8" ht="15.75" customHeight="1" x14ac:dyDescent="0.25">
      <c r="H878" s="679"/>
    </row>
    <row r="879" spans="8:8" ht="15.75" customHeight="1" x14ac:dyDescent="0.25">
      <c r="H879" s="679"/>
    </row>
    <row r="880" spans="8:8" ht="15.75" customHeight="1" x14ac:dyDescent="0.25">
      <c r="H880" s="679"/>
    </row>
    <row r="881" spans="8:8" ht="15.75" customHeight="1" x14ac:dyDescent="0.25">
      <c r="H881" s="679"/>
    </row>
    <row r="882" spans="8:8" ht="15.75" customHeight="1" x14ac:dyDescent="0.25">
      <c r="H882" s="679"/>
    </row>
    <row r="883" spans="8:8" ht="15.75" customHeight="1" x14ac:dyDescent="0.25">
      <c r="H883" s="679"/>
    </row>
    <row r="884" spans="8:8" ht="15.75" customHeight="1" x14ac:dyDescent="0.25">
      <c r="H884" s="679"/>
    </row>
    <row r="885" spans="8:8" ht="15.75" customHeight="1" x14ac:dyDescent="0.25">
      <c r="H885" s="679"/>
    </row>
    <row r="886" spans="8:8" ht="15.75" customHeight="1" x14ac:dyDescent="0.25">
      <c r="H886" s="679"/>
    </row>
    <row r="887" spans="8:8" ht="15.75" customHeight="1" x14ac:dyDescent="0.25">
      <c r="H887" s="679"/>
    </row>
    <row r="888" spans="8:8" ht="15.75" customHeight="1" x14ac:dyDescent="0.25">
      <c r="H888" s="679"/>
    </row>
    <row r="889" spans="8:8" ht="15.75" customHeight="1" x14ac:dyDescent="0.25">
      <c r="H889" s="679"/>
    </row>
    <row r="890" spans="8:8" ht="15.75" customHeight="1" x14ac:dyDescent="0.25">
      <c r="H890" s="679"/>
    </row>
    <row r="891" spans="8:8" ht="15.75" customHeight="1" x14ac:dyDescent="0.25">
      <c r="H891" s="679"/>
    </row>
    <row r="892" spans="8:8" ht="15.75" customHeight="1" x14ac:dyDescent="0.25">
      <c r="H892" s="679"/>
    </row>
    <row r="893" spans="8:8" ht="15.75" customHeight="1" x14ac:dyDescent="0.25">
      <c r="H893" s="679"/>
    </row>
    <row r="894" spans="8:8" ht="15.75" customHeight="1" x14ac:dyDescent="0.25">
      <c r="H894" s="679"/>
    </row>
    <row r="895" spans="8:8" ht="15.75" customHeight="1" x14ac:dyDescent="0.25">
      <c r="H895" s="679"/>
    </row>
    <row r="896" spans="8:8" ht="15.75" customHeight="1" x14ac:dyDescent="0.25">
      <c r="H896" s="679"/>
    </row>
    <row r="897" spans="8:8" ht="15.75" customHeight="1" x14ac:dyDescent="0.25">
      <c r="H897" s="679"/>
    </row>
    <row r="898" spans="8:8" ht="15.75" customHeight="1" x14ac:dyDescent="0.25">
      <c r="H898" s="679"/>
    </row>
    <row r="899" spans="8:8" ht="15.75" customHeight="1" x14ac:dyDescent="0.25">
      <c r="H899" s="679"/>
    </row>
    <row r="900" spans="8:8" ht="15.75" customHeight="1" x14ac:dyDescent="0.25">
      <c r="H900" s="679"/>
    </row>
    <row r="901" spans="8:8" ht="15.75" customHeight="1" x14ac:dyDescent="0.25">
      <c r="H901" s="679"/>
    </row>
    <row r="902" spans="8:8" ht="15.75" customHeight="1" x14ac:dyDescent="0.25">
      <c r="H902" s="679"/>
    </row>
    <row r="903" spans="8:8" ht="15.75" customHeight="1" x14ac:dyDescent="0.25">
      <c r="H903" s="679"/>
    </row>
    <row r="904" spans="8:8" ht="15.75" customHeight="1" x14ac:dyDescent="0.25">
      <c r="H904" s="679"/>
    </row>
    <row r="905" spans="8:8" ht="15.75" customHeight="1" x14ac:dyDescent="0.25">
      <c r="H905" s="679"/>
    </row>
    <row r="906" spans="8:8" ht="15.75" customHeight="1" x14ac:dyDescent="0.25">
      <c r="H906" s="679"/>
    </row>
    <row r="907" spans="8:8" ht="15.75" customHeight="1" x14ac:dyDescent="0.25">
      <c r="H907" s="679"/>
    </row>
    <row r="908" spans="8:8" ht="15.75" customHeight="1" x14ac:dyDescent="0.25">
      <c r="H908" s="679"/>
    </row>
    <row r="909" spans="8:8" ht="15.75" customHeight="1" x14ac:dyDescent="0.25">
      <c r="H909" s="679"/>
    </row>
    <row r="910" spans="8:8" ht="15.75" customHeight="1" x14ac:dyDescent="0.25">
      <c r="H910" s="679"/>
    </row>
    <row r="911" spans="8:8" ht="15.75" customHeight="1" x14ac:dyDescent="0.25">
      <c r="H911" s="679"/>
    </row>
    <row r="912" spans="8:8" ht="15.75" customHeight="1" x14ac:dyDescent="0.25">
      <c r="H912" s="679"/>
    </row>
    <row r="913" spans="8:8" ht="15.75" customHeight="1" x14ac:dyDescent="0.25">
      <c r="H913" s="679"/>
    </row>
    <row r="914" spans="8:8" ht="15.75" customHeight="1" x14ac:dyDescent="0.25">
      <c r="H914" s="679"/>
    </row>
    <row r="915" spans="8:8" ht="15.75" customHeight="1" x14ac:dyDescent="0.25">
      <c r="H915" s="679"/>
    </row>
    <row r="916" spans="8:8" ht="15.75" customHeight="1" x14ac:dyDescent="0.25">
      <c r="H916" s="679"/>
    </row>
    <row r="917" spans="8:8" ht="15.75" customHeight="1" x14ac:dyDescent="0.25">
      <c r="H917" s="679"/>
    </row>
    <row r="918" spans="8:8" ht="15.75" customHeight="1" x14ac:dyDescent="0.25">
      <c r="H918" s="679"/>
    </row>
    <row r="919" spans="8:8" ht="15.75" customHeight="1" x14ac:dyDescent="0.25">
      <c r="H919" s="679"/>
    </row>
    <row r="920" spans="8:8" ht="15.75" customHeight="1" x14ac:dyDescent="0.25">
      <c r="H920" s="679"/>
    </row>
    <row r="921" spans="8:8" ht="15.75" customHeight="1" x14ac:dyDescent="0.25">
      <c r="H921" s="679"/>
    </row>
    <row r="922" spans="8:8" ht="15.75" customHeight="1" x14ac:dyDescent="0.25">
      <c r="H922" s="679"/>
    </row>
    <row r="923" spans="8:8" ht="15.75" customHeight="1" x14ac:dyDescent="0.25">
      <c r="H923" s="679"/>
    </row>
    <row r="924" spans="8:8" ht="15.75" customHeight="1" x14ac:dyDescent="0.25">
      <c r="H924" s="679"/>
    </row>
    <row r="925" spans="8:8" ht="15.75" customHeight="1" x14ac:dyDescent="0.25">
      <c r="H925" s="679"/>
    </row>
    <row r="926" spans="8:8" ht="15.75" customHeight="1" x14ac:dyDescent="0.25">
      <c r="H926" s="679"/>
    </row>
    <row r="927" spans="8:8" ht="15.75" customHeight="1" x14ac:dyDescent="0.25">
      <c r="H927" s="679"/>
    </row>
    <row r="928" spans="8:8" ht="15.75" customHeight="1" x14ac:dyDescent="0.25">
      <c r="H928" s="679"/>
    </row>
    <row r="929" spans="8:8" ht="15.75" customHeight="1" x14ac:dyDescent="0.25">
      <c r="H929" s="679"/>
    </row>
    <row r="930" spans="8:8" ht="15.75" customHeight="1" x14ac:dyDescent="0.25">
      <c r="H930" s="679"/>
    </row>
    <row r="931" spans="8:8" ht="15.75" customHeight="1" x14ac:dyDescent="0.25">
      <c r="H931" s="679"/>
    </row>
    <row r="932" spans="8:8" ht="15.75" customHeight="1" x14ac:dyDescent="0.25">
      <c r="H932" s="679"/>
    </row>
    <row r="933" spans="8:8" ht="15.75" customHeight="1" x14ac:dyDescent="0.25">
      <c r="H933" s="679"/>
    </row>
    <row r="934" spans="8:8" ht="15.75" customHeight="1" x14ac:dyDescent="0.25">
      <c r="H934" s="679"/>
    </row>
    <row r="935" spans="8:8" ht="15.75" customHeight="1" x14ac:dyDescent="0.25">
      <c r="H935" s="679"/>
    </row>
    <row r="936" spans="8:8" ht="15.75" customHeight="1" x14ac:dyDescent="0.25">
      <c r="H936" s="679"/>
    </row>
    <row r="937" spans="8:8" ht="15.75" customHeight="1" x14ac:dyDescent="0.25">
      <c r="H937" s="679"/>
    </row>
    <row r="938" spans="8:8" ht="15.75" customHeight="1" x14ac:dyDescent="0.25">
      <c r="H938" s="679"/>
    </row>
    <row r="939" spans="8:8" ht="15.75" customHeight="1" x14ac:dyDescent="0.25">
      <c r="H939" s="679"/>
    </row>
    <row r="940" spans="8:8" ht="15.75" customHeight="1" x14ac:dyDescent="0.25">
      <c r="H940" s="679"/>
    </row>
    <row r="941" spans="8:8" ht="15.75" customHeight="1" x14ac:dyDescent="0.25">
      <c r="H941" s="679"/>
    </row>
    <row r="942" spans="8:8" ht="15.75" customHeight="1" x14ac:dyDescent="0.25">
      <c r="H942" s="679"/>
    </row>
    <row r="943" spans="8:8" ht="15.75" customHeight="1" x14ac:dyDescent="0.25">
      <c r="H943" s="679"/>
    </row>
    <row r="944" spans="8:8" ht="15.75" customHeight="1" x14ac:dyDescent="0.25">
      <c r="H944" s="679"/>
    </row>
    <row r="945" spans="8:8" ht="15.75" customHeight="1" x14ac:dyDescent="0.25">
      <c r="H945" s="679"/>
    </row>
    <row r="946" spans="8:8" ht="15.75" customHeight="1" x14ac:dyDescent="0.25">
      <c r="H946" s="679"/>
    </row>
    <row r="947" spans="8:8" ht="15.75" customHeight="1" x14ac:dyDescent="0.25">
      <c r="H947" s="679"/>
    </row>
    <row r="948" spans="8:8" ht="15.75" customHeight="1" x14ac:dyDescent="0.25">
      <c r="H948" s="679"/>
    </row>
    <row r="949" spans="8:8" ht="15.75" customHeight="1" x14ac:dyDescent="0.25">
      <c r="H949" s="679"/>
    </row>
    <row r="950" spans="8:8" ht="15.75" customHeight="1" x14ac:dyDescent="0.25">
      <c r="H950" s="679"/>
    </row>
    <row r="951" spans="8:8" ht="15.75" customHeight="1" x14ac:dyDescent="0.25">
      <c r="H951" s="679"/>
    </row>
    <row r="952" spans="8:8" ht="15.75" customHeight="1" x14ac:dyDescent="0.25">
      <c r="H952" s="679"/>
    </row>
    <row r="953" spans="8:8" ht="15.75" customHeight="1" x14ac:dyDescent="0.25">
      <c r="H953" s="679"/>
    </row>
    <row r="954" spans="8:8" ht="15.75" customHeight="1" x14ac:dyDescent="0.25">
      <c r="H954" s="679"/>
    </row>
    <row r="955" spans="8:8" ht="15.75" customHeight="1" x14ac:dyDescent="0.25">
      <c r="H955" s="679"/>
    </row>
    <row r="956" spans="8:8" ht="15.75" customHeight="1" x14ac:dyDescent="0.25">
      <c r="H956" s="679"/>
    </row>
    <row r="957" spans="8:8" ht="15.75" customHeight="1" x14ac:dyDescent="0.25">
      <c r="H957" s="679"/>
    </row>
    <row r="958" spans="8:8" ht="15.75" customHeight="1" x14ac:dyDescent="0.25">
      <c r="H958" s="679"/>
    </row>
    <row r="959" spans="8:8" ht="15.75" customHeight="1" x14ac:dyDescent="0.25">
      <c r="H959" s="679"/>
    </row>
    <row r="960" spans="8:8" ht="15.75" customHeight="1" x14ac:dyDescent="0.25">
      <c r="H960" s="679"/>
    </row>
    <row r="961" spans="8:8" ht="15.75" customHeight="1" x14ac:dyDescent="0.25">
      <c r="H961" s="679"/>
    </row>
    <row r="962" spans="8:8" ht="15.75" customHeight="1" x14ac:dyDescent="0.25">
      <c r="H962" s="679"/>
    </row>
    <row r="963" spans="8:8" ht="15.75" customHeight="1" x14ac:dyDescent="0.25">
      <c r="H963" s="679"/>
    </row>
    <row r="964" spans="8:8" ht="15.75" customHeight="1" x14ac:dyDescent="0.25">
      <c r="H964" s="679"/>
    </row>
    <row r="965" spans="8:8" ht="15.75" customHeight="1" x14ac:dyDescent="0.25">
      <c r="H965" s="679"/>
    </row>
    <row r="966" spans="8:8" ht="15.75" customHeight="1" x14ac:dyDescent="0.25">
      <c r="H966" s="679"/>
    </row>
    <row r="967" spans="8:8" ht="15.75" customHeight="1" x14ac:dyDescent="0.25">
      <c r="H967" s="679"/>
    </row>
    <row r="968" spans="8:8" ht="15.75" customHeight="1" x14ac:dyDescent="0.25">
      <c r="H968" s="679"/>
    </row>
    <row r="969" spans="8:8" ht="15.75" customHeight="1" x14ac:dyDescent="0.25">
      <c r="H969" s="679"/>
    </row>
    <row r="970" spans="8:8" ht="15.75" customHeight="1" x14ac:dyDescent="0.25">
      <c r="H970" s="679"/>
    </row>
    <row r="971" spans="8:8" ht="15.75" customHeight="1" x14ac:dyDescent="0.25">
      <c r="H971" s="679"/>
    </row>
    <row r="972" spans="8:8" ht="15.75" customHeight="1" x14ac:dyDescent="0.25">
      <c r="H972" s="679"/>
    </row>
    <row r="973" spans="8:8" ht="15.75" customHeight="1" x14ac:dyDescent="0.25">
      <c r="H973" s="679"/>
    </row>
    <row r="974" spans="8:8" ht="15.75" customHeight="1" x14ac:dyDescent="0.25">
      <c r="H974" s="679"/>
    </row>
    <row r="975" spans="8:8" ht="15.75" customHeight="1" x14ac:dyDescent="0.25">
      <c r="H975" s="679"/>
    </row>
    <row r="976" spans="8:8" ht="15.75" customHeight="1" x14ac:dyDescent="0.25">
      <c r="H976" s="679"/>
    </row>
    <row r="977" spans="8:8" ht="15.75" customHeight="1" x14ac:dyDescent="0.25">
      <c r="H977" s="679"/>
    </row>
    <row r="978" spans="8:8" ht="15.75" customHeight="1" x14ac:dyDescent="0.25">
      <c r="H978" s="679"/>
    </row>
    <row r="979" spans="8:8" ht="15.75" customHeight="1" x14ac:dyDescent="0.25">
      <c r="H979" s="679"/>
    </row>
    <row r="980" spans="8:8" ht="15.75" customHeight="1" x14ac:dyDescent="0.25">
      <c r="H980" s="679"/>
    </row>
    <row r="981" spans="8:8" ht="15.75" customHeight="1" x14ac:dyDescent="0.25">
      <c r="H981" s="679"/>
    </row>
    <row r="982" spans="8:8" ht="15.75" customHeight="1" x14ac:dyDescent="0.25">
      <c r="H982" s="679"/>
    </row>
    <row r="983" spans="8:8" ht="15.75" customHeight="1" x14ac:dyDescent="0.25">
      <c r="H983" s="679"/>
    </row>
    <row r="984" spans="8:8" ht="15.75" customHeight="1" x14ac:dyDescent="0.25">
      <c r="H984" s="679"/>
    </row>
    <row r="985" spans="8:8" ht="15.75" customHeight="1" x14ac:dyDescent="0.25">
      <c r="H985" s="679"/>
    </row>
    <row r="986" spans="8:8" ht="15.75" customHeight="1" x14ac:dyDescent="0.25">
      <c r="H986" s="679"/>
    </row>
    <row r="987" spans="8:8" ht="15.75" customHeight="1" x14ac:dyDescent="0.25">
      <c r="H987" s="679"/>
    </row>
    <row r="988" spans="8:8" ht="15.75" customHeight="1" x14ac:dyDescent="0.25">
      <c r="H988" s="679"/>
    </row>
    <row r="989" spans="8:8" ht="15.75" customHeight="1" x14ac:dyDescent="0.25">
      <c r="H989" s="679"/>
    </row>
    <row r="990" spans="8:8" ht="15.75" customHeight="1" x14ac:dyDescent="0.25">
      <c r="H990" s="679"/>
    </row>
    <row r="991" spans="8:8" ht="15.75" customHeight="1" x14ac:dyDescent="0.25">
      <c r="H991" s="679"/>
    </row>
    <row r="992" spans="8:8" ht="15.75" customHeight="1" x14ac:dyDescent="0.25">
      <c r="H992" s="679"/>
    </row>
    <row r="993" spans="8:8" ht="15.75" customHeight="1" x14ac:dyDescent="0.25">
      <c r="H993" s="679"/>
    </row>
    <row r="994" spans="8:8" ht="15.75" customHeight="1" x14ac:dyDescent="0.25">
      <c r="H994" s="679"/>
    </row>
    <row r="995" spans="8:8" ht="15.75" customHeight="1" x14ac:dyDescent="0.25">
      <c r="H995" s="679"/>
    </row>
    <row r="996" spans="8:8" ht="15.75" customHeight="1" x14ac:dyDescent="0.25">
      <c r="H996" s="679"/>
    </row>
    <row r="997" spans="8:8" ht="15.75" customHeight="1" x14ac:dyDescent="0.25">
      <c r="H997" s="679"/>
    </row>
    <row r="998" spans="8:8" ht="15.75" customHeight="1" x14ac:dyDescent="0.25">
      <c r="H998" s="679"/>
    </row>
    <row r="999" spans="8:8" ht="15.75" customHeight="1" x14ac:dyDescent="0.25">
      <c r="H999" s="679"/>
    </row>
  </sheetData>
  <hyperlinks>
    <hyperlink ref="J2" location="'TỔNG HỢP'!A1" display="MỤC LỤC" xr:uid="{00000000-0004-0000-1A00-000000000000}"/>
  </hyperlinks>
  <pageMargins left="0.7" right="0.7" top="0.75" bottom="0.75" header="0" footer="0"/>
  <pageSetup paperSize="9" fitToWidth="0" fitToHeight="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1000"/>
  <sheetViews>
    <sheetView zoomScaleNormal="100" workbookViewId="0">
      <selection activeCell="J2" sqref="J2"/>
    </sheetView>
  </sheetViews>
  <sheetFormatPr defaultColWidth="14" defaultRowHeight="15" customHeight="1" x14ac:dyDescent="0.25"/>
  <cols>
    <col min="1" max="1" width="9.5703125" customWidth="1"/>
    <col min="2" max="2" width="40.5703125" customWidth="1"/>
    <col min="3" max="3" width="14" customWidth="1"/>
    <col min="4" max="4" width="19.85546875" customWidth="1"/>
    <col min="5" max="5" width="11.85546875" customWidth="1"/>
    <col min="6" max="6" width="20.85546875" customWidth="1"/>
    <col min="7" max="7" width="18.140625" customWidth="1"/>
    <col min="8" max="8" width="13.7109375" customWidth="1"/>
    <col min="9" max="9" width="17.85546875" customWidth="1"/>
    <col min="10" max="10" width="13.7109375" customWidth="1"/>
    <col min="11" max="26" width="8.7109375" customWidth="1"/>
  </cols>
  <sheetData>
    <row r="1" spans="1:26" x14ac:dyDescent="0.25">
      <c r="F1" s="305"/>
      <c r="H1" s="262"/>
      <c r="I1" s="265"/>
    </row>
    <row r="2" spans="1:26" ht="47.25" x14ac:dyDescent="0.25">
      <c r="A2" s="246" t="s">
        <v>281</v>
      </c>
      <c r="B2" s="246" t="s">
        <v>282</v>
      </c>
      <c r="C2" s="247" t="s">
        <v>283</v>
      </c>
      <c r="D2" s="248" t="s">
        <v>417</v>
      </c>
      <c r="E2" s="249" t="s">
        <v>418</v>
      </c>
      <c r="F2" s="248" t="s">
        <v>286</v>
      </c>
      <c r="G2" s="250" t="s">
        <v>420</v>
      </c>
      <c r="H2" s="251" t="s">
        <v>440</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501" t="s">
        <v>91</v>
      </c>
      <c r="C3" s="307" t="s">
        <v>92</v>
      </c>
      <c r="D3" s="280">
        <f>VLOOKUP(C3,'TỔNG HỢP'!$C$4:$P$84,3,0)</f>
        <v>180000000</v>
      </c>
      <c r="E3" s="281"/>
      <c r="F3" s="286">
        <f>SUM(F4:F889)</f>
        <v>91169444.444444433</v>
      </c>
      <c r="G3" s="280">
        <f>D3-F3</f>
        <v>88830555.555555567</v>
      </c>
      <c r="H3" s="282"/>
      <c r="I3" s="278"/>
      <c r="J3" s="283"/>
      <c r="K3" s="283"/>
      <c r="L3" s="283"/>
      <c r="M3" s="283"/>
      <c r="N3" s="283"/>
      <c r="O3" s="283"/>
      <c r="P3" s="283"/>
      <c r="Q3" s="283"/>
      <c r="R3" s="283"/>
      <c r="S3" s="283"/>
      <c r="T3" s="283"/>
      <c r="U3" s="283"/>
      <c r="V3" s="283"/>
      <c r="W3" s="283"/>
      <c r="X3" s="283"/>
      <c r="Y3" s="283"/>
      <c r="Z3" s="283"/>
    </row>
    <row r="4" spans="1:26" ht="16.5" x14ac:dyDescent="0.25">
      <c r="A4" s="242"/>
      <c r="B4" s="243" t="s">
        <v>1703</v>
      </c>
      <c r="C4" s="260"/>
      <c r="D4" s="244"/>
      <c r="E4" s="243"/>
      <c r="F4" s="244">
        <v>9975000</v>
      </c>
      <c r="G4" s="243"/>
      <c r="H4" s="245"/>
      <c r="I4" s="242"/>
      <c r="J4" s="243"/>
      <c r="K4" s="243"/>
      <c r="L4" s="243"/>
      <c r="M4" s="243"/>
      <c r="N4" s="243"/>
      <c r="O4" s="243"/>
      <c r="P4" s="243"/>
      <c r="Q4" s="243"/>
      <c r="R4" s="243"/>
      <c r="S4" s="243"/>
      <c r="T4" s="243"/>
      <c r="U4" s="243"/>
      <c r="V4" s="243"/>
      <c r="W4" s="243"/>
      <c r="X4" s="243"/>
      <c r="Y4" s="243"/>
      <c r="Z4" s="243"/>
    </row>
    <row r="5" spans="1:26" ht="16.5" x14ac:dyDescent="0.25">
      <c r="A5" s="242"/>
      <c r="B5" s="243" t="s">
        <v>1735</v>
      </c>
      <c r="C5" s="260"/>
      <c r="D5" s="244"/>
      <c r="E5" s="243"/>
      <c r="F5" s="244">
        <f>87690000/1.08</f>
        <v>81194444.444444433</v>
      </c>
      <c r="G5" s="243"/>
      <c r="H5" s="245">
        <v>46241</v>
      </c>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4"/>
      <c r="G6" s="243"/>
      <c r="H6" s="245"/>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4"/>
      <c r="G7" s="243"/>
      <c r="H7" s="245"/>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4"/>
      <c r="G8" s="243"/>
      <c r="H8" s="245"/>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4"/>
      <c r="G9" s="243"/>
      <c r="H9" s="245"/>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4"/>
      <c r="G10" s="243"/>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4"/>
      <c r="G11" s="243"/>
      <c r="H11" s="245"/>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4"/>
      <c r="G12" s="243"/>
      <c r="H12" s="245"/>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4"/>
      <c r="G13" s="243"/>
      <c r="H13" s="245"/>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4"/>
      <c r="G14" s="243"/>
      <c r="H14" s="245"/>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4"/>
      <c r="G15" s="243"/>
      <c r="H15" s="245"/>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4"/>
      <c r="G16" s="243"/>
      <c r="H16" s="245"/>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4"/>
      <c r="G17" s="243"/>
      <c r="H17" s="245"/>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4"/>
      <c r="G18" s="243"/>
      <c r="H18" s="245"/>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4"/>
      <c r="G19" s="243"/>
      <c r="H19" s="245"/>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4"/>
      <c r="G20" s="243"/>
      <c r="H20" s="245"/>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848</v>
      </c>
      <c r="C21" s="260"/>
      <c r="D21" s="244"/>
      <c r="E21" s="244">
        <v>3657407</v>
      </c>
      <c r="F21" s="244"/>
      <c r="G21" s="243"/>
      <c r="H21" s="245">
        <v>45838</v>
      </c>
      <c r="I21" s="242" t="s">
        <v>306</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849</v>
      </c>
      <c r="C22" s="260"/>
      <c r="D22" s="244"/>
      <c r="E22" s="244">
        <v>3390000</v>
      </c>
      <c r="F22" s="244"/>
      <c r="G22" s="243"/>
      <c r="H22" s="245">
        <v>45978</v>
      </c>
      <c r="I22" s="242" t="s">
        <v>689</v>
      </c>
      <c r="J22" s="243"/>
      <c r="K22" s="243"/>
      <c r="L22" s="243"/>
      <c r="M22" s="243"/>
      <c r="N22" s="243"/>
      <c r="O22" s="243"/>
      <c r="P22" s="243"/>
      <c r="Q22" s="243"/>
      <c r="R22" s="243"/>
      <c r="S22" s="243"/>
      <c r="T22" s="243"/>
      <c r="U22" s="243"/>
      <c r="V22" s="243"/>
      <c r="W22" s="243"/>
      <c r="X22" s="243"/>
      <c r="Y22" s="243"/>
      <c r="Z22" s="243"/>
    </row>
    <row r="23" spans="1:26" ht="15.75" customHeight="1" x14ac:dyDescent="0.25">
      <c r="B23" s="243"/>
      <c r="C23" s="260"/>
      <c r="D23" s="244"/>
      <c r="E23" s="243"/>
      <c r="F23" s="244"/>
      <c r="G23" s="243"/>
      <c r="H23" s="245"/>
      <c r="I23" s="242"/>
    </row>
    <row r="24" spans="1:26" ht="15.75" customHeight="1" x14ac:dyDescent="0.25">
      <c r="F24" s="305"/>
      <c r="H24" s="262"/>
      <c r="I24" s="265"/>
    </row>
    <row r="25" spans="1:26" ht="15.75" customHeight="1" x14ac:dyDescent="0.25">
      <c r="F25" s="305"/>
      <c r="H25" s="262"/>
      <c r="I25" s="265"/>
    </row>
    <row r="26" spans="1:26" ht="15.75" customHeight="1" x14ac:dyDescent="0.25">
      <c r="F26" s="305"/>
      <c r="H26" s="262"/>
      <c r="I26" s="265"/>
    </row>
    <row r="27" spans="1:26" ht="15.75" customHeight="1" x14ac:dyDescent="0.25">
      <c r="F27" s="305"/>
      <c r="H27" s="262"/>
      <c r="I27" s="265"/>
    </row>
    <row r="28" spans="1:26" ht="15.75" customHeight="1" x14ac:dyDescent="0.25">
      <c r="F28" s="305"/>
      <c r="H28" s="262"/>
      <c r="I28" s="265"/>
    </row>
    <row r="29" spans="1:26" ht="15.75" customHeight="1" x14ac:dyDescent="0.25">
      <c r="F29" s="305"/>
      <c r="H29" s="262"/>
      <c r="I29" s="265"/>
    </row>
    <row r="30" spans="1:26" ht="15.75" customHeight="1" x14ac:dyDescent="0.25">
      <c r="F30" s="305"/>
      <c r="H30" s="262"/>
      <c r="I30" s="265"/>
    </row>
    <row r="31" spans="1:26" ht="15.75" customHeight="1" x14ac:dyDescent="0.25">
      <c r="F31" s="305"/>
      <c r="H31" s="262"/>
      <c r="I31" s="265"/>
    </row>
    <row r="32" spans="1:26" ht="15.75" customHeight="1" x14ac:dyDescent="0.25">
      <c r="F32" s="305"/>
      <c r="H32" s="262"/>
      <c r="I32" s="265"/>
    </row>
    <row r="33" spans="6:9" ht="15.75" customHeight="1" x14ac:dyDescent="0.25">
      <c r="F33" s="305"/>
      <c r="H33" s="262"/>
      <c r="I33" s="265"/>
    </row>
    <row r="34" spans="6:9" ht="15.75" customHeight="1" x14ac:dyDescent="0.25">
      <c r="F34" s="305"/>
      <c r="H34" s="262"/>
      <c r="I34" s="265"/>
    </row>
    <row r="35" spans="6:9" ht="15.75" customHeight="1" x14ac:dyDescent="0.25">
      <c r="F35" s="305"/>
      <c r="H35" s="262"/>
      <c r="I35" s="265"/>
    </row>
    <row r="36" spans="6:9" ht="15.75" customHeight="1" x14ac:dyDescent="0.25">
      <c r="F36" s="305"/>
      <c r="H36" s="262"/>
      <c r="I36" s="265"/>
    </row>
    <row r="37" spans="6:9" ht="15.75" customHeight="1" x14ac:dyDescent="0.25">
      <c r="F37" s="305"/>
      <c r="H37" s="262"/>
      <c r="I37" s="265"/>
    </row>
    <row r="38" spans="6:9" ht="15.75" customHeight="1" x14ac:dyDescent="0.25">
      <c r="F38" s="305"/>
      <c r="H38" s="262"/>
      <c r="I38" s="265"/>
    </row>
    <row r="39" spans="6:9" ht="15.75" customHeight="1" x14ac:dyDescent="0.25">
      <c r="F39" s="305"/>
      <c r="H39" s="262"/>
      <c r="I39" s="265"/>
    </row>
    <row r="40" spans="6:9" ht="15.75" customHeight="1" x14ac:dyDescent="0.25">
      <c r="F40" s="305"/>
      <c r="H40" s="262"/>
      <c r="I40" s="265"/>
    </row>
    <row r="41" spans="6:9" ht="15.75" customHeight="1" x14ac:dyDescent="0.25">
      <c r="F41" s="305"/>
      <c r="H41" s="262"/>
      <c r="I41" s="265"/>
    </row>
    <row r="42" spans="6:9" ht="15.75" customHeight="1" x14ac:dyDescent="0.25">
      <c r="F42" s="305"/>
      <c r="H42" s="262"/>
      <c r="I42" s="265"/>
    </row>
    <row r="43" spans="6:9" ht="15.75" customHeight="1" x14ac:dyDescent="0.25">
      <c r="F43" s="305"/>
      <c r="H43" s="262"/>
      <c r="I43" s="265"/>
    </row>
    <row r="44" spans="6:9" ht="15.75" customHeight="1" x14ac:dyDescent="0.25">
      <c r="F44" s="305"/>
      <c r="H44" s="262"/>
      <c r="I44" s="265"/>
    </row>
    <row r="45" spans="6:9" ht="15.75" customHeight="1" x14ac:dyDescent="0.25">
      <c r="F45" s="305"/>
      <c r="H45" s="262"/>
      <c r="I45" s="265"/>
    </row>
    <row r="46" spans="6:9" ht="15.75" customHeight="1" x14ac:dyDescent="0.25">
      <c r="F46" s="305"/>
      <c r="H46" s="262"/>
      <c r="I46" s="265"/>
    </row>
    <row r="47" spans="6:9" ht="15.75" customHeight="1" x14ac:dyDescent="0.25">
      <c r="F47" s="305"/>
      <c r="H47" s="262"/>
      <c r="I47" s="265"/>
    </row>
    <row r="48" spans="6:9" ht="15.75" customHeight="1" x14ac:dyDescent="0.25">
      <c r="F48" s="305"/>
      <c r="H48" s="262"/>
      <c r="I48" s="265"/>
    </row>
    <row r="49" spans="6:9" ht="15.75" customHeight="1" x14ac:dyDescent="0.25">
      <c r="F49" s="305"/>
      <c r="H49" s="262"/>
      <c r="I49" s="265"/>
    </row>
    <row r="50" spans="6:9" ht="15.75" customHeight="1" x14ac:dyDescent="0.25">
      <c r="F50" s="305"/>
      <c r="H50" s="262"/>
      <c r="I50" s="265"/>
    </row>
    <row r="51" spans="6:9" ht="15.75" customHeight="1" x14ac:dyDescent="0.25">
      <c r="F51" s="305"/>
      <c r="H51" s="262"/>
      <c r="I51" s="265"/>
    </row>
    <row r="52" spans="6:9" ht="15.75" customHeight="1" x14ac:dyDescent="0.25">
      <c r="F52" s="305"/>
      <c r="H52" s="262"/>
      <c r="I52" s="265"/>
    </row>
    <row r="53" spans="6:9" ht="15.75" customHeight="1" x14ac:dyDescent="0.25">
      <c r="F53" s="305"/>
      <c r="H53" s="262"/>
      <c r="I53" s="265"/>
    </row>
    <row r="54" spans="6:9" ht="15.75" customHeight="1" x14ac:dyDescent="0.25">
      <c r="F54" s="305"/>
      <c r="H54" s="262"/>
      <c r="I54" s="265"/>
    </row>
    <row r="55" spans="6:9" ht="15.75" customHeight="1" x14ac:dyDescent="0.25">
      <c r="F55" s="305"/>
      <c r="H55" s="262"/>
      <c r="I55" s="265"/>
    </row>
    <row r="56" spans="6:9" ht="15.75" customHeight="1" x14ac:dyDescent="0.25">
      <c r="F56" s="305"/>
      <c r="H56" s="262"/>
      <c r="I56" s="265"/>
    </row>
    <row r="57" spans="6:9" ht="15.75" customHeight="1" x14ac:dyDescent="0.25">
      <c r="F57" s="305"/>
      <c r="H57" s="262"/>
      <c r="I57" s="265"/>
    </row>
    <row r="58" spans="6:9" ht="15.75" customHeight="1" x14ac:dyDescent="0.25">
      <c r="F58" s="305"/>
      <c r="H58" s="262"/>
      <c r="I58" s="265"/>
    </row>
    <row r="59" spans="6:9" ht="15.75" customHeight="1" x14ac:dyDescent="0.25">
      <c r="F59" s="305"/>
      <c r="H59" s="262"/>
      <c r="I59" s="265"/>
    </row>
    <row r="60" spans="6:9" ht="15.75" customHeight="1" x14ac:dyDescent="0.25">
      <c r="F60" s="305"/>
      <c r="H60" s="262"/>
      <c r="I60" s="265"/>
    </row>
    <row r="61" spans="6:9" ht="15.75" customHeight="1" x14ac:dyDescent="0.25">
      <c r="F61" s="305"/>
      <c r="H61" s="262"/>
      <c r="I61" s="265"/>
    </row>
    <row r="62" spans="6:9" ht="15.75" customHeight="1" x14ac:dyDescent="0.25">
      <c r="F62" s="305"/>
      <c r="H62" s="262"/>
      <c r="I62" s="265"/>
    </row>
    <row r="63" spans="6:9" ht="15.75" customHeight="1" x14ac:dyDescent="0.25">
      <c r="F63" s="305"/>
      <c r="H63" s="262"/>
      <c r="I63" s="265"/>
    </row>
    <row r="64" spans="6:9" ht="15.75" customHeight="1" x14ac:dyDescent="0.25">
      <c r="F64" s="305"/>
      <c r="H64" s="262"/>
      <c r="I64" s="265"/>
    </row>
    <row r="65" spans="6:9" ht="15.75" customHeight="1" x14ac:dyDescent="0.25">
      <c r="F65" s="305"/>
      <c r="H65" s="262"/>
      <c r="I65" s="265"/>
    </row>
    <row r="66" spans="6:9" ht="15.75" customHeight="1" x14ac:dyDescent="0.25">
      <c r="F66" s="305"/>
      <c r="H66" s="262"/>
      <c r="I66" s="265"/>
    </row>
    <row r="67" spans="6:9" ht="15.75" customHeight="1" x14ac:dyDescent="0.25">
      <c r="F67" s="305"/>
      <c r="H67" s="262"/>
      <c r="I67" s="265"/>
    </row>
    <row r="68" spans="6:9" ht="15.75" customHeight="1" x14ac:dyDescent="0.25">
      <c r="F68" s="305"/>
      <c r="H68" s="262"/>
      <c r="I68" s="265"/>
    </row>
    <row r="69" spans="6:9" ht="15.75" customHeight="1" x14ac:dyDescent="0.25">
      <c r="F69" s="305"/>
      <c r="H69" s="262"/>
      <c r="I69" s="265"/>
    </row>
    <row r="70" spans="6:9" ht="15.75" customHeight="1" x14ac:dyDescent="0.25">
      <c r="F70" s="305"/>
      <c r="H70" s="262"/>
      <c r="I70" s="265"/>
    </row>
    <row r="71" spans="6:9" ht="15.75" customHeight="1" x14ac:dyDescent="0.25">
      <c r="F71" s="305"/>
      <c r="H71" s="262"/>
      <c r="I71" s="265"/>
    </row>
    <row r="72" spans="6:9" ht="15.75" customHeight="1" x14ac:dyDescent="0.25">
      <c r="F72" s="305"/>
      <c r="H72" s="262"/>
      <c r="I72" s="265"/>
    </row>
    <row r="73" spans="6:9" ht="15.75" customHeight="1" x14ac:dyDescent="0.25">
      <c r="F73" s="305"/>
      <c r="H73" s="262"/>
      <c r="I73" s="265"/>
    </row>
    <row r="74" spans="6:9" ht="15.75" customHeight="1" x14ac:dyDescent="0.25">
      <c r="F74" s="305"/>
      <c r="H74" s="262"/>
      <c r="I74" s="265"/>
    </row>
    <row r="75" spans="6:9" ht="15.75" customHeight="1" x14ac:dyDescent="0.25">
      <c r="F75" s="305"/>
      <c r="H75" s="262"/>
      <c r="I75" s="265"/>
    </row>
    <row r="76" spans="6:9" ht="15.75" customHeight="1" x14ac:dyDescent="0.25">
      <c r="F76" s="305"/>
      <c r="H76" s="262"/>
      <c r="I76" s="265"/>
    </row>
    <row r="77" spans="6:9" ht="15.75" customHeight="1" x14ac:dyDescent="0.25">
      <c r="F77" s="305"/>
      <c r="H77" s="262"/>
      <c r="I77" s="265"/>
    </row>
    <row r="78" spans="6:9" ht="15.75" customHeight="1" x14ac:dyDescent="0.25">
      <c r="F78" s="305"/>
      <c r="H78" s="262"/>
      <c r="I78" s="265"/>
    </row>
    <row r="79" spans="6:9" ht="15.75" customHeight="1" x14ac:dyDescent="0.25">
      <c r="F79" s="305"/>
      <c r="H79" s="262"/>
      <c r="I79" s="265"/>
    </row>
    <row r="80" spans="6:9" ht="15.75" customHeight="1" x14ac:dyDescent="0.25">
      <c r="F80" s="305"/>
      <c r="H80" s="262"/>
      <c r="I80" s="265"/>
    </row>
    <row r="81" spans="6:9" ht="15.75" customHeight="1" x14ac:dyDescent="0.25">
      <c r="F81" s="305"/>
      <c r="H81" s="262"/>
      <c r="I81" s="265"/>
    </row>
    <row r="82" spans="6:9" ht="15.75" customHeight="1" x14ac:dyDescent="0.25">
      <c r="F82" s="305"/>
      <c r="H82" s="262"/>
      <c r="I82" s="265"/>
    </row>
    <row r="83" spans="6:9" ht="15.75" customHeight="1" x14ac:dyDescent="0.25">
      <c r="F83" s="305"/>
      <c r="H83" s="262"/>
      <c r="I83" s="265"/>
    </row>
    <row r="84" spans="6:9" ht="15.75" customHeight="1" x14ac:dyDescent="0.25">
      <c r="F84" s="305"/>
      <c r="H84" s="262"/>
      <c r="I84" s="265"/>
    </row>
    <row r="85" spans="6:9" ht="15.75" customHeight="1" x14ac:dyDescent="0.25">
      <c r="F85" s="305"/>
      <c r="H85" s="262"/>
      <c r="I85" s="265"/>
    </row>
    <row r="86" spans="6:9" ht="15.75" customHeight="1" x14ac:dyDescent="0.25">
      <c r="F86" s="305"/>
      <c r="H86" s="262"/>
      <c r="I86" s="265"/>
    </row>
    <row r="87" spans="6:9" ht="15.75" customHeight="1" x14ac:dyDescent="0.25">
      <c r="F87" s="305"/>
      <c r="H87" s="262"/>
      <c r="I87" s="265"/>
    </row>
    <row r="88" spans="6:9" ht="15.75" customHeight="1" x14ac:dyDescent="0.25">
      <c r="F88" s="305"/>
      <c r="H88" s="262"/>
      <c r="I88" s="265"/>
    </row>
    <row r="89" spans="6:9" ht="15.75" customHeight="1" x14ac:dyDescent="0.25">
      <c r="F89" s="305"/>
      <c r="H89" s="262"/>
      <c r="I89" s="265"/>
    </row>
    <row r="90" spans="6:9" ht="15.75" customHeight="1" x14ac:dyDescent="0.25">
      <c r="F90" s="305"/>
      <c r="H90" s="262"/>
      <c r="I90" s="265"/>
    </row>
    <row r="91" spans="6:9" ht="15.75" customHeight="1" x14ac:dyDescent="0.25">
      <c r="F91" s="305"/>
      <c r="H91" s="262"/>
      <c r="I91" s="265"/>
    </row>
    <row r="92" spans="6:9" ht="15.75" customHeight="1" x14ac:dyDescent="0.25">
      <c r="F92" s="305"/>
      <c r="H92" s="262"/>
      <c r="I92" s="265"/>
    </row>
    <row r="93" spans="6:9" ht="15.75" customHeight="1" x14ac:dyDescent="0.25">
      <c r="F93" s="305"/>
      <c r="H93" s="262"/>
      <c r="I93" s="265"/>
    </row>
    <row r="94" spans="6:9" ht="15.75" customHeight="1" x14ac:dyDescent="0.25">
      <c r="F94" s="305"/>
      <c r="H94" s="262"/>
      <c r="I94" s="265"/>
    </row>
    <row r="95" spans="6:9" ht="15.75" customHeight="1" x14ac:dyDescent="0.25">
      <c r="F95" s="305"/>
      <c r="H95" s="262"/>
      <c r="I95" s="265"/>
    </row>
    <row r="96" spans="6:9" ht="15.75" customHeight="1" x14ac:dyDescent="0.25">
      <c r="F96" s="305"/>
      <c r="H96" s="262"/>
      <c r="I96" s="265"/>
    </row>
    <row r="97" spans="6:9" ht="15.75" customHeight="1" x14ac:dyDescent="0.25">
      <c r="F97" s="305"/>
      <c r="H97" s="262"/>
      <c r="I97" s="265"/>
    </row>
    <row r="98" spans="6:9" ht="15.75" customHeight="1" x14ac:dyDescent="0.25">
      <c r="F98" s="305"/>
      <c r="H98" s="262"/>
      <c r="I98" s="265"/>
    </row>
    <row r="99" spans="6:9" ht="15.75" customHeight="1" x14ac:dyDescent="0.25">
      <c r="F99" s="305"/>
      <c r="H99" s="262"/>
      <c r="I99" s="265"/>
    </row>
    <row r="100" spans="6:9" ht="15.75" customHeight="1" x14ac:dyDescent="0.25">
      <c r="F100" s="305"/>
      <c r="H100" s="262"/>
      <c r="I100" s="265"/>
    </row>
    <row r="101" spans="6:9" ht="15.75" customHeight="1" x14ac:dyDescent="0.25">
      <c r="F101" s="305"/>
      <c r="H101" s="262"/>
      <c r="I101" s="265"/>
    </row>
    <row r="102" spans="6:9" ht="15.75" customHeight="1" x14ac:dyDescent="0.25">
      <c r="F102" s="305"/>
      <c r="H102" s="262"/>
      <c r="I102" s="265"/>
    </row>
    <row r="103" spans="6:9" ht="15.75" customHeight="1" x14ac:dyDescent="0.25">
      <c r="F103" s="305"/>
      <c r="H103" s="262"/>
      <c r="I103" s="265"/>
    </row>
    <row r="104" spans="6:9" ht="15.75" customHeight="1" x14ac:dyDescent="0.25">
      <c r="F104" s="305"/>
      <c r="H104" s="262"/>
      <c r="I104" s="265"/>
    </row>
    <row r="105" spans="6:9" ht="15.75" customHeight="1" x14ac:dyDescent="0.25">
      <c r="F105" s="305"/>
      <c r="H105" s="262"/>
      <c r="I105" s="265"/>
    </row>
    <row r="106" spans="6:9" ht="15.75" customHeight="1" x14ac:dyDescent="0.25">
      <c r="F106" s="305"/>
      <c r="H106" s="262"/>
      <c r="I106" s="265"/>
    </row>
    <row r="107" spans="6:9" ht="15.75" customHeight="1" x14ac:dyDescent="0.25">
      <c r="F107" s="305"/>
      <c r="H107" s="262"/>
      <c r="I107" s="265"/>
    </row>
    <row r="108" spans="6:9" ht="15.75" customHeight="1" x14ac:dyDescent="0.25">
      <c r="F108" s="305"/>
      <c r="H108" s="262"/>
      <c r="I108" s="265"/>
    </row>
    <row r="109" spans="6:9" ht="15.75" customHeight="1" x14ac:dyDescent="0.25">
      <c r="F109" s="305"/>
      <c r="H109" s="262"/>
      <c r="I109" s="265"/>
    </row>
    <row r="110" spans="6:9" ht="15.75" customHeight="1" x14ac:dyDescent="0.25">
      <c r="F110" s="305"/>
      <c r="H110" s="262"/>
      <c r="I110" s="265"/>
    </row>
    <row r="111" spans="6:9" ht="15.75" customHeight="1" x14ac:dyDescent="0.25">
      <c r="F111" s="305"/>
      <c r="H111" s="262"/>
      <c r="I111" s="265"/>
    </row>
    <row r="112" spans="6:9" ht="15.75" customHeight="1" x14ac:dyDescent="0.25">
      <c r="F112" s="305"/>
      <c r="H112" s="262"/>
      <c r="I112" s="265"/>
    </row>
    <row r="113" spans="6:9" ht="15.75" customHeight="1" x14ac:dyDescent="0.25">
      <c r="F113" s="305"/>
      <c r="H113" s="262"/>
      <c r="I113" s="265"/>
    </row>
    <row r="114" spans="6:9" ht="15.75" customHeight="1" x14ac:dyDescent="0.25">
      <c r="F114" s="305"/>
      <c r="H114" s="262"/>
      <c r="I114" s="265"/>
    </row>
    <row r="115" spans="6:9" ht="15.75" customHeight="1" x14ac:dyDescent="0.25">
      <c r="F115" s="305"/>
      <c r="H115" s="262"/>
      <c r="I115" s="265"/>
    </row>
    <row r="116" spans="6:9" ht="15.75" customHeight="1" x14ac:dyDescent="0.25">
      <c r="F116" s="305"/>
      <c r="H116" s="262"/>
      <c r="I116" s="265"/>
    </row>
    <row r="117" spans="6:9" ht="15.75" customHeight="1" x14ac:dyDescent="0.25">
      <c r="F117" s="305"/>
      <c r="H117" s="262"/>
      <c r="I117" s="265"/>
    </row>
    <row r="118" spans="6:9" ht="15.75" customHeight="1" x14ac:dyDescent="0.25">
      <c r="F118" s="305"/>
      <c r="H118" s="262"/>
      <c r="I118" s="265"/>
    </row>
    <row r="119" spans="6:9" ht="15.75" customHeight="1" x14ac:dyDescent="0.25">
      <c r="F119" s="305"/>
      <c r="H119" s="262"/>
      <c r="I119" s="265"/>
    </row>
    <row r="120" spans="6:9" ht="15.75" customHeight="1" x14ac:dyDescent="0.25">
      <c r="F120" s="305"/>
      <c r="H120" s="262"/>
      <c r="I120" s="265"/>
    </row>
    <row r="121" spans="6:9" ht="15.75" customHeight="1" x14ac:dyDescent="0.25">
      <c r="F121" s="305"/>
      <c r="H121" s="262"/>
      <c r="I121" s="265"/>
    </row>
    <row r="122" spans="6:9" ht="15.75" customHeight="1" x14ac:dyDescent="0.25">
      <c r="F122" s="305"/>
      <c r="H122" s="262"/>
      <c r="I122" s="265"/>
    </row>
    <row r="123" spans="6:9" ht="15.75" customHeight="1" x14ac:dyDescent="0.25">
      <c r="F123" s="305"/>
      <c r="H123" s="262"/>
      <c r="I123" s="265"/>
    </row>
    <row r="124" spans="6:9" ht="15.75" customHeight="1" x14ac:dyDescent="0.25">
      <c r="F124" s="305"/>
      <c r="H124" s="262"/>
      <c r="I124" s="265"/>
    </row>
    <row r="125" spans="6:9" ht="15.75" customHeight="1" x14ac:dyDescent="0.25">
      <c r="F125" s="305"/>
      <c r="H125" s="262"/>
      <c r="I125" s="265"/>
    </row>
    <row r="126" spans="6:9" ht="15.75" customHeight="1" x14ac:dyDescent="0.25">
      <c r="F126" s="305"/>
      <c r="H126" s="262"/>
      <c r="I126" s="265"/>
    </row>
    <row r="127" spans="6:9" ht="15.75" customHeight="1" x14ac:dyDescent="0.25">
      <c r="F127" s="305"/>
      <c r="H127" s="262"/>
      <c r="I127" s="265"/>
    </row>
    <row r="128" spans="6:9" ht="15.75" customHeight="1" x14ac:dyDescent="0.25">
      <c r="F128" s="305"/>
      <c r="H128" s="262"/>
      <c r="I128" s="265"/>
    </row>
    <row r="129" spans="6:9" ht="15.75" customHeight="1" x14ac:dyDescent="0.25">
      <c r="F129" s="305"/>
      <c r="H129" s="262"/>
      <c r="I129" s="265"/>
    </row>
    <row r="130" spans="6:9" ht="15.75" customHeight="1" x14ac:dyDescent="0.25">
      <c r="F130" s="305"/>
      <c r="H130" s="262"/>
      <c r="I130" s="265"/>
    </row>
    <row r="131" spans="6:9" ht="15.75" customHeight="1" x14ac:dyDescent="0.25">
      <c r="F131" s="305"/>
      <c r="H131" s="262"/>
      <c r="I131" s="265"/>
    </row>
    <row r="132" spans="6:9" ht="15.75" customHeight="1" x14ac:dyDescent="0.25">
      <c r="F132" s="305"/>
      <c r="H132" s="262"/>
      <c r="I132" s="265"/>
    </row>
    <row r="133" spans="6:9" ht="15.75" customHeight="1" x14ac:dyDescent="0.25">
      <c r="F133" s="305"/>
      <c r="H133" s="262"/>
      <c r="I133" s="265"/>
    </row>
    <row r="134" spans="6:9" ht="15.75" customHeight="1" x14ac:dyDescent="0.25">
      <c r="F134" s="305"/>
      <c r="H134" s="262"/>
      <c r="I134" s="265"/>
    </row>
    <row r="135" spans="6:9" ht="15.75" customHeight="1" x14ac:dyDescent="0.25">
      <c r="F135" s="305"/>
      <c r="H135" s="262"/>
      <c r="I135" s="265"/>
    </row>
    <row r="136" spans="6:9" ht="15.75" customHeight="1" x14ac:dyDescent="0.25">
      <c r="F136" s="305"/>
      <c r="H136" s="262"/>
      <c r="I136" s="265"/>
    </row>
    <row r="137" spans="6:9" ht="15.75" customHeight="1" x14ac:dyDescent="0.25">
      <c r="F137" s="305"/>
      <c r="H137" s="262"/>
      <c r="I137" s="265"/>
    </row>
    <row r="138" spans="6:9" ht="15.75" customHeight="1" x14ac:dyDescent="0.25">
      <c r="F138" s="305"/>
      <c r="H138" s="262"/>
      <c r="I138" s="265"/>
    </row>
    <row r="139" spans="6:9" ht="15.75" customHeight="1" x14ac:dyDescent="0.25">
      <c r="F139" s="305"/>
      <c r="H139" s="262"/>
      <c r="I139" s="265"/>
    </row>
    <row r="140" spans="6:9" ht="15.75" customHeight="1" x14ac:dyDescent="0.25">
      <c r="F140" s="305"/>
      <c r="H140" s="262"/>
      <c r="I140" s="265"/>
    </row>
    <row r="141" spans="6:9" ht="15.75" customHeight="1" x14ac:dyDescent="0.25">
      <c r="F141" s="305"/>
      <c r="H141" s="262"/>
      <c r="I141" s="265"/>
    </row>
    <row r="142" spans="6:9" ht="15.75" customHeight="1" x14ac:dyDescent="0.25">
      <c r="F142" s="305"/>
      <c r="H142" s="262"/>
      <c r="I142" s="265"/>
    </row>
    <row r="143" spans="6:9" ht="15.75" customHeight="1" x14ac:dyDescent="0.25">
      <c r="F143" s="305"/>
      <c r="H143" s="262"/>
      <c r="I143" s="265"/>
    </row>
    <row r="144" spans="6:9" ht="15.75" customHeight="1" x14ac:dyDescent="0.25">
      <c r="F144" s="305"/>
      <c r="H144" s="262"/>
      <c r="I144" s="265"/>
    </row>
    <row r="145" spans="6:9" ht="15.75" customHeight="1" x14ac:dyDescent="0.25">
      <c r="F145" s="305"/>
      <c r="H145" s="262"/>
      <c r="I145" s="265"/>
    </row>
    <row r="146" spans="6:9" ht="15.75" customHeight="1" x14ac:dyDescent="0.25">
      <c r="F146" s="305"/>
      <c r="H146" s="262"/>
      <c r="I146" s="265"/>
    </row>
    <row r="147" spans="6:9" ht="15.75" customHeight="1" x14ac:dyDescent="0.25">
      <c r="F147" s="305"/>
      <c r="H147" s="262"/>
      <c r="I147" s="265"/>
    </row>
    <row r="148" spans="6:9" ht="15.75" customHeight="1" x14ac:dyDescent="0.25">
      <c r="F148" s="305"/>
      <c r="H148" s="262"/>
      <c r="I148" s="265"/>
    </row>
    <row r="149" spans="6:9" ht="15.75" customHeight="1" x14ac:dyDescent="0.25">
      <c r="F149" s="305"/>
      <c r="H149" s="262"/>
      <c r="I149" s="265"/>
    </row>
    <row r="150" spans="6:9" ht="15.75" customHeight="1" x14ac:dyDescent="0.25">
      <c r="F150" s="305"/>
      <c r="H150" s="262"/>
      <c r="I150" s="265"/>
    </row>
    <row r="151" spans="6:9" ht="15.75" customHeight="1" x14ac:dyDescent="0.25">
      <c r="F151" s="305"/>
      <c r="H151" s="262"/>
      <c r="I151" s="265"/>
    </row>
    <row r="152" spans="6:9" ht="15.75" customHeight="1" x14ac:dyDescent="0.25">
      <c r="F152" s="305"/>
      <c r="H152" s="262"/>
      <c r="I152" s="265"/>
    </row>
    <row r="153" spans="6:9" ht="15.75" customHeight="1" x14ac:dyDescent="0.25">
      <c r="F153" s="305"/>
      <c r="H153" s="262"/>
      <c r="I153" s="265"/>
    </row>
    <row r="154" spans="6:9" ht="15.75" customHeight="1" x14ac:dyDescent="0.25">
      <c r="F154" s="305"/>
      <c r="H154" s="262"/>
      <c r="I154" s="265"/>
    </row>
    <row r="155" spans="6:9" ht="15.75" customHeight="1" x14ac:dyDescent="0.25">
      <c r="F155" s="305"/>
      <c r="H155" s="262"/>
      <c r="I155" s="265"/>
    </row>
    <row r="156" spans="6:9" ht="15.75" customHeight="1" x14ac:dyDescent="0.25">
      <c r="F156" s="305"/>
      <c r="H156" s="262"/>
      <c r="I156" s="265"/>
    </row>
    <row r="157" spans="6:9" ht="15.75" customHeight="1" x14ac:dyDescent="0.25">
      <c r="F157" s="305"/>
      <c r="H157" s="262"/>
      <c r="I157" s="265"/>
    </row>
    <row r="158" spans="6:9" ht="15.75" customHeight="1" x14ac:dyDescent="0.25">
      <c r="F158" s="305"/>
      <c r="H158" s="262"/>
      <c r="I158" s="265"/>
    </row>
    <row r="159" spans="6:9" ht="15.75" customHeight="1" x14ac:dyDescent="0.25">
      <c r="F159" s="305"/>
      <c r="H159" s="262"/>
      <c r="I159" s="265"/>
    </row>
    <row r="160" spans="6:9" ht="15.75" customHeight="1" x14ac:dyDescent="0.25">
      <c r="F160" s="305"/>
      <c r="H160" s="262"/>
      <c r="I160" s="265"/>
    </row>
    <row r="161" spans="6:9" ht="15.75" customHeight="1" x14ac:dyDescent="0.25">
      <c r="F161" s="305"/>
      <c r="H161" s="262"/>
      <c r="I161" s="265"/>
    </row>
    <row r="162" spans="6:9" ht="15.75" customHeight="1" x14ac:dyDescent="0.25">
      <c r="F162" s="305"/>
      <c r="H162" s="262"/>
      <c r="I162" s="265"/>
    </row>
    <row r="163" spans="6:9" ht="15.75" customHeight="1" x14ac:dyDescent="0.25">
      <c r="F163" s="305"/>
      <c r="H163" s="262"/>
      <c r="I163" s="265"/>
    </row>
    <row r="164" spans="6:9" ht="15.75" customHeight="1" x14ac:dyDescent="0.25">
      <c r="F164" s="305"/>
      <c r="H164" s="262"/>
      <c r="I164" s="265"/>
    </row>
    <row r="165" spans="6:9" ht="15.75" customHeight="1" x14ac:dyDescent="0.25">
      <c r="F165" s="305"/>
      <c r="H165" s="262"/>
      <c r="I165" s="265"/>
    </row>
    <row r="166" spans="6:9" ht="15.75" customHeight="1" x14ac:dyDescent="0.25">
      <c r="F166" s="305"/>
      <c r="H166" s="262"/>
      <c r="I166" s="265"/>
    </row>
    <row r="167" spans="6:9" ht="15.75" customHeight="1" x14ac:dyDescent="0.25">
      <c r="F167" s="305"/>
      <c r="H167" s="262"/>
      <c r="I167" s="265"/>
    </row>
    <row r="168" spans="6:9" ht="15.75" customHeight="1" x14ac:dyDescent="0.25">
      <c r="F168" s="305"/>
      <c r="H168" s="262"/>
      <c r="I168" s="265"/>
    </row>
    <row r="169" spans="6:9" ht="15.75" customHeight="1" x14ac:dyDescent="0.25">
      <c r="F169" s="305"/>
      <c r="H169" s="262"/>
      <c r="I169" s="265"/>
    </row>
    <row r="170" spans="6:9" ht="15.75" customHeight="1" x14ac:dyDescent="0.25">
      <c r="F170" s="305"/>
      <c r="H170" s="262"/>
      <c r="I170" s="265"/>
    </row>
    <row r="171" spans="6:9" ht="15.75" customHeight="1" x14ac:dyDescent="0.25">
      <c r="F171" s="305"/>
      <c r="H171" s="262"/>
      <c r="I171" s="265"/>
    </row>
    <row r="172" spans="6:9" ht="15.75" customHeight="1" x14ac:dyDescent="0.25">
      <c r="F172" s="305"/>
      <c r="H172" s="262"/>
      <c r="I172" s="265"/>
    </row>
    <row r="173" spans="6:9" ht="15.75" customHeight="1" x14ac:dyDescent="0.25">
      <c r="F173" s="305"/>
      <c r="H173" s="262"/>
      <c r="I173" s="265"/>
    </row>
    <row r="174" spans="6:9" ht="15.75" customHeight="1" x14ac:dyDescent="0.25">
      <c r="F174" s="305"/>
      <c r="H174" s="262"/>
      <c r="I174" s="265"/>
    </row>
    <row r="175" spans="6:9" ht="15.75" customHeight="1" x14ac:dyDescent="0.25">
      <c r="F175" s="305"/>
      <c r="H175" s="262"/>
      <c r="I175" s="265"/>
    </row>
    <row r="176" spans="6:9" ht="15.75" customHeight="1" x14ac:dyDescent="0.25">
      <c r="F176" s="305"/>
      <c r="H176" s="262"/>
      <c r="I176" s="265"/>
    </row>
    <row r="177" spans="6:9" ht="15.75" customHeight="1" x14ac:dyDescent="0.25">
      <c r="F177" s="305"/>
      <c r="H177" s="262"/>
      <c r="I177" s="265"/>
    </row>
    <row r="178" spans="6:9" ht="15.75" customHeight="1" x14ac:dyDescent="0.25">
      <c r="F178" s="305"/>
      <c r="H178" s="262"/>
      <c r="I178" s="265"/>
    </row>
    <row r="179" spans="6:9" ht="15.75" customHeight="1" x14ac:dyDescent="0.25">
      <c r="F179" s="305"/>
      <c r="H179" s="262"/>
      <c r="I179" s="265"/>
    </row>
    <row r="180" spans="6:9" ht="15.75" customHeight="1" x14ac:dyDescent="0.25">
      <c r="F180" s="305"/>
      <c r="H180" s="262"/>
      <c r="I180" s="265"/>
    </row>
    <row r="181" spans="6:9" ht="15.75" customHeight="1" x14ac:dyDescent="0.25">
      <c r="F181" s="305"/>
      <c r="H181" s="262"/>
      <c r="I181" s="265"/>
    </row>
    <row r="182" spans="6:9" ht="15.75" customHeight="1" x14ac:dyDescent="0.25">
      <c r="F182" s="305"/>
      <c r="H182" s="262"/>
      <c r="I182" s="265"/>
    </row>
    <row r="183" spans="6:9" ht="15.75" customHeight="1" x14ac:dyDescent="0.25">
      <c r="F183" s="305"/>
      <c r="H183" s="262"/>
      <c r="I183" s="265"/>
    </row>
    <row r="184" spans="6:9" ht="15.75" customHeight="1" x14ac:dyDescent="0.25">
      <c r="F184" s="305"/>
      <c r="H184" s="262"/>
      <c r="I184" s="265"/>
    </row>
    <row r="185" spans="6:9" ht="15.75" customHeight="1" x14ac:dyDescent="0.25">
      <c r="F185" s="305"/>
      <c r="H185" s="262"/>
      <c r="I185" s="265"/>
    </row>
    <row r="186" spans="6:9" ht="15.75" customHeight="1" x14ac:dyDescent="0.25">
      <c r="F186" s="305"/>
      <c r="H186" s="262"/>
      <c r="I186" s="265"/>
    </row>
    <row r="187" spans="6:9" ht="15.75" customHeight="1" x14ac:dyDescent="0.25">
      <c r="F187" s="305"/>
      <c r="H187" s="262"/>
      <c r="I187" s="265"/>
    </row>
    <row r="188" spans="6:9" ht="15.75" customHeight="1" x14ac:dyDescent="0.25">
      <c r="F188" s="305"/>
      <c r="H188" s="262"/>
      <c r="I188" s="265"/>
    </row>
    <row r="189" spans="6:9" ht="15.75" customHeight="1" x14ac:dyDescent="0.25">
      <c r="F189" s="305"/>
      <c r="H189" s="262"/>
      <c r="I189" s="265"/>
    </row>
    <row r="190" spans="6:9" ht="15.75" customHeight="1" x14ac:dyDescent="0.25">
      <c r="F190" s="305"/>
      <c r="H190" s="262"/>
      <c r="I190" s="265"/>
    </row>
    <row r="191" spans="6:9" ht="15.75" customHeight="1" x14ac:dyDescent="0.25">
      <c r="F191" s="305"/>
      <c r="H191" s="262"/>
      <c r="I191" s="265"/>
    </row>
    <row r="192" spans="6:9" ht="15.75" customHeight="1" x14ac:dyDescent="0.25">
      <c r="F192" s="305"/>
      <c r="H192" s="262"/>
      <c r="I192" s="265"/>
    </row>
    <row r="193" spans="6:9" ht="15.75" customHeight="1" x14ac:dyDescent="0.25">
      <c r="F193" s="305"/>
      <c r="H193" s="262"/>
      <c r="I193" s="265"/>
    </row>
    <row r="194" spans="6:9" ht="15.75" customHeight="1" x14ac:dyDescent="0.25">
      <c r="F194" s="305"/>
      <c r="H194" s="262"/>
      <c r="I194" s="265"/>
    </row>
    <row r="195" spans="6:9" ht="15.75" customHeight="1" x14ac:dyDescent="0.25">
      <c r="F195" s="305"/>
      <c r="H195" s="262"/>
      <c r="I195" s="265"/>
    </row>
    <row r="196" spans="6:9" ht="15.75" customHeight="1" x14ac:dyDescent="0.25">
      <c r="F196" s="305"/>
      <c r="H196" s="262"/>
      <c r="I196" s="265"/>
    </row>
    <row r="197" spans="6:9" ht="15.75" customHeight="1" x14ac:dyDescent="0.25">
      <c r="F197" s="305"/>
      <c r="H197" s="262"/>
      <c r="I197" s="265"/>
    </row>
    <row r="198" spans="6:9" ht="15.75" customHeight="1" x14ac:dyDescent="0.25">
      <c r="F198" s="305"/>
      <c r="H198" s="262"/>
      <c r="I198" s="265"/>
    </row>
    <row r="199" spans="6:9" ht="15.75" customHeight="1" x14ac:dyDescent="0.25">
      <c r="F199" s="305"/>
      <c r="H199" s="262"/>
      <c r="I199" s="265"/>
    </row>
    <row r="200" spans="6:9" ht="15.75" customHeight="1" x14ac:dyDescent="0.25">
      <c r="F200" s="305"/>
      <c r="H200" s="262"/>
      <c r="I200" s="265"/>
    </row>
    <row r="201" spans="6:9" ht="15.75" customHeight="1" x14ac:dyDescent="0.25">
      <c r="F201" s="305"/>
      <c r="H201" s="262"/>
      <c r="I201" s="265"/>
    </row>
    <row r="202" spans="6:9" ht="15.75" customHeight="1" x14ac:dyDescent="0.25">
      <c r="F202" s="305"/>
      <c r="H202" s="262"/>
      <c r="I202" s="265"/>
    </row>
    <row r="203" spans="6:9" ht="15.75" customHeight="1" x14ac:dyDescent="0.25">
      <c r="F203" s="305"/>
      <c r="H203" s="262"/>
      <c r="I203" s="265"/>
    </row>
    <row r="204" spans="6:9" ht="15.75" customHeight="1" x14ac:dyDescent="0.25">
      <c r="F204" s="305"/>
      <c r="H204" s="262"/>
      <c r="I204" s="265"/>
    </row>
    <row r="205" spans="6:9" ht="15.75" customHeight="1" x14ac:dyDescent="0.25">
      <c r="F205" s="305"/>
      <c r="H205" s="262"/>
      <c r="I205" s="265"/>
    </row>
    <row r="206" spans="6:9" ht="15.75" customHeight="1" x14ac:dyDescent="0.25">
      <c r="F206" s="305"/>
      <c r="H206" s="262"/>
      <c r="I206" s="265"/>
    </row>
    <row r="207" spans="6:9" ht="15.75" customHeight="1" x14ac:dyDescent="0.25">
      <c r="F207" s="305"/>
      <c r="H207" s="262"/>
      <c r="I207" s="265"/>
    </row>
    <row r="208" spans="6:9" ht="15.75" customHeight="1" x14ac:dyDescent="0.25">
      <c r="F208" s="305"/>
      <c r="H208" s="262"/>
      <c r="I208" s="265"/>
    </row>
    <row r="209" spans="6:9" ht="15.75" customHeight="1" x14ac:dyDescent="0.25">
      <c r="F209" s="305"/>
      <c r="H209" s="262"/>
      <c r="I209" s="265"/>
    </row>
    <row r="210" spans="6:9" ht="15.75" customHeight="1" x14ac:dyDescent="0.25">
      <c r="F210" s="305"/>
      <c r="H210" s="262"/>
      <c r="I210" s="265"/>
    </row>
    <row r="211" spans="6:9" ht="15.75" customHeight="1" x14ac:dyDescent="0.25">
      <c r="F211" s="305"/>
      <c r="H211" s="262"/>
      <c r="I211" s="265"/>
    </row>
    <row r="212" spans="6:9" ht="15.75" customHeight="1" x14ac:dyDescent="0.25">
      <c r="F212" s="305"/>
      <c r="H212" s="262"/>
      <c r="I212" s="265"/>
    </row>
    <row r="213" spans="6:9" ht="15.75" customHeight="1" x14ac:dyDescent="0.25">
      <c r="F213" s="305"/>
      <c r="H213" s="262"/>
      <c r="I213" s="265"/>
    </row>
    <row r="214" spans="6:9" ht="15.75" customHeight="1" x14ac:dyDescent="0.25">
      <c r="F214" s="305"/>
      <c r="H214" s="262"/>
      <c r="I214" s="265"/>
    </row>
    <row r="215" spans="6:9" ht="15.75" customHeight="1" x14ac:dyDescent="0.25">
      <c r="F215" s="305"/>
      <c r="H215" s="262"/>
      <c r="I215" s="265"/>
    </row>
    <row r="216" spans="6:9" ht="15.75" customHeight="1" x14ac:dyDescent="0.25">
      <c r="F216" s="305"/>
      <c r="H216" s="262"/>
      <c r="I216" s="265"/>
    </row>
    <row r="217" spans="6:9" ht="15.75" customHeight="1" x14ac:dyDescent="0.25">
      <c r="F217" s="305"/>
      <c r="H217" s="262"/>
      <c r="I217" s="265"/>
    </row>
    <row r="218" spans="6:9" ht="15.75" customHeight="1" x14ac:dyDescent="0.25">
      <c r="F218" s="305"/>
      <c r="H218" s="262"/>
      <c r="I218" s="265"/>
    </row>
    <row r="219" spans="6:9" ht="15.75" customHeight="1" x14ac:dyDescent="0.25">
      <c r="F219" s="305"/>
      <c r="H219" s="262"/>
      <c r="I219" s="265"/>
    </row>
    <row r="220" spans="6:9" ht="15.75" customHeight="1" x14ac:dyDescent="0.25">
      <c r="F220" s="305"/>
      <c r="H220" s="262"/>
      <c r="I220" s="265"/>
    </row>
    <row r="221" spans="6:9" ht="15.75" customHeight="1" x14ac:dyDescent="0.25">
      <c r="F221" s="305"/>
      <c r="H221" s="262"/>
      <c r="I221" s="265"/>
    </row>
    <row r="222" spans="6:9" ht="15.75" customHeight="1" x14ac:dyDescent="0.25">
      <c r="F222" s="305"/>
      <c r="H222" s="262"/>
      <c r="I222" s="265"/>
    </row>
    <row r="223" spans="6:9" ht="15.75" customHeight="1" x14ac:dyDescent="0.25">
      <c r="F223" s="305"/>
      <c r="H223" s="262"/>
      <c r="I223" s="265"/>
    </row>
    <row r="224" spans="6:9" ht="15.75" customHeight="1" x14ac:dyDescent="0.25">
      <c r="F224" s="305"/>
      <c r="H224" s="262"/>
      <c r="I224" s="265"/>
    </row>
    <row r="225" spans="6:9" ht="15.75" customHeight="1" x14ac:dyDescent="0.25">
      <c r="F225" s="305"/>
      <c r="H225" s="262"/>
      <c r="I225" s="265"/>
    </row>
    <row r="226" spans="6:9" ht="15.75" customHeight="1" x14ac:dyDescent="0.25">
      <c r="F226" s="305"/>
      <c r="H226" s="262"/>
      <c r="I226" s="265"/>
    </row>
    <row r="227" spans="6:9" ht="15.75" customHeight="1" x14ac:dyDescent="0.25">
      <c r="F227" s="305"/>
      <c r="H227" s="262"/>
      <c r="I227" s="265"/>
    </row>
    <row r="228" spans="6:9" ht="15.75" customHeight="1" x14ac:dyDescent="0.25">
      <c r="F228" s="305"/>
      <c r="H228" s="262"/>
      <c r="I228" s="265"/>
    </row>
    <row r="229" spans="6:9" ht="15.75" customHeight="1" x14ac:dyDescent="0.25">
      <c r="F229" s="305"/>
      <c r="H229" s="262"/>
      <c r="I229" s="265"/>
    </row>
    <row r="230" spans="6:9" ht="15.75" customHeight="1" x14ac:dyDescent="0.25">
      <c r="F230" s="305"/>
      <c r="H230" s="262"/>
      <c r="I230" s="265"/>
    </row>
    <row r="231" spans="6:9" ht="15.75" customHeight="1" x14ac:dyDescent="0.25">
      <c r="F231" s="305"/>
      <c r="H231" s="262"/>
      <c r="I231" s="265"/>
    </row>
    <row r="232" spans="6:9" ht="15.75" customHeight="1" x14ac:dyDescent="0.25">
      <c r="F232" s="305"/>
      <c r="H232" s="262"/>
      <c r="I232" s="265"/>
    </row>
    <row r="233" spans="6:9" ht="15.75" customHeight="1" x14ac:dyDescent="0.25">
      <c r="F233" s="305"/>
      <c r="H233" s="262"/>
      <c r="I233" s="265"/>
    </row>
    <row r="234" spans="6:9" ht="15.75" customHeight="1" x14ac:dyDescent="0.25">
      <c r="F234" s="305"/>
      <c r="H234" s="262"/>
      <c r="I234" s="265"/>
    </row>
    <row r="235" spans="6:9" ht="15.75" customHeight="1" x14ac:dyDescent="0.25">
      <c r="F235" s="305"/>
      <c r="H235" s="262"/>
      <c r="I235" s="265"/>
    </row>
    <row r="236" spans="6:9" ht="15.75" customHeight="1" x14ac:dyDescent="0.25">
      <c r="F236" s="305"/>
      <c r="H236" s="262"/>
      <c r="I236" s="265"/>
    </row>
    <row r="237" spans="6:9" ht="15.75" customHeight="1" x14ac:dyDescent="0.25">
      <c r="F237" s="305"/>
      <c r="H237" s="262"/>
      <c r="I237" s="265"/>
    </row>
    <row r="238" spans="6:9" ht="15.75" customHeight="1" x14ac:dyDescent="0.25">
      <c r="F238" s="305"/>
      <c r="H238" s="262"/>
      <c r="I238" s="265"/>
    </row>
    <row r="239" spans="6:9" ht="15.75" customHeight="1" x14ac:dyDescent="0.25">
      <c r="F239" s="305"/>
      <c r="H239" s="262"/>
      <c r="I239" s="265"/>
    </row>
    <row r="240" spans="6:9" ht="15.75" customHeight="1" x14ac:dyDescent="0.25">
      <c r="F240" s="305"/>
      <c r="H240" s="262"/>
      <c r="I240" s="265"/>
    </row>
    <row r="241" spans="6:9" ht="15.75" customHeight="1" x14ac:dyDescent="0.25">
      <c r="F241" s="305"/>
      <c r="H241" s="262"/>
      <c r="I241" s="265"/>
    </row>
    <row r="242" spans="6:9" ht="15.75" customHeight="1" x14ac:dyDescent="0.25">
      <c r="F242" s="305"/>
      <c r="H242" s="262"/>
      <c r="I242" s="265"/>
    </row>
    <row r="243" spans="6:9" ht="15.75" customHeight="1" x14ac:dyDescent="0.25">
      <c r="F243" s="305"/>
      <c r="H243" s="262"/>
      <c r="I243" s="265"/>
    </row>
    <row r="244" spans="6:9" ht="15.75" customHeight="1" x14ac:dyDescent="0.25">
      <c r="F244" s="305"/>
      <c r="H244" s="262"/>
      <c r="I244" s="265"/>
    </row>
    <row r="245" spans="6:9" ht="15.75" customHeight="1" x14ac:dyDescent="0.25">
      <c r="F245" s="305"/>
      <c r="H245" s="262"/>
      <c r="I245" s="265"/>
    </row>
    <row r="246" spans="6:9" ht="15.75" customHeight="1" x14ac:dyDescent="0.25">
      <c r="F246" s="305"/>
      <c r="H246" s="262"/>
      <c r="I246" s="265"/>
    </row>
    <row r="247" spans="6:9" ht="15.75" customHeight="1" x14ac:dyDescent="0.25">
      <c r="F247" s="305"/>
      <c r="H247" s="262"/>
      <c r="I247" s="265"/>
    </row>
    <row r="248" spans="6:9" ht="15.75" customHeight="1" x14ac:dyDescent="0.25">
      <c r="F248" s="305"/>
      <c r="H248" s="262"/>
      <c r="I248" s="265"/>
    </row>
    <row r="249" spans="6:9" ht="15.75" customHeight="1" x14ac:dyDescent="0.25">
      <c r="F249" s="305"/>
      <c r="H249" s="262"/>
      <c r="I249" s="265"/>
    </row>
    <row r="250" spans="6:9" ht="15.75" customHeight="1" x14ac:dyDescent="0.25">
      <c r="F250" s="305"/>
      <c r="H250" s="262"/>
      <c r="I250" s="265"/>
    </row>
    <row r="251" spans="6:9" ht="15.75" customHeight="1" x14ac:dyDescent="0.25">
      <c r="F251" s="305"/>
      <c r="H251" s="262"/>
      <c r="I251" s="265"/>
    </row>
    <row r="252" spans="6:9" ht="15.75" customHeight="1" x14ac:dyDescent="0.25">
      <c r="F252" s="305"/>
      <c r="H252" s="262"/>
      <c r="I252" s="265"/>
    </row>
    <row r="253" spans="6:9" ht="15.75" customHeight="1" x14ac:dyDescent="0.25">
      <c r="F253" s="305"/>
      <c r="H253" s="262"/>
      <c r="I253" s="265"/>
    </row>
    <row r="254" spans="6:9" ht="15.75" customHeight="1" x14ac:dyDescent="0.25">
      <c r="F254" s="305"/>
      <c r="H254" s="262"/>
      <c r="I254" s="265"/>
    </row>
    <row r="255" spans="6:9" ht="15.75" customHeight="1" x14ac:dyDescent="0.25">
      <c r="F255" s="305"/>
      <c r="H255" s="262"/>
      <c r="I255" s="265"/>
    </row>
    <row r="256" spans="6:9" ht="15.75" customHeight="1" x14ac:dyDescent="0.25">
      <c r="F256" s="305"/>
      <c r="H256" s="262"/>
      <c r="I256" s="265"/>
    </row>
    <row r="257" spans="6:9" ht="15.75" customHeight="1" x14ac:dyDescent="0.25">
      <c r="F257" s="305"/>
      <c r="H257" s="262"/>
      <c r="I257" s="265"/>
    </row>
    <row r="258" spans="6:9" ht="15.75" customHeight="1" x14ac:dyDescent="0.25">
      <c r="F258" s="305"/>
      <c r="H258" s="262"/>
      <c r="I258" s="265"/>
    </row>
    <row r="259" spans="6:9" ht="15.75" customHeight="1" x14ac:dyDescent="0.25">
      <c r="F259" s="305"/>
      <c r="H259" s="262"/>
      <c r="I259" s="265"/>
    </row>
    <row r="260" spans="6:9" ht="15.75" customHeight="1" x14ac:dyDescent="0.25">
      <c r="F260" s="305"/>
      <c r="H260" s="262"/>
      <c r="I260" s="265"/>
    </row>
    <row r="261" spans="6:9" ht="15.75" customHeight="1" x14ac:dyDescent="0.25">
      <c r="F261" s="305"/>
      <c r="H261" s="262"/>
      <c r="I261" s="265"/>
    </row>
    <row r="262" spans="6:9" ht="15.75" customHeight="1" x14ac:dyDescent="0.25">
      <c r="F262" s="305"/>
      <c r="H262" s="262"/>
      <c r="I262" s="265"/>
    </row>
    <row r="263" spans="6:9" ht="15.75" customHeight="1" x14ac:dyDescent="0.25">
      <c r="F263" s="305"/>
      <c r="H263" s="262"/>
      <c r="I263" s="265"/>
    </row>
    <row r="264" spans="6:9" ht="15.75" customHeight="1" x14ac:dyDescent="0.25">
      <c r="F264" s="305"/>
      <c r="H264" s="262"/>
      <c r="I264" s="265"/>
    </row>
    <row r="265" spans="6:9" ht="15.75" customHeight="1" x14ac:dyDescent="0.25">
      <c r="F265" s="305"/>
      <c r="H265" s="262"/>
      <c r="I265" s="265"/>
    </row>
    <row r="266" spans="6:9" ht="15.75" customHeight="1" x14ac:dyDescent="0.25">
      <c r="F266" s="305"/>
      <c r="H266" s="262"/>
      <c r="I266" s="265"/>
    </row>
    <row r="267" spans="6:9" ht="15.75" customHeight="1" x14ac:dyDescent="0.25">
      <c r="F267" s="305"/>
      <c r="H267" s="262"/>
      <c r="I267" s="265"/>
    </row>
    <row r="268" spans="6:9" ht="15.75" customHeight="1" x14ac:dyDescent="0.25">
      <c r="F268" s="305"/>
      <c r="H268" s="262"/>
      <c r="I268" s="265"/>
    </row>
    <row r="269" spans="6:9" ht="15.75" customHeight="1" x14ac:dyDescent="0.25">
      <c r="F269" s="305"/>
      <c r="H269" s="262"/>
      <c r="I269" s="265"/>
    </row>
    <row r="270" spans="6:9" ht="15.75" customHeight="1" x14ac:dyDescent="0.25">
      <c r="F270" s="305"/>
      <c r="H270" s="262"/>
      <c r="I270" s="265"/>
    </row>
    <row r="271" spans="6:9" ht="15.75" customHeight="1" x14ac:dyDescent="0.25">
      <c r="F271" s="305"/>
      <c r="H271" s="262"/>
      <c r="I271" s="265"/>
    </row>
    <row r="272" spans="6:9" ht="15.75" customHeight="1" x14ac:dyDescent="0.25">
      <c r="F272" s="305"/>
      <c r="H272" s="262"/>
      <c r="I272" s="265"/>
    </row>
    <row r="273" spans="6:9" ht="15.75" customHeight="1" x14ac:dyDescent="0.25">
      <c r="F273" s="305"/>
      <c r="H273" s="262"/>
      <c r="I273" s="265"/>
    </row>
    <row r="274" spans="6:9" ht="15.75" customHeight="1" x14ac:dyDescent="0.25">
      <c r="F274" s="305"/>
      <c r="H274" s="262"/>
      <c r="I274" s="265"/>
    </row>
    <row r="275" spans="6:9" ht="15.75" customHeight="1" x14ac:dyDescent="0.25">
      <c r="F275" s="305"/>
      <c r="H275" s="262"/>
      <c r="I275" s="265"/>
    </row>
    <row r="276" spans="6:9" ht="15.75" customHeight="1" x14ac:dyDescent="0.25">
      <c r="F276" s="305"/>
      <c r="H276" s="262"/>
      <c r="I276" s="265"/>
    </row>
    <row r="277" spans="6:9" ht="15.75" customHeight="1" x14ac:dyDescent="0.25">
      <c r="F277" s="305"/>
      <c r="H277" s="262"/>
      <c r="I277" s="265"/>
    </row>
    <row r="278" spans="6:9" ht="15.75" customHeight="1" x14ac:dyDescent="0.25">
      <c r="F278" s="305"/>
      <c r="H278" s="262"/>
      <c r="I278" s="265"/>
    </row>
    <row r="279" spans="6:9" ht="15.75" customHeight="1" x14ac:dyDescent="0.25">
      <c r="F279" s="305"/>
      <c r="H279" s="262"/>
      <c r="I279" s="265"/>
    </row>
    <row r="280" spans="6:9" ht="15.75" customHeight="1" x14ac:dyDescent="0.25">
      <c r="F280" s="305"/>
      <c r="H280" s="262"/>
      <c r="I280" s="265"/>
    </row>
    <row r="281" spans="6:9" ht="15.75" customHeight="1" x14ac:dyDescent="0.25">
      <c r="F281" s="305"/>
      <c r="H281" s="262"/>
      <c r="I281" s="265"/>
    </row>
    <row r="282" spans="6:9" ht="15.75" customHeight="1" x14ac:dyDescent="0.25">
      <c r="F282" s="305"/>
      <c r="H282" s="262"/>
      <c r="I282" s="265"/>
    </row>
    <row r="283" spans="6:9" ht="15.75" customHeight="1" x14ac:dyDescent="0.25">
      <c r="F283" s="305"/>
      <c r="H283" s="262"/>
      <c r="I283" s="265"/>
    </row>
    <row r="284" spans="6:9" ht="15.75" customHeight="1" x14ac:dyDescent="0.25">
      <c r="F284" s="305"/>
      <c r="H284" s="262"/>
      <c r="I284" s="265"/>
    </row>
    <row r="285" spans="6:9" ht="15.75" customHeight="1" x14ac:dyDescent="0.25">
      <c r="F285" s="305"/>
      <c r="H285" s="262"/>
      <c r="I285" s="265"/>
    </row>
    <row r="286" spans="6:9" ht="15.75" customHeight="1" x14ac:dyDescent="0.25">
      <c r="F286" s="305"/>
      <c r="H286" s="262"/>
      <c r="I286" s="265"/>
    </row>
    <row r="287" spans="6:9" ht="15.75" customHeight="1" x14ac:dyDescent="0.25">
      <c r="F287" s="305"/>
      <c r="H287" s="262"/>
      <c r="I287" s="265"/>
    </row>
    <row r="288" spans="6:9" ht="15.75" customHeight="1" x14ac:dyDescent="0.25">
      <c r="F288" s="305"/>
      <c r="H288" s="262"/>
      <c r="I288" s="265"/>
    </row>
    <row r="289" spans="6:9" ht="15.75" customHeight="1" x14ac:dyDescent="0.25">
      <c r="F289" s="305"/>
      <c r="H289" s="262"/>
      <c r="I289" s="265"/>
    </row>
    <row r="290" spans="6:9" ht="15.75" customHeight="1" x14ac:dyDescent="0.25">
      <c r="F290" s="305"/>
      <c r="H290" s="262"/>
      <c r="I290" s="265"/>
    </row>
    <row r="291" spans="6:9" ht="15.75" customHeight="1" x14ac:dyDescent="0.25">
      <c r="F291" s="305"/>
      <c r="H291" s="262"/>
      <c r="I291" s="265"/>
    </row>
    <row r="292" spans="6:9" ht="15.75" customHeight="1" x14ac:dyDescent="0.25">
      <c r="F292" s="305"/>
      <c r="H292" s="262"/>
      <c r="I292" s="265"/>
    </row>
    <row r="293" spans="6:9" ht="15.75" customHeight="1" x14ac:dyDescent="0.25">
      <c r="F293" s="305"/>
      <c r="H293" s="262"/>
      <c r="I293" s="265"/>
    </row>
    <row r="294" spans="6:9" ht="15.75" customHeight="1" x14ac:dyDescent="0.25">
      <c r="F294" s="305"/>
      <c r="H294" s="262"/>
      <c r="I294" s="265"/>
    </row>
    <row r="295" spans="6:9" ht="15.75" customHeight="1" x14ac:dyDescent="0.25">
      <c r="F295" s="305"/>
      <c r="H295" s="262"/>
      <c r="I295" s="265"/>
    </row>
    <row r="296" spans="6:9" ht="15.75" customHeight="1" x14ac:dyDescent="0.25">
      <c r="F296" s="305"/>
      <c r="H296" s="262"/>
      <c r="I296" s="265"/>
    </row>
    <row r="297" spans="6:9" ht="15.75" customHeight="1" x14ac:dyDescent="0.25">
      <c r="F297" s="305"/>
      <c r="H297" s="262"/>
      <c r="I297" s="265"/>
    </row>
    <row r="298" spans="6:9" ht="15.75" customHeight="1" x14ac:dyDescent="0.25">
      <c r="F298" s="305"/>
      <c r="H298" s="262"/>
      <c r="I298" s="265"/>
    </row>
    <row r="299" spans="6:9" ht="15.75" customHeight="1" x14ac:dyDescent="0.25">
      <c r="F299" s="305"/>
      <c r="H299" s="262"/>
      <c r="I299" s="265"/>
    </row>
    <row r="300" spans="6:9" ht="15.75" customHeight="1" x14ac:dyDescent="0.25">
      <c r="F300" s="305"/>
      <c r="H300" s="262"/>
      <c r="I300" s="265"/>
    </row>
    <row r="301" spans="6:9" ht="15.75" customHeight="1" x14ac:dyDescent="0.25">
      <c r="F301" s="305"/>
      <c r="H301" s="262"/>
      <c r="I301" s="265"/>
    </row>
    <row r="302" spans="6:9" ht="15.75" customHeight="1" x14ac:dyDescent="0.25">
      <c r="F302" s="305"/>
      <c r="H302" s="262"/>
      <c r="I302" s="265"/>
    </row>
    <row r="303" spans="6:9" ht="15.75" customHeight="1" x14ac:dyDescent="0.25">
      <c r="F303" s="305"/>
      <c r="H303" s="262"/>
      <c r="I303" s="265"/>
    </row>
    <row r="304" spans="6:9" ht="15.75" customHeight="1" x14ac:dyDescent="0.25">
      <c r="F304" s="305"/>
      <c r="H304" s="262"/>
      <c r="I304" s="265"/>
    </row>
    <row r="305" spans="6:9" ht="15.75" customHeight="1" x14ac:dyDescent="0.25">
      <c r="F305" s="305"/>
      <c r="H305" s="262"/>
      <c r="I305" s="265"/>
    </row>
    <row r="306" spans="6:9" ht="15.75" customHeight="1" x14ac:dyDescent="0.25">
      <c r="F306" s="305"/>
      <c r="H306" s="262"/>
      <c r="I306" s="265"/>
    </row>
    <row r="307" spans="6:9" ht="15.75" customHeight="1" x14ac:dyDescent="0.25">
      <c r="F307" s="305"/>
      <c r="H307" s="262"/>
      <c r="I307" s="265"/>
    </row>
    <row r="308" spans="6:9" ht="15.75" customHeight="1" x14ac:dyDescent="0.25">
      <c r="F308" s="305"/>
      <c r="H308" s="262"/>
      <c r="I308" s="265"/>
    </row>
    <row r="309" spans="6:9" ht="15.75" customHeight="1" x14ac:dyDescent="0.25">
      <c r="F309" s="305"/>
      <c r="H309" s="262"/>
      <c r="I309" s="265"/>
    </row>
    <row r="310" spans="6:9" ht="15.75" customHeight="1" x14ac:dyDescent="0.25">
      <c r="F310" s="305"/>
      <c r="H310" s="262"/>
      <c r="I310" s="265"/>
    </row>
    <row r="311" spans="6:9" ht="15.75" customHeight="1" x14ac:dyDescent="0.25">
      <c r="F311" s="305"/>
      <c r="H311" s="262"/>
      <c r="I311" s="265"/>
    </row>
    <row r="312" spans="6:9" ht="15.75" customHeight="1" x14ac:dyDescent="0.25">
      <c r="F312" s="305"/>
      <c r="H312" s="262"/>
      <c r="I312" s="265"/>
    </row>
    <row r="313" spans="6:9" ht="15.75" customHeight="1" x14ac:dyDescent="0.25">
      <c r="F313" s="305"/>
      <c r="H313" s="262"/>
      <c r="I313" s="265"/>
    </row>
    <row r="314" spans="6:9" ht="15.75" customHeight="1" x14ac:dyDescent="0.25">
      <c r="F314" s="305"/>
      <c r="H314" s="262"/>
      <c r="I314" s="265"/>
    </row>
    <row r="315" spans="6:9" ht="15.75" customHeight="1" x14ac:dyDescent="0.25">
      <c r="F315" s="305"/>
      <c r="H315" s="262"/>
      <c r="I315" s="265"/>
    </row>
    <row r="316" spans="6:9" ht="15.75" customHeight="1" x14ac:dyDescent="0.25">
      <c r="F316" s="305"/>
      <c r="H316" s="262"/>
      <c r="I316" s="265"/>
    </row>
    <row r="317" spans="6:9" ht="15.75" customHeight="1" x14ac:dyDescent="0.25">
      <c r="F317" s="305"/>
      <c r="H317" s="262"/>
      <c r="I317" s="265"/>
    </row>
    <row r="318" spans="6:9" ht="15.75" customHeight="1" x14ac:dyDescent="0.25">
      <c r="F318" s="305"/>
      <c r="H318" s="262"/>
      <c r="I318" s="265"/>
    </row>
    <row r="319" spans="6:9" ht="15.75" customHeight="1" x14ac:dyDescent="0.25">
      <c r="F319" s="305"/>
      <c r="H319" s="262"/>
      <c r="I319" s="265"/>
    </row>
    <row r="320" spans="6:9" ht="15.75" customHeight="1" x14ac:dyDescent="0.25">
      <c r="F320" s="305"/>
      <c r="H320" s="262"/>
      <c r="I320" s="265"/>
    </row>
    <row r="321" spans="6:9" ht="15.75" customHeight="1" x14ac:dyDescent="0.25">
      <c r="F321" s="305"/>
      <c r="H321" s="262"/>
      <c r="I321" s="265"/>
    </row>
    <row r="322" spans="6:9" ht="15.75" customHeight="1" x14ac:dyDescent="0.25">
      <c r="F322" s="305"/>
      <c r="H322" s="262"/>
      <c r="I322" s="265"/>
    </row>
    <row r="323" spans="6:9" ht="15.75" customHeight="1" x14ac:dyDescent="0.25">
      <c r="F323" s="305"/>
      <c r="H323" s="262"/>
      <c r="I323" s="265"/>
    </row>
    <row r="324" spans="6:9" ht="15.75" customHeight="1" x14ac:dyDescent="0.25">
      <c r="F324" s="305"/>
      <c r="H324" s="262"/>
      <c r="I324" s="265"/>
    </row>
    <row r="325" spans="6:9" ht="15.75" customHeight="1" x14ac:dyDescent="0.25">
      <c r="F325" s="305"/>
      <c r="H325" s="262"/>
      <c r="I325" s="265"/>
    </row>
    <row r="326" spans="6:9" ht="15.75" customHeight="1" x14ac:dyDescent="0.25">
      <c r="F326" s="305"/>
      <c r="H326" s="262"/>
      <c r="I326" s="265"/>
    </row>
    <row r="327" spans="6:9" ht="15.75" customHeight="1" x14ac:dyDescent="0.25">
      <c r="F327" s="305"/>
      <c r="H327" s="262"/>
      <c r="I327" s="265"/>
    </row>
    <row r="328" spans="6:9" ht="15.75" customHeight="1" x14ac:dyDescent="0.25">
      <c r="F328" s="305"/>
      <c r="H328" s="262"/>
      <c r="I328" s="265"/>
    </row>
    <row r="329" spans="6:9" ht="15.75" customHeight="1" x14ac:dyDescent="0.25">
      <c r="F329" s="305"/>
      <c r="H329" s="262"/>
      <c r="I329" s="265"/>
    </row>
    <row r="330" spans="6:9" ht="15.75" customHeight="1" x14ac:dyDescent="0.25">
      <c r="F330" s="305"/>
      <c r="H330" s="262"/>
      <c r="I330" s="265"/>
    </row>
    <row r="331" spans="6:9" ht="15.75" customHeight="1" x14ac:dyDescent="0.25">
      <c r="F331" s="305"/>
      <c r="H331" s="262"/>
      <c r="I331" s="265"/>
    </row>
    <row r="332" spans="6:9" ht="15.75" customHeight="1" x14ac:dyDescent="0.25">
      <c r="F332" s="305"/>
      <c r="H332" s="262"/>
      <c r="I332" s="265"/>
    </row>
    <row r="333" spans="6:9" ht="15.75" customHeight="1" x14ac:dyDescent="0.25">
      <c r="F333" s="305"/>
      <c r="H333" s="262"/>
      <c r="I333" s="265"/>
    </row>
    <row r="334" spans="6:9" ht="15.75" customHeight="1" x14ac:dyDescent="0.25">
      <c r="F334" s="305"/>
      <c r="H334" s="262"/>
      <c r="I334" s="265"/>
    </row>
    <row r="335" spans="6:9" ht="15.75" customHeight="1" x14ac:dyDescent="0.25">
      <c r="F335" s="305"/>
      <c r="H335" s="262"/>
      <c r="I335" s="265"/>
    </row>
    <row r="336" spans="6:9" ht="15.75" customHeight="1" x14ac:dyDescent="0.25">
      <c r="F336" s="305"/>
      <c r="H336" s="262"/>
      <c r="I336" s="265"/>
    </row>
    <row r="337" spans="6:9" ht="15.75" customHeight="1" x14ac:dyDescent="0.25">
      <c r="F337" s="305"/>
      <c r="H337" s="262"/>
      <c r="I337" s="265"/>
    </row>
    <row r="338" spans="6:9" ht="15.75" customHeight="1" x14ac:dyDescent="0.25">
      <c r="F338" s="305"/>
      <c r="H338" s="262"/>
      <c r="I338" s="265"/>
    </row>
    <row r="339" spans="6:9" ht="15.75" customHeight="1" x14ac:dyDescent="0.25">
      <c r="F339" s="305"/>
      <c r="H339" s="262"/>
      <c r="I339" s="265"/>
    </row>
    <row r="340" spans="6:9" ht="15.75" customHeight="1" x14ac:dyDescent="0.25">
      <c r="F340" s="305"/>
      <c r="H340" s="262"/>
      <c r="I340" s="265"/>
    </row>
    <row r="341" spans="6:9" ht="15.75" customHeight="1" x14ac:dyDescent="0.25">
      <c r="F341" s="305"/>
      <c r="H341" s="262"/>
      <c r="I341" s="265"/>
    </row>
    <row r="342" spans="6:9" ht="15.75" customHeight="1" x14ac:dyDescent="0.25">
      <c r="F342" s="305"/>
      <c r="H342" s="262"/>
      <c r="I342" s="265"/>
    </row>
    <row r="343" spans="6:9" ht="15.75" customHeight="1" x14ac:dyDescent="0.25">
      <c r="F343" s="305"/>
      <c r="H343" s="262"/>
      <c r="I343" s="265"/>
    </row>
    <row r="344" spans="6:9" ht="15.75" customHeight="1" x14ac:dyDescent="0.25">
      <c r="F344" s="305"/>
      <c r="H344" s="262"/>
      <c r="I344" s="265"/>
    </row>
    <row r="345" spans="6:9" ht="15.75" customHeight="1" x14ac:dyDescent="0.25">
      <c r="F345" s="305"/>
      <c r="H345" s="262"/>
      <c r="I345" s="265"/>
    </row>
    <row r="346" spans="6:9" ht="15.75" customHeight="1" x14ac:dyDescent="0.25">
      <c r="F346" s="305"/>
      <c r="H346" s="262"/>
      <c r="I346" s="265"/>
    </row>
    <row r="347" spans="6:9" ht="15.75" customHeight="1" x14ac:dyDescent="0.25">
      <c r="F347" s="305"/>
      <c r="H347" s="262"/>
      <c r="I347" s="265"/>
    </row>
    <row r="348" spans="6:9" ht="15.75" customHeight="1" x14ac:dyDescent="0.25">
      <c r="F348" s="305"/>
      <c r="H348" s="262"/>
      <c r="I348" s="265"/>
    </row>
    <row r="349" spans="6:9" ht="15.75" customHeight="1" x14ac:dyDescent="0.25">
      <c r="F349" s="305"/>
      <c r="H349" s="262"/>
      <c r="I349" s="265"/>
    </row>
    <row r="350" spans="6:9" ht="15.75" customHeight="1" x14ac:dyDescent="0.25">
      <c r="F350" s="305"/>
      <c r="H350" s="262"/>
      <c r="I350" s="265"/>
    </row>
    <row r="351" spans="6:9" ht="15.75" customHeight="1" x14ac:dyDescent="0.25">
      <c r="F351" s="305"/>
      <c r="H351" s="262"/>
      <c r="I351" s="265"/>
    </row>
    <row r="352" spans="6:9" ht="15.75" customHeight="1" x14ac:dyDescent="0.25">
      <c r="F352" s="305"/>
      <c r="H352" s="262"/>
      <c r="I352" s="265"/>
    </row>
    <row r="353" spans="6:9" ht="15.75" customHeight="1" x14ac:dyDescent="0.25">
      <c r="F353" s="305"/>
      <c r="H353" s="262"/>
      <c r="I353" s="265"/>
    </row>
    <row r="354" spans="6:9" ht="15.75" customHeight="1" x14ac:dyDescent="0.25">
      <c r="F354" s="305"/>
      <c r="H354" s="262"/>
      <c r="I354" s="265"/>
    </row>
    <row r="355" spans="6:9" ht="15.75" customHeight="1" x14ac:dyDescent="0.25">
      <c r="F355" s="305"/>
      <c r="H355" s="262"/>
      <c r="I355" s="265"/>
    </row>
    <row r="356" spans="6:9" ht="15.75" customHeight="1" x14ac:dyDescent="0.25">
      <c r="F356" s="305"/>
      <c r="H356" s="262"/>
      <c r="I356" s="265"/>
    </row>
    <row r="357" spans="6:9" ht="15.75" customHeight="1" x14ac:dyDescent="0.25">
      <c r="F357" s="305"/>
      <c r="H357" s="262"/>
      <c r="I357" s="265"/>
    </row>
    <row r="358" spans="6:9" ht="15.75" customHeight="1" x14ac:dyDescent="0.25">
      <c r="F358" s="305"/>
      <c r="H358" s="262"/>
      <c r="I358" s="265"/>
    </row>
    <row r="359" spans="6:9" ht="15.75" customHeight="1" x14ac:dyDescent="0.25">
      <c r="F359" s="305"/>
      <c r="H359" s="262"/>
      <c r="I359" s="265"/>
    </row>
    <row r="360" spans="6:9" ht="15.75" customHeight="1" x14ac:dyDescent="0.25">
      <c r="F360" s="305"/>
      <c r="H360" s="262"/>
      <c r="I360" s="265"/>
    </row>
    <row r="361" spans="6:9" ht="15.75" customHeight="1" x14ac:dyDescent="0.25">
      <c r="F361" s="305"/>
      <c r="H361" s="262"/>
      <c r="I361" s="265"/>
    </row>
    <row r="362" spans="6:9" ht="15.75" customHeight="1" x14ac:dyDescent="0.25">
      <c r="F362" s="305"/>
      <c r="H362" s="262"/>
      <c r="I362" s="265"/>
    </row>
    <row r="363" spans="6:9" ht="15.75" customHeight="1" x14ac:dyDescent="0.25">
      <c r="F363" s="305"/>
      <c r="H363" s="262"/>
      <c r="I363" s="265"/>
    </row>
    <row r="364" spans="6:9" ht="15.75" customHeight="1" x14ac:dyDescent="0.25">
      <c r="F364" s="305"/>
      <c r="H364" s="262"/>
      <c r="I364" s="265"/>
    </row>
    <row r="365" spans="6:9" ht="15.75" customHeight="1" x14ac:dyDescent="0.25">
      <c r="F365" s="305"/>
      <c r="H365" s="262"/>
      <c r="I365" s="265"/>
    </row>
    <row r="366" spans="6:9" ht="15.75" customHeight="1" x14ac:dyDescent="0.25">
      <c r="F366" s="305"/>
      <c r="H366" s="262"/>
      <c r="I366" s="265"/>
    </row>
    <row r="367" spans="6:9" ht="15.75" customHeight="1" x14ac:dyDescent="0.25">
      <c r="F367" s="305"/>
      <c r="H367" s="262"/>
      <c r="I367" s="265"/>
    </row>
    <row r="368" spans="6:9" ht="15.75" customHeight="1" x14ac:dyDescent="0.25">
      <c r="F368" s="305"/>
      <c r="H368" s="262"/>
      <c r="I368" s="265"/>
    </row>
    <row r="369" spans="6:9" ht="15.75" customHeight="1" x14ac:dyDescent="0.25">
      <c r="F369" s="305"/>
      <c r="H369" s="262"/>
      <c r="I369" s="265"/>
    </row>
    <row r="370" spans="6:9" ht="15.75" customHeight="1" x14ac:dyDescent="0.25">
      <c r="F370" s="305"/>
      <c r="H370" s="262"/>
      <c r="I370" s="265"/>
    </row>
    <row r="371" spans="6:9" ht="15.75" customHeight="1" x14ac:dyDescent="0.25">
      <c r="F371" s="305"/>
      <c r="H371" s="262"/>
      <c r="I371" s="265"/>
    </row>
    <row r="372" spans="6:9" ht="15.75" customHeight="1" x14ac:dyDescent="0.25">
      <c r="F372" s="305"/>
      <c r="H372" s="262"/>
      <c r="I372" s="265"/>
    </row>
    <row r="373" spans="6:9" ht="15.75" customHeight="1" x14ac:dyDescent="0.25">
      <c r="F373" s="305"/>
      <c r="H373" s="262"/>
      <c r="I373" s="265"/>
    </row>
    <row r="374" spans="6:9" ht="15.75" customHeight="1" x14ac:dyDescent="0.25">
      <c r="F374" s="305"/>
      <c r="H374" s="262"/>
      <c r="I374" s="265"/>
    </row>
    <row r="375" spans="6:9" ht="15.75" customHeight="1" x14ac:dyDescent="0.25">
      <c r="F375" s="305"/>
      <c r="H375" s="262"/>
      <c r="I375" s="265"/>
    </row>
    <row r="376" spans="6:9" ht="15.75" customHeight="1" x14ac:dyDescent="0.25">
      <c r="F376" s="305"/>
      <c r="H376" s="262"/>
      <c r="I376" s="265"/>
    </row>
    <row r="377" spans="6:9" ht="15.75" customHeight="1" x14ac:dyDescent="0.25">
      <c r="F377" s="305"/>
      <c r="H377" s="262"/>
      <c r="I377" s="265"/>
    </row>
    <row r="378" spans="6:9" ht="15.75" customHeight="1" x14ac:dyDescent="0.25">
      <c r="F378" s="305"/>
      <c r="H378" s="262"/>
      <c r="I378" s="265"/>
    </row>
    <row r="379" spans="6:9" ht="15.75" customHeight="1" x14ac:dyDescent="0.25">
      <c r="F379" s="305"/>
      <c r="H379" s="262"/>
      <c r="I379" s="265"/>
    </row>
    <row r="380" spans="6:9" ht="15.75" customHeight="1" x14ac:dyDescent="0.25">
      <c r="F380" s="305"/>
      <c r="H380" s="262"/>
      <c r="I380" s="265"/>
    </row>
    <row r="381" spans="6:9" ht="15.75" customHeight="1" x14ac:dyDescent="0.25">
      <c r="F381" s="305"/>
      <c r="H381" s="262"/>
      <c r="I381" s="265"/>
    </row>
    <row r="382" spans="6:9" ht="15.75" customHeight="1" x14ac:dyDescent="0.25">
      <c r="F382" s="305"/>
      <c r="H382" s="262"/>
      <c r="I382" s="265"/>
    </row>
    <row r="383" spans="6:9" ht="15.75" customHeight="1" x14ac:dyDescent="0.25">
      <c r="F383" s="305"/>
      <c r="H383" s="262"/>
      <c r="I383" s="265"/>
    </row>
    <row r="384" spans="6:9" ht="15.75" customHeight="1" x14ac:dyDescent="0.25">
      <c r="F384" s="305"/>
      <c r="H384" s="262"/>
      <c r="I384" s="265"/>
    </row>
    <row r="385" spans="6:9" ht="15.75" customHeight="1" x14ac:dyDescent="0.25">
      <c r="F385" s="305"/>
      <c r="H385" s="262"/>
      <c r="I385" s="265"/>
    </row>
    <row r="386" spans="6:9" ht="15.75" customHeight="1" x14ac:dyDescent="0.25">
      <c r="F386" s="305"/>
      <c r="H386" s="262"/>
      <c r="I386" s="265"/>
    </row>
    <row r="387" spans="6:9" ht="15.75" customHeight="1" x14ac:dyDescent="0.25">
      <c r="F387" s="305"/>
      <c r="H387" s="262"/>
      <c r="I387" s="265"/>
    </row>
    <row r="388" spans="6:9" ht="15.75" customHeight="1" x14ac:dyDescent="0.25">
      <c r="F388" s="305"/>
      <c r="H388" s="262"/>
      <c r="I388" s="265"/>
    </row>
    <row r="389" spans="6:9" ht="15.75" customHeight="1" x14ac:dyDescent="0.25">
      <c r="F389" s="305"/>
      <c r="H389" s="262"/>
      <c r="I389" s="265"/>
    </row>
    <row r="390" spans="6:9" ht="15.75" customHeight="1" x14ac:dyDescent="0.25">
      <c r="F390" s="305"/>
      <c r="H390" s="262"/>
      <c r="I390" s="265"/>
    </row>
    <row r="391" spans="6:9" ht="15.75" customHeight="1" x14ac:dyDescent="0.25">
      <c r="F391" s="305"/>
      <c r="H391" s="262"/>
      <c r="I391" s="265"/>
    </row>
    <row r="392" spans="6:9" ht="15.75" customHeight="1" x14ac:dyDescent="0.25">
      <c r="F392" s="305"/>
      <c r="H392" s="262"/>
      <c r="I392" s="265"/>
    </row>
    <row r="393" spans="6:9" ht="15.75" customHeight="1" x14ac:dyDescent="0.25">
      <c r="F393" s="305"/>
      <c r="H393" s="262"/>
      <c r="I393" s="265"/>
    </row>
    <row r="394" spans="6:9" ht="15.75" customHeight="1" x14ac:dyDescent="0.25">
      <c r="F394" s="305"/>
      <c r="H394" s="262"/>
      <c r="I394" s="265"/>
    </row>
    <row r="395" spans="6:9" ht="15.75" customHeight="1" x14ac:dyDescent="0.25">
      <c r="F395" s="305"/>
      <c r="H395" s="262"/>
      <c r="I395" s="265"/>
    </row>
    <row r="396" spans="6:9" ht="15.75" customHeight="1" x14ac:dyDescent="0.25">
      <c r="F396" s="305"/>
      <c r="H396" s="262"/>
      <c r="I396" s="265"/>
    </row>
    <row r="397" spans="6:9" ht="15.75" customHeight="1" x14ac:dyDescent="0.25">
      <c r="F397" s="305"/>
      <c r="H397" s="262"/>
      <c r="I397" s="265"/>
    </row>
    <row r="398" spans="6:9" ht="15.75" customHeight="1" x14ac:dyDescent="0.25">
      <c r="F398" s="305"/>
      <c r="H398" s="262"/>
      <c r="I398" s="265"/>
    </row>
    <row r="399" spans="6:9" ht="15.75" customHeight="1" x14ac:dyDescent="0.25">
      <c r="F399" s="305"/>
      <c r="H399" s="262"/>
      <c r="I399" s="265"/>
    </row>
    <row r="400" spans="6:9" ht="15.75" customHeight="1" x14ac:dyDescent="0.25">
      <c r="F400" s="305"/>
      <c r="H400" s="262"/>
      <c r="I400" s="265"/>
    </row>
    <row r="401" spans="6:9" ht="15.75" customHeight="1" x14ac:dyDescent="0.25">
      <c r="F401" s="305"/>
      <c r="H401" s="262"/>
      <c r="I401" s="265"/>
    </row>
    <row r="402" spans="6:9" ht="15.75" customHeight="1" x14ac:dyDescent="0.25">
      <c r="F402" s="305"/>
      <c r="H402" s="262"/>
      <c r="I402" s="265"/>
    </row>
    <row r="403" spans="6:9" ht="15.75" customHeight="1" x14ac:dyDescent="0.25">
      <c r="F403" s="305"/>
      <c r="H403" s="262"/>
      <c r="I403" s="265"/>
    </row>
    <row r="404" spans="6:9" ht="15.75" customHeight="1" x14ac:dyDescent="0.25">
      <c r="F404" s="305"/>
      <c r="H404" s="262"/>
      <c r="I404" s="265"/>
    </row>
    <row r="405" spans="6:9" ht="15.75" customHeight="1" x14ac:dyDescent="0.25">
      <c r="F405" s="305"/>
      <c r="H405" s="262"/>
      <c r="I405" s="265"/>
    </row>
    <row r="406" spans="6:9" ht="15.75" customHeight="1" x14ac:dyDescent="0.25">
      <c r="F406" s="305"/>
      <c r="H406" s="262"/>
      <c r="I406" s="265"/>
    </row>
    <row r="407" spans="6:9" ht="15.75" customHeight="1" x14ac:dyDescent="0.25">
      <c r="F407" s="305"/>
      <c r="H407" s="262"/>
      <c r="I407" s="265"/>
    </row>
    <row r="408" spans="6:9" ht="15.75" customHeight="1" x14ac:dyDescent="0.25">
      <c r="F408" s="305"/>
      <c r="H408" s="262"/>
      <c r="I408" s="265"/>
    </row>
    <row r="409" spans="6:9" ht="15.75" customHeight="1" x14ac:dyDescent="0.25">
      <c r="F409" s="305"/>
      <c r="H409" s="262"/>
      <c r="I409" s="265"/>
    </row>
    <row r="410" spans="6:9" ht="15.75" customHeight="1" x14ac:dyDescent="0.25">
      <c r="F410" s="305"/>
      <c r="H410" s="262"/>
      <c r="I410" s="265"/>
    </row>
    <row r="411" spans="6:9" ht="15.75" customHeight="1" x14ac:dyDescent="0.25">
      <c r="F411" s="305"/>
      <c r="H411" s="262"/>
      <c r="I411" s="265"/>
    </row>
    <row r="412" spans="6:9" ht="15.75" customHeight="1" x14ac:dyDescent="0.25">
      <c r="F412" s="305"/>
      <c r="H412" s="262"/>
      <c r="I412" s="265"/>
    </row>
    <row r="413" spans="6:9" ht="15.75" customHeight="1" x14ac:dyDescent="0.25">
      <c r="F413" s="305"/>
      <c r="H413" s="262"/>
      <c r="I413" s="265"/>
    </row>
    <row r="414" spans="6:9" ht="15.75" customHeight="1" x14ac:dyDescent="0.25">
      <c r="F414" s="305"/>
      <c r="H414" s="262"/>
      <c r="I414" s="265"/>
    </row>
    <row r="415" spans="6:9" ht="15.75" customHeight="1" x14ac:dyDescent="0.25">
      <c r="F415" s="305"/>
      <c r="H415" s="262"/>
      <c r="I415" s="265"/>
    </row>
    <row r="416" spans="6:9" ht="15.75" customHeight="1" x14ac:dyDescent="0.25">
      <c r="F416" s="305"/>
      <c r="H416" s="262"/>
      <c r="I416" s="265"/>
    </row>
    <row r="417" spans="6:9" ht="15.75" customHeight="1" x14ac:dyDescent="0.25">
      <c r="F417" s="305"/>
      <c r="H417" s="262"/>
      <c r="I417" s="265"/>
    </row>
    <row r="418" spans="6:9" ht="15.75" customHeight="1" x14ac:dyDescent="0.25">
      <c r="F418" s="305"/>
      <c r="H418" s="262"/>
      <c r="I418" s="265"/>
    </row>
    <row r="419" spans="6:9" ht="15.75" customHeight="1" x14ac:dyDescent="0.25">
      <c r="F419" s="305"/>
      <c r="H419" s="262"/>
      <c r="I419" s="265"/>
    </row>
    <row r="420" spans="6:9" ht="15.75" customHeight="1" x14ac:dyDescent="0.25">
      <c r="F420" s="305"/>
      <c r="H420" s="262"/>
      <c r="I420" s="265"/>
    </row>
    <row r="421" spans="6:9" ht="15.75" customHeight="1" x14ac:dyDescent="0.25">
      <c r="F421" s="305"/>
      <c r="H421" s="262"/>
      <c r="I421" s="265"/>
    </row>
    <row r="422" spans="6:9" ht="15.75" customHeight="1" x14ac:dyDescent="0.25">
      <c r="F422" s="305"/>
      <c r="H422" s="262"/>
      <c r="I422" s="265"/>
    </row>
    <row r="423" spans="6:9" ht="15.75" customHeight="1" x14ac:dyDescent="0.25">
      <c r="F423" s="305"/>
      <c r="H423" s="262"/>
      <c r="I423" s="265"/>
    </row>
    <row r="424" spans="6:9" ht="15.75" customHeight="1" x14ac:dyDescent="0.25">
      <c r="F424" s="305"/>
      <c r="H424" s="262"/>
      <c r="I424" s="265"/>
    </row>
    <row r="425" spans="6:9" ht="15.75" customHeight="1" x14ac:dyDescent="0.25">
      <c r="F425" s="305"/>
      <c r="H425" s="262"/>
      <c r="I425" s="265"/>
    </row>
    <row r="426" spans="6:9" ht="15.75" customHeight="1" x14ac:dyDescent="0.25">
      <c r="F426" s="305"/>
      <c r="H426" s="262"/>
      <c r="I426" s="265"/>
    </row>
    <row r="427" spans="6:9" ht="15.75" customHeight="1" x14ac:dyDescent="0.25">
      <c r="F427" s="305"/>
      <c r="H427" s="262"/>
      <c r="I427" s="265"/>
    </row>
    <row r="428" spans="6:9" ht="15.75" customHeight="1" x14ac:dyDescent="0.25">
      <c r="F428" s="305"/>
      <c r="H428" s="262"/>
      <c r="I428" s="265"/>
    </row>
    <row r="429" spans="6:9" ht="15.75" customHeight="1" x14ac:dyDescent="0.25">
      <c r="F429" s="305"/>
      <c r="H429" s="262"/>
      <c r="I429" s="265"/>
    </row>
    <row r="430" spans="6:9" ht="15.75" customHeight="1" x14ac:dyDescent="0.25">
      <c r="F430" s="305"/>
      <c r="H430" s="262"/>
      <c r="I430" s="265"/>
    </row>
    <row r="431" spans="6:9" ht="15.75" customHeight="1" x14ac:dyDescent="0.25">
      <c r="F431" s="305"/>
      <c r="H431" s="262"/>
      <c r="I431" s="265"/>
    </row>
    <row r="432" spans="6:9" ht="15.75" customHeight="1" x14ac:dyDescent="0.25">
      <c r="F432" s="305"/>
      <c r="H432" s="262"/>
      <c r="I432" s="265"/>
    </row>
    <row r="433" spans="6:9" ht="15.75" customHeight="1" x14ac:dyDescent="0.25">
      <c r="F433" s="305"/>
      <c r="H433" s="262"/>
      <c r="I433" s="265"/>
    </row>
    <row r="434" spans="6:9" ht="15.75" customHeight="1" x14ac:dyDescent="0.25">
      <c r="F434" s="305"/>
      <c r="H434" s="262"/>
      <c r="I434" s="265"/>
    </row>
    <row r="435" spans="6:9" ht="15.75" customHeight="1" x14ac:dyDescent="0.25">
      <c r="F435" s="305"/>
      <c r="H435" s="262"/>
      <c r="I435" s="265"/>
    </row>
    <row r="436" spans="6:9" ht="15.75" customHeight="1" x14ac:dyDescent="0.25">
      <c r="F436" s="305"/>
      <c r="H436" s="262"/>
      <c r="I436" s="265"/>
    </row>
    <row r="437" spans="6:9" ht="15.75" customHeight="1" x14ac:dyDescent="0.25">
      <c r="F437" s="305"/>
      <c r="H437" s="262"/>
      <c r="I437" s="265"/>
    </row>
    <row r="438" spans="6:9" ht="15.75" customHeight="1" x14ac:dyDescent="0.25">
      <c r="F438" s="305"/>
      <c r="H438" s="262"/>
      <c r="I438" s="265"/>
    </row>
    <row r="439" spans="6:9" ht="15.75" customHeight="1" x14ac:dyDescent="0.25">
      <c r="F439" s="305"/>
      <c r="H439" s="262"/>
      <c r="I439" s="265"/>
    </row>
    <row r="440" spans="6:9" ht="15.75" customHeight="1" x14ac:dyDescent="0.25">
      <c r="F440" s="305"/>
      <c r="H440" s="262"/>
      <c r="I440" s="265"/>
    </row>
    <row r="441" spans="6:9" ht="15.75" customHeight="1" x14ac:dyDescent="0.25">
      <c r="F441" s="305"/>
      <c r="H441" s="262"/>
      <c r="I441" s="265"/>
    </row>
    <row r="442" spans="6:9" ht="15.75" customHeight="1" x14ac:dyDescent="0.25">
      <c r="F442" s="305"/>
      <c r="H442" s="262"/>
      <c r="I442" s="265"/>
    </row>
    <row r="443" spans="6:9" ht="15.75" customHeight="1" x14ac:dyDescent="0.25">
      <c r="F443" s="305"/>
      <c r="H443" s="262"/>
      <c r="I443" s="265"/>
    </row>
    <row r="444" spans="6:9" ht="15.75" customHeight="1" x14ac:dyDescent="0.25">
      <c r="F444" s="305"/>
      <c r="H444" s="262"/>
      <c r="I444" s="265"/>
    </row>
    <row r="445" spans="6:9" ht="15.75" customHeight="1" x14ac:dyDescent="0.25">
      <c r="F445" s="305"/>
      <c r="H445" s="262"/>
      <c r="I445" s="265"/>
    </row>
    <row r="446" spans="6:9" ht="15.75" customHeight="1" x14ac:dyDescent="0.25">
      <c r="F446" s="305"/>
      <c r="H446" s="262"/>
      <c r="I446" s="265"/>
    </row>
    <row r="447" spans="6:9" ht="15.75" customHeight="1" x14ac:dyDescent="0.25">
      <c r="F447" s="305"/>
      <c r="H447" s="262"/>
      <c r="I447" s="265"/>
    </row>
    <row r="448" spans="6:9" ht="15.75" customHeight="1" x14ac:dyDescent="0.25">
      <c r="F448" s="305"/>
      <c r="H448" s="262"/>
      <c r="I448" s="265"/>
    </row>
    <row r="449" spans="6:9" ht="15.75" customHeight="1" x14ac:dyDescent="0.25">
      <c r="F449" s="305"/>
      <c r="H449" s="262"/>
      <c r="I449" s="265"/>
    </row>
    <row r="450" spans="6:9" ht="15.75" customHeight="1" x14ac:dyDescent="0.25">
      <c r="F450" s="305"/>
      <c r="H450" s="262"/>
      <c r="I450" s="265"/>
    </row>
    <row r="451" spans="6:9" ht="15.75" customHeight="1" x14ac:dyDescent="0.25">
      <c r="F451" s="305"/>
      <c r="H451" s="262"/>
      <c r="I451" s="265"/>
    </row>
    <row r="452" spans="6:9" ht="15.75" customHeight="1" x14ac:dyDescent="0.25">
      <c r="F452" s="305"/>
      <c r="H452" s="262"/>
      <c r="I452" s="265"/>
    </row>
    <row r="453" spans="6:9" ht="15.75" customHeight="1" x14ac:dyDescent="0.25">
      <c r="F453" s="305"/>
      <c r="H453" s="262"/>
      <c r="I453" s="265"/>
    </row>
    <row r="454" spans="6:9" ht="15.75" customHeight="1" x14ac:dyDescent="0.25">
      <c r="F454" s="305"/>
      <c r="H454" s="262"/>
      <c r="I454" s="265"/>
    </row>
    <row r="455" spans="6:9" ht="15.75" customHeight="1" x14ac:dyDescent="0.25">
      <c r="F455" s="305"/>
      <c r="H455" s="262"/>
      <c r="I455" s="265"/>
    </row>
    <row r="456" spans="6:9" ht="15.75" customHeight="1" x14ac:dyDescent="0.25">
      <c r="F456" s="305"/>
      <c r="H456" s="262"/>
      <c r="I456" s="265"/>
    </row>
    <row r="457" spans="6:9" ht="15.75" customHeight="1" x14ac:dyDescent="0.25">
      <c r="F457" s="305"/>
      <c r="H457" s="262"/>
      <c r="I457" s="265"/>
    </row>
    <row r="458" spans="6:9" ht="15.75" customHeight="1" x14ac:dyDescent="0.25">
      <c r="F458" s="305"/>
      <c r="H458" s="262"/>
      <c r="I458" s="265"/>
    </row>
    <row r="459" spans="6:9" ht="15.75" customHeight="1" x14ac:dyDescent="0.25">
      <c r="F459" s="305"/>
      <c r="H459" s="262"/>
      <c r="I459" s="265"/>
    </row>
    <row r="460" spans="6:9" ht="15.75" customHeight="1" x14ac:dyDescent="0.25">
      <c r="F460" s="305"/>
      <c r="H460" s="262"/>
      <c r="I460" s="265"/>
    </row>
    <row r="461" spans="6:9" ht="15.75" customHeight="1" x14ac:dyDescent="0.25">
      <c r="F461" s="305"/>
      <c r="H461" s="262"/>
      <c r="I461" s="265"/>
    </row>
    <row r="462" spans="6:9" ht="15.75" customHeight="1" x14ac:dyDescent="0.25">
      <c r="F462" s="305"/>
      <c r="H462" s="262"/>
      <c r="I462" s="265"/>
    </row>
    <row r="463" spans="6:9" ht="15.75" customHeight="1" x14ac:dyDescent="0.25">
      <c r="F463" s="305"/>
      <c r="H463" s="262"/>
      <c r="I463" s="265"/>
    </row>
    <row r="464" spans="6:9" ht="15.75" customHeight="1" x14ac:dyDescent="0.25">
      <c r="F464" s="305"/>
      <c r="H464" s="262"/>
      <c r="I464" s="265"/>
    </row>
    <row r="465" spans="6:9" ht="15.75" customHeight="1" x14ac:dyDescent="0.25">
      <c r="F465" s="305"/>
      <c r="H465" s="262"/>
      <c r="I465" s="265"/>
    </row>
    <row r="466" spans="6:9" ht="15.75" customHeight="1" x14ac:dyDescent="0.25">
      <c r="F466" s="305"/>
      <c r="H466" s="262"/>
      <c r="I466" s="265"/>
    </row>
    <row r="467" spans="6:9" ht="15.75" customHeight="1" x14ac:dyDescent="0.25">
      <c r="F467" s="305"/>
      <c r="H467" s="262"/>
      <c r="I467" s="265"/>
    </row>
    <row r="468" spans="6:9" ht="15.75" customHeight="1" x14ac:dyDescent="0.25">
      <c r="F468" s="305"/>
      <c r="H468" s="262"/>
      <c r="I468" s="265"/>
    </row>
    <row r="469" spans="6:9" ht="15.75" customHeight="1" x14ac:dyDescent="0.25">
      <c r="F469" s="305"/>
      <c r="H469" s="262"/>
      <c r="I469" s="265"/>
    </row>
    <row r="470" spans="6:9" ht="15.75" customHeight="1" x14ac:dyDescent="0.25">
      <c r="F470" s="305"/>
      <c r="H470" s="262"/>
      <c r="I470" s="265"/>
    </row>
    <row r="471" spans="6:9" ht="15.75" customHeight="1" x14ac:dyDescent="0.25">
      <c r="F471" s="305"/>
      <c r="H471" s="262"/>
      <c r="I471" s="265"/>
    </row>
    <row r="472" spans="6:9" ht="15.75" customHeight="1" x14ac:dyDescent="0.25">
      <c r="F472" s="305"/>
      <c r="H472" s="262"/>
      <c r="I472" s="265"/>
    </row>
    <row r="473" spans="6:9" ht="15.75" customHeight="1" x14ac:dyDescent="0.25">
      <c r="F473" s="305"/>
      <c r="H473" s="262"/>
      <c r="I473" s="265"/>
    </row>
    <row r="474" spans="6:9" ht="15.75" customHeight="1" x14ac:dyDescent="0.25">
      <c r="F474" s="305"/>
      <c r="H474" s="262"/>
      <c r="I474" s="265"/>
    </row>
    <row r="475" spans="6:9" ht="15.75" customHeight="1" x14ac:dyDescent="0.25">
      <c r="F475" s="305"/>
      <c r="H475" s="262"/>
      <c r="I475" s="265"/>
    </row>
    <row r="476" spans="6:9" ht="15.75" customHeight="1" x14ac:dyDescent="0.25">
      <c r="F476" s="305"/>
      <c r="H476" s="262"/>
      <c r="I476" s="265"/>
    </row>
    <row r="477" spans="6:9" ht="15.75" customHeight="1" x14ac:dyDescent="0.25">
      <c r="F477" s="305"/>
      <c r="H477" s="262"/>
      <c r="I477" s="265"/>
    </row>
    <row r="478" spans="6:9" ht="15.75" customHeight="1" x14ac:dyDescent="0.25">
      <c r="F478" s="305"/>
      <c r="H478" s="262"/>
      <c r="I478" s="265"/>
    </row>
    <row r="479" spans="6:9" ht="15.75" customHeight="1" x14ac:dyDescent="0.25">
      <c r="F479" s="305"/>
      <c r="H479" s="262"/>
      <c r="I479" s="265"/>
    </row>
    <row r="480" spans="6:9" ht="15.75" customHeight="1" x14ac:dyDescent="0.25">
      <c r="F480" s="305"/>
      <c r="H480" s="262"/>
      <c r="I480" s="265"/>
    </row>
    <row r="481" spans="6:9" ht="15.75" customHeight="1" x14ac:dyDescent="0.25">
      <c r="F481" s="305"/>
      <c r="H481" s="262"/>
      <c r="I481" s="265"/>
    </row>
    <row r="482" spans="6:9" ht="15.75" customHeight="1" x14ac:dyDescent="0.25">
      <c r="F482" s="305"/>
      <c r="H482" s="262"/>
      <c r="I482" s="265"/>
    </row>
    <row r="483" spans="6:9" ht="15.75" customHeight="1" x14ac:dyDescent="0.25">
      <c r="F483" s="305"/>
      <c r="H483" s="262"/>
      <c r="I483" s="265"/>
    </row>
    <row r="484" spans="6:9" ht="15.75" customHeight="1" x14ac:dyDescent="0.25">
      <c r="F484" s="305"/>
      <c r="H484" s="262"/>
      <c r="I484" s="265"/>
    </row>
    <row r="485" spans="6:9" ht="15.75" customHeight="1" x14ac:dyDescent="0.25">
      <c r="F485" s="305"/>
      <c r="H485" s="262"/>
      <c r="I485" s="265"/>
    </row>
    <row r="486" spans="6:9" ht="15.75" customHeight="1" x14ac:dyDescent="0.25">
      <c r="F486" s="305"/>
      <c r="H486" s="262"/>
      <c r="I486" s="265"/>
    </row>
    <row r="487" spans="6:9" ht="15.75" customHeight="1" x14ac:dyDescent="0.25">
      <c r="F487" s="305"/>
      <c r="H487" s="262"/>
      <c r="I487" s="265"/>
    </row>
    <row r="488" spans="6:9" ht="15.75" customHeight="1" x14ac:dyDescent="0.25">
      <c r="F488" s="305"/>
      <c r="H488" s="262"/>
      <c r="I488" s="265"/>
    </row>
    <row r="489" spans="6:9" ht="15.75" customHeight="1" x14ac:dyDescent="0.25">
      <c r="F489" s="305"/>
      <c r="H489" s="262"/>
      <c r="I489" s="265"/>
    </row>
    <row r="490" spans="6:9" ht="15.75" customHeight="1" x14ac:dyDescent="0.25">
      <c r="F490" s="305"/>
      <c r="H490" s="262"/>
      <c r="I490" s="265"/>
    </row>
    <row r="491" spans="6:9" ht="15.75" customHeight="1" x14ac:dyDescent="0.25">
      <c r="F491" s="305"/>
      <c r="H491" s="262"/>
      <c r="I491" s="265"/>
    </row>
    <row r="492" spans="6:9" ht="15.75" customHeight="1" x14ac:dyDescent="0.25">
      <c r="F492" s="305"/>
      <c r="H492" s="262"/>
      <c r="I492" s="265"/>
    </row>
    <row r="493" spans="6:9" ht="15.75" customHeight="1" x14ac:dyDescent="0.25">
      <c r="F493" s="305"/>
      <c r="H493" s="262"/>
      <c r="I493" s="265"/>
    </row>
    <row r="494" spans="6:9" ht="15.75" customHeight="1" x14ac:dyDescent="0.25">
      <c r="F494" s="305"/>
      <c r="H494" s="262"/>
      <c r="I494" s="265"/>
    </row>
    <row r="495" spans="6:9" ht="15.75" customHeight="1" x14ac:dyDescent="0.25">
      <c r="F495" s="305"/>
      <c r="H495" s="262"/>
      <c r="I495" s="265"/>
    </row>
    <row r="496" spans="6:9" ht="15.75" customHeight="1" x14ac:dyDescent="0.25">
      <c r="F496" s="305"/>
      <c r="H496" s="262"/>
      <c r="I496" s="265"/>
    </row>
    <row r="497" spans="6:9" ht="15.75" customHeight="1" x14ac:dyDescent="0.25">
      <c r="F497" s="305"/>
      <c r="H497" s="262"/>
      <c r="I497" s="265"/>
    </row>
    <row r="498" spans="6:9" ht="15.75" customHeight="1" x14ac:dyDescent="0.25">
      <c r="F498" s="305"/>
      <c r="H498" s="262"/>
      <c r="I498" s="265"/>
    </row>
    <row r="499" spans="6:9" ht="15.75" customHeight="1" x14ac:dyDescent="0.25">
      <c r="F499" s="305"/>
      <c r="H499" s="262"/>
      <c r="I499" s="265"/>
    </row>
    <row r="500" spans="6:9" ht="15.75" customHeight="1" x14ac:dyDescent="0.25">
      <c r="F500" s="305"/>
      <c r="H500" s="262"/>
      <c r="I500" s="265"/>
    </row>
    <row r="501" spans="6:9" ht="15.75" customHeight="1" x14ac:dyDescent="0.25">
      <c r="F501" s="305"/>
      <c r="H501" s="262"/>
      <c r="I501" s="265"/>
    </row>
    <row r="502" spans="6:9" ht="15.75" customHeight="1" x14ac:dyDescent="0.25">
      <c r="F502" s="305"/>
      <c r="H502" s="262"/>
      <c r="I502" s="265"/>
    </row>
    <row r="503" spans="6:9" ht="15.75" customHeight="1" x14ac:dyDescent="0.25">
      <c r="F503" s="305"/>
      <c r="H503" s="262"/>
      <c r="I503" s="265"/>
    </row>
    <row r="504" spans="6:9" ht="15.75" customHeight="1" x14ac:dyDescent="0.25">
      <c r="F504" s="305"/>
      <c r="H504" s="262"/>
      <c r="I504" s="265"/>
    </row>
    <row r="505" spans="6:9" ht="15.75" customHeight="1" x14ac:dyDescent="0.25">
      <c r="F505" s="305"/>
      <c r="H505" s="262"/>
      <c r="I505" s="265"/>
    </row>
    <row r="506" spans="6:9" ht="15.75" customHeight="1" x14ac:dyDescent="0.25">
      <c r="F506" s="305"/>
      <c r="H506" s="262"/>
      <c r="I506" s="265"/>
    </row>
    <row r="507" spans="6:9" ht="15.75" customHeight="1" x14ac:dyDescent="0.25">
      <c r="F507" s="305"/>
      <c r="H507" s="262"/>
      <c r="I507" s="265"/>
    </row>
    <row r="508" spans="6:9" ht="15.75" customHeight="1" x14ac:dyDescent="0.25">
      <c r="F508" s="305"/>
      <c r="H508" s="262"/>
      <c r="I508" s="265"/>
    </row>
    <row r="509" spans="6:9" ht="15.75" customHeight="1" x14ac:dyDescent="0.25">
      <c r="F509" s="305"/>
      <c r="H509" s="262"/>
      <c r="I509" s="265"/>
    </row>
    <row r="510" spans="6:9" ht="15.75" customHeight="1" x14ac:dyDescent="0.25">
      <c r="F510" s="305"/>
      <c r="H510" s="262"/>
      <c r="I510" s="265"/>
    </row>
    <row r="511" spans="6:9" ht="15.75" customHeight="1" x14ac:dyDescent="0.25">
      <c r="F511" s="305"/>
      <c r="H511" s="262"/>
      <c r="I511" s="265"/>
    </row>
    <row r="512" spans="6:9" ht="15.75" customHeight="1" x14ac:dyDescent="0.25">
      <c r="F512" s="305"/>
      <c r="H512" s="262"/>
      <c r="I512" s="265"/>
    </row>
    <row r="513" spans="6:9" ht="15.75" customHeight="1" x14ac:dyDescent="0.25">
      <c r="F513" s="305"/>
      <c r="H513" s="262"/>
      <c r="I513" s="265"/>
    </row>
    <row r="514" spans="6:9" ht="15.75" customHeight="1" x14ac:dyDescent="0.25">
      <c r="F514" s="305"/>
      <c r="H514" s="262"/>
      <c r="I514" s="265"/>
    </row>
    <row r="515" spans="6:9" ht="15.75" customHeight="1" x14ac:dyDescent="0.25">
      <c r="F515" s="305"/>
      <c r="H515" s="262"/>
      <c r="I515" s="265"/>
    </row>
    <row r="516" spans="6:9" ht="15.75" customHeight="1" x14ac:dyDescent="0.25">
      <c r="F516" s="305"/>
      <c r="H516" s="262"/>
      <c r="I516" s="265"/>
    </row>
    <row r="517" spans="6:9" ht="15.75" customHeight="1" x14ac:dyDescent="0.25">
      <c r="F517" s="305"/>
      <c r="H517" s="262"/>
      <c r="I517" s="265"/>
    </row>
    <row r="518" spans="6:9" ht="15.75" customHeight="1" x14ac:dyDescent="0.25">
      <c r="F518" s="305"/>
      <c r="H518" s="262"/>
      <c r="I518" s="265"/>
    </row>
    <row r="519" spans="6:9" ht="15.75" customHeight="1" x14ac:dyDescent="0.25">
      <c r="F519" s="305"/>
      <c r="H519" s="262"/>
      <c r="I519" s="265"/>
    </row>
    <row r="520" spans="6:9" ht="15.75" customHeight="1" x14ac:dyDescent="0.25">
      <c r="F520" s="305"/>
      <c r="H520" s="262"/>
      <c r="I520" s="265"/>
    </row>
    <row r="521" spans="6:9" ht="15.75" customHeight="1" x14ac:dyDescent="0.25">
      <c r="F521" s="305"/>
      <c r="H521" s="262"/>
      <c r="I521" s="265"/>
    </row>
    <row r="522" spans="6:9" ht="15.75" customHeight="1" x14ac:dyDescent="0.25">
      <c r="F522" s="305"/>
      <c r="H522" s="262"/>
      <c r="I522" s="265"/>
    </row>
    <row r="523" spans="6:9" ht="15.75" customHeight="1" x14ac:dyDescent="0.25">
      <c r="F523" s="305"/>
      <c r="H523" s="262"/>
      <c r="I523" s="265"/>
    </row>
    <row r="524" spans="6:9" ht="15.75" customHeight="1" x14ac:dyDescent="0.25">
      <c r="F524" s="305"/>
      <c r="H524" s="262"/>
      <c r="I524" s="265"/>
    </row>
    <row r="525" spans="6:9" ht="15.75" customHeight="1" x14ac:dyDescent="0.25">
      <c r="F525" s="305"/>
      <c r="H525" s="262"/>
      <c r="I525" s="265"/>
    </row>
    <row r="526" spans="6:9" ht="15.75" customHeight="1" x14ac:dyDescent="0.25">
      <c r="F526" s="305"/>
      <c r="H526" s="262"/>
      <c r="I526" s="265"/>
    </row>
    <row r="527" spans="6:9" ht="15.75" customHeight="1" x14ac:dyDescent="0.25">
      <c r="F527" s="305"/>
      <c r="H527" s="262"/>
      <c r="I527" s="265"/>
    </row>
    <row r="528" spans="6:9" ht="15.75" customHeight="1" x14ac:dyDescent="0.25">
      <c r="F528" s="305"/>
      <c r="H528" s="262"/>
      <c r="I528" s="265"/>
    </row>
    <row r="529" spans="6:9" ht="15.75" customHeight="1" x14ac:dyDescent="0.25">
      <c r="F529" s="305"/>
      <c r="H529" s="262"/>
      <c r="I529" s="265"/>
    </row>
    <row r="530" spans="6:9" ht="15.75" customHeight="1" x14ac:dyDescent="0.25">
      <c r="F530" s="305"/>
      <c r="H530" s="262"/>
      <c r="I530" s="265"/>
    </row>
    <row r="531" spans="6:9" ht="15.75" customHeight="1" x14ac:dyDescent="0.25">
      <c r="F531" s="305"/>
      <c r="H531" s="262"/>
      <c r="I531" s="265"/>
    </row>
    <row r="532" spans="6:9" ht="15.75" customHeight="1" x14ac:dyDescent="0.25">
      <c r="F532" s="305"/>
      <c r="H532" s="262"/>
      <c r="I532" s="265"/>
    </row>
    <row r="533" spans="6:9" ht="15.75" customHeight="1" x14ac:dyDescent="0.25">
      <c r="F533" s="305"/>
      <c r="H533" s="262"/>
      <c r="I533" s="265"/>
    </row>
    <row r="534" spans="6:9" ht="15.75" customHeight="1" x14ac:dyDescent="0.25">
      <c r="F534" s="305"/>
      <c r="H534" s="262"/>
      <c r="I534" s="265"/>
    </row>
    <row r="535" spans="6:9" ht="15.75" customHeight="1" x14ac:dyDescent="0.25">
      <c r="F535" s="305"/>
      <c r="H535" s="262"/>
      <c r="I535" s="265"/>
    </row>
    <row r="536" spans="6:9" ht="15.75" customHeight="1" x14ac:dyDescent="0.25">
      <c r="F536" s="305"/>
      <c r="H536" s="262"/>
      <c r="I536" s="265"/>
    </row>
    <row r="537" spans="6:9" ht="15.75" customHeight="1" x14ac:dyDescent="0.25">
      <c r="F537" s="305"/>
      <c r="H537" s="262"/>
      <c r="I537" s="265"/>
    </row>
    <row r="538" spans="6:9" ht="15.75" customHeight="1" x14ac:dyDescent="0.25">
      <c r="F538" s="305"/>
      <c r="H538" s="262"/>
      <c r="I538" s="265"/>
    </row>
    <row r="539" spans="6:9" ht="15.75" customHeight="1" x14ac:dyDescent="0.25">
      <c r="F539" s="305"/>
      <c r="H539" s="262"/>
      <c r="I539" s="265"/>
    </row>
    <row r="540" spans="6:9" ht="15.75" customHeight="1" x14ac:dyDescent="0.25">
      <c r="F540" s="305"/>
      <c r="H540" s="262"/>
      <c r="I540" s="265"/>
    </row>
    <row r="541" spans="6:9" ht="15.75" customHeight="1" x14ac:dyDescent="0.25">
      <c r="F541" s="305"/>
      <c r="H541" s="262"/>
      <c r="I541" s="265"/>
    </row>
    <row r="542" spans="6:9" ht="15.75" customHeight="1" x14ac:dyDescent="0.25">
      <c r="F542" s="305"/>
      <c r="H542" s="262"/>
      <c r="I542" s="265"/>
    </row>
    <row r="543" spans="6:9" ht="15.75" customHeight="1" x14ac:dyDescent="0.25">
      <c r="F543" s="305"/>
      <c r="H543" s="262"/>
      <c r="I543" s="265"/>
    </row>
    <row r="544" spans="6:9" ht="15.75" customHeight="1" x14ac:dyDescent="0.25">
      <c r="F544" s="305"/>
      <c r="H544" s="262"/>
      <c r="I544" s="265"/>
    </row>
    <row r="545" spans="6:9" ht="15.75" customHeight="1" x14ac:dyDescent="0.25">
      <c r="F545" s="305"/>
      <c r="H545" s="262"/>
      <c r="I545" s="265"/>
    </row>
    <row r="546" spans="6:9" ht="15.75" customHeight="1" x14ac:dyDescent="0.25">
      <c r="F546" s="305"/>
      <c r="H546" s="262"/>
      <c r="I546" s="265"/>
    </row>
    <row r="547" spans="6:9" ht="15.75" customHeight="1" x14ac:dyDescent="0.25">
      <c r="F547" s="305"/>
      <c r="H547" s="262"/>
      <c r="I547" s="265"/>
    </row>
    <row r="548" spans="6:9" ht="15.75" customHeight="1" x14ac:dyDescent="0.25">
      <c r="F548" s="305"/>
      <c r="H548" s="262"/>
      <c r="I548" s="265"/>
    </row>
    <row r="549" spans="6:9" ht="15.75" customHeight="1" x14ac:dyDescent="0.25">
      <c r="F549" s="305"/>
      <c r="H549" s="262"/>
      <c r="I549" s="265"/>
    </row>
    <row r="550" spans="6:9" ht="15.75" customHeight="1" x14ac:dyDescent="0.25">
      <c r="F550" s="305"/>
      <c r="H550" s="262"/>
      <c r="I550" s="265"/>
    </row>
    <row r="551" spans="6:9" ht="15.75" customHeight="1" x14ac:dyDescent="0.25">
      <c r="F551" s="305"/>
      <c r="H551" s="262"/>
      <c r="I551" s="265"/>
    </row>
    <row r="552" spans="6:9" ht="15.75" customHeight="1" x14ac:dyDescent="0.25">
      <c r="F552" s="305"/>
      <c r="H552" s="262"/>
      <c r="I552" s="265"/>
    </row>
    <row r="553" spans="6:9" ht="15.75" customHeight="1" x14ac:dyDescent="0.25">
      <c r="F553" s="305"/>
      <c r="H553" s="262"/>
      <c r="I553" s="265"/>
    </row>
    <row r="554" spans="6:9" ht="15.75" customHeight="1" x14ac:dyDescent="0.25">
      <c r="F554" s="305"/>
      <c r="H554" s="262"/>
      <c r="I554" s="265"/>
    </row>
    <row r="555" spans="6:9" ht="15.75" customHeight="1" x14ac:dyDescent="0.25">
      <c r="F555" s="305"/>
      <c r="H555" s="262"/>
      <c r="I555" s="265"/>
    </row>
    <row r="556" spans="6:9" ht="15.75" customHeight="1" x14ac:dyDescent="0.25">
      <c r="F556" s="305"/>
      <c r="H556" s="262"/>
      <c r="I556" s="265"/>
    </row>
    <row r="557" spans="6:9" ht="15.75" customHeight="1" x14ac:dyDescent="0.25">
      <c r="F557" s="305"/>
      <c r="H557" s="262"/>
      <c r="I557" s="265"/>
    </row>
    <row r="558" spans="6:9" ht="15.75" customHeight="1" x14ac:dyDescent="0.25">
      <c r="F558" s="305"/>
      <c r="H558" s="262"/>
      <c r="I558" s="265"/>
    </row>
    <row r="559" spans="6:9" ht="15.75" customHeight="1" x14ac:dyDescent="0.25">
      <c r="F559" s="305"/>
      <c r="H559" s="262"/>
      <c r="I559" s="265"/>
    </row>
    <row r="560" spans="6:9" ht="15.75" customHeight="1" x14ac:dyDescent="0.25">
      <c r="F560" s="305"/>
      <c r="H560" s="262"/>
      <c r="I560" s="265"/>
    </row>
    <row r="561" spans="6:9" ht="15.75" customHeight="1" x14ac:dyDescent="0.25">
      <c r="F561" s="305"/>
      <c r="H561" s="262"/>
      <c r="I561" s="265"/>
    </row>
    <row r="562" spans="6:9" ht="15.75" customHeight="1" x14ac:dyDescent="0.25">
      <c r="F562" s="305"/>
      <c r="H562" s="262"/>
      <c r="I562" s="265"/>
    </row>
    <row r="563" spans="6:9" ht="15.75" customHeight="1" x14ac:dyDescent="0.25">
      <c r="F563" s="305"/>
      <c r="H563" s="262"/>
      <c r="I563" s="265"/>
    </row>
    <row r="564" spans="6:9" ht="15.75" customHeight="1" x14ac:dyDescent="0.25">
      <c r="F564" s="305"/>
      <c r="H564" s="262"/>
      <c r="I564" s="265"/>
    </row>
    <row r="565" spans="6:9" ht="15.75" customHeight="1" x14ac:dyDescent="0.25">
      <c r="F565" s="305"/>
      <c r="H565" s="262"/>
      <c r="I565" s="265"/>
    </row>
    <row r="566" spans="6:9" ht="15.75" customHeight="1" x14ac:dyDescent="0.25">
      <c r="F566" s="305"/>
      <c r="H566" s="262"/>
      <c r="I566" s="265"/>
    </row>
    <row r="567" spans="6:9" ht="15.75" customHeight="1" x14ac:dyDescent="0.25">
      <c r="F567" s="305"/>
      <c r="H567" s="262"/>
      <c r="I567" s="265"/>
    </row>
    <row r="568" spans="6:9" ht="15.75" customHeight="1" x14ac:dyDescent="0.25">
      <c r="F568" s="305"/>
      <c r="H568" s="262"/>
      <c r="I568" s="265"/>
    </row>
    <row r="569" spans="6:9" ht="15.75" customHeight="1" x14ac:dyDescent="0.25">
      <c r="F569" s="305"/>
      <c r="H569" s="262"/>
      <c r="I569" s="265"/>
    </row>
    <row r="570" spans="6:9" ht="15.75" customHeight="1" x14ac:dyDescent="0.25">
      <c r="F570" s="305"/>
      <c r="H570" s="262"/>
      <c r="I570" s="265"/>
    </row>
    <row r="571" spans="6:9" ht="15.75" customHeight="1" x14ac:dyDescent="0.25">
      <c r="F571" s="305"/>
      <c r="H571" s="262"/>
      <c r="I571" s="265"/>
    </row>
    <row r="572" spans="6:9" ht="15.75" customHeight="1" x14ac:dyDescent="0.25">
      <c r="F572" s="305"/>
      <c r="H572" s="262"/>
      <c r="I572" s="265"/>
    </row>
    <row r="573" spans="6:9" ht="15.75" customHeight="1" x14ac:dyDescent="0.25">
      <c r="F573" s="305"/>
      <c r="H573" s="262"/>
      <c r="I573" s="265"/>
    </row>
    <row r="574" spans="6:9" ht="15.75" customHeight="1" x14ac:dyDescent="0.25">
      <c r="F574" s="305"/>
      <c r="H574" s="262"/>
      <c r="I574" s="265"/>
    </row>
    <row r="575" spans="6:9" ht="15.75" customHeight="1" x14ac:dyDescent="0.25">
      <c r="F575" s="305"/>
      <c r="H575" s="262"/>
      <c r="I575" s="265"/>
    </row>
    <row r="576" spans="6:9" ht="15.75" customHeight="1" x14ac:dyDescent="0.25">
      <c r="F576" s="305"/>
      <c r="H576" s="262"/>
      <c r="I576" s="265"/>
    </row>
    <row r="577" spans="6:9" ht="15.75" customHeight="1" x14ac:dyDescent="0.25">
      <c r="F577" s="305"/>
      <c r="H577" s="262"/>
      <c r="I577" s="265"/>
    </row>
    <row r="578" spans="6:9" ht="15.75" customHeight="1" x14ac:dyDescent="0.25">
      <c r="F578" s="305"/>
      <c r="H578" s="262"/>
      <c r="I578" s="265"/>
    </row>
    <row r="579" spans="6:9" ht="15.75" customHeight="1" x14ac:dyDescent="0.25">
      <c r="F579" s="305"/>
      <c r="H579" s="262"/>
      <c r="I579" s="265"/>
    </row>
    <row r="580" spans="6:9" ht="15.75" customHeight="1" x14ac:dyDescent="0.25">
      <c r="F580" s="305"/>
      <c r="H580" s="262"/>
      <c r="I580" s="265"/>
    </row>
    <row r="581" spans="6:9" ht="15.75" customHeight="1" x14ac:dyDescent="0.25">
      <c r="F581" s="305"/>
      <c r="H581" s="262"/>
      <c r="I581" s="265"/>
    </row>
    <row r="582" spans="6:9" ht="15.75" customHeight="1" x14ac:dyDescent="0.25">
      <c r="F582" s="305"/>
      <c r="H582" s="262"/>
      <c r="I582" s="265"/>
    </row>
    <row r="583" spans="6:9" ht="15.75" customHeight="1" x14ac:dyDescent="0.25">
      <c r="F583" s="305"/>
      <c r="H583" s="262"/>
      <c r="I583" s="265"/>
    </row>
    <row r="584" spans="6:9" ht="15.75" customHeight="1" x14ac:dyDescent="0.25">
      <c r="F584" s="305"/>
      <c r="H584" s="262"/>
      <c r="I584" s="265"/>
    </row>
    <row r="585" spans="6:9" ht="15.75" customHeight="1" x14ac:dyDescent="0.25">
      <c r="F585" s="305"/>
      <c r="H585" s="262"/>
      <c r="I585" s="265"/>
    </row>
    <row r="586" spans="6:9" ht="15.75" customHeight="1" x14ac:dyDescent="0.25">
      <c r="F586" s="305"/>
      <c r="H586" s="262"/>
      <c r="I586" s="265"/>
    </row>
    <row r="587" spans="6:9" ht="15.75" customHeight="1" x14ac:dyDescent="0.25">
      <c r="F587" s="305"/>
      <c r="H587" s="262"/>
      <c r="I587" s="265"/>
    </row>
    <row r="588" spans="6:9" ht="15.75" customHeight="1" x14ac:dyDescent="0.25">
      <c r="F588" s="305"/>
      <c r="H588" s="262"/>
      <c r="I588" s="265"/>
    </row>
    <row r="589" spans="6:9" ht="15.75" customHeight="1" x14ac:dyDescent="0.25">
      <c r="F589" s="305"/>
      <c r="H589" s="262"/>
      <c r="I589" s="265"/>
    </row>
    <row r="590" spans="6:9" ht="15.75" customHeight="1" x14ac:dyDescent="0.25">
      <c r="F590" s="305"/>
      <c r="H590" s="262"/>
      <c r="I590" s="265"/>
    </row>
    <row r="591" spans="6:9" ht="15.75" customHeight="1" x14ac:dyDescent="0.25">
      <c r="F591" s="305"/>
      <c r="H591" s="262"/>
      <c r="I591" s="265"/>
    </row>
    <row r="592" spans="6:9" ht="15.75" customHeight="1" x14ac:dyDescent="0.25">
      <c r="F592" s="305"/>
      <c r="H592" s="262"/>
      <c r="I592" s="265"/>
    </row>
    <row r="593" spans="6:9" ht="15.75" customHeight="1" x14ac:dyDescent="0.25">
      <c r="F593" s="305"/>
      <c r="H593" s="262"/>
      <c r="I593" s="265"/>
    </row>
    <row r="594" spans="6:9" ht="15.75" customHeight="1" x14ac:dyDescent="0.25">
      <c r="F594" s="305"/>
      <c r="H594" s="262"/>
      <c r="I594" s="265"/>
    </row>
    <row r="595" spans="6:9" ht="15.75" customHeight="1" x14ac:dyDescent="0.25">
      <c r="F595" s="305"/>
      <c r="H595" s="262"/>
      <c r="I595" s="265"/>
    </row>
    <row r="596" spans="6:9" ht="15.75" customHeight="1" x14ac:dyDescent="0.25">
      <c r="F596" s="305"/>
      <c r="H596" s="262"/>
      <c r="I596" s="265"/>
    </row>
    <row r="597" spans="6:9" ht="15.75" customHeight="1" x14ac:dyDescent="0.25">
      <c r="F597" s="305"/>
      <c r="H597" s="262"/>
      <c r="I597" s="265"/>
    </row>
    <row r="598" spans="6:9" ht="15.75" customHeight="1" x14ac:dyDescent="0.25">
      <c r="F598" s="305"/>
      <c r="H598" s="262"/>
      <c r="I598" s="265"/>
    </row>
    <row r="599" spans="6:9" ht="15.75" customHeight="1" x14ac:dyDescent="0.25">
      <c r="F599" s="305"/>
      <c r="H599" s="262"/>
      <c r="I599" s="265"/>
    </row>
    <row r="600" spans="6:9" ht="15.75" customHeight="1" x14ac:dyDescent="0.25">
      <c r="F600" s="305"/>
      <c r="H600" s="262"/>
      <c r="I600" s="265"/>
    </row>
    <row r="601" spans="6:9" ht="15.75" customHeight="1" x14ac:dyDescent="0.25">
      <c r="F601" s="305"/>
      <c r="H601" s="262"/>
      <c r="I601" s="265"/>
    </row>
    <row r="602" spans="6:9" ht="15.75" customHeight="1" x14ac:dyDescent="0.25">
      <c r="F602" s="305"/>
      <c r="H602" s="262"/>
      <c r="I602" s="265"/>
    </row>
    <row r="603" spans="6:9" ht="15.75" customHeight="1" x14ac:dyDescent="0.25">
      <c r="F603" s="305"/>
      <c r="H603" s="262"/>
      <c r="I603" s="265"/>
    </row>
    <row r="604" spans="6:9" ht="15.75" customHeight="1" x14ac:dyDescent="0.25">
      <c r="F604" s="305"/>
      <c r="H604" s="262"/>
      <c r="I604" s="265"/>
    </row>
    <row r="605" spans="6:9" ht="15.75" customHeight="1" x14ac:dyDescent="0.25">
      <c r="F605" s="305"/>
      <c r="H605" s="262"/>
      <c r="I605" s="265"/>
    </row>
    <row r="606" spans="6:9" ht="15.75" customHeight="1" x14ac:dyDescent="0.25">
      <c r="F606" s="305"/>
      <c r="H606" s="262"/>
      <c r="I606" s="265"/>
    </row>
    <row r="607" spans="6:9" ht="15.75" customHeight="1" x14ac:dyDescent="0.25">
      <c r="F607" s="305"/>
      <c r="H607" s="262"/>
      <c r="I607" s="265"/>
    </row>
    <row r="608" spans="6:9" ht="15.75" customHeight="1" x14ac:dyDescent="0.25">
      <c r="F608" s="305"/>
      <c r="H608" s="262"/>
      <c r="I608" s="265"/>
    </row>
    <row r="609" spans="6:9" ht="15.75" customHeight="1" x14ac:dyDescent="0.25">
      <c r="F609" s="305"/>
      <c r="H609" s="262"/>
      <c r="I609" s="265"/>
    </row>
    <row r="610" spans="6:9" ht="15.75" customHeight="1" x14ac:dyDescent="0.25">
      <c r="F610" s="305"/>
      <c r="H610" s="262"/>
      <c r="I610" s="265"/>
    </row>
    <row r="611" spans="6:9" ht="15.75" customHeight="1" x14ac:dyDescent="0.25">
      <c r="F611" s="305"/>
      <c r="H611" s="262"/>
      <c r="I611" s="265"/>
    </row>
    <row r="612" spans="6:9" ht="15.75" customHeight="1" x14ac:dyDescent="0.25">
      <c r="F612" s="305"/>
      <c r="H612" s="262"/>
      <c r="I612" s="265"/>
    </row>
    <row r="613" spans="6:9" ht="15.75" customHeight="1" x14ac:dyDescent="0.25">
      <c r="F613" s="305"/>
      <c r="H613" s="262"/>
      <c r="I613" s="265"/>
    </row>
    <row r="614" spans="6:9" ht="15.75" customHeight="1" x14ac:dyDescent="0.25">
      <c r="F614" s="305"/>
      <c r="H614" s="262"/>
      <c r="I614" s="265"/>
    </row>
    <row r="615" spans="6:9" ht="15.75" customHeight="1" x14ac:dyDescent="0.25">
      <c r="F615" s="305"/>
      <c r="H615" s="262"/>
      <c r="I615" s="265"/>
    </row>
    <row r="616" spans="6:9" ht="15.75" customHeight="1" x14ac:dyDescent="0.25">
      <c r="F616" s="305"/>
      <c r="H616" s="262"/>
      <c r="I616" s="265"/>
    </row>
    <row r="617" spans="6:9" ht="15.75" customHeight="1" x14ac:dyDescent="0.25">
      <c r="F617" s="305"/>
      <c r="H617" s="262"/>
      <c r="I617" s="265"/>
    </row>
    <row r="618" spans="6:9" ht="15.75" customHeight="1" x14ac:dyDescent="0.25">
      <c r="F618" s="305"/>
      <c r="H618" s="262"/>
      <c r="I618" s="265"/>
    </row>
    <row r="619" spans="6:9" ht="15.75" customHeight="1" x14ac:dyDescent="0.25">
      <c r="F619" s="305"/>
      <c r="H619" s="262"/>
      <c r="I619" s="265"/>
    </row>
    <row r="620" spans="6:9" ht="15.75" customHeight="1" x14ac:dyDescent="0.25">
      <c r="F620" s="305"/>
      <c r="H620" s="262"/>
      <c r="I620" s="265"/>
    </row>
    <row r="621" spans="6:9" ht="15.75" customHeight="1" x14ac:dyDescent="0.25">
      <c r="F621" s="305"/>
      <c r="H621" s="262"/>
      <c r="I621" s="265"/>
    </row>
    <row r="622" spans="6:9" ht="15.75" customHeight="1" x14ac:dyDescent="0.25">
      <c r="F622" s="305"/>
      <c r="H622" s="262"/>
      <c r="I622" s="265"/>
    </row>
    <row r="623" spans="6:9" ht="15.75" customHeight="1" x14ac:dyDescent="0.25">
      <c r="F623" s="305"/>
      <c r="H623" s="262"/>
      <c r="I623" s="265"/>
    </row>
    <row r="624" spans="6:9" ht="15.75" customHeight="1" x14ac:dyDescent="0.25">
      <c r="F624" s="305"/>
      <c r="H624" s="262"/>
      <c r="I624" s="265"/>
    </row>
    <row r="625" spans="6:9" ht="15.75" customHeight="1" x14ac:dyDescent="0.25">
      <c r="F625" s="305"/>
      <c r="H625" s="262"/>
      <c r="I625" s="265"/>
    </row>
    <row r="626" spans="6:9" ht="15.75" customHeight="1" x14ac:dyDescent="0.25">
      <c r="F626" s="305"/>
      <c r="H626" s="262"/>
      <c r="I626" s="265"/>
    </row>
    <row r="627" spans="6:9" ht="15.75" customHeight="1" x14ac:dyDescent="0.25">
      <c r="F627" s="305"/>
      <c r="H627" s="262"/>
      <c r="I627" s="265"/>
    </row>
    <row r="628" spans="6:9" ht="15.75" customHeight="1" x14ac:dyDescent="0.25">
      <c r="F628" s="305"/>
      <c r="H628" s="262"/>
      <c r="I628" s="265"/>
    </row>
    <row r="629" spans="6:9" ht="15.75" customHeight="1" x14ac:dyDescent="0.25">
      <c r="F629" s="305"/>
      <c r="H629" s="262"/>
      <c r="I629" s="265"/>
    </row>
    <row r="630" spans="6:9" ht="15.75" customHeight="1" x14ac:dyDescent="0.25">
      <c r="F630" s="305"/>
      <c r="H630" s="262"/>
      <c r="I630" s="265"/>
    </row>
    <row r="631" spans="6:9" ht="15.75" customHeight="1" x14ac:dyDescent="0.25">
      <c r="F631" s="305"/>
      <c r="H631" s="262"/>
      <c r="I631" s="265"/>
    </row>
    <row r="632" spans="6:9" ht="15.75" customHeight="1" x14ac:dyDescent="0.25">
      <c r="F632" s="305"/>
      <c r="H632" s="262"/>
      <c r="I632" s="265"/>
    </row>
    <row r="633" spans="6:9" ht="15.75" customHeight="1" x14ac:dyDescent="0.25">
      <c r="F633" s="305"/>
      <c r="H633" s="262"/>
      <c r="I633" s="265"/>
    </row>
    <row r="634" spans="6:9" ht="15.75" customHeight="1" x14ac:dyDescent="0.25">
      <c r="F634" s="305"/>
      <c r="H634" s="262"/>
      <c r="I634" s="265"/>
    </row>
    <row r="635" spans="6:9" ht="15.75" customHeight="1" x14ac:dyDescent="0.25">
      <c r="F635" s="305"/>
      <c r="H635" s="262"/>
      <c r="I635" s="265"/>
    </row>
    <row r="636" spans="6:9" ht="15.75" customHeight="1" x14ac:dyDescent="0.25">
      <c r="F636" s="305"/>
      <c r="H636" s="262"/>
      <c r="I636" s="265"/>
    </row>
    <row r="637" spans="6:9" ht="15.75" customHeight="1" x14ac:dyDescent="0.25">
      <c r="F637" s="305"/>
      <c r="H637" s="262"/>
      <c r="I637" s="265"/>
    </row>
    <row r="638" spans="6:9" ht="15.75" customHeight="1" x14ac:dyDescent="0.25">
      <c r="F638" s="305"/>
      <c r="H638" s="262"/>
      <c r="I638" s="265"/>
    </row>
    <row r="639" spans="6:9" ht="15.75" customHeight="1" x14ac:dyDescent="0.25">
      <c r="F639" s="305"/>
      <c r="H639" s="262"/>
      <c r="I639" s="265"/>
    </row>
    <row r="640" spans="6:9" ht="15.75" customHeight="1" x14ac:dyDescent="0.25">
      <c r="F640" s="305"/>
      <c r="H640" s="262"/>
      <c r="I640" s="265"/>
    </row>
    <row r="641" spans="6:9" ht="15.75" customHeight="1" x14ac:dyDescent="0.25">
      <c r="F641" s="305"/>
      <c r="H641" s="262"/>
      <c r="I641" s="265"/>
    </row>
    <row r="642" spans="6:9" ht="15.75" customHeight="1" x14ac:dyDescent="0.25">
      <c r="F642" s="305"/>
      <c r="H642" s="262"/>
      <c r="I642" s="265"/>
    </row>
    <row r="643" spans="6:9" ht="15.75" customHeight="1" x14ac:dyDescent="0.25">
      <c r="F643" s="305"/>
      <c r="H643" s="262"/>
      <c r="I643" s="265"/>
    </row>
    <row r="644" spans="6:9" ht="15.75" customHeight="1" x14ac:dyDescent="0.25">
      <c r="F644" s="305"/>
      <c r="H644" s="262"/>
      <c r="I644" s="265"/>
    </row>
    <row r="645" spans="6:9" ht="15.75" customHeight="1" x14ac:dyDescent="0.25">
      <c r="F645" s="305"/>
      <c r="H645" s="262"/>
      <c r="I645" s="265"/>
    </row>
    <row r="646" spans="6:9" ht="15.75" customHeight="1" x14ac:dyDescent="0.25">
      <c r="F646" s="305"/>
      <c r="H646" s="262"/>
      <c r="I646" s="265"/>
    </row>
    <row r="647" spans="6:9" ht="15.75" customHeight="1" x14ac:dyDescent="0.25">
      <c r="F647" s="305"/>
      <c r="H647" s="262"/>
      <c r="I647" s="265"/>
    </row>
    <row r="648" spans="6:9" ht="15.75" customHeight="1" x14ac:dyDescent="0.25">
      <c r="F648" s="305"/>
      <c r="H648" s="262"/>
      <c r="I648" s="265"/>
    </row>
    <row r="649" spans="6:9" ht="15.75" customHeight="1" x14ac:dyDescent="0.25">
      <c r="F649" s="305"/>
      <c r="H649" s="262"/>
      <c r="I649" s="265"/>
    </row>
    <row r="650" spans="6:9" ht="15.75" customHeight="1" x14ac:dyDescent="0.25">
      <c r="F650" s="305"/>
      <c r="H650" s="262"/>
      <c r="I650" s="265"/>
    </row>
    <row r="651" spans="6:9" ht="15.75" customHeight="1" x14ac:dyDescent="0.25">
      <c r="F651" s="305"/>
      <c r="H651" s="262"/>
      <c r="I651" s="265"/>
    </row>
    <row r="652" spans="6:9" ht="15.75" customHeight="1" x14ac:dyDescent="0.25">
      <c r="F652" s="305"/>
      <c r="H652" s="262"/>
      <c r="I652" s="265"/>
    </row>
    <row r="653" spans="6:9" ht="15.75" customHeight="1" x14ac:dyDescent="0.25">
      <c r="F653" s="305"/>
      <c r="H653" s="262"/>
      <c r="I653" s="265"/>
    </row>
    <row r="654" spans="6:9" ht="15.75" customHeight="1" x14ac:dyDescent="0.25">
      <c r="F654" s="305"/>
      <c r="H654" s="262"/>
      <c r="I654" s="265"/>
    </row>
    <row r="655" spans="6:9" ht="15.75" customHeight="1" x14ac:dyDescent="0.25">
      <c r="F655" s="305"/>
      <c r="H655" s="262"/>
      <c r="I655" s="265"/>
    </row>
    <row r="656" spans="6:9" ht="15.75" customHeight="1" x14ac:dyDescent="0.25">
      <c r="F656" s="305"/>
      <c r="H656" s="262"/>
      <c r="I656" s="265"/>
    </row>
    <row r="657" spans="6:9" ht="15.75" customHeight="1" x14ac:dyDescent="0.25">
      <c r="F657" s="305"/>
      <c r="H657" s="262"/>
      <c r="I657" s="265"/>
    </row>
    <row r="658" spans="6:9" ht="15.75" customHeight="1" x14ac:dyDescent="0.25">
      <c r="F658" s="305"/>
      <c r="H658" s="262"/>
      <c r="I658" s="265"/>
    </row>
    <row r="659" spans="6:9" ht="15.75" customHeight="1" x14ac:dyDescent="0.25">
      <c r="F659" s="305"/>
      <c r="H659" s="262"/>
      <c r="I659" s="265"/>
    </row>
    <row r="660" spans="6:9" ht="15.75" customHeight="1" x14ac:dyDescent="0.25">
      <c r="F660" s="305"/>
      <c r="H660" s="262"/>
      <c r="I660" s="265"/>
    </row>
    <row r="661" spans="6:9" ht="15.75" customHeight="1" x14ac:dyDescent="0.25">
      <c r="F661" s="305"/>
      <c r="H661" s="262"/>
      <c r="I661" s="265"/>
    </row>
    <row r="662" spans="6:9" ht="15.75" customHeight="1" x14ac:dyDescent="0.25">
      <c r="F662" s="305"/>
      <c r="H662" s="262"/>
      <c r="I662" s="265"/>
    </row>
    <row r="663" spans="6:9" ht="15.75" customHeight="1" x14ac:dyDescent="0.25">
      <c r="F663" s="305"/>
      <c r="H663" s="262"/>
      <c r="I663" s="265"/>
    </row>
    <row r="664" spans="6:9" ht="15.75" customHeight="1" x14ac:dyDescent="0.25">
      <c r="F664" s="305"/>
      <c r="H664" s="262"/>
      <c r="I664" s="265"/>
    </row>
    <row r="665" spans="6:9" ht="15.75" customHeight="1" x14ac:dyDescent="0.25">
      <c r="F665" s="305"/>
      <c r="H665" s="262"/>
      <c r="I665" s="265"/>
    </row>
    <row r="666" spans="6:9" ht="15.75" customHeight="1" x14ac:dyDescent="0.25">
      <c r="F666" s="305"/>
      <c r="H666" s="262"/>
      <c r="I666" s="265"/>
    </row>
    <row r="667" spans="6:9" ht="15.75" customHeight="1" x14ac:dyDescent="0.25">
      <c r="F667" s="305"/>
      <c r="H667" s="262"/>
      <c r="I667" s="265"/>
    </row>
    <row r="668" spans="6:9" ht="15.75" customHeight="1" x14ac:dyDescent="0.25">
      <c r="F668" s="305"/>
      <c r="H668" s="262"/>
      <c r="I668" s="265"/>
    </row>
    <row r="669" spans="6:9" ht="15.75" customHeight="1" x14ac:dyDescent="0.25">
      <c r="F669" s="305"/>
      <c r="H669" s="262"/>
      <c r="I669" s="265"/>
    </row>
    <row r="670" spans="6:9" ht="15.75" customHeight="1" x14ac:dyDescent="0.25">
      <c r="F670" s="305"/>
      <c r="H670" s="262"/>
      <c r="I670" s="265"/>
    </row>
    <row r="671" spans="6:9" ht="15.75" customHeight="1" x14ac:dyDescent="0.25">
      <c r="F671" s="305"/>
      <c r="H671" s="262"/>
      <c r="I671" s="265"/>
    </row>
    <row r="672" spans="6:9" ht="15.75" customHeight="1" x14ac:dyDescent="0.25">
      <c r="F672" s="305"/>
      <c r="H672" s="262"/>
      <c r="I672" s="265"/>
    </row>
    <row r="673" spans="6:9" ht="15.75" customHeight="1" x14ac:dyDescent="0.25">
      <c r="F673" s="305"/>
      <c r="H673" s="262"/>
      <c r="I673" s="265"/>
    </row>
    <row r="674" spans="6:9" ht="15.75" customHeight="1" x14ac:dyDescent="0.25">
      <c r="F674" s="305"/>
      <c r="H674" s="262"/>
      <c r="I674" s="265"/>
    </row>
    <row r="675" spans="6:9" ht="15.75" customHeight="1" x14ac:dyDescent="0.25">
      <c r="F675" s="305"/>
      <c r="H675" s="262"/>
      <c r="I675" s="265"/>
    </row>
    <row r="676" spans="6:9" ht="15.75" customHeight="1" x14ac:dyDescent="0.25">
      <c r="F676" s="305"/>
      <c r="H676" s="262"/>
      <c r="I676" s="265"/>
    </row>
    <row r="677" spans="6:9" ht="15.75" customHeight="1" x14ac:dyDescent="0.25">
      <c r="F677" s="305"/>
      <c r="H677" s="262"/>
      <c r="I677" s="265"/>
    </row>
    <row r="678" spans="6:9" ht="15.75" customHeight="1" x14ac:dyDescent="0.25">
      <c r="F678" s="305"/>
      <c r="H678" s="262"/>
      <c r="I678" s="265"/>
    </row>
    <row r="679" spans="6:9" ht="15.75" customHeight="1" x14ac:dyDescent="0.25">
      <c r="F679" s="305"/>
      <c r="H679" s="262"/>
      <c r="I679" s="265"/>
    </row>
    <row r="680" spans="6:9" ht="15.75" customHeight="1" x14ac:dyDescent="0.25">
      <c r="F680" s="305"/>
      <c r="H680" s="262"/>
      <c r="I680" s="265"/>
    </row>
    <row r="681" spans="6:9" ht="15.75" customHeight="1" x14ac:dyDescent="0.25">
      <c r="F681" s="305"/>
      <c r="H681" s="262"/>
      <c r="I681" s="265"/>
    </row>
    <row r="682" spans="6:9" ht="15.75" customHeight="1" x14ac:dyDescent="0.25">
      <c r="F682" s="305"/>
      <c r="H682" s="262"/>
      <c r="I682" s="265"/>
    </row>
    <row r="683" spans="6:9" ht="15.75" customHeight="1" x14ac:dyDescent="0.25">
      <c r="F683" s="305"/>
      <c r="H683" s="262"/>
      <c r="I683" s="265"/>
    </row>
    <row r="684" spans="6:9" ht="15.75" customHeight="1" x14ac:dyDescent="0.25">
      <c r="F684" s="305"/>
      <c r="H684" s="262"/>
      <c r="I684" s="265"/>
    </row>
    <row r="685" spans="6:9" ht="15.75" customHeight="1" x14ac:dyDescent="0.25">
      <c r="F685" s="305"/>
      <c r="H685" s="262"/>
      <c r="I685" s="265"/>
    </row>
    <row r="686" spans="6:9" ht="15.75" customHeight="1" x14ac:dyDescent="0.25">
      <c r="F686" s="305"/>
      <c r="H686" s="262"/>
      <c r="I686" s="265"/>
    </row>
    <row r="687" spans="6:9" ht="15.75" customHeight="1" x14ac:dyDescent="0.25">
      <c r="F687" s="305"/>
      <c r="H687" s="262"/>
      <c r="I687" s="265"/>
    </row>
    <row r="688" spans="6:9" ht="15.75" customHeight="1" x14ac:dyDescent="0.25">
      <c r="F688" s="305"/>
      <c r="H688" s="262"/>
      <c r="I688" s="265"/>
    </row>
    <row r="689" spans="6:9" ht="15.75" customHeight="1" x14ac:dyDescent="0.25">
      <c r="F689" s="305"/>
      <c r="H689" s="262"/>
      <c r="I689" s="265"/>
    </row>
    <row r="690" spans="6:9" ht="15.75" customHeight="1" x14ac:dyDescent="0.25">
      <c r="F690" s="305"/>
      <c r="H690" s="262"/>
      <c r="I690" s="265"/>
    </row>
    <row r="691" spans="6:9" ht="15.75" customHeight="1" x14ac:dyDescent="0.25">
      <c r="F691" s="305"/>
      <c r="H691" s="262"/>
      <c r="I691" s="265"/>
    </row>
    <row r="692" spans="6:9" ht="15.75" customHeight="1" x14ac:dyDescent="0.25">
      <c r="F692" s="305"/>
      <c r="H692" s="262"/>
      <c r="I692" s="265"/>
    </row>
    <row r="693" spans="6:9" ht="15.75" customHeight="1" x14ac:dyDescent="0.25">
      <c r="F693" s="305"/>
      <c r="H693" s="262"/>
      <c r="I693" s="265"/>
    </row>
    <row r="694" spans="6:9" ht="15.75" customHeight="1" x14ac:dyDescent="0.25">
      <c r="F694" s="305"/>
      <c r="H694" s="262"/>
      <c r="I694" s="265"/>
    </row>
    <row r="695" spans="6:9" ht="15.75" customHeight="1" x14ac:dyDescent="0.25">
      <c r="F695" s="305"/>
      <c r="H695" s="262"/>
      <c r="I695" s="265"/>
    </row>
    <row r="696" spans="6:9" ht="15.75" customHeight="1" x14ac:dyDescent="0.25">
      <c r="F696" s="305"/>
      <c r="H696" s="262"/>
      <c r="I696" s="265"/>
    </row>
    <row r="697" spans="6:9" ht="15.75" customHeight="1" x14ac:dyDescent="0.25">
      <c r="F697" s="305"/>
      <c r="H697" s="262"/>
      <c r="I697" s="265"/>
    </row>
    <row r="698" spans="6:9" ht="15.75" customHeight="1" x14ac:dyDescent="0.25">
      <c r="F698" s="305"/>
      <c r="H698" s="262"/>
      <c r="I698" s="265"/>
    </row>
    <row r="699" spans="6:9" ht="15.75" customHeight="1" x14ac:dyDescent="0.25">
      <c r="F699" s="305"/>
      <c r="H699" s="262"/>
      <c r="I699" s="265"/>
    </row>
    <row r="700" spans="6:9" ht="15.75" customHeight="1" x14ac:dyDescent="0.25">
      <c r="F700" s="305"/>
      <c r="H700" s="262"/>
      <c r="I700" s="265"/>
    </row>
    <row r="701" spans="6:9" ht="15.75" customHeight="1" x14ac:dyDescent="0.25">
      <c r="F701" s="305"/>
      <c r="H701" s="262"/>
      <c r="I701" s="265"/>
    </row>
    <row r="702" spans="6:9" ht="15.75" customHeight="1" x14ac:dyDescent="0.25">
      <c r="F702" s="305"/>
      <c r="H702" s="262"/>
      <c r="I702" s="265"/>
    </row>
    <row r="703" spans="6:9" ht="15.75" customHeight="1" x14ac:dyDescent="0.25">
      <c r="F703" s="305"/>
      <c r="H703" s="262"/>
      <c r="I703" s="265"/>
    </row>
    <row r="704" spans="6:9" ht="15.75" customHeight="1" x14ac:dyDescent="0.25">
      <c r="F704" s="305"/>
      <c r="H704" s="262"/>
      <c r="I704" s="265"/>
    </row>
    <row r="705" spans="6:9" ht="15.75" customHeight="1" x14ac:dyDescent="0.25">
      <c r="F705" s="305"/>
      <c r="H705" s="262"/>
      <c r="I705" s="265"/>
    </row>
    <row r="706" spans="6:9" ht="15.75" customHeight="1" x14ac:dyDescent="0.25">
      <c r="F706" s="305"/>
      <c r="H706" s="262"/>
      <c r="I706" s="265"/>
    </row>
    <row r="707" spans="6:9" ht="15.75" customHeight="1" x14ac:dyDescent="0.25">
      <c r="F707" s="305"/>
      <c r="H707" s="262"/>
      <c r="I707" s="265"/>
    </row>
    <row r="708" spans="6:9" ht="15.75" customHeight="1" x14ac:dyDescent="0.25">
      <c r="F708" s="305"/>
      <c r="H708" s="262"/>
      <c r="I708" s="265"/>
    </row>
    <row r="709" spans="6:9" ht="15.75" customHeight="1" x14ac:dyDescent="0.25">
      <c r="F709" s="305"/>
      <c r="H709" s="262"/>
      <c r="I709" s="265"/>
    </row>
    <row r="710" spans="6:9" ht="15.75" customHeight="1" x14ac:dyDescent="0.25">
      <c r="F710" s="305"/>
      <c r="H710" s="262"/>
      <c r="I710" s="265"/>
    </row>
    <row r="711" spans="6:9" ht="15.75" customHeight="1" x14ac:dyDescent="0.25">
      <c r="F711" s="305"/>
      <c r="H711" s="262"/>
      <c r="I711" s="265"/>
    </row>
    <row r="712" spans="6:9" ht="15.75" customHeight="1" x14ac:dyDescent="0.25">
      <c r="F712" s="305"/>
      <c r="H712" s="262"/>
      <c r="I712" s="265"/>
    </row>
    <row r="713" spans="6:9" ht="15.75" customHeight="1" x14ac:dyDescent="0.25">
      <c r="F713" s="305"/>
      <c r="H713" s="262"/>
      <c r="I713" s="265"/>
    </row>
    <row r="714" spans="6:9" ht="15.75" customHeight="1" x14ac:dyDescent="0.25">
      <c r="F714" s="305"/>
      <c r="H714" s="262"/>
      <c r="I714" s="265"/>
    </row>
    <row r="715" spans="6:9" ht="15.75" customHeight="1" x14ac:dyDescent="0.25">
      <c r="F715" s="305"/>
      <c r="H715" s="262"/>
      <c r="I715" s="265"/>
    </row>
    <row r="716" spans="6:9" ht="15.75" customHeight="1" x14ac:dyDescent="0.25">
      <c r="F716" s="305"/>
      <c r="H716" s="262"/>
      <c r="I716" s="265"/>
    </row>
    <row r="717" spans="6:9" ht="15.75" customHeight="1" x14ac:dyDescent="0.25">
      <c r="F717" s="305"/>
      <c r="H717" s="262"/>
      <c r="I717" s="265"/>
    </row>
    <row r="718" spans="6:9" ht="15.75" customHeight="1" x14ac:dyDescent="0.25">
      <c r="F718" s="305"/>
      <c r="H718" s="262"/>
      <c r="I718" s="265"/>
    </row>
    <row r="719" spans="6:9" ht="15.75" customHeight="1" x14ac:dyDescent="0.25">
      <c r="F719" s="305"/>
      <c r="H719" s="262"/>
      <c r="I719" s="265"/>
    </row>
    <row r="720" spans="6:9" ht="15.75" customHeight="1" x14ac:dyDescent="0.25">
      <c r="F720" s="305"/>
      <c r="H720" s="262"/>
      <c r="I720" s="265"/>
    </row>
    <row r="721" spans="6:9" ht="15.75" customHeight="1" x14ac:dyDescent="0.25">
      <c r="F721" s="305"/>
      <c r="H721" s="262"/>
      <c r="I721" s="265"/>
    </row>
    <row r="722" spans="6:9" ht="15.75" customHeight="1" x14ac:dyDescent="0.25">
      <c r="F722" s="305"/>
      <c r="H722" s="262"/>
      <c r="I722" s="265"/>
    </row>
    <row r="723" spans="6:9" ht="15.75" customHeight="1" x14ac:dyDescent="0.25">
      <c r="F723" s="305"/>
      <c r="H723" s="262"/>
      <c r="I723" s="265"/>
    </row>
    <row r="724" spans="6:9" ht="15.75" customHeight="1" x14ac:dyDescent="0.25">
      <c r="F724" s="305"/>
      <c r="H724" s="262"/>
      <c r="I724" s="265"/>
    </row>
    <row r="725" spans="6:9" ht="15.75" customHeight="1" x14ac:dyDescent="0.25">
      <c r="F725" s="305"/>
      <c r="H725" s="262"/>
      <c r="I725" s="265"/>
    </row>
    <row r="726" spans="6:9" ht="15.75" customHeight="1" x14ac:dyDescent="0.25">
      <c r="F726" s="305"/>
      <c r="H726" s="262"/>
      <c r="I726" s="265"/>
    </row>
    <row r="727" spans="6:9" ht="15.75" customHeight="1" x14ac:dyDescent="0.25">
      <c r="F727" s="305"/>
      <c r="H727" s="262"/>
      <c r="I727" s="265"/>
    </row>
    <row r="728" spans="6:9" ht="15.75" customHeight="1" x14ac:dyDescent="0.25">
      <c r="F728" s="305"/>
      <c r="H728" s="262"/>
      <c r="I728" s="265"/>
    </row>
    <row r="729" spans="6:9" ht="15.75" customHeight="1" x14ac:dyDescent="0.25">
      <c r="F729" s="305"/>
      <c r="H729" s="262"/>
      <c r="I729" s="265"/>
    </row>
    <row r="730" spans="6:9" ht="15.75" customHeight="1" x14ac:dyDescent="0.25">
      <c r="F730" s="305"/>
      <c r="H730" s="262"/>
      <c r="I730" s="265"/>
    </row>
    <row r="731" spans="6:9" ht="15.75" customHeight="1" x14ac:dyDescent="0.25">
      <c r="F731" s="305"/>
      <c r="H731" s="262"/>
      <c r="I731" s="265"/>
    </row>
    <row r="732" spans="6:9" ht="15.75" customHeight="1" x14ac:dyDescent="0.25">
      <c r="F732" s="305"/>
      <c r="H732" s="262"/>
      <c r="I732" s="265"/>
    </row>
    <row r="733" spans="6:9" ht="15.75" customHeight="1" x14ac:dyDescent="0.25">
      <c r="F733" s="305"/>
      <c r="H733" s="262"/>
      <c r="I733" s="265"/>
    </row>
    <row r="734" spans="6:9" ht="15.75" customHeight="1" x14ac:dyDescent="0.25">
      <c r="F734" s="305"/>
      <c r="H734" s="262"/>
      <c r="I734" s="265"/>
    </row>
    <row r="735" spans="6:9" ht="15.75" customHeight="1" x14ac:dyDescent="0.25">
      <c r="F735" s="305"/>
      <c r="H735" s="262"/>
      <c r="I735" s="265"/>
    </row>
    <row r="736" spans="6:9" ht="15.75" customHeight="1" x14ac:dyDescent="0.25">
      <c r="F736" s="305"/>
      <c r="H736" s="262"/>
      <c r="I736" s="265"/>
    </row>
    <row r="737" spans="6:9" ht="15.75" customHeight="1" x14ac:dyDescent="0.25">
      <c r="F737" s="305"/>
      <c r="H737" s="262"/>
      <c r="I737" s="265"/>
    </row>
    <row r="738" spans="6:9" ht="15.75" customHeight="1" x14ac:dyDescent="0.25">
      <c r="F738" s="305"/>
      <c r="H738" s="262"/>
      <c r="I738" s="265"/>
    </row>
    <row r="739" spans="6:9" ht="15.75" customHeight="1" x14ac:dyDescent="0.25">
      <c r="F739" s="305"/>
      <c r="H739" s="262"/>
      <c r="I739" s="265"/>
    </row>
    <row r="740" spans="6:9" ht="15.75" customHeight="1" x14ac:dyDescent="0.25">
      <c r="F740" s="305"/>
      <c r="H740" s="262"/>
      <c r="I740" s="265"/>
    </row>
    <row r="741" spans="6:9" ht="15.75" customHeight="1" x14ac:dyDescent="0.25">
      <c r="F741" s="305"/>
      <c r="H741" s="262"/>
      <c r="I741" s="265"/>
    </row>
    <row r="742" spans="6:9" ht="15.75" customHeight="1" x14ac:dyDescent="0.25">
      <c r="F742" s="305"/>
      <c r="H742" s="262"/>
      <c r="I742" s="265"/>
    </row>
    <row r="743" spans="6:9" ht="15.75" customHeight="1" x14ac:dyDescent="0.25">
      <c r="F743" s="305"/>
      <c r="H743" s="262"/>
      <c r="I743" s="265"/>
    </row>
    <row r="744" spans="6:9" ht="15.75" customHeight="1" x14ac:dyDescent="0.25">
      <c r="F744" s="305"/>
      <c r="H744" s="262"/>
      <c r="I744" s="265"/>
    </row>
    <row r="745" spans="6:9" ht="15.75" customHeight="1" x14ac:dyDescent="0.25">
      <c r="F745" s="305"/>
      <c r="H745" s="262"/>
      <c r="I745" s="265"/>
    </row>
    <row r="746" spans="6:9" ht="15.75" customHeight="1" x14ac:dyDescent="0.25">
      <c r="F746" s="305"/>
      <c r="H746" s="262"/>
      <c r="I746" s="265"/>
    </row>
    <row r="747" spans="6:9" ht="15.75" customHeight="1" x14ac:dyDescent="0.25">
      <c r="F747" s="305"/>
      <c r="H747" s="262"/>
      <c r="I747" s="265"/>
    </row>
    <row r="748" spans="6:9" ht="15.75" customHeight="1" x14ac:dyDescent="0.25">
      <c r="F748" s="305"/>
      <c r="H748" s="262"/>
      <c r="I748" s="265"/>
    </row>
    <row r="749" spans="6:9" ht="15.75" customHeight="1" x14ac:dyDescent="0.25">
      <c r="F749" s="305"/>
      <c r="H749" s="262"/>
      <c r="I749" s="265"/>
    </row>
    <row r="750" spans="6:9" ht="15.75" customHeight="1" x14ac:dyDescent="0.25">
      <c r="F750" s="305"/>
      <c r="H750" s="262"/>
      <c r="I750" s="265"/>
    </row>
    <row r="751" spans="6:9" ht="15.75" customHeight="1" x14ac:dyDescent="0.25">
      <c r="F751" s="305"/>
      <c r="H751" s="262"/>
      <c r="I751" s="265"/>
    </row>
    <row r="752" spans="6:9" ht="15.75" customHeight="1" x14ac:dyDescent="0.25">
      <c r="F752" s="305"/>
      <c r="H752" s="262"/>
      <c r="I752" s="265"/>
    </row>
    <row r="753" spans="6:9" ht="15.75" customHeight="1" x14ac:dyDescent="0.25">
      <c r="F753" s="305"/>
      <c r="H753" s="262"/>
      <c r="I753" s="265"/>
    </row>
    <row r="754" spans="6:9" ht="15.75" customHeight="1" x14ac:dyDescent="0.25">
      <c r="F754" s="305"/>
      <c r="H754" s="262"/>
      <c r="I754" s="265"/>
    </row>
    <row r="755" spans="6:9" ht="15.75" customHeight="1" x14ac:dyDescent="0.25">
      <c r="F755" s="305"/>
      <c r="H755" s="262"/>
      <c r="I755" s="265"/>
    </row>
    <row r="756" spans="6:9" ht="15.75" customHeight="1" x14ac:dyDescent="0.25">
      <c r="F756" s="305"/>
      <c r="H756" s="262"/>
      <c r="I756" s="265"/>
    </row>
    <row r="757" spans="6:9" ht="15.75" customHeight="1" x14ac:dyDescent="0.25">
      <c r="F757" s="305"/>
      <c r="H757" s="262"/>
      <c r="I757" s="265"/>
    </row>
    <row r="758" spans="6:9" ht="15.75" customHeight="1" x14ac:dyDescent="0.25">
      <c r="F758" s="305"/>
      <c r="H758" s="262"/>
      <c r="I758" s="265"/>
    </row>
    <row r="759" spans="6:9" ht="15.75" customHeight="1" x14ac:dyDescent="0.25">
      <c r="F759" s="305"/>
      <c r="H759" s="262"/>
      <c r="I759" s="265"/>
    </row>
    <row r="760" spans="6:9" ht="15.75" customHeight="1" x14ac:dyDescent="0.25">
      <c r="F760" s="305"/>
      <c r="H760" s="262"/>
      <c r="I760" s="265"/>
    </row>
    <row r="761" spans="6:9" ht="15.75" customHeight="1" x14ac:dyDescent="0.25">
      <c r="F761" s="305"/>
      <c r="H761" s="262"/>
      <c r="I761" s="265"/>
    </row>
    <row r="762" spans="6:9" ht="15.75" customHeight="1" x14ac:dyDescent="0.25">
      <c r="F762" s="305"/>
      <c r="H762" s="262"/>
      <c r="I762" s="265"/>
    </row>
    <row r="763" spans="6:9" ht="15.75" customHeight="1" x14ac:dyDescent="0.25">
      <c r="F763" s="305"/>
      <c r="H763" s="262"/>
      <c r="I763" s="265"/>
    </row>
    <row r="764" spans="6:9" ht="15.75" customHeight="1" x14ac:dyDescent="0.25">
      <c r="F764" s="305"/>
      <c r="H764" s="262"/>
      <c r="I764" s="265"/>
    </row>
    <row r="765" spans="6:9" ht="15.75" customHeight="1" x14ac:dyDescent="0.25">
      <c r="F765" s="305"/>
      <c r="H765" s="262"/>
      <c r="I765" s="265"/>
    </row>
    <row r="766" spans="6:9" ht="15.75" customHeight="1" x14ac:dyDescent="0.25">
      <c r="F766" s="305"/>
      <c r="H766" s="262"/>
      <c r="I766" s="265"/>
    </row>
    <row r="767" spans="6:9" ht="15.75" customHeight="1" x14ac:dyDescent="0.25">
      <c r="F767" s="305"/>
      <c r="H767" s="262"/>
      <c r="I767" s="265"/>
    </row>
    <row r="768" spans="6:9" ht="15.75" customHeight="1" x14ac:dyDescent="0.25">
      <c r="F768" s="305"/>
      <c r="H768" s="262"/>
      <c r="I768" s="265"/>
    </row>
    <row r="769" spans="6:9" ht="15.75" customHeight="1" x14ac:dyDescent="0.25">
      <c r="F769" s="305"/>
      <c r="H769" s="262"/>
      <c r="I769" s="265"/>
    </row>
    <row r="770" spans="6:9" ht="15.75" customHeight="1" x14ac:dyDescent="0.25">
      <c r="F770" s="305"/>
      <c r="H770" s="262"/>
      <c r="I770" s="265"/>
    </row>
    <row r="771" spans="6:9" ht="15.75" customHeight="1" x14ac:dyDescent="0.25">
      <c r="F771" s="305"/>
      <c r="H771" s="262"/>
      <c r="I771" s="265"/>
    </row>
    <row r="772" spans="6:9" ht="15.75" customHeight="1" x14ac:dyDescent="0.25">
      <c r="F772" s="305"/>
      <c r="H772" s="262"/>
      <c r="I772" s="265"/>
    </row>
    <row r="773" spans="6:9" ht="15.75" customHeight="1" x14ac:dyDescent="0.25">
      <c r="F773" s="305"/>
      <c r="H773" s="262"/>
      <c r="I773" s="265"/>
    </row>
    <row r="774" spans="6:9" ht="15.75" customHeight="1" x14ac:dyDescent="0.25">
      <c r="F774" s="305"/>
      <c r="H774" s="262"/>
      <c r="I774" s="265"/>
    </row>
    <row r="775" spans="6:9" ht="15.75" customHeight="1" x14ac:dyDescent="0.25">
      <c r="F775" s="305"/>
      <c r="H775" s="262"/>
      <c r="I775" s="265"/>
    </row>
    <row r="776" spans="6:9" ht="15.75" customHeight="1" x14ac:dyDescent="0.25">
      <c r="F776" s="305"/>
      <c r="H776" s="262"/>
      <c r="I776" s="265"/>
    </row>
    <row r="777" spans="6:9" ht="15.75" customHeight="1" x14ac:dyDescent="0.25">
      <c r="F777" s="305"/>
      <c r="H777" s="262"/>
      <c r="I777" s="265"/>
    </row>
    <row r="778" spans="6:9" ht="15.75" customHeight="1" x14ac:dyDescent="0.25">
      <c r="F778" s="305"/>
      <c r="H778" s="262"/>
      <c r="I778" s="265"/>
    </row>
    <row r="779" spans="6:9" ht="15.75" customHeight="1" x14ac:dyDescent="0.25">
      <c r="F779" s="305"/>
      <c r="H779" s="262"/>
      <c r="I779" s="265"/>
    </row>
    <row r="780" spans="6:9" ht="15.75" customHeight="1" x14ac:dyDescent="0.25">
      <c r="F780" s="305"/>
      <c r="H780" s="262"/>
      <c r="I780" s="265"/>
    </row>
    <row r="781" spans="6:9" ht="15.75" customHeight="1" x14ac:dyDescent="0.25">
      <c r="F781" s="305"/>
      <c r="H781" s="262"/>
      <c r="I781" s="265"/>
    </row>
    <row r="782" spans="6:9" ht="15.75" customHeight="1" x14ac:dyDescent="0.25">
      <c r="F782" s="305"/>
      <c r="H782" s="262"/>
      <c r="I782" s="265"/>
    </row>
    <row r="783" spans="6:9" ht="15.75" customHeight="1" x14ac:dyDescent="0.25">
      <c r="F783" s="305"/>
      <c r="H783" s="262"/>
      <c r="I783" s="265"/>
    </row>
    <row r="784" spans="6:9" ht="15.75" customHeight="1" x14ac:dyDescent="0.25">
      <c r="F784" s="305"/>
      <c r="H784" s="262"/>
      <c r="I784" s="265"/>
    </row>
    <row r="785" spans="6:9" ht="15.75" customHeight="1" x14ac:dyDescent="0.25">
      <c r="F785" s="305"/>
      <c r="H785" s="262"/>
      <c r="I785" s="265"/>
    </row>
    <row r="786" spans="6:9" ht="15.75" customHeight="1" x14ac:dyDescent="0.25">
      <c r="F786" s="305"/>
      <c r="H786" s="262"/>
      <c r="I786" s="265"/>
    </row>
    <row r="787" spans="6:9" ht="15.75" customHeight="1" x14ac:dyDescent="0.25">
      <c r="F787" s="305"/>
      <c r="H787" s="262"/>
      <c r="I787" s="265"/>
    </row>
    <row r="788" spans="6:9" ht="15.75" customHeight="1" x14ac:dyDescent="0.25">
      <c r="F788" s="305"/>
      <c r="H788" s="262"/>
      <c r="I788" s="265"/>
    </row>
    <row r="789" spans="6:9" ht="15.75" customHeight="1" x14ac:dyDescent="0.25">
      <c r="F789" s="305"/>
      <c r="H789" s="262"/>
      <c r="I789" s="265"/>
    </row>
    <row r="790" spans="6:9" ht="15.75" customHeight="1" x14ac:dyDescent="0.25">
      <c r="F790" s="305"/>
      <c r="H790" s="262"/>
      <c r="I790" s="265"/>
    </row>
    <row r="791" spans="6:9" ht="15.75" customHeight="1" x14ac:dyDescent="0.25">
      <c r="F791" s="305"/>
      <c r="H791" s="262"/>
      <c r="I791" s="265"/>
    </row>
    <row r="792" spans="6:9" ht="15.75" customHeight="1" x14ac:dyDescent="0.25">
      <c r="F792" s="305"/>
      <c r="H792" s="262"/>
      <c r="I792" s="265"/>
    </row>
    <row r="793" spans="6:9" ht="15.75" customHeight="1" x14ac:dyDescent="0.25">
      <c r="F793" s="305"/>
      <c r="H793" s="262"/>
      <c r="I793" s="265"/>
    </row>
    <row r="794" spans="6:9" ht="15.75" customHeight="1" x14ac:dyDescent="0.25">
      <c r="F794" s="305"/>
      <c r="H794" s="262"/>
      <c r="I794" s="265"/>
    </row>
    <row r="795" spans="6:9" ht="15.75" customHeight="1" x14ac:dyDescent="0.25">
      <c r="F795" s="305"/>
      <c r="H795" s="262"/>
      <c r="I795" s="265"/>
    </row>
    <row r="796" spans="6:9" ht="15.75" customHeight="1" x14ac:dyDescent="0.25">
      <c r="F796" s="305"/>
      <c r="H796" s="262"/>
      <c r="I796" s="265"/>
    </row>
    <row r="797" spans="6:9" ht="15.75" customHeight="1" x14ac:dyDescent="0.25">
      <c r="F797" s="305"/>
      <c r="H797" s="262"/>
      <c r="I797" s="265"/>
    </row>
    <row r="798" spans="6:9" ht="15.75" customHeight="1" x14ac:dyDescent="0.25">
      <c r="F798" s="305"/>
      <c r="H798" s="262"/>
      <c r="I798" s="265"/>
    </row>
    <row r="799" spans="6:9" ht="15.75" customHeight="1" x14ac:dyDescent="0.25">
      <c r="F799" s="305"/>
      <c r="H799" s="262"/>
      <c r="I799" s="265"/>
    </row>
    <row r="800" spans="6:9" ht="15.75" customHeight="1" x14ac:dyDescent="0.25">
      <c r="F800" s="305"/>
      <c r="H800" s="262"/>
      <c r="I800" s="265"/>
    </row>
    <row r="801" spans="6:9" ht="15.75" customHeight="1" x14ac:dyDescent="0.25">
      <c r="F801" s="305"/>
      <c r="H801" s="262"/>
      <c r="I801" s="265"/>
    </row>
    <row r="802" spans="6:9" ht="15.75" customHeight="1" x14ac:dyDescent="0.25">
      <c r="F802" s="305"/>
      <c r="H802" s="262"/>
      <c r="I802" s="265"/>
    </row>
    <row r="803" spans="6:9" ht="15.75" customHeight="1" x14ac:dyDescent="0.25">
      <c r="F803" s="305"/>
      <c r="H803" s="262"/>
      <c r="I803" s="265"/>
    </row>
    <row r="804" spans="6:9" ht="15.75" customHeight="1" x14ac:dyDescent="0.25">
      <c r="F804" s="305"/>
      <c r="H804" s="262"/>
      <c r="I804" s="265"/>
    </row>
    <row r="805" spans="6:9" ht="15.75" customHeight="1" x14ac:dyDescent="0.25">
      <c r="F805" s="305"/>
      <c r="H805" s="262"/>
      <c r="I805" s="265"/>
    </row>
    <row r="806" spans="6:9" ht="15.75" customHeight="1" x14ac:dyDescent="0.25">
      <c r="F806" s="305"/>
      <c r="H806" s="262"/>
      <c r="I806" s="265"/>
    </row>
    <row r="807" spans="6:9" ht="15.75" customHeight="1" x14ac:dyDescent="0.25">
      <c r="F807" s="305"/>
      <c r="H807" s="262"/>
      <c r="I807" s="265"/>
    </row>
    <row r="808" spans="6:9" ht="15.75" customHeight="1" x14ac:dyDescent="0.25">
      <c r="F808" s="305"/>
      <c r="H808" s="262"/>
      <c r="I808" s="265"/>
    </row>
    <row r="809" spans="6:9" ht="15.75" customHeight="1" x14ac:dyDescent="0.25">
      <c r="F809" s="305"/>
      <c r="H809" s="262"/>
      <c r="I809" s="265"/>
    </row>
    <row r="810" spans="6:9" ht="15.75" customHeight="1" x14ac:dyDescent="0.25">
      <c r="F810" s="305"/>
      <c r="H810" s="262"/>
      <c r="I810" s="265"/>
    </row>
    <row r="811" spans="6:9" ht="15.75" customHeight="1" x14ac:dyDescent="0.25">
      <c r="F811" s="305"/>
      <c r="H811" s="262"/>
      <c r="I811" s="265"/>
    </row>
    <row r="812" spans="6:9" ht="15.75" customHeight="1" x14ac:dyDescent="0.25">
      <c r="F812" s="305"/>
      <c r="H812" s="262"/>
      <c r="I812" s="265"/>
    </row>
    <row r="813" spans="6:9" ht="15.75" customHeight="1" x14ac:dyDescent="0.25">
      <c r="F813" s="305"/>
      <c r="H813" s="262"/>
      <c r="I813" s="265"/>
    </row>
    <row r="814" spans="6:9" ht="15.75" customHeight="1" x14ac:dyDescent="0.25">
      <c r="F814" s="305"/>
      <c r="H814" s="262"/>
      <c r="I814" s="265"/>
    </row>
    <row r="815" spans="6:9" ht="15.75" customHeight="1" x14ac:dyDescent="0.25">
      <c r="F815" s="305"/>
      <c r="H815" s="262"/>
      <c r="I815" s="265"/>
    </row>
    <row r="816" spans="6:9" ht="15.75" customHeight="1" x14ac:dyDescent="0.25">
      <c r="F816" s="305"/>
      <c r="H816" s="262"/>
      <c r="I816" s="265"/>
    </row>
    <row r="817" spans="6:9" ht="15.75" customHeight="1" x14ac:dyDescent="0.25">
      <c r="F817" s="305"/>
      <c r="H817" s="262"/>
      <c r="I817" s="265"/>
    </row>
    <row r="818" spans="6:9" ht="15.75" customHeight="1" x14ac:dyDescent="0.25">
      <c r="F818" s="305"/>
      <c r="H818" s="262"/>
      <c r="I818" s="265"/>
    </row>
    <row r="819" spans="6:9" ht="15.75" customHeight="1" x14ac:dyDescent="0.25">
      <c r="F819" s="305"/>
      <c r="H819" s="262"/>
      <c r="I819" s="265"/>
    </row>
    <row r="820" spans="6:9" ht="15.75" customHeight="1" x14ac:dyDescent="0.25">
      <c r="F820" s="305"/>
      <c r="H820" s="262"/>
      <c r="I820" s="265"/>
    </row>
    <row r="821" spans="6:9" ht="15.75" customHeight="1" x14ac:dyDescent="0.25">
      <c r="F821" s="305"/>
      <c r="H821" s="262"/>
      <c r="I821" s="265"/>
    </row>
    <row r="822" spans="6:9" ht="15.75" customHeight="1" x14ac:dyDescent="0.25">
      <c r="F822" s="305"/>
      <c r="H822" s="262"/>
      <c r="I822" s="265"/>
    </row>
    <row r="823" spans="6:9" ht="15.75" customHeight="1" x14ac:dyDescent="0.25">
      <c r="F823" s="305"/>
      <c r="H823" s="262"/>
      <c r="I823" s="265"/>
    </row>
    <row r="824" spans="6:9" ht="15.75" customHeight="1" x14ac:dyDescent="0.25">
      <c r="F824" s="305"/>
      <c r="H824" s="262"/>
      <c r="I824" s="265"/>
    </row>
    <row r="825" spans="6:9" ht="15.75" customHeight="1" x14ac:dyDescent="0.25">
      <c r="F825" s="305"/>
      <c r="H825" s="262"/>
      <c r="I825" s="265"/>
    </row>
    <row r="826" spans="6:9" ht="15.75" customHeight="1" x14ac:dyDescent="0.25">
      <c r="F826" s="305"/>
      <c r="H826" s="262"/>
      <c r="I826" s="265"/>
    </row>
    <row r="827" spans="6:9" ht="15.75" customHeight="1" x14ac:dyDescent="0.25">
      <c r="F827" s="305"/>
      <c r="H827" s="262"/>
      <c r="I827" s="265"/>
    </row>
    <row r="828" spans="6:9" ht="15.75" customHeight="1" x14ac:dyDescent="0.25">
      <c r="F828" s="305"/>
      <c r="H828" s="262"/>
      <c r="I828" s="265"/>
    </row>
    <row r="829" spans="6:9" ht="15.75" customHeight="1" x14ac:dyDescent="0.25">
      <c r="F829" s="305"/>
      <c r="H829" s="262"/>
      <c r="I829" s="265"/>
    </row>
    <row r="830" spans="6:9" ht="15.75" customHeight="1" x14ac:dyDescent="0.25">
      <c r="F830" s="305"/>
      <c r="H830" s="262"/>
      <c r="I830" s="265"/>
    </row>
    <row r="831" spans="6:9" ht="15.75" customHeight="1" x14ac:dyDescent="0.25">
      <c r="F831" s="305"/>
      <c r="H831" s="262"/>
      <c r="I831" s="265"/>
    </row>
    <row r="832" spans="6:9" ht="15.75" customHeight="1" x14ac:dyDescent="0.25">
      <c r="F832" s="305"/>
      <c r="H832" s="262"/>
      <c r="I832" s="265"/>
    </row>
    <row r="833" spans="6:9" ht="15.75" customHeight="1" x14ac:dyDescent="0.25">
      <c r="F833" s="305"/>
      <c r="H833" s="262"/>
      <c r="I833" s="265"/>
    </row>
    <row r="834" spans="6:9" ht="15.75" customHeight="1" x14ac:dyDescent="0.25">
      <c r="F834" s="305"/>
      <c r="H834" s="262"/>
      <c r="I834" s="265"/>
    </row>
    <row r="835" spans="6:9" ht="15.75" customHeight="1" x14ac:dyDescent="0.25">
      <c r="F835" s="305"/>
      <c r="H835" s="262"/>
      <c r="I835" s="265"/>
    </row>
    <row r="836" spans="6:9" ht="15.75" customHeight="1" x14ac:dyDescent="0.25">
      <c r="F836" s="305"/>
      <c r="H836" s="262"/>
      <c r="I836" s="265"/>
    </row>
    <row r="837" spans="6:9" ht="15.75" customHeight="1" x14ac:dyDescent="0.25">
      <c r="F837" s="305"/>
      <c r="H837" s="262"/>
      <c r="I837" s="265"/>
    </row>
    <row r="838" spans="6:9" ht="15.75" customHeight="1" x14ac:dyDescent="0.25">
      <c r="F838" s="305"/>
      <c r="H838" s="262"/>
      <c r="I838" s="265"/>
    </row>
    <row r="839" spans="6:9" ht="15.75" customHeight="1" x14ac:dyDescent="0.25">
      <c r="F839" s="305"/>
      <c r="H839" s="262"/>
      <c r="I839" s="265"/>
    </row>
    <row r="840" spans="6:9" ht="15.75" customHeight="1" x14ac:dyDescent="0.25">
      <c r="F840" s="305"/>
      <c r="H840" s="262"/>
      <c r="I840" s="265"/>
    </row>
    <row r="841" spans="6:9" ht="15.75" customHeight="1" x14ac:dyDescent="0.25">
      <c r="F841" s="305"/>
      <c r="H841" s="262"/>
      <c r="I841" s="265"/>
    </row>
    <row r="842" spans="6:9" ht="15.75" customHeight="1" x14ac:dyDescent="0.25">
      <c r="F842" s="305"/>
      <c r="H842" s="262"/>
      <c r="I842" s="265"/>
    </row>
    <row r="843" spans="6:9" ht="15.75" customHeight="1" x14ac:dyDescent="0.25">
      <c r="F843" s="305"/>
      <c r="H843" s="262"/>
      <c r="I843" s="265"/>
    </row>
    <row r="844" spans="6:9" ht="15.75" customHeight="1" x14ac:dyDescent="0.25">
      <c r="F844" s="305"/>
      <c r="H844" s="262"/>
      <c r="I844" s="265"/>
    </row>
    <row r="845" spans="6:9" ht="15.75" customHeight="1" x14ac:dyDescent="0.25">
      <c r="F845" s="305"/>
      <c r="H845" s="262"/>
      <c r="I845" s="265"/>
    </row>
    <row r="846" spans="6:9" ht="15.75" customHeight="1" x14ac:dyDescent="0.25">
      <c r="F846" s="305"/>
      <c r="H846" s="262"/>
      <c r="I846" s="265"/>
    </row>
    <row r="847" spans="6:9" ht="15.75" customHeight="1" x14ac:dyDescent="0.25">
      <c r="F847" s="305"/>
      <c r="H847" s="262"/>
      <c r="I847" s="265"/>
    </row>
    <row r="848" spans="6:9" ht="15.75" customHeight="1" x14ac:dyDescent="0.25">
      <c r="F848" s="305"/>
      <c r="H848" s="262"/>
      <c r="I848" s="265"/>
    </row>
    <row r="849" spans="6:9" ht="15.75" customHeight="1" x14ac:dyDescent="0.25">
      <c r="F849" s="305"/>
      <c r="H849" s="262"/>
      <c r="I849" s="265"/>
    </row>
    <row r="850" spans="6:9" ht="15.75" customHeight="1" x14ac:dyDescent="0.25">
      <c r="F850" s="305"/>
      <c r="H850" s="262"/>
      <c r="I850" s="265"/>
    </row>
    <row r="851" spans="6:9" ht="15.75" customHeight="1" x14ac:dyDescent="0.25">
      <c r="F851" s="305"/>
      <c r="H851" s="262"/>
      <c r="I851" s="265"/>
    </row>
    <row r="852" spans="6:9" ht="15.75" customHeight="1" x14ac:dyDescent="0.25">
      <c r="F852" s="305"/>
      <c r="H852" s="262"/>
      <c r="I852" s="265"/>
    </row>
    <row r="853" spans="6:9" ht="15.75" customHeight="1" x14ac:dyDescent="0.25">
      <c r="F853" s="305"/>
      <c r="H853" s="262"/>
      <c r="I853" s="265"/>
    </row>
    <row r="854" spans="6:9" ht="15.75" customHeight="1" x14ac:dyDescent="0.25">
      <c r="F854" s="305"/>
      <c r="H854" s="262"/>
      <c r="I854" s="265"/>
    </row>
    <row r="855" spans="6:9" ht="15.75" customHeight="1" x14ac:dyDescent="0.25">
      <c r="F855" s="305"/>
      <c r="H855" s="262"/>
      <c r="I855" s="265"/>
    </row>
    <row r="856" spans="6:9" ht="15.75" customHeight="1" x14ac:dyDescent="0.25">
      <c r="F856" s="305"/>
      <c r="H856" s="262"/>
      <c r="I856" s="265"/>
    </row>
    <row r="857" spans="6:9" ht="15.75" customHeight="1" x14ac:dyDescent="0.25">
      <c r="F857" s="305"/>
      <c r="H857" s="262"/>
      <c r="I857" s="265"/>
    </row>
    <row r="858" spans="6:9" ht="15.75" customHeight="1" x14ac:dyDescent="0.25">
      <c r="F858" s="305"/>
      <c r="H858" s="262"/>
      <c r="I858" s="265"/>
    </row>
    <row r="859" spans="6:9" ht="15.75" customHeight="1" x14ac:dyDescent="0.25">
      <c r="F859" s="305"/>
      <c r="H859" s="262"/>
      <c r="I859" s="265"/>
    </row>
    <row r="860" spans="6:9" ht="15.75" customHeight="1" x14ac:dyDescent="0.25">
      <c r="F860" s="305"/>
      <c r="H860" s="262"/>
      <c r="I860" s="265"/>
    </row>
    <row r="861" spans="6:9" ht="15.75" customHeight="1" x14ac:dyDescent="0.25">
      <c r="F861" s="305"/>
      <c r="H861" s="262"/>
      <c r="I861" s="265"/>
    </row>
    <row r="862" spans="6:9" ht="15.75" customHeight="1" x14ac:dyDescent="0.25">
      <c r="F862" s="305"/>
      <c r="H862" s="262"/>
      <c r="I862" s="265"/>
    </row>
    <row r="863" spans="6:9" ht="15.75" customHeight="1" x14ac:dyDescent="0.25">
      <c r="F863" s="305"/>
      <c r="H863" s="262"/>
      <c r="I863" s="265"/>
    </row>
    <row r="864" spans="6:9" ht="15.75" customHeight="1" x14ac:dyDescent="0.25">
      <c r="F864" s="305"/>
      <c r="H864" s="262"/>
      <c r="I864" s="265"/>
    </row>
    <row r="865" spans="6:9" ht="15.75" customHeight="1" x14ac:dyDescent="0.25">
      <c r="F865" s="305"/>
      <c r="H865" s="262"/>
      <c r="I865" s="265"/>
    </row>
    <row r="866" spans="6:9" ht="15.75" customHeight="1" x14ac:dyDescent="0.25">
      <c r="F866" s="305"/>
      <c r="H866" s="262"/>
      <c r="I866" s="265"/>
    </row>
    <row r="867" spans="6:9" ht="15.75" customHeight="1" x14ac:dyDescent="0.25">
      <c r="F867" s="305"/>
      <c r="H867" s="262"/>
      <c r="I867" s="265"/>
    </row>
    <row r="868" spans="6:9" ht="15.75" customHeight="1" x14ac:dyDescent="0.25">
      <c r="F868" s="305"/>
      <c r="H868" s="262"/>
      <c r="I868" s="265"/>
    </row>
    <row r="869" spans="6:9" ht="15.75" customHeight="1" x14ac:dyDescent="0.25">
      <c r="F869" s="305"/>
      <c r="H869" s="262"/>
      <c r="I869" s="265"/>
    </row>
    <row r="870" spans="6:9" ht="15.75" customHeight="1" x14ac:dyDescent="0.25">
      <c r="F870" s="305"/>
      <c r="H870" s="262"/>
      <c r="I870" s="265"/>
    </row>
    <row r="871" spans="6:9" ht="15.75" customHeight="1" x14ac:dyDescent="0.25">
      <c r="F871" s="305"/>
      <c r="H871" s="262"/>
      <c r="I871" s="265"/>
    </row>
    <row r="872" spans="6:9" ht="15.75" customHeight="1" x14ac:dyDescent="0.25">
      <c r="F872" s="305"/>
      <c r="H872" s="262"/>
      <c r="I872" s="265"/>
    </row>
    <row r="873" spans="6:9" ht="15.75" customHeight="1" x14ac:dyDescent="0.25">
      <c r="F873" s="305"/>
      <c r="H873" s="262"/>
      <c r="I873" s="265"/>
    </row>
    <row r="874" spans="6:9" ht="15.75" customHeight="1" x14ac:dyDescent="0.25">
      <c r="F874" s="305"/>
      <c r="H874" s="262"/>
      <c r="I874" s="265"/>
    </row>
    <row r="875" spans="6:9" ht="15.75" customHeight="1" x14ac:dyDescent="0.25">
      <c r="F875" s="305"/>
      <c r="H875" s="262"/>
      <c r="I875" s="265"/>
    </row>
    <row r="876" spans="6:9" ht="15.75" customHeight="1" x14ac:dyDescent="0.25">
      <c r="F876" s="305"/>
      <c r="H876" s="262"/>
      <c r="I876" s="265"/>
    </row>
    <row r="877" spans="6:9" ht="15.75" customHeight="1" x14ac:dyDescent="0.25">
      <c r="F877" s="305"/>
      <c r="H877" s="262"/>
      <c r="I877" s="265"/>
    </row>
    <row r="878" spans="6:9" ht="15.75" customHeight="1" x14ac:dyDescent="0.25">
      <c r="F878" s="305"/>
      <c r="H878" s="262"/>
      <c r="I878" s="265"/>
    </row>
    <row r="879" spans="6:9" ht="15.75" customHeight="1" x14ac:dyDescent="0.25">
      <c r="F879" s="305"/>
      <c r="H879" s="262"/>
      <c r="I879" s="265"/>
    </row>
    <row r="880" spans="6:9" ht="15.75" customHeight="1" x14ac:dyDescent="0.25">
      <c r="F880" s="305"/>
      <c r="H880" s="262"/>
      <c r="I880" s="265"/>
    </row>
    <row r="881" spans="6:9" ht="15.75" customHeight="1" x14ac:dyDescent="0.25">
      <c r="F881" s="305"/>
      <c r="H881" s="262"/>
      <c r="I881" s="265"/>
    </row>
    <row r="882" spans="6:9" ht="15.75" customHeight="1" x14ac:dyDescent="0.25">
      <c r="F882" s="305"/>
      <c r="H882" s="262"/>
      <c r="I882" s="265"/>
    </row>
    <row r="883" spans="6:9" ht="15.75" customHeight="1" x14ac:dyDescent="0.25">
      <c r="F883" s="305"/>
      <c r="H883" s="262"/>
      <c r="I883" s="265"/>
    </row>
    <row r="884" spans="6:9" ht="15.75" customHeight="1" x14ac:dyDescent="0.25">
      <c r="F884" s="305"/>
      <c r="H884" s="262"/>
      <c r="I884" s="265"/>
    </row>
    <row r="885" spans="6:9" ht="15.75" customHeight="1" x14ac:dyDescent="0.25">
      <c r="F885" s="305"/>
      <c r="H885" s="262"/>
      <c r="I885" s="265"/>
    </row>
    <row r="886" spans="6:9" ht="15.75" customHeight="1" x14ac:dyDescent="0.25">
      <c r="F886" s="305"/>
      <c r="H886" s="262"/>
      <c r="I886" s="265"/>
    </row>
    <row r="887" spans="6:9" ht="15.75" customHeight="1" x14ac:dyDescent="0.25">
      <c r="F887" s="305"/>
      <c r="H887" s="262"/>
      <c r="I887" s="265"/>
    </row>
    <row r="888" spans="6:9" ht="15.75" customHeight="1" x14ac:dyDescent="0.25">
      <c r="F888" s="305"/>
      <c r="H888" s="262"/>
      <c r="I888" s="265"/>
    </row>
    <row r="889" spans="6:9" ht="15.75" customHeight="1" x14ac:dyDescent="0.25">
      <c r="F889" s="305"/>
      <c r="H889" s="262"/>
      <c r="I889" s="265"/>
    </row>
    <row r="890" spans="6:9" ht="15.75" customHeight="1" x14ac:dyDescent="0.25">
      <c r="F890" s="305"/>
      <c r="H890" s="262"/>
      <c r="I890" s="265"/>
    </row>
    <row r="891" spans="6:9" ht="15.75" customHeight="1" x14ac:dyDescent="0.25">
      <c r="F891" s="305"/>
      <c r="H891" s="262"/>
      <c r="I891" s="265"/>
    </row>
    <row r="892" spans="6:9" ht="15.75" customHeight="1" x14ac:dyDescent="0.25">
      <c r="F892" s="305"/>
      <c r="H892" s="262"/>
      <c r="I892" s="265"/>
    </row>
    <row r="893" spans="6:9" ht="15.75" customHeight="1" x14ac:dyDescent="0.25">
      <c r="F893" s="305"/>
      <c r="H893" s="262"/>
      <c r="I893" s="265"/>
    </row>
    <row r="894" spans="6:9" ht="15.75" customHeight="1" x14ac:dyDescent="0.25">
      <c r="F894" s="305"/>
      <c r="H894" s="262"/>
      <c r="I894" s="265"/>
    </row>
    <row r="895" spans="6:9" ht="15.75" customHeight="1" x14ac:dyDescent="0.25">
      <c r="F895" s="305"/>
      <c r="H895" s="262"/>
      <c r="I895" s="265"/>
    </row>
    <row r="896" spans="6:9" ht="15.75" customHeight="1" x14ac:dyDescent="0.25">
      <c r="F896" s="305"/>
      <c r="H896" s="262"/>
      <c r="I896" s="265"/>
    </row>
    <row r="897" spans="6:9" ht="15.75" customHeight="1" x14ac:dyDescent="0.25">
      <c r="F897" s="305"/>
      <c r="H897" s="262"/>
      <c r="I897" s="265"/>
    </row>
    <row r="898" spans="6:9" ht="15.75" customHeight="1" x14ac:dyDescent="0.25">
      <c r="F898" s="305"/>
      <c r="H898" s="262"/>
      <c r="I898" s="265"/>
    </row>
    <row r="899" spans="6:9" ht="15.75" customHeight="1" x14ac:dyDescent="0.25">
      <c r="F899" s="305"/>
      <c r="H899" s="262"/>
      <c r="I899" s="265"/>
    </row>
    <row r="900" spans="6:9" ht="15.75" customHeight="1" x14ac:dyDescent="0.25">
      <c r="F900" s="305"/>
      <c r="H900" s="262"/>
      <c r="I900" s="265"/>
    </row>
    <row r="901" spans="6:9" ht="15.75" customHeight="1" x14ac:dyDescent="0.25">
      <c r="F901" s="305"/>
      <c r="H901" s="262"/>
      <c r="I901" s="265"/>
    </row>
    <row r="902" spans="6:9" ht="15.75" customHeight="1" x14ac:dyDescent="0.25">
      <c r="F902" s="305"/>
      <c r="H902" s="262"/>
      <c r="I902" s="265"/>
    </row>
    <row r="903" spans="6:9" ht="15.75" customHeight="1" x14ac:dyDescent="0.25">
      <c r="F903" s="305"/>
      <c r="H903" s="262"/>
      <c r="I903" s="265"/>
    </row>
    <row r="904" spans="6:9" ht="15.75" customHeight="1" x14ac:dyDescent="0.25">
      <c r="F904" s="305"/>
      <c r="H904" s="262"/>
      <c r="I904" s="265"/>
    </row>
    <row r="905" spans="6:9" ht="15.75" customHeight="1" x14ac:dyDescent="0.25">
      <c r="F905" s="305"/>
      <c r="H905" s="262"/>
      <c r="I905" s="265"/>
    </row>
    <row r="906" spans="6:9" ht="15.75" customHeight="1" x14ac:dyDescent="0.25">
      <c r="F906" s="305"/>
      <c r="H906" s="262"/>
      <c r="I906" s="265"/>
    </row>
    <row r="907" spans="6:9" ht="15.75" customHeight="1" x14ac:dyDescent="0.25">
      <c r="F907" s="305"/>
      <c r="H907" s="262"/>
      <c r="I907" s="265"/>
    </row>
    <row r="908" spans="6:9" ht="15.75" customHeight="1" x14ac:dyDescent="0.25">
      <c r="F908" s="305"/>
      <c r="H908" s="262"/>
      <c r="I908" s="265"/>
    </row>
    <row r="909" spans="6:9" ht="15.75" customHeight="1" x14ac:dyDescent="0.25">
      <c r="F909" s="305"/>
      <c r="H909" s="262"/>
      <c r="I909" s="265"/>
    </row>
    <row r="910" spans="6:9" ht="15.75" customHeight="1" x14ac:dyDescent="0.25">
      <c r="F910" s="305"/>
      <c r="H910" s="262"/>
      <c r="I910" s="265"/>
    </row>
    <row r="911" spans="6:9" ht="15.75" customHeight="1" x14ac:dyDescent="0.25">
      <c r="F911" s="305"/>
      <c r="H911" s="262"/>
      <c r="I911" s="265"/>
    </row>
    <row r="912" spans="6:9" ht="15.75" customHeight="1" x14ac:dyDescent="0.25">
      <c r="F912" s="305"/>
      <c r="H912" s="262"/>
      <c r="I912" s="265"/>
    </row>
    <row r="913" spans="6:9" ht="15.75" customHeight="1" x14ac:dyDescent="0.25">
      <c r="F913" s="305"/>
      <c r="H913" s="262"/>
      <c r="I913" s="265"/>
    </row>
    <row r="914" spans="6:9" ht="15.75" customHeight="1" x14ac:dyDescent="0.25">
      <c r="F914" s="305"/>
      <c r="H914" s="262"/>
      <c r="I914" s="265"/>
    </row>
    <row r="915" spans="6:9" ht="15.75" customHeight="1" x14ac:dyDescent="0.25">
      <c r="F915" s="305"/>
      <c r="H915" s="262"/>
      <c r="I915" s="265"/>
    </row>
    <row r="916" spans="6:9" ht="15.75" customHeight="1" x14ac:dyDescent="0.25">
      <c r="F916" s="305"/>
      <c r="H916" s="262"/>
      <c r="I916" s="265"/>
    </row>
    <row r="917" spans="6:9" ht="15.75" customHeight="1" x14ac:dyDescent="0.25">
      <c r="F917" s="305"/>
      <c r="H917" s="262"/>
      <c r="I917" s="265"/>
    </row>
    <row r="918" spans="6:9" ht="15.75" customHeight="1" x14ac:dyDescent="0.25">
      <c r="F918" s="305"/>
      <c r="H918" s="262"/>
      <c r="I918" s="265"/>
    </row>
    <row r="919" spans="6:9" ht="15.75" customHeight="1" x14ac:dyDescent="0.25">
      <c r="F919" s="305"/>
      <c r="H919" s="262"/>
      <c r="I919" s="265"/>
    </row>
    <row r="920" spans="6:9" ht="15.75" customHeight="1" x14ac:dyDescent="0.25">
      <c r="F920" s="305"/>
      <c r="H920" s="262"/>
      <c r="I920" s="265"/>
    </row>
    <row r="921" spans="6:9" ht="15.75" customHeight="1" x14ac:dyDescent="0.25">
      <c r="F921" s="305"/>
      <c r="H921" s="262"/>
      <c r="I921" s="265"/>
    </row>
    <row r="922" spans="6:9" ht="15.75" customHeight="1" x14ac:dyDescent="0.25">
      <c r="F922" s="305"/>
      <c r="H922" s="262"/>
      <c r="I922" s="265"/>
    </row>
    <row r="923" spans="6:9" ht="15.75" customHeight="1" x14ac:dyDescent="0.25">
      <c r="F923" s="305"/>
      <c r="H923" s="262"/>
      <c r="I923" s="265"/>
    </row>
    <row r="924" spans="6:9" ht="15.75" customHeight="1" x14ac:dyDescent="0.25">
      <c r="F924" s="305"/>
      <c r="H924" s="262"/>
      <c r="I924" s="265"/>
    </row>
    <row r="925" spans="6:9" ht="15.75" customHeight="1" x14ac:dyDescent="0.25">
      <c r="F925" s="305"/>
      <c r="H925" s="262"/>
      <c r="I925" s="265"/>
    </row>
    <row r="926" spans="6:9" ht="15.75" customHeight="1" x14ac:dyDescent="0.25">
      <c r="F926" s="305"/>
      <c r="H926" s="262"/>
      <c r="I926" s="265"/>
    </row>
    <row r="927" spans="6:9" ht="15.75" customHeight="1" x14ac:dyDescent="0.25">
      <c r="F927" s="305"/>
      <c r="H927" s="262"/>
      <c r="I927" s="265"/>
    </row>
    <row r="928" spans="6:9" ht="15.75" customHeight="1" x14ac:dyDescent="0.25">
      <c r="F928" s="305"/>
      <c r="H928" s="262"/>
      <c r="I928" s="265"/>
    </row>
    <row r="929" spans="6:9" ht="15.75" customHeight="1" x14ac:dyDescent="0.25">
      <c r="F929" s="305"/>
      <c r="H929" s="262"/>
      <c r="I929" s="265"/>
    </row>
    <row r="930" spans="6:9" ht="15.75" customHeight="1" x14ac:dyDescent="0.25">
      <c r="F930" s="305"/>
      <c r="H930" s="262"/>
      <c r="I930" s="265"/>
    </row>
    <row r="931" spans="6:9" ht="15.75" customHeight="1" x14ac:dyDescent="0.25">
      <c r="F931" s="305"/>
      <c r="H931" s="262"/>
      <c r="I931" s="265"/>
    </row>
    <row r="932" spans="6:9" ht="15.75" customHeight="1" x14ac:dyDescent="0.25">
      <c r="F932" s="305"/>
      <c r="H932" s="262"/>
      <c r="I932" s="265"/>
    </row>
    <row r="933" spans="6:9" ht="15.75" customHeight="1" x14ac:dyDescent="0.25">
      <c r="F933" s="305"/>
      <c r="H933" s="262"/>
      <c r="I933" s="265"/>
    </row>
    <row r="934" spans="6:9" ht="15.75" customHeight="1" x14ac:dyDescent="0.25">
      <c r="F934" s="305"/>
      <c r="H934" s="262"/>
      <c r="I934" s="265"/>
    </row>
    <row r="935" spans="6:9" ht="15.75" customHeight="1" x14ac:dyDescent="0.25">
      <c r="F935" s="305"/>
      <c r="H935" s="262"/>
      <c r="I935" s="265"/>
    </row>
    <row r="936" spans="6:9" ht="15.75" customHeight="1" x14ac:dyDescent="0.25">
      <c r="F936" s="305"/>
      <c r="H936" s="262"/>
      <c r="I936" s="265"/>
    </row>
    <row r="937" spans="6:9" ht="15.75" customHeight="1" x14ac:dyDescent="0.25">
      <c r="F937" s="305"/>
      <c r="H937" s="262"/>
      <c r="I937" s="265"/>
    </row>
    <row r="938" spans="6:9" ht="15.75" customHeight="1" x14ac:dyDescent="0.25">
      <c r="F938" s="305"/>
      <c r="H938" s="262"/>
      <c r="I938" s="265"/>
    </row>
    <row r="939" spans="6:9" ht="15.75" customHeight="1" x14ac:dyDescent="0.25">
      <c r="F939" s="305"/>
      <c r="H939" s="262"/>
      <c r="I939" s="265"/>
    </row>
    <row r="940" spans="6:9" ht="15.75" customHeight="1" x14ac:dyDescent="0.25">
      <c r="F940" s="305"/>
      <c r="H940" s="262"/>
      <c r="I940" s="265"/>
    </row>
    <row r="941" spans="6:9" ht="15.75" customHeight="1" x14ac:dyDescent="0.25">
      <c r="F941" s="305"/>
      <c r="H941" s="262"/>
      <c r="I941" s="265"/>
    </row>
    <row r="942" spans="6:9" ht="15.75" customHeight="1" x14ac:dyDescent="0.25">
      <c r="F942" s="305"/>
      <c r="H942" s="262"/>
      <c r="I942" s="265"/>
    </row>
    <row r="943" spans="6:9" ht="15.75" customHeight="1" x14ac:dyDescent="0.25">
      <c r="F943" s="305"/>
      <c r="H943" s="262"/>
      <c r="I943" s="265"/>
    </row>
    <row r="944" spans="6:9" ht="15.75" customHeight="1" x14ac:dyDescent="0.25">
      <c r="F944" s="305"/>
      <c r="H944" s="262"/>
      <c r="I944" s="265"/>
    </row>
    <row r="945" spans="6:9" ht="15.75" customHeight="1" x14ac:dyDescent="0.25">
      <c r="F945" s="305"/>
      <c r="H945" s="262"/>
      <c r="I945" s="265"/>
    </row>
    <row r="946" spans="6:9" ht="15.75" customHeight="1" x14ac:dyDescent="0.25">
      <c r="F946" s="305"/>
      <c r="H946" s="262"/>
      <c r="I946" s="265"/>
    </row>
    <row r="947" spans="6:9" ht="15.75" customHeight="1" x14ac:dyDescent="0.25">
      <c r="F947" s="305"/>
      <c r="H947" s="262"/>
      <c r="I947" s="265"/>
    </row>
    <row r="948" spans="6:9" ht="15.75" customHeight="1" x14ac:dyDescent="0.25">
      <c r="F948" s="305"/>
      <c r="H948" s="262"/>
      <c r="I948" s="265"/>
    </row>
    <row r="949" spans="6:9" ht="15.75" customHeight="1" x14ac:dyDescent="0.25">
      <c r="F949" s="305"/>
      <c r="H949" s="262"/>
      <c r="I949" s="265"/>
    </row>
    <row r="950" spans="6:9" ht="15.75" customHeight="1" x14ac:dyDescent="0.25">
      <c r="F950" s="305"/>
      <c r="H950" s="262"/>
      <c r="I950" s="265"/>
    </row>
    <row r="951" spans="6:9" ht="15.75" customHeight="1" x14ac:dyDescent="0.25">
      <c r="F951" s="305"/>
      <c r="H951" s="262"/>
      <c r="I951" s="265"/>
    </row>
    <row r="952" spans="6:9" ht="15.75" customHeight="1" x14ac:dyDescent="0.25">
      <c r="F952" s="305"/>
      <c r="H952" s="262"/>
      <c r="I952" s="265"/>
    </row>
    <row r="953" spans="6:9" ht="15.75" customHeight="1" x14ac:dyDescent="0.25">
      <c r="F953" s="305"/>
      <c r="H953" s="262"/>
      <c r="I953" s="265"/>
    </row>
    <row r="954" spans="6:9" ht="15.75" customHeight="1" x14ac:dyDescent="0.25">
      <c r="F954" s="305"/>
      <c r="H954" s="262"/>
      <c r="I954" s="265"/>
    </row>
    <row r="955" spans="6:9" ht="15.75" customHeight="1" x14ac:dyDescent="0.25">
      <c r="F955" s="305"/>
      <c r="H955" s="262"/>
      <c r="I955" s="265"/>
    </row>
    <row r="956" spans="6:9" ht="15.75" customHeight="1" x14ac:dyDescent="0.25">
      <c r="F956" s="305"/>
      <c r="H956" s="262"/>
      <c r="I956" s="265"/>
    </row>
    <row r="957" spans="6:9" ht="15.75" customHeight="1" x14ac:dyDescent="0.25">
      <c r="F957" s="305"/>
      <c r="H957" s="262"/>
      <c r="I957" s="265"/>
    </row>
    <row r="958" spans="6:9" ht="15.75" customHeight="1" x14ac:dyDescent="0.25">
      <c r="F958" s="305"/>
      <c r="H958" s="262"/>
      <c r="I958" s="265"/>
    </row>
    <row r="959" spans="6:9" ht="15.75" customHeight="1" x14ac:dyDescent="0.25">
      <c r="F959" s="305"/>
      <c r="H959" s="262"/>
      <c r="I959" s="265"/>
    </row>
    <row r="960" spans="6:9" ht="15.75" customHeight="1" x14ac:dyDescent="0.25">
      <c r="F960" s="305"/>
      <c r="H960" s="262"/>
      <c r="I960" s="265"/>
    </row>
    <row r="961" spans="6:9" ht="15.75" customHeight="1" x14ac:dyDescent="0.25">
      <c r="F961" s="305"/>
      <c r="H961" s="262"/>
      <c r="I961" s="265"/>
    </row>
    <row r="962" spans="6:9" ht="15.75" customHeight="1" x14ac:dyDescent="0.25">
      <c r="F962" s="305"/>
      <c r="H962" s="262"/>
      <c r="I962" s="265"/>
    </row>
    <row r="963" spans="6:9" ht="15.75" customHeight="1" x14ac:dyDescent="0.25">
      <c r="F963" s="305"/>
      <c r="H963" s="262"/>
      <c r="I963" s="265"/>
    </row>
    <row r="964" spans="6:9" ht="15.75" customHeight="1" x14ac:dyDescent="0.25">
      <c r="F964" s="305"/>
      <c r="H964" s="262"/>
      <c r="I964" s="265"/>
    </row>
    <row r="965" spans="6:9" ht="15.75" customHeight="1" x14ac:dyDescent="0.25">
      <c r="F965" s="305"/>
      <c r="H965" s="262"/>
      <c r="I965" s="265"/>
    </row>
    <row r="966" spans="6:9" ht="15.75" customHeight="1" x14ac:dyDescent="0.25">
      <c r="F966" s="305"/>
      <c r="H966" s="262"/>
      <c r="I966" s="265"/>
    </row>
    <row r="967" spans="6:9" ht="15.75" customHeight="1" x14ac:dyDescent="0.25">
      <c r="F967" s="305"/>
      <c r="H967" s="262"/>
      <c r="I967" s="265"/>
    </row>
    <row r="968" spans="6:9" ht="15.75" customHeight="1" x14ac:dyDescent="0.25">
      <c r="F968" s="305"/>
      <c r="H968" s="262"/>
      <c r="I968" s="265"/>
    </row>
    <row r="969" spans="6:9" ht="15.75" customHeight="1" x14ac:dyDescent="0.25">
      <c r="F969" s="305"/>
      <c r="H969" s="262"/>
      <c r="I969" s="265"/>
    </row>
    <row r="970" spans="6:9" ht="15.75" customHeight="1" x14ac:dyDescent="0.25">
      <c r="F970" s="305"/>
      <c r="H970" s="262"/>
      <c r="I970" s="265"/>
    </row>
    <row r="971" spans="6:9" ht="15.75" customHeight="1" x14ac:dyDescent="0.25">
      <c r="F971" s="305"/>
      <c r="H971" s="262"/>
      <c r="I971" s="265"/>
    </row>
    <row r="972" spans="6:9" ht="15.75" customHeight="1" x14ac:dyDescent="0.25">
      <c r="F972" s="305"/>
      <c r="H972" s="262"/>
      <c r="I972" s="265"/>
    </row>
    <row r="973" spans="6:9" ht="15.75" customHeight="1" x14ac:dyDescent="0.25">
      <c r="F973" s="305"/>
      <c r="H973" s="262"/>
      <c r="I973" s="265"/>
    </row>
    <row r="974" spans="6:9" ht="15.75" customHeight="1" x14ac:dyDescent="0.25">
      <c r="F974" s="305"/>
      <c r="H974" s="262"/>
      <c r="I974" s="265"/>
    </row>
    <row r="975" spans="6:9" ht="15.75" customHeight="1" x14ac:dyDescent="0.25">
      <c r="F975" s="305"/>
      <c r="H975" s="262"/>
      <c r="I975" s="265"/>
    </row>
    <row r="976" spans="6:9" ht="15.75" customHeight="1" x14ac:dyDescent="0.25">
      <c r="F976" s="305"/>
      <c r="H976" s="262"/>
      <c r="I976" s="265"/>
    </row>
    <row r="977" spans="6:9" ht="15.75" customHeight="1" x14ac:dyDescent="0.25">
      <c r="F977" s="305"/>
      <c r="H977" s="262"/>
      <c r="I977" s="265"/>
    </row>
    <row r="978" spans="6:9" ht="15.75" customHeight="1" x14ac:dyDescent="0.25">
      <c r="F978" s="305"/>
      <c r="H978" s="262"/>
      <c r="I978" s="265"/>
    </row>
    <row r="979" spans="6:9" ht="15.75" customHeight="1" x14ac:dyDescent="0.25">
      <c r="F979" s="305"/>
      <c r="H979" s="262"/>
      <c r="I979" s="265"/>
    </row>
    <row r="980" spans="6:9" ht="15.75" customHeight="1" x14ac:dyDescent="0.25">
      <c r="F980" s="305"/>
      <c r="H980" s="262"/>
      <c r="I980" s="265"/>
    </row>
    <row r="981" spans="6:9" ht="15.75" customHeight="1" x14ac:dyDescent="0.25">
      <c r="F981" s="305"/>
      <c r="H981" s="262"/>
      <c r="I981" s="265"/>
    </row>
    <row r="982" spans="6:9" ht="15.75" customHeight="1" x14ac:dyDescent="0.25">
      <c r="F982" s="305"/>
      <c r="H982" s="262"/>
      <c r="I982" s="265"/>
    </row>
    <row r="983" spans="6:9" ht="15.75" customHeight="1" x14ac:dyDescent="0.25">
      <c r="F983" s="305"/>
      <c r="H983" s="262"/>
      <c r="I983" s="265"/>
    </row>
    <row r="984" spans="6:9" ht="15.75" customHeight="1" x14ac:dyDescent="0.25">
      <c r="F984" s="305"/>
      <c r="H984" s="262"/>
      <c r="I984" s="265"/>
    </row>
    <row r="985" spans="6:9" ht="15.75" customHeight="1" x14ac:dyDescent="0.25">
      <c r="F985" s="305"/>
      <c r="H985" s="262"/>
      <c r="I985" s="265"/>
    </row>
    <row r="986" spans="6:9" ht="15.75" customHeight="1" x14ac:dyDescent="0.25">
      <c r="F986" s="305"/>
      <c r="H986" s="262"/>
      <c r="I986" s="265"/>
    </row>
    <row r="987" spans="6:9" ht="15.75" customHeight="1" x14ac:dyDescent="0.25">
      <c r="F987" s="305"/>
      <c r="H987" s="262"/>
      <c r="I987" s="265"/>
    </row>
    <row r="988" spans="6:9" ht="15.75" customHeight="1" x14ac:dyDescent="0.25">
      <c r="F988" s="305"/>
      <c r="H988" s="262"/>
      <c r="I988" s="265"/>
    </row>
    <row r="989" spans="6:9" ht="15.75" customHeight="1" x14ac:dyDescent="0.25">
      <c r="F989" s="305"/>
      <c r="H989" s="262"/>
      <c r="I989" s="265"/>
    </row>
    <row r="990" spans="6:9" ht="15.75" customHeight="1" x14ac:dyDescent="0.25">
      <c r="F990" s="305"/>
      <c r="H990" s="262"/>
      <c r="I990" s="265"/>
    </row>
    <row r="991" spans="6:9" ht="15.75" customHeight="1" x14ac:dyDescent="0.25">
      <c r="F991" s="305"/>
      <c r="H991" s="262"/>
      <c r="I991" s="265"/>
    </row>
    <row r="992" spans="6:9" ht="15.75" customHeight="1" x14ac:dyDescent="0.25">
      <c r="F992" s="305"/>
      <c r="H992" s="262"/>
      <c r="I992" s="265"/>
    </row>
    <row r="993" spans="6:9" ht="15.75" customHeight="1" x14ac:dyDescent="0.25">
      <c r="F993" s="305"/>
      <c r="H993" s="262"/>
      <c r="I993" s="265"/>
    </row>
    <row r="994" spans="6:9" ht="15.75" customHeight="1" x14ac:dyDescent="0.25">
      <c r="F994" s="305"/>
      <c r="H994" s="262"/>
      <c r="I994" s="265"/>
    </row>
    <row r="995" spans="6:9" ht="15.75" customHeight="1" x14ac:dyDescent="0.25">
      <c r="F995" s="305"/>
      <c r="H995" s="262"/>
      <c r="I995" s="265"/>
    </row>
    <row r="996" spans="6:9" ht="15.75" customHeight="1" x14ac:dyDescent="0.25">
      <c r="F996" s="305"/>
      <c r="H996" s="262"/>
      <c r="I996" s="265"/>
    </row>
    <row r="997" spans="6:9" ht="15.75" customHeight="1" x14ac:dyDescent="0.25">
      <c r="F997" s="305"/>
      <c r="H997" s="262"/>
      <c r="I997" s="265"/>
    </row>
    <row r="998" spans="6:9" ht="15.75" customHeight="1" x14ac:dyDescent="0.25">
      <c r="F998" s="305"/>
      <c r="H998" s="262"/>
      <c r="I998" s="265"/>
    </row>
    <row r="999" spans="6:9" ht="15.75" customHeight="1" x14ac:dyDescent="0.25">
      <c r="F999" s="305"/>
      <c r="H999" s="262"/>
      <c r="I999" s="265"/>
    </row>
    <row r="1000" spans="6:9" ht="15.75" customHeight="1" x14ac:dyDescent="0.25">
      <c r="F1000" s="305"/>
      <c r="H1000" s="262"/>
      <c r="I1000" s="265"/>
    </row>
  </sheetData>
  <hyperlinks>
    <hyperlink ref="J2" location="'TỔNG HỢP'!A1" display="MỤC LỤC" xr:uid="{00000000-0004-0000-1B00-000000000000}"/>
  </hyperlinks>
  <pageMargins left="0.7" right="0.7" top="0.75" bottom="0.75" header="0" footer="0"/>
  <pageSetup paperSize="9" fitToWidth="0" fitToHeight="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1000"/>
  <sheetViews>
    <sheetView workbookViewId="0">
      <selection activeCell="J2" sqref="J2"/>
    </sheetView>
  </sheetViews>
  <sheetFormatPr defaultColWidth="14" defaultRowHeight="15" customHeight="1" x14ac:dyDescent="0.25"/>
  <cols>
    <col min="1" max="1" width="11.5703125" customWidth="1"/>
    <col min="2" max="2" width="41.7109375" customWidth="1"/>
    <col min="3" max="3" width="14" customWidth="1"/>
    <col min="4" max="4" width="16.28515625" customWidth="1"/>
    <col min="5" max="5" width="11.85546875" customWidth="1"/>
    <col min="6" max="6" width="15.7109375" customWidth="1"/>
    <col min="7" max="7" width="13.5703125" customWidth="1"/>
    <col min="8" max="8" width="13.42578125" customWidth="1"/>
    <col min="9" max="9" width="19.85546875" customWidth="1"/>
    <col min="10" max="10" width="13.7109375" customWidth="1"/>
    <col min="11" max="26" width="8.7109375" customWidth="1"/>
  </cols>
  <sheetData>
    <row r="1" spans="1:26" x14ac:dyDescent="0.25">
      <c r="F1" s="55"/>
      <c r="H1" s="262"/>
    </row>
    <row r="2" spans="1:26" ht="47.25" x14ac:dyDescent="0.25">
      <c r="A2" s="246" t="s">
        <v>281</v>
      </c>
      <c r="B2" s="246" t="s">
        <v>282</v>
      </c>
      <c r="C2" s="247" t="s">
        <v>283</v>
      </c>
      <c r="D2" s="248" t="s">
        <v>417</v>
      </c>
      <c r="E2" s="249" t="s">
        <v>418</v>
      </c>
      <c r="F2" s="266"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39.75" customHeight="1" x14ac:dyDescent="0.25">
      <c r="A3" s="278"/>
      <c r="B3" s="454" t="s">
        <v>93</v>
      </c>
      <c r="C3" s="307" t="s">
        <v>94</v>
      </c>
      <c r="D3" s="280">
        <f>VLOOKUP(C3,'TỔNG HỢP'!$C$4:$P$84,3,0)</f>
        <v>10000000</v>
      </c>
      <c r="E3" s="281"/>
      <c r="F3" s="456">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75"/>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75"/>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75"/>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75"/>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E8" s="243"/>
      <c r="F8" s="275"/>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75"/>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75"/>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75"/>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75"/>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75"/>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75"/>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75"/>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75"/>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75"/>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75"/>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75"/>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75"/>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850</v>
      </c>
      <c r="C21" s="260"/>
      <c r="D21" s="244"/>
      <c r="E21" s="243"/>
      <c r="F21" s="275"/>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851</v>
      </c>
      <c r="C22" s="260"/>
      <c r="D22" s="244"/>
      <c r="E22" s="275">
        <f>7600000+4255000</f>
        <v>11855000</v>
      </c>
      <c r="F22" s="275"/>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F23" s="55"/>
      <c r="H23" s="262"/>
    </row>
    <row r="24" spans="1:26" ht="15.75" customHeight="1" x14ac:dyDescent="0.25">
      <c r="F24" s="55"/>
      <c r="H24" s="262"/>
    </row>
    <row r="25" spans="1:26" ht="15.75" customHeight="1" x14ac:dyDescent="0.25">
      <c r="F25" s="55"/>
      <c r="H25" s="262"/>
    </row>
    <row r="26" spans="1:26" ht="15.75" customHeight="1" x14ac:dyDescent="0.25">
      <c r="F26" s="55"/>
      <c r="H26" s="262"/>
    </row>
    <row r="27" spans="1:26" ht="15.75" customHeight="1" x14ac:dyDescent="0.25">
      <c r="F27" s="55"/>
      <c r="H27" s="262"/>
    </row>
    <row r="28" spans="1:26" ht="15.75" customHeight="1" x14ac:dyDescent="0.25">
      <c r="F28" s="55"/>
      <c r="H28" s="262"/>
    </row>
    <row r="29" spans="1:26" ht="15.75" customHeight="1" x14ac:dyDescent="0.25">
      <c r="F29" s="55"/>
      <c r="H29" s="262"/>
    </row>
    <row r="30" spans="1:26" ht="15.75" customHeight="1" x14ac:dyDescent="0.25">
      <c r="F30" s="55"/>
      <c r="H30" s="262"/>
    </row>
    <row r="31" spans="1:26" ht="15.75" customHeight="1" x14ac:dyDescent="0.25">
      <c r="F31" s="55"/>
      <c r="H31" s="262"/>
    </row>
    <row r="32" spans="1:26" ht="15.75" customHeight="1" x14ac:dyDescent="0.25">
      <c r="F32" s="55"/>
      <c r="H32" s="262"/>
    </row>
    <row r="33" spans="6:8" ht="15.75" customHeight="1" x14ac:dyDescent="0.25">
      <c r="F33" s="55"/>
      <c r="H33" s="262"/>
    </row>
    <row r="34" spans="6:8" ht="15.75" customHeight="1" x14ac:dyDescent="0.25">
      <c r="F34" s="55"/>
      <c r="H34" s="262"/>
    </row>
    <row r="35" spans="6:8" ht="15.75" customHeight="1" x14ac:dyDescent="0.25">
      <c r="F35" s="55"/>
      <c r="H35" s="262"/>
    </row>
    <row r="36" spans="6:8" ht="15.75" customHeight="1" x14ac:dyDescent="0.25">
      <c r="F36" s="55"/>
      <c r="H36" s="262"/>
    </row>
    <row r="37" spans="6:8" ht="15.75" customHeight="1" x14ac:dyDescent="0.25">
      <c r="F37" s="55"/>
      <c r="H37" s="262"/>
    </row>
    <row r="38" spans="6:8" ht="15.75" customHeight="1" x14ac:dyDescent="0.25">
      <c r="F38" s="55"/>
      <c r="H38" s="262"/>
    </row>
    <row r="39" spans="6:8" ht="15.75" customHeight="1" x14ac:dyDescent="0.25">
      <c r="F39" s="55"/>
      <c r="H39" s="262"/>
    </row>
    <row r="40" spans="6:8" ht="15.75" customHeight="1" x14ac:dyDescent="0.25">
      <c r="F40" s="55"/>
      <c r="H40" s="262"/>
    </row>
    <row r="41" spans="6:8" ht="15.75" customHeight="1" x14ac:dyDescent="0.25">
      <c r="F41" s="55"/>
      <c r="H41" s="262"/>
    </row>
    <row r="42" spans="6:8" ht="15.75" customHeight="1" x14ac:dyDescent="0.25">
      <c r="F42" s="55"/>
      <c r="H42" s="262"/>
    </row>
    <row r="43" spans="6:8" ht="15.75" customHeight="1" x14ac:dyDescent="0.25">
      <c r="F43" s="55"/>
      <c r="H43" s="262"/>
    </row>
    <row r="44" spans="6:8" ht="15.75" customHeight="1" x14ac:dyDescent="0.25">
      <c r="F44" s="55"/>
      <c r="H44" s="262"/>
    </row>
    <row r="45" spans="6:8" ht="15.75" customHeight="1" x14ac:dyDescent="0.25">
      <c r="F45" s="55"/>
      <c r="H45" s="262"/>
    </row>
    <row r="46" spans="6:8" ht="15.75" customHeight="1" x14ac:dyDescent="0.25">
      <c r="F46" s="55"/>
      <c r="H46" s="262"/>
    </row>
    <row r="47" spans="6:8" ht="15.75" customHeight="1" x14ac:dyDescent="0.25">
      <c r="F47" s="55"/>
      <c r="H47" s="262"/>
    </row>
    <row r="48" spans="6:8" ht="15.75" customHeight="1" x14ac:dyDescent="0.25">
      <c r="F48" s="55"/>
      <c r="H48" s="262"/>
    </row>
    <row r="49" spans="6:8" ht="15.75" customHeight="1" x14ac:dyDescent="0.25">
      <c r="F49" s="55"/>
      <c r="H49" s="262"/>
    </row>
    <row r="50" spans="6:8" ht="15.75" customHeight="1" x14ac:dyDescent="0.25">
      <c r="F50" s="55"/>
      <c r="H50" s="262"/>
    </row>
    <row r="51" spans="6:8" ht="15.75" customHeight="1" x14ac:dyDescent="0.25">
      <c r="F51" s="55"/>
      <c r="H51" s="262"/>
    </row>
    <row r="52" spans="6:8" ht="15.75" customHeight="1" x14ac:dyDescent="0.25">
      <c r="F52" s="55"/>
      <c r="H52" s="262"/>
    </row>
    <row r="53" spans="6:8" ht="15.75" customHeight="1" x14ac:dyDescent="0.25">
      <c r="F53" s="55"/>
      <c r="H53" s="262"/>
    </row>
    <row r="54" spans="6:8" ht="15.75" customHeight="1" x14ac:dyDescent="0.25">
      <c r="F54" s="55"/>
      <c r="H54" s="262"/>
    </row>
    <row r="55" spans="6:8" ht="15.75" customHeight="1" x14ac:dyDescent="0.25">
      <c r="F55" s="55"/>
      <c r="H55" s="262"/>
    </row>
    <row r="56" spans="6:8" ht="15.75" customHeight="1" x14ac:dyDescent="0.25">
      <c r="F56" s="55"/>
      <c r="H56" s="262"/>
    </row>
    <row r="57" spans="6:8" ht="15.75" customHeight="1" x14ac:dyDescent="0.25">
      <c r="F57" s="55"/>
      <c r="H57" s="262"/>
    </row>
    <row r="58" spans="6:8" ht="15.75" customHeight="1" x14ac:dyDescent="0.25">
      <c r="F58" s="55"/>
      <c r="H58" s="262"/>
    </row>
    <row r="59" spans="6:8" ht="15.75" customHeight="1" x14ac:dyDescent="0.25">
      <c r="F59" s="55"/>
      <c r="H59" s="262"/>
    </row>
    <row r="60" spans="6:8" ht="15.75" customHeight="1" x14ac:dyDescent="0.25">
      <c r="F60" s="55"/>
      <c r="H60" s="262"/>
    </row>
    <row r="61" spans="6:8" ht="15.75" customHeight="1" x14ac:dyDescent="0.25">
      <c r="F61" s="55"/>
      <c r="H61" s="262"/>
    </row>
    <row r="62" spans="6:8" ht="15.75" customHeight="1" x14ac:dyDescent="0.25">
      <c r="F62" s="55"/>
      <c r="H62" s="262"/>
    </row>
    <row r="63" spans="6:8" ht="15.75" customHeight="1" x14ac:dyDescent="0.25">
      <c r="F63" s="55"/>
      <c r="H63" s="262"/>
    </row>
    <row r="64" spans="6:8" ht="15.75" customHeight="1" x14ac:dyDescent="0.25">
      <c r="F64" s="55"/>
      <c r="H64" s="262"/>
    </row>
    <row r="65" spans="6:8" ht="15.75" customHeight="1" x14ac:dyDescent="0.25">
      <c r="F65" s="55"/>
      <c r="H65" s="262"/>
    </row>
    <row r="66" spans="6:8" ht="15.75" customHeight="1" x14ac:dyDescent="0.25">
      <c r="F66" s="55"/>
      <c r="H66" s="262"/>
    </row>
    <row r="67" spans="6:8" ht="15.75" customHeight="1" x14ac:dyDescent="0.25">
      <c r="F67" s="55"/>
      <c r="H67" s="262"/>
    </row>
    <row r="68" spans="6:8" ht="15.75" customHeight="1" x14ac:dyDescent="0.25">
      <c r="F68" s="55"/>
      <c r="H68" s="262"/>
    </row>
    <row r="69" spans="6:8" ht="15.75" customHeight="1" x14ac:dyDescent="0.25">
      <c r="F69" s="55"/>
      <c r="H69" s="262"/>
    </row>
    <row r="70" spans="6:8" ht="15.75" customHeight="1" x14ac:dyDescent="0.25">
      <c r="F70" s="55"/>
      <c r="H70" s="262"/>
    </row>
    <row r="71" spans="6:8" ht="15.75" customHeight="1" x14ac:dyDescent="0.25">
      <c r="F71" s="55"/>
      <c r="H71" s="262"/>
    </row>
    <row r="72" spans="6:8" ht="15.75" customHeight="1" x14ac:dyDescent="0.25">
      <c r="F72" s="55"/>
      <c r="H72" s="262"/>
    </row>
    <row r="73" spans="6:8" ht="15.75" customHeight="1" x14ac:dyDescent="0.25">
      <c r="F73" s="55"/>
      <c r="H73" s="262"/>
    </row>
    <row r="74" spans="6:8" ht="15.75" customHeight="1" x14ac:dyDescent="0.25">
      <c r="F74" s="55"/>
      <c r="H74" s="262"/>
    </row>
    <row r="75" spans="6:8" ht="15.75" customHeight="1" x14ac:dyDescent="0.25">
      <c r="F75" s="55"/>
      <c r="H75" s="262"/>
    </row>
    <row r="76" spans="6:8" ht="15.75" customHeight="1" x14ac:dyDescent="0.25">
      <c r="F76" s="55"/>
      <c r="H76" s="262"/>
    </row>
    <row r="77" spans="6:8" ht="15.75" customHeight="1" x14ac:dyDescent="0.25">
      <c r="F77" s="55"/>
      <c r="H77" s="262"/>
    </row>
    <row r="78" spans="6:8" ht="15.75" customHeight="1" x14ac:dyDescent="0.25">
      <c r="F78" s="55"/>
      <c r="H78" s="262"/>
    </row>
    <row r="79" spans="6:8" ht="15.75" customHeight="1" x14ac:dyDescent="0.25">
      <c r="F79" s="55"/>
      <c r="H79" s="262"/>
    </row>
    <row r="80" spans="6:8" ht="15.75" customHeight="1" x14ac:dyDescent="0.25">
      <c r="F80" s="55"/>
      <c r="H80" s="262"/>
    </row>
    <row r="81" spans="6:8" ht="15.75" customHeight="1" x14ac:dyDescent="0.25">
      <c r="F81" s="55"/>
      <c r="H81" s="262"/>
    </row>
    <row r="82" spans="6:8" ht="15.75" customHeight="1" x14ac:dyDescent="0.25">
      <c r="F82" s="55"/>
      <c r="H82" s="262"/>
    </row>
    <row r="83" spans="6:8" ht="15.75" customHeight="1" x14ac:dyDescent="0.25">
      <c r="F83" s="55"/>
      <c r="H83" s="262"/>
    </row>
    <row r="84" spans="6:8" ht="15.75" customHeight="1" x14ac:dyDescent="0.25">
      <c r="F84" s="55"/>
      <c r="H84" s="262"/>
    </row>
    <row r="85" spans="6:8" ht="15.75" customHeight="1" x14ac:dyDescent="0.25">
      <c r="F85" s="55"/>
      <c r="H85" s="262"/>
    </row>
    <row r="86" spans="6:8" ht="15.75" customHeight="1" x14ac:dyDescent="0.25">
      <c r="F86" s="55"/>
      <c r="H86" s="262"/>
    </row>
    <row r="87" spans="6:8" ht="15.75" customHeight="1" x14ac:dyDescent="0.25">
      <c r="F87" s="55"/>
      <c r="H87" s="262"/>
    </row>
    <row r="88" spans="6:8" ht="15.75" customHeight="1" x14ac:dyDescent="0.25">
      <c r="F88" s="55"/>
      <c r="H88" s="262"/>
    </row>
    <row r="89" spans="6:8" ht="15.75" customHeight="1" x14ac:dyDescent="0.25">
      <c r="F89" s="55"/>
      <c r="H89" s="262"/>
    </row>
    <row r="90" spans="6:8" ht="15.75" customHeight="1" x14ac:dyDescent="0.25">
      <c r="F90" s="55"/>
      <c r="H90" s="262"/>
    </row>
    <row r="91" spans="6:8" ht="15.75" customHeight="1" x14ac:dyDescent="0.25">
      <c r="F91" s="55"/>
      <c r="H91" s="262"/>
    </row>
    <row r="92" spans="6:8" ht="15.75" customHeight="1" x14ac:dyDescent="0.25">
      <c r="F92" s="55"/>
      <c r="H92" s="262"/>
    </row>
    <row r="93" spans="6:8" ht="15.75" customHeight="1" x14ac:dyDescent="0.25">
      <c r="F93" s="55"/>
      <c r="H93" s="262"/>
    </row>
    <row r="94" spans="6:8" ht="15.75" customHeight="1" x14ac:dyDescent="0.25">
      <c r="F94" s="55"/>
      <c r="H94" s="262"/>
    </row>
    <row r="95" spans="6:8" ht="15.75" customHeight="1" x14ac:dyDescent="0.25">
      <c r="F95" s="55"/>
      <c r="H95" s="262"/>
    </row>
    <row r="96" spans="6:8" ht="15.75" customHeight="1" x14ac:dyDescent="0.25">
      <c r="F96" s="55"/>
      <c r="H96" s="262"/>
    </row>
    <row r="97" spans="6:8" ht="15.75" customHeight="1" x14ac:dyDescent="0.25">
      <c r="F97" s="55"/>
      <c r="H97" s="262"/>
    </row>
    <row r="98" spans="6:8" ht="15.75" customHeight="1" x14ac:dyDescent="0.25">
      <c r="F98" s="55"/>
      <c r="H98" s="262"/>
    </row>
    <row r="99" spans="6:8" ht="15.75" customHeight="1" x14ac:dyDescent="0.25">
      <c r="F99" s="55"/>
      <c r="H99" s="262"/>
    </row>
    <row r="100" spans="6:8" ht="15.75" customHeight="1" x14ac:dyDescent="0.25">
      <c r="F100" s="55"/>
      <c r="H100" s="262"/>
    </row>
    <row r="101" spans="6:8" ht="15.75" customHeight="1" x14ac:dyDescent="0.25">
      <c r="F101" s="55"/>
      <c r="H101" s="262"/>
    </row>
    <row r="102" spans="6:8" ht="15.75" customHeight="1" x14ac:dyDescent="0.25">
      <c r="F102" s="55"/>
      <c r="H102" s="262"/>
    </row>
    <row r="103" spans="6:8" ht="15.75" customHeight="1" x14ac:dyDescent="0.25">
      <c r="F103" s="55"/>
      <c r="H103" s="262"/>
    </row>
    <row r="104" spans="6:8" ht="15.75" customHeight="1" x14ac:dyDescent="0.25">
      <c r="F104" s="55"/>
      <c r="H104" s="262"/>
    </row>
    <row r="105" spans="6:8" ht="15.75" customHeight="1" x14ac:dyDescent="0.25">
      <c r="F105" s="55"/>
      <c r="H105" s="262"/>
    </row>
    <row r="106" spans="6:8" ht="15.75" customHeight="1" x14ac:dyDescent="0.25">
      <c r="F106" s="55"/>
      <c r="H106" s="262"/>
    </row>
    <row r="107" spans="6:8" ht="15.75" customHeight="1" x14ac:dyDescent="0.25">
      <c r="F107" s="55"/>
      <c r="H107" s="262"/>
    </row>
    <row r="108" spans="6:8" ht="15.75" customHeight="1" x14ac:dyDescent="0.25">
      <c r="F108" s="55"/>
      <c r="H108" s="262"/>
    </row>
    <row r="109" spans="6:8" ht="15.75" customHeight="1" x14ac:dyDescent="0.25">
      <c r="F109" s="55"/>
      <c r="H109" s="262"/>
    </row>
    <row r="110" spans="6:8" ht="15.75" customHeight="1" x14ac:dyDescent="0.25">
      <c r="F110" s="55"/>
      <c r="H110" s="262"/>
    </row>
    <row r="111" spans="6:8" ht="15.75" customHeight="1" x14ac:dyDescent="0.25">
      <c r="F111" s="55"/>
      <c r="H111" s="262"/>
    </row>
    <row r="112" spans="6:8" ht="15.75" customHeight="1" x14ac:dyDescent="0.25">
      <c r="F112" s="55"/>
      <c r="H112" s="262"/>
    </row>
    <row r="113" spans="6:8" ht="15.75" customHeight="1" x14ac:dyDescent="0.25">
      <c r="F113" s="55"/>
      <c r="H113" s="262"/>
    </row>
    <row r="114" spans="6:8" ht="15.75" customHeight="1" x14ac:dyDescent="0.25">
      <c r="F114" s="55"/>
      <c r="H114" s="262"/>
    </row>
    <row r="115" spans="6:8" ht="15.75" customHeight="1" x14ac:dyDescent="0.25">
      <c r="F115" s="55"/>
      <c r="H115" s="262"/>
    </row>
    <row r="116" spans="6:8" ht="15.75" customHeight="1" x14ac:dyDescent="0.25">
      <c r="F116" s="55"/>
      <c r="H116" s="262"/>
    </row>
    <row r="117" spans="6:8" ht="15.75" customHeight="1" x14ac:dyDescent="0.25">
      <c r="F117" s="55"/>
      <c r="H117" s="262"/>
    </row>
    <row r="118" spans="6:8" ht="15.75" customHeight="1" x14ac:dyDescent="0.25">
      <c r="F118" s="55"/>
      <c r="H118" s="262"/>
    </row>
    <row r="119" spans="6:8" ht="15.75" customHeight="1" x14ac:dyDescent="0.25">
      <c r="F119" s="55"/>
      <c r="H119" s="262"/>
    </row>
    <row r="120" spans="6:8" ht="15.75" customHeight="1" x14ac:dyDescent="0.25">
      <c r="F120" s="55"/>
      <c r="H120" s="262"/>
    </row>
    <row r="121" spans="6:8" ht="15.75" customHeight="1" x14ac:dyDescent="0.25">
      <c r="F121" s="55"/>
      <c r="H121" s="262"/>
    </row>
    <row r="122" spans="6:8" ht="15.75" customHeight="1" x14ac:dyDescent="0.25">
      <c r="F122" s="55"/>
      <c r="H122" s="262"/>
    </row>
    <row r="123" spans="6:8" ht="15.75" customHeight="1" x14ac:dyDescent="0.25">
      <c r="F123" s="55"/>
      <c r="H123" s="262"/>
    </row>
    <row r="124" spans="6:8" ht="15.75" customHeight="1" x14ac:dyDescent="0.25">
      <c r="F124" s="55"/>
      <c r="H124" s="262"/>
    </row>
    <row r="125" spans="6:8" ht="15.75" customHeight="1" x14ac:dyDescent="0.25">
      <c r="F125" s="55"/>
      <c r="H125" s="262"/>
    </row>
    <row r="126" spans="6:8" ht="15.75" customHeight="1" x14ac:dyDescent="0.25">
      <c r="F126" s="55"/>
      <c r="H126" s="262"/>
    </row>
    <row r="127" spans="6:8" ht="15.75" customHeight="1" x14ac:dyDescent="0.25">
      <c r="F127" s="55"/>
      <c r="H127" s="262"/>
    </row>
    <row r="128" spans="6:8" ht="15.75" customHeight="1" x14ac:dyDescent="0.25">
      <c r="F128" s="55"/>
      <c r="H128" s="262"/>
    </row>
    <row r="129" spans="6:8" ht="15.75" customHeight="1" x14ac:dyDescent="0.25">
      <c r="F129" s="55"/>
      <c r="H129" s="262"/>
    </row>
    <row r="130" spans="6:8" ht="15.75" customHeight="1" x14ac:dyDescent="0.25">
      <c r="F130" s="55"/>
      <c r="H130" s="262"/>
    </row>
    <row r="131" spans="6:8" ht="15.75" customHeight="1" x14ac:dyDescent="0.25">
      <c r="F131" s="55"/>
      <c r="H131" s="262"/>
    </row>
    <row r="132" spans="6:8" ht="15.75" customHeight="1" x14ac:dyDescent="0.25">
      <c r="F132" s="55"/>
      <c r="H132" s="262"/>
    </row>
    <row r="133" spans="6:8" ht="15.75" customHeight="1" x14ac:dyDescent="0.25">
      <c r="F133" s="55"/>
      <c r="H133" s="262"/>
    </row>
    <row r="134" spans="6:8" ht="15.75" customHeight="1" x14ac:dyDescent="0.25">
      <c r="F134" s="55"/>
      <c r="H134" s="262"/>
    </row>
    <row r="135" spans="6:8" ht="15.75" customHeight="1" x14ac:dyDescent="0.25">
      <c r="F135" s="55"/>
      <c r="H135" s="262"/>
    </row>
    <row r="136" spans="6:8" ht="15.75" customHeight="1" x14ac:dyDescent="0.25">
      <c r="F136" s="55"/>
      <c r="H136" s="262"/>
    </row>
    <row r="137" spans="6:8" ht="15.75" customHeight="1" x14ac:dyDescent="0.25">
      <c r="F137" s="55"/>
      <c r="H137" s="262"/>
    </row>
    <row r="138" spans="6:8" ht="15.75" customHeight="1" x14ac:dyDescent="0.25">
      <c r="F138" s="55"/>
      <c r="H138" s="262"/>
    </row>
    <row r="139" spans="6:8" ht="15.75" customHeight="1" x14ac:dyDescent="0.25">
      <c r="F139" s="55"/>
      <c r="H139" s="262"/>
    </row>
    <row r="140" spans="6:8" ht="15.75" customHeight="1" x14ac:dyDescent="0.25">
      <c r="F140" s="55"/>
      <c r="H140" s="262"/>
    </row>
    <row r="141" spans="6:8" ht="15.75" customHeight="1" x14ac:dyDescent="0.25">
      <c r="F141" s="55"/>
      <c r="H141" s="262"/>
    </row>
    <row r="142" spans="6:8" ht="15.75" customHeight="1" x14ac:dyDescent="0.25">
      <c r="F142" s="55"/>
      <c r="H142" s="262"/>
    </row>
    <row r="143" spans="6:8" ht="15.75" customHeight="1" x14ac:dyDescent="0.25">
      <c r="F143" s="55"/>
      <c r="H143" s="262"/>
    </row>
    <row r="144" spans="6:8" ht="15.75" customHeight="1" x14ac:dyDescent="0.25">
      <c r="F144" s="55"/>
      <c r="H144" s="262"/>
    </row>
    <row r="145" spans="6:8" ht="15.75" customHeight="1" x14ac:dyDescent="0.25">
      <c r="F145" s="55"/>
      <c r="H145" s="262"/>
    </row>
    <row r="146" spans="6:8" ht="15.75" customHeight="1" x14ac:dyDescent="0.25">
      <c r="F146" s="55"/>
      <c r="H146" s="262"/>
    </row>
    <row r="147" spans="6:8" ht="15.75" customHeight="1" x14ac:dyDescent="0.25">
      <c r="F147" s="55"/>
      <c r="H147" s="262"/>
    </row>
    <row r="148" spans="6:8" ht="15.75" customHeight="1" x14ac:dyDescent="0.25">
      <c r="F148" s="55"/>
      <c r="H148" s="262"/>
    </row>
    <row r="149" spans="6:8" ht="15.75" customHeight="1" x14ac:dyDescent="0.25">
      <c r="F149" s="55"/>
      <c r="H149" s="262"/>
    </row>
    <row r="150" spans="6:8" ht="15.75" customHeight="1" x14ac:dyDescent="0.25">
      <c r="F150" s="55"/>
      <c r="H150" s="262"/>
    </row>
    <row r="151" spans="6:8" ht="15.75" customHeight="1" x14ac:dyDescent="0.25">
      <c r="F151" s="55"/>
      <c r="H151" s="262"/>
    </row>
    <row r="152" spans="6:8" ht="15.75" customHeight="1" x14ac:dyDescent="0.25">
      <c r="F152" s="55"/>
      <c r="H152" s="262"/>
    </row>
    <row r="153" spans="6:8" ht="15.75" customHeight="1" x14ac:dyDescent="0.25">
      <c r="F153" s="55"/>
      <c r="H153" s="262"/>
    </row>
    <row r="154" spans="6:8" ht="15.75" customHeight="1" x14ac:dyDescent="0.25">
      <c r="F154" s="55"/>
      <c r="H154" s="262"/>
    </row>
    <row r="155" spans="6:8" ht="15.75" customHeight="1" x14ac:dyDescent="0.25">
      <c r="F155" s="55"/>
      <c r="H155" s="262"/>
    </row>
    <row r="156" spans="6:8" ht="15.75" customHeight="1" x14ac:dyDescent="0.25">
      <c r="F156" s="55"/>
      <c r="H156" s="262"/>
    </row>
    <row r="157" spans="6:8" ht="15.75" customHeight="1" x14ac:dyDescent="0.25">
      <c r="F157" s="55"/>
      <c r="H157" s="262"/>
    </row>
    <row r="158" spans="6:8" ht="15.75" customHeight="1" x14ac:dyDescent="0.25">
      <c r="F158" s="55"/>
      <c r="H158" s="262"/>
    </row>
    <row r="159" spans="6:8" ht="15.75" customHeight="1" x14ac:dyDescent="0.25">
      <c r="F159" s="55"/>
      <c r="H159" s="262"/>
    </row>
    <row r="160" spans="6:8" ht="15.75" customHeight="1" x14ac:dyDescent="0.25">
      <c r="F160" s="55"/>
      <c r="H160" s="262"/>
    </row>
    <row r="161" spans="6:8" ht="15.75" customHeight="1" x14ac:dyDescent="0.25">
      <c r="F161" s="55"/>
      <c r="H161" s="262"/>
    </row>
    <row r="162" spans="6:8" ht="15.75" customHeight="1" x14ac:dyDescent="0.25">
      <c r="F162" s="55"/>
      <c r="H162" s="262"/>
    </row>
    <row r="163" spans="6:8" ht="15.75" customHeight="1" x14ac:dyDescent="0.25">
      <c r="F163" s="55"/>
      <c r="H163" s="262"/>
    </row>
    <row r="164" spans="6:8" ht="15.75" customHeight="1" x14ac:dyDescent="0.25">
      <c r="F164" s="55"/>
      <c r="H164" s="262"/>
    </row>
    <row r="165" spans="6:8" ht="15.75" customHeight="1" x14ac:dyDescent="0.25">
      <c r="F165" s="55"/>
      <c r="H165" s="262"/>
    </row>
    <row r="166" spans="6:8" ht="15.75" customHeight="1" x14ac:dyDescent="0.25">
      <c r="F166" s="55"/>
      <c r="H166" s="262"/>
    </row>
    <row r="167" spans="6:8" ht="15.75" customHeight="1" x14ac:dyDescent="0.25">
      <c r="F167" s="55"/>
      <c r="H167" s="262"/>
    </row>
    <row r="168" spans="6:8" ht="15.75" customHeight="1" x14ac:dyDescent="0.25">
      <c r="F168" s="55"/>
      <c r="H168" s="262"/>
    </row>
    <row r="169" spans="6:8" ht="15.75" customHeight="1" x14ac:dyDescent="0.25">
      <c r="F169" s="55"/>
      <c r="H169" s="262"/>
    </row>
    <row r="170" spans="6:8" ht="15.75" customHeight="1" x14ac:dyDescent="0.25">
      <c r="F170" s="55"/>
      <c r="H170" s="262"/>
    </row>
    <row r="171" spans="6:8" ht="15.75" customHeight="1" x14ac:dyDescent="0.25">
      <c r="F171" s="55"/>
      <c r="H171" s="262"/>
    </row>
    <row r="172" spans="6:8" ht="15.75" customHeight="1" x14ac:dyDescent="0.25">
      <c r="F172" s="55"/>
      <c r="H172" s="262"/>
    </row>
    <row r="173" spans="6:8" ht="15.75" customHeight="1" x14ac:dyDescent="0.25">
      <c r="F173" s="55"/>
      <c r="H173" s="262"/>
    </row>
    <row r="174" spans="6:8" ht="15.75" customHeight="1" x14ac:dyDescent="0.25">
      <c r="F174" s="55"/>
      <c r="H174" s="262"/>
    </row>
    <row r="175" spans="6:8" ht="15.75" customHeight="1" x14ac:dyDescent="0.25">
      <c r="F175" s="55"/>
      <c r="H175" s="262"/>
    </row>
    <row r="176" spans="6:8" ht="15.75" customHeight="1" x14ac:dyDescent="0.25">
      <c r="F176" s="55"/>
      <c r="H176" s="262"/>
    </row>
    <row r="177" spans="6:8" ht="15.75" customHeight="1" x14ac:dyDescent="0.25">
      <c r="F177" s="55"/>
      <c r="H177" s="262"/>
    </row>
    <row r="178" spans="6:8" ht="15.75" customHeight="1" x14ac:dyDescent="0.25">
      <c r="F178" s="55"/>
      <c r="H178" s="262"/>
    </row>
    <row r="179" spans="6:8" ht="15.75" customHeight="1" x14ac:dyDescent="0.25">
      <c r="F179" s="55"/>
      <c r="H179" s="262"/>
    </row>
    <row r="180" spans="6:8" ht="15.75" customHeight="1" x14ac:dyDescent="0.25">
      <c r="F180" s="55"/>
      <c r="H180" s="262"/>
    </row>
    <row r="181" spans="6:8" ht="15.75" customHeight="1" x14ac:dyDescent="0.25">
      <c r="F181" s="55"/>
      <c r="H181" s="262"/>
    </row>
    <row r="182" spans="6:8" ht="15.75" customHeight="1" x14ac:dyDescent="0.25">
      <c r="F182" s="55"/>
      <c r="H182" s="262"/>
    </row>
    <row r="183" spans="6:8" ht="15.75" customHeight="1" x14ac:dyDescent="0.25">
      <c r="F183" s="55"/>
      <c r="H183" s="262"/>
    </row>
    <row r="184" spans="6:8" ht="15.75" customHeight="1" x14ac:dyDescent="0.25">
      <c r="F184" s="55"/>
      <c r="H184" s="262"/>
    </row>
    <row r="185" spans="6:8" ht="15.75" customHeight="1" x14ac:dyDescent="0.25">
      <c r="F185" s="55"/>
      <c r="H185" s="262"/>
    </row>
    <row r="186" spans="6:8" ht="15.75" customHeight="1" x14ac:dyDescent="0.25">
      <c r="F186" s="55"/>
      <c r="H186" s="262"/>
    </row>
    <row r="187" spans="6:8" ht="15.75" customHeight="1" x14ac:dyDescent="0.25">
      <c r="F187" s="55"/>
      <c r="H187" s="262"/>
    </row>
    <row r="188" spans="6:8" ht="15.75" customHeight="1" x14ac:dyDescent="0.25">
      <c r="F188" s="55"/>
      <c r="H188" s="262"/>
    </row>
    <row r="189" spans="6:8" ht="15.75" customHeight="1" x14ac:dyDescent="0.25">
      <c r="F189" s="55"/>
      <c r="H189" s="262"/>
    </row>
    <row r="190" spans="6:8" ht="15.75" customHeight="1" x14ac:dyDescent="0.25">
      <c r="F190" s="55"/>
      <c r="H190" s="262"/>
    </row>
    <row r="191" spans="6:8" ht="15.75" customHeight="1" x14ac:dyDescent="0.25">
      <c r="F191" s="55"/>
      <c r="H191" s="262"/>
    </row>
    <row r="192" spans="6:8" ht="15.75" customHeight="1" x14ac:dyDescent="0.25">
      <c r="F192" s="55"/>
      <c r="H192" s="262"/>
    </row>
    <row r="193" spans="6:8" ht="15.75" customHeight="1" x14ac:dyDescent="0.25">
      <c r="F193" s="55"/>
      <c r="H193" s="262"/>
    </row>
    <row r="194" spans="6:8" ht="15.75" customHeight="1" x14ac:dyDescent="0.25">
      <c r="F194" s="55"/>
      <c r="H194" s="262"/>
    </row>
    <row r="195" spans="6:8" ht="15.75" customHeight="1" x14ac:dyDescent="0.25">
      <c r="F195" s="55"/>
      <c r="H195" s="262"/>
    </row>
    <row r="196" spans="6:8" ht="15.75" customHeight="1" x14ac:dyDescent="0.25">
      <c r="F196" s="55"/>
      <c r="H196" s="262"/>
    </row>
    <row r="197" spans="6:8" ht="15.75" customHeight="1" x14ac:dyDescent="0.25">
      <c r="F197" s="55"/>
      <c r="H197" s="262"/>
    </row>
    <row r="198" spans="6:8" ht="15.75" customHeight="1" x14ac:dyDescent="0.25">
      <c r="F198" s="55"/>
      <c r="H198" s="262"/>
    </row>
    <row r="199" spans="6:8" ht="15.75" customHeight="1" x14ac:dyDescent="0.25">
      <c r="F199" s="55"/>
      <c r="H199" s="262"/>
    </row>
    <row r="200" spans="6:8" ht="15.75" customHeight="1" x14ac:dyDescent="0.25">
      <c r="F200" s="55"/>
      <c r="H200" s="262"/>
    </row>
    <row r="201" spans="6:8" ht="15.75" customHeight="1" x14ac:dyDescent="0.25">
      <c r="F201" s="55"/>
      <c r="H201" s="262"/>
    </row>
    <row r="202" spans="6:8" ht="15.75" customHeight="1" x14ac:dyDescent="0.25">
      <c r="F202" s="55"/>
      <c r="H202" s="262"/>
    </row>
    <row r="203" spans="6:8" ht="15.75" customHeight="1" x14ac:dyDescent="0.25">
      <c r="F203" s="55"/>
      <c r="H203" s="262"/>
    </row>
    <row r="204" spans="6:8" ht="15.75" customHeight="1" x14ac:dyDescent="0.25">
      <c r="F204" s="55"/>
      <c r="H204" s="262"/>
    </row>
    <row r="205" spans="6:8" ht="15.75" customHeight="1" x14ac:dyDescent="0.25">
      <c r="F205" s="55"/>
      <c r="H205" s="262"/>
    </row>
    <row r="206" spans="6:8" ht="15.75" customHeight="1" x14ac:dyDescent="0.25">
      <c r="F206" s="55"/>
      <c r="H206" s="262"/>
    </row>
    <row r="207" spans="6:8" ht="15.75" customHeight="1" x14ac:dyDescent="0.25">
      <c r="F207" s="55"/>
      <c r="H207" s="262"/>
    </row>
    <row r="208" spans="6:8" ht="15.75" customHeight="1" x14ac:dyDescent="0.25">
      <c r="F208" s="55"/>
      <c r="H208" s="262"/>
    </row>
    <row r="209" spans="6:8" ht="15.75" customHeight="1" x14ac:dyDescent="0.25">
      <c r="F209" s="55"/>
      <c r="H209" s="262"/>
    </row>
    <row r="210" spans="6:8" ht="15.75" customHeight="1" x14ac:dyDescent="0.25">
      <c r="F210" s="55"/>
      <c r="H210" s="262"/>
    </row>
    <row r="211" spans="6:8" ht="15.75" customHeight="1" x14ac:dyDescent="0.25">
      <c r="F211" s="55"/>
      <c r="H211" s="262"/>
    </row>
    <row r="212" spans="6:8" ht="15.75" customHeight="1" x14ac:dyDescent="0.25">
      <c r="F212" s="55"/>
      <c r="H212" s="262"/>
    </row>
    <row r="213" spans="6:8" ht="15.75" customHeight="1" x14ac:dyDescent="0.25">
      <c r="F213" s="55"/>
      <c r="H213" s="262"/>
    </row>
    <row r="214" spans="6:8" ht="15.75" customHeight="1" x14ac:dyDescent="0.25">
      <c r="F214" s="55"/>
      <c r="H214" s="262"/>
    </row>
    <row r="215" spans="6:8" ht="15.75" customHeight="1" x14ac:dyDescent="0.25">
      <c r="F215" s="55"/>
      <c r="H215" s="262"/>
    </row>
    <row r="216" spans="6:8" ht="15.75" customHeight="1" x14ac:dyDescent="0.25">
      <c r="F216" s="55"/>
      <c r="H216" s="262"/>
    </row>
    <row r="217" spans="6:8" ht="15.75" customHeight="1" x14ac:dyDescent="0.25">
      <c r="F217" s="55"/>
      <c r="H217" s="262"/>
    </row>
    <row r="218" spans="6:8" ht="15.75" customHeight="1" x14ac:dyDescent="0.25">
      <c r="F218" s="55"/>
      <c r="H218" s="262"/>
    </row>
    <row r="219" spans="6:8" ht="15.75" customHeight="1" x14ac:dyDescent="0.25">
      <c r="F219" s="55"/>
      <c r="H219" s="262"/>
    </row>
    <row r="220" spans="6:8" ht="15.75" customHeight="1" x14ac:dyDescent="0.25">
      <c r="F220" s="55"/>
      <c r="H220" s="262"/>
    </row>
    <row r="221" spans="6:8" ht="15.75" customHeight="1" x14ac:dyDescent="0.25">
      <c r="F221" s="55"/>
      <c r="H221" s="262"/>
    </row>
    <row r="222" spans="6:8" ht="15.75" customHeight="1" x14ac:dyDescent="0.25">
      <c r="F222" s="55"/>
      <c r="H222" s="262"/>
    </row>
    <row r="223" spans="6:8" ht="15.75" customHeight="1" x14ac:dyDescent="0.25">
      <c r="F223" s="55"/>
      <c r="H223" s="262"/>
    </row>
    <row r="224" spans="6:8" ht="15.75" customHeight="1" x14ac:dyDescent="0.25">
      <c r="F224" s="55"/>
      <c r="H224" s="262"/>
    </row>
    <row r="225" spans="6:8" ht="15.75" customHeight="1" x14ac:dyDescent="0.25">
      <c r="F225" s="55"/>
      <c r="H225" s="262"/>
    </row>
    <row r="226" spans="6:8" ht="15.75" customHeight="1" x14ac:dyDescent="0.25">
      <c r="F226" s="55"/>
      <c r="H226" s="262"/>
    </row>
    <row r="227" spans="6:8" ht="15.75" customHeight="1" x14ac:dyDescent="0.25">
      <c r="F227" s="55"/>
      <c r="H227" s="262"/>
    </row>
    <row r="228" spans="6:8" ht="15.75" customHeight="1" x14ac:dyDescent="0.25">
      <c r="F228" s="55"/>
      <c r="H228" s="262"/>
    </row>
    <row r="229" spans="6:8" ht="15.75" customHeight="1" x14ac:dyDescent="0.25">
      <c r="F229" s="55"/>
      <c r="H229" s="262"/>
    </row>
    <row r="230" spans="6:8" ht="15.75" customHeight="1" x14ac:dyDescent="0.25">
      <c r="F230" s="55"/>
      <c r="H230" s="262"/>
    </row>
    <row r="231" spans="6:8" ht="15.75" customHeight="1" x14ac:dyDescent="0.25">
      <c r="F231" s="55"/>
      <c r="H231" s="262"/>
    </row>
    <row r="232" spans="6:8" ht="15.75" customHeight="1" x14ac:dyDescent="0.25">
      <c r="F232" s="55"/>
      <c r="H232" s="262"/>
    </row>
    <row r="233" spans="6:8" ht="15.75" customHeight="1" x14ac:dyDescent="0.25">
      <c r="F233" s="55"/>
      <c r="H233" s="262"/>
    </row>
    <row r="234" spans="6:8" ht="15.75" customHeight="1" x14ac:dyDescent="0.25">
      <c r="F234" s="55"/>
      <c r="H234" s="262"/>
    </row>
    <row r="235" spans="6:8" ht="15.75" customHeight="1" x14ac:dyDescent="0.25">
      <c r="F235" s="55"/>
      <c r="H235" s="262"/>
    </row>
    <row r="236" spans="6:8" ht="15.75" customHeight="1" x14ac:dyDescent="0.25">
      <c r="F236" s="55"/>
      <c r="H236" s="262"/>
    </row>
    <row r="237" spans="6:8" ht="15.75" customHeight="1" x14ac:dyDescent="0.25">
      <c r="F237" s="55"/>
      <c r="H237" s="262"/>
    </row>
    <row r="238" spans="6:8" ht="15.75" customHeight="1" x14ac:dyDescent="0.25">
      <c r="F238" s="55"/>
      <c r="H238" s="262"/>
    </row>
    <row r="239" spans="6:8" ht="15.75" customHeight="1" x14ac:dyDescent="0.25">
      <c r="F239" s="55"/>
      <c r="H239" s="262"/>
    </row>
    <row r="240" spans="6:8" ht="15.75" customHeight="1" x14ac:dyDescent="0.25">
      <c r="F240" s="55"/>
      <c r="H240" s="262"/>
    </row>
    <row r="241" spans="6:8" ht="15.75" customHeight="1" x14ac:dyDescent="0.25">
      <c r="F241" s="55"/>
      <c r="H241" s="262"/>
    </row>
    <row r="242" spans="6:8" ht="15.75" customHeight="1" x14ac:dyDescent="0.25">
      <c r="F242" s="55"/>
      <c r="H242" s="262"/>
    </row>
    <row r="243" spans="6:8" ht="15.75" customHeight="1" x14ac:dyDescent="0.25">
      <c r="F243" s="55"/>
      <c r="H243" s="262"/>
    </row>
    <row r="244" spans="6:8" ht="15.75" customHeight="1" x14ac:dyDescent="0.25">
      <c r="F244" s="55"/>
      <c r="H244" s="262"/>
    </row>
    <row r="245" spans="6:8" ht="15.75" customHeight="1" x14ac:dyDescent="0.25">
      <c r="F245" s="55"/>
      <c r="H245" s="262"/>
    </row>
    <row r="246" spans="6:8" ht="15.75" customHeight="1" x14ac:dyDescent="0.25">
      <c r="F246" s="55"/>
      <c r="H246" s="262"/>
    </row>
    <row r="247" spans="6:8" ht="15.75" customHeight="1" x14ac:dyDescent="0.25">
      <c r="F247" s="55"/>
      <c r="H247" s="262"/>
    </row>
    <row r="248" spans="6:8" ht="15.75" customHeight="1" x14ac:dyDescent="0.25">
      <c r="F248" s="55"/>
      <c r="H248" s="262"/>
    </row>
    <row r="249" spans="6:8" ht="15.75" customHeight="1" x14ac:dyDescent="0.25">
      <c r="F249" s="55"/>
      <c r="H249" s="262"/>
    </row>
    <row r="250" spans="6:8" ht="15.75" customHeight="1" x14ac:dyDescent="0.25">
      <c r="F250" s="55"/>
      <c r="H250" s="262"/>
    </row>
    <row r="251" spans="6:8" ht="15.75" customHeight="1" x14ac:dyDescent="0.25">
      <c r="F251" s="55"/>
      <c r="H251" s="262"/>
    </row>
    <row r="252" spans="6:8" ht="15.75" customHeight="1" x14ac:dyDescent="0.25">
      <c r="F252" s="55"/>
      <c r="H252" s="262"/>
    </row>
    <row r="253" spans="6:8" ht="15.75" customHeight="1" x14ac:dyDescent="0.25">
      <c r="F253" s="55"/>
      <c r="H253" s="262"/>
    </row>
    <row r="254" spans="6:8" ht="15.75" customHeight="1" x14ac:dyDescent="0.25">
      <c r="F254" s="55"/>
      <c r="H254" s="262"/>
    </row>
    <row r="255" spans="6:8" ht="15.75" customHeight="1" x14ac:dyDescent="0.25">
      <c r="F255" s="55"/>
      <c r="H255" s="262"/>
    </row>
    <row r="256" spans="6:8" ht="15.75" customHeight="1" x14ac:dyDescent="0.25">
      <c r="F256" s="55"/>
      <c r="H256" s="262"/>
    </row>
    <row r="257" spans="6:8" ht="15.75" customHeight="1" x14ac:dyDescent="0.25">
      <c r="F257" s="55"/>
      <c r="H257" s="262"/>
    </row>
    <row r="258" spans="6:8" ht="15.75" customHeight="1" x14ac:dyDescent="0.25">
      <c r="F258" s="55"/>
      <c r="H258" s="262"/>
    </row>
    <row r="259" spans="6:8" ht="15.75" customHeight="1" x14ac:dyDescent="0.25">
      <c r="F259" s="55"/>
      <c r="H259" s="262"/>
    </row>
    <row r="260" spans="6:8" ht="15.75" customHeight="1" x14ac:dyDescent="0.25">
      <c r="F260" s="55"/>
      <c r="H260" s="262"/>
    </row>
    <row r="261" spans="6:8" ht="15.75" customHeight="1" x14ac:dyDescent="0.25">
      <c r="F261" s="55"/>
      <c r="H261" s="262"/>
    </row>
    <row r="262" spans="6:8" ht="15.75" customHeight="1" x14ac:dyDescent="0.25">
      <c r="F262" s="55"/>
      <c r="H262" s="262"/>
    </row>
    <row r="263" spans="6:8" ht="15.75" customHeight="1" x14ac:dyDescent="0.25">
      <c r="F263" s="55"/>
      <c r="H263" s="262"/>
    </row>
    <row r="264" spans="6:8" ht="15.75" customHeight="1" x14ac:dyDescent="0.25">
      <c r="F264" s="55"/>
      <c r="H264" s="262"/>
    </row>
    <row r="265" spans="6:8" ht="15.75" customHeight="1" x14ac:dyDescent="0.25">
      <c r="F265" s="55"/>
      <c r="H265" s="262"/>
    </row>
    <row r="266" spans="6:8" ht="15.75" customHeight="1" x14ac:dyDescent="0.25">
      <c r="F266" s="55"/>
      <c r="H266" s="262"/>
    </row>
    <row r="267" spans="6:8" ht="15.75" customHeight="1" x14ac:dyDescent="0.25">
      <c r="F267" s="55"/>
      <c r="H267" s="262"/>
    </row>
    <row r="268" spans="6:8" ht="15.75" customHeight="1" x14ac:dyDescent="0.25">
      <c r="F268" s="55"/>
      <c r="H268" s="262"/>
    </row>
    <row r="269" spans="6:8" ht="15.75" customHeight="1" x14ac:dyDescent="0.25">
      <c r="F269" s="55"/>
      <c r="H269" s="262"/>
    </row>
    <row r="270" spans="6:8" ht="15.75" customHeight="1" x14ac:dyDescent="0.25">
      <c r="F270" s="55"/>
      <c r="H270" s="262"/>
    </row>
    <row r="271" spans="6:8" ht="15.75" customHeight="1" x14ac:dyDescent="0.25">
      <c r="F271" s="55"/>
      <c r="H271" s="262"/>
    </row>
    <row r="272" spans="6:8" ht="15.75" customHeight="1" x14ac:dyDescent="0.25">
      <c r="F272" s="55"/>
      <c r="H272" s="262"/>
    </row>
    <row r="273" spans="6:8" ht="15.75" customHeight="1" x14ac:dyDescent="0.25">
      <c r="F273" s="55"/>
      <c r="H273" s="262"/>
    </row>
    <row r="274" spans="6:8" ht="15.75" customHeight="1" x14ac:dyDescent="0.25">
      <c r="F274" s="55"/>
      <c r="H274" s="262"/>
    </row>
    <row r="275" spans="6:8" ht="15.75" customHeight="1" x14ac:dyDescent="0.25">
      <c r="F275" s="55"/>
      <c r="H275" s="262"/>
    </row>
    <row r="276" spans="6:8" ht="15.75" customHeight="1" x14ac:dyDescent="0.25">
      <c r="F276" s="55"/>
      <c r="H276" s="262"/>
    </row>
    <row r="277" spans="6:8" ht="15.75" customHeight="1" x14ac:dyDescent="0.25">
      <c r="F277" s="55"/>
      <c r="H277" s="262"/>
    </row>
    <row r="278" spans="6:8" ht="15.75" customHeight="1" x14ac:dyDescent="0.25">
      <c r="F278" s="55"/>
      <c r="H278" s="262"/>
    </row>
    <row r="279" spans="6:8" ht="15.75" customHeight="1" x14ac:dyDescent="0.25">
      <c r="F279" s="55"/>
      <c r="H279" s="262"/>
    </row>
    <row r="280" spans="6:8" ht="15.75" customHeight="1" x14ac:dyDescent="0.25">
      <c r="F280" s="55"/>
      <c r="H280" s="262"/>
    </row>
    <row r="281" spans="6:8" ht="15.75" customHeight="1" x14ac:dyDescent="0.25">
      <c r="F281" s="55"/>
      <c r="H281" s="262"/>
    </row>
    <row r="282" spans="6:8" ht="15.75" customHeight="1" x14ac:dyDescent="0.25">
      <c r="F282" s="55"/>
      <c r="H282" s="262"/>
    </row>
    <row r="283" spans="6:8" ht="15.75" customHeight="1" x14ac:dyDescent="0.25">
      <c r="F283" s="55"/>
      <c r="H283" s="262"/>
    </row>
    <row r="284" spans="6:8" ht="15.75" customHeight="1" x14ac:dyDescent="0.25">
      <c r="F284" s="55"/>
      <c r="H284" s="262"/>
    </row>
    <row r="285" spans="6:8" ht="15.75" customHeight="1" x14ac:dyDescent="0.25">
      <c r="F285" s="55"/>
      <c r="H285" s="262"/>
    </row>
    <row r="286" spans="6:8" ht="15.75" customHeight="1" x14ac:dyDescent="0.25">
      <c r="F286" s="55"/>
      <c r="H286" s="262"/>
    </row>
    <row r="287" spans="6:8" ht="15.75" customHeight="1" x14ac:dyDescent="0.25">
      <c r="F287" s="55"/>
      <c r="H287" s="262"/>
    </row>
    <row r="288" spans="6:8" ht="15.75" customHeight="1" x14ac:dyDescent="0.25">
      <c r="F288" s="55"/>
      <c r="H288" s="262"/>
    </row>
    <row r="289" spans="6:8" ht="15.75" customHeight="1" x14ac:dyDescent="0.25">
      <c r="F289" s="55"/>
      <c r="H289" s="262"/>
    </row>
    <row r="290" spans="6:8" ht="15.75" customHeight="1" x14ac:dyDescent="0.25">
      <c r="F290" s="55"/>
      <c r="H290" s="262"/>
    </row>
    <row r="291" spans="6:8" ht="15.75" customHeight="1" x14ac:dyDescent="0.25">
      <c r="F291" s="55"/>
      <c r="H291" s="262"/>
    </row>
    <row r="292" spans="6:8" ht="15.75" customHeight="1" x14ac:dyDescent="0.25">
      <c r="F292" s="55"/>
      <c r="H292" s="262"/>
    </row>
    <row r="293" spans="6:8" ht="15.75" customHeight="1" x14ac:dyDescent="0.25">
      <c r="F293" s="55"/>
      <c r="H293" s="262"/>
    </row>
    <row r="294" spans="6:8" ht="15.75" customHeight="1" x14ac:dyDescent="0.25">
      <c r="F294" s="55"/>
      <c r="H294" s="262"/>
    </row>
    <row r="295" spans="6:8" ht="15.75" customHeight="1" x14ac:dyDescent="0.25">
      <c r="F295" s="55"/>
      <c r="H295" s="262"/>
    </row>
    <row r="296" spans="6:8" ht="15.75" customHeight="1" x14ac:dyDescent="0.25">
      <c r="F296" s="55"/>
      <c r="H296" s="262"/>
    </row>
    <row r="297" spans="6:8" ht="15.75" customHeight="1" x14ac:dyDescent="0.25">
      <c r="F297" s="55"/>
      <c r="H297" s="262"/>
    </row>
    <row r="298" spans="6:8" ht="15.75" customHeight="1" x14ac:dyDescent="0.25">
      <c r="F298" s="55"/>
      <c r="H298" s="262"/>
    </row>
    <row r="299" spans="6:8" ht="15.75" customHeight="1" x14ac:dyDescent="0.25">
      <c r="F299" s="55"/>
      <c r="H299" s="262"/>
    </row>
    <row r="300" spans="6:8" ht="15.75" customHeight="1" x14ac:dyDescent="0.25">
      <c r="F300" s="55"/>
      <c r="H300" s="262"/>
    </row>
    <row r="301" spans="6:8" ht="15.75" customHeight="1" x14ac:dyDescent="0.25">
      <c r="F301" s="55"/>
      <c r="H301" s="262"/>
    </row>
    <row r="302" spans="6:8" ht="15.75" customHeight="1" x14ac:dyDescent="0.25">
      <c r="F302" s="55"/>
      <c r="H302" s="262"/>
    </row>
    <row r="303" spans="6:8" ht="15.75" customHeight="1" x14ac:dyDescent="0.25">
      <c r="F303" s="55"/>
      <c r="H303" s="262"/>
    </row>
    <row r="304" spans="6:8" ht="15.75" customHeight="1" x14ac:dyDescent="0.25">
      <c r="F304" s="55"/>
      <c r="H304" s="262"/>
    </row>
    <row r="305" spans="6:8" ht="15.75" customHeight="1" x14ac:dyDescent="0.25">
      <c r="F305" s="55"/>
      <c r="H305" s="262"/>
    </row>
    <row r="306" spans="6:8" ht="15.75" customHeight="1" x14ac:dyDescent="0.25">
      <c r="F306" s="55"/>
      <c r="H306" s="262"/>
    </row>
    <row r="307" spans="6:8" ht="15.75" customHeight="1" x14ac:dyDescent="0.25">
      <c r="F307" s="55"/>
      <c r="H307" s="262"/>
    </row>
    <row r="308" spans="6:8" ht="15.75" customHeight="1" x14ac:dyDescent="0.25">
      <c r="F308" s="55"/>
      <c r="H308" s="262"/>
    </row>
    <row r="309" spans="6:8" ht="15.75" customHeight="1" x14ac:dyDescent="0.25">
      <c r="F309" s="55"/>
      <c r="H309" s="262"/>
    </row>
    <row r="310" spans="6:8" ht="15.75" customHeight="1" x14ac:dyDescent="0.25">
      <c r="F310" s="55"/>
      <c r="H310" s="262"/>
    </row>
    <row r="311" spans="6:8" ht="15.75" customHeight="1" x14ac:dyDescent="0.25">
      <c r="F311" s="55"/>
      <c r="H311" s="262"/>
    </row>
    <row r="312" spans="6:8" ht="15.75" customHeight="1" x14ac:dyDescent="0.25">
      <c r="F312" s="55"/>
      <c r="H312" s="262"/>
    </row>
    <row r="313" spans="6:8" ht="15.75" customHeight="1" x14ac:dyDescent="0.25">
      <c r="F313" s="55"/>
      <c r="H313" s="262"/>
    </row>
    <row r="314" spans="6:8" ht="15.75" customHeight="1" x14ac:dyDescent="0.25">
      <c r="F314" s="55"/>
      <c r="H314" s="262"/>
    </row>
    <row r="315" spans="6:8" ht="15.75" customHeight="1" x14ac:dyDescent="0.25">
      <c r="F315" s="55"/>
      <c r="H315" s="262"/>
    </row>
    <row r="316" spans="6:8" ht="15.75" customHeight="1" x14ac:dyDescent="0.25">
      <c r="F316" s="55"/>
      <c r="H316" s="262"/>
    </row>
    <row r="317" spans="6:8" ht="15.75" customHeight="1" x14ac:dyDescent="0.25">
      <c r="F317" s="55"/>
      <c r="H317" s="262"/>
    </row>
    <row r="318" spans="6:8" ht="15.75" customHeight="1" x14ac:dyDescent="0.25">
      <c r="F318" s="55"/>
      <c r="H318" s="262"/>
    </row>
    <row r="319" spans="6:8" ht="15.75" customHeight="1" x14ac:dyDescent="0.25">
      <c r="F319" s="55"/>
      <c r="H319" s="262"/>
    </row>
    <row r="320" spans="6:8" ht="15.75" customHeight="1" x14ac:dyDescent="0.25">
      <c r="F320" s="55"/>
      <c r="H320" s="262"/>
    </row>
    <row r="321" spans="6:8" ht="15.75" customHeight="1" x14ac:dyDescent="0.25">
      <c r="F321" s="55"/>
      <c r="H321" s="262"/>
    </row>
    <row r="322" spans="6:8" ht="15.75" customHeight="1" x14ac:dyDescent="0.25">
      <c r="F322" s="55"/>
      <c r="H322" s="262"/>
    </row>
    <row r="323" spans="6:8" ht="15.75" customHeight="1" x14ac:dyDescent="0.25">
      <c r="F323" s="55"/>
      <c r="H323" s="262"/>
    </row>
    <row r="324" spans="6:8" ht="15.75" customHeight="1" x14ac:dyDescent="0.25">
      <c r="F324" s="55"/>
      <c r="H324" s="262"/>
    </row>
    <row r="325" spans="6:8" ht="15.75" customHeight="1" x14ac:dyDescent="0.25">
      <c r="F325" s="55"/>
      <c r="H325" s="262"/>
    </row>
    <row r="326" spans="6:8" ht="15.75" customHeight="1" x14ac:dyDescent="0.25">
      <c r="F326" s="55"/>
      <c r="H326" s="262"/>
    </row>
    <row r="327" spans="6:8" ht="15.75" customHeight="1" x14ac:dyDescent="0.25">
      <c r="F327" s="55"/>
      <c r="H327" s="262"/>
    </row>
    <row r="328" spans="6:8" ht="15.75" customHeight="1" x14ac:dyDescent="0.25">
      <c r="F328" s="55"/>
      <c r="H328" s="262"/>
    </row>
    <row r="329" spans="6:8" ht="15.75" customHeight="1" x14ac:dyDescent="0.25">
      <c r="F329" s="55"/>
      <c r="H329" s="262"/>
    </row>
    <row r="330" spans="6:8" ht="15.75" customHeight="1" x14ac:dyDescent="0.25">
      <c r="F330" s="55"/>
      <c r="H330" s="262"/>
    </row>
    <row r="331" spans="6:8" ht="15.75" customHeight="1" x14ac:dyDescent="0.25">
      <c r="F331" s="55"/>
      <c r="H331" s="262"/>
    </row>
    <row r="332" spans="6:8" ht="15.75" customHeight="1" x14ac:dyDescent="0.25">
      <c r="F332" s="55"/>
      <c r="H332" s="262"/>
    </row>
    <row r="333" spans="6:8" ht="15.75" customHeight="1" x14ac:dyDescent="0.25">
      <c r="F333" s="55"/>
      <c r="H333" s="262"/>
    </row>
    <row r="334" spans="6:8" ht="15.75" customHeight="1" x14ac:dyDescent="0.25">
      <c r="F334" s="55"/>
      <c r="H334" s="262"/>
    </row>
    <row r="335" spans="6:8" ht="15.75" customHeight="1" x14ac:dyDescent="0.25">
      <c r="F335" s="55"/>
      <c r="H335" s="262"/>
    </row>
    <row r="336" spans="6:8" ht="15.75" customHeight="1" x14ac:dyDescent="0.25">
      <c r="F336" s="55"/>
      <c r="H336" s="262"/>
    </row>
    <row r="337" spans="6:8" ht="15.75" customHeight="1" x14ac:dyDescent="0.25">
      <c r="F337" s="55"/>
      <c r="H337" s="262"/>
    </row>
    <row r="338" spans="6:8" ht="15.75" customHeight="1" x14ac:dyDescent="0.25">
      <c r="F338" s="55"/>
      <c r="H338" s="262"/>
    </row>
    <row r="339" spans="6:8" ht="15.75" customHeight="1" x14ac:dyDescent="0.25">
      <c r="F339" s="55"/>
      <c r="H339" s="262"/>
    </row>
    <row r="340" spans="6:8" ht="15.75" customHeight="1" x14ac:dyDescent="0.25">
      <c r="F340" s="55"/>
      <c r="H340" s="262"/>
    </row>
    <row r="341" spans="6:8" ht="15.75" customHeight="1" x14ac:dyDescent="0.25">
      <c r="F341" s="55"/>
      <c r="H341" s="262"/>
    </row>
    <row r="342" spans="6:8" ht="15.75" customHeight="1" x14ac:dyDescent="0.25">
      <c r="F342" s="55"/>
      <c r="H342" s="262"/>
    </row>
    <row r="343" spans="6:8" ht="15.75" customHeight="1" x14ac:dyDescent="0.25">
      <c r="F343" s="55"/>
      <c r="H343" s="262"/>
    </row>
    <row r="344" spans="6:8" ht="15.75" customHeight="1" x14ac:dyDescent="0.25">
      <c r="F344" s="55"/>
      <c r="H344" s="262"/>
    </row>
    <row r="345" spans="6:8" ht="15.75" customHeight="1" x14ac:dyDescent="0.25">
      <c r="F345" s="55"/>
      <c r="H345" s="262"/>
    </row>
    <row r="346" spans="6:8" ht="15.75" customHeight="1" x14ac:dyDescent="0.25">
      <c r="F346" s="55"/>
      <c r="H346" s="262"/>
    </row>
    <row r="347" spans="6:8" ht="15.75" customHeight="1" x14ac:dyDescent="0.25">
      <c r="F347" s="55"/>
      <c r="H347" s="262"/>
    </row>
    <row r="348" spans="6:8" ht="15.75" customHeight="1" x14ac:dyDescent="0.25">
      <c r="F348" s="55"/>
      <c r="H348" s="262"/>
    </row>
    <row r="349" spans="6:8" ht="15.75" customHeight="1" x14ac:dyDescent="0.25">
      <c r="F349" s="55"/>
      <c r="H349" s="262"/>
    </row>
    <row r="350" spans="6:8" ht="15.75" customHeight="1" x14ac:dyDescent="0.25">
      <c r="F350" s="55"/>
      <c r="H350" s="262"/>
    </row>
    <row r="351" spans="6:8" ht="15.75" customHeight="1" x14ac:dyDescent="0.25">
      <c r="F351" s="55"/>
      <c r="H351" s="262"/>
    </row>
    <row r="352" spans="6:8" ht="15.75" customHeight="1" x14ac:dyDescent="0.25">
      <c r="F352" s="55"/>
      <c r="H352" s="262"/>
    </row>
    <row r="353" spans="6:8" ht="15.75" customHeight="1" x14ac:dyDescent="0.25">
      <c r="F353" s="55"/>
      <c r="H353" s="262"/>
    </row>
    <row r="354" spans="6:8" ht="15.75" customHeight="1" x14ac:dyDescent="0.25">
      <c r="F354" s="55"/>
      <c r="H354" s="262"/>
    </row>
    <row r="355" spans="6:8" ht="15.75" customHeight="1" x14ac:dyDescent="0.25">
      <c r="F355" s="55"/>
      <c r="H355" s="262"/>
    </row>
    <row r="356" spans="6:8" ht="15.75" customHeight="1" x14ac:dyDescent="0.25">
      <c r="F356" s="55"/>
      <c r="H356" s="262"/>
    </row>
    <row r="357" spans="6:8" ht="15.75" customHeight="1" x14ac:dyDescent="0.25">
      <c r="F357" s="55"/>
      <c r="H357" s="262"/>
    </row>
    <row r="358" spans="6:8" ht="15.75" customHeight="1" x14ac:dyDescent="0.25">
      <c r="F358" s="55"/>
      <c r="H358" s="262"/>
    </row>
    <row r="359" spans="6:8" ht="15.75" customHeight="1" x14ac:dyDescent="0.25">
      <c r="F359" s="55"/>
      <c r="H359" s="262"/>
    </row>
    <row r="360" spans="6:8" ht="15.75" customHeight="1" x14ac:dyDescent="0.25">
      <c r="F360" s="55"/>
      <c r="H360" s="262"/>
    </row>
    <row r="361" spans="6:8" ht="15.75" customHeight="1" x14ac:dyDescent="0.25">
      <c r="F361" s="55"/>
      <c r="H361" s="262"/>
    </row>
    <row r="362" spans="6:8" ht="15.75" customHeight="1" x14ac:dyDescent="0.25">
      <c r="F362" s="55"/>
      <c r="H362" s="262"/>
    </row>
    <row r="363" spans="6:8" ht="15.75" customHeight="1" x14ac:dyDescent="0.25">
      <c r="F363" s="55"/>
      <c r="H363" s="262"/>
    </row>
    <row r="364" spans="6:8" ht="15.75" customHeight="1" x14ac:dyDescent="0.25">
      <c r="F364" s="55"/>
      <c r="H364" s="262"/>
    </row>
    <row r="365" spans="6:8" ht="15.75" customHeight="1" x14ac:dyDescent="0.25">
      <c r="F365" s="55"/>
      <c r="H365" s="262"/>
    </row>
    <row r="366" spans="6:8" ht="15.75" customHeight="1" x14ac:dyDescent="0.25">
      <c r="F366" s="55"/>
      <c r="H366" s="262"/>
    </row>
    <row r="367" spans="6:8" ht="15.75" customHeight="1" x14ac:dyDescent="0.25">
      <c r="F367" s="55"/>
      <c r="H367" s="262"/>
    </row>
    <row r="368" spans="6:8" ht="15.75" customHeight="1" x14ac:dyDescent="0.25">
      <c r="F368" s="55"/>
      <c r="H368" s="262"/>
    </row>
    <row r="369" spans="6:8" ht="15.75" customHeight="1" x14ac:dyDescent="0.25">
      <c r="F369" s="55"/>
      <c r="H369" s="262"/>
    </row>
    <row r="370" spans="6:8" ht="15.75" customHeight="1" x14ac:dyDescent="0.25">
      <c r="F370" s="55"/>
      <c r="H370" s="262"/>
    </row>
    <row r="371" spans="6:8" ht="15.75" customHeight="1" x14ac:dyDescent="0.25">
      <c r="F371" s="55"/>
      <c r="H371" s="262"/>
    </row>
    <row r="372" spans="6:8" ht="15.75" customHeight="1" x14ac:dyDescent="0.25">
      <c r="F372" s="55"/>
      <c r="H372" s="262"/>
    </row>
    <row r="373" spans="6:8" ht="15.75" customHeight="1" x14ac:dyDescent="0.25">
      <c r="F373" s="55"/>
      <c r="H373" s="262"/>
    </row>
    <row r="374" spans="6:8" ht="15.75" customHeight="1" x14ac:dyDescent="0.25">
      <c r="F374" s="55"/>
      <c r="H374" s="262"/>
    </row>
    <row r="375" spans="6:8" ht="15.75" customHeight="1" x14ac:dyDescent="0.25">
      <c r="F375" s="55"/>
      <c r="H375" s="262"/>
    </row>
    <row r="376" spans="6:8" ht="15.75" customHeight="1" x14ac:dyDescent="0.25">
      <c r="F376" s="55"/>
      <c r="H376" s="262"/>
    </row>
    <row r="377" spans="6:8" ht="15.75" customHeight="1" x14ac:dyDescent="0.25">
      <c r="F377" s="55"/>
      <c r="H377" s="262"/>
    </row>
    <row r="378" spans="6:8" ht="15.75" customHeight="1" x14ac:dyDescent="0.25">
      <c r="F378" s="55"/>
      <c r="H378" s="262"/>
    </row>
    <row r="379" spans="6:8" ht="15.75" customHeight="1" x14ac:dyDescent="0.25">
      <c r="F379" s="55"/>
      <c r="H379" s="262"/>
    </row>
    <row r="380" spans="6:8" ht="15.75" customHeight="1" x14ac:dyDescent="0.25">
      <c r="F380" s="55"/>
      <c r="H380" s="262"/>
    </row>
    <row r="381" spans="6:8" ht="15.75" customHeight="1" x14ac:dyDescent="0.25">
      <c r="F381" s="55"/>
      <c r="H381" s="262"/>
    </row>
    <row r="382" spans="6:8" ht="15.75" customHeight="1" x14ac:dyDescent="0.25">
      <c r="F382" s="55"/>
      <c r="H382" s="262"/>
    </row>
    <row r="383" spans="6:8" ht="15.75" customHeight="1" x14ac:dyDescent="0.25">
      <c r="F383" s="55"/>
      <c r="H383" s="262"/>
    </row>
    <row r="384" spans="6:8" ht="15.75" customHeight="1" x14ac:dyDescent="0.25">
      <c r="F384" s="55"/>
      <c r="H384" s="262"/>
    </row>
    <row r="385" spans="6:8" ht="15.75" customHeight="1" x14ac:dyDescent="0.25">
      <c r="F385" s="55"/>
      <c r="H385" s="262"/>
    </row>
    <row r="386" spans="6:8" ht="15.75" customHeight="1" x14ac:dyDescent="0.25">
      <c r="F386" s="55"/>
      <c r="H386" s="262"/>
    </row>
    <row r="387" spans="6:8" ht="15.75" customHeight="1" x14ac:dyDescent="0.25">
      <c r="F387" s="55"/>
      <c r="H387" s="262"/>
    </row>
    <row r="388" spans="6:8" ht="15.75" customHeight="1" x14ac:dyDescent="0.25">
      <c r="F388" s="55"/>
      <c r="H388" s="262"/>
    </row>
    <row r="389" spans="6:8" ht="15.75" customHeight="1" x14ac:dyDescent="0.25">
      <c r="F389" s="55"/>
      <c r="H389" s="262"/>
    </row>
    <row r="390" spans="6:8" ht="15.75" customHeight="1" x14ac:dyDescent="0.25">
      <c r="F390" s="55"/>
      <c r="H390" s="262"/>
    </row>
    <row r="391" spans="6:8" ht="15.75" customHeight="1" x14ac:dyDescent="0.25">
      <c r="F391" s="55"/>
      <c r="H391" s="262"/>
    </row>
    <row r="392" spans="6:8" ht="15.75" customHeight="1" x14ac:dyDescent="0.25">
      <c r="F392" s="55"/>
      <c r="H392" s="262"/>
    </row>
    <row r="393" spans="6:8" ht="15.75" customHeight="1" x14ac:dyDescent="0.25">
      <c r="F393" s="55"/>
      <c r="H393" s="262"/>
    </row>
    <row r="394" spans="6:8" ht="15.75" customHeight="1" x14ac:dyDescent="0.25">
      <c r="F394" s="55"/>
      <c r="H394" s="262"/>
    </row>
    <row r="395" spans="6:8" ht="15.75" customHeight="1" x14ac:dyDescent="0.25">
      <c r="F395" s="55"/>
      <c r="H395" s="262"/>
    </row>
    <row r="396" spans="6:8" ht="15.75" customHeight="1" x14ac:dyDescent="0.25">
      <c r="F396" s="55"/>
      <c r="H396" s="262"/>
    </row>
    <row r="397" spans="6:8" ht="15.75" customHeight="1" x14ac:dyDescent="0.25">
      <c r="F397" s="55"/>
      <c r="H397" s="262"/>
    </row>
    <row r="398" spans="6:8" ht="15.75" customHeight="1" x14ac:dyDescent="0.25">
      <c r="F398" s="55"/>
      <c r="H398" s="262"/>
    </row>
    <row r="399" spans="6:8" ht="15.75" customHeight="1" x14ac:dyDescent="0.25">
      <c r="F399" s="55"/>
      <c r="H399" s="262"/>
    </row>
    <row r="400" spans="6:8" ht="15.75" customHeight="1" x14ac:dyDescent="0.25">
      <c r="F400" s="55"/>
      <c r="H400" s="262"/>
    </row>
    <row r="401" spans="6:8" ht="15.75" customHeight="1" x14ac:dyDescent="0.25">
      <c r="F401" s="55"/>
      <c r="H401" s="262"/>
    </row>
    <row r="402" spans="6:8" ht="15.75" customHeight="1" x14ac:dyDescent="0.25">
      <c r="F402" s="55"/>
      <c r="H402" s="262"/>
    </row>
    <row r="403" spans="6:8" ht="15.75" customHeight="1" x14ac:dyDescent="0.25">
      <c r="F403" s="55"/>
      <c r="H403" s="262"/>
    </row>
    <row r="404" spans="6:8" ht="15.75" customHeight="1" x14ac:dyDescent="0.25">
      <c r="F404" s="55"/>
      <c r="H404" s="262"/>
    </row>
    <row r="405" spans="6:8" ht="15.75" customHeight="1" x14ac:dyDescent="0.25">
      <c r="F405" s="55"/>
      <c r="H405" s="262"/>
    </row>
    <row r="406" spans="6:8" ht="15.75" customHeight="1" x14ac:dyDescent="0.25">
      <c r="F406" s="55"/>
      <c r="H406" s="262"/>
    </row>
    <row r="407" spans="6:8" ht="15.75" customHeight="1" x14ac:dyDescent="0.25">
      <c r="F407" s="55"/>
      <c r="H407" s="262"/>
    </row>
    <row r="408" spans="6:8" ht="15.75" customHeight="1" x14ac:dyDescent="0.25">
      <c r="F408" s="55"/>
      <c r="H408" s="262"/>
    </row>
    <row r="409" spans="6:8" ht="15.75" customHeight="1" x14ac:dyDescent="0.25">
      <c r="F409" s="55"/>
      <c r="H409" s="262"/>
    </row>
    <row r="410" spans="6:8" ht="15.75" customHeight="1" x14ac:dyDescent="0.25">
      <c r="F410" s="55"/>
      <c r="H410" s="262"/>
    </row>
    <row r="411" spans="6:8" ht="15.75" customHeight="1" x14ac:dyDescent="0.25">
      <c r="F411" s="55"/>
      <c r="H411" s="262"/>
    </row>
    <row r="412" spans="6:8" ht="15.75" customHeight="1" x14ac:dyDescent="0.25">
      <c r="F412" s="55"/>
      <c r="H412" s="262"/>
    </row>
    <row r="413" spans="6:8" ht="15.75" customHeight="1" x14ac:dyDescent="0.25">
      <c r="F413" s="55"/>
      <c r="H413" s="262"/>
    </row>
    <row r="414" spans="6:8" ht="15.75" customHeight="1" x14ac:dyDescent="0.25">
      <c r="F414" s="55"/>
      <c r="H414" s="262"/>
    </row>
    <row r="415" spans="6:8" ht="15.75" customHeight="1" x14ac:dyDescent="0.25">
      <c r="F415" s="55"/>
      <c r="H415" s="262"/>
    </row>
    <row r="416" spans="6:8" ht="15.75" customHeight="1" x14ac:dyDescent="0.25">
      <c r="F416" s="55"/>
      <c r="H416" s="262"/>
    </row>
    <row r="417" spans="6:8" ht="15.75" customHeight="1" x14ac:dyDescent="0.25">
      <c r="F417" s="55"/>
      <c r="H417" s="262"/>
    </row>
    <row r="418" spans="6:8" ht="15.75" customHeight="1" x14ac:dyDescent="0.25">
      <c r="F418" s="55"/>
      <c r="H418" s="262"/>
    </row>
    <row r="419" spans="6:8" ht="15.75" customHeight="1" x14ac:dyDescent="0.25">
      <c r="F419" s="55"/>
      <c r="H419" s="262"/>
    </row>
    <row r="420" spans="6:8" ht="15.75" customHeight="1" x14ac:dyDescent="0.25">
      <c r="F420" s="55"/>
      <c r="H420" s="262"/>
    </row>
    <row r="421" spans="6:8" ht="15.75" customHeight="1" x14ac:dyDescent="0.25">
      <c r="F421" s="55"/>
      <c r="H421" s="262"/>
    </row>
    <row r="422" spans="6:8" ht="15.75" customHeight="1" x14ac:dyDescent="0.25">
      <c r="F422" s="55"/>
      <c r="H422" s="262"/>
    </row>
    <row r="423" spans="6:8" ht="15.75" customHeight="1" x14ac:dyDescent="0.25">
      <c r="F423" s="55"/>
      <c r="H423" s="262"/>
    </row>
    <row r="424" spans="6:8" ht="15.75" customHeight="1" x14ac:dyDescent="0.25">
      <c r="F424" s="55"/>
      <c r="H424" s="262"/>
    </row>
    <row r="425" spans="6:8" ht="15.75" customHeight="1" x14ac:dyDescent="0.25">
      <c r="F425" s="55"/>
      <c r="H425" s="262"/>
    </row>
    <row r="426" spans="6:8" ht="15.75" customHeight="1" x14ac:dyDescent="0.25">
      <c r="F426" s="55"/>
      <c r="H426" s="262"/>
    </row>
    <row r="427" spans="6:8" ht="15.75" customHeight="1" x14ac:dyDescent="0.25">
      <c r="F427" s="55"/>
      <c r="H427" s="262"/>
    </row>
    <row r="428" spans="6:8" ht="15.75" customHeight="1" x14ac:dyDescent="0.25">
      <c r="F428" s="55"/>
      <c r="H428" s="262"/>
    </row>
    <row r="429" spans="6:8" ht="15.75" customHeight="1" x14ac:dyDescent="0.25">
      <c r="F429" s="55"/>
      <c r="H429" s="262"/>
    </row>
    <row r="430" spans="6:8" ht="15.75" customHeight="1" x14ac:dyDescent="0.25">
      <c r="F430" s="55"/>
      <c r="H430" s="262"/>
    </row>
    <row r="431" spans="6:8" ht="15.75" customHeight="1" x14ac:dyDescent="0.25">
      <c r="F431" s="55"/>
      <c r="H431" s="262"/>
    </row>
    <row r="432" spans="6:8" ht="15.75" customHeight="1" x14ac:dyDescent="0.25">
      <c r="F432" s="55"/>
      <c r="H432" s="262"/>
    </row>
    <row r="433" spans="6:8" ht="15.75" customHeight="1" x14ac:dyDescent="0.25">
      <c r="F433" s="55"/>
      <c r="H433" s="262"/>
    </row>
    <row r="434" spans="6:8" ht="15.75" customHeight="1" x14ac:dyDescent="0.25">
      <c r="F434" s="55"/>
      <c r="H434" s="262"/>
    </row>
    <row r="435" spans="6:8" ht="15.75" customHeight="1" x14ac:dyDescent="0.25">
      <c r="F435" s="55"/>
      <c r="H435" s="262"/>
    </row>
    <row r="436" spans="6:8" ht="15.75" customHeight="1" x14ac:dyDescent="0.25">
      <c r="F436" s="55"/>
      <c r="H436" s="262"/>
    </row>
    <row r="437" spans="6:8" ht="15.75" customHeight="1" x14ac:dyDescent="0.25">
      <c r="F437" s="55"/>
      <c r="H437" s="262"/>
    </row>
    <row r="438" spans="6:8" ht="15.75" customHeight="1" x14ac:dyDescent="0.25">
      <c r="F438" s="55"/>
      <c r="H438" s="262"/>
    </row>
    <row r="439" spans="6:8" ht="15.75" customHeight="1" x14ac:dyDescent="0.25">
      <c r="F439" s="55"/>
      <c r="H439" s="262"/>
    </row>
    <row r="440" spans="6:8" ht="15.75" customHeight="1" x14ac:dyDescent="0.25">
      <c r="F440" s="55"/>
      <c r="H440" s="262"/>
    </row>
    <row r="441" spans="6:8" ht="15.75" customHeight="1" x14ac:dyDescent="0.25">
      <c r="F441" s="55"/>
      <c r="H441" s="262"/>
    </row>
    <row r="442" spans="6:8" ht="15.75" customHeight="1" x14ac:dyDescent="0.25">
      <c r="F442" s="55"/>
      <c r="H442" s="262"/>
    </row>
    <row r="443" spans="6:8" ht="15.75" customHeight="1" x14ac:dyDescent="0.25">
      <c r="F443" s="55"/>
      <c r="H443" s="262"/>
    </row>
    <row r="444" spans="6:8" ht="15.75" customHeight="1" x14ac:dyDescent="0.25">
      <c r="F444" s="55"/>
      <c r="H444" s="262"/>
    </row>
    <row r="445" spans="6:8" ht="15.75" customHeight="1" x14ac:dyDescent="0.25">
      <c r="F445" s="55"/>
      <c r="H445" s="262"/>
    </row>
    <row r="446" spans="6:8" ht="15.75" customHeight="1" x14ac:dyDescent="0.25">
      <c r="F446" s="55"/>
      <c r="H446" s="262"/>
    </row>
    <row r="447" spans="6:8" ht="15.75" customHeight="1" x14ac:dyDescent="0.25">
      <c r="F447" s="55"/>
      <c r="H447" s="262"/>
    </row>
    <row r="448" spans="6:8" ht="15.75" customHeight="1" x14ac:dyDescent="0.25">
      <c r="F448" s="55"/>
      <c r="H448" s="262"/>
    </row>
    <row r="449" spans="6:8" ht="15.75" customHeight="1" x14ac:dyDescent="0.25">
      <c r="F449" s="55"/>
      <c r="H449" s="262"/>
    </row>
    <row r="450" spans="6:8" ht="15.75" customHeight="1" x14ac:dyDescent="0.25">
      <c r="F450" s="55"/>
      <c r="H450" s="262"/>
    </row>
    <row r="451" spans="6:8" ht="15.75" customHeight="1" x14ac:dyDescent="0.25">
      <c r="F451" s="55"/>
      <c r="H451" s="262"/>
    </row>
    <row r="452" spans="6:8" ht="15.75" customHeight="1" x14ac:dyDescent="0.25">
      <c r="F452" s="55"/>
      <c r="H452" s="262"/>
    </row>
    <row r="453" spans="6:8" ht="15.75" customHeight="1" x14ac:dyDescent="0.25">
      <c r="F453" s="55"/>
      <c r="H453" s="262"/>
    </row>
    <row r="454" spans="6:8" ht="15.75" customHeight="1" x14ac:dyDescent="0.25">
      <c r="F454" s="55"/>
      <c r="H454" s="262"/>
    </row>
    <row r="455" spans="6:8" ht="15.75" customHeight="1" x14ac:dyDescent="0.25">
      <c r="F455" s="55"/>
      <c r="H455" s="262"/>
    </row>
    <row r="456" spans="6:8" ht="15.75" customHeight="1" x14ac:dyDescent="0.25">
      <c r="F456" s="55"/>
      <c r="H456" s="262"/>
    </row>
    <row r="457" spans="6:8" ht="15.75" customHeight="1" x14ac:dyDescent="0.25">
      <c r="F457" s="55"/>
      <c r="H457" s="262"/>
    </row>
    <row r="458" spans="6:8" ht="15.75" customHeight="1" x14ac:dyDescent="0.25">
      <c r="F458" s="55"/>
      <c r="H458" s="262"/>
    </row>
    <row r="459" spans="6:8" ht="15.75" customHeight="1" x14ac:dyDescent="0.25">
      <c r="F459" s="55"/>
      <c r="H459" s="262"/>
    </row>
    <row r="460" spans="6:8" ht="15.75" customHeight="1" x14ac:dyDescent="0.25">
      <c r="F460" s="55"/>
      <c r="H460" s="262"/>
    </row>
    <row r="461" spans="6:8" ht="15.75" customHeight="1" x14ac:dyDescent="0.25">
      <c r="F461" s="55"/>
      <c r="H461" s="262"/>
    </row>
    <row r="462" spans="6:8" ht="15.75" customHeight="1" x14ac:dyDescent="0.25">
      <c r="F462" s="55"/>
      <c r="H462" s="262"/>
    </row>
    <row r="463" spans="6:8" ht="15.75" customHeight="1" x14ac:dyDescent="0.25">
      <c r="F463" s="55"/>
      <c r="H463" s="262"/>
    </row>
    <row r="464" spans="6:8" ht="15.75" customHeight="1" x14ac:dyDescent="0.25">
      <c r="F464" s="55"/>
      <c r="H464" s="262"/>
    </row>
    <row r="465" spans="6:8" ht="15.75" customHeight="1" x14ac:dyDescent="0.25">
      <c r="F465" s="55"/>
      <c r="H465" s="262"/>
    </row>
    <row r="466" spans="6:8" ht="15.75" customHeight="1" x14ac:dyDescent="0.25">
      <c r="F466" s="55"/>
      <c r="H466" s="262"/>
    </row>
    <row r="467" spans="6:8" ht="15.75" customHeight="1" x14ac:dyDescent="0.25">
      <c r="F467" s="55"/>
      <c r="H467" s="262"/>
    </row>
    <row r="468" spans="6:8" ht="15.75" customHeight="1" x14ac:dyDescent="0.25">
      <c r="F468" s="55"/>
      <c r="H468" s="262"/>
    </row>
    <row r="469" spans="6:8" ht="15.75" customHeight="1" x14ac:dyDescent="0.25">
      <c r="F469" s="55"/>
      <c r="H469" s="262"/>
    </row>
    <row r="470" spans="6:8" ht="15.75" customHeight="1" x14ac:dyDescent="0.25">
      <c r="F470" s="55"/>
      <c r="H470" s="262"/>
    </row>
    <row r="471" spans="6:8" ht="15.75" customHeight="1" x14ac:dyDescent="0.25">
      <c r="F471" s="55"/>
      <c r="H471" s="262"/>
    </row>
    <row r="472" spans="6:8" ht="15.75" customHeight="1" x14ac:dyDescent="0.25">
      <c r="F472" s="55"/>
      <c r="H472" s="262"/>
    </row>
    <row r="473" spans="6:8" ht="15.75" customHeight="1" x14ac:dyDescent="0.25">
      <c r="F473" s="55"/>
      <c r="H473" s="262"/>
    </row>
    <row r="474" spans="6:8" ht="15.75" customHeight="1" x14ac:dyDescent="0.25">
      <c r="F474" s="55"/>
      <c r="H474" s="262"/>
    </row>
    <row r="475" spans="6:8" ht="15.75" customHeight="1" x14ac:dyDescent="0.25">
      <c r="F475" s="55"/>
      <c r="H475" s="262"/>
    </row>
    <row r="476" spans="6:8" ht="15.75" customHeight="1" x14ac:dyDescent="0.25">
      <c r="F476" s="55"/>
      <c r="H476" s="262"/>
    </row>
    <row r="477" spans="6:8" ht="15.75" customHeight="1" x14ac:dyDescent="0.25">
      <c r="F477" s="55"/>
      <c r="H477" s="262"/>
    </row>
    <row r="478" spans="6:8" ht="15.75" customHeight="1" x14ac:dyDescent="0.25">
      <c r="F478" s="55"/>
      <c r="H478" s="262"/>
    </row>
    <row r="479" spans="6:8" ht="15.75" customHeight="1" x14ac:dyDescent="0.25">
      <c r="F479" s="55"/>
      <c r="H479" s="262"/>
    </row>
    <row r="480" spans="6:8" ht="15.75" customHeight="1" x14ac:dyDescent="0.25">
      <c r="F480" s="55"/>
      <c r="H480" s="262"/>
    </row>
    <row r="481" spans="6:8" ht="15.75" customHeight="1" x14ac:dyDescent="0.25">
      <c r="F481" s="55"/>
      <c r="H481" s="262"/>
    </row>
    <row r="482" spans="6:8" ht="15.75" customHeight="1" x14ac:dyDescent="0.25">
      <c r="F482" s="55"/>
      <c r="H482" s="262"/>
    </row>
    <row r="483" spans="6:8" ht="15.75" customHeight="1" x14ac:dyDescent="0.25">
      <c r="F483" s="55"/>
      <c r="H483" s="262"/>
    </row>
    <row r="484" spans="6:8" ht="15.75" customHeight="1" x14ac:dyDescent="0.25">
      <c r="F484" s="55"/>
      <c r="H484" s="262"/>
    </row>
    <row r="485" spans="6:8" ht="15.75" customHeight="1" x14ac:dyDescent="0.25">
      <c r="F485" s="55"/>
      <c r="H485" s="262"/>
    </row>
    <row r="486" spans="6:8" ht="15.75" customHeight="1" x14ac:dyDescent="0.25">
      <c r="F486" s="55"/>
      <c r="H486" s="262"/>
    </row>
    <row r="487" spans="6:8" ht="15.75" customHeight="1" x14ac:dyDescent="0.25">
      <c r="F487" s="55"/>
      <c r="H487" s="262"/>
    </row>
    <row r="488" spans="6:8" ht="15.75" customHeight="1" x14ac:dyDescent="0.25">
      <c r="F488" s="55"/>
      <c r="H488" s="262"/>
    </row>
    <row r="489" spans="6:8" ht="15.75" customHeight="1" x14ac:dyDescent="0.25">
      <c r="F489" s="55"/>
      <c r="H489" s="262"/>
    </row>
    <row r="490" spans="6:8" ht="15.75" customHeight="1" x14ac:dyDescent="0.25">
      <c r="F490" s="55"/>
      <c r="H490" s="262"/>
    </row>
    <row r="491" spans="6:8" ht="15.75" customHeight="1" x14ac:dyDescent="0.25">
      <c r="F491" s="55"/>
      <c r="H491" s="262"/>
    </row>
    <row r="492" spans="6:8" ht="15.75" customHeight="1" x14ac:dyDescent="0.25">
      <c r="F492" s="55"/>
      <c r="H492" s="262"/>
    </row>
    <row r="493" spans="6:8" ht="15.75" customHeight="1" x14ac:dyDescent="0.25">
      <c r="F493" s="55"/>
      <c r="H493" s="262"/>
    </row>
    <row r="494" spans="6:8" ht="15.75" customHeight="1" x14ac:dyDescent="0.25">
      <c r="F494" s="55"/>
      <c r="H494" s="262"/>
    </row>
    <row r="495" spans="6:8" ht="15.75" customHeight="1" x14ac:dyDescent="0.25">
      <c r="F495" s="55"/>
      <c r="H495" s="262"/>
    </row>
    <row r="496" spans="6:8" ht="15.75" customHeight="1" x14ac:dyDescent="0.25">
      <c r="F496" s="55"/>
      <c r="H496" s="262"/>
    </row>
    <row r="497" spans="6:8" ht="15.75" customHeight="1" x14ac:dyDescent="0.25">
      <c r="F497" s="55"/>
      <c r="H497" s="262"/>
    </row>
    <row r="498" spans="6:8" ht="15.75" customHeight="1" x14ac:dyDescent="0.25">
      <c r="F498" s="55"/>
      <c r="H498" s="262"/>
    </row>
    <row r="499" spans="6:8" ht="15.75" customHeight="1" x14ac:dyDescent="0.25">
      <c r="F499" s="55"/>
      <c r="H499" s="262"/>
    </row>
    <row r="500" spans="6:8" ht="15.75" customHeight="1" x14ac:dyDescent="0.25">
      <c r="F500" s="55"/>
      <c r="H500" s="262"/>
    </row>
    <row r="501" spans="6:8" ht="15.75" customHeight="1" x14ac:dyDescent="0.25">
      <c r="F501" s="55"/>
      <c r="H501" s="262"/>
    </row>
    <row r="502" spans="6:8" ht="15.75" customHeight="1" x14ac:dyDescent="0.25">
      <c r="F502" s="55"/>
      <c r="H502" s="262"/>
    </row>
    <row r="503" spans="6:8" ht="15.75" customHeight="1" x14ac:dyDescent="0.25">
      <c r="F503" s="55"/>
      <c r="H503" s="262"/>
    </row>
    <row r="504" spans="6:8" ht="15.75" customHeight="1" x14ac:dyDescent="0.25">
      <c r="F504" s="55"/>
      <c r="H504" s="262"/>
    </row>
    <row r="505" spans="6:8" ht="15.75" customHeight="1" x14ac:dyDescent="0.25">
      <c r="F505" s="55"/>
      <c r="H505" s="262"/>
    </row>
    <row r="506" spans="6:8" ht="15.75" customHeight="1" x14ac:dyDescent="0.25">
      <c r="F506" s="55"/>
      <c r="H506" s="262"/>
    </row>
    <row r="507" spans="6:8" ht="15.75" customHeight="1" x14ac:dyDescent="0.25">
      <c r="F507" s="55"/>
      <c r="H507" s="262"/>
    </row>
    <row r="508" spans="6:8" ht="15.75" customHeight="1" x14ac:dyDescent="0.25">
      <c r="F508" s="55"/>
      <c r="H508" s="262"/>
    </row>
    <row r="509" spans="6:8" ht="15.75" customHeight="1" x14ac:dyDescent="0.25">
      <c r="F509" s="55"/>
      <c r="H509" s="262"/>
    </row>
    <row r="510" spans="6:8" ht="15.75" customHeight="1" x14ac:dyDescent="0.25">
      <c r="F510" s="55"/>
      <c r="H510" s="262"/>
    </row>
    <row r="511" spans="6:8" ht="15.75" customHeight="1" x14ac:dyDescent="0.25">
      <c r="F511" s="55"/>
      <c r="H511" s="262"/>
    </row>
    <row r="512" spans="6:8" ht="15.75" customHeight="1" x14ac:dyDescent="0.25">
      <c r="F512" s="55"/>
      <c r="H512" s="262"/>
    </row>
    <row r="513" spans="6:8" ht="15.75" customHeight="1" x14ac:dyDescent="0.25">
      <c r="F513" s="55"/>
      <c r="H513" s="262"/>
    </row>
    <row r="514" spans="6:8" ht="15.75" customHeight="1" x14ac:dyDescent="0.25">
      <c r="F514" s="55"/>
      <c r="H514" s="262"/>
    </row>
    <row r="515" spans="6:8" ht="15.75" customHeight="1" x14ac:dyDescent="0.25">
      <c r="F515" s="55"/>
      <c r="H515" s="262"/>
    </row>
    <row r="516" spans="6:8" ht="15.75" customHeight="1" x14ac:dyDescent="0.25">
      <c r="F516" s="55"/>
      <c r="H516" s="262"/>
    </row>
    <row r="517" spans="6:8" ht="15.75" customHeight="1" x14ac:dyDescent="0.25">
      <c r="F517" s="55"/>
      <c r="H517" s="262"/>
    </row>
    <row r="518" spans="6:8" ht="15.75" customHeight="1" x14ac:dyDescent="0.25">
      <c r="F518" s="55"/>
      <c r="H518" s="262"/>
    </row>
    <row r="519" spans="6:8" ht="15.75" customHeight="1" x14ac:dyDescent="0.25">
      <c r="F519" s="55"/>
      <c r="H519" s="262"/>
    </row>
    <row r="520" spans="6:8" ht="15.75" customHeight="1" x14ac:dyDescent="0.25">
      <c r="F520" s="55"/>
      <c r="H520" s="262"/>
    </row>
    <row r="521" spans="6:8" ht="15.75" customHeight="1" x14ac:dyDescent="0.25">
      <c r="F521" s="55"/>
      <c r="H521" s="262"/>
    </row>
    <row r="522" spans="6:8" ht="15.75" customHeight="1" x14ac:dyDescent="0.25">
      <c r="F522" s="55"/>
      <c r="H522" s="262"/>
    </row>
    <row r="523" spans="6:8" ht="15.75" customHeight="1" x14ac:dyDescent="0.25">
      <c r="F523" s="55"/>
      <c r="H523" s="262"/>
    </row>
    <row r="524" spans="6:8" ht="15.75" customHeight="1" x14ac:dyDescent="0.25">
      <c r="F524" s="55"/>
      <c r="H524" s="262"/>
    </row>
    <row r="525" spans="6:8" ht="15.75" customHeight="1" x14ac:dyDescent="0.25">
      <c r="F525" s="55"/>
      <c r="H525" s="262"/>
    </row>
    <row r="526" spans="6:8" ht="15.75" customHeight="1" x14ac:dyDescent="0.25">
      <c r="F526" s="55"/>
      <c r="H526" s="262"/>
    </row>
    <row r="527" spans="6:8" ht="15.75" customHeight="1" x14ac:dyDescent="0.25">
      <c r="F527" s="55"/>
      <c r="H527" s="262"/>
    </row>
    <row r="528" spans="6:8" ht="15.75" customHeight="1" x14ac:dyDescent="0.25">
      <c r="F528" s="55"/>
      <c r="H528" s="262"/>
    </row>
    <row r="529" spans="6:8" ht="15.75" customHeight="1" x14ac:dyDescent="0.25">
      <c r="F529" s="55"/>
      <c r="H529" s="262"/>
    </row>
    <row r="530" spans="6:8" ht="15.75" customHeight="1" x14ac:dyDescent="0.25">
      <c r="F530" s="55"/>
      <c r="H530" s="262"/>
    </row>
    <row r="531" spans="6:8" ht="15.75" customHeight="1" x14ac:dyDescent="0.25">
      <c r="F531" s="55"/>
      <c r="H531" s="262"/>
    </row>
    <row r="532" spans="6:8" ht="15.75" customHeight="1" x14ac:dyDescent="0.25">
      <c r="F532" s="55"/>
      <c r="H532" s="262"/>
    </row>
    <row r="533" spans="6:8" ht="15.75" customHeight="1" x14ac:dyDescent="0.25">
      <c r="F533" s="55"/>
      <c r="H533" s="262"/>
    </row>
    <row r="534" spans="6:8" ht="15.75" customHeight="1" x14ac:dyDescent="0.25">
      <c r="F534" s="55"/>
      <c r="H534" s="262"/>
    </row>
    <row r="535" spans="6:8" ht="15.75" customHeight="1" x14ac:dyDescent="0.25">
      <c r="F535" s="55"/>
      <c r="H535" s="262"/>
    </row>
    <row r="536" spans="6:8" ht="15.75" customHeight="1" x14ac:dyDescent="0.25">
      <c r="F536" s="55"/>
      <c r="H536" s="262"/>
    </row>
    <row r="537" spans="6:8" ht="15.75" customHeight="1" x14ac:dyDescent="0.25">
      <c r="F537" s="55"/>
      <c r="H537" s="262"/>
    </row>
    <row r="538" spans="6:8" ht="15.75" customHeight="1" x14ac:dyDescent="0.25">
      <c r="F538" s="55"/>
      <c r="H538" s="262"/>
    </row>
    <row r="539" spans="6:8" ht="15.75" customHeight="1" x14ac:dyDescent="0.25">
      <c r="F539" s="55"/>
      <c r="H539" s="262"/>
    </row>
    <row r="540" spans="6:8" ht="15.75" customHeight="1" x14ac:dyDescent="0.25">
      <c r="F540" s="55"/>
      <c r="H540" s="262"/>
    </row>
    <row r="541" spans="6:8" ht="15.75" customHeight="1" x14ac:dyDescent="0.25">
      <c r="F541" s="55"/>
      <c r="H541" s="262"/>
    </row>
    <row r="542" spans="6:8" ht="15.75" customHeight="1" x14ac:dyDescent="0.25">
      <c r="F542" s="55"/>
      <c r="H542" s="262"/>
    </row>
    <row r="543" spans="6:8" ht="15.75" customHeight="1" x14ac:dyDescent="0.25">
      <c r="F543" s="55"/>
      <c r="H543" s="262"/>
    </row>
    <row r="544" spans="6:8" ht="15.75" customHeight="1" x14ac:dyDescent="0.25">
      <c r="F544" s="55"/>
      <c r="H544" s="262"/>
    </row>
    <row r="545" spans="6:8" ht="15.75" customHeight="1" x14ac:dyDescent="0.25">
      <c r="F545" s="55"/>
      <c r="H545" s="262"/>
    </row>
    <row r="546" spans="6:8" ht="15.75" customHeight="1" x14ac:dyDescent="0.25">
      <c r="F546" s="55"/>
      <c r="H546" s="262"/>
    </row>
    <row r="547" spans="6:8" ht="15.75" customHeight="1" x14ac:dyDescent="0.25">
      <c r="F547" s="55"/>
      <c r="H547" s="262"/>
    </row>
    <row r="548" spans="6:8" ht="15.75" customHeight="1" x14ac:dyDescent="0.25">
      <c r="F548" s="55"/>
      <c r="H548" s="262"/>
    </row>
    <row r="549" spans="6:8" ht="15.75" customHeight="1" x14ac:dyDescent="0.25">
      <c r="F549" s="55"/>
      <c r="H549" s="262"/>
    </row>
    <row r="550" spans="6:8" ht="15.75" customHeight="1" x14ac:dyDescent="0.25">
      <c r="F550" s="55"/>
      <c r="H550" s="262"/>
    </row>
    <row r="551" spans="6:8" ht="15.75" customHeight="1" x14ac:dyDescent="0.25">
      <c r="F551" s="55"/>
      <c r="H551" s="262"/>
    </row>
    <row r="552" spans="6:8" ht="15.75" customHeight="1" x14ac:dyDescent="0.25">
      <c r="F552" s="55"/>
      <c r="H552" s="262"/>
    </row>
    <row r="553" spans="6:8" ht="15.75" customHeight="1" x14ac:dyDescent="0.25">
      <c r="F553" s="55"/>
      <c r="H553" s="262"/>
    </row>
    <row r="554" spans="6:8" ht="15.75" customHeight="1" x14ac:dyDescent="0.25">
      <c r="F554" s="55"/>
      <c r="H554" s="262"/>
    </row>
    <row r="555" spans="6:8" ht="15.75" customHeight="1" x14ac:dyDescent="0.25">
      <c r="F555" s="55"/>
      <c r="H555" s="262"/>
    </row>
    <row r="556" spans="6:8" ht="15.75" customHeight="1" x14ac:dyDescent="0.25">
      <c r="F556" s="55"/>
      <c r="H556" s="262"/>
    </row>
    <row r="557" spans="6:8" ht="15.75" customHeight="1" x14ac:dyDescent="0.25">
      <c r="F557" s="55"/>
      <c r="H557" s="262"/>
    </row>
    <row r="558" spans="6:8" ht="15.75" customHeight="1" x14ac:dyDescent="0.25">
      <c r="F558" s="55"/>
      <c r="H558" s="262"/>
    </row>
    <row r="559" spans="6:8" ht="15.75" customHeight="1" x14ac:dyDescent="0.25">
      <c r="F559" s="55"/>
      <c r="H559" s="262"/>
    </row>
    <row r="560" spans="6:8" ht="15.75" customHeight="1" x14ac:dyDescent="0.25">
      <c r="F560" s="55"/>
      <c r="H560" s="262"/>
    </row>
    <row r="561" spans="6:8" ht="15.75" customHeight="1" x14ac:dyDescent="0.25">
      <c r="F561" s="55"/>
      <c r="H561" s="262"/>
    </row>
    <row r="562" spans="6:8" ht="15.75" customHeight="1" x14ac:dyDescent="0.25">
      <c r="F562" s="55"/>
      <c r="H562" s="262"/>
    </row>
    <row r="563" spans="6:8" ht="15.75" customHeight="1" x14ac:dyDescent="0.25">
      <c r="F563" s="55"/>
      <c r="H563" s="262"/>
    </row>
    <row r="564" spans="6:8" ht="15.75" customHeight="1" x14ac:dyDescent="0.25">
      <c r="F564" s="55"/>
      <c r="H564" s="262"/>
    </row>
    <row r="565" spans="6:8" ht="15.75" customHeight="1" x14ac:dyDescent="0.25">
      <c r="F565" s="55"/>
      <c r="H565" s="262"/>
    </row>
    <row r="566" spans="6:8" ht="15.75" customHeight="1" x14ac:dyDescent="0.25">
      <c r="F566" s="55"/>
      <c r="H566" s="262"/>
    </row>
    <row r="567" spans="6:8" ht="15.75" customHeight="1" x14ac:dyDescent="0.25">
      <c r="F567" s="55"/>
      <c r="H567" s="262"/>
    </row>
    <row r="568" spans="6:8" ht="15.75" customHeight="1" x14ac:dyDescent="0.25">
      <c r="F568" s="55"/>
      <c r="H568" s="262"/>
    </row>
    <row r="569" spans="6:8" ht="15.75" customHeight="1" x14ac:dyDescent="0.25">
      <c r="F569" s="55"/>
      <c r="H569" s="262"/>
    </row>
    <row r="570" spans="6:8" ht="15.75" customHeight="1" x14ac:dyDescent="0.25">
      <c r="F570" s="55"/>
      <c r="H570" s="262"/>
    </row>
    <row r="571" spans="6:8" ht="15.75" customHeight="1" x14ac:dyDescent="0.25">
      <c r="F571" s="55"/>
      <c r="H571" s="262"/>
    </row>
    <row r="572" spans="6:8" ht="15.75" customHeight="1" x14ac:dyDescent="0.25">
      <c r="F572" s="55"/>
      <c r="H572" s="262"/>
    </row>
    <row r="573" spans="6:8" ht="15.75" customHeight="1" x14ac:dyDescent="0.25">
      <c r="F573" s="55"/>
      <c r="H573" s="262"/>
    </row>
    <row r="574" spans="6:8" ht="15.75" customHeight="1" x14ac:dyDescent="0.25">
      <c r="F574" s="55"/>
      <c r="H574" s="262"/>
    </row>
    <row r="575" spans="6:8" ht="15.75" customHeight="1" x14ac:dyDescent="0.25">
      <c r="F575" s="55"/>
      <c r="H575" s="262"/>
    </row>
    <row r="576" spans="6:8" ht="15.75" customHeight="1" x14ac:dyDescent="0.25">
      <c r="F576" s="55"/>
      <c r="H576" s="262"/>
    </row>
    <row r="577" spans="6:8" ht="15.75" customHeight="1" x14ac:dyDescent="0.25">
      <c r="F577" s="55"/>
      <c r="H577" s="262"/>
    </row>
    <row r="578" spans="6:8" ht="15.75" customHeight="1" x14ac:dyDescent="0.25">
      <c r="F578" s="55"/>
      <c r="H578" s="262"/>
    </row>
    <row r="579" spans="6:8" ht="15.75" customHeight="1" x14ac:dyDescent="0.25">
      <c r="F579" s="55"/>
      <c r="H579" s="262"/>
    </row>
    <row r="580" spans="6:8" ht="15.75" customHeight="1" x14ac:dyDescent="0.25">
      <c r="F580" s="55"/>
      <c r="H580" s="262"/>
    </row>
    <row r="581" spans="6:8" ht="15.75" customHeight="1" x14ac:dyDescent="0.25">
      <c r="F581" s="55"/>
      <c r="H581" s="262"/>
    </row>
    <row r="582" spans="6:8" ht="15.75" customHeight="1" x14ac:dyDescent="0.25">
      <c r="F582" s="55"/>
      <c r="H582" s="262"/>
    </row>
    <row r="583" spans="6:8" ht="15.75" customHeight="1" x14ac:dyDescent="0.25">
      <c r="F583" s="55"/>
      <c r="H583" s="262"/>
    </row>
    <row r="584" spans="6:8" ht="15.75" customHeight="1" x14ac:dyDescent="0.25">
      <c r="F584" s="55"/>
      <c r="H584" s="262"/>
    </row>
    <row r="585" spans="6:8" ht="15.75" customHeight="1" x14ac:dyDescent="0.25">
      <c r="F585" s="55"/>
      <c r="H585" s="262"/>
    </row>
    <row r="586" spans="6:8" ht="15.75" customHeight="1" x14ac:dyDescent="0.25">
      <c r="F586" s="55"/>
      <c r="H586" s="262"/>
    </row>
    <row r="587" spans="6:8" ht="15.75" customHeight="1" x14ac:dyDescent="0.25">
      <c r="F587" s="55"/>
      <c r="H587" s="262"/>
    </row>
    <row r="588" spans="6:8" ht="15.75" customHeight="1" x14ac:dyDescent="0.25">
      <c r="F588" s="55"/>
      <c r="H588" s="262"/>
    </row>
    <row r="589" spans="6:8" ht="15.75" customHeight="1" x14ac:dyDescent="0.25">
      <c r="F589" s="55"/>
      <c r="H589" s="262"/>
    </row>
    <row r="590" spans="6:8" ht="15.75" customHeight="1" x14ac:dyDescent="0.25">
      <c r="F590" s="55"/>
      <c r="H590" s="262"/>
    </row>
    <row r="591" spans="6:8" ht="15.75" customHeight="1" x14ac:dyDescent="0.25">
      <c r="F591" s="55"/>
      <c r="H591" s="262"/>
    </row>
    <row r="592" spans="6:8" ht="15.75" customHeight="1" x14ac:dyDescent="0.25">
      <c r="F592" s="55"/>
      <c r="H592" s="262"/>
    </row>
    <row r="593" spans="6:8" ht="15.75" customHeight="1" x14ac:dyDescent="0.25">
      <c r="F593" s="55"/>
      <c r="H593" s="262"/>
    </row>
    <row r="594" spans="6:8" ht="15.75" customHeight="1" x14ac:dyDescent="0.25">
      <c r="F594" s="55"/>
      <c r="H594" s="262"/>
    </row>
    <row r="595" spans="6:8" ht="15.75" customHeight="1" x14ac:dyDescent="0.25">
      <c r="F595" s="55"/>
      <c r="H595" s="262"/>
    </row>
    <row r="596" spans="6:8" ht="15.75" customHeight="1" x14ac:dyDescent="0.25">
      <c r="F596" s="55"/>
      <c r="H596" s="262"/>
    </row>
    <row r="597" spans="6:8" ht="15.75" customHeight="1" x14ac:dyDescent="0.25">
      <c r="F597" s="55"/>
      <c r="H597" s="262"/>
    </row>
    <row r="598" spans="6:8" ht="15.75" customHeight="1" x14ac:dyDescent="0.25">
      <c r="F598" s="55"/>
      <c r="H598" s="262"/>
    </row>
    <row r="599" spans="6:8" ht="15.75" customHeight="1" x14ac:dyDescent="0.25">
      <c r="F599" s="55"/>
      <c r="H599" s="262"/>
    </row>
    <row r="600" spans="6:8" ht="15.75" customHeight="1" x14ac:dyDescent="0.25">
      <c r="F600" s="55"/>
      <c r="H600" s="262"/>
    </row>
    <row r="601" spans="6:8" ht="15.75" customHeight="1" x14ac:dyDescent="0.25">
      <c r="F601" s="55"/>
      <c r="H601" s="262"/>
    </row>
    <row r="602" spans="6:8" ht="15.75" customHeight="1" x14ac:dyDescent="0.25">
      <c r="F602" s="55"/>
      <c r="H602" s="262"/>
    </row>
    <row r="603" spans="6:8" ht="15.75" customHeight="1" x14ac:dyDescent="0.25">
      <c r="F603" s="55"/>
      <c r="H603" s="262"/>
    </row>
    <row r="604" spans="6:8" ht="15.75" customHeight="1" x14ac:dyDescent="0.25">
      <c r="F604" s="55"/>
      <c r="H604" s="262"/>
    </row>
    <row r="605" spans="6:8" ht="15.75" customHeight="1" x14ac:dyDescent="0.25">
      <c r="F605" s="55"/>
      <c r="H605" s="262"/>
    </row>
    <row r="606" spans="6:8" ht="15.75" customHeight="1" x14ac:dyDescent="0.25">
      <c r="F606" s="55"/>
      <c r="H606" s="262"/>
    </row>
    <row r="607" spans="6:8" ht="15.75" customHeight="1" x14ac:dyDescent="0.25">
      <c r="F607" s="55"/>
      <c r="H607" s="262"/>
    </row>
    <row r="608" spans="6:8" ht="15.75" customHeight="1" x14ac:dyDescent="0.25">
      <c r="F608" s="55"/>
      <c r="H608" s="262"/>
    </row>
    <row r="609" spans="6:8" ht="15.75" customHeight="1" x14ac:dyDescent="0.25">
      <c r="F609" s="55"/>
      <c r="H609" s="262"/>
    </row>
    <row r="610" spans="6:8" ht="15.75" customHeight="1" x14ac:dyDescent="0.25">
      <c r="F610" s="55"/>
      <c r="H610" s="262"/>
    </row>
    <row r="611" spans="6:8" ht="15.75" customHeight="1" x14ac:dyDescent="0.25">
      <c r="F611" s="55"/>
      <c r="H611" s="262"/>
    </row>
    <row r="612" spans="6:8" ht="15.75" customHeight="1" x14ac:dyDescent="0.25">
      <c r="F612" s="55"/>
      <c r="H612" s="262"/>
    </row>
    <row r="613" spans="6:8" ht="15.75" customHeight="1" x14ac:dyDescent="0.25">
      <c r="F613" s="55"/>
      <c r="H613" s="262"/>
    </row>
    <row r="614" spans="6:8" ht="15.75" customHeight="1" x14ac:dyDescent="0.25">
      <c r="F614" s="55"/>
      <c r="H614" s="262"/>
    </row>
    <row r="615" spans="6:8" ht="15.75" customHeight="1" x14ac:dyDescent="0.25">
      <c r="F615" s="55"/>
      <c r="H615" s="262"/>
    </row>
    <row r="616" spans="6:8" ht="15.75" customHeight="1" x14ac:dyDescent="0.25">
      <c r="F616" s="55"/>
      <c r="H616" s="262"/>
    </row>
    <row r="617" spans="6:8" ht="15.75" customHeight="1" x14ac:dyDescent="0.25">
      <c r="F617" s="55"/>
      <c r="H617" s="262"/>
    </row>
    <row r="618" spans="6:8" ht="15.75" customHeight="1" x14ac:dyDescent="0.25">
      <c r="F618" s="55"/>
      <c r="H618" s="262"/>
    </row>
    <row r="619" spans="6:8" ht="15.75" customHeight="1" x14ac:dyDescent="0.25">
      <c r="F619" s="55"/>
      <c r="H619" s="262"/>
    </row>
    <row r="620" spans="6:8" ht="15.75" customHeight="1" x14ac:dyDescent="0.25">
      <c r="F620" s="55"/>
      <c r="H620" s="262"/>
    </row>
    <row r="621" spans="6:8" ht="15.75" customHeight="1" x14ac:dyDescent="0.25">
      <c r="F621" s="55"/>
      <c r="H621" s="262"/>
    </row>
    <row r="622" spans="6:8" ht="15.75" customHeight="1" x14ac:dyDescent="0.25">
      <c r="F622" s="55"/>
      <c r="H622" s="262"/>
    </row>
    <row r="623" spans="6:8" ht="15.75" customHeight="1" x14ac:dyDescent="0.25">
      <c r="F623" s="55"/>
      <c r="H623" s="262"/>
    </row>
    <row r="624" spans="6:8" ht="15.75" customHeight="1" x14ac:dyDescent="0.25">
      <c r="F624" s="55"/>
      <c r="H624" s="262"/>
    </row>
    <row r="625" spans="6:8" ht="15.75" customHeight="1" x14ac:dyDescent="0.25">
      <c r="F625" s="55"/>
      <c r="H625" s="262"/>
    </row>
    <row r="626" spans="6:8" ht="15.75" customHeight="1" x14ac:dyDescent="0.25">
      <c r="F626" s="55"/>
      <c r="H626" s="262"/>
    </row>
    <row r="627" spans="6:8" ht="15.75" customHeight="1" x14ac:dyDescent="0.25">
      <c r="F627" s="55"/>
      <c r="H627" s="262"/>
    </row>
    <row r="628" spans="6:8" ht="15.75" customHeight="1" x14ac:dyDescent="0.25">
      <c r="F628" s="55"/>
      <c r="H628" s="262"/>
    </row>
    <row r="629" spans="6:8" ht="15.75" customHeight="1" x14ac:dyDescent="0.25">
      <c r="F629" s="55"/>
      <c r="H629" s="262"/>
    </row>
    <row r="630" spans="6:8" ht="15.75" customHeight="1" x14ac:dyDescent="0.25">
      <c r="F630" s="55"/>
      <c r="H630" s="262"/>
    </row>
    <row r="631" spans="6:8" ht="15.75" customHeight="1" x14ac:dyDescent="0.25">
      <c r="F631" s="55"/>
      <c r="H631" s="262"/>
    </row>
    <row r="632" spans="6:8" ht="15.75" customHeight="1" x14ac:dyDescent="0.25">
      <c r="F632" s="55"/>
      <c r="H632" s="262"/>
    </row>
    <row r="633" spans="6:8" ht="15.75" customHeight="1" x14ac:dyDescent="0.25">
      <c r="F633" s="55"/>
      <c r="H633" s="262"/>
    </row>
    <row r="634" spans="6:8" ht="15.75" customHeight="1" x14ac:dyDescent="0.25">
      <c r="F634" s="55"/>
      <c r="H634" s="262"/>
    </row>
    <row r="635" spans="6:8" ht="15.75" customHeight="1" x14ac:dyDescent="0.25">
      <c r="F635" s="55"/>
      <c r="H635" s="262"/>
    </row>
    <row r="636" spans="6:8" ht="15.75" customHeight="1" x14ac:dyDescent="0.25">
      <c r="F636" s="55"/>
      <c r="H636" s="262"/>
    </row>
    <row r="637" spans="6:8" ht="15.75" customHeight="1" x14ac:dyDescent="0.25">
      <c r="F637" s="55"/>
      <c r="H637" s="262"/>
    </row>
    <row r="638" spans="6:8" ht="15.75" customHeight="1" x14ac:dyDescent="0.25">
      <c r="F638" s="55"/>
      <c r="H638" s="262"/>
    </row>
    <row r="639" spans="6:8" ht="15.75" customHeight="1" x14ac:dyDescent="0.25">
      <c r="F639" s="55"/>
      <c r="H639" s="262"/>
    </row>
    <row r="640" spans="6:8" ht="15.75" customHeight="1" x14ac:dyDescent="0.25">
      <c r="F640" s="55"/>
      <c r="H640" s="262"/>
    </row>
    <row r="641" spans="6:8" ht="15.75" customHeight="1" x14ac:dyDescent="0.25">
      <c r="F641" s="55"/>
      <c r="H641" s="262"/>
    </row>
    <row r="642" spans="6:8" ht="15.75" customHeight="1" x14ac:dyDescent="0.25">
      <c r="F642" s="55"/>
      <c r="H642" s="262"/>
    </row>
    <row r="643" spans="6:8" ht="15.75" customHeight="1" x14ac:dyDescent="0.25">
      <c r="F643" s="55"/>
      <c r="H643" s="262"/>
    </row>
    <row r="644" spans="6:8" ht="15.75" customHeight="1" x14ac:dyDescent="0.25">
      <c r="F644" s="55"/>
      <c r="H644" s="262"/>
    </row>
    <row r="645" spans="6:8" ht="15.75" customHeight="1" x14ac:dyDescent="0.25">
      <c r="F645" s="55"/>
      <c r="H645" s="262"/>
    </row>
    <row r="646" spans="6:8" ht="15.75" customHeight="1" x14ac:dyDescent="0.25">
      <c r="F646" s="55"/>
      <c r="H646" s="262"/>
    </row>
    <row r="647" spans="6:8" ht="15.75" customHeight="1" x14ac:dyDescent="0.25">
      <c r="F647" s="55"/>
      <c r="H647" s="262"/>
    </row>
    <row r="648" spans="6:8" ht="15.75" customHeight="1" x14ac:dyDescent="0.25">
      <c r="F648" s="55"/>
      <c r="H648" s="262"/>
    </row>
    <row r="649" spans="6:8" ht="15.75" customHeight="1" x14ac:dyDescent="0.25">
      <c r="F649" s="55"/>
      <c r="H649" s="262"/>
    </row>
    <row r="650" spans="6:8" ht="15.75" customHeight="1" x14ac:dyDescent="0.25">
      <c r="F650" s="55"/>
      <c r="H650" s="262"/>
    </row>
    <row r="651" spans="6:8" ht="15.75" customHeight="1" x14ac:dyDescent="0.25">
      <c r="F651" s="55"/>
      <c r="H651" s="262"/>
    </row>
    <row r="652" spans="6:8" ht="15.75" customHeight="1" x14ac:dyDescent="0.25">
      <c r="F652" s="55"/>
      <c r="H652" s="262"/>
    </row>
    <row r="653" spans="6:8" ht="15.75" customHeight="1" x14ac:dyDescent="0.25">
      <c r="F653" s="55"/>
      <c r="H653" s="262"/>
    </row>
    <row r="654" spans="6:8" ht="15.75" customHeight="1" x14ac:dyDescent="0.25">
      <c r="F654" s="55"/>
      <c r="H654" s="262"/>
    </row>
    <row r="655" spans="6:8" ht="15.75" customHeight="1" x14ac:dyDescent="0.25">
      <c r="F655" s="55"/>
      <c r="H655" s="262"/>
    </row>
    <row r="656" spans="6:8" ht="15.75" customHeight="1" x14ac:dyDescent="0.25">
      <c r="F656" s="55"/>
      <c r="H656" s="262"/>
    </row>
    <row r="657" spans="6:8" ht="15.75" customHeight="1" x14ac:dyDescent="0.25">
      <c r="F657" s="55"/>
      <c r="H657" s="262"/>
    </row>
    <row r="658" spans="6:8" ht="15.75" customHeight="1" x14ac:dyDescent="0.25">
      <c r="F658" s="55"/>
      <c r="H658" s="262"/>
    </row>
    <row r="659" spans="6:8" ht="15.75" customHeight="1" x14ac:dyDescent="0.25">
      <c r="F659" s="55"/>
      <c r="H659" s="262"/>
    </row>
    <row r="660" spans="6:8" ht="15.75" customHeight="1" x14ac:dyDescent="0.25">
      <c r="F660" s="55"/>
      <c r="H660" s="262"/>
    </row>
    <row r="661" spans="6:8" ht="15.75" customHeight="1" x14ac:dyDescent="0.25">
      <c r="F661" s="55"/>
      <c r="H661" s="262"/>
    </row>
    <row r="662" spans="6:8" ht="15.75" customHeight="1" x14ac:dyDescent="0.25">
      <c r="F662" s="55"/>
      <c r="H662" s="262"/>
    </row>
    <row r="663" spans="6:8" ht="15.75" customHeight="1" x14ac:dyDescent="0.25">
      <c r="F663" s="55"/>
      <c r="H663" s="262"/>
    </row>
    <row r="664" spans="6:8" ht="15.75" customHeight="1" x14ac:dyDescent="0.25">
      <c r="F664" s="55"/>
      <c r="H664" s="262"/>
    </row>
    <row r="665" spans="6:8" ht="15.75" customHeight="1" x14ac:dyDescent="0.25">
      <c r="F665" s="55"/>
      <c r="H665" s="262"/>
    </row>
    <row r="666" spans="6:8" ht="15.75" customHeight="1" x14ac:dyDescent="0.25">
      <c r="F666" s="55"/>
      <c r="H666" s="262"/>
    </row>
    <row r="667" spans="6:8" ht="15.75" customHeight="1" x14ac:dyDescent="0.25">
      <c r="F667" s="55"/>
      <c r="H667" s="262"/>
    </row>
    <row r="668" spans="6:8" ht="15.75" customHeight="1" x14ac:dyDescent="0.25">
      <c r="F668" s="55"/>
      <c r="H668" s="262"/>
    </row>
    <row r="669" spans="6:8" ht="15.75" customHeight="1" x14ac:dyDescent="0.25">
      <c r="F669" s="55"/>
      <c r="H669" s="262"/>
    </row>
    <row r="670" spans="6:8" ht="15.75" customHeight="1" x14ac:dyDescent="0.25">
      <c r="F670" s="55"/>
      <c r="H670" s="262"/>
    </row>
    <row r="671" spans="6:8" ht="15.75" customHeight="1" x14ac:dyDescent="0.25">
      <c r="F671" s="55"/>
      <c r="H671" s="262"/>
    </row>
    <row r="672" spans="6:8" ht="15.75" customHeight="1" x14ac:dyDescent="0.25">
      <c r="F672" s="55"/>
      <c r="H672" s="262"/>
    </row>
    <row r="673" spans="6:8" ht="15.75" customHeight="1" x14ac:dyDescent="0.25">
      <c r="F673" s="55"/>
      <c r="H673" s="262"/>
    </row>
    <row r="674" spans="6:8" ht="15.75" customHeight="1" x14ac:dyDescent="0.25">
      <c r="F674" s="55"/>
      <c r="H674" s="262"/>
    </row>
    <row r="675" spans="6:8" ht="15.75" customHeight="1" x14ac:dyDescent="0.25">
      <c r="F675" s="55"/>
      <c r="H675" s="262"/>
    </row>
    <row r="676" spans="6:8" ht="15.75" customHeight="1" x14ac:dyDescent="0.25">
      <c r="F676" s="55"/>
      <c r="H676" s="262"/>
    </row>
    <row r="677" spans="6:8" ht="15.75" customHeight="1" x14ac:dyDescent="0.25">
      <c r="F677" s="55"/>
      <c r="H677" s="262"/>
    </row>
    <row r="678" spans="6:8" ht="15.75" customHeight="1" x14ac:dyDescent="0.25">
      <c r="F678" s="55"/>
      <c r="H678" s="262"/>
    </row>
    <row r="679" spans="6:8" ht="15.75" customHeight="1" x14ac:dyDescent="0.25">
      <c r="F679" s="55"/>
      <c r="H679" s="262"/>
    </row>
    <row r="680" spans="6:8" ht="15.75" customHeight="1" x14ac:dyDescent="0.25">
      <c r="F680" s="55"/>
      <c r="H680" s="262"/>
    </row>
    <row r="681" spans="6:8" ht="15.75" customHeight="1" x14ac:dyDescent="0.25">
      <c r="F681" s="55"/>
      <c r="H681" s="262"/>
    </row>
    <row r="682" spans="6:8" ht="15.75" customHeight="1" x14ac:dyDescent="0.25">
      <c r="F682" s="55"/>
      <c r="H682" s="262"/>
    </row>
    <row r="683" spans="6:8" ht="15.75" customHeight="1" x14ac:dyDescent="0.25">
      <c r="F683" s="55"/>
      <c r="H683" s="262"/>
    </row>
    <row r="684" spans="6:8" ht="15.75" customHeight="1" x14ac:dyDescent="0.25">
      <c r="F684" s="55"/>
      <c r="H684" s="262"/>
    </row>
    <row r="685" spans="6:8" ht="15.75" customHeight="1" x14ac:dyDescent="0.25">
      <c r="F685" s="55"/>
      <c r="H685" s="262"/>
    </row>
    <row r="686" spans="6:8" ht="15.75" customHeight="1" x14ac:dyDescent="0.25">
      <c r="F686" s="55"/>
      <c r="H686" s="262"/>
    </row>
    <row r="687" spans="6:8" ht="15.75" customHeight="1" x14ac:dyDescent="0.25">
      <c r="F687" s="55"/>
      <c r="H687" s="262"/>
    </row>
    <row r="688" spans="6:8" ht="15.75" customHeight="1" x14ac:dyDescent="0.25">
      <c r="F688" s="55"/>
      <c r="H688" s="262"/>
    </row>
    <row r="689" spans="6:8" ht="15.75" customHeight="1" x14ac:dyDescent="0.25">
      <c r="F689" s="55"/>
      <c r="H689" s="262"/>
    </row>
    <row r="690" spans="6:8" ht="15.75" customHeight="1" x14ac:dyDescent="0.25">
      <c r="F690" s="55"/>
      <c r="H690" s="262"/>
    </row>
    <row r="691" spans="6:8" ht="15.75" customHeight="1" x14ac:dyDescent="0.25">
      <c r="F691" s="55"/>
      <c r="H691" s="262"/>
    </row>
    <row r="692" spans="6:8" ht="15.75" customHeight="1" x14ac:dyDescent="0.25">
      <c r="F692" s="55"/>
      <c r="H692" s="262"/>
    </row>
    <row r="693" spans="6:8" ht="15.75" customHeight="1" x14ac:dyDescent="0.25">
      <c r="F693" s="55"/>
      <c r="H693" s="262"/>
    </row>
    <row r="694" spans="6:8" ht="15.75" customHeight="1" x14ac:dyDescent="0.25">
      <c r="F694" s="55"/>
      <c r="H694" s="262"/>
    </row>
    <row r="695" spans="6:8" ht="15.75" customHeight="1" x14ac:dyDescent="0.25">
      <c r="F695" s="55"/>
      <c r="H695" s="262"/>
    </row>
    <row r="696" spans="6:8" ht="15.75" customHeight="1" x14ac:dyDescent="0.25">
      <c r="F696" s="55"/>
      <c r="H696" s="262"/>
    </row>
    <row r="697" spans="6:8" ht="15.75" customHeight="1" x14ac:dyDescent="0.25">
      <c r="F697" s="55"/>
      <c r="H697" s="262"/>
    </row>
    <row r="698" spans="6:8" ht="15.75" customHeight="1" x14ac:dyDescent="0.25">
      <c r="F698" s="55"/>
      <c r="H698" s="262"/>
    </row>
    <row r="699" spans="6:8" ht="15.75" customHeight="1" x14ac:dyDescent="0.25">
      <c r="F699" s="55"/>
      <c r="H699" s="262"/>
    </row>
    <row r="700" spans="6:8" ht="15.75" customHeight="1" x14ac:dyDescent="0.25">
      <c r="F700" s="55"/>
      <c r="H700" s="262"/>
    </row>
    <row r="701" spans="6:8" ht="15.75" customHeight="1" x14ac:dyDescent="0.25">
      <c r="F701" s="55"/>
      <c r="H701" s="262"/>
    </row>
    <row r="702" spans="6:8" ht="15.75" customHeight="1" x14ac:dyDescent="0.25">
      <c r="F702" s="55"/>
      <c r="H702" s="262"/>
    </row>
    <row r="703" spans="6:8" ht="15.75" customHeight="1" x14ac:dyDescent="0.25">
      <c r="F703" s="55"/>
      <c r="H703" s="262"/>
    </row>
    <row r="704" spans="6:8" ht="15.75" customHeight="1" x14ac:dyDescent="0.25">
      <c r="F704" s="55"/>
      <c r="H704" s="262"/>
    </row>
    <row r="705" spans="6:8" ht="15.75" customHeight="1" x14ac:dyDescent="0.25">
      <c r="F705" s="55"/>
      <c r="H705" s="262"/>
    </row>
    <row r="706" spans="6:8" ht="15.75" customHeight="1" x14ac:dyDescent="0.25">
      <c r="F706" s="55"/>
      <c r="H706" s="262"/>
    </row>
    <row r="707" spans="6:8" ht="15.75" customHeight="1" x14ac:dyDescent="0.25">
      <c r="F707" s="55"/>
      <c r="H707" s="262"/>
    </row>
    <row r="708" spans="6:8" ht="15.75" customHeight="1" x14ac:dyDescent="0.25">
      <c r="F708" s="55"/>
      <c r="H708" s="262"/>
    </row>
    <row r="709" spans="6:8" ht="15.75" customHeight="1" x14ac:dyDescent="0.25">
      <c r="F709" s="55"/>
      <c r="H709" s="262"/>
    </row>
    <row r="710" spans="6:8" ht="15.75" customHeight="1" x14ac:dyDescent="0.25">
      <c r="F710" s="55"/>
      <c r="H710" s="262"/>
    </row>
    <row r="711" spans="6:8" ht="15.75" customHeight="1" x14ac:dyDescent="0.25">
      <c r="F711" s="55"/>
      <c r="H711" s="262"/>
    </row>
    <row r="712" spans="6:8" ht="15.75" customHeight="1" x14ac:dyDescent="0.25">
      <c r="F712" s="55"/>
      <c r="H712" s="262"/>
    </row>
    <row r="713" spans="6:8" ht="15.75" customHeight="1" x14ac:dyDescent="0.25">
      <c r="F713" s="55"/>
      <c r="H713" s="262"/>
    </row>
    <row r="714" spans="6:8" ht="15.75" customHeight="1" x14ac:dyDescent="0.25">
      <c r="F714" s="55"/>
      <c r="H714" s="262"/>
    </row>
    <row r="715" spans="6:8" ht="15.75" customHeight="1" x14ac:dyDescent="0.25">
      <c r="F715" s="55"/>
      <c r="H715" s="262"/>
    </row>
    <row r="716" spans="6:8" ht="15.75" customHeight="1" x14ac:dyDescent="0.25">
      <c r="F716" s="55"/>
      <c r="H716" s="262"/>
    </row>
    <row r="717" spans="6:8" ht="15.75" customHeight="1" x14ac:dyDescent="0.25">
      <c r="F717" s="55"/>
      <c r="H717" s="262"/>
    </row>
    <row r="718" spans="6:8" ht="15.75" customHeight="1" x14ac:dyDescent="0.25">
      <c r="F718" s="55"/>
      <c r="H718" s="262"/>
    </row>
    <row r="719" spans="6:8" ht="15.75" customHeight="1" x14ac:dyDescent="0.25">
      <c r="F719" s="55"/>
      <c r="H719" s="262"/>
    </row>
    <row r="720" spans="6:8" ht="15.75" customHeight="1" x14ac:dyDescent="0.25">
      <c r="F720" s="55"/>
      <c r="H720" s="262"/>
    </row>
    <row r="721" spans="6:8" ht="15.75" customHeight="1" x14ac:dyDescent="0.25">
      <c r="F721" s="55"/>
      <c r="H721" s="262"/>
    </row>
    <row r="722" spans="6:8" ht="15.75" customHeight="1" x14ac:dyDescent="0.25">
      <c r="F722" s="55"/>
      <c r="H722" s="262"/>
    </row>
    <row r="723" spans="6:8" ht="15.75" customHeight="1" x14ac:dyDescent="0.25">
      <c r="F723" s="55"/>
      <c r="H723" s="262"/>
    </row>
    <row r="724" spans="6:8" ht="15.75" customHeight="1" x14ac:dyDescent="0.25">
      <c r="F724" s="55"/>
      <c r="H724" s="262"/>
    </row>
    <row r="725" spans="6:8" ht="15.75" customHeight="1" x14ac:dyDescent="0.25">
      <c r="F725" s="55"/>
      <c r="H725" s="262"/>
    </row>
    <row r="726" spans="6:8" ht="15.75" customHeight="1" x14ac:dyDescent="0.25">
      <c r="F726" s="55"/>
      <c r="H726" s="262"/>
    </row>
    <row r="727" spans="6:8" ht="15.75" customHeight="1" x14ac:dyDescent="0.25">
      <c r="F727" s="55"/>
      <c r="H727" s="262"/>
    </row>
    <row r="728" spans="6:8" ht="15.75" customHeight="1" x14ac:dyDescent="0.25">
      <c r="F728" s="55"/>
      <c r="H728" s="262"/>
    </row>
    <row r="729" spans="6:8" ht="15.75" customHeight="1" x14ac:dyDescent="0.25">
      <c r="F729" s="55"/>
      <c r="H729" s="262"/>
    </row>
    <row r="730" spans="6:8" ht="15.75" customHeight="1" x14ac:dyDescent="0.25">
      <c r="F730" s="55"/>
      <c r="H730" s="262"/>
    </row>
    <row r="731" spans="6:8" ht="15.75" customHeight="1" x14ac:dyDescent="0.25">
      <c r="F731" s="55"/>
      <c r="H731" s="262"/>
    </row>
    <row r="732" spans="6:8" ht="15.75" customHeight="1" x14ac:dyDescent="0.25">
      <c r="F732" s="55"/>
      <c r="H732" s="262"/>
    </row>
    <row r="733" spans="6:8" ht="15.75" customHeight="1" x14ac:dyDescent="0.25">
      <c r="F733" s="55"/>
      <c r="H733" s="262"/>
    </row>
    <row r="734" spans="6:8" ht="15.75" customHeight="1" x14ac:dyDescent="0.25">
      <c r="F734" s="55"/>
      <c r="H734" s="262"/>
    </row>
    <row r="735" spans="6:8" ht="15.75" customHeight="1" x14ac:dyDescent="0.25">
      <c r="F735" s="55"/>
      <c r="H735" s="262"/>
    </row>
    <row r="736" spans="6:8" ht="15.75" customHeight="1" x14ac:dyDescent="0.25">
      <c r="F736" s="55"/>
      <c r="H736" s="262"/>
    </row>
    <row r="737" spans="6:8" ht="15.75" customHeight="1" x14ac:dyDescent="0.25">
      <c r="F737" s="55"/>
      <c r="H737" s="262"/>
    </row>
    <row r="738" spans="6:8" ht="15.75" customHeight="1" x14ac:dyDescent="0.25">
      <c r="F738" s="55"/>
      <c r="H738" s="262"/>
    </row>
    <row r="739" spans="6:8" ht="15.75" customHeight="1" x14ac:dyDescent="0.25">
      <c r="F739" s="55"/>
      <c r="H739" s="262"/>
    </row>
    <row r="740" spans="6:8" ht="15.75" customHeight="1" x14ac:dyDescent="0.25">
      <c r="F740" s="55"/>
      <c r="H740" s="262"/>
    </row>
    <row r="741" spans="6:8" ht="15.75" customHeight="1" x14ac:dyDescent="0.25">
      <c r="F741" s="55"/>
      <c r="H741" s="262"/>
    </row>
    <row r="742" spans="6:8" ht="15.75" customHeight="1" x14ac:dyDescent="0.25">
      <c r="F742" s="55"/>
      <c r="H742" s="262"/>
    </row>
    <row r="743" spans="6:8" ht="15.75" customHeight="1" x14ac:dyDescent="0.25">
      <c r="F743" s="55"/>
      <c r="H743" s="262"/>
    </row>
    <row r="744" spans="6:8" ht="15.75" customHeight="1" x14ac:dyDescent="0.25">
      <c r="F744" s="55"/>
      <c r="H744" s="262"/>
    </row>
    <row r="745" spans="6:8" ht="15.75" customHeight="1" x14ac:dyDescent="0.25">
      <c r="F745" s="55"/>
      <c r="H745" s="262"/>
    </row>
    <row r="746" spans="6:8" ht="15.75" customHeight="1" x14ac:dyDescent="0.25">
      <c r="F746" s="55"/>
      <c r="H746" s="262"/>
    </row>
    <row r="747" spans="6:8" ht="15.75" customHeight="1" x14ac:dyDescent="0.25">
      <c r="F747" s="55"/>
      <c r="H747" s="262"/>
    </row>
    <row r="748" spans="6:8" ht="15.75" customHeight="1" x14ac:dyDescent="0.25">
      <c r="F748" s="55"/>
      <c r="H748" s="262"/>
    </row>
    <row r="749" spans="6:8" ht="15.75" customHeight="1" x14ac:dyDescent="0.25">
      <c r="F749" s="55"/>
      <c r="H749" s="262"/>
    </row>
    <row r="750" spans="6:8" ht="15.75" customHeight="1" x14ac:dyDescent="0.25">
      <c r="F750" s="55"/>
      <c r="H750" s="262"/>
    </row>
    <row r="751" spans="6:8" ht="15.75" customHeight="1" x14ac:dyDescent="0.25">
      <c r="F751" s="55"/>
      <c r="H751" s="262"/>
    </row>
    <row r="752" spans="6:8" ht="15.75" customHeight="1" x14ac:dyDescent="0.25">
      <c r="F752" s="55"/>
      <c r="H752" s="262"/>
    </row>
    <row r="753" spans="6:8" ht="15.75" customHeight="1" x14ac:dyDescent="0.25">
      <c r="F753" s="55"/>
      <c r="H753" s="262"/>
    </row>
    <row r="754" spans="6:8" ht="15.75" customHeight="1" x14ac:dyDescent="0.25">
      <c r="F754" s="55"/>
      <c r="H754" s="262"/>
    </row>
    <row r="755" spans="6:8" ht="15.75" customHeight="1" x14ac:dyDescent="0.25">
      <c r="F755" s="55"/>
      <c r="H755" s="262"/>
    </row>
    <row r="756" spans="6:8" ht="15.75" customHeight="1" x14ac:dyDescent="0.25">
      <c r="F756" s="55"/>
      <c r="H756" s="262"/>
    </row>
    <row r="757" spans="6:8" ht="15.75" customHeight="1" x14ac:dyDescent="0.25">
      <c r="F757" s="55"/>
      <c r="H757" s="262"/>
    </row>
    <row r="758" spans="6:8" ht="15.75" customHeight="1" x14ac:dyDescent="0.25">
      <c r="F758" s="55"/>
      <c r="H758" s="262"/>
    </row>
    <row r="759" spans="6:8" ht="15.75" customHeight="1" x14ac:dyDescent="0.25">
      <c r="F759" s="55"/>
      <c r="H759" s="262"/>
    </row>
    <row r="760" spans="6:8" ht="15.75" customHeight="1" x14ac:dyDescent="0.25">
      <c r="F760" s="55"/>
      <c r="H760" s="262"/>
    </row>
    <row r="761" spans="6:8" ht="15.75" customHeight="1" x14ac:dyDescent="0.25">
      <c r="F761" s="55"/>
      <c r="H761" s="262"/>
    </row>
    <row r="762" spans="6:8" ht="15.75" customHeight="1" x14ac:dyDescent="0.25">
      <c r="F762" s="55"/>
      <c r="H762" s="262"/>
    </row>
    <row r="763" spans="6:8" ht="15.75" customHeight="1" x14ac:dyDescent="0.25">
      <c r="F763" s="55"/>
      <c r="H763" s="262"/>
    </row>
    <row r="764" spans="6:8" ht="15.75" customHeight="1" x14ac:dyDescent="0.25">
      <c r="F764" s="55"/>
      <c r="H764" s="262"/>
    </row>
    <row r="765" spans="6:8" ht="15.75" customHeight="1" x14ac:dyDescent="0.25">
      <c r="F765" s="55"/>
      <c r="H765" s="262"/>
    </row>
    <row r="766" spans="6:8" ht="15.75" customHeight="1" x14ac:dyDescent="0.25">
      <c r="F766" s="55"/>
      <c r="H766" s="262"/>
    </row>
    <row r="767" spans="6:8" ht="15.75" customHeight="1" x14ac:dyDescent="0.25">
      <c r="F767" s="55"/>
      <c r="H767" s="262"/>
    </row>
    <row r="768" spans="6:8" ht="15.75" customHeight="1" x14ac:dyDescent="0.25">
      <c r="F768" s="55"/>
      <c r="H768" s="262"/>
    </row>
    <row r="769" spans="6:8" ht="15.75" customHeight="1" x14ac:dyDescent="0.25">
      <c r="F769" s="55"/>
      <c r="H769" s="262"/>
    </row>
    <row r="770" spans="6:8" ht="15.75" customHeight="1" x14ac:dyDescent="0.25">
      <c r="F770" s="55"/>
      <c r="H770" s="262"/>
    </row>
    <row r="771" spans="6:8" ht="15.75" customHeight="1" x14ac:dyDescent="0.25">
      <c r="F771" s="55"/>
      <c r="H771" s="262"/>
    </row>
    <row r="772" spans="6:8" ht="15.75" customHeight="1" x14ac:dyDescent="0.25">
      <c r="F772" s="55"/>
      <c r="H772" s="262"/>
    </row>
    <row r="773" spans="6:8" ht="15.75" customHeight="1" x14ac:dyDescent="0.25">
      <c r="F773" s="55"/>
      <c r="H773" s="262"/>
    </row>
    <row r="774" spans="6:8" ht="15.75" customHeight="1" x14ac:dyDescent="0.25">
      <c r="F774" s="55"/>
      <c r="H774" s="262"/>
    </row>
    <row r="775" spans="6:8" ht="15.75" customHeight="1" x14ac:dyDescent="0.25">
      <c r="F775" s="55"/>
      <c r="H775" s="262"/>
    </row>
    <row r="776" spans="6:8" ht="15.75" customHeight="1" x14ac:dyDescent="0.25">
      <c r="F776" s="55"/>
      <c r="H776" s="262"/>
    </row>
    <row r="777" spans="6:8" ht="15.75" customHeight="1" x14ac:dyDescent="0.25">
      <c r="F777" s="55"/>
      <c r="H777" s="262"/>
    </row>
    <row r="778" spans="6:8" ht="15.75" customHeight="1" x14ac:dyDescent="0.25">
      <c r="F778" s="55"/>
      <c r="H778" s="262"/>
    </row>
    <row r="779" spans="6:8" ht="15.75" customHeight="1" x14ac:dyDescent="0.25">
      <c r="F779" s="55"/>
      <c r="H779" s="262"/>
    </row>
    <row r="780" spans="6:8" ht="15.75" customHeight="1" x14ac:dyDescent="0.25">
      <c r="F780" s="55"/>
      <c r="H780" s="262"/>
    </row>
    <row r="781" spans="6:8" ht="15.75" customHeight="1" x14ac:dyDescent="0.25">
      <c r="F781" s="55"/>
      <c r="H781" s="262"/>
    </row>
    <row r="782" spans="6:8" ht="15.75" customHeight="1" x14ac:dyDescent="0.25">
      <c r="F782" s="55"/>
      <c r="H782" s="262"/>
    </row>
    <row r="783" spans="6:8" ht="15.75" customHeight="1" x14ac:dyDescent="0.25">
      <c r="F783" s="55"/>
      <c r="H783" s="262"/>
    </row>
    <row r="784" spans="6:8" ht="15.75" customHeight="1" x14ac:dyDescent="0.25">
      <c r="F784" s="55"/>
      <c r="H784" s="262"/>
    </row>
    <row r="785" spans="6:8" ht="15.75" customHeight="1" x14ac:dyDescent="0.25">
      <c r="F785" s="55"/>
      <c r="H785" s="262"/>
    </row>
    <row r="786" spans="6:8" ht="15.75" customHeight="1" x14ac:dyDescent="0.25">
      <c r="F786" s="55"/>
      <c r="H786" s="262"/>
    </row>
    <row r="787" spans="6:8" ht="15.75" customHeight="1" x14ac:dyDescent="0.25">
      <c r="F787" s="55"/>
      <c r="H787" s="262"/>
    </row>
    <row r="788" spans="6:8" ht="15.75" customHeight="1" x14ac:dyDescent="0.25">
      <c r="F788" s="55"/>
      <c r="H788" s="262"/>
    </row>
    <row r="789" spans="6:8" ht="15.75" customHeight="1" x14ac:dyDescent="0.25">
      <c r="F789" s="55"/>
      <c r="H789" s="262"/>
    </row>
    <row r="790" spans="6:8" ht="15.75" customHeight="1" x14ac:dyDescent="0.25">
      <c r="F790" s="55"/>
      <c r="H790" s="262"/>
    </row>
    <row r="791" spans="6:8" ht="15.75" customHeight="1" x14ac:dyDescent="0.25">
      <c r="F791" s="55"/>
      <c r="H791" s="262"/>
    </row>
    <row r="792" spans="6:8" ht="15.75" customHeight="1" x14ac:dyDescent="0.25">
      <c r="F792" s="55"/>
      <c r="H792" s="262"/>
    </row>
    <row r="793" spans="6:8" ht="15.75" customHeight="1" x14ac:dyDescent="0.25">
      <c r="F793" s="55"/>
      <c r="H793" s="262"/>
    </row>
    <row r="794" spans="6:8" ht="15.75" customHeight="1" x14ac:dyDescent="0.25">
      <c r="F794" s="55"/>
      <c r="H794" s="262"/>
    </row>
    <row r="795" spans="6:8" ht="15.75" customHeight="1" x14ac:dyDescent="0.25">
      <c r="F795" s="55"/>
      <c r="H795" s="262"/>
    </row>
    <row r="796" spans="6:8" ht="15.75" customHeight="1" x14ac:dyDescent="0.25">
      <c r="F796" s="55"/>
      <c r="H796" s="262"/>
    </row>
    <row r="797" spans="6:8" ht="15.75" customHeight="1" x14ac:dyDescent="0.25">
      <c r="F797" s="55"/>
      <c r="H797" s="262"/>
    </row>
    <row r="798" spans="6:8" ht="15.75" customHeight="1" x14ac:dyDescent="0.25">
      <c r="F798" s="55"/>
      <c r="H798" s="262"/>
    </row>
    <row r="799" spans="6:8" ht="15.75" customHeight="1" x14ac:dyDescent="0.25">
      <c r="F799" s="55"/>
      <c r="H799" s="262"/>
    </row>
    <row r="800" spans="6:8" ht="15.75" customHeight="1" x14ac:dyDescent="0.25">
      <c r="F800" s="55"/>
      <c r="H800" s="262"/>
    </row>
    <row r="801" spans="6:8" ht="15.75" customHeight="1" x14ac:dyDescent="0.25">
      <c r="F801" s="55"/>
      <c r="H801" s="262"/>
    </row>
    <row r="802" spans="6:8" ht="15.75" customHeight="1" x14ac:dyDescent="0.25">
      <c r="F802" s="55"/>
      <c r="H802" s="262"/>
    </row>
    <row r="803" spans="6:8" ht="15.75" customHeight="1" x14ac:dyDescent="0.25">
      <c r="F803" s="55"/>
      <c r="H803" s="262"/>
    </row>
    <row r="804" spans="6:8" ht="15.75" customHeight="1" x14ac:dyDescent="0.25">
      <c r="F804" s="55"/>
      <c r="H804" s="262"/>
    </row>
    <row r="805" spans="6:8" ht="15.75" customHeight="1" x14ac:dyDescent="0.25">
      <c r="F805" s="55"/>
      <c r="H805" s="262"/>
    </row>
    <row r="806" spans="6:8" ht="15.75" customHeight="1" x14ac:dyDescent="0.25">
      <c r="F806" s="55"/>
      <c r="H806" s="262"/>
    </row>
    <row r="807" spans="6:8" ht="15.75" customHeight="1" x14ac:dyDescent="0.25">
      <c r="F807" s="55"/>
      <c r="H807" s="262"/>
    </row>
    <row r="808" spans="6:8" ht="15.75" customHeight="1" x14ac:dyDescent="0.25">
      <c r="F808" s="55"/>
      <c r="H808" s="262"/>
    </row>
    <row r="809" spans="6:8" ht="15.75" customHeight="1" x14ac:dyDescent="0.25">
      <c r="F809" s="55"/>
      <c r="H809" s="262"/>
    </row>
    <row r="810" spans="6:8" ht="15.75" customHeight="1" x14ac:dyDescent="0.25">
      <c r="F810" s="55"/>
      <c r="H810" s="262"/>
    </row>
    <row r="811" spans="6:8" ht="15.75" customHeight="1" x14ac:dyDescent="0.25">
      <c r="F811" s="55"/>
      <c r="H811" s="262"/>
    </row>
    <row r="812" spans="6:8" ht="15.75" customHeight="1" x14ac:dyDescent="0.25">
      <c r="F812" s="55"/>
      <c r="H812" s="262"/>
    </row>
    <row r="813" spans="6:8" ht="15.75" customHeight="1" x14ac:dyDescent="0.25">
      <c r="F813" s="55"/>
      <c r="H813" s="262"/>
    </row>
    <row r="814" spans="6:8" ht="15.75" customHeight="1" x14ac:dyDescent="0.25">
      <c r="F814" s="55"/>
      <c r="H814" s="262"/>
    </row>
    <row r="815" spans="6:8" ht="15.75" customHeight="1" x14ac:dyDescent="0.25">
      <c r="F815" s="55"/>
      <c r="H815" s="262"/>
    </row>
    <row r="816" spans="6:8" ht="15.75" customHeight="1" x14ac:dyDescent="0.25">
      <c r="F816" s="55"/>
      <c r="H816" s="262"/>
    </row>
    <row r="817" spans="6:8" ht="15.75" customHeight="1" x14ac:dyDescent="0.25">
      <c r="F817" s="55"/>
      <c r="H817" s="262"/>
    </row>
    <row r="818" spans="6:8" ht="15.75" customHeight="1" x14ac:dyDescent="0.25">
      <c r="F818" s="55"/>
      <c r="H818" s="262"/>
    </row>
    <row r="819" spans="6:8" ht="15.75" customHeight="1" x14ac:dyDescent="0.25">
      <c r="F819" s="55"/>
      <c r="H819" s="262"/>
    </row>
    <row r="820" spans="6:8" ht="15.75" customHeight="1" x14ac:dyDescent="0.25">
      <c r="F820" s="55"/>
      <c r="H820" s="262"/>
    </row>
    <row r="821" spans="6:8" ht="15.75" customHeight="1" x14ac:dyDescent="0.25">
      <c r="F821" s="55"/>
      <c r="H821" s="262"/>
    </row>
    <row r="822" spans="6:8" ht="15.75" customHeight="1" x14ac:dyDescent="0.25">
      <c r="F822" s="55"/>
      <c r="H822" s="262"/>
    </row>
    <row r="823" spans="6:8" ht="15.75" customHeight="1" x14ac:dyDescent="0.25">
      <c r="F823" s="55"/>
      <c r="H823" s="262"/>
    </row>
    <row r="824" spans="6:8" ht="15.75" customHeight="1" x14ac:dyDescent="0.25">
      <c r="F824" s="55"/>
      <c r="H824" s="262"/>
    </row>
    <row r="825" spans="6:8" ht="15.75" customHeight="1" x14ac:dyDescent="0.25">
      <c r="F825" s="55"/>
      <c r="H825" s="262"/>
    </row>
    <row r="826" spans="6:8" ht="15.75" customHeight="1" x14ac:dyDescent="0.25">
      <c r="F826" s="55"/>
      <c r="H826" s="262"/>
    </row>
    <row r="827" spans="6:8" ht="15.75" customHeight="1" x14ac:dyDescent="0.25">
      <c r="F827" s="55"/>
      <c r="H827" s="262"/>
    </row>
    <row r="828" spans="6:8" ht="15.75" customHeight="1" x14ac:dyDescent="0.25">
      <c r="F828" s="55"/>
      <c r="H828" s="262"/>
    </row>
    <row r="829" spans="6:8" ht="15.75" customHeight="1" x14ac:dyDescent="0.25">
      <c r="F829" s="55"/>
      <c r="H829" s="262"/>
    </row>
    <row r="830" spans="6:8" ht="15.75" customHeight="1" x14ac:dyDescent="0.25">
      <c r="F830" s="55"/>
      <c r="H830" s="262"/>
    </row>
    <row r="831" spans="6:8" ht="15.75" customHeight="1" x14ac:dyDescent="0.25">
      <c r="F831" s="55"/>
      <c r="H831" s="262"/>
    </row>
    <row r="832" spans="6:8" ht="15.75" customHeight="1" x14ac:dyDescent="0.25">
      <c r="F832" s="55"/>
      <c r="H832" s="262"/>
    </row>
    <row r="833" spans="6:8" ht="15.75" customHeight="1" x14ac:dyDescent="0.25">
      <c r="F833" s="55"/>
      <c r="H833" s="262"/>
    </row>
    <row r="834" spans="6:8" ht="15.75" customHeight="1" x14ac:dyDescent="0.25">
      <c r="F834" s="55"/>
      <c r="H834" s="262"/>
    </row>
    <row r="835" spans="6:8" ht="15.75" customHeight="1" x14ac:dyDescent="0.25">
      <c r="F835" s="55"/>
      <c r="H835" s="262"/>
    </row>
    <row r="836" spans="6:8" ht="15.75" customHeight="1" x14ac:dyDescent="0.25">
      <c r="F836" s="55"/>
      <c r="H836" s="262"/>
    </row>
    <row r="837" spans="6:8" ht="15.75" customHeight="1" x14ac:dyDescent="0.25">
      <c r="F837" s="55"/>
      <c r="H837" s="262"/>
    </row>
    <row r="838" spans="6:8" ht="15.75" customHeight="1" x14ac:dyDescent="0.25">
      <c r="F838" s="55"/>
      <c r="H838" s="262"/>
    </row>
    <row r="839" spans="6:8" ht="15.75" customHeight="1" x14ac:dyDescent="0.25">
      <c r="F839" s="55"/>
      <c r="H839" s="262"/>
    </row>
    <row r="840" spans="6:8" ht="15.75" customHeight="1" x14ac:dyDescent="0.25">
      <c r="F840" s="55"/>
      <c r="H840" s="262"/>
    </row>
    <row r="841" spans="6:8" ht="15.75" customHeight="1" x14ac:dyDescent="0.25">
      <c r="F841" s="55"/>
      <c r="H841" s="262"/>
    </row>
    <row r="842" spans="6:8" ht="15.75" customHeight="1" x14ac:dyDescent="0.25">
      <c r="F842" s="55"/>
      <c r="H842" s="262"/>
    </row>
    <row r="843" spans="6:8" ht="15.75" customHeight="1" x14ac:dyDescent="0.25">
      <c r="F843" s="55"/>
      <c r="H843" s="262"/>
    </row>
    <row r="844" spans="6:8" ht="15.75" customHeight="1" x14ac:dyDescent="0.25">
      <c r="F844" s="55"/>
      <c r="H844" s="262"/>
    </row>
    <row r="845" spans="6:8" ht="15.75" customHeight="1" x14ac:dyDescent="0.25">
      <c r="F845" s="55"/>
      <c r="H845" s="262"/>
    </row>
    <row r="846" spans="6:8" ht="15.75" customHeight="1" x14ac:dyDescent="0.25">
      <c r="F846" s="55"/>
      <c r="H846" s="262"/>
    </row>
    <row r="847" spans="6:8" ht="15.75" customHeight="1" x14ac:dyDescent="0.25">
      <c r="F847" s="55"/>
      <c r="H847" s="262"/>
    </row>
    <row r="848" spans="6:8" ht="15.75" customHeight="1" x14ac:dyDescent="0.25">
      <c r="F848" s="55"/>
      <c r="H848" s="262"/>
    </row>
    <row r="849" spans="6:8" ht="15.75" customHeight="1" x14ac:dyDescent="0.25">
      <c r="F849" s="55"/>
      <c r="H849" s="262"/>
    </row>
    <row r="850" spans="6:8" ht="15.75" customHeight="1" x14ac:dyDescent="0.25">
      <c r="F850" s="55"/>
      <c r="H850" s="262"/>
    </row>
    <row r="851" spans="6:8" ht="15.75" customHeight="1" x14ac:dyDescent="0.25">
      <c r="F851" s="55"/>
      <c r="H851" s="262"/>
    </row>
    <row r="852" spans="6:8" ht="15.75" customHeight="1" x14ac:dyDescent="0.25">
      <c r="F852" s="55"/>
      <c r="H852" s="262"/>
    </row>
    <row r="853" spans="6:8" ht="15.75" customHeight="1" x14ac:dyDescent="0.25">
      <c r="F853" s="55"/>
      <c r="H853" s="262"/>
    </row>
    <row r="854" spans="6:8" ht="15.75" customHeight="1" x14ac:dyDescent="0.25">
      <c r="F854" s="55"/>
      <c r="H854" s="262"/>
    </row>
    <row r="855" spans="6:8" ht="15.75" customHeight="1" x14ac:dyDescent="0.25">
      <c r="F855" s="55"/>
      <c r="H855" s="262"/>
    </row>
    <row r="856" spans="6:8" ht="15.75" customHeight="1" x14ac:dyDescent="0.25">
      <c r="F856" s="55"/>
      <c r="H856" s="262"/>
    </row>
    <row r="857" spans="6:8" ht="15.75" customHeight="1" x14ac:dyDescent="0.25">
      <c r="F857" s="55"/>
      <c r="H857" s="262"/>
    </row>
    <row r="858" spans="6:8" ht="15.75" customHeight="1" x14ac:dyDescent="0.25">
      <c r="F858" s="55"/>
      <c r="H858" s="262"/>
    </row>
    <row r="859" spans="6:8" ht="15.75" customHeight="1" x14ac:dyDescent="0.25">
      <c r="F859" s="55"/>
      <c r="H859" s="262"/>
    </row>
    <row r="860" spans="6:8" ht="15.75" customHeight="1" x14ac:dyDescent="0.25">
      <c r="F860" s="55"/>
      <c r="H860" s="262"/>
    </row>
    <row r="861" spans="6:8" ht="15.75" customHeight="1" x14ac:dyDescent="0.25">
      <c r="F861" s="55"/>
      <c r="H861" s="262"/>
    </row>
    <row r="862" spans="6:8" ht="15.75" customHeight="1" x14ac:dyDescent="0.25">
      <c r="F862" s="55"/>
      <c r="H862" s="262"/>
    </row>
    <row r="863" spans="6:8" ht="15.75" customHeight="1" x14ac:dyDescent="0.25">
      <c r="F863" s="55"/>
      <c r="H863" s="262"/>
    </row>
    <row r="864" spans="6:8" ht="15.75" customHeight="1" x14ac:dyDescent="0.25">
      <c r="F864" s="55"/>
      <c r="H864" s="262"/>
    </row>
    <row r="865" spans="6:8" ht="15.75" customHeight="1" x14ac:dyDescent="0.25">
      <c r="F865" s="55"/>
      <c r="H865" s="262"/>
    </row>
    <row r="866" spans="6:8" ht="15.75" customHeight="1" x14ac:dyDescent="0.25">
      <c r="F866" s="55"/>
      <c r="H866" s="262"/>
    </row>
    <row r="867" spans="6:8" ht="15.75" customHeight="1" x14ac:dyDescent="0.25">
      <c r="F867" s="55"/>
      <c r="H867" s="262"/>
    </row>
    <row r="868" spans="6:8" ht="15.75" customHeight="1" x14ac:dyDescent="0.25">
      <c r="F868" s="55"/>
      <c r="H868" s="262"/>
    </row>
    <row r="869" spans="6:8" ht="15.75" customHeight="1" x14ac:dyDescent="0.25">
      <c r="F869" s="55"/>
      <c r="H869" s="262"/>
    </row>
    <row r="870" spans="6:8" ht="15.75" customHeight="1" x14ac:dyDescent="0.25">
      <c r="F870" s="55"/>
      <c r="H870" s="262"/>
    </row>
    <row r="871" spans="6:8" ht="15.75" customHeight="1" x14ac:dyDescent="0.25">
      <c r="F871" s="55"/>
      <c r="H871" s="262"/>
    </row>
    <row r="872" spans="6:8" ht="15.75" customHeight="1" x14ac:dyDescent="0.25">
      <c r="F872" s="55"/>
      <c r="H872" s="262"/>
    </row>
    <row r="873" spans="6:8" ht="15.75" customHeight="1" x14ac:dyDescent="0.25">
      <c r="F873" s="55"/>
      <c r="H873" s="262"/>
    </row>
    <row r="874" spans="6:8" ht="15.75" customHeight="1" x14ac:dyDescent="0.25">
      <c r="F874" s="55"/>
      <c r="H874" s="262"/>
    </row>
    <row r="875" spans="6:8" ht="15.75" customHeight="1" x14ac:dyDescent="0.25">
      <c r="F875" s="55"/>
      <c r="H875" s="262"/>
    </row>
    <row r="876" spans="6:8" ht="15.75" customHeight="1" x14ac:dyDescent="0.25">
      <c r="F876" s="55"/>
      <c r="H876" s="262"/>
    </row>
    <row r="877" spans="6:8" ht="15.75" customHeight="1" x14ac:dyDescent="0.25">
      <c r="F877" s="55"/>
      <c r="H877" s="262"/>
    </row>
    <row r="878" spans="6:8" ht="15.75" customHeight="1" x14ac:dyDescent="0.25">
      <c r="F878" s="55"/>
      <c r="H878" s="262"/>
    </row>
    <row r="879" spans="6:8" ht="15.75" customHeight="1" x14ac:dyDescent="0.25">
      <c r="F879" s="55"/>
      <c r="H879" s="262"/>
    </row>
    <row r="880" spans="6:8" ht="15.75" customHeight="1" x14ac:dyDescent="0.25">
      <c r="F880" s="55"/>
      <c r="H880" s="262"/>
    </row>
    <row r="881" spans="6:8" ht="15.75" customHeight="1" x14ac:dyDescent="0.25">
      <c r="F881" s="55"/>
      <c r="H881" s="262"/>
    </row>
    <row r="882" spans="6:8" ht="15.75" customHeight="1" x14ac:dyDescent="0.25">
      <c r="F882" s="55"/>
      <c r="H882" s="262"/>
    </row>
    <row r="883" spans="6:8" ht="15.75" customHeight="1" x14ac:dyDescent="0.25">
      <c r="F883" s="55"/>
      <c r="H883" s="262"/>
    </row>
    <row r="884" spans="6:8" ht="15.75" customHeight="1" x14ac:dyDescent="0.25">
      <c r="F884" s="55"/>
      <c r="H884" s="262"/>
    </row>
    <row r="885" spans="6:8" ht="15.75" customHeight="1" x14ac:dyDescent="0.25">
      <c r="F885" s="55"/>
      <c r="H885" s="262"/>
    </row>
    <row r="886" spans="6:8" ht="15.75" customHeight="1" x14ac:dyDescent="0.25">
      <c r="F886" s="55"/>
      <c r="H886" s="262"/>
    </row>
    <row r="887" spans="6:8" ht="15.75" customHeight="1" x14ac:dyDescent="0.25">
      <c r="F887" s="55"/>
      <c r="H887" s="262"/>
    </row>
    <row r="888" spans="6:8" ht="15.75" customHeight="1" x14ac:dyDescent="0.25">
      <c r="F888" s="55"/>
      <c r="H888" s="262"/>
    </row>
    <row r="889" spans="6:8" ht="15.75" customHeight="1" x14ac:dyDescent="0.25">
      <c r="F889" s="55"/>
      <c r="H889" s="262"/>
    </row>
    <row r="890" spans="6:8" ht="15.75" customHeight="1" x14ac:dyDescent="0.25">
      <c r="F890" s="55"/>
      <c r="H890" s="262"/>
    </row>
    <row r="891" spans="6:8" ht="15.75" customHeight="1" x14ac:dyDescent="0.25">
      <c r="F891" s="55"/>
      <c r="H891" s="262"/>
    </row>
    <row r="892" spans="6:8" ht="15.75" customHeight="1" x14ac:dyDescent="0.25">
      <c r="F892" s="55"/>
      <c r="H892" s="262"/>
    </row>
    <row r="893" spans="6:8" ht="15.75" customHeight="1" x14ac:dyDescent="0.25">
      <c r="F893" s="55"/>
      <c r="H893" s="262"/>
    </row>
    <row r="894" spans="6:8" ht="15.75" customHeight="1" x14ac:dyDescent="0.25">
      <c r="F894" s="55"/>
      <c r="H894" s="262"/>
    </row>
    <row r="895" spans="6:8" ht="15.75" customHeight="1" x14ac:dyDescent="0.25">
      <c r="F895" s="55"/>
      <c r="H895" s="262"/>
    </row>
    <row r="896" spans="6:8" ht="15.75" customHeight="1" x14ac:dyDescent="0.25">
      <c r="F896" s="55"/>
      <c r="H896" s="262"/>
    </row>
    <row r="897" spans="6:8" ht="15.75" customHeight="1" x14ac:dyDescent="0.25">
      <c r="F897" s="55"/>
      <c r="H897" s="262"/>
    </row>
    <row r="898" spans="6:8" ht="15.75" customHeight="1" x14ac:dyDescent="0.25">
      <c r="F898" s="55"/>
      <c r="H898" s="262"/>
    </row>
    <row r="899" spans="6:8" ht="15.75" customHeight="1" x14ac:dyDescent="0.25">
      <c r="F899" s="55"/>
      <c r="H899" s="262"/>
    </row>
    <row r="900" spans="6:8" ht="15.75" customHeight="1" x14ac:dyDescent="0.25">
      <c r="F900" s="55"/>
      <c r="H900" s="262"/>
    </row>
    <row r="901" spans="6:8" ht="15.75" customHeight="1" x14ac:dyDescent="0.25">
      <c r="F901" s="55"/>
      <c r="H901" s="262"/>
    </row>
    <row r="902" spans="6:8" ht="15.75" customHeight="1" x14ac:dyDescent="0.25">
      <c r="F902" s="55"/>
      <c r="H902" s="262"/>
    </row>
    <row r="903" spans="6:8" ht="15.75" customHeight="1" x14ac:dyDescent="0.25">
      <c r="F903" s="55"/>
      <c r="H903" s="262"/>
    </row>
    <row r="904" spans="6:8" ht="15.75" customHeight="1" x14ac:dyDescent="0.25">
      <c r="F904" s="55"/>
      <c r="H904" s="262"/>
    </row>
    <row r="905" spans="6:8" ht="15.75" customHeight="1" x14ac:dyDescent="0.25">
      <c r="F905" s="55"/>
      <c r="H905" s="262"/>
    </row>
    <row r="906" spans="6:8" ht="15.75" customHeight="1" x14ac:dyDescent="0.25">
      <c r="F906" s="55"/>
      <c r="H906" s="262"/>
    </row>
    <row r="907" spans="6:8" ht="15.75" customHeight="1" x14ac:dyDescent="0.25">
      <c r="F907" s="55"/>
      <c r="H907" s="262"/>
    </row>
    <row r="908" spans="6:8" ht="15.75" customHeight="1" x14ac:dyDescent="0.25">
      <c r="F908" s="55"/>
      <c r="H908" s="262"/>
    </row>
    <row r="909" spans="6:8" ht="15.75" customHeight="1" x14ac:dyDescent="0.25">
      <c r="F909" s="55"/>
      <c r="H909" s="262"/>
    </row>
    <row r="910" spans="6:8" ht="15.75" customHeight="1" x14ac:dyDescent="0.25">
      <c r="F910" s="55"/>
      <c r="H910" s="262"/>
    </row>
    <row r="911" spans="6:8" ht="15.75" customHeight="1" x14ac:dyDescent="0.25">
      <c r="F911" s="55"/>
      <c r="H911" s="262"/>
    </row>
    <row r="912" spans="6:8" ht="15.75" customHeight="1" x14ac:dyDescent="0.25">
      <c r="F912" s="55"/>
      <c r="H912" s="262"/>
    </row>
    <row r="913" spans="6:8" ht="15.75" customHeight="1" x14ac:dyDescent="0.25">
      <c r="F913" s="55"/>
      <c r="H913" s="262"/>
    </row>
    <row r="914" spans="6:8" ht="15.75" customHeight="1" x14ac:dyDescent="0.25">
      <c r="F914" s="55"/>
      <c r="H914" s="262"/>
    </row>
    <row r="915" spans="6:8" ht="15.75" customHeight="1" x14ac:dyDescent="0.25">
      <c r="F915" s="55"/>
      <c r="H915" s="262"/>
    </row>
    <row r="916" spans="6:8" ht="15.75" customHeight="1" x14ac:dyDescent="0.25">
      <c r="F916" s="55"/>
      <c r="H916" s="262"/>
    </row>
    <row r="917" spans="6:8" ht="15.75" customHeight="1" x14ac:dyDescent="0.25">
      <c r="F917" s="55"/>
      <c r="H917" s="262"/>
    </row>
    <row r="918" spans="6:8" ht="15.75" customHeight="1" x14ac:dyDescent="0.25">
      <c r="F918" s="55"/>
      <c r="H918" s="262"/>
    </row>
    <row r="919" spans="6:8" ht="15.75" customHeight="1" x14ac:dyDescent="0.25">
      <c r="F919" s="55"/>
      <c r="H919" s="262"/>
    </row>
    <row r="920" spans="6:8" ht="15.75" customHeight="1" x14ac:dyDescent="0.25">
      <c r="F920" s="55"/>
      <c r="H920" s="262"/>
    </row>
    <row r="921" spans="6:8" ht="15.75" customHeight="1" x14ac:dyDescent="0.25">
      <c r="F921" s="55"/>
      <c r="H921" s="262"/>
    </row>
    <row r="922" spans="6:8" ht="15.75" customHeight="1" x14ac:dyDescent="0.25">
      <c r="F922" s="55"/>
      <c r="H922" s="262"/>
    </row>
    <row r="923" spans="6:8" ht="15.75" customHeight="1" x14ac:dyDescent="0.25">
      <c r="F923" s="55"/>
      <c r="H923" s="262"/>
    </row>
    <row r="924" spans="6:8" ht="15.75" customHeight="1" x14ac:dyDescent="0.25">
      <c r="F924" s="55"/>
      <c r="H924" s="262"/>
    </row>
    <row r="925" spans="6:8" ht="15.75" customHeight="1" x14ac:dyDescent="0.25">
      <c r="F925" s="55"/>
      <c r="H925" s="262"/>
    </row>
    <row r="926" spans="6:8" ht="15.75" customHeight="1" x14ac:dyDescent="0.25">
      <c r="F926" s="55"/>
      <c r="H926" s="262"/>
    </row>
    <row r="927" spans="6:8" ht="15.75" customHeight="1" x14ac:dyDescent="0.25">
      <c r="F927" s="55"/>
      <c r="H927" s="262"/>
    </row>
    <row r="928" spans="6:8" ht="15.75" customHeight="1" x14ac:dyDescent="0.25">
      <c r="F928" s="55"/>
      <c r="H928" s="262"/>
    </row>
    <row r="929" spans="6:8" ht="15.75" customHeight="1" x14ac:dyDescent="0.25">
      <c r="F929" s="55"/>
      <c r="H929" s="262"/>
    </row>
    <row r="930" spans="6:8" ht="15.75" customHeight="1" x14ac:dyDescent="0.25">
      <c r="F930" s="55"/>
      <c r="H930" s="262"/>
    </row>
    <row r="931" spans="6:8" ht="15.75" customHeight="1" x14ac:dyDescent="0.25">
      <c r="F931" s="55"/>
      <c r="H931" s="262"/>
    </row>
    <row r="932" spans="6:8" ht="15.75" customHeight="1" x14ac:dyDescent="0.25">
      <c r="F932" s="55"/>
      <c r="H932" s="262"/>
    </row>
    <row r="933" spans="6:8" ht="15.75" customHeight="1" x14ac:dyDescent="0.25">
      <c r="F933" s="55"/>
      <c r="H933" s="262"/>
    </row>
    <row r="934" spans="6:8" ht="15.75" customHeight="1" x14ac:dyDescent="0.25">
      <c r="F934" s="55"/>
      <c r="H934" s="262"/>
    </row>
    <row r="935" spans="6:8" ht="15.75" customHeight="1" x14ac:dyDescent="0.25">
      <c r="F935" s="55"/>
      <c r="H935" s="262"/>
    </row>
    <row r="936" spans="6:8" ht="15.75" customHeight="1" x14ac:dyDescent="0.25">
      <c r="F936" s="55"/>
      <c r="H936" s="262"/>
    </row>
    <row r="937" spans="6:8" ht="15.75" customHeight="1" x14ac:dyDescent="0.25">
      <c r="F937" s="55"/>
      <c r="H937" s="262"/>
    </row>
    <row r="938" spans="6:8" ht="15.75" customHeight="1" x14ac:dyDescent="0.25">
      <c r="F938" s="55"/>
      <c r="H938" s="262"/>
    </row>
    <row r="939" spans="6:8" ht="15.75" customHeight="1" x14ac:dyDescent="0.25">
      <c r="F939" s="55"/>
      <c r="H939" s="262"/>
    </row>
    <row r="940" spans="6:8" ht="15.75" customHeight="1" x14ac:dyDescent="0.25">
      <c r="F940" s="55"/>
      <c r="H940" s="262"/>
    </row>
    <row r="941" spans="6:8" ht="15.75" customHeight="1" x14ac:dyDescent="0.25">
      <c r="F941" s="55"/>
      <c r="H941" s="262"/>
    </row>
    <row r="942" spans="6:8" ht="15.75" customHeight="1" x14ac:dyDescent="0.25">
      <c r="F942" s="55"/>
      <c r="H942" s="262"/>
    </row>
    <row r="943" spans="6:8" ht="15.75" customHeight="1" x14ac:dyDescent="0.25">
      <c r="F943" s="55"/>
      <c r="H943" s="262"/>
    </row>
    <row r="944" spans="6:8" ht="15.75" customHeight="1" x14ac:dyDescent="0.25">
      <c r="F944" s="55"/>
      <c r="H944" s="262"/>
    </row>
    <row r="945" spans="6:8" ht="15.75" customHeight="1" x14ac:dyDescent="0.25">
      <c r="F945" s="55"/>
      <c r="H945" s="262"/>
    </row>
    <row r="946" spans="6:8" ht="15.75" customHeight="1" x14ac:dyDescent="0.25">
      <c r="F946" s="55"/>
      <c r="H946" s="262"/>
    </row>
    <row r="947" spans="6:8" ht="15.75" customHeight="1" x14ac:dyDescent="0.25">
      <c r="F947" s="55"/>
      <c r="H947" s="262"/>
    </row>
    <row r="948" spans="6:8" ht="15.75" customHeight="1" x14ac:dyDescent="0.25">
      <c r="F948" s="55"/>
      <c r="H948" s="262"/>
    </row>
    <row r="949" spans="6:8" ht="15.75" customHeight="1" x14ac:dyDescent="0.25">
      <c r="F949" s="55"/>
      <c r="H949" s="262"/>
    </row>
    <row r="950" spans="6:8" ht="15.75" customHeight="1" x14ac:dyDescent="0.25">
      <c r="F950" s="55"/>
      <c r="H950" s="262"/>
    </row>
    <row r="951" spans="6:8" ht="15.75" customHeight="1" x14ac:dyDescent="0.25">
      <c r="F951" s="55"/>
      <c r="H951" s="262"/>
    </row>
    <row r="952" spans="6:8" ht="15.75" customHeight="1" x14ac:dyDescent="0.25">
      <c r="F952" s="55"/>
      <c r="H952" s="262"/>
    </row>
    <row r="953" spans="6:8" ht="15.75" customHeight="1" x14ac:dyDescent="0.25">
      <c r="F953" s="55"/>
      <c r="H953" s="262"/>
    </row>
    <row r="954" spans="6:8" ht="15.75" customHeight="1" x14ac:dyDescent="0.25">
      <c r="F954" s="55"/>
      <c r="H954" s="262"/>
    </row>
    <row r="955" spans="6:8" ht="15.75" customHeight="1" x14ac:dyDescent="0.25">
      <c r="F955" s="55"/>
      <c r="H955" s="262"/>
    </row>
    <row r="956" spans="6:8" ht="15.75" customHeight="1" x14ac:dyDescent="0.25">
      <c r="F956" s="55"/>
      <c r="H956" s="262"/>
    </row>
    <row r="957" spans="6:8" ht="15.75" customHeight="1" x14ac:dyDescent="0.25">
      <c r="F957" s="55"/>
      <c r="H957" s="262"/>
    </row>
    <row r="958" spans="6:8" ht="15.75" customHeight="1" x14ac:dyDescent="0.25">
      <c r="F958" s="55"/>
      <c r="H958" s="262"/>
    </row>
    <row r="959" spans="6:8" ht="15.75" customHeight="1" x14ac:dyDescent="0.25">
      <c r="F959" s="55"/>
      <c r="H959" s="262"/>
    </row>
    <row r="960" spans="6:8" ht="15.75" customHeight="1" x14ac:dyDescent="0.25">
      <c r="F960" s="55"/>
      <c r="H960" s="262"/>
    </row>
    <row r="961" spans="6:8" ht="15.75" customHeight="1" x14ac:dyDescent="0.25">
      <c r="F961" s="55"/>
      <c r="H961" s="262"/>
    </row>
    <row r="962" spans="6:8" ht="15.75" customHeight="1" x14ac:dyDescent="0.25">
      <c r="F962" s="55"/>
      <c r="H962" s="262"/>
    </row>
    <row r="963" spans="6:8" ht="15.75" customHeight="1" x14ac:dyDescent="0.25">
      <c r="F963" s="55"/>
      <c r="H963" s="262"/>
    </row>
    <row r="964" spans="6:8" ht="15.75" customHeight="1" x14ac:dyDescent="0.25">
      <c r="F964" s="55"/>
      <c r="H964" s="262"/>
    </row>
    <row r="965" spans="6:8" ht="15.75" customHeight="1" x14ac:dyDescent="0.25">
      <c r="F965" s="55"/>
      <c r="H965" s="262"/>
    </row>
    <row r="966" spans="6:8" ht="15.75" customHeight="1" x14ac:dyDescent="0.25">
      <c r="F966" s="55"/>
      <c r="H966" s="262"/>
    </row>
    <row r="967" spans="6:8" ht="15.75" customHeight="1" x14ac:dyDescent="0.25">
      <c r="F967" s="55"/>
      <c r="H967" s="262"/>
    </row>
    <row r="968" spans="6:8" ht="15.75" customHeight="1" x14ac:dyDescent="0.25">
      <c r="F968" s="55"/>
      <c r="H968" s="262"/>
    </row>
    <row r="969" spans="6:8" ht="15.75" customHeight="1" x14ac:dyDescent="0.25">
      <c r="F969" s="55"/>
      <c r="H969" s="262"/>
    </row>
    <row r="970" spans="6:8" ht="15.75" customHeight="1" x14ac:dyDescent="0.25">
      <c r="F970" s="55"/>
      <c r="H970" s="262"/>
    </row>
    <row r="971" spans="6:8" ht="15.75" customHeight="1" x14ac:dyDescent="0.25">
      <c r="F971" s="55"/>
      <c r="H971" s="262"/>
    </row>
    <row r="972" spans="6:8" ht="15.75" customHeight="1" x14ac:dyDescent="0.25">
      <c r="F972" s="55"/>
      <c r="H972" s="262"/>
    </row>
    <row r="973" spans="6:8" ht="15.75" customHeight="1" x14ac:dyDescent="0.25">
      <c r="F973" s="55"/>
      <c r="H973" s="262"/>
    </row>
    <row r="974" spans="6:8" ht="15.75" customHeight="1" x14ac:dyDescent="0.25">
      <c r="F974" s="55"/>
      <c r="H974" s="262"/>
    </row>
    <row r="975" spans="6:8" ht="15.75" customHeight="1" x14ac:dyDescent="0.25">
      <c r="F975" s="55"/>
      <c r="H975" s="262"/>
    </row>
    <row r="976" spans="6:8" ht="15.75" customHeight="1" x14ac:dyDescent="0.25">
      <c r="F976" s="55"/>
      <c r="H976" s="262"/>
    </row>
    <row r="977" spans="6:8" ht="15.75" customHeight="1" x14ac:dyDescent="0.25">
      <c r="F977" s="55"/>
      <c r="H977" s="262"/>
    </row>
    <row r="978" spans="6:8" ht="15.75" customHeight="1" x14ac:dyDescent="0.25">
      <c r="F978" s="55"/>
      <c r="H978" s="262"/>
    </row>
    <row r="979" spans="6:8" ht="15.75" customHeight="1" x14ac:dyDescent="0.25">
      <c r="F979" s="55"/>
      <c r="H979" s="262"/>
    </row>
    <row r="980" spans="6:8" ht="15.75" customHeight="1" x14ac:dyDescent="0.25">
      <c r="F980" s="55"/>
      <c r="H980" s="262"/>
    </row>
    <row r="981" spans="6:8" ht="15.75" customHeight="1" x14ac:dyDescent="0.25">
      <c r="F981" s="55"/>
      <c r="H981" s="262"/>
    </row>
    <row r="982" spans="6:8" ht="15.75" customHeight="1" x14ac:dyDescent="0.25">
      <c r="F982" s="55"/>
      <c r="H982" s="262"/>
    </row>
    <row r="983" spans="6:8" ht="15.75" customHeight="1" x14ac:dyDescent="0.25">
      <c r="F983" s="55"/>
      <c r="H983" s="262"/>
    </row>
    <row r="984" spans="6:8" ht="15.75" customHeight="1" x14ac:dyDescent="0.25">
      <c r="F984" s="55"/>
      <c r="H984" s="262"/>
    </row>
    <row r="985" spans="6:8" ht="15.75" customHeight="1" x14ac:dyDescent="0.25">
      <c r="F985" s="55"/>
      <c r="H985" s="262"/>
    </row>
    <row r="986" spans="6:8" ht="15.75" customHeight="1" x14ac:dyDescent="0.25">
      <c r="F986" s="55"/>
      <c r="H986" s="262"/>
    </row>
    <row r="987" spans="6:8" ht="15.75" customHeight="1" x14ac:dyDescent="0.25">
      <c r="F987" s="55"/>
      <c r="H987" s="262"/>
    </row>
    <row r="988" spans="6:8" ht="15.75" customHeight="1" x14ac:dyDescent="0.25">
      <c r="F988" s="55"/>
      <c r="H988" s="262"/>
    </row>
    <row r="989" spans="6:8" ht="15.75" customHeight="1" x14ac:dyDescent="0.25">
      <c r="F989" s="55"/>
      <c r="H989" s="262"/>
    </row>
    <row r="990" spans="6:8" ht="15.75" customHeight="1" x14ac:dyDescent="0.25">
      <c r="F990" s="55"/>
      <c r="H990" s="262"/>
    </row>
    <row r="991" spans="6:8" ht="15.75" customHeight="1" x14ac:dyDescent="0.25">
      <c r="F991" s="55"/>
      <c r="H991" s="262"/>
    </row>
    <row r="992" spans="6:8" ht="15.75" customHeight="1" x14ac:dyDescent="0.25">
      <c r="F992" s="55"/>
      <c r="H992" s="262"/>
    </row>
    <row r="993" spans="6:8" ht="15.75" customHeight="1" x14ac:dyDescent="0.25">
      <c r="F993" s="55"/>
      <c r="H993" s="262"/>
    </row>
    <row r="994" spans="6:8" ht="15.75" customHeight="1" x14ac:dyDescent="0.25">
      <c r="F994" s="55"/>
      <c r="H994" s="262"/>
    </row>
    <row r="995" spans="6:8" ht="15.75" customHeight="1" x14ac:dyDescent="0.25">
      <c r="F995" s="55"/>
      <c r="H995" s="262"/>
    </row>
    <row r="996" spans="6:8" ht="15.75" customHeight="1" x14ac:dyDescent="0.25">
      <c r="F996" s="55"/>
      <c r="H996" s="262"/>
    </row>
    <row r="997" spans="6:8" ht="15.75" customHeight="1" x14ac:dyDescent="0.25">
      <c r="F997" s="55"/>
      <c r="H997" s="262"/>
    </row>
    <row r="998" spans="6:8" ht="15.75" customHeight="1" x14ac:dyDescent="0.25">
      <c r="F998" s="55"/>
      <c r="H998" s="262"/>
    </row>
    <row r="999" spans="6:8" ht="15.75" customHeight="1" x14ac:dyDescent="0.25">
      <c r="F999" s="55"/>
      <c r="H999" s="262"/>
    </row>
    <row r="1000" spans="6:8" ht="15.75" customHeight="1" x14ac:dyDescent="0.25">
      <c r="F1000" s="55"/>
      <c r="H1000" s="262"/>
    </row>
  </sheetData>
  <hyperlinks>
    <hyperlink ref="J2" location="'TỔNG HỢP'!A1" display="MỤC LỤC" xr:uid="{00000000-0004-0000-1C00-000000000000}"/>
  </hyperlinks>
  <pageMargins left="0.7" right="0.7" top="0.75" bottom="0.75" header="0" footer="0"/>
  <pageSetup paperSize="9" fitToWidth="0"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1000"/>
  <sheetViews>
    <sheetView workbookViewId="0">
      <selection activeCell="J2" sqref="J2"/>
    </sheetView>
  </sheetViews>
  <sheetFormatPr defaultColWidth="14" defaultRowHeight="15" customHeight="1" x14ac:dyDescent="0.25"/>
  <cols>
    <col min="1" max="1" width="11.5703125" customWidth="1"/>
    <col min="2" max="2" width="32.28515625" customWidth="1"/>
    <col min="3" max="3" width="14" customWidth="1"/>
    <col min="4" max="4" width="19.140625" customWidth="1"/>
    <col min="5" max="5" width="11.85546875" customWidth="1"/>
    <col min="6" max="6" width="15.28515625" customWidth="1"/>
    <col min="7" max="7" width="18.7109375" customWidth="1"/>
    <col min="8" max="8" width="12.5703125" customWidth="1"/>
    <col min="9" max="9" width="15.28515625" customWidth="1"/>
    <col min="10" max="10" width="13.7109375" customWidth="1"/>
    <col min="11" max="26" width="8.7109375" customWidth="1"/>
  </cols>
  <sheetData>
    <row r="1" spans="1:26" x14ac:dyDescent="0.25">
      <c r="F1" s="55"/>
      <c r="H1" s="262"/>
    </row>
    <row r="2" spans="1:26" ht="31.5" x14ac:dyDescent="0.25">
      <c r="A2" s="246" t="s">
        <v>281</v>
      </c>
      <c r="B2" s="246" t="s">
        <v>282</v>
      </c>
      <c r="C2" s="247" t="s">
        <v>283</v>
      </c>
      <c r="D2" s="248" t="s">
        <v>417</v>
      </c>
      <c r="E2" s="249" t="s">
        <v>418</v>
      </c>
      <c r="F2" s="266" t="s">
        <v>419</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33" x14ac:dyDescent="0.25">
      <c r="A3" s="284"/>
      <c r="B3" s="502" t="s">
        <v>95</v>
      </c>
      <c r="C3" s="307" t="s">
        <v>96</v>
      </c>
      <c r="D3" s="280">
        <f>VLOOKUP(C3,'TỔNG HỢP'!$C$4:$P$84,3,0)</f>
        <v>90000000</v>
      </c>
      <c r="E3" s="455"/>
      <c r="F3" s="456">
        <f>SUM(F4:F889)</f>
        <v>9318519</v>
      </c>
      <c r="G3" s="280">
        <f>D3-F3</f>
        <v>80681481</v>
      </c>
      <c r="H3" s="457"/>
      <c r="I3" s="455"/>
      <c r="J3" s="458"/>
      <c r="K3" s="458"/>
      <c r="L3" s="458"/>
      <c r="M3" s="458"/>
      <c r="N3" s="458"/>
      <c r="O3" s="458"/>
      <c r="P3" s="458"/>
      <c r="Q3" s="458"/>
      <c r="R3" s="458"/>
      <c r="S3" s="458"/>
      <c r="T3" s="458"/>
      <c r="U3" s="458"/>
      <c r="V3" s="458"/>
      <c r="W3" s="458"/>
      <c r="X3" s="458"/>
      <c r="Y3" s="458"/>
      <c r="Z3" s="458"/>
    </row>
    <row r="4" spans="1:26" ht="16.5" x14ac:dyDescent="0.25">
      <c r="A4" s="242"/>
      <c r="B4" s="243" t="s">
        <v>1786</v>
      </c>
      <c r="C4" s="260"/>
      <c r="D4" s="244"/>
      <c r="E4" s="275"/>
      <c r="F4" s="275">
        <f>7268519+2050000</f>
        <v>9318519</v>
      </c>
      <c r="G4" s="451"/>
      <c r="H4" s="276"/>
      <c r="I4" s="242"/>
      <c r="J4" s="243"/>
      <c r="K4" s="243"/>
      <c r="L4" s="243"/>
      <c r="M4" s="243"/>
      <c r="N4" s="243"/>
      <c r="O4" s="243"/>
      <c r="P4" s="243"/>
      <c r="Q4" s="243"/>
      <c r="R4" s="243"/>
      <c r="S4" s="243"/>
      <c r="T4" s="243"/>
      <c r="U4" s="243"/>
      <c r="V4" s="243"/>
      <c r="W4" s="243"/>
      <c r="X4" s="243"/>
      <c r="Y4" s="243"/>
      <c r="Z4" s="243"/>
    </row>
    <row r="5" spans="1:26" ht="16.5" x14ac:dyDescent="0.25">
      <c r="A5" s="242"/>
      <c r="B5" s="472"/>
      <c r="C5" s="260"/>
      <c r="D5" s="244"/>
      <c r="E5" s="275"/>
      <c r="F5" s="275"/>
      <c r="G5" s="451"/>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45"/>
      <c r="I6" s="243" t="s">
        <v>327</v>
      </c>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t="s">
        <v>852</v>
      </c>
      <c r="C20" s="260"/>
      <c r="D20" s="244"/>
      <c r="E20" s="275">
        <v>27200000</v>
      </c>
      <c r="F20" s="275"/>
      <c r="G20" s="451"/>
      <c r="H20" s="276">
        <v>45978</v>
      </c>
      <c r="I20" s="242" t="s">
        <v>689</v>
      </c>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472" t="s">
        <v>853</v>
      </c>
      <c r="C21" s="260"/>
      <c r="D21" s="244"/>
      <c r="E21" s="275">
        <v>16000000</v>
      </c>
      <c r="F21" s="275"/>
      <c r="G21" s="451"/>
      <c r="H21" s="245">
        <v>45964</v>
      </c>
      <c r="I21" s="243" t="s">
        <v>854</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855</v>
      </c>
      <c r="C22" s="260"/>
      <c r="D22" s="244"/>
      <c r="E22" s="275">
        <f>7960000/1.08</f>
        <v>7370370.3703703703</v>
      </c>
      <c r="F22" s="275"/>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B23" s="19" t="s">
        <v>856</v>
      </c>
      <c r="E23" s="55">
        <v>8756000</v>
      </c>
      <c r="F23" s="55"/>
      <c r="H23" s="262" t="s">
        <v>664</v>
      </c>
      <c r="I23" s="459">
        <v>45492</v>
      </c>
    </row>
    <row r="24" spans="1:26" ht="15.75" customHeight="1" x14ac:dyDescent="0.25">
      <c r="E24" s="55"/>
      <c r="F24" s="55"/>
      <c r="H24" s="262"/>
    </row>
    <row r="25" spans="1:26" ht="15.75" customHeight="1" x14ac:dyDescent="0.25">
      <c r="E25" s="55"/>
      <c r="F25" s="55"/>
      <c r="H25" s="262"/>
    </row>
    <row r="26" spans="1:26" ht="15.75" customHeight="1" x14ac:dyDescent="0.25">
      <c r="E26" s="55"/>
      <c r="F26" s="55"/>
      <c r="H26" s="262"/>
    </row>
    <row r="27" spans="1:26" ht="15.75" customHeight="1" x14ac:dyDescent="0.25">
      <c r="E27" s="55"/>
      <c r="F27" s="55"/>
      <c r="H27" s="262"/>
    </row>
    <row r="28" spans="1:26" ht="15.75" customHeight="1" x14ac:dyDescent="0.25">
      <c r="E28" s="55"/>
      <c r="F28" s="55"/>
      <c r="H28" s="262"/>
    </row>
    <row r="29" spans="1:26" ht="15.75" customHeight="1" x14ac:dyDescent="0.25">
      <c r="E29" s="55"/>
      <c r="F29" s="55"/>
      <c r="H29" s="262"/>
    </row>
    <row r="30" spans="1:26" ht="15.75" customHeight="1" x14ac:dyDescent="0.25">
      <c r="E30" s="55"/>
      <c r="F30" s="55"/>
      <c r="H30" s="262"/>
    </row>
    <row r="31" spans="1:26" ht="15.75" customHeight="1" x14ac:dyDescent="0.25">
      <c r="E31" s="55"/>
      <c r="F31" s="55"/>
      <c r="H31" s="262"/>
    </row>
    <row r="32" spans="1:26" ht="15.75" customHeight="1" x14ac:dyDescent="0.25">
      <c r="E32" s="55"/>
      <c r="F32" s="55"/>
      <c r="H32" s="262"/>
    </row>
    <row r="33" spans="5:8" ht="15.75" customHeight="1" x14ac:dyDescent="0.25">
      <c r="E33" s="55"/>
      <c r="F33" s="55"/>
      <c r="H33" s="262"/>
    </row>
    <row r="34" spans="5:8" ht="15.75" customHeight="1" x14ac:dyDescent="0.25">
      <c r="E34" s="55"/>
      <c r="F34" s="55"/>
      <c r="H34" s="262"/>
    </row>
    <row r="35" spans="5:8" ht="15.75" customHeight="1" x14ac:dyDescent="0.25">
      <c r="E35" s="55"/>
      <c r="F35" s="55"/>
      <c r="H35" s="262"/>
    </row>
    <row r="36" spans="5:8" ht="15.75" customHeight="1" x14ac:dyDescent="0.25">
      <c r="E36" s="55"/>
      <c r="F36" s="55"/>
      <c r="H36" s="262"/>
    </row>
    <row r="37" spans="5:8" ht="15.75" customHeight="1" x14ac:dyDescent="0.25">
      <c r="E37" s="55"/>
      <c r="F37" s="55"/>
      <c r="H37" s="262"/>
    </row>
    <row r="38" spans="5:8" ht="15.75" customHeight="1" x14ac:dyDescent="0.25">
      <c r="E38" s="55"/>
      <c r="F38" s="55"/>
      <c r="H38" s="262"/>
    </row>
    <row r="39" spans="5:8" ht="15.75" customHeight="1" x14ac:dyDescent="0.25">
      <c r="E39" s="55"/>
      <c r="F39" s="55"/>
      <c r="H39" s="262"/>
    </row>
    <row r="40" spans="5:8" ht="15.75" customHeight="1" x14ac:dyDescent="0.25">
      <c r="E40" s="55"/>
      <c r="F40" s="55"/>
      <c r="H40" s="262"/>
    </row>
    <row r="41" spans="5:8" ht="15.75" customHeight="1" x14ac:dyDescent="0.25">
      <c r="E41" s="55"/>
      <c r="F41" s="55"/>
      <c r="H41" s="262"/>
    </row>
    <row r="42" spans="5:8" ht="15.75" customHeight="1" x14ac:dyDescent="0.25">
      <c r="E42" s="55"/>
      <c r="F42" s="55"/>
      <c r="H42" s="262"/>
    </row>
    <row r="43" spans="5:8" ht="15.75" customHeight="1" x14ac:dyDescent="0.25">
      <c r="E43" s="55"/>
      <c r="F43" s="55"/>
      <c r="H43" s="262"/>
    </row>
    <row r="44" spans="5:8" ht="15.75" customHeight="1" x14ac:dyDescent="0.25">
      <c r="E44" s="55"/>
      <c r="F44" s="55"/>
      <c r="H44" s="262"/>
    </row>
    <row r="45" spans="5:8" ht="15.75" customHeight="1" x14ac:dyDescent="0.25">
      <c r="E45" s="55"/>
      <c r="F45" s="55"/>
      <c r="H45" s="262"/>
    </row>
    <row r="46" spans="5:8" ht="15.75" customHeight="1" x14ac:dyDescent="0.25">
      <c r="E46" s="55"/>
      <c r="F46" s="55"/>
      <c r="H46" s="262"/>
    </row>
    <row r="47" spans="5:8" ht="15.75" customHeight="1" x14ac:dyDescent="0.25">
      <c r="E47" s="55"/>
      <c r="F47" s="55"/>
      <c r="H47" s="262"/>
    </row>
    <row r="48" spans="5:8" ht="15.75" customHeight="1" x14ac:dyDescent="0.25">
      <c r="E48" s="55"/>
      <c r="F48" s="55"/>
      <c r="H48" s="262"/>
    </row>
    <row r="49" spans="5:8" ht="15.75" customHeight="1" x14ac:dyDescent="0.25">
      <c r="E49" s="55"/>
      <c r="F49" s="55"/>
      <c r="H49" s="262"/>
    </row>
    <row r="50" spans="5:8" ht="15.75" customHeight="1" x14ac:dyDescent="0.25">
      <c r="E50" s="55"/>
      <c r="F50" s="55"/>
      <c r="H50" s="262"/>
    </row>
    <row r="51" spans="5:8" ht="15.75" customHeight="1" x14ac:dyDescent="0.25">
      <c r="E51" s="55"/>
      <c r="F51" s="55"/>
      <c r="H51" s="262"/>
    </row>
    <row r="52" spans="5:8" ht="15.75" customHeight="1" x14ac:dyDescent="0.25">
      <c r="E52" s="55"/>
      <c r="F52" s="55"/>
      <c r="H52" s="262"/>
    </row>
    <row r="53" spans="5:8" ht="15.75" customHeight="1" x14ac:dyDescent="0.25">
      <c r="E53" s="55"/>
      <c r="F53" s="55"/>
      <c r="H53" s="262"/>
    </row>
    <row r="54" spans="5:8" ht="15.75" customHeight="1" x14ac:dyDescent="0.25">
      <c r="E54" s="55"/>
      <c r="F54" s="55"/>
      <c r="H54" s="262"/>
    </row>
    <row r="55" spans="5:8" ht="15.75" customHeight="1" x14ac:dyDescent="0.25">
      <c r="E55" s="55"/>
      <c r="F55" s="55"/>
      <c r="H55" s="262"/>
    </row>
    <row r="56" spans="5:8" ht="15.75" customHeight="1" x14ac:dyDescent="0.25">
      <c r="E56" s="55"/>
      <c r="F56" s="55"/>
      <c r="H56" s="262"/>
    </row>
    <row r="57" spans="5:8" ht="15.75" customHeight="1" x14ac:dyDescent="0.25">
      <c r="E57" s="55"/>
      <c r="F57" s="55"/>
      <c r="H57" s="262"/>
    </row>
    <row r="58" spans="5:8" ht="15.75" customHeight="1" x14ac:dyDescent="0.25">
      <c r="E58" s="55"/>
      <c r="F58" s="55"/>
      <c r="H58" s="262"/>
    </row>
    <row r="59" spans="5:8" ht="15.75" customHeight="1" x14ac:dyDescent="0.25">
      <c r="E59" s="55"/>
      <c r="F59" s="55"/>
      <c r="H59" s="262"/>
    </row>
    <row r="60" spans="5:8" ht="15.75" customHeight="1" x14ac:dyDescent="0.25">
      <c r="E60" s="55"/>
      <c r="F60" s="55"/>
      <c r="H60" s="262"/>
    </row>
    <row r="61" spans="5:8" ht="15.75" customHeight="1" x14ac:dyDescent="0.25">
      <c r="E61" s="55"/>
      <c r="F61" s="55"/>
      <c r="H61" s="262"/>
    </row>
    <row r="62" spans="5:8" ht="15.75" customHeight="1" x14ac:dyDescent="0.25">
      <c r="E62" s="55"/>
      <c r="F62" s="55"/>
      <c r="H62" s="262"/>
    </row>
    <row r="63" spans="5:8" ht="15.75" customHeight="1" x14ac:dyDescent="0.25">
      <c r="E63" s="55"/>
      <c r="F63" s="55"/>
      <c r="H63" s="262"/>
    </row>
    <row r="64" spans="5:8" ht="15.75" customHeight="1" x14ac:dyDescent="0.25">
      <c r="E64" s="55"/>
      <c r="F64" s="55"/>
      <c r="H64" s="262"/>
    </row>
    <row r="65" spans="5:8" ht="15.75" customHeight="1" x14ac:dyDescent="0.25">
      <c r="E65" s="55"/>
      <c r="F65" s="55"/>
      <c r="H65" s="262"/>
    </row>
    <row r="66" spans="5:8" ht="15.75" customHeight="1" x14ac:dyDescent="0.25">
      <c r="E66" s="55"/>
      <c r="F66" s="55"/>
      <c r="H66" s="262"/>
    </row>
    <row r="67" spans="5:8" ht="15.75" customHeight="1" x14ac:dyDescent="0.25">
      <c r="E67" s="55"/>
      <c r="F67" s="55"/>
      <c r="H67" s="262"/>
    </row>
    <row r="68" spans="5:8" ht="15.75" customHeight="1" x14ac:dyDescent="0.25">
      <c r="E68" s="55"/>
      <c r="F68" s="55"/>
      <c r="H68" s="262"/>
    </row>
    <row r="69" spans="5:8" ht="15.75" customHeight="1" x14ac:dyDescent="0.25">
      <c r="E69" s="55"/>
      <c r="F69" s="55"/>
      <c r="H69" s="262"/>
    </row>
    <row r="70" spans="5:8" ht="15.75" customHeight="1" x14ac:dyDescent="0.25">
      <c r="E70" s="55"/>
      <c r="F70" s="55"/>
      <c r="H70" s="262"/>
    </row>
    <row r="71" spans="5:8" ht="15.75" customHeight="1" x14ac:dyDescent="0.25">
      <c r="E71" s="55"/>
      <c r="F71" s="55"/>
      <c r="H71" s="262"/>
    </row>
    <row r="72" spans="5:8" ht="15.75" customHeight="1" x14ac:dyDescent="0.25">
      <c r="E72" s="55"/>
      <c r="F72" s="55"/>
      <c r="H72" s="262"/>
    </row>
    <row r="73" spans="5:8" ht="15.75" customHeight="1" x14ac:dyDescent="0.25">
      <c r="E73" s="55"/>
      <c r="F73" s="55"/>
      <c r="H73" s="262"/>
    </row>
    <row r="74" spans="5:8" ht="15.75" customHeight="1" x14ac:dyDescent="0.25">
      <c r="E74" s="55"/>
      <c r="F74" s="55"/>
      <c r="H74" s="262"/>
    </row>
    <row r="75" spans="5:8" ht="15.75" customHeight="1" x14ac:dyDescent="0.25">
      <c r="E75" s="55"/>
      <c r="F75" s="55"/>
      <c r="H75" s="262"/>
    </row>
    <row r="76" spans="5:8" ht="15.75" customHeight="1" x14ac:dyDescent="0.25">
      <c r="E76" s="55"/>
      <c r="F76" s="55"/>
      <c r="H76" s="262"/>
    </row>
    <row r="77" spans="5:8" ht="15.75" customHeight="1" x14ac:dyDescent="0.25">
      <c r="E77" s="55"/>
      <c r="F77" s="55"/>
      <c r="H77" s="262"/>
    </row>
    <row r="78" spans="5:8" ht="15.75" customHeight="1" x14ac:dyDescent="0.25">
      <c r="E78" s="55"/>
      <c r="F78" s="55"/>
      <c r="H78" s="262"/>
    </row>
    <row r="79" spans="5:8" ht="15.75" customHeight="1" x14ac:dyDescent="0.25">
      <c r="E79" s="55"/>
      <c r="F79" s="55"/>
      <c r="H79" s="262"/>
    </row>
    <row r="80" spans="5:8" ht="15.75" customHeight="1" x14ac:dyDescent="0.25">
      <c r="E80" s="55"/>
      <c r="F80" s="55"/>
      <c r="H80" s="262"/>
    </row>
    <row r="81" spans="5:8" ht="15.75" customHeight="1" x14ac:dyDescent="0.25">
      <c r="E81" s="55"/>
      <c r="F81" s="55"/>
      <c r="H81" s="262"/>
    </row>
    <row r="82" spans="5:8" ht="15.75" customHeight="1" x14ac:dyDescent="0.25">
      <c r="E82" s="55"/>
      <c r="F82" s="55"/>
      <c r="H82" s="262"/>
    </row>
    <row r="83" spans="5:8" ht="15.75" customHeight="1" x14ac:dyDescent="0.25">
      <c r="E83" s="55"/>
      <c r="F83" s="55"/>
      <c r="H83" s="262"/>
    </row>
    <row r="84" spans="5:8" ht="15.75" customHeight="1" x14ac:dyDescent="0.25">
      <c r="E84" s="55"/>
      <c r="F84" s="55"/>
      <c r="H84" s="262"/>
    </row>
    <row r="85" spans="5:8" ht="15.75" customHeight="1" x14ac:dyDescent="0.25">
      <c r="E85" s="55"/>
      <c r="F85" s="55"/>
      <c r="H85" s="262"/>
    </row>
    <row r="86" spans="5:8" ht="15.75" customHeight="1" x14ac:dyDescent="0.25">
      <c r="E86" s="55"/>
      <c r="F86" s="55"/>
      <c r="H86" s="262"/>
    </row>
    <row r="87" spans="5:8" ht="15.75" customHeight="1" x14ac:dyDescent="0.25">
      <c r="E87" s="55"/>
      <c r="F87" s="55"/>
      <c r="H87" s="262"/>
    </row>
    <row r="88" spans="5:8" ht="15.75" customHeight="1" x14ac:dyDescent="0.25">
      <c r="E88" s="55"/>
      <c r="F88" s="55"/>
      <c r="H88" s="262"/>
    </row>
    <row r="89" spans="5:8" ht="15.75" customHeight="1" x14ac:dyDescent="0.25">
      <c r="E89" s="55"/>
      <c r="F89" s="55"/>
      <c r="H89" s="262"/>
    </row>
    <row r="90" spans="5:8" ht="15.75" customHeight="1" x14ac:dyDescent="0.25">
      <c r="E90" s="55"/>
      <c r="F90" s="55"/>
      <c r="H90" s="262"/>
    </row>
    <row r="91" spans="5:8" ht="15.75" customHeight="1" x14ac:dyDescent="0.25">
      <c r="E91" s="55"/>
      <c r="F91" s="55"/>
      <c r="H91" s="262"/>
    </row>
    <row r="92" spans="5:8" ht="15.75" customHeight="1" x14ac:dyDescent="0.25">
      <c r="E92" s="55"/>
      <c r="F92" s="55"/>
      <c r="H92" s="262"/>
    </row>
    <row r="93" spans="5:8" ht="15.75" customHeight="1" x14ac:dyDescent="0.25">
      <c r="E93" s="55"/>
      <c r="F93" s="55"/>
      <c r="H93" s="262"/>
    </row>
    <row r="94" spans="5:8" ht="15.75" customHeight="1" x14ac:dyDescent="0.25">
      <c r="E94" s="55"/>
      <c r="F94" s="55"/>
      <c r="H94" s="262"/>
    </row>
    <row r="95" spans="5:8" ht="15.75" customHeight="1" x14ac:dyDescent="0.25">
      <c r="E95" s="55"/>
      <c r="F95" s="55"/>
      <c r="H95" s="262"/>
    </row>
    <row r="96" spans="5:8" ht="15.75" customHeight="1" x14ac:dyDescent="0.25">
      <c r="E96" s="55"/>
      <c r="F96" s="55"/>
      <c r="H96" s="262"/>
    </row>
    <row r="97" spans="5:8" ht="15.75" customHeight="1" x14ac:dyDescent="0.25">
      <c r="E97" s="55"/>
      <c r="F97" s="55"/>
      <c r="H97" s="262"/>
    </row>
    <row r="98" spans="5:8" ht="15.75" customHeight="1" x14ac:dyDescent="0.25">
      <c r="E98" s="55"/>
      <c r="F98" s="55"/>
      <c r="H98" s="262"/>
    </row>
    <row r="99" spans="5:8" ht="15.75" customHeight="1" x14ac:dyDescent="0.25">
      <c r="E99" s="55"/>
      <c r="F99" s="55"/>
      <c r="H99" s="262"/>
    </row>
    <row r="100" spans="5:8" ht="15.75" customHeight="1" x14ac:dyDescent="0.25">
      <c r="E100" s="55"/>
      <c r="F100" s="55"/>
      <c r="H100" s="262"/>
    </row>
    <row r="101" spans="5:8" ht="15.75" customHeight="1" x14ac:dyDescent="0.25">
      <c r="E101" s="55"/>
      <c r="F101" s="55"/>
      <c r="H101" s="262"/>
    </row>
    <row r="102" spans="5:8" ht="15.75" customHeight="1" x14ac:dyDescent="0.25">
      <c r="E102" s="55"/>
      <c r="F102" s="55"/>
      <c r="H102" s="262"/>
    </row>
    <row r="103" spans="5:8" ht="15.75" customHeight="1" x14ac:dyDescent="0.25">
      <c r="E103" s="55"/>
      <c r="F103" s="55"/>
      <c r="H103" s="262"/>
    </row>
    <row r="104" spans="5:8" ht="15.75" customHeight="1" x14ac:dyDescent="0.25">
      <c r="E104" s="55"/>
      <c r="F104" s="55"/>
      <c r="H104" s="262"/>
    </row>
    <row r="105" spans="5:8" ht="15.75" customHeight="1" x14ac:dyDescent="0.25">
      <c r="E105" s="55"/>
      <c r="F105" s="55"/>
      <c r="H105" s="262"/>
    </row>
    <row r="106" spans="5:8" ht="15.75" customHeight="1" x14ac:dyDescent="0.25">
      <c r="E106" s="55"/>
      <c r="F106" s="55"/>
      <c r="H106" s="262"/>
    </row>
    <row r="107" spans="5:8" ht="15.75" customHeight="1" x14ac:dyDescent="0.25">
      <c r="E107" s="55"/>
      <c r="F107" s="55"/>
      <c r="H107" s="262"/>
    </row>
    <row r="108" spans="5:8" ht="15.75" customHeight="1" x14ac:dyDescent="0.25">
      <c r="E108" s="55"/>
      <c r="F108" s="55"/>
      <c r="H108" s="262"/>
    </row>
    <row r="109" spans="5:8" ht="15.75" customHeight="1" x14ac:dyDescent="0.25">
      <c r="E109" s="55"/>
      <c r="F109" s="55"/>
      <c r="H109" s="262"/>
    </row>
    <row r="110" spans="5:8" ht="15.75" customHeight="1" x14ac:dyDescent="0.25">
      <c r="E110" s="55"/>
      <c r="F110" s="55"/>
      <c r="H110" s="262"/>
    </row>
    <row r="111" spans="5:8" ht="15.75" customHeight="1" x14ac:dyDescent="0.25">
      <c r="E111" s="55"/>
      <c r="F111" s="55"/>
      <c r="H111" s="262"/>
    </row>
    <row r="112" spans="5:8" ht="15.75" customHeight="1" x14ac:dyDescent="0.25">
      <c r="E112" s="55"/>
      <c r="F112" s="55"/>
      <c r="H112" s="262"/>
    </row>
    <row r="113" spans="5:8" ht="15.75" customHeight="1" x14ac:dyDescent="0.25">
      <c r="E113" s="55"/>
      <c r="F113" s="55"/>
      <c r="H113" s="262"/>
    </row>
    <row r="114" spans="5:8" ht="15.75" customHeight="1" x14ac:dyDescent="0.25">
      <c r="E114" s="55"/>
      <c r="F114" s="55"/>
      <c r="H114" s="262"/>
    </row>
    <row r="115" spans="5:8" ht="15.75" customHeight="1" x14ac:dyDescent="0.25">
      <c r="E115" s="55"/>
      <c r="F115" s="55"/>
      <c r="H115" s="262"/>
    </row>
    <row r="116" spans="5:8" ht="15.75" customHeight="1" x14ac:dyDescent="0.25">
      <c r="E116" s="55"/>
      <c r="F116" s="55"/>
      <c r="H116" s="262"/>
    </row>
    <row r="117" spans="5:8" ht="15.75" customHeight="1" x14ac:dyDescent="0.25">
      <c r="E117" s="55"/>
      <c r="F117" s="55"/>
      <c r="H117" s="262"/>
    </row>
    <row r="118" spans="5:8" ht="15.75" customHeight="1" x14ac:dyDescent="0.25">
      <c r="E118" s="55"/>
      <c r="F118" s="55"/>
      <c r="H118" s="262"/>
    </row>
    <row r="119" spans="5:8" ht="15.75" customHeight="1" x14ac:dyDescent="0.25">
      <c r="E119" s="55"/>
      <c r="F119" s="55"/>
      <c r="H119" s="262"/>
    </row>
    <row r="120" spans="5:8" ht="15.75" customHeight="1" x14ac:dyDescent="0.25">
      <c r="E120" s="55"/>
      <c r="F120" s="55"/>
      <c r="H120" s="262"/>
    </row>
    <row r="121" spans="5:8" ht="15.75" customHeight="1" x14ac:dyDescent="0.25">
      <c r="E121" s="55"/>
      <c r="F121" s="55"/>
      <c r="H121" s="262"/>
    </row>
    <row r="122" spans="5:8" ht="15.75" customHeight="1" x14ac:dyDescent="0.25">
      <c r="E122" s="55"/>
      <c r="F122" s="55"/>
      <c r="H122" s="262"/>
    </row>
    <row r="123" spans="5:8" ht="15.75" customHeight="1" x14ac:dyDescent="0.25">
      <c r="E123" s="55"/>
      <c r="F123" s="55"/>
      <c r="H123" s="262"/>
    </row>
    <row r="124" spans="5:8" ht="15.75" customHeight="1" x14ac:dyDescent="0.25">
      <c r="E124" s="55"/>
      <c r="F124" s="55"/>
      <c r="H124" s="262"/>
    </row>
    <row r="125" spans="5:8" ht="15.75" customHeight="1" x14ac:dyDescent="0.25">
      <c r="E125" s="55"/>
      <c r="F125" s="55"/>
      <c r="H125" s="262"/>
    </row>
    <row r="126" spans="5:8" ht="15.75" customHeight="1" x14ac:dyDescent="0.25">
      <c r="E126" s="55"/>
      <c r="F126" s="55"/>
      <c r="H126" s="262"/>
    </row>
    <row r="127" spans="5:8" ht="15.75" customHeight="1" x14ac:dyDescent="0.25">
      <c r="E127" s="55"/>
      <c r="F127" s="55"/>
      <c r="H127" s="262"/>
    </row>
    <row r="128" spans="5:8" ht="15.75" customHeight="1" x14ac:dyDescent="0.25">
      <c r="E128" s="55"/>
      <c r="F128" s="55"/>
      <c r="H128" s="262"/>
    </row>
    <row r="129" spans="5:8" ht="15.75" customHeight="1" x14ac:dyDescent="0.25">
      <c r="E129" s="55"/>
      <c r="F129" s="55"/>
      <c r="H129" s="262"/>
    </row>
    <row r="130" spans="5:8" ht="15.75" customHeight="1" x14ac:dyDescent="0.25">
      <c r="E130" s="55"/>
      <c r="F130" s="55"/>
      <c r="H130" s="262"/>
    </row>
    <row r="131" spans="5:8" ht="15.75" customHeight="1" x14ac:dyDescent="0.25">
      <c r="E131" s="55"/>
      <c r="F131" s="55"/>
      <c r="H131" s="262"/>
    </row>
    <row r="132" spans="5:8" ht="15.75" customHeight="1" x14ac:dyDescent="0.25">
      <c r="E132" s="55"/>
      <c r="F132" s="55"/>
      <c r="H132" s="262"/>
    </row>
    <row r="133" spans="5:8" ht="15.75" customHeight="1" x14ac:dyDescent="0.25">
      <c r="E133" s="55"/>
      <c r="F133" s="55"/>
      <c r="H133" s="262"/>
    </row>
    <row r="134" spans="5:8" ht="15.75" customHeight="1" x14ac:dyDescent="0.25">
      <c r="E134" s="55"/>
      <c r="F134" s="55"/>
      <c r="H134" s="262"/>
    </row>
    <row r="135" spans="5:8" ht="15.75" customHeight="1" x14ac:dyDescent="0.25">
      <c r="E135" s="55"/>
      <c r="F135" s="55"/>
      <c r="H135" s="262"/>
    </row>
    <row r="136" spans="5:8" ht="15.75" customHeight="1" x14ac:dyDescent="0.25">
      <c r="E136" s="55"/>
      <c r="F136" s="55"/>
      <c r="H136" s="262"/>
    </row>
    <row r="137" spans="5:8" ht="15.75" customHeight="1" x14ac:dyDescent="0.25">
      <c r="E137" s="55"/>
      <c r="F137" s="55"/>
      <c r="H137" s="262"/>
    </row>
    <row r="138" spans="5:8" ht="15.75" customHeight="1" x14ac:dyDescent="0.25">
      <c r="E138" s="55"/>
      <c r="F138" s="55"/>
      <c r="H138" s="262"/>
    </row>
    <row r="139" spans="5:8" ht="15.75" customHeight="1" x14ac:dyDescent="0.25">
      <c r="E139" s="55"/>
      <c r="F139" s="55"/>
      <c r="H139" s="262"/>
    </row>
    <row r="140" spans="5:8" ht="15.75" customHeight="1" x14ac:dyDescent="0.25">
      <c r="E140" s="55"/>
      <c r="F140" s="55"/>
      <c r="H140" s="262"/>
    </row>
    <row r="141" spans="5:8" ht="15.75" customHeight="1" x14ac:dyDescent="0.25">
      <c r="E141" s="55"/>
      <c r="F141" s="55"/>
      <c r="H141" s="262"/>
    </row>
    <row r="142" spans="5:8" ht="15.75" customHeight="1" x14ac:dyDescent="0.25">
      <c r="E142" s="55"/>
      <c r="F142" s="55"/>
      <c r="H142" s="262"/>
    </row>
    <row r="143" spans="5:8" ht="15.75" customHeight="1" x14ac:dyDescent="0.25">
      <c r="E143" s="55"/>
      <c r="F143" s="55"/>
      <c r="H143" s="262"/>
    </row>
    <row r="144" spans="5:8" ht="15.75" customHeight="1" x14ac:dyDescent="0.25">
      <c r="E144" s="55"/>
      <c r="F144" s="55"/>
      <c r="H144" s="262"/>
    </row>
    <row r="145" spans="5:8" ht="15.75" customHeight="1" x14ac:dyDescent="0.25">
      <c r="E145" s="55"/>
      <c r="F145" s="55"/>
      <c r="H145" s="262"/>
    </row>
    <row r="146" spans="5:8" ht="15.75" customHeight="1" x14ac:dyDescent="0.25">
      <c r="E146" s="55"/>
      <c r="F146" s="55"/>
      <c r="H146" s="262"/>
    </row>
    <row r="147" spans="5:8" ht="15.75" customHeight="1" x14ac:dyDescent="0.25">
      <c r="E147" s="55"/>
      <c r="F147" s="55"/>
      <c r="H147" s="262"/>
    </row>
    <row r="148" spans="5:8" ht="15.75" customHeight="1" x14ac:dyDescent="0.25">
      <c r="E148" s="55"/>
      <c r="F148" s="55"/>
      <c r="H148" s="262"/>
    </row>
    <row r="149" spans="5:8" ht="15.75" customHeight="1" x14ac:dyDescent="0.25">
      <c r="E149" s="55"/>
      <c r="F149" s="55"/>
      <c r="H149" s="262"/>
    </row>
    <row r="150" spans="5:8" ht="15.75" customHeight="1" x14ac:dyDescent="0.25">
      <c r="E150" s="55"/>
      <c r="F150" s="55"/>
      <c r="H150" s="262"/>
    </row>
    <row r="151" spans="5:8" ht="15.75" customHeight="1" x14ac:dyDescent="0.25">
      <c r="E151" s="55"/>
      <c r="F151" s="55"/>
      <c r="H151" s="262"/>
    </row>
    <row r="152" spans="5:8" ht="15.75" customHeight="1" x14ac:dyDescent="0.25">
      <c r="E152" s="55"/>
      <c r="F152" s="55"/>
      <c r="H152" s="262"/>
    </row>
    <row r="153" spans="5:8" ht="15.75" customHeight="1" x14ac:dyDescent="0.25">
      <c r="E153" s="55"/>
      <c r="F153" s="55"/>
      <c r="H153" s="262"/>
    </row>
    <row r="154" spans="5:8" ht="15.75" customHeight="1" x14ac:dyDescent="0.25">
      <c r="E154" s="55"/>
      <c r="F154" s="55"/>
      <c r="H154" s="262"/>
    </row>
    <row r="155" spans="5:8" ht="15.75" customHeight="1" x14ac:dyDescent="0.25">
      <c r="E155" s="55"/>
      <c r="F155" s="55"/>
      <c r="H155" s="262"/>
    </row>
    <row r="156" spans="5:8" ht="15.75" customHeight="1" x14ac:dyDescent="0.25">
      <c r="E156" s="55"/>
      <c r="F156" s="55"/>
      <c r="H156" s="262"/>
    </row>
    <row r="157" spans="5:8" ht="15.75" customHeight="1" x14ac:dyDescent="0.25">
      <c r="E157" s="55"/>
      <c r="F157" s="55"/>
      <c r="H157" s="262"/>
    </row>
    <row r="158" spans="5:8" ht="15.75" customHeight="1" x14ac:dyDescent="0.25">
      <c r="E158" s="55"/>
      <c r="F158" s="55"/>
      <c r="H158" s="262"/>
    </row>
    <row r="159" spans="5:8" ht="15.75" customHeight="1" x14ac:dyDescent="0.25">
      <c r="E159" s="55"/>
      <c r="F159" s="55"/>
      <c r="H159" s="262"/>
    </row>
    <row r="160" spans="5:8" ht="15.75" customHeight="1" x14ac:dyDescent="0.25">
      <c r="E160" s="55"/>
      <c r="F160" s="55"/>
      <c r="H160" s="262"/>
    </row>
    <row r="161" spans="5:8" ht="15.75" customHeight="1" x14ac:dyDescent="0.25">
      <c r="E161" s="55"/>
      <c r="F161" s="55"/>
      <c r="H161" s="262"/>
    </row>
    <row r="162" spans="5:8" ht="15.75" customHeight="1" x14ac:dyDescent="0.25">
      <c r="E162" s="55"/>
      <c r="F162" s="55"/>
      <c r="H162" s="262"/>
    </row>
    <row r="163" spans="5:8" ht="15.75" customHeight="1" x14ac:dyDescent="0.25">
      <c r="E163" s="55"/>
      <c r="F163" s="55"/>
      <c r="H163" s="262"/>
    </row>
    <row r="164" spans="5:8" ht="15.75" customHeight="1" x14ac:dyDescent="0.25">
      <c r="E164" s="55"/>
      <c r="F164" s="55"/>
      <c r="H164" s="262"/>
    </row>
    <row r="165" spans="5:8" ht="15.75" customHeight="1" x14ac:dyDescent="0.25">
      <c r="E165" s="55"/>
      <c r="F165" s="55"/>
      <c r="H165" s="262"/>
    </row>
    <row r="166" spans="5:8" ht="15.75" customHeight="1" x14ac:dyDescent="0.25">
      <c r="E166" s="55"/>
      <c r="F166" s="55"/>
      <c r="H166" s="262"/>
    </row>
    <row r="167" spans="5:8" ht="15.75" customHeight="1" x14ac:dyDescent="0.25">
      <c r="E167" s="55"/>
      <c r="F167" s="55"/>
      <c r="H167" s="262"/>
    </row>
    <row r="168" spans="5:8" ht="15.75" customHeight="1" x14ac:dyDescent="0.25">
      <c r="E168" s="55"/>
      <c r="F168" s="55"/>
      <c r="H168" s="262"/>
    </row>
    <row r="169" spans="5:8" ht="15.75" customHeight="1" x14ac:dyDescent="0.25">
      <c r="E169" s="55"/>
      <c r="F169" s="55"/>
      <c r="H169" s="262"/>
    </row>
    <row r="170" spans="5:8" ht="15.75" customHeight="1" x14ac:dyDescent="0.25">
      <c r="E170" s="55"/>
      <c r="F170" s="55"/>
      <c r="H170" s="262"/>
    </row>
    <row r="171" spans="5:8" ht="15.75" customHeight="1" x14ac:dyDescent="0.25">
      <c r="E171" s="55"/>
      <c r="F171" s="55"/>
      <c r="H171" s="262"/>
    </row>
    <row r="172" spans="5:8" ht="15.75" customHeight="1" x14ac:dyDescent="0.25">
      <c r="E172" s="55"/>
      <c r="F172" s="55"/>
      <c r="H172" s="262"/>
    </row>
    <row r="173" spans="5:8" ht="15.75" customHeight="1" x14ac:dyDescent="0.25">
      <c r="E173" s="55"/>
      <c r="F173" s="55"/>
      <c r="H173" s="262"/>
    </row>
    <row r="174" spans="5:8" ht="15.75" customHeight="1" x14ac:dyDescent="0.25">
      <c r="E174" s="55"/>
      <c r="F174" s="55"/>
      <c r="H174" s="262"/>
    </row>
    <row r="175" spans="5:8" ht="15.75" customHeight="1" x14ac:dyDescent="0.25">
      <c r="E175" s="55"/>
      <c r="F175" s="55"/>
      <c r="H175" s="262"/>
    </row>
    <row r="176" spans="5:8" ht="15.75" customHeight="1" x14ac:dyDescent="0.25">
      <c r="E176" s="55"/>
      <c r="F176" s="55"/>
      <c r="H176" s="262"/>
    </row>
    <row r="177" spans="5:8" ht="15.75" customHeight="1" x14ac:dyDescent="0.25">
      <c r="E177" s="55"/>
      <c r="F177" s="55"/>
      <c r="H177" s="262"/>
    </row>
    <row r="178" spans="5:8" ht="15.75" customHeight="1" x14ac:dyDescent="0.25">
      <c r="E178" s="55"/>
      <c r="F178" s="55"/>
      <c r="H178" s="262"/>
    </row>
    <row r="179" spans="5:8" ht="15.75" customHeight="1" x14ac:dyDescent="0.25">
      <c r="E179" s="55"/>
      <c r="F179" s="55"/>
      <c r="H179" s="262"/>
    </row>
    <row r="180" spans="5:8" ht="15.75" customHeight="1" x14ac:dyDescent="0.25">
      <c r="E180" s="55"/>
      <c r="F180" s="55"/>
      <c r="H180" s="262"/>
    </row>
    <row r="181" spans="5:8" ht="15.75" customHeight="1" x14ac:dyDescent="0.25">
      <c r="E181" s="55"/>
      <c r="F181" s="55"/>
      <c r="H181" s="262"/>
    </row>
    <row r="182" spans="5:8" ht="15.75" customHeight="1" x14ac:dyDescent="0.25">
      <c r="E182" s="55"/>
      <c r="F182" s="55"/>
      <c r="H182" s="262"/>
    </row>
    <row r="183" spans="5:8" ht="15.75" customHeight="1" x14ac:dyDescent="0.25">
      <c r="E183" s="55"/>
      <c r="F183" s="55"/>
      <c r="H183" s="262"/>
    </row>
    <row r="184" spans="5:8" ht="15.75" customHeight="1" x14ac:dyDescent="0.25">
      <c r="E184" s="55"/>
      <c r="F184" s="55"/>
      <c r="H184" s="262"/>
    </row>
    <row r="185" spans="5:8" ht="15.75" customHeight="1" x14ac:dyDescent="0.25">
      <c r="E185" s="55"/>
      <c r="F185" s="55"/>
      <c r="H185" s="262"/>
    </row>
    <row r="186" spans="5:8" ht="15.75" customHeight="1" x14ac:dyDescent="0.25">
      <c r="E186" s="55"/>
      <c r="F186" s="55"/>
      <c r="H186" s="262"/>
    </row>
    <row r="187" spans="5:8" ht="15.75" customHeight="1" x14ac:dyDescent="0.25">
      <c r="E187" s="55"/>
      <c r="F187" s="55"/>
      <c r="H187" s="262"/>
    </row>
    <row r="188" spans="5:8" ht="15.75" customHeight="1" x14ac:dyDescent="0.25">
      <c r="E188" s="55"/>
      <c r="F188" s="55"/>
      <c r="H188" s="262"/>
    </row>
    <row r="189" spans="5:8" ht="15.75" customHeight="1" x14ac:dyDescent="0.25">
      <c r="E189" s="55"/>
      <c r="F189" s="55"/>
      <c r="H189" s="262"/>
    </row>
    <row r="190" spans="5:8" ht="15.75" customHeight="1" x14ac:dyDescent="0.25">
      <c r="E190" s="55"/>
      <c r="F190" s="55"/>
      <c r="H190" s="262"/>
    </row>
    <row r="191" spans="5:8" ht="15.75" customHeight="1" x14ac:dyDescent="0.25">
      <c r="E191" s="55"/>
      <c r="F191" s="55"/>
      <c r="H191" s="262"/>
    </row>
    <row r="192" spans="5:8" ht="15.75" customHeight="1" x14ac:dyDescent="0.25">
      <c r="E192" s="55"/>
      <c r="F192" s="55"/>
      <c r="H192" s="262"/>
    </row>
    <row r="193" spans="5:8" ht="15.75" customHeight="1" x14ac:dyDescent="0.25">
      <c r="E193" s="55"/>
      <c r="F193" s="55"/>
      <c r="H193" s="262"/>
    </row>
    <row r="194" spans="5:8" ht="15.75" customHeight="1" x14ac:dyDescent="0.25">
      <c r="E194" s="55"/>
      <c r="F194" s="55"/>
      <c r="H194" s="262"/>
    </row>
    <row r="195" spans="5:8" ht="15.75" customHeight="1" x14ac:dyDescent="0.25">
      <c r="E195" s="55"/>
      <c r="F195" s="55"/>
      <c r="H195" s="262"/>
    </row>
    <row r="196" spans="5:8" ht="15.75" customHeight="1" x14ac:dyDescent="0.25">
      <c r="E196" s="55"/>
      <c r="F196" s="55"/>
      <c r="H196" s="262"/>
    </row>
    <row r="197" spans="5:8" ht="15.75" customHeight="1" x14ac:dyDescent="0.25">
      <c r="E197" s="55"/>
      <c r="F197" s="55"/>
      <c r="H197" s="262"/>
    </row>
    <row r="198" spans="5:8" ht="15.75" customHeight="1" x14ac:dyDescent="0.25">
      <c r="E198" s="55"/>
      <c r="F198" s="55"/>
      <c r="H198" s="262"/>
    </row>
    <row r="199" spans="5:8" ht="15.75" customHeight="1" x14ac:dyDescent="0.25">
      <c r="E199" s="55"/>
      <c r="F199" s="55"/>
      <c r="H199" s="262"/>
    </row>
    <row r="200" spans="5:8" ht="15.75" customHeight="1" x14ac:dyDescent="0.25">
      <c r="E200" s="55"/>
      <c r="F200" s="55"/>
      <c r="H200" s="262"/>
    </row>
    <row r="201" spans="5:8" ht="15.75" customHeight="1" x14ac:dyDescent="0.25">
      <c r="E201" s="55"/>
      <c r="F201" s="55"/>
      <c r="H201" s="262"/>
    </row>
    <row r="202" spans="5:8" ht="15.75" customHeight="1" x14ac:dyDescent="0.25">
      <c r="E202" s="55"/>
      <c r="F202" s="55"/>
      <c r="H202" s="262"/>
    </row>
    <row r="203" spans="5:8" ht="15.75" customHeight="1" x14ac:dyDescent="0.25">
      <c r="E203" s="55"/>
      <c r="F203" s="55"/>
      <c r="H203" s="262"/>
    </row>
    <row r="204" spans="5:8" ht="15.75" customHeight="1" x14ac:dyDescent="0.25">
      <c r="E204" s="55"/>
      <c r="F204" s="55"/>
      <c r="H204" s="262"/>
    </row>
    <row r="205" spans="5:8" ht="15.75" customHeight="1" x14ac:dyDescent="0.25">
      <c r="E205" s="55"/>
      <c r="F205" s="55"/>
      <c r="H205" s="262"/>
    </row>
    <row r="206" spans="5:8" ht="15.75" customHeight="1" x14ac:dyDescent="0.25">
      <c r="E206" s="55"/>
      <c r="F206" s="55"/>
      <c r="H206" s="262"/>
    </row>
    <row r="207" spans="5:8" ht="15.75" customHeight="1" x14ac:dyDescent="0.25">
      <c r="E207" s="55"/>
      <c r="F207" s="55"/>
      <c r="H207" s="262"/>
    </row>
    <row r="208" spans="5:8" ht="15.75" customHeight="1" x14ac:dyDescent="0.25">
      <c r="E208" s="55"/>
      <c r="F208" s="55"/>
      <c r="H208" s="262"/>
    </row>
    <row r="209" spans="5:8" ht="15.75" customHeight="1" x14ac:dyDescent="0.25">
      <c r="E209" s="55"/>
      <c r="F209" s="55"/>
      <c r="H209" s="262"/>
    </row>
    <row r="210" spans="5:8" ht="15.75" customHeight="1" x14ac:dyDescent="0.25">
      <c r="E210" s="55"/>
      <c r="F210" s="55"/>
      <c r="H210" s="262"/>
    </row>
    <row r="211" spans="5:8" ht="15.75" customHeight="1" x14ac:dyDescent="0.25">
      <c r="E211" s="55"/>
      <c r="F211" s="55"/>
      <c r="H211" s="262"/>
    </row>
    <row r="212" spans="5:8" ht="15.75" customHeight="1" x14ac:dyDescent="0.25">
      <c r="E212" s="55"/>
      <c r="F212" s="55"/>
      <c r="H212" s="262"/>
    </row>
    <row r="213" spans="5:8" ht="15.75" customHeight="1" x14ac:dyDescent="0.25">
      <c r="E213" s="55"/>
      <c r="F213" s="55"/>
      <c r="H213" s="262"/>
    </row>
    <row r="214" spans="5:8" ht="15.75" customHeight="1" x14ac:dyDescent="0.25">
      <c r="E214" s="55"/>
      <c r="F214" s="55"/>
      <c r="H214" s="262"/>
    </row>
    <row r="215" spans="5:8" ht="15.75" customHeight="1" x14ac:dyDescent="0.25">
      <c r="E215" s="55"/>
      <c r="F215" s="55"/>
      <c r="H215" s="262"/>
    </row>
    <row r="216" spans="5:8" ht="15.75" customHeight="1" x14ac:dyDescent="0.25">
      <c r="E216" s="55"/>
      <c r="F216" s="55"/>
      <c r="H216" s="262"/>
    </row>
    <row r="217" spans="5:8" ht="15.75" customHeight="1" x14ac:dyDescent="0.25">
      <c r="E217" s="55"/>
      <c r="F217" s="55"/>
      <c r="H217" s="262"/>
    </row>
    <row r="218" spans="5:8" ht="15.75" customHeight="1" x14ac:dyDescent="0.25">
      <c r="E218" s="55"/>
      <c r="F218" s="55"/>
      <c r="H218" s="262"/>
    </row>
    <row r="219" spans="5:8" ht="15.75" customHeight="1" x14ac:dyDescent="0.25">
      <c r="E219" s="55"/>
      <c r="F219" s="55"/>
      <c r="H219" s="262"/>
    </row>
    <row r="220" spans="5:8" ht="15.75" customHeight="1" x14ac:dyDescent="0.25">
      <c r="E220" s="55"/>
      <c r="F220" s="55"/>
      <c r="H220" s="262"/>
    </row>
    <row r="221" spans="5:8" ht="15.75" customHeight="1" x14ac:dyDescent="0.25">
      <c r="E221" s="55"/>
      <c r="F221" s="55"/>
      <c r="H221" s="262"/>
    </row>
    <row r="222" spans="5:8" ht="15.75" customHeight="1" x14ac:dyDescent="0.25">
      <c r="E222" s="55"/>
      <c r="F222" s="55"/>
      <c r="H222" s="262"/>
    </row>
    <row r="223" spans="5:8" ht="15.75" customHeight="1" x14ac:dyDescent="0.25">
      <c r="E223" s="55"/>
      <c r="F223" s="55"/>
      <c r="H223" s="262"/>
    </row>
    <row r="224" spans="5: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1D00-000000000000}"/>
  </hyperlinks>
  <pageMargins left="0.7" right="0.7" top="0.75" bottom="0.75" header="0" footer="0"/>
  <pageSetup paperSize="9" fitToWidth="0" fitToHeight="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1000"/>
  <sheetViews>
    <sheetView workbookViewId="0">
      <selection activeCell="J2" sqref="J2"/>
    </sheetView>
  </sheetViews>
  <sheetFormatPr defaultColWidth="14" defaultRowHeight="15" customHeight="1" x14ac:dyDescent="0.25"/>
  <cols>
    <col min="1" max="1" width="8.42578125" customWidth="1"/>
    <col min="2" max="2" width="27.5703125" customWidth="1"/>
    <col min="3" max="3" width="14" customWidth="1"/>
    <col min="4" max="4" width="19.140625" customWidth="1"/>
    <col min="5" max="5" width="11.140625" customWidth="1"/>
    <col min="6" max="6" width="14.2851562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A1" s="296"/>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39.75" customHeight="1" x14ac:dyDescent="0.25">
      <c r="A3" s="284"/>
      <c r="B3" s="454" t="s">
        <v>97</v>
      </c>
      <c r="C3" s="307" t="s">
        <v>98</v>
      </c>
      <c r="D3" s="280">
        <f>VLOOKUP(C3,'TỔNG HỢP'!$C$4:$P$84,3,0)</f>
        <v>80000000</v>
      </c>
      <c r="E3" s="455"/>
      <c r="F3" s="456">
        <f>SUM(F4:F889)</f>
        <v>5850000</v>
      </c>
      <c r="G3" s="280">
        <f>D3-F3</f>
        <v>74150000</v>
      </c>
      <c r="H3" s="503"/>
      <c r="I3" s="284"/>
      <c r="J3" s="458"/>
      <c r="K3" s="458"/>
      <c r="L3" s="458"/>
      <c r="M3" s="458"/>
      <c r="N3" s="458"/>
      <c r="O3" s="458"/>
      <c r="P3" s="458"/>
      <c r="Q3" s="458"/>
      <c r="R3" s="458"/>
      <c r="S3" s="458"/>
      <c r="T3" s="458"/>
      <c r="U3" s="458"/>
      <c r="V3" s="458"/>
      <c r="W3" s="458"/>
      <c r="X3" s="458"/>
      <c r="Y3" s="458"/>
      <c r="Z3" s="458"/>
    </row>
    <row r="4" spans="1:26" ht="16.5" x14ac:dyDescent="0.25">
      <c r="A4" s="242"/>
      <c r="B4" s="469" t="s">
        <v>1615</v>
      </c>
      <c r="C4" s="260"/>
      <c r="D4" s="244"/>
      <c r="E4" s="275"/>
      <c r="F4" s="275">
        <v>3650000</v>
      </c>
      <c r="G4" s="469"/>
      <c r="H4" s="276">
        <v>46135</v>
      </c>
      <c r="I4" s="504" t="s">
        <v>535</v>
      </c>
      <c r="J4" s="243"/>
      <c r="K4" s="243"/>
      <c r="L4" s="243"/>
      <c r="M4" s="243"/>
      <c r="N4" s="243"/>
      <c r="O4" s="243"/>
      <c r="P4" s="243"/>
      <c r="Q4" s="243"/>
      <c r="R4" s="243"/>
      <c r="S4" s="243"/>
      <c r="T4" s="243"/>
      <c r="U4" s="243"/>
      <c r="V4" s="243"/>
      <c r="W4" s="243"/>
      <c r="X4" s="243"/>
      <c r="Y4" s="243"/>
      <c r="Z4" s="243"/>
    </row>
    <row r="5" spans="1:26" ht="16.5" x14ac:dyDescent="0.25">
      <c r="A5" s="242"/>
      <c r="B5" s="243" t="s">
        <v>1907</v>
      </c>
      <c r="C5" s="260"/>
      <c r="D5" s="244"/>
      <c r="E5" s="275"/>
      <c r="F5" s="275">
        <v>2200000</v>
      </c>
      <c r="G5" s="243"/>
      <c r="H5" s="276">
        <v>46300</v>
      </c>
      <c r="I5" s="301" t="s">
        <v>442</v>
      </c>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301"/>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301"/>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301"/>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301"/>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301"/>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301"/>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301"/>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301"/>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301"/>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301"/>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301"/>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301"/>
      <c r="J17" s="243"/>
      <c r="K17" s="243"/>
      <c r="L17" s="243"/>
      <c r="M17" s="243"/>
      <c r="N17" s="243"/>
      <c r="O17" s="243"/>
      <c r="P17" s="243"/>
      <c r="Q17" s="243"/>
      <c r="R17" s="243"/>
      <c r="S17" s="243"/>
      <c r="T17" s="243"/>
      <c r="U17" s="243"/>
      <c r="V17" s="243"/>
      <c r="W17" s="243"/>
      <c r="X17" s="243"/>
      <c r="Y17" s="243"/>
      <c r="Z17" s="243"/>
    </row>
    <row r="18" spans="1:26" ht="16.5" x14ac:dyDescent="0.25">
      <c r="A18" s="242"/>
      <c r="B18" s="243" t="s">
        <v>857</v>
      </c>
      <c r="C18" s="260"/>
      <c r="D18" s="244"/>
      <c r="E18" s="275">
        <v>700000</v>
      </c>
      <c r="F18" s="275"/>
      <c r="G18" s="243"/>
      <c r="H18" s="276">
        <v>45722</v>
      </c>
      <c r="I18" s="301" t="s">
        <v>442</v>
      </c>
      <c r="J18" s="243"/>
      <c r="K18" s="243"/>
      <c r="L18" s="243"/>
      <c r="M18" s="243"/>
      <c r="N18" s="243"/>
      <c r="O18" s="243"/>
      <c r="P18" s="243"/>
      <c r="Q18" s="243"/>
      <c r="R18" s="243"/>
      <c r="S18" s="243"/>
      <c r="T18" s="243"/>
      <c r="U18" s="243"/>
      <c r="V18" s="243"/>
      <c r="W18" s="243"/>
      <c r="X18" s="243"/>
      <c r="Y18" s="243"/>
      <c r="Z18" s="243"/>
    </row>
    <row r="19" spans="1:26" ht="16.5" x14ac:dyDescent="0.25">
      <c r="A19" s="242"/>
      <c r="B19" s="243" t="s">
        <v>858</v>
      </c>
      <c r="C19" s="260"/>
      <c r="D19" s="244"/>
      <c r="E19" s="275">
        <v>8742778</v>
      </c>
      <c r="F19" s="275"/>
      <c r="G19" s="243"/>
      <c r="H19" s="276">
        <v>45728</v>
      </c>
      <c r="I19" s="301" t="s">
        <v>859</v>
      </c>
      <c r="J19" s="243"/>
      <c r="K19" s="243"/>
      <c r="L19" s="243"/>
      <c r="M19" s="243"/>
      <c r="N19" s="243"/>
      <c r="O19" s="243"/>
      <c r="P19" s="243"/>
      <c r="Q19" s="243"/>
      <c r="R19" s="243"/>
      <c r="S19" s="243"/>
      <c r="T19" s="243"/>
      <c r="U19" s="243"/>
      <c r="V19" s="243"/>
      <c r="W19" s="243"/>
      <c r="X19" s="243"/>
      <c r="Y19" s="243"/>
      <c r="Z19" s="243"/>
    </row>
    <row r="20" spans="1:26" ht="16.5" x14ac:dyDescent="0.25">
      <c r="A20" s="242"/>
      <c r="B20" s="243" t="s">
        <v>860</v>
      </c>
      <c r="C20" s="260"/>
      <c r="D20" s="244"/>
      <c r="E20" s="275">
        <v>5800000</v>
      </c>
      <c r="F20" s="275"/>
      <c r="G20" s="243"/>
      <c r="H20" s="276">
        <v>45776</v>
      </c>
      <c r="I20" s="301" t="s">
        <v>442</v>
      </c>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346</v>
      </c>
      <c r="C21" s="260"/>
      <c r="D21" s="244"/>
      <c r="E21" s="275">
        <v>7851318</v>
      </c>
      <c r="F21" s="275"/>
      <c r="G21" s="243"/>
      <c r="H21" s="276"/>
      <c r="I21" s="301" t="s">
        <v>442</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861</v>
      </c>
      <c r="C22" s="260"/>
      <c r="D22" s="244"/>
      <c r="E22" s="275">
        <v>16454390</v>
      </c>
      <c r="F22" s="275"/>
      <c r="G22" s="243"/>
      <c r="H22" s="276"/>
      <c r="I22" s="301" t="s">
        <v>442</v>
      </c>
      <c r="J22" s="243"/>
      <c r="K22" s="243"/>
      <c r="L22" s="243"/>
      <c r="M22" s="243"/>
      <c r="N22" s="243"/>
      <c r="O22" s="243"/>
      <c r="P22" s="243"/>
      <c r="Q22" s="243"/>
      <c r="R22" s="243"/>
      <c r="S22" s="243"/>
      <c r="T22" s="243"/>
      <c r="U22" s="243"/>
      <c r="V22" s="243"/>
      <c r="W22" s="243"/>
      <c r="X22" s="243"/>
      <c r="Y22" s="243"/>
      <c r="Z22" s="243"/>
    </row>
    <row r="23" spans="1:26" ht="15.75" customHeight="1" x14ac:dyDescent="0.25">
      <c r="A23" s="296"/>
      <c r="B23" s="296" t="s">
        <v>862</v>
      </c>
      <c r="C23" s="296"/>
      <c r="D23" s="296"/>
      <c r="E23" s="451">
        <f>9800000/1.1</f>
        <v>8909090.9090909082</v>
      </c>
      <c r="F23" s="451"/>
      <c r="G23" s="296"/>
      <c r="H23" s="300">
        <v>45530</v>
      </c>
      <c r="I23" s="301" t="s">
        <v>442</v>
      </c>
      <c r="J23" s="296"/>
      <c r="K23" s="296"/>
      <c r="L23" s="296"/>
      <c r="M23" s="296"/>
      <c r="N23" s="296"/>
      <c r="O23" s="296"/>
      <c r="P23" s="296"/>
      <c r="Q23" s="296"/>
      <c r="R23" s="296"/>
      <c r="S23" s="296"/>
      <c r="T23" s="296"/>
      <c r="U23" s="296"/>
      <c r="V23" s="296"/>
      <c r="W23" s="296"/>
      <c r="X23" s="296"/>
      <c r="Y23" s="296"/>
      <c r="Z23" s="296"/>
    </row>
    <row r="24" spans="1:26" ht="15.75" customHeight="1" x14ac:dyDescent="0.25">
      <c r="A24" s="296"/>
      <c r="B24" s="296"/>
      <c r="C24" s="296"/>
      <c r="D24" s="296"/>
      <c r="E24" s="451"/>
      <c r="F24" s="451"/>
      <c r="G24" s="296"/>
      <c r="H24" s="300"/>
      <c r="I24" s="301"/>
      <c r="J24" s="296"/>
      <c r="K24" s="296"/>
      <c r="L24" s="296"/>
      <c r="M24" s="296"/>
      <c r="N24" s="296"/>
      <c r="O24" s="296"/>
      <c r="P24" s="296"/>
      <c r="Q24" s="296"/>
      <c r="R24" s="296"/>
      <c r="S24" s="296"/>
      <c r="T24" s="296"/>
      <c r="U24" s="296"/>
      <c r="V24" s="296"/>
      <c r="W24" s="296"/>
      <c r="X24" s="296"/>
      <c r="Y24" s="296"/>
      <c r="Z24" s="296"/>
    </row>
    <row r="25" spans="1:26" ht="15.75" customHeight="1" x14ac:dyDescent="0.25">
      <c r="A25" s="296"/>
      <c r="B25" s="296"/>
      <c r="C25" s="296"/>
      <c r="D25" s="296"/>
      <c r="E25" s="451"/>
      <c r="F25" s="451"/>
      <c r="G25" s="296"/>
      <c r="H25" s="300"/>
      <c r="I25" s="301"/>
      <c r="J25" s="296"/>
      <c r="K25" s="296"/>
      <c r="L25" s="296"/>
      <c r="M25" s="296"/>
      <c r="N25" s="296"/>
      <c r="O25" s="296"/>
      <c r="P25" s="296"/>
      <c r="Q25" s="296"/>
      <c r="R25" s="296"/>
      <c r="S25" s="296"/>
      <c r="T25" s="296"/>
      <c r="U25" s="296"/>
      <c r="V25" s="296"/>
      <c r="W25" s="296"/>
      <c r="X25" s="296"/>
      <c r="Y25" s="296"/>
      <c r="Z25" s="296"/>
    </row>
    <row r="26" spans="1:26" ht="15.75" customHeight="1" x14ac:dyDescent="0.25">
      <c r="A26" s="296"/>
      <c r="B26" s="296"/>
      <c r="C26" s="296"/>
      <c r="D26" s="296"/>
      <c r="E26" s="451"/>
      <c r="F26" s="451"/>
      <c r="G26" s="296"/>
      <c r="H26" s="300"/>
      <c r="I26" s="301"/>
      <c r="J26" s="296"/>
      <c r="K26" s="296"/>
      <c r="L26" s="296"/>
      <c r="M26" s="296"/>
      <c r="N26" s="296"/>
      <c r="O26" s="296"/>
      <c r="P26" s="296"/>
      <c r="Q26" s="296"/>
      <c r="R26" s="296"/>
      <c r="S26" s="296"/>
      <c r="T26" s="296"/>
      <c r="U26" s="296"/>
      <c r="V26" s="296"/>
      <c r="W26" s="296"/>
      <c r="X26" s="296"/>
      <c r="Y26" s="296"/>
      <c r="Z26" s="296"/>
    </row>
    <row r="27" spans="1:26" ht="15.75" customHeight="1" x14ac:dyDescent="0.25">
      <c r="A27" s="296"/>
      <c r="B27" s="296"/>
      <c r="C27" s="296"/>
      <c r="D27" s="296"/>
      <c r="E27" s="451"/>
      <c r="F27" s="451"/>
      <c r="G27" s="296"/>
      <c r="H27" s="300"/>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296"/>
      <c r="B28" s="296"/>
      <c r="C28" s="296"/>
      <c r="D28" s="296"/>
      <c r="E28" s="451"/>
      <c r="F28" s="451"/>
      <c r="G28" s="296"/>
      <c r="H28" s="300"/>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296"/>
      <c r="B29" s="296"/>
      <c r="C29" s="296"/>
      <c r="D29" s="296"/>
      <c r="E29" s="451"/>
      <c r="F29" s="451"/>
      <c r="G29" s="296"/>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296"/>
      <c r="B30" s="296"/>
      <c r="C30" s="296"/>
      <c r="D30" s="296"/>
      <c r="E30" s="451"/>
      <c r="F30" s="451"/>
      <c r="G30" s="296"/>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296"/>
      <c r="B31" s="296"/>
      <c r="C31" s="296"/>
      <c r="D31" s="296"/>
      <c r="E31" s="451"/>
      <c r="F31" s="451"/>
      <c r="G31" s="296"/>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296"/>
      <c r="B32" s="296"/>
      <c r="C32" s="296"/>
      <c r="D32" s="296"/>
      <c r="E32" s="451"/>
      <c r="F32" s="451"/>
      <c r="G32" s="296"/>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296"/>
      <c r="B33" s="296"/>
      <c r="C33" s="296"/>
      <c r="D33" s="296"/>
      <c r="E33" s="451"/>
      <c r="F33" s="451"/>
      <c r="G33" s="296"/>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296"/>
      <c r="B34" s="296"/>
      <c r="C34" s="296"/>
      <c r="D34" s="296"/>
      <c r="E34" s="451"/>
      <c r="F34" s="451"/>
      <c r="G34" s="296"/>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296"/>
      <c r="B35" s="296"/>
      <c r="C35" s="296"/>
      <c r="D35" s="296"/>
      <c r="E35" s="451"/>
      <c r="F35" s="451"/>
      <c r="G35" s="296"/>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296"/>
      <c r="B36" s="296"/>
      <c r="C36" s="296"/>
      <c r="D36" s="296"/>
      <c r="E36" s="451"/>
      <c r="F36" s="451"/>
      <c r="G36" s="296"/>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296"/>
      <c r="B37" s="296"/>
      <c r="C37" s="296"/>
      <c r="D37" s="296"/>
      <c r="E37" s="451"/>
      <c r="F37" s="451"/>
      <c r="G37" s="296"/>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296"/>
      <c r="B38" s="296"/>
      <c r="C38" s="296"/>
      <c r="D38" s="296"/>
      <c r="E38" s="451"/>
      <c r="F38" s="451"/>
      <c r="G38" s="296"/>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296"/>
      <c r="B39" s="296"/>
      <c r="C39" s="296"/>
      <c r="D39" s="296"/>
      <c r="E39" s="451"/>
      <c r="F39" s="451"/>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296"/>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296"/>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296"/>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296"/>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296"/>
      <c r="B44" s="296"/>
      <c r="C44" s="296"/>
      <c r="D44" s="296"/>
      <c r="E44" s="451"/>
      <c r="F44" s="451"/>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296"/>
      <c r="B45" s="296"/>
      <c r="C45" s="296"/>
      <c r="D45" s="296"/>
      <c r="E45" s="451"/>
      <c r="F45" s="451"/>
      <c r="G45" s="296"/>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296"/>
      <c r="B46" s="296"/>
      <c r="C46" s="296"/>
      <c r="D46" s="296"/>
      <c r="E46" s="451"/>
      <c r="F46" s="451"/>
      <c r="G46" s="296"/>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296"/>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296"/>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296"/>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296"/>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296"/>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296"/>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296"/>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296"/>
      <c r="B224" s="296"/>
      <c r="C224" s="296"/>
      <c r="D224" s="296"/>
      <c r="E224" s="296"/>
      <c r="F224" s="296"/>
      <c r="G224" s="296"/>
      <c r="H224" s="505"/>
      <c r="I224" s="296"/>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296"/>
      <c r="B225" s="296"/>
      <c r="C225" s="296"/>
      <c r="D225" s="296"/>
      <c r="E225" s="296"/>
      <c r="F225" s="296"/>
      <c r="G225" s="296"/>
      <c r="H225" s="505"/>
      <c r="I225" s="296"/>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296"/>
      <c r="B226" s="296"/>
      <c r="C226" s="296"/>
      <c r="D226" s="296"/>
      <c r="E226" s="296"/>
      <c r="F226" s="296"/>
      <c r="G226" s="296"/>
      <c r="H226" s="505"/>
      <c r="I226" s="296"/>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296"/>
      <c r="B227" s="296"/>
      <c r="C227" s="296"/>
      <c r="D227" s="296"/>
      <c r="E227" s="296"/>
      <c r="F227" s="296"/>
      <c r="G227" s="296"/>
      <c r="H227" s="505"/>
      <c r="I227" s="296"/>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296"/>
      <c r="B228" s="296"/>
      <c r="C228" s="296"/>
      <c r="D228" s="296"/>
      <c r="E228" s="296"/>
      <c r="F228" s="296"/>
      <c r="G228" s="296"/>
      <c r="H228" s="505"/>
      <c r="I228" s="296"/>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A229" s="296"/>
      <c r="B229" s="296"/>
      <c r="C229" s="296"/>
      <c r="D229" s="296"/>
      <c r="E229" s="296"/>
      <c r="F229" s="296"/>
      <c r="G229" s="296"/>
      <c r="H229" s="505"/>
      <c r="I229" s="296"/>
      <c r="J229" s="296"/>
      <c r="K229" s="296"/>
      <c r="L229" s="296"/>
      <c r="M229" s="296"/>
      <c r="N229" s="296"/>
      <c r="O229" s="296"/>
      <c r="P229" s="296"/>
      <c r="Q229" s="296"/>
      <c r="R229" s="296"/>
      <c r="S229" s="296"/>
      <c r="T229" s="296"/>
      <c r="U229" s="296"/>
      <c r="V229" s="296"/>
      <c r="W229" s="296"/>
      <c r="X229" s="296"/>
      <c r="Y229" s="296"/>
      <c r="Z229" s="296"/>
    </row>
    <row r="230" spans="1:26" ht="15.75" customHeight="1" x14ac:dyDescent="0.25">
      <c r="A230" s="296"/>
      <c r="B230" s="296"/>
      <c r="C230" s="296"/>
      <c r="D230" s="296"/>
      <c r="E230" s="296"/>
      <c r="F230" s="296"/>
      <c r="G230" s="296"/>
      <c r="H230" s="505"/>
      <c r="I230" s="296"/>
      <c r="J230" s="296"/>
      <c r="K230" s="296"/>
      <c r="L230" s="296"/>
      <c r="M230" s="296"/>
      <c r="N230" s="296"/>
      <c r="O230" s="296"/>
      <c r="P230" s="296"/>
      <c r="Q230" s="296"/>
      <c r="R230" s="296"/>
      <c r="S230" s="296"/>
      <c r="T230" s="296"/>
      <c r="U230" s="296"/>
      <c r="V230" s="296"/>
      <c r="W230" s="296"/>
      <c r="X230" s="296"/>
      <c r="Y230" s="296"/>
      <c r="Z230" s="296"/>
    </row>
    <row r="231" spans="1:26" ht="15.75" customHeight="1" x14ac:dyDescent="0.25">
      <c r="A231" s="296"/>
      <c r="B231" s="296"/>
      <c r="C231" s="296"/>
      <c r="D231" s="296"/>
      <c r="E231" s="296"/>
      <c r="F231" s="296"/>
      <c r="G231" s="296"/>
      <c r="H231" s="505"/>
      <c r="I231" s="296"/>
      <c r="J231" s="296"/>
      <c r="K231" s="296"/>
      <c r="L231" s="296"/>
      <c r="M231" s="296"/>
      <c r="N231" s="296"/>
      <c r="O231" s="296"/>
      <c r="P231" s="296"/>
      <c r="Q231" s="296"/>
      <c r="R231" s="296"/>
      <c r="S231" s="296"/>
      <c r="T231" s="296"/>
      <c r="U231" s="296"/>
      <c r="V231" s="296"/>
      <c r="W231" s="296"/>
      <c r="X231" s="296"/>
      <c r="Y231" s="296"/>
      <c r="Z231" s="296"/>
    </row>
    <row r="232" spans="1:26" ht="15.75" customHeight="1" x14ac:dyDescent="0.25">
      <c r="A232" s="296"/>
      <c r="B232" s="296"/>
      <c r="C232" s="296"/>
      <c r="D232" s="296"/>
      <c r="E232" s="296"/>
      <c r="F232" s="296"/>
      <c r="G232" s="296"/>
      <c r="H232" s="505"/>
      <c r="I232" s="296"/>
      <c r="J232" s="296"/>
      <c r="K232" s="296"/>
      <c r="L232" s="296"/>
      <c r="M232" s="296"/>
      <c r="N232" s="296"/>
      <c r="O232" s="296"/>
      <c r="P232" s="296"/>
      <c r="Q232" s="296"/>
      <c r="R232" s="296"/>
      <c r="S232" s="296"/>
      <c r="T232" s="296"/>
      <c r="U232" s="296"/>
      <c r="V232" s="296"/>
      <c r="W232" s="296"/>
      <c r="X232" s="296"/>
      <c r="Y232" s="296"/>
      <c r="Z232" s="296"/>
    </row>
    <row r="233" spans="1:26" ht="15.75" customHeight="1" x14ac:dyDescent="0.25">
      <c r="A233" s="296"/>
      <c r="B233" s="296"/>
      <c r="C233" s="296"/>
      <c r="D233" s="296"/>
      <c r="E233" s="296"/>
      <c r="F233" s="296"/>
      <c r="G233" s="296"/>
      <c r="H233" s="505"/>
      <c r="I233" s="296"/>
      <c r="J233" s="296"/>
      <c r="K233" s="296"/>
      <c r="L233" s="296"/>
      <c r="M233" s="296"/>
      <c r="N233" s="296"/>
      <c r="O233" s="296"/>
      <c r="P233" s="296"/>
      <c r="Q233" s="296"/>
      <c r="R233" s="296"/>
      <c r="S233" s="296"/>
      <c r="T233" s="296"/>
      <c r="U233" s="296"/>
      <c r="V233" s="296"/>
      <c r="W233" s="296"/>
      <c r="X233" s="296"/>
      <c r="Y233" s="296"/>
      <c r="Z233" s="296"/>
    </row>
    <row r="234" spans="1:26" ht="15.75" customHeight="1" x14ac:dyDescent="0.25">
      <c r="A234" s="296"/>
      <c r="B234" s="296"/>
      <c r="C234" s="296"/>
      <c r="D234" s="296"/>
      <c r="E234" s="296"/>
      <c r="F234" s="296"/>
      <c r="G234" s="296"/>
      <c r="H234" s="505"/>
      <c r="I234" s="296"/>
      <c r="J234" s="296"/>
      <c r="K234" s="296"/>
      <c r="L234" s="296"/>
      <c r="M234" s="296"/>
      <c r="N234" s="296"/>
      <c r="O234" s="296"/>
      <c r="P234" s="296"/>
      <c r="Q234" s="296"/>
      <c r="R234" s="296"/>
      <c r="S234" s="296"/>
      <c r="T234" s="296"/>
      <c r="U234" s="296"/>
      <c r="V234" s="296"/>
      <c r="W234" s="296"/>
      <c r="X234" s="296"/>
      <c r="Y234" s="296"/>
      <c r="Z234" s="296"/>
    </row>
    <row r="235" spans="1:26" ht="15.75" customHeight="1" x14ac:dyDescent="0.25">
      <c r="A235" s="296"/>
      <c r="B235" s="296"/>
      <c r="C235" s="296"/>
      <c r="D235" s="296"/>
      <c r="E235" s="296"/>
      <c r="F235" s="296"/>
      <c r="G235" s="296"/>
      <c r="H235" s="505"/>
      <c r="I235" s="296"/>
      <c r="J235" s="296"/>
      <c r="K235" s="296"/>
      <c r="L235" s="296"/>
      <c r="M235" s="296"/>
      <c r="N235" s="296"/>
      <c r="O235" s="296"/>
      <c r="P235" s="296"/>
      <c r="Q235" s="296"/>
      <c r="R235" s="296"/>
      <c r="S235" s="296"/>
      <c r="T235" s="296"/>
      <c r="U235" s="296"/>
      <c r="V235" s="296"/>
      <c r="W235" s="296"/>
      <c r="X235" s="296"/>
      <c r="Y235" s="296"/>
      <c r="Z235" s="296"/>
    </row>
    <row r="236" spans="1:26" ht="15.75" customHeight="1" x14ac:dyDescent="0.25">
      <c r="A236" s="296"/>
      <c r="B236" s="296"/>
      <c r="C236" s="296"/>
      <c r="D236" s="296"/>
      <c r="E236" s="296"/>
      <c r="F236" s="296"/>
      <c r="G236" s="296"/>
      <c r="H236" s="505"/>
      <c r="I236" s="296"/>
      <c r="J236" s="296"/>
      <c r="K236" s="296"/>
      <c r="L236" s="296"/>
      <c r="M236" s="296"/>
      <c r="N236" s="296"/>
      <c r="O236" s="296"/>
      <c r="P236" s="296"/>
      <c r="Q236" s="296"/>
      <c r="R236" s="296"/>
      <c r="S236" s="296"/>
      <c r="T236" s="296"/>
      <c r="U236" s="296"/>
      <c r="V236" s="296"/>
      <c r="W236" s="296"/>
      <c r="X236" s="296"/>
      <c r="Y236" s="296"/>
      <c r="Z236" s="296"/>
    </row>
    <row r="237" spans="1:26" ht="15.75" customHeight="1" x14ac:dyDescent="0.25">
      <c r="A237" s="296"/>
      <c r="B237" s="296"/>
      <c r="C237" s="296"/>
      <c r="D237" s="296"/>
      <c r="E237" s="296"/>
      <c r="F237" s="296"/>
      <c r="G237" s="296"/>
      <c r="H237" s="505"/>
      <c r="I237" s="296"/>
      <c r="J237" s="296"/>
      <c r="K237" s="296"/>
      <c r="L237" s="296"/>
      <c r="M237" s="296"/>
      <c r="N237" s="296"/>
      <c r="O237" s="296"/>
      <c r="P237" s="296"/>
      <c r="Q237" s="296"/>
      <c r="R237" s="296"/>
      <c r="S237" s="296"/>
      <c r="T237" s="296"/>
      <c r="U237" s="296"/>
      <c r="V237" s="296"/>
      <c r="W237" s="296"/>
      <c r="X237" s="296"/>
      <c r="Y237" s="296"/>
      <c r="Z237" s="296"/>
    </row>
    <row r="238" spans="1:26" ht="15.75" customHeight="1" x14ac:dyDescent="0.25">
      <c r="A238" s="296"/>
      <c r="B238" s="296"/>
      <c r="C238" s="296"/>
      <c r="D238" s="296"/>
      <c r="E238" s="296"/>
      <c r="F238" s="296"/>
      <c r="G238" s="296"/>
      <c r="H238" s="505"/>
      <c r="I238" s="296"/>
      <c r="J238" s="296"/>
      <c r="K238" s="296"/>
      <c r="L238" s="296"/>
      <c r="M238" s="296"/>
      <c r="N238" s="296"/>
      <c r="O238" s="296"/>
      <c r="P238" s="296"/>
      <c r="Q238" s="296"/>
      <c r="R238" s="296"/>
      <c r="S238" s="296"/>
      <c r="T238" s="296"/>
      <c r="U238" s="296"/>
      <c r="V238" s="296"/>
      <c r="W238" s="296"/>
      <c r="X238" s="296"/>
      <c r="Y238" s="296"/>
      <c r="Z238" s="296"/>
    </row>
    <row r="239" spans="1:26" ht="15.75" customHeight="1" x14ac:dyDescent="0.25">
      <c r="A239" s="296"/>
      <c r="B239" s="296"/>
      <c r="C239" s="296"/>
      <c r="D239" s="296"/>
      <c r="E239" s="296"/>
      <c r="F239" s="296"/>
      <c r="G239" s="296"/>
      <c r="H239" s="505"/>
      <c r="I239" s="296"/>
      <c r="J239" s="296"/>
      <c r="K239" s="296"/>
      <c r="L239" s="296"/>
      <c r="M239" s="296"/>
      <c r="N239" s="296"/>
      <c r="O239" s="296"/>
      <c r="P239" s="296"/>
      <c r="Q239" s="296"/>
      <c r="R239" s="296"/>
      <c r="S239" s="296"/>
      <c r="T239" s="296"/>
      <c r="U239" s="296"/>
      <c r="V239" s="296"/>
      <c r="W239" s="296"/>
      <c r="X239" s="296"/>
      <c r="Y239" s="296"/>
      <c r="Z239" s="296"/>
    </row>
    <row r="240" spans="1:26" ht="15.75" customHeight="1" x14ac:dyDescent="0.25">
      <c r="A240" s="296"/>
      <c r="B240" s="296"/>
      <c r="C240" s="296"/>
      <c r="D240" s="296"/>
      <c r="E240" s="296"/>
      <c r="F240" s="296"/>
      <c r="G240" s="296"/>
      <c r="H240" s="505"/>
      <c r="I240" s="296"/>
      <c r="J240" s="296"/>
      <c r="K240" s="296"/>
      <c r="L240" s="296"/>
      <c r="M240" s="296"/>
      <c r="N240" s="296"/>
      <c r="O240" s="296"/>
      <c r="P240" s="296"/>
      <c r="Q240" s="296"/>
      <c r="R240" s="296"/>
      <c r="S240" s="296"/>
      <c r="T240" s="296"/>
      <c r="U240" s="296"/>
      <c r="V240" s="296"/>
      <c r="W240" s="296"/>
      <c r="X240" s="296"/>
      <c r="Y240" s="296"/>
      <c r="Z240" s="296"/>
    </row>
    <row r="241" spans="1:26" ht="15.75" customHeight="1" x14ac:dyDescent="0.25">
      <c r="A241" s="296"/>
      <c r="B241" s="296"/>
      <c r="C241" s="296"/>
      <c r="D241" s="296"/>
      <c r="E241" s="296"/>
      <c r="F241" s="296"/>
      <c r="G241" s="296"/>
      <c r="H241" s="505"/>
      <c r="I241" s="296"/>
      <c r="J241" s="296"/>
      <c r="K241" s="296"/>
      <c r="L241" s="296"/>
      <c r="M241" s="296"/>
      <c r="N241" s="296"/>
      <c r="O241" s="296"/>
      <c r="P241" s="296"/>
      <c r="Q241" s="296"/>
      <c r="R241" s="296"/>
      <c r="S241" s="296"/>
      <c r="T241" s="296"/>
      <c r="U241" s="296"/>
      <c r="V241" s="296"/>
      <c r="W241" s="296"/>
      <c r="X241" s="296"/>
      <c r="Y241" s="296"/>
      <c r="Z241" s="296"/>
    </row>
    <row r="242" spans="1:26" ht="15.75" customHeight="1" x14ac:dyDescent="0.25">
      <c r="A242" s="296"/>
      <c r="B242" s="296"/>
      <c r="C242" s="296"/>
      <c r="D242" s="296"/>
      <c r="E242" s="296"/>
      <c r="F242" s="296"/>
      <c r="G242" s="296"/>
      <c r="H242" s="505"/>
      <c r="I242" s="296"/>
      <c r="J242" s="296"/>
      <c r="K242" s="296"/>
      <c r="L242" s="296"/>
      <c r="M242" s="296"/>
      <c r="N242" s="296"/>
      <c r="O242" s="296"/>
      <c r="P242" s="296"/>
      <c r="Q242" s="296"/>
      <c r="R242" s="296"/>
      <c r="S242" s="296"/>
      <c r="T242" s="296"/>
      <c r="U242" s="296"/>
      <c r="V242" s="296"/>
      <c r="W242" s="296"/>
      <c r="X242" s="296"/>
      <c r="Y242" s="296"/>
      <c r="Z242" s="296"/>
    </row>
    <row r="243" spans="1:26" ht="15.75" customHeight="1" x14ac:dyDescent="0.25">
      <c r="A243" s="296"/>
      <c r="B243" s="296"/>
      <c r="C243" s="296"/>
      <c r="D243" s="296"/>
      <c r="E243" s="296"/>
      <c r="F243" s="296"/>
      <c r="G243" s="296"/>
      <c r="H243" s="505"/>
      <c r="I243" s="296"/>
      <c r="J243" s="296"/>
      <c r="K243" s="296"/>
      <c r="L243" s="296"/>
      <c r="M243" s="296"/>
      <c r="N243" s="296"/>
      <c r="O243" s="296"/>
      <c r="P243" s="296"/>
      <c r="Q243" s="296"/>
      <c r="R243" s="296"/>
      <c r="S243" s="296"/>
      <c r="T243" s="296"/>
      <c r="U243" s="296"/>
      <c r="V243" s="296"/>
      <c r="W243" s="296"/>
      <c r="X243" s="296"/>
      <c r="Y243" s="296"/>
      <c r="Z243" s="296"/>
    </row>
    <row r="244" spans="1:26" ht="15.75" customHeight="1" x14ac:dyDescent="0.25">
      <c r="A244" s="296"/>
      <c r="B244" s="296"/>
      <c r="C244" s="296"/>
      <c r="D244" s="296"/>
      <c r="E244" s="296"/>
      <c r="F244" s="296"/>
      <c r="G244" s="296"/>
      <c r="H244" s="505"/>
      <c r="I244" s="296"/>
      <c r="J244" s="296"/>
      <c r="K244" s="296"/>
      <c r="L244" s="296"/>
      <c r="M244" s="296"/>
      <c r="N244" s="296"/>
      <c r="O244" s="296"/>
      <c r="P244" s="296"/>
      <c r="Q244" s="296"/>
      <c r="R244" s="296"/>
      <c r="S244" s="296"/>
      <c r="T244" s="296"/>
      <c r="U244" s="296"/>
      <c r="V244" s="296"/>
      <c r="W244" s="296"/>
      <c r="X244" s="296"/>
      <c r="Y244" s="296"/>
      <c r="Z244" s="296"/>
    </row>
    <row r="245" spans="1:26" ht="15.75" customHeight="1" x14ac:dyDescent="0.25">
      <c r="A245" s="296"/>
      <c r="B245" s="296"/>
      <c r="C245" s="296"/>
      <c r="D245" s="296"/>
      <c r="E245" s="296"/>
      <c r="F245" s="296"/>
      <c r="G245" s="296"/>
      <c r="H245" s="505"/>
      <c r="I245" s="296"/>
      <c r="J245" s="296"/>
      <c r="K245" s="296"/>
      <c r="L245" s="296"/>
      <c r="M245" s="296"/>
      <c r="N245" s="296"/>
      <c r="O245" s="296"/>
      <c r="P245" s="296"/>
      <c r="Q245" s="296"/>
      <c r="R245" s="296"/>
      <c r="S245" s="296"/>
      <c r="T245" s="296"/>
      <c r="U245" s="296"/>
      <c r="V245" s="296"/>
      <c r="W245" s="296"/>
      <c r="X245" s="296"/>
      <c r="Y245" s="296"/>
      <c r="Z245" s="296"/>
    </row>
    <row r="246" spans="1:26" ht="15.75" customHeight="1" x14ac:dyDescent="0.25">
      <c r="A246" s="296"/>
      <c r="B246" s="296"/>
      <c r="C246" s="296"/>
      <c r="D246" s="296"/>
      <c r="E246" s="296"/>
      <c r="F246" s="296"/>
      <c r="G246" s="296"/>
      <c r="H246" s="505"/>
      <c r="I246" s="296"/>
      <c r="J246" s="296"/>
      <c r="K246" s="296"/>
      <c r="L246" s="296"/>
      <c r="M246" s="296"/>
      <c r="N246" s="296"/>
      <c r="O246" s="296"/>
      <c r="P246" s="296"/>
      <c r="Q246" s="296"/>
      <c r="R246" s="296"/>
      <c r="S246" s="296"/>
      <c r="T246" s="296"/>
      <c r="U246" s="296"/>
      <c r="V246" s="296"/>
      <c r="W246" s="296"/>
      <c r="X246" s="296"/>
      <c r="Y246" s="296"/>
      <c r="Z246" s="296"/>
    </row>
    <row r="247" spans="1:26" ht="15.75" customHeight="1" x14ac:dyDescent="0.25">
      <c r="A247" s="296"/>
      <c r="B247" s="296"/>
      <c r="C247" s="296"/>
      <c r="D247" s="296"/>
      <c r="E247" s="296"/>
      <c r="F247" s="296"/>
      <c r="G247" s="296"/>
      <c r="H247" s="505"/>
      <c r="I247" s="296"/>
      <c r="J247" s="296"/>
      <c r="K247" s="296"/>
      <c r="L247" s="296"/>
      <c r="M247" s="296"/>
      <c r="N247" s="296"/>
      <c r="O247" s="296"/>
      <c r="P247" s="296"/>
      <c r="Q247" s="296"/>
      <c r="R247" s="296"/>
      <c r="S247" s="296"/>
      <c r="T247" s="296"/>
      <c r="U247" s="296"/>
      <c r="V247" s="296"/>
      <c r="W247" s="296"/>
      <c r="X247" s="296"/>
      <c r="Y247" s="296"/>
      <c r="Z247" s="296"/>
    </row>
    <row r="248" spans="1:26" ht="15.75" customHeight="1" x14ac:dyDescent="0.25">
      <c r="A248" s="296"/>
      <c r="B248" s="296"/>
      <c r="C248" s="296"/>
      <c r="D248" s="296"/>
      <c r="E248" s="296"/>
      <c r="F248" s="296"/>
      <c r="G248" s="296"/>
      <c r="H248" s="505"/>
      <c r="I248" s="296"/>
      <c r="J248" s="296"/>
      <c r="K248" s="296"/>
      <c r="L248" s="296"/>
      <c r="M248" s="296"/>
      <c r="N248" s="296"/>
      <c r="O248" s="296"/>
      <c r="P248" s="296"/>
      <c r="Q248" s="296"/>
      <c r="R248" s="296"/>
      <c r="S248" s="296"/>
      <c r="T248" s="296"/>
      <c r="U248" s="296"/>
      <c r="V248" s="296"/>
      <c r="W248" s="296"/>
      <c r="X248" s="296"/>
      <c r="Y248" s="296"/>
      <c r="Z248" s="296"/>
    </row>
    <row r="249" spans="1:26" ht="15.75" customHeight="1" x14ac:dyDescent="0.25">
      <c r="A249" s="296"/>
      <c r="B249" s="296"/>
      <c r="C249" s="296"/>
      <c r="D249" s="296"/>
      <c r="E249" s="296"/>
      <c r="F249" s="296"/>
      <c r="G249" s="296"/>
      <c r="H249" s="505"/>
      <c r="I249" s="296"/>
      <c r="J249" s="296"/>
      <c r="K249" s="296"/>
      <c r="L249" s="296"/>
      <c r="M249" s="296"/>
      <c r="N249" s="296"/>
      <c r="O249" s="296"/>
      <c r="P249" s="296"/>
      <c r="Q249" s="296"/>
      <c r="R249" s="296"/>
      <c r="S249" s="296"/>
      <c r="T249" s="296"/>
      <c r="U249" s="296"/>
      <c r="V249" s="296"/>
      <c r="W249" s="296"/>
      <c r="X249" s="296"/>
      <c r="Y249" s="296"/>
      <c r="Z249" s="296"/>
    </row>
    <row r="250" spans="1:26" ht="15.75" customHeight="1" x14ac:dyDescent="0.25">
      <c r="A250" s="296"/>
      <c r="B250" s="296"/>
      <c r="C250" s="296"/>
      <c r="D250" s="296"/>
      <c r="E250" s="296"/>
      <c r="F250" s="296"/>
      <c r="G250" s="296"/>
      <c r="H250" s="505"/>
      <c r="I250" s="296"/>
      <c r="J250" s="296"/>
      <c r="K250" s="296"/>
      <c r="L250" s="296"/>
      <c r="M250" s="296"/>
      <c r="N250" s="296"/>
      <c r="O250" s="296"/>
      <c r="P250" s="296"/>
      <c r="Q250" s="296"/>
      <c r="R250" s="296"/>
      <c r="S250" s="296"/>
      <c r="T250" s="296"/>
      <c r="U250" s="296"/>
      <c r="V250" s="296"/>
      <c r="W250" s="296"/>
      <c r="X250" s="296"/>
      <c r="Y250" s="296"/>
      <c r="Z250" s="296"/>
    </row>
    <row r="251" spans="1:26" ht="15.75" customHeight="1" x14ac:dyDescent="0.25">
      <c r="A251" s="296"/>
      <c r="B251" s="296"/>
      <c r="C251" s="296"/>
      <c r="D251" s="296"/>
      <c r="E251" s="296"/>
      <c r="F251" s="296"/>
      <c r="G251" s="296"/>
      <c r="H251" s="505"/>
      <c r="I251" s="296"/>
      <c r="J251" s="296"/>
      <c r="K251" s="296"/>
      <c r="L251" s="296"/>
      <c r="M251" s="296"/>
      <c r="N251" s="296"/>
      <c r="O251" s="296"/>
      <c r="P251" s="296"/>
      <c r="Q251" s="296"/>
      <c r="R251" s="296"/>
      <c r="S251" s="296"/>
      <c r="T251" s="296"/>
      <c r="U251" s="296"/>
      <c r="V251" s="296"/>
      <c r="W251" s="296"/>
      <c r="X251" s="296"/>
      <c r="Y251" s="296"/>
      <c r="Z251" s="296"/>
    </row>
    <row r="252" spans="1:26" ht="15.75" customHeight="1" x14ac:dyDescent="0.25">
      <c r="A252" s="296"/>
      <c r="B252" s="296"/>
      <c r="C252" s="296"/>
      <c r="D252" s="296"/>
      <c r="E252" s="296"/>
      <c r="F252" s="296"/>
      <c r="G252" s="296"/>
      <c r="H252" s="505"/>
      <c r="I252" s="296"/>
      <c r="J252" s="296"/>
      <c r="K252" s="296"/>
      <c r="L252" s="296"/>
      <c r="M252" s="296"/>
      <c r="N252" s="296"/>
      <c r="O252" s="296"/>
      <c r="P252" s="296"/>
      <c r="Q252" s="296"/>
      <c r="R252" s="296"/>
      <c r="S252" s="296"/>
      <c r="T252" s="296"/>
      <c r="U252" s="296"/>
      <c r="V252" s="296"/>
      <c r="W252" s="296"/>
      <c r="X252" s="296"/>
      <c r="Y252" s="296"/>
      <c r="Z252" s="296"/>
    </row>
    <row r="253" spans="1:26" ht="15.75" customHeight="1" x14ac:dyDescent="0.25">
      <c r="A253" s="296"/>
      <c r="B253" s="296"/>
      <c r="C253" s="296"/>
      <c r="D253" s="296"/>
      <c r="E253" s="296"/>
      <c r="F253" s="296"/>
      <c r="G253" s="296"/>
      <c r="H253" s="505"/>
      <c r="I253" s="296"/>
      <c r="J253" s="296"/>
      <c r="K253" s="296"/>
      <c r="L253" s="296"/>
      <c r="M253" s="296"/>
      <c r="N253" s="296"/>
      <c r="O253" s="296"/>
      <c r="P253" s="296"/>
      <c r="Q253" s="296"/>
      <c r="R253" s="296"/>
      <c r="S253" s="296"/>
      <c r="T253" s="296"/>
      <c r="U253" s="296"/>
      <c r="V253" s="296"/>
      <c r="W253" s="296"/>
      <c r="X253" s="296"/>
      <c r="Y253" s="296"/>
      <c r="Z253" s="296"/>
    </row>
    <row r="254" spans="1:26" ht="15.75" customHeight="1" x14ac:dyDescent="0.25">
      <c r="A254" s="296"/>
      <c r="B254" s="296"/>
      <c r="C254" s="296"/>
      <c r="D254" s="296"/>
      <c r="E254" s="296"/>
      <c r="F254" s="296"/>
      <c r="G254" s="296"/>
      <c r="H254" s="505"/>
      <c r="I254" s="296"/>
      <c r="J254" s="296"/>
      <c r="K254" s="296"/>
      <c r="L254" s="296"/>
      <c r="M254" s="296"/>
      <c r="N254" s="296"/>
      <c r="O254" s="296"/>
      <c r="P254" s="296"/>
      <c r="Q254" s="296"/>
      <c r="R254" s="296"/>
      <c r="S254" s="296"/>
      <c r="T254" s="296"/>
      <c r="U254" s="296"/>
      <c r="V254" s="296"/>
      <c r="W254" s="296"/>
      <c r="X254" s="296"/>
      <c r="Y254" s="296"/>
      <c r="Z254" s="296"/>
    </row>
    <row r="255" spans="1:26" ht="15.75" customHeight="1" x14ac:dyDescent="0.25">
      <c r="A255" s="296"/>
      <c r="B255" s="296"/>
      <c r="C255" s="296"/>
      <c r="D255" s="296"/>
      <c r="E255" s="296"/>
      <c r="F255" s="296"/>
      <c r="G255" s="296"/>
      <c r="H255" s="505"/>
      <c r="I255" s="296"/>
      <c r="J255" s="296"/>
      <c r="K255" s="296"/>
      <c r="L255" s="296"/>
      <c r="M255" s="296"/>
      <c r="N255" s="296"/>
      <c r="O255" s="296"/>
      <c r="P255" s="296"/>
      <c r="Q255" s="296"/>
      <c r="R255" s="296"/>
      <c r="S255" s="296"/>
      <c r="T255" s="296"/>
      <c r="U255" s="296"/>
      <c r="V255" s="296"/>
      <c r="W255" s="296"/>
      <c r="X255" s="296"/>
      <c r="Y255" s="296"/>
      <c r="Z255" s="296"/>
    </row>
    <row r="256" spans="1:26" ht="15.75" customHeight="1" x14ac:dyDescent="0.25">
      <c r="A256" s="296"/>
      <c r="B256" s="296"/>
      <c r="C256" s="296"/>
      <c r="D256" s="296"/>
      <c r="E256" s="296"/>
      <c r="F256" s="296"/>
      <c r="G256" s="296"/>
      <c r="H256" s="505"/>
      <c r="I256" s="296"/>
      <c r="J256" s="296"/>
      <c r="K256" s="296"/>
      <c r="L256" s="296"/>
      <c r="M256" s="296"/>
      <c r="N256" s="296"/>
      <c r="O256" s="296"/>
      <c r="P256" s="296"/>
      <c r="Q256" s="296"/>
      <c r="R256" s="296"/>
      <c r="S256" s="296"/>
      <c r="T256" s="296"/>
      <c r="U256" s="296"/>
      <c r="V256" s="296"/>
      <c r="W256" s="296"/>
      <c r="X256" s="296"/>
      <c r="Y256" s="296"/>
      <c r="Z256" s="296"/>
    </row>
    <row r="257" spans="1:26" ht="15.75" customHeight="1" x14ac:dyDescent="0.25">
      <c r="A257" s="296"/>
      <c r="B257" s="296"/>
      <c r="C257" s="296"/>
      <c r="D257" s="296"/>
      <c r="E257" s="296"/>
      <c r="F257" s="296"/>
      <c r="G257" s="296"/>
      <c r="H257" s="505"/>
      <c r="I257" s="296"/>
      <c r="J257" s="296"/>
      <c r="K257" s="296"/>
      <c r="L257" s="296"/>
      <c r="M257" s="296"/>
      <c r="N257" s="296"/>
      <c r="O257" s="296"/>
      <c r="P257" s="296"/>
      <c r="Q257" s="296"/>
      <c r="R257" s="296"/>
      <c r="S257" s="296"/>
      <c r="T257" s="296"/>
      <c r="U257" s="296"/>
      <c r="V257" s="296"/>
      <c r="W257" s="296"/>
      <c r="X257" s="296"/>
      <c r="Y257" s="296"/>
      <c r="Z257" s="296"/>
    </row>
    <row r="258" spans="1:26" ht="15.75" customHeight="1" x14ac:dyDescent="0.25">
      <c r="A258" s="296"/>
      <c r="B258" s="296"/>
      <c r="C258" s="296"/>
      <c r="D258" s="296"/>
      <c r="E258" s="296"/>
      <c r="F258" s="296"/>
      <c r="G258" s="296"/>
      <c r="H258" s="505"/>
      <c r="I258" s="296"/>
      <c r="J258" s="296"/>
      <c r="K258" s="296"/>
      <c r="L258" s="296"/>
      <c r="M258" s="296"/>
      <c r="N258" s="296"/>
      <c r="O258" s="296"/>
      <c r="P258" s="296"/>
      <c r="Q258" s="296"/>
      <c r="R258" s="296"/>
      <c r="S258" s="296"/>
      <c r="T258" s="296"/>
      <c r="U258" s="296"/>
      <c r="V258" s="296"/>
      <c r="W258" s="296"/>
      <c r="X258" s="296"/>
      <c r="Y258" s="296"/>
      <c r="Z258" s="296"/>
    </row>
    <row r="259" spans="1:26" ht="15.75" customHeight="1" x14ac:dyDescent="0.25">
      <c r="A259" s="296"/>
      <c r="B259" s="296"/>
      <c r="C259" s="296"/>
      <c r="D259" s="296"/>
      <c r="E259" s="296"/>
      <c r="F259" s="296"/>
      <c r="G259" s="296"/>
      <c r="H259" s="505"/>
      <c r="I259" s="296"/>
      <c r="J259" s="296"/>
      <c r="K259" s="296"/>
      <c r="L259" s="296"/>
      <c r="M259" s="296"/>
      <c r="N259" s="296"/>
      <c r="O259" s="296"/>
      <c r="P259" s="296"/>
      <c r="Q259" s="296"/>
      <c r="R259" s="296"/>
      <c r="S259" s="296"/>
      <c r="T259" s="296"/>
      <c r="U259" s="296"/>
      <c r="V259" s="296"/>
      <c r="W259" s="296"/>
      <c r="X259" s="296"/>
      <c r="Y259" s="296"/>
      <c r="Z259" s="296"/>
    </row>
    <row r="260" spans="1:26" ht="15.75" customHeight="1" x14ac:dyDescent="0.25">
      <c r="A260" s="296"/>
      <c r="B260" s="296"/>
      <c r="C260" s="296"/>
      <c r="D260" s="296"/>
      <c r="E260" s="296"/>
      <c r="F260" s="296"/>
      <c r="G260" s="296"/>
      <c r="H260" s="505"/>
      <c r="I260" s="296"/>
      <c r="J260" s="296"/>
      <c r="K260" s="296"/>
      <c r="L260" s="296"/>
      <c r="M260" s="296"/>
      <c r="N260" s="296"/>
      <c r="O260" s="296"/>
      <c r="P260" s="296"/>
      <c r="Q260" s="296"/>
      <c r="R260" s="296"/>
      <c r="S260" s="296"/>
      <c r="T260" s="296"/>
      <c r="U260" s="296"/>
      <c r="V260" s="296"/>
      <c r="W260" s="296"/>
      <c r="X260" s="296"/>
      <c r="Y260" s="296"/>
      <c r="Z260" s="296"/>
    </row>
    <row r="261" spans="1:26" ht="15.75" customHeight="1" x14ac:dyDescent="0.25">
      <c r="A261" s="296"/>
      <c r="B261" s="296"/>
      <c r="C261" s="296"/>
      <c r="D261" s="296"/>
      <c r="E261" s="296"/>
      <c r="F261" s="296"/>
      <c r="G261" s="296"/>
      <c r="H261" s="505"/>
      <c r="I261" s="296"/>
      <c r="J261" s="296"/>
      <c r="K261" s="296"/>
      <c r="L261" s="296"/>
      <c r="M261" s="296"/>
      <c r="N261" s="296"/>
      <c r="O261" s="296"/>
      <c r="P261" s="296"/>
      <c r="Q261" s="296"/>
      <c r="R261" s="296"/>
      <c r="S261" s="296"/>
      <c r="T261" s="296"/>
      <c r="U261" s="296"/>
      <c r="V261" s="296"/>
      <c r="W261" s="296"/>
      <c r="X261" s="296"/>
      <c r="Y261" s="296"/>
      <c r="Z261" s="296"/>
    </row>
    <row r="262" spans="1:26" ht="15.75" customHeight="1" x14ac:dyDescent="0.25">
      <c r="A262" s="296"/>
      <c r="B262" s="296"/>
      <c r="C262" s="296"/>
      <c r="D262" s="296"/>
      <c r="E262" s="296"/>
      <c r="F262" s="296"/>
      <c r="G262" s="296"/>
      <c r="H262" s="505"/>
      <c r="I262" s="296"/>
      <c r="J262" s="296"/>
      <c r="K262" s="296"/>
      <c r="L262" s="296"/>
      <c r="M262" s="296"/>
      <c r="N262" s="296"/>
      <c r="O262" s="296"/>
      <c r="P262" s="296"/>
      <c r="Q262" s="296"/>
      <c r="R262" s="296"/>
      <c r="S262" s="296"/>
      <c r="T262" s="296"/>
      <c r="U262" s="296"/>
      <c r="V262" s="296"/>
      <c r="W262" s="296"/>
      <c r="X262" s="296"/>
      <c r="Y262" s="296"/>
      <c r="Z262" s="296"/>
    </row>
    <row r="263" spans="1:26" ht="15.75" customHeight="1" x14ac:dyDescent="0.25">
      <c r="A263" s="296"/>
      <c r="B263" s="296"/>
      <c r="C263" s="296"/>
      <c r="D263" s="296"/>
      <c r="E263" s="296"/>
      <c r="F263" s="296"/>
      <c r="G263" s="296"/>
      <c r="H263" s="505"/>
      <c r="I263" s="296"/>
      <c r="J263" s="296"/>
      <c r="K263" s="296"/>
      <c r="L263" s="296"/>
      <c r="M263" s="296"/>
      <c r="N263" s="296"/>
      <c r="O263" s="296"/>
      <c r="P263" s="296"/>
      <c r="Q263" s="296"/>
      <c r="R263" s="296"/>
      <c r="S263" s="296"/>
      <c r="T263" s="296"/>
      <c r="U263" s="296"/>
      <c r="V263" s="296"/>
      <c r="W263" s="296"/>
      <c r="X263" s="296"/>
      <c r="Y263" s="296"/>
      <c r="Z263" s="296"/>
    </row>
    <row r="264" spans="1:26" ht="15.75" customHeight="1" x14ac:dyDescent="0.25">
      <c r="A264" s="296"/>
      <c r="B264" s="296"/>
      <c r="C264" s="296"/>
      <c r="D264" s="296"/>
      <c r="E264" s="296"/>
      <c r="F264" s="296"/>
      <c r="G264" s="296"/>
      <c r="H264" s="505"/>
      <c r="I264" s="296"/>
      <c r="J264" s="296"/>
      <c r="K264" s="296"/>
      <c r="L264" s="296"/>
      <c r="M264" s="296"/>
      <c r="N264" s="296"/>
      <c r="O264" s="296"/>
      <c r="P264" s="296"/>
      <c r="Q264" s="296"/>
      <c r="R264" s="296"/>
      <c r="S264" s="296"/>
      <c r="T264" s="296"/>
      <c r="U264" s="296"/>
      <c r="V264" s="296"/>
      <c r="W264" s="296"/>
      <c r="X264" s="296"/>
      <c r="Y264" s="296"/>
      <c r="Z264" s="296"/>
    </row>
    <row r="265" spans="1:26" ht="15.75" customHeight="1" x14ac:dyDescent="0.25">
      <c r="A265" s="296"/>
      <c r="B265" s="296"/>
      <c r="C265" s="296"/>
      <c r="D265" s="296"/>
      <c r="E265" s="296"/>
      <c r="F265" s="296"/>
      <c r="G265" s="296"/>
      <c r="H265" s="505"/>
      <c r="I265" s="296"/>
      <c r="J265" s="296"/>
      <c r="K265" s="296"/>
      <c r="L265" s="296"/>
      <c r="M265" s="296"/>
      <c r="N265" s="296"/>
      <c r="O265" s="296"/>
      <c r="P265" s="296"/>
      <c r="Q265" s="296"/>
      <c r="R265" s="296"/>
      <c r="S265" s="296"/>
      <c r="T265" s="296"/>
      <c r="U265" s="296"/>
      <c r="V265" s="296"/>
      <c r="W265" s="296"/>
      <c r="X265" s="296"/>
      <c r="Y265" s="296"/>
      <c r="Z265" s="296"/>
    </row>
    <row r="266" spans="1:26" ht="15.75" customHeight="1" x14ac:dyDescent="0.25">
      <c r="A266" s="296"/>
      <c r="B266" s="296"/>
      <c r="C266" s="296"/>
      <c r="D266" s="296"/>
      <c r="E266" s="296"/>
      <c r="F266" s="296"/>
      <c r="G266" s="296"/>
      <c r="H266" s="505"/>
      <c r="I266" s="296"/>
      <c r="J266" s="296"/>
      <c r="K266" s="296"/>
      <c r="L266" s="296"/>
      <c r="M266" s="296"/>
      <c r="N266" s="296"/>
      <c r="O266" s="296"/>
      <c r="P266" s="296"/>
      <c r="Q266" s="296"/>
      <c r="R266" s="296"/>
      <c r="S266" s="296"/>
      <c r="T266" s="296"/>
      <c r="U266" s="296"/>
      <c r="V266" s="296"/>
      <c r="W266" s="296"/>
      <c r="X266" s="296"/>
      <c r="Y266" s="296"/>
      <c r="Z266" s="296"/>
    </row>
    <row r="267" spans="1:26" ht="15.75" customHeight="1" x14ac:dyDescent="0.25">
      <c r="A267" s="296"/>
      <c r="B267" s="296"/>
      <c r="C267" s="296"/>
      <c r="D267" s="296"/>
      <c r="E267" s="296"/>
      <c r="F267" s="296"/>
      <c r="G267" s="296"/>
      <c r="H267" s="505"/>
      <c r="I267" s="296"/>
      <c r="J267" s="296"/>
      <c r="K267" s="296"/>
      <c r="L267" s="296"/>
      <c r="M267" s="296"/>
      <c r="N267" s="296"/>
      <c r="O267" s="296"/>
      <c r="P267" s="296"/>
      <c r="Q267" s="296"/>
      <c r="R267" s="296"/>
      <c r="S267" s="296"/>
      <c r="T267" s="296"/>
      <c r="U267" s="296"/>
      <c r="V267" s="296"/>
      <c r="W267" s="296"/>
      <c r="X267" s="296"/>
      <c r="Y267" s="296"/>
      <c r="Z267" s="296"/>
    </row>
    <row r="268" spans="1:26" ht="15.75" customHeight="1" x14ac:dyDescent="0.25">
      <c r="A268" s="296"/>
      <c r="B268" s="296"/>
      <c r="C268" s="296"/>
      <c r="D268" s="296"/>
      <c r="E268" s="296"/>
      <c r="F268" s="296"/>
      <c r="G268" s="296"/>
      <c r="H268" s="505"/>
      <c r="I268" s="296"/>
      <c r="J268" s="296"/>
      <c r="K268" s="296"/>
      <c r="L268" s="296"/>
      <c r="M268" s="296"/>
      <c r="N268" s="296"/>
      <c r="O268" s="296"/>
      <c r="P268" s="296"/>
      <c r="Q268" s="296"/>
      <c r="R268" s="296"/>
      <c r="S268" s="296"/>
      <c r="T268" s="296"/>
      <c r="U268" s="296"/>
      <c r="V268" s="296"/>
      <c r="W268" s="296"/>
      <c r="X268" s="296"/>
      <c r="Y268" s="296"/>
      <c r="Z268" s="296"/>
    </row>
    <row r="269" spans="1:26" ht="15.75" customHeight="1" x14ac:dyDescent="0.25">
      <c r="A269" s="296"/>
      <c r="B269" s="296"/>
      <c r="C269" s="296"/>
      <c r="D269" s="296"/>
      <c r="E269" s="296"/>
      <c r="F269" s="296"/>
      <c r="G269" s="296"/>
      <c r="H269" s="505"/>
      <c r="I269" s="296"/>
      <c r="J269" s="296"/>
      <c r="K269" s="296"/>
      <c r="L269" s="296"/>
      <c r="M269" s="296"/>
      <c r="N269" s="296"/>
      <c r="O269" s="296"/>
      <c r="P269" s="296"/>
      <c r="Q269" s="296"/>
      <c r="R269" s="296"/>
      <c r="S269" s="296"/>
      <c r="T269" s="296"/>
      <c r="U269" s="296"/>
      <c r="V269" s="296"/>
      <c r="W269" s="296"/>
      <c r="X269" s="296"/>
      <c r="Y269" s="296"/>
      <c r="Z269" s="296"/>
    </row>
    <row r="270" spans="1:26" ht="15.75" customHeight="1" x14ac:dyDescent="0.25">
      <c r="A270" s="296"/>
      <c r="B270" s="296"/>
      <c r="C270" s="296"/>
      <c r="D270" s="296"/>
      <c r="E270" s="296"/>
      <c r="F270" s="296"/>
      <c r="G270" s="296"/>
      <c r="H270" s="505"/>
      <c r="I270" s="296"/>
      <c r="J270" s="296"/>
      <c r="K270" s="296"/>
      <c r="L270" s="296"/>
      <c r="M270" s="296"/>
      <c r="N270" s="296"/>
      <c r="O270" s="296"/>
      <c r="P270" s="296"/>
      <c r="Q270" s="296"/>
      <c r="R270" s="296"/>
      <c r="S270" s="296"/>
      <c r="T270" s="296"/>
      <c r="U270" s="296"/>
      <c r="V270" s="296"/>
      <c r="W270" s="296"/>
      <c r="X270" s="296"/>
      <c r="Y270" s="296"/>
      <c r="Z270" s="296"/>
    </row>
    <row r="271" spans="1:26" ht="15.75" customHeight="1" x14ac:dyDescent="0.25">
      <c r="A271" s="296"/>
      <c r="B271" s="296"/>
      <c r="C271" s="296"/>
      <c r="D271" s="296"/>
      <c r="E271" s="296"/>
      <c r="F271" s="296"/>
      <c r="G271" s="296"/>
      <c r="H271" s="505"/>
      <c r="I271" s="296"/>
      <c r="J271" s="296"/>
      <c r="K271" s="296"/>
      <c r="L271" s="296"/>
      <c r="M271" s="296"/>
      <c r="N271" s="296"/>
      <c r="O271" s="296"/>
      <c r="P271" s="296"/>
      <c r="Q271" s="296"/>
      <c r="R271" s="296"/>
      <c r="S271" s="296"/>
      <c r="T271" s="296"/>
      <c r="U271" s="296"/>
      <c r="V271" s="296"/>
      <c r="W271" s="296"/>
      <c r="X271" s="296"/>
      <c r="Y271" s="296"/>
      <c r="Z271" s="296"/>
    </row>
    <row r="272" spans="1:26" ht="15.75" customHeight="1" x14ac:dyDescent="0.25">
      <c r="A272" s="296"/>
      <c r="B272" s="296"/>
      <c r="C272" s="296"/>
      <c r="D272" s="296"/>
      <c r="E272" s="296"/>
      <c r="F272" s="296"/>
      <c r="G272" s="296"/>
      <c r="H272" s="505"/>
      <c r="I272" s="296"/>
      <c r="J272" s="296"/>
      <c r="K272" s="296"/>
      <c r="L272" s="296"/>
      <c r="M272" s="296"/>
      <c r="N272" s="296"/>
      <c r="O272" s="296"/>
      <c r="P272" s="296"/>
      <c r="Q272" s="296"/>
      <c r="R272" s="296"/>
      <c r="S272" s="296"/>
      <c r="T272" s="296"/>
      <c r="U272" s="296"/>
      <c r="V272" s="296"/>
      <c r="W272" s="296"/>
      <c r="X272" s="296"/>
      <c r="Y272" s="296"/>
      <c r="Z272" s="296"/>
    </row>
    <row r="273" spans="1:26" ht="15.75" customHeight="1" x14ac:dyDescent="0.25">
      <c r="A273" s="296"/>
      <c r="B273" s="296"/>
      <c r="C273" s="296"/>
      <c r="D273" s="296"/>
      <c r="E273" s="296"/>
      <c r="F273" s="296"/>
      <c r="G273" s="296"/>
      <c r="H273" s="505"/>
      <c r="I273" s="296"/>
      <c r="J273" s="296"/>
      <c r="K273" s="296"/>
      <c r="L273" s="296"/>
      <c r="M273" s="296"/>
      <c r="N273" s="296"/>
      <c r="O273" s="296"/>
      <c r="P273" s="296"/>
      <c r="Q273" s="296"/>
      <c r="R273" s="296"/>
      <c r="S273" s="296"/>
      <c r="T273" s="296"/>
      <c r="U273" s="296"/>
      <c r="V273" s="296"/>
      <c r="W273" s="296"/>
      <c r="X273" s="296"/>
      <c r="Y273" s="296"/>
      <c r="Z273" s="296"/>
    </row>
    <row r="274" spans="1:26" ht="15.75" customHeight="1" x14ac:dyDescent="0.25">
      <c r="A274" s="296"/>
      <c r="B274" s="296"/>
      <c r="C274" s="296"/>
      <c r="D274" s="296"/>
      <c r="E274" s="296"/>
      <c r="F274" s="296"/>
      <c r="G274" s="296"/>
      <c r="H274" s="505"/>
      <c r="I274" s="296"/>
      <c r="J274" s="296"/>
      <c r="K274" s="296"/>
      <c r="L274" s="296"/>
      <c r="M274" s="296"/>
      <c r="N274" s="296"/>
      <c r="O274" s="296"/>
      <c r="P274" s="296"/>
      <c r="Q274" s="296"/>
      <c r="R274" s="296"/>
      <c r="S274" s="296"/>
      <c r="T274" s="296"/>
      <c r="U274" s="296"/>
      <c r="V274" s="296"/>
      <c r="W274" s="296"/>
      <c r="X274" s="296"/>
      <c r="Y274" s="296"/>
      <c r="Z274" s="296"/>
    </row>
    <row r="275" spans="1:26" ht="15.75" customHeight="1" x14ac:dyDescent="0.25">
      <c r="A275" s="296"/>
      <c r="B275" s="296"/>
      <c r="C275" s="296"/>
      <c r="D275" s="296"/>
      <c r="E275" s="296"/>
      <c r="F275" s="296"/>
      <c r="G275" s="296"/>
      <c r="H275" s="505"/>
      <c r="I275" s="296"/>
      <c r="J275" s="296"/>
      <c r="K275" s="296"/>
      <c r="L275" s="296"/>
      <c r="M275" s="296"/>
      <c r="N275" s="296"/>
      <c r="O275" s="296"/>
      <c r="P275" s="296"/>
      <c r="Q275" s="296"/>
      <c r="R275" s="296"/>
      <c r="S275" s="296"/>
      <c r="T275" s="296"/>
      <c r="U275" s="296"/>
      <c r="V275" s="296"/>
      <c r="W275" s="296"/>
      <c r="X275" s="296"/>
      <c r="Y275" s="296"/>
      <c r="Z275" s="296"/>
    </row>
    <row r="276" spans="1:26" ht="15.75" customHeight="1" x14ac:dyDescent="0.25">
      <c r="A276" s="296"/>
      <c r="B276" s="296"/>
      <c r="C276" s="296"/>
      <c r="D276" s="296"/>
      <c r="E276" s="296"/>
      <c r="F276" s="296"/>
      <c r="G276" s="296"/>
      <c r="H276" s="505"/>
      <c r="I276" s="296"/>
      <c r="J276" s="296"/>
      <c r="K276" s="296"/>
      <c r="L276" s="296"/>
      <c r="M276" s="296"/>
      <c r="N276" s="296"/>
      <c r="O276" s="296"/>
      <c r="P276" s="296"/>
      <c r="Q276" s="296"/>
      <c r="R276" s="296"/>
      <c r="S276" s="296"/>
      <c r="T276" s="296"/>
      <c r="U276" s="296"/>
      <c r="V276" s="296"/>
      <c r="W276" s="296"/>
      <c r="X276" s="296"/>
      <c r="Y276" s="296"/>
      <c r="Z276" s="296"/>
    </row>
    <row r="277" spans="1:26" ht="15.75" customHeight="1" x14ac:dyDescent="0.25">
      <c r="A277" s="296"/>
      <c r="B277" s="296"/>
      <c r="C277" s="296"/>
      <c r="D277" s="296"/>
      <c r="E277" s="296"/>
      <c r="F277" s="296"/>
      <c r="G277" s="296"/>
      <c r="H277" s="505"/>
      <c r="I277" s="296"/>
      <c r="J277" s="296"/>
      <c r="K277" s="296"/>
      <c r="L277" s="296"/>
      <c r="M277" s="296"/>
      <c r="N277" s="296"/>
      <c r="O277" s="296"/>
      <c r="P277" s="296"/>
      <c r="Q277" s="296"/>
      <c r="R277" s="296"/>
      <c r="S277" s="296"/>
      <c r="T277" s="296"/>
      <c r="U277" s="296"/>
      <c r="V277" s="296"/>
      <c r="W277" s="296"/>
      <c r="X277" s="296"/>
      <c r="Y277" s="296"/>
      <c r="Z277" s="296"/>
    </row>
    <row r="278" spans="1:26" ht="15.75" customHeight="1" x14ac:dyDescent="0.25">
      <c r="A278" s="296"/>
      <c r="B278" s="296"/>
      <c r="C278" s="296"/>
      <c r="D278" s="296"/>
      <c r="E278" s="296"/>
      <c r="F278" s="296"/>
      <c r="G278" s="296"/>
      <c r="H278" s="505"/>
      <c r="I278" s="296"/>
      <c r="J278" s="296"/>
      <c r="K278" s="296"/>
      <c r="L278" s="296"/>
      <c r="M278" s="296"/>
      <c r="N278" s="296"/>
      <c r="O278" s="296"/>
      <c r="P278" s="296"/>
      <c r="Q278" s="296"/>
      <c r="R278" s="296"/>
      <c r="S278" s="296"/>
      <c r="T278" s="296"/>
      <c r="U278" s="296"/>
      <c r="V278" s="296"/>
      <c r="W278" s="296"/>
      <c r="X278" s="296"/>
      <c r="Y278" s="296"/>
      <c r="Z278" s="296"/>
    </row>
    <row r="279" spans="1:26" ht="15.75" customHeight="1" x14ac:dyDescent="0.25">
      <c r="A279" s="296"/>
      <c r="B279" s="296"/>
      <c r="C279" s="296"/>
      <c r="D279" s="296"/>
      <c r="E279" s="296"/>
      <c r="F279" s="296"/>
      <c r="G279" s="296"/>
      <c r="H279" s="505"/>
      <c r="I279" s="296"/>
      <c r="J279" s="296"/>
      <c r="K279" s="296"/>
      <c r="L279" s="296"/>
      <c r="M279" s="296"/>
      <c r="N279" s="296"/>
      <c r="O279" s="296"/>
      <c r="P279" s="296"/>
      <c r="Q279" s="296"/>
      <c r="R279" s="296"/>
      <c r="S279" s="296"/>
      <c r="T279" s="296"/>
      <c r="U279" s="296"/>
      <c r="V279" s="296"/>
      <c r="W279" s="296"/>
      <c r="X279" s="296"/>
      <c r="Y279" s="296"/>
      <c r="Z279" s="296"/>
    </row>
    <row r="280" spans="1:26" ht="15.75" customHeight="1" x14ac:dyDescent="0.25">
      <c r="A280" s="296"/>
      <c r="B280" s="296"/>
      <c r="C280" s="296"/>
      <c r="D280" s="296"/>
      <c r="E280" s="296"/>
      <c r="F280" s="296"/>
      <c r="G280" s="296"/>
      <c r="H280" s="505"/>
      <c r="I280" s="296"/>
      <c r="J280" s="296"/>
      <c r="K280" s="296"/>
      <c r="L280" s="296"/>
      <c r="M280" s="296"/>
      <c r="N280" s="296"/>
      <c r="O280" s="296"/>
      <c r="P280" s="296"/>
      <c r="Q280" s="296"/>
      <c r="R280" s="296"/>
      <c r="S280" s="296"/>
      <c r="T280" s="296"/>
      <c r="U280" s="296"/>
      <c r="V280" s="296"/>
      <c r="W280" s="296"/>
      <c r="X280" s="296"/>
      <c r="Y280" s="296"/>
      <c r="Z280" s="296"/>
    </row>
    <row r="281" spans="1:26" ht="15.75" customHeight="1" x14ac:dyDescent="0.25">
      <c r="A281" s="296"/>
      <c r="B281" s="296"/>
      <c r="C281" s="296"/>
      <c r="D281" s="296"/>
      <c r="E281" s="296"/>
      <c r="F281" s="296"/>
      <c r="G281" s="296"/>
      <c r="H281" s="505"/>
      <c r="I281" s="296"/>
      <c r="J281" s="296"/>
      <c r="K281" s="296"/>
      <c r="L281" s="296"/>
      <c r="M281" s="296"/>
      <c r="N281" s="296"/>
      <c r="O281" s="296"/>
      <c r="P281" s="296"/>
      <c r="Q281" s="296"/>
      <c r="R281" s="296"/>
      <c r="S281" s="296"/>
      <c r="T281" s="296"/>
      <c r="U281" s="296"/>
      <c r="V281" s="296"/>
      <c r="W281" s="296"/>
      <c r="X281" s="296"/>
      <c r="Y281" s="296"/>
      <c r="Z281" s="296"/>
    </row>
    <row r="282" spans="1:26" ht="15.75" customHeight="1" x14ac:dyDescent="0.25">
      <c r="A282" s="296"/>
      <c r="B282" s="296"/>
      <c r="C282" s="296"/>
      <c r="D282" s="296"/>
      <c r="E282" s="296"/>
      <c r="F282" s="296"/>
      <c r="G282" s="296"/>
      <c r="H282" s="505"/>
      <c r="I282" s="296"/>
      <c r="J282" s="296"/>
      <c r="K282" s="296"/>
      <c r="L282" s="296"/>
      <c r="M282" s="296"/>
      <c r="N282" s="296"/>
      <c r="O282" s="296"/>
      <c r="P282" s="296"/>
      <c r="Q282" s="296"/>
      <c r="R282" s="296"/>
      <c r="S282" s="296"/>
      <c r="T282" s="296"/>
      <c r="U282" s="296"/>
      <c r="V282" s="296"/>
      <c r="W282" s="296"/>
      <c r="X282" s="296"/>
      <c r="Y282" s="296"/>
      <c r="Z282" s="296"/>
    </row>
    <row r="283" spans="1:26" ht="15.75" customHeight="1" x14ac:dyDescent="0.25">
      <c r="A283" s="296"/>
      <c r="B283" s="296"/>
      <c r="C283" s="296"/>
      <c r="D283" s="296"/>
      <c r="E283" s="296"/>
      <c r="F283" s="296"/>
      <c r="G283" s="296"/>
      <c r="H283" s="505"/>
      <c r="I283" s="296"/>
      <c r="J283" s="296"/>
      <c r="K283" s="296"/>
      <c r="L283" s="296"/>
      <c r="M283" s="296"/>
      <c r="N283" s="296"/>
      <c r="O283" s="296"/>
      <c r="P283" s="296"/>
      <c r="Q283" s="296"/>
      <c r="R283" s="296"/>
      <c r="S283" s="296"/>
      <c r="T283" s="296"/>
      <c r="U283" s="296"/>
      <c r="V283" s="296"/>
      <c r="W283" s="296"/>
      <c r="X283" s="296"/>
      <c r="Y283" s="296"/>
      <c r="Z283" s="296"/>
    </row>
    <row r="284" spans="1:26" ht="15.75" customHeight="1" x14ac:dyDescent="0.25">
      <c r="A284" s="296"/>
      <c r="B284" s="296"/>
      <c r="C284" s="296"/>
      <c r="D284" s="296"/>
      <c r="E284" s="296"/>
      <c r="F284" s="296"/>
      <c r="G284" s="296"/>
      <c r="H284" s="505"/>
      <c r="I284" s="296"/>
      <c r="J284" s="296"/>
      <c r="K284" s="296"/>
      <c r="L284" s="296"/>
      <c r="M284" s="296"/>
      <c r="N284" s="296"/>
      <c r="O284" s="296"/>
      <c r="P284" s="296"/>
      <c r="Q284" s="296"/>
      <c r="R284" s="296"/>
      <c r="S284" s="296"/>
      <c r="T284" s="296"/>
      <c r="U284" s="296"/>
      <c r="V284" s="296"/>
      <c r="W284" s="296"/>
      <c r="X284" s="296"/>
      <c r="Y284" s="296"/>
      <c r="Z284" s="296"/>
    </row>
    <row r="285" spans="1:26" ht="15.75" customHeight="1" x14ac:dyDescent="0.25">
      <c r="A285" s="296"/>
      <c r="B285" s="296"/>
      <c r="C285" s="296"/>
      <c r="D285" s="296"/>
      <c r="E285" s="296"/>
      <c r="F285" s="296"/>
      <c r="G285" s="296"/>
      <c r="H285" s="505"/>
      <c r="I285" s="296"/>
      <c r="J285" s="296"/>
      <c r="K285" s="296"/>
      <c r="L285" s="296"/>
      <c r="M285" s="296"/>
      <c r="N285" s="296"/>
      <c r="O285" s="296"/>
      <c r="P285" s="296"/>
      <c r="Q285" s="296"/>
      <c r="R285" s="296"/>
      <c r="S285" s="296"/>
      <c r="T285" s="296"/>
      <c r="U285" s="296"/>
      <c r="V285" s="296"/>
      <c r="W285" s="296"/>
      <c r="X285" s="296"/>
      <c r="Y285" s="296"/>
      <c r="Z285" s="296"/>
    </row>
    <row r="286" spans="1:26" ht="15.75" customHeight="1" x14ac:dyDescent="0.25">
      <c r="A286" s="296"/>
      <c r="B286" s="296"/>
      <c r="C286" s="296"/>
      <c r="D286" s="296"/>
      <c r="E286" s="296"/>
      <c r="F286" s="296"/>
      <c r="G286" s="296"/>
      <c r="H286" s="505"/>
      <c r="I286" s="296"/>
      <c r="J286" s="296"/>
      <c r="K286" s="296"/>
      <c r="L286" s="296"/>
      <c r="M286" s="296"/>
      <c r="N286" s="296"/>
      <c r="O286" s="296"/>
      <c r="P286" s="296"/>
      <c r="Q286" s="296"/>
      <c r="R286" s="296"/>
      <c r="S286" s="296"/>
      <c r="T286" s="296"/>
      <c r="U286" s="296"/>
      <c r="V286" s="296"/>
      <c r="W286" s="296"/>
      <c r="X286" s="296"/>
      <c r="Y286" s="296"/>
      <c r="Z286" s="296"/>
    </row>
    <row r="287" spans="1:26" ht="15.75" customHeight="1" x14ac:dyDescent="0.25">
      <c r="A287" s="296"/>
      <c r="B287" s="296"/>
      <c r="C287" s="296"/>
      <c r="D287" s="296"/>
      <c r="E287" s="296"/>
      <c r="F287" s="296"/>
      <c r="G287" s="296"/>
      <c r="H287" s="505"/>
      <c r="I287" s="296"/>
      <c r="J287" s="296"/>
      <c r="K287" s="296"/>
      <c r="L287" s="296"/>
      <c r="M287" s="296"/>
      <c r="N287" s="296"/>
      <c r="O287" s="296"/>
      <c r="P287" s="296"/>
      <c r="Q287" s="296"/>
      <c r="R287" s="296"/>
      <c r="S287" s="296"/>
      <c r="T287" s="296"/>
      <c r="U287" s="296"/>
      <c r="V287" s="296"/>
      <c r="W287" s="296"/>
      <c r="X287" s="296"/>
      <c r="Y287" s="296"/>
      <c r="Z287" s="296"/>
    </row>
    <row r="288" spans="1:26" ht="15.75" customHeight="1" x14ac:dyDescent="0.25">
      <c r="A288" s="296"/>
      <c r="B288" s="296"/>
      <c r="C288" s="296"/>
      <c r="D288" s="296"/>
      <c r="E288" s="296"/>
      <c r="F288" s="296"/>
      <c r="G288" s="296"/>
      <c r="H288" s="505"/>
      <c r="I288" s="296"/>
      <c r="J288" s="296"/>
      <c r="K288" s="296"/>
      <c r="L288" s="296"/>
      <c r="M288" s="296"/>
      <c r="N288" s="296"/>
      <c r="O288" s="296"/>
      <c r="P288" s="296"/>
      <c r="Q288" s="296"/>
      <c r="R288" s="296"/>
      <c r="S288" s="296"/>
      <c r="T288" s="296"/>
      <c r="U288" s="296"/>
      <c r="V288" s="296"/>
      <c r="W288" s="296"/>
      <c r="X288" s="296"/>
      <c r="Y288" s="296"/>
      <c r="Z288" s="296"/>
    </row>
    <row r="289" spans="1:26" ht="15.75" customHeight="1" x14ac:dyDescent="0.25">
      <c r="A289" s="296"/>
      <c r="B289" s="296"/>
      <c r="C289" s="296"/>
      <c r="D289" s="296"/>
      <c r="E289" s="296"/>
      <c r="F289" s="296"/>
      <c r="G289" s="296"/>
      <c r="H289" s="505"/>
      <c r="I289" s="296"/>
      <c r="J289" s="296"/>
      <c r="K289" s="296"/>
      <c r="L289" s="296"/>
      <c r="M289" s="296"/>
      <c r="N289" s="296"/>
      <c r="O289" s="296"/>
      <c r="P289" s="296"/>
      <c r="Q289" s="296"/>
      <c r="R289" s="296"/>
      <c r="S289" s="296"/>
      <c r="T289" s="296"/>
      <c r="U289" s="296"/>
      <c r="V289" s="296"/>
      <c r="W289" s="296"/>
      <c r="X289" s="296"/>
      <c r="Y289" s="296"/>
      <c r="Z289" s="296"/>
    </row>
    <row r="290" spans="1:26" ht="15.75" customHeight="1" x14ac:dyDescent="0.25">
      <c r="A290" s="296"/>
      <c r="B290" s="296"/>
      <c r="C290" s="296"/>
      <c r="D290" s="296"/>
      <c r="E290" s="296"/>
      <c r="F290" s="296"/>
      <c r="G290" s="296"/>
      <c r="H290" s="505"/>
      <c r="I290" s="296"/>
      <c r="J290" s="296"/>
      <c r="K290" s="296"/>
      <c r="L290" s="296"/>
      <c r="M290" s="296"/>
      <c r="N290" s="296"/>
      <c r="O290" s="296"/>
      <c r="P290" s="296"/>
      <c r="Q290" s="296"/>
      <c r="R290" s="296"/>
      <c r="S290" s="296"/>
      <c r="T290" s="296"/>
      <c r="U290" s="296"/>
      <c r="V290" s="296"/>
      <c r="W290" s="296"/>
      <c r="X290" s="296"/>
      <c r="Y290" s="296"/>
      <c r="Z290" s="296"/>
    </row>
    <row r="291" spans="1:26" ht="15.75" customHeight="1" x14ac:dyDescent="0.25">
      <c r="A291" s="296"/>
      <c r="B291" s="296"/>
      <c r="C291" s="296"/>
      <c r="D291" s="296"/>
      <c r="E291" s="296"/>
      <c r="F291" s="296"/>
      <c r="G291" s="296"/>
      <c r="H291" s="505"/>
      <c r="I291" s="296"/>
      <c r="J291" s="296"/>
      <c r="K291" s="296"/>
      <c r="L291" s="296"/>
      <c r="M291" s="296"/>
      <c r="N291" s="296"/>
      <c r="O291" s="296"/>
      <c r="P291" s="296"/>
      <c r="Q291" s="296"/>
      <c r="R291" s="296"/>
      <c r="S291" s="296"/>
      <c r="T291" s="296"/>
      <c r="U291" s="296"/>
      <c r="V291" s="296"/>
      <c r="W291" s="296"/>
      <c r="X291" s="296"/>
      <c r="Y291" s="296"/>
      <c r="Z291" s="296"/>
    </row>
    <row r="292" spans="1:26" ht="15.75" customHeight="1" x14ac:dyDescent="0.25">
      <c r="A292" s="296"/>
      <c r="B292" s="296"/>
      <c r="C292" s="296"/>
      <c r="D292" s="296"/>
      <c r="E292" s="296"/>
      <c r="F292" s="296"/>
      <c r="G292" s="296"/>
      <c r="H292" s="505"/>
      <c r="I292" s="296"/>
      <c r="J292" s="296"/>
      <c r="K292" s="296"/>
      <c r="L292" s="296"/>
      <c r="M292" s="296"/>
      <c r="N292" s="296"/>
      <c r="O292" s="296"/>
      <c r="P292" s="296"/>
      <c r="Q292" s="296"/>
      <c r="R292" s="296"/>
      <c r="S292" s="296"/>
      <c r="T292" s="296"/>
      <c r="U292" s="296"/>
      <c r="V292" s="296"/>
      <c r="W292" s="296"/>
      <c r="X292" s="296"/>
      <c r="Y292" s="296"/>
      <c r="Z292" s="296"/>
    </row>
    <row r="293" spans="1:26" ht="15.75" customHeight="1" x14ac:dyDescent="0.25">
      <c r="A293" s="296"/>
      <c r="B293" s="296"/>
      <c r="C293" s="296"/>
      <c r="D293" s="296"/>
      <c r="E293" s="296"/>
      <c r="F293" s="296"/>
      <c r="G293" s="296"/>
      <c r="H293" s="505"/>
      <c r="I293" s="296"/>
      <c r="J293" s="296"/>
      <c r="K293" s="296"/>
      <c r="L293" s="296"/>
      <c r="M293" s="296"/>
      <c r="N293" s="296"/>
      <c r="O293" s="296"/>
      <c r="P293" s="296"/>
      <c r="Q293" s="296"/>
      <c r="R293" s="296"/>
      <c r="S293" s="296"/>
      <c r="T293" s="296"/>
      <c r="U293" s="296"/>
      <c r="V293" s="296"/>
      <c r="W293" s="296"/>
      <c r="X293" s="296"/>
      <c r="Y293" s="296"/>
      <c r="Z293" s="296"/>
    </row>
    <row r="294" spans="1:26" ht="15.75" customHeight="1" x14ac:dyDescent="0.25">
      <c r="A294" s="296"/>
      <c r="B294" s="296"/>
      <c r="C294" s="296"/>
      <c r="D294" s="296"/>
      <c r="E294" s="296"/>
      <c r="F294" s="296"/>
      <c r="G294" s="296"/>
      <c r="H294" s="505"/>
      <c r="I294" s="296"/>
      <c r="J294" s="296"/>
      <c r="K294" s="296"/>
      <c r="L294" s="296"/>
      <c r="M294" s="296"/>
      <c r="N294" s="296"/>
      <c r="O294" s="296"/>
      <c r="P294" s="296"/>
      <c r="Q294" s="296"/>
      <c r="R294" s="296"/>
      <c r="S294" s="296"/>
      <c r="T294" s="296"/>
      <c r="U294" s="296"/>
      <c r="V294" s="296"/>
      <c r="W294" s="296"/>
      <c r="X294" s="296"/>
      <c r="Y294" s="296"/>
      <c r="Z294" s="296"/>
    </row>
    <row r="295" spans="1:26" ht="15.75" customHeight="1" x14ac:dyDescent="0.25">
      <c r="A295" s="296"/>
      <c r="B295" s="296"/>
      <c r="C295" s="296"/>
      <c r="D295" s="296"/>
      <c r="E295" s="296"/>
      <c r="F295" s="296"/>
      <c r="G295" s="296"/>
      <c r="H295" s="505"/>
      <c r="I295" s="296"/>
      <c r="J295" s="296"/>
      <c r="K295" s="296"/>
      <c r="L295" s="296"/>
      <c r="M295" s="296"/>
      <c r="N295" s="296"/>
      <c r="O295" s="296"/>
      <c r="P295" s="296"/>
      <c r="Q295" s="296"/>
      <c r="R295" s="296"/>
      <c r="S295" s="296"/>
      <c r="T295" s="296"/>
      <c r="U295" s="296"/>
      <c r="V295" s="296"/>
      <c r="W295" s="296"/>
      <c r="X295" s="296"/>
      <c r="Y295" s="296"/>
      <c r="Z295" s="296"/>
    </row>
    <row r="296" spans="1:26" ht="15.75" customHeight="1" x14ac:dyDescent="0.25">
      <c r="A296" s="296"/>
      <c r="B296" s="296"/>
      <c r="C296" s="296"/>
      <c r="D296" s="296"/>
      <c r="E296" s="296"/>
      <c r="F296" s="296"/>
      <c r="G296" s="296"/>
      <c r="H296" s="505"/>
      <c r="I296" s="296"/>
      <c r="J296" s="296"/>
      <c r="K296" s="296"/>
      <c r="L296" s="296"/>
      <c r="M296" s="296"/>
      <c r="N296" s="296"/>
      <c r="O296" s="296"/>
      <c r="P296" s="296"/>
      <c r="Q296" s="296"/>
      <c r="R296" s="296"/>
      <c r="S296" s="296"/>
      <c r="T296" s="296"/>
      <c r="U296" s="296"/>
      <c r="V296" s="296"/>
      <c r="W296" s="296"/>
      <c r="X296" s="296"/>
      <c r="Y296" s="296"/>
      <c r="Z296" s="296"/>
    </row>
    <row r="297" spans="1:26" ht="15.75" customHeight="1" x14ac:dyDescent="0.25">
      <c r="A297" s="296"/>
      <c r="B297" s="296"/>
      <c r="C297" s="296"/>
      <c r="D297" s="296"/>
      <c r="E297" s="296"/>
      <c r="F297" s="296"/>
      <c r="G297" s="296"/>
      <c r="H297" s="505"/>
      <c r="I297" s="296"/>
      <c r="J297" s="296"/>
      <c r="K297" s="296"/>
      <c r="L297" s="296"/>
      <c r="M297" s="296"/>
      <c r="N297" s="296"/>
      <c r="O297" s="296"/>
      <c r="P297" s="296"/>
      <c r="Q297" s="296"/>
      <c r="R297" s="296"/>
      <c r="S297" s="296"/>
      <c r="T297" s="296"/>
      <c r="U297" s="296"/>
      <c r="V297" s="296"/>
      <c r="W297" s="296"/>
      <c r="X297" s="296"/>
      <c r="Y297" s="296"/>
      <c r="Z297" s="296"/>
    </row>
    <row r="298" spans="1:26" ht="15.75" customHeight="1" x14ac:dyDescent="0.25">
      <c r="A298" s="296"/>
      <c r="B298" s="296"/>
      <c r="C298" s="296"/>
      <c r="D298" s="296"/>
      <c r="E298" s="296"/>
      <c r="F298" s="296"/>
      <c r="G298" s="296"/>
      <c r="H298" s="505"/>
      <c r="I298" s="296"/>
      <c r="J298" s="296"/>
      <c r="K298" s="296"/>
      <c r="L298" s="296"/>
      <c r="M298" s="296"/>
      <c r="N298" s="296"/>
      <c r="O298" s="296"/>
      <c r="P298" s="296"/>
      <c r="Q298" s="296"/>
      <c r="R298" s="296"/>
      <c r="S298" s="296"/>
      <c r="T298" s="296"/>
      <c r="U298" s="296"/>
      <c r="V298" s="296"/>
      <c r="W298" s="296"/>
      <c r="X298" s="296"/>
      <c r="Y298" s="296"/>
      <c r="Z298" s="296"/>
    </row>
    <row r="299" spans="1:26" ht="15.75" customHeight="1" x14ac:dyDescent="0.25">
      <c r="A299" s="296"/>
      <c r="B299" s="296"/>
      <c r="C299" s="296"/>
      <c r="D299" s="296"/>
      <c r="E299" s="296"/>
      <c r="F299" s="296"/>
      <c r="G299" s="296"/>
      <c r="H299" s="505"/>
      <c r="I299" s="296"/>
      <c r="J299" s="296"/>
      <c r="K299" s="296"/>
      <c r="L299" s="296"/>
      <c r="M299" s="296"/>
      <c r="N299" s="296"/>
      <c r="O299" s="296"/>
      <c r="P299" s="296"/>
      <c r="Q299" s="296"/>
      <c r="R299" s="296"/>
      <c r="S299" s="296"/>
      <c r="T299" s="296"/>
      <c r="U299" s="296"/>
      <c r="V299" s="296"/>
      <c r="W299" s="296"/>
      <c r="X299" s="296"/>
      <c r="Y299" s="296"/>
      <c r="Z299" s="296"/>
    </row>
    <row r="300" spans="1:26" ht="15.75" customHeight="1" x14ac:dyDescent="0.25">
      <c r="A300" s="296"/>
      <c r="B300" s="296"/>
      <c r="C300" s="296"/>
      <c r="D300" s="296"/>
      <c r="E300" s="296"/>
      <c r="F300" s="296"/>
      <c r="G300" s="296"/>
      <c r="H300" s="505"/>
      <c r="I300" s="296"/>
      <c r="J300" s="296"/>
      <c r="K300" s="296"/>
      <c r="L300" s="296"/>
      <c r="M300" s="296"/>
      <c r="N300" s="296"/>
      <c r="O300" s="296"/>
      <c r="P300" s="296"/>
      <c r="Q300" s="296"/>
      <c r="R300" s="296"/>
      <c r="S300" s="296"/>
      <c r="T300" s="296"/>
      <c r="U300" s="296"/>
      <c r="V300" s="296"/>
      <c r="W300" s="296"/>
      <c r="X300" s="296"/>
      <c r="Y300" s="296"/>
      <c r="Z300" s="296"/>
    </row>
    <row r="301" spans="1:26" ht="15.75" customHeight="1" x14ac:dyDescent="0.25">
      <c r="A301" s="296"/>
      <c r="B301" s="296"/>
      <c r="C301" s="296"/>
      <c r="D301" s="296"/>
      <c r="E301" s="296"/>
      <c r="F301" s="296"/>
      <c r="G301" s="296"/>
      <c r="H301" s="505"/>
      <c r="I301" s="296"/>
      <c r="J301" s="296"/>
      <c r="K301" s="296"/>
      <c r="L301" s="296"/>
      <c r="M301" s="296"/>
      <c r="N301" s="296"/>
      <c r="O301" s="296"/>
      <c r="P301" s="296"/>
      <c r="Q301" s="296"/>
      <c r="R301" s="296"/>
      <c r="S301" s="296"/>
      <c r="T301" s="296"/>
      <c r="U301" s="296"/>
      <c r="V301" s="296"/>
      <c r="W301" s="296"/>
      <c r="X301" s="296"/>
      <c r="Y301" s="296"/>
      <c r="Z301" s="296"/>
    </row>
    <row r="302" spans="1:26" ht="15.75" customHeight="1" x14ac:dyDescent="0.25">
      <c r="A302" s="296"/>
      <c r="B302" s="296"/>
      <c r="C302" s="296"/>
      <c r="D302" s="296"/>
      <c r="E302" s="296"/>
      <c r="F302" s="296"/>
      <c r="G302" s="296"/>
      <c r="H302" s="505"/>
      <c r="I302" s="296"/>
      <c r="J302" s="296"/>
      <c r="K302" s="296"/>
      <c r="L302" s="296"/>
      <c r="M302" s="296"/>
      <c r="N302" s="296"/>
      <c r="O302" s="296"/>
      <c r="P302" s="296"/>
      <c r="Q302" s="296"/>
      <c r="R302" s="296"/>
      <c r="S302" s="296"/>
      <c r="T302" s="296"/>
      <c r="U302" s="296"/>
      <c r="V302" s="296"/>
      <c r="W302" s="296"/>
      <c r="X302" s="296"/>
      <c r="Y302" s="296"/>
      <c r="Z302" s="296"/>
    </row>
    <row r="303" spans="1:26" ht="15.75" customHeight="1" x14ac:dyDescent="0.25">
      <c r="A303" s="296"/>
      <c r="B303" s="296"/>
      <c r="C303" s="296"/>
      <c r="D303" s="296"/>
      <c r="E303" s="296"/>
      <c r="F303" s="296"/>
      <c r="G303" s="296"/>
      <c r="H303" s="505"/>
      <c r="I303" s="296"/>
      <c r="J303" s="296"/>
      <c r="K303" s="296"/>
      <c r="L303" s="296"/>
      <c r="M303" s="296"/>
      <c r="N303" s="296"/>
      <c r="O303" s="296"/>
      <c r="P303" s="296"/>
      <c r="Q303" s="296"/>
      <c r="R303" s="296"/>
      <c r="S303" s="296"/>
      <c r="T303" s="296"/>
      <c r="U303" s="296"/>
      <c r="V303" s="296"/>
      <c r="W303" s="296"/>
      <c r="X303" s="296"/>
      <c r="Y303" s="296"/>
      <c r="Z303" s="296"/>
    </row>
    <row r="304" spans="1:26" ht="15.75" customHeight="1" x14ac:dyDescent="0.25">
      <c r="A304" s="296"/>
      <c r="B304" s="296"/>
      <c r="C304" s="296"/>
      <c r="D304" s="296"/>
      <c r="E304" s="296"/>
      <c r="F304" s="296"/>
      <c r="G304" s="296"/>
      <c r="H304" s="505"/>
      <c r="I304" s="296"/>
      <c r="J304" s="296"/>
      <c r="K304" s="296"/>
      <c r="L304" s="296"/>
      <c r="M304" s="296"/>
      <c r="N304" s="296"/>
      <c r="O304" s="296"/>
      <c r="P304" s="296"/>
      <c r="Q304" s="296"/>
      <c r="R304" s="296"/>
      <c r="S304" s="296"/>
      <c r="T304" s="296"/>
      <c r="U304" s="296"/>
      <c r="V304" s="296"/>
      <c r="W304" s="296"/>
      <c r="X304" s="296"/>
      <c r="Y304" s="296"/>
      <c r="Z304" s="296"/>
    </row>
    <row r="305" spans="1:26" ht="15.75" customHeight="1" x14ac:dyDescent="0.25">
      <c r="A305" s="296"/>
      <c r="B305" s="296"/>
      <c r="C305" s="296"/>
      <c r="D305" s="296"/>
      <c r="E305" s="296"/>
      <c r="F305" s="296"/>
      <c r="G305" s="296"/>
      <c r="H305" s="505"/>
      <c r="I305" s="296"/>
      <c r="J305" s="296"/>
      <c r="K305" s="296"/>
      <c r="L305" s="296"/>
      <c r="M305" s="296"/>
      <c r="N305" s="296"/>
      <c r="O305" s="296"/>
      <c r="P305" s="296"/>
      <c r="Q305" s="296"/>
      <c r="R305" s="296"/>
      <c r="S305" s="296"/>
      <c r="T305" s="296"/>
      <c r="U305" s="296"/>
      <c r="V305" s="296"/>
      <c r="W305" s="296"/>
      <c r="X305" s="296"/>
      <c r="Y305" s="296"/>
      <c r="Z305" s="296"/>
    </row>
    <row r="306" spans="1:26" ht="15.75" customHeight="1" x14ac:dyDescent="0.25">
      <c r="A306" s="296"/>
      <c r="B306" s="296"/>
      <c r="C306" s="296"/>
      <c r="D306" s="296"/>
      <c r="E306" s="296"/>
      <c r="F306" s="296"/>
      <c r="G306" s="296"/>
      <c r="H306" s="505"/>
      <c r="I306" s="296"/>
      <c r="J306" s="296"/>
      <c r="K306" s="296"/>
      <c r="L306" s="296"/>
      <c r="M306" s="296"/>
      <c r="N306" s="296"/>
      <c r="O306" s="296"/>
      <c r="P306" s="296"/>
      <c r="Q306" s="296"/>
      <c r="R306" s="296"/>
      <c r="S306" s="296"/>
      <c r="T306" s="296"/>
      <c r="U306" s="296"/>
      <c r="V306" s="296"/>
      <c r="W306" s="296"/>
      <c r="X306" s="296"/>
      <c r="Y306" s="296"/>
      <c r="Z306" s="296"/>
    </row>
    <row r="307" spans="1:26" ht="15.75" customHeight="1" x14ac:dyDescent="0.25">
      <c r="A307" s="296"/>
      <c r="B307" s="296"/>
      <c r="C307" s="296"/>
      <c r="D307" s="296"/>
      <c r="E307" s="296"/>
      <c r="F307" s="296"/>
      <c r="G307" s="296"/>
      <c r="H307" s="505"/>
      <c r="I307" s="296"/>
      <c r="J307" s="296"/>
      <c r="K307" s="296"/>
      <c r="L307" s="296"/>
      <c r="M307" s="296"/>
      <c r="N307" s="296"/>
      <c r="O307" s="296"/>
      <c r="P307" s="296"/>
      <c r="Q307" s="296"/>
      <c r="R307" s="296"/>
      <c r="S307" s="296"/>
      <c r="T307" s="296"/>
      <c r="U307" s="296"/>
      <c r="V307" s="296"/>
      <c r="W307" s="296"/>
      <c r="X307" s="296"/>
      <c r="Y307" s="296"/>
      <c r="Z307" s="296"/>
    </row>
    <row r="308" spans="1:26" ht="15.75" customHeight="1" x14ac:dyDescent="0.25">
      <c r="A308" s="296"/>
      <c r="B308" s="296"/>
      <c r="C308" s="296"/>
      <c r="D308" s="296"/>
      <c r="E308" s="296"/>
      <c r="F308" s="296"/>
      <c r="G308" s="296"/>
      <c r="H308" s="505"/>
      <c r="I308" s="296"/>
      <c r="J308" s="296"/>
      <c r="K308" s="296"/>
      <c r="L308" s="296"/>
      <c r="M308" s="296"/>
      <c r="N308" s="296"/>
      <c r="O308" s="296"/>
      <c r="P308" s="296"/>
      <c r="Q308" s="296"/>
      <c r="R308" s="296"/>
      <c r="S308" s="296"/>
      <c r="T308" s="296"/>
      <c r="U308" s="296"/>
      <c r="V308" s="296"/>
      <c r="W308" s="296"/>
      <c r="X308" s="296"/>
      <c r="Y308" s="296"/>
      <c r="Z308" s="296"/>
    </row>
    <row r="309" spans="1:26" ht="15.75" customHeight="1" x14ac:dyDescent="0.25">
      <c r="A309" s="296"/>
      <c r="B309" s="296"/>
      <c r="C309" s="296"/>
      <c r="D309" s="296"/>
      <c r="E309" s="296"/>
      <c r="F309" s="296"/>
      <c r="G309" s="296"/>
      <c r="H309" s="505"/>
      <c r="I309" s="296"/>
      <c r="J309" s="296"/>
      <c r="K309" s="296"/>
      <c r="L309" s="296"/>
      <c r="M309" s="296"/>
      <c r="N309" s="296"/>
      <c r="O309" s="296"/>
      <c r="P309" s="296"/>
      <c r="Q309" s="296"/>
      <c r="R309" s="296"/>
      <c r="S309" s="296"/>
      <c r="T309" s="296"/>
      <c r="U309" s="296"/>
      <c r="V309" s="296"/>
      <c r="W309" s="296"/>
      <c r="X309" s="296"/>
      <c r="Y309" s="296"/>
      <c r="Z309" s="296"/>
    </row>
    <row r="310" spans="1:26" ht="15.75" customHeight="1" x14ac:dyDescent="0.25">
      <c r="A310" s="296"/>
      <c r="B310" s="296"/>
      <c r="C310" s="296"/>
      <c r="D310" s="296"/>
      <c r="E310" s="296"/>
      <c r="F310" s="296"/>
      <c r="G310" s="296"/>
      <c r="H310" s="505"/>
      <c r="I310" s="296"/>
      <c r="J310" s="296"/>
      <c r="K310" s="296"/>
      <c r="L310" s="296"/>
      <c r="M310" s="296"/>
      <c r="N310" s="296"/>
      <c r="O310" s="296"/>
      <c r="P310" s="296"/>
      <c r="Q310" s="296"/>
      <c r="R310" s="296"/>
      <c r="S310" s="296"/>
      <c r="T310" s="296"/>
      <c r="U310" s="296"/>
      <c r="V310" s="296"/>
      <c r="W310" s="296"/>
      <c r="X310" s="296"/>
      <c r="Y310" s="296"/>
      <c r="Z310" s="296"/>
    </row>
    <row r="311" spans="1:26" ht="15.75" customHeight="1" x14ac:dyDescent="0.25">
      <c r="A311" s="296"/>
      <c r="B311" s="296"/>
      <c r="C311" s="296"/>
      <c r="D311" s="296"/>
      <c r="E311" s="296"/>
      <c r="F311" s="296"/>
      <c r="G311" s="296"/>
      <c r="H311" s="505"/>
      <c r="I311" s="296"/>
      <c r="J311" s="296"/>
      <c r="K311" s="296"/>
      <c r="L311" s="296"/>
      <c r="M311" s="296"/>
      <c r="N311" s="296"/>
      <c r="O311" s="296"/>
      <c r="P311" s="296"/>
      <c r="Q311" s="296"/>
      <c r="R311" s="296"/>
      <c r="S311" s="296"/>
      <c r="T311" s="296"/>
      <c r="U311" s="296"/>
      <c r="V311" s="296"/>
      <c r="W311" s="296"/>
      <c r="X311" s="296"/>
      <c r="Y311" s="296"/>
      <c r="Z311" s="296"/>
    </row>
    <row r="312" spans="1:26" ht="15.75" customHeight="1" x14ac:dyDescent="0.25">
      <c r="A312" s="296"/>
      <c r="B312" s="296"/>
      <c r="C312" s="296"/>
      <c r="D312" s="296"/>
      <c r="E312" s="296"/>
      <c r="F312" s="296"/>
      <c r="G312" s="296"/>
      <c r="H312" s="505"/>
      <c r="I312" s="296"/>
      <c r="J312" s="296"/>
      <c r="K312" s="296"/>
      <c r="L312" s="296"/>
      <c r="M312" s="296"/>
      <c r="N312" s="296"/>
      <c r="O312" s="296"/>
      <c r="P312" s="296"/>
      <c r="Q312" s="296"/>
      <c r="R312" s="296"/>
      <c r="S312" s="296"/>
      <c r="T312" s="296"/>
      <c r="U312" s="296"/>
      <c r="V312" s="296"/>
      <c r="W312" s="296"/>
      <c r="X312" s="296"/>
      <c r="Y312" s="296"/>
      <c r="Z312" s="296"/>
    </row>
    <row r="313" spans="1:26" ht="15.75" customHeight="1" x14ac:dyDescent="0.25">
      <c r="A313" s="296"/>
      <c r="B313" s="296"/>
      <c r="C313" s="296"/>
      <c r="D313" s="296"/>
      <c r="E313" s="296"/>
      <c r="F313" s="296"/>
      <c r="G313" s="296"/>
      <c r="H313" s="505"/>
      <c r="I313" s="296"/>
      <c r="J313" s="296"/>
      <c r="K313" s="296"/>
      <c r="L313" s="296"/>
      <c r="M313" s="296"/>
      <c r="N313" s="296"/>
      <c r="O313" s="296"/>
      <c r="P313" s="296"/>
      <c r="Q313" s="296"/>
      <c r="R313" s="296"/>
      <c r="S313" s="296"/>
      <c r="T313" s="296"/>
      <c r="U313" s="296"/>
      <c r="V313" s="296"/>
      <c r="W313" s="296"/>
      <c r="X313" s="296"/>
      <c r="Y313" s="296"/>
      <c r="Z313" s="296"/>
    </row>
    <row r="314" spans="1:26" ht="15.75" customHeight="1" x14ac:dyDescent="0.25">
      <c r="A314" s="296"/>
      <c r="B314" s="296"/>
      <c r="C314" s="296"/>
      <c r="D314" s="296"/>
      <c r="E314" s="296"/>
      <c r="F314" s="296"/>
      <c r="G314" s="296"/>
      <c r="H314" s="505"/>
      <c r="I314" s="296"/>
      <c r="J314" s="296"/>
      <c r="K314" s="296"/>
      <c r="L314" s="296"/>
      <c r="M314" s="296"/>
      <c r="N314" s="296"/>
      <c r="O314" s="296"/>
      <c r="P314" s="296"/>
      <c r="Q314" s="296"/>
      <c r="R314" s="296"/>
      <c r="S314" s="296"/>
      <c r="T314" s="296"/>
      <c r="U314" s="296"/>
      <c r="V314" s="296"/>
      <c r="W314" s="296"/>
      <c r="X314" s="296"/>
      <c r="Y314" s="296"/>
      <c r="Z314" s="296"/>
    </row>
    <row r="315" spans="1:26" ht="15.75" customHeight="1" x14ac:dyDescent="0.25">
      <c r="A315" s="296"/>
      <c r="B315" s="296"/>
      <c r="C315" s="296"/>
      <c r="D315" s="296"/>
      <c r="E315" s="296"/>
      <c r="F315" s="296"/>
      <c r="G315" s="296"/>
      <c r="H315" s="505"/>
      <c r="I315" s="296"/>
      <c r="J315" s="296"/>
      <c r="K315" s="296"/>
      <c r="L315" s="296"/>
      <c r="M315" s="296"/>
      <c r="N315" s="296"/>
      <c r="O315" s="296"/>
      <c r="P315" s="296"/>
      <c r="Q315" s="296"/>
      <c r="R315" s="296"/>
      <c r="S315" s="296"/>
      <c r="T315" s="296"/>
      <c r="U315" s="296"/>
      <c r="V315" s="296"/>
      <c r="W315" s="296"/>
      <c r="X315" s="296"/>
      <c r="Y315" s="296"/>
      <c r="Z315" s="296"/>
    </row>
    <row r="316" spans="1:26" ht="15.75" customHeight="1" x14ac:dyDescent="0.25">
      <c r="A316" s="296"/>
      <c r="B316" s="296"/>
      <c r="C316" s="296"/>
      <c r="D316" s="296"/>
      <c r="E316" s="296"/>
      <c r="F316" s="296"/>
      <c r="G316" s="296"/>
      <c r="H316" s="505"/>
      <c r="I316" s="296"/>
      <c r="J316" s="296"/>
      <c r="K316" s="296"/>
      <c r="L316" s="296"/>
      <c r="M316" s="296"/>
      <c r="N316" s="296"/>
      <c r="O316" s="296"/>
      <c r="P316" s="296"/>
      <c r="Q316" s="296"/>
      <c r="R316" s="296"/>
      <c r="S316" s="296"/>
      <c r="T316" s="296"/>
      <c r="U316" s="296"/>
      <c r="V316" s="296"/>
      <c r="W316" s="296"/>
      <c r="X316" s="296"/>
      <c r="Y316" s="296"/>
      <c r="Z316" s="296"/>
    </row>
    <row r="317" spans="1:26" ht="15.75" customHeight="1" x14ac:dyDescent="0.25">
      <c r="A317" s="296"/>
      <c r="B317" s="296"/>
      <c r="C317" s="296"/>
      <c r="D317" s="296"/>
      <c r="E317" s="296"/>
      <c r="F317" s="296"/>
      <c r="G317" s="296"/>
      <c r="H317" s="505"/>
      <c r="I317" s="296"/>
      <c r="J317" s="296"/>
      <c r="K317" s="296"/>
      <c r="L317" s="296"/>
      <c r="M317" s="296"/>
      <c r="N317" s="296"/>
      <c r="O317" s="296"/>
      <c r="P317" s="296"/>
      <c r="Q317" s="296"/>
      <c r="R317" s="296"/>
      <c r="S317" s="296"/>
      <c r="T317" s="296"/>
      <c r="U317" s="296"/>
      <c r="V317" s="296"/>
      <c r="W317" s="296"/>
      <c r="X317" s="296"/>
      <c r="Y317" s="296"/>
      <c r="Z317" s="296"/>
    </row>
    <row r="318" spans="1:26" ht="15.75" customHeight="1" x14ac:dyDescent="0.25">
      <c r="A318" s="296"/>
      <c r="B318" s="296"/>
      <c r="C318" s="296"/>
      <c r="D318" s="296"/>
      <c r="E318" s="296"/>
      <c r="F318" s="296"/>
      <c r="G318" s="296"/>
      <c r="H318" s="505"/>
      <c r="I318" s="296"/>
      <c r="J318" s="296"/>
      <c r="K318" s="296"/>
      <c r="L318" s="296"/>
      <c r="M318" s="296"/>
      <c r="N318" s="296"/>
      <c r="O318" s="296"/>
      <c r="P318" s="296"/>
      <c r="Q318" s="296"/>
      <c r="R318" s="296"/>
      <c r="S318" s="296"/>
      <c r="T318" s="296"/>
      <c r="U318" s="296"/>
      <c r="V318" s="296"/>
      <c r="W318" s="296"/>
      <c r="X318" s="296"/>
      <c r="Y318" s="296"/>
      <c r="Z318" s="296"/>
    </row>
    <row r="319" spans="1:26" ht="15.75" customHeight="1" x14ac:dyDescent="0.25">
      <c r="A319" s="296"/>
      <c r="B319" s="296"/>
      <c r="C319" s="296"/>
      <c r="D319" s="296"/>
      <c r="E319" s="296"/>
      <c r="F319" s="296"/>
      <c r="G319" s="296"/>
      <c r="H319" s="505"/>
      <c r="I319" s="296"/>
      <c r="J319" s="296"/>
      <c r="K319" s="296"/>
      <c r="L319" s="296"/>
      <c r="M319" s="296"/>
      <c r="N319" s="296"/>
      <c r="O319" s="296"/>
      <c r="P319" s="296"/>
      <c r="Q319" s="296"/>
      <c r="R319" s="296"/>
      <c r="S319" s="296"/>
      <c r="T319" s="296"/>
      <c r="U319" s="296"/>
      <c r="V319" s="296"/>
      <c r="W319" s="296"/>
      <c r="X319" s="296"/>
      <c r="Y319" s="296"/>
      <c r="Z319" s="296"/>
    </row>
    <row r="320" spans="1:26" ht="15.75" customHeight="1" x14ac:dyDescent="0.25">
      <c r="A320" s="296"/>
      <c r="B320" s="296"/>
      <c r="C320" s="296"/>
      <c r="D320" s="296"/>
      <c r="E320" s="296"/>
      <c r="F320" s="296"/>
      <c r="G320" s="296"/>
      <c r="H320" s="505"/>
      <c r="I320" s="296"/>
      <c r="J320" s="296"/>
      <c r="K320" s="296"/>
      <c r="L320" s="296"/>
      <c r="M320" s="296"/>
      <c r="N320" s="296"/>
      <c r="O320" s="296"/>
      <c r="P320" s="296"/>
      <c r="Q320" s="296"/>
      <c r="R320" s="296"/>
      <c r="S320" s="296"/>
      <c r="T320" s="296"/>
      <c r="U320" s="296"/>
      <c r="V320" s="296"/>
      <c r="W320" s="296"/>
      <c r="X320" s="296"/>
      <c r="Y320" s="296"/>
      <c r="Z320" s="296"/>
    </row>
    <row r="321" spans="1:26" ht="15.75" customHeight="1" x14ac:dyDescent="0.25">
      <c r="A321" s="296"/>
      <c r="B321" s="296"/>
      <c r="C321" s="296"/>
      <c r="D321" s="296"/>
      <c r="E321" s="296"/>
      <c r="F321" s="296"/>
      <c r="G321" s="296"/>
      <c r="H321" s="505"/>
      <c r="I321" s="296"/>
      <c r="J321" s="296"/>
      <c r="K321" s="296"/>
      <c r="L321" s="296"/>
      <c r="M321" s="296"/>
      <c r="N321" s="296"/>
      <c r="O321" s="296"/>
      <c r="P321" s="296"/>
      <c r="Q321" s="296"/>
      <c r="R321" s="296"/>
      <c r="S321" s="296"/>
      <c r="T321" s="296"/>
      <c r="U321" s="296"/>
      <c r="V321" s="296"/>
      <c r="W321" s="296"/>
      <c r="X321" s="296"/>
      <c r="Y321" s="296"/>
      <c r="Z321" s="296"/>
    </row>
    <row r="322" spans="1:26" ht="15.75" customHeight="1" x14ac:dyDescent="0.25">
      <c r="A322" s="296"/>
      <c r="B322" s="296"/>
      <c r="C322" s="296"/>
      <c r="D322" s="296"/>
      <c r="E322" s="296"/>
      <c r="F322" s="296"/>
      <c r="G322" s="296"/>
      <c r="H322" s="505"/>
      <c r="I322" s="296"/>
      <c r="J322" s="296"/>
      <c r="K322" s="296"/>
      <c r="L322" s="296"/>
      <c r="M322" s="296"/>
      <c r="N322" s="296"/>
      <c r="O322" s="296"/>
      <c r="P322" s="296"/>
      <c r="Q322" s="296"/>
      <c r="R322" s="296"/>
      <c r="S322" s="296"/>
      <c r="T322" s="296"/>
      <c r="U322" s="296"/>
      <c r="V322" s="296"/>
      <c r="W322" s="296"/>
      <c r="X322" s="296"/>
      <c r="Y322" s="296"/>
      <c r="Z322" s="296"/>
    </row>
    <row r="323" spans="1:26" ht="15.75" customHeight="1" x14ac:dyDescent="0.25">
      <c r="A323" s="296"/>
      <c r="B323" s="296"/>
      <c r="C323" s="296"/>
      <c r="D323" s="296"/>
      <c r="E323" s="296"/>
      <c r="F323" s="296"/>
      <c r="G323" s="296"/>
      <c r="H323" s="505"/>
      <c r="I323" s="296"/>
      <c r="J323" s="296"/>
      <c r="K323" s="296"/>
      <c r="L323" s="296"/>
      <c r="M323" s="296"/>
      <c r="N323" s="296"/>
      <c r="O323" s="296"/>
      <c r="P323" s="296"/>
      <c r="Q323" s="296"/>
      <c r="R323" s="296"/>
      <c r="S323" s="296"/>
      <c r="T323" s="296"/>
      <c r="U323" s="296"/>
      <c r="V323" s="296"/>
      <c r="W323" s="296"/>
      <c r="X323" s="296"/>
      <c r="Y323" s="296"/>
      <c r="Z323" s="296"/>
    </row>
    <row r="324" spans="1:26" ht="15.75" customHeight="1" x14ac:dyDescent="0.25">
      <c r="A324" s="296"/>
      <c r="B324" s="296"/>
      <c r="C324" s="296"/>
      <c r="D324" s="296"/>
      <c r="E324" s="296"/>
      <c r="F324" s="296"/>
      <c r="G324" s="296"/>
      <c r="H324" s="505"/>
      <c r="I324" s="296"/>
      <c r="J324" s="296"/>
      <c r="K324" s="296"/>
      <c r="L324" s="296"/>
      <c r="M324" s="296"/>
      <c r="N324" s="296"/>
      <c r="O324" s="296"/>
      <c r="P324" s="296"/>
      <c r="Q324" s="296"/>
      <c r="R324" s="296"/>
      <c r="S324" s="296"/>
      <c r="T324" s="296"/>
      <c r="U324" s="296"/>
      <c r="V324" s="296"/>
      <c r="W324" s="296"/>
      <c r="X324" s="296"/>
      <c r="Y324" s="296"/>
      <c r="Z324" s="296"/>
    </row>
    <row r="325" spans="1:26" ht="15.75" customHeight="1" x14ac:dyDescent="0.25">
      <c r="A325" s="296"/>
      <c r="B325" s="296"/>
      <c r="C325" s="296"/>
      <c r="D325" s="296"/>
      <c r="E325" s="296"/>
      <c r="F325" s="296"/>
      <c r="G325" s="296"/>
      <c r="H325" s="505"/>
      <c r="I325" s="296"/>
      <c r="J325" s="296"/>
      <c r="K325" s="296"/>
      <c r="L325" s="296"/>
      <c r="M325" s="296"/>
      <c r="N325" s="296"/>
      <c r="O325" s="296"/>
      <c r="P325" s="296"/>
      <c r="Q325" s="296"/>
      <c r="R325" s="296"/>
      <c r="S325" s="296"/>
      <c r="T325" s="296"/>
      <c r="U325" s="296"/>
      <c r="V325" s="296"/>
      <c r="W325" s="296"/>
      <c r="X325" s="296"/>
      <c r="Y325" s="296"/>
      <c r="Z325" s="296"/>
    </row>
    <row r="326" spans="1:26" ht="15.75" customHeight="1" x14ac:dyDescent="0.25">
      <c r="A326" s="296"/>
      <c r="B326" s="296"/>
      <c r="C326" s="296"/>
      <c r="D326" s="296"/>
      <c r="E326" s="296"/>
      <c r="F326" s="296"/>
      <c r="G326" s="296"/>
      <c r="H326" s="505"/>
      <c r="I326" s="296"/>
      <c r="J326" s="296"/>
      <c r="K326" s="296"/>
      <c r="L326" s="296"/>
      <c r="M326" s="296"/>
      <c r="N326" s="296"/>
      <c r="O326" s="296"/>
      <c r="P326" s="296"/>
      <c r="Q326" s="296"/>
      <c r="R326" s="296"/>
      <c r="S326" s="296"/>
      <c r="T326" s="296"/>
      <c r="U326" s="296"/>
      <c r="V326" s="296"/>
      <c r="W326" s="296"/>
      <c r="X326" s="296"/>
      <c r="Y326" s="296"/>
      <c r="Z326" s="296"/>
    </row>
    <row r="327" spans="1:26" ht="15.75" customHeight="1" x14ac:dyDescent="0.25">
      <c r="A327" s="296"/>
      <c r="B327" s="296"/>
      <c r="C327" s="296"/>
      <c r="D327" s="296"/>
      <c r="E327" s="296"/>
      <c r="F327" s="296"/>
      <c r="G327" s="296"/>
      <c r="H327" s="505"/>
      <c r="I327" s="296"/>
      <c r="J327" s="296"/>
      <c r="K327" s="296"/>
      <c r="L327" s="296"/>
      <c r="M327" s="296"/>
      <c r="N327" s="296"/>
      <c r="O327" s="296"/>
      <c r="P327" s="296"/>
      <c r="Q327" s="296"/>
      <c r="R327" s="296"/>
      <c r="S327" s="296"/>
      <c r="T327" s="296"/>
      <c r="U327" s="296"/>
      <c r="V327" s="296"/>
      <c r="W327" s="296"/>
      <c r="X327" s="296"/>
      <c r="Y327" s="296"/>
      <c r="Z327" s="296"/>
    </row>
    <row r="328" spans="1:26" ht="15.75" customHeight="1" x14ac:dyDescent="0.25">
      <c r="A328" s="296"/>
      <c r="B328" s="296"/>
      <c r="C328" s="296"/>
      <c r="D328" s="296"/>
      <c r="E328" s="296"/>
      <c r="F328" s="296"/>
      <c r="G328" s="296"/>
      <c r="H328" s="505"/>
      <c r="I328" s="296"/>
      <c r="J328" s="296"/>
      <c r="K328" s="296"/>
      <c r="L328" s="296"/>
      <c r="M328" s="296"/>
      <c r="N328" s="296"/>
      <c r="O328" s="296"/>
      <c r="P328" s="296"/>
      <c r="Q328" s="296"/>
      <c r="R328" s="296"/>
      <c r="S328" s="296"/>
      <c r="T328" s="296"/>
      <c r="U328" s="296"/>
      <c r="V328" s="296"/>
      <c r="W328" s="296"/>
      <c r="X328" s="296"/>
      <c r="Y328" s="296"/>
      <c r="Z328" s="296"/>
    </row>
    <row r="329" spans="1:26" ht="15.75" customHeight="1" x14ac:dyDescent="0.25">
      <c r="A329" s="296"/>
      <c r="B329" s="296"/>
      <c r="C329" s="296"/>
      <c r="D329" s="296"/>
      <c r="E329" s="296"/>
      <c r="F329" s="296"/>
      <c r="G329" s="296"/>
      <c r="H329" s="505"/>
      <c r="I329" s="296"/>
      <c r="J329" s="296"/>
      <c r="K329" s="296"/>
      <c r="L329" s="296"/>
      <c r="M329" s="296"/>
      <c r="N329" s="296"/>
      <c r="O329" s="296"/>
      <c r="P329" s="296"/>
      <c r="Q329" s="296"/>
      <c r="R329" s="296"/>
      <c r="S329" s="296"/>
      <c r="T329" s="296"/>
      <c r="U329" s="296"/>
      <c r="V329" s="296"/>
      <c r="W329" s="296"/>
      <c r="X329" s="296"/>
      <c r="Y329" s="296"/>
      <c r="Z329" s="296"/>
    </row>
    <row r="330" spans="1:26" ht="15.75" customHeight="1" x14ac:dyDescent="0.25">
      <c r="A330" s="296"/>
      <c r="B330" s="296"/>
      <c r="C330" s="296"/>
      <c r="D330" s="296"/>
      <c r="E330" s="296"/>
      <c r="F330" s="296"/>
      <c r="G330" s="296"/>
      <c r="H330" s="505"/>
      <c r="I330" s="296"/>
      <c r="J330" s="296"/>
      <c r="K330" s="296"/>
      <c r="L330" s="296"/>
      <c r="M330" s="296"/>
      <c r="N330" s="296"/>
      <c r="O330" s="296"/>
      <c r="P330" s="296"/>
      <c r="Q330" s="296"/>
      <c r="R330" s="296"/>
      <c r="S330" s="296"/>
      <c r="T330" s="296"/>
      <c r="U330" s="296"/>
      <c r="V330" s="296"/>
      <c r="W330" s="296"/>
      <c r="X330" s="296"/>
      <c r="Y330" s="296"/>
      <c r="Z330" s="296"/>
    </row>
    <row r="331" spans="1:26" ht="15.75" customHeight="1" x14ac:dyDescent="0.25">
      <c r="A331" s="296"/>
      <c r="B331" s="296"/>
      <c r="C331" s="296"/>
      <c r="D331" s="296"/>
      <c r="E331" s="296"/>
      <c r="F331" s="296"/>
      <c r="G331" s="296"/>
      <c r="H331" s="505"/>
      <c r="I331" s="296"/>
      <c r="J331" s="296"/>
      <c r="K331" s="296"/>
      <c r="L331" s="296"/>
      <c r="M331" s="296"/>
      <c r="N331" s="296"/>
      <c r="O331" s="296"/>
      <c r="P331" s="296"/>
      <c r="Q331" s="296"/>
      <c r="R331" s="296"/>
      <c r="S331" s="296"/>
      <c r="T331" s="296"/>
      <c r="U331" s="296"/>
      <c r="V331" s="296"/>
      <c r="W331" s="296"/>
      <c r="X331" s="296"/>
      <c r="Y331" s="296"/>
      <c r="Z331" s="296"/>
    </row>
    <row r="332" spans="1:26" ht="15.75" customHeight="1" x14ac:dyDescent="0.25">
      <c r="A332" s="296"/>
      <c r="B332" s="296"/>
      <c r="C332" s="296"/>
      <c r="D332" s="296"/>
      <c r="E332" s="296"/>
      <c r="F332" s="296"/>
      <c r="G332" s="296"/>
      <c r="H332" s="505"/>
      <c r="I332" s="296"/>
      <c r="J332" s="296"/>
      <c r="K332" s="296"/>
      <c r="L332" s="296"/>
      <c r="M332" s="296"/>
      <c r="N332" s="296"/>
      <c r="O332" s="296"/>
      <c r="P332" s="296"/>
      <c r="Q332" s="296"/>
      <c r="R332" s="296"/>
      <c r="S332" s="296"/>
      <c r="T332" s="296"/>
      <c r="U332" s="296"/>
      <c r="V332" s="296"/>
      <c r="W332" s="296"/>
      <c r="X332" s="296"/>
      <c r="Y332" s="296"/>
      <c r="Z332" s="296"/>
    </row>
    <row r="333" spans="1:26" ht="15.75" customHeight="1" x14ac:dyDescent="0.25">
      <c r="A333" s="296"/>
      <c r="B333" s="296"/>
      <c r="C333" s="296"/>
      <c r="D333" s="296"/>
      <c r="E333" s="296"/>
      <c r="F333" s="296"/>
      <c r="G333" s="296"/>
      <c r="H333" s="505"/>
      <c r="I333" s="296"/>
      <c r="J333" s="296"/>
      <c r="K333" s="296"/>
      <c r="L333" s="296"/>
      <c r="M333" s="296"/>
      <c r="N333" s="296"/>
      <c r="O333" s="296"/>
      <c r="P333" s="296"/>
      <c r="Q333" s="296"/>
      <c r="R333" s="296"/>
      <c r="S333" s="296"/>
      <c r="T333" s="296"/>
      <c r="U333" s="296"/>
      <c r="V333" s="296"/>
      <c r="W333" s="296"/>
      <c r="X333" s="296"/>
      <c r="Y333" s="296"/>
      <c r="Z333" s="296"/>
    </row>
    <row r="334" spans="1:26" ht="15.75" customHeight="1" x14ac:dyDescent="0.25">
      <c r="A334" s="296"/>
      <c r="B334" s="296"/>
      <c r="C334" s="296"/>
      <c r="D334" s="296"/>
      <c r="E334" s="296"/>
      <c r="F334" s="296"/>
      <c r="G334" s="296"/>
      <c r="H334" s="505"/>
      <c r="I334" s="296"/>
      <c r="J334" s="296"/>
      <c r="K334" s="296"/>
      <c r="L334" s="296"/>
      <c r="M334" s="296"/>
      <c r="N334" s="296"/>
      <c r="O334" s="296"/>
      <c r="P334" s="296"/>
      <c r="Q334" s="296"/>
      <c r="R334" s="296"/>
      <c r="S334" s="296"/>
      <c r="T334" s="296"/>
      <c r="U334" s="296"/>
      <c r="V334" s="296"/>
      <c r="W334" s="296"/>
      <c r="X334" s="296"/>
      <c r="Y334" s="296"/>
      <c r="Z334" s="296"/>
    </row>
    <row r="335" spans="1:26" ht="15.75" customHeight="1" x14ac:dyDescent="0.25">
      <c r="A335" s="296"/>
      <c r="B335" s="296"/>
      <c r="C335" s="296"/>
      <c r="D335" s="296"/>
      <c r="E335" s="296"/>
      <c r="F335" s="296"/>
      <c r="G335" s="296"/>
      <c r="H335" s="505"/>
      <c r="I335" s="296"/>
      <c r="J335" s="296"/>
      <c r="K335" s="296"/>
      <c r="L335" s="296"/>
      <c r="M335" s="296"/>
      <c r="N335" s="296"/>
      <c r="O335" s="296"/>
      <c r="P335" s="296"/>
      <c r="Q335" s="296"/>
      <c r="R335" s="296"/>
      <c r="S335" s="296"/>
      <c r="T335" s="296"/>
      <c r="U335" s="296"/>
      <c r="V335" s="296"/>
      <c r="W335" s="296"/>
      <c r="X335" s="296"/>
      <c r="Y335" s="296"/>
      <c r="Z335" s="296"/>
    </row>
    <row r="336" spans="1:26" ht="15.75" customHeight="1" x14ac:dyDescent="0.25">
      <c r="A336" s="296"/>
      <c r="B336" s="296"/>
      <c r="C336" s="296"/>
      <c r="D336" s="296"/>
      <c r="E336" s="296"/>
      <c r="F336" s="296"/>
      <c r="G336" s="296"/>
      <c r="H336" s="505"/>
      <c r="I336" s="296"/>
      <c r="J336" s="296"/>
      <c r="K336" s="296"/>
      <c r="L336" s="296"/>
      <c r="M336" s="296"/>
      <c r="N336" s="296"/>
      <c r="O336" s="296"/>
      <c r="P336" s="296"/>
      <c r="Q336" s="296"/>
      <c r="R336" s="296"/>
      <c r="S336" s="296"/>
      <c r="T336" s="296"/>
      <c r="U336" s="296"/>
      <c r="V336" s="296"/>
      <c r="W336" s="296"/>
      <c r="X336" s="296"/>
      <c r="Y336" s="296"/>
      <c r="Z336" s="296"/>
    </row>
    <row r="337" spans="1:26" ht="15.75" customHeight="1" x14ac:dyDescent="0.25">
      <c r="A337" s="296"/>
      <c r="B337" s="296"/>
      <c r="C337" s="296"/>
      <c r="D337" s="296"/>
      <c r="E337" s="296"/>
      <c r="F337" s="296"/>
      <c r="G337" s="296"/>
      <c r="H337" s="505"/>
      <c r="I337" s="296"/>
      <c r="J337" s="296"/>
      <c r="K337" s="296"/>
      <c r="L337" s="296"/>
      <c r="M337" s="296"/>
      <c r="N337" s="296"/>
      <c r="O337" s="296"/>
      <c r="P337" s="296"/>
      <c r="Q337" s="296"/>
      <c r="R337" s="296"/>
      <c r="S337" s="296"/>
      <c r="T337" s="296"/>
      <c r="U337" s="296"/>
      <c r="V337" s="296"/>
      <c r="W337" s="296"/>
      <c r="X337" s="296"/>
      <c r="Y337" s="296"/>
      <c r="Z337" s="296"/>
    </row>
    <row r="338" spans="1:26" ht="15.75" customHeight="1" x14ac:dyDescent="0.25">
      <c r="A338" s="296"/>
      <c r="B338" s="296"/>
      <c r="C338" s="296"/>
      <c r="D338" s="296"/>
      <c r="E338" s="296"/>
      <c r="F338" s="296"/>
      <c r="G338" s="296"/>
      <c r="H338" s="505"/>
      <c r="I338" s="296"/>
      <c r="J338" s="296"/>
      <c r="K338" s="296"/>
      <c r="L338" s="296"/>
      <c r="M338" s="296"/>
      <c r="N338" s="296"/>
      <c r="O338" s="296"/>
      <c r="P338" s="296"/>
      <c r="Q338" s="296"/>
      <c r="R338" s="296"/>
      <c r="S338" s="296"/>
      <c r="T338" s="296"/>
      <c r="U338" s="296"/>
      <c r="V338" s="296"/>
      <c r="W338" s="296"/>
      <c r="X338" s="296"/>
      <c r="Y338" s="296"/>
      <c r="Z338" s="296"/>
    </row>
    <row r="339" spans="1:26" ht="15.75" customHeight="1" x14ac:dyDescent="0.25">
      <c r="A339" s="296"/>
      <c r="B339" s="296"/>
      <c r="C339" s="296"/>
      <c r="D339" s="296"/>
      <c r="E339" s="296"/>
      <c r="F339" s="296"/>
      <c r="G339" s="296"/>
      <c r="H339" s="505"/>
      <c r="I339" s="296"/>
      <c r="J339" s="296"/>
      <c r="K339" s="296"/>
      <c r="L339" s="296"/>
      <c r="M339" s="296"/>
      <c r="N339" s="296"/>
      <c r="O339" s="296"/>
      <c r="P339" s="296"/>
      <c r="Q339" s="296"/>
      <c r="R339" s="296"/>
      <c r="S339" s="296"/>
      <c r="T339" s="296"/>
      <c r="U339" s="296"/>
      <c r="V339" s="296"/>
      <c r="W339" s="296"/>
      <c r="X339" s="296"/>
      <c r="Y339" s="296"/>
      <c r="Z339" s="296"/>
    </row>
    <row r="340" spans="1:26" ht="15.75" customHeight="1" x14ac:dyDescent="0.25">
      <c r="A340" s="296"/>
      <c r="B340" s="296"/>
      <c r="C340" s="296"/>
      <c r="D340" s="296"/>
      <c r="E340" s="296"/>
      <c r="F340" s="296"/>
      <c r="G340" s="296"/>
      <c r="H340" s="505"/>
      <c r="I340" s="296"/>
      <c r="J340" s="296"/>
      <c r="K340" s="296"/>
      <c r="L340" s="296"/>
      <c r="M340" s="296"/>
      <c r="N340" s="296"/>
      <c r="O340" s="296"/>
      <c r="P340" s="296"/>
      <c r="Q340" s="296"/>
      <c r="R340" s="296"/>
      <c r="S340" s="296"/>
      <c r="T340" s="296"/>
      <c r="U340" s="296"/>
      <c r="V340" s="296"/>
      <c r="W340" s="296"/>
      <c r="X340" s="296"/>
      <c r="Y340" s="296"/>
      <c r="Z340" s="296"/>
    </row>
    <row r="341" spans="1:26" ht="15.75" customHeight="1" x14ac:dyDescent="0.25">
      <c r="A341" s="296"/>
      <c r="B341" s="296"/>
      <c r="C341" s="296"/>
      <c r="D341" s="296"/>
      <c r="E341" s="296"/>
      <c r="F341" s="296"/>
      <c r="G341" s="296"/>
      <c r="H341" s="505"/>
      <c r="I341" s="296"/>
      <c r="J341" s="296"/>
      <c r="K341" s="296"/>
      <c r="L341" s="296"/>
      <c r="M341" s="296"/>
      <c r="N341" s="296"/>
      <c r="O341" s="296"/>
      <c r="P341" s="296"/>
      <c r="Q341" s="296"/>
      <c r="R341" s="296"/>
      <c r="S341" s="296"/>
      <c r="T341" s="296"/>
      <c r="U341" s="296"/>
      <c r="V341" s="296"/>
      <c r="W341" s="296"/>
      <c r="X341" s="296"/>
      <c r="Y341" s="296"/>
      <c r="Z341" s="296"/>
    </row>
    <row r="342" spans="1:26" ht="15.75" customHeight="1" x14ac:dyDescent="0.25">
      <c r="A342" s="296"/>
      <c r="B342" s="296"/>
      <c r="C342" s="296"/>
      <c r="D342" s="296"/>
      <c r="E342" s="296"/>
      <c r="F342" s="296"/>
      <c r="G342" s="296"/>
      <c r="H342" s="505"/>
      <c r="I342" s="296"/>
      <c r="J342" s="296"/>
      <c r="K342" s="296"/>
      <c r="L342" s="296"/>
      <c r="M342" s="296"/>
      <c r="N342" s="296"/>
      <c r="O342" s="296"/>
      <c r="P342" s="296"/>
      <c r="Q342" s="296"/>
      <c r="R342" s="296"/>
      <c r="S342" s="296"/>
      <c r="T342" s="296"/>
      <c r="U342" s="296"/>
      <c r="V342" s="296"/>
      <c r="W342" s="296"/>
      <c r="X342" s="296"/>
      <c r="Y342" s="296"/>
      <c r="Z342" s="296"/>
    </row>
    <row r="343" spans="1:26" ht="15.75" customHeight="1" x14ac:dyDescent="0.25">
      <c r="A343" s="296"/>
      <c r="B343" s="296"/>
      <c r="C343" s="296"/>
      <c r="D343" s="296"/>
      <c r="E343" s="296"/>
      <c r="F343" s="296"/>
      <c r="G343" s="296"/>
      <c r="H343" s="505"/>
      <c r="I343" s="296"/>
      <c r="J343" s="296"/>
      <c r="K343" s="296"/>
      <c r="L343" s="296"/>
      <c r="M343" s="296"/>
      <c r="N343" s="296"/>
      <c r="O343" s="296"/>
      <c r="P343" s="296"/>
      <c r="Q343" s="296"/>
      <c r="R343" s="296"/>
      <c r="S343" s="296"/>
      <c r="T343" s="296"/>
      <c r="U343" s="296"/>
      <c r="V343" s="296"/>
      <c r="W343" s="296"/>
      <c r="X343" s="296"/>
      <c r="Y343" s="296"/>
      <c r="Z343" s="296"/>
    </row>
    <row r="344" spans="1:26" ht="15.75" customHeight="1" x14ac:dyDescent="0.25">
      <c r="A344" s="296"/>
      <c r="B344" s="296"/>
      <c r="C344" s="296"/>
      <c r="D344" s="296"/>
      <c r="E344" s="296"/>
      <c r="F344" s="296"/>
      <c r="G344" s="296"/>
      <c r="H344" s="505"/>
      <c r="I344" s="296"/>
      <c r="J344" s="296"/>
      <c r="K344" s="296"/>
      <c r="L344" s="296"/>
      <c r="M344" s="296"/>
      <c r="N344" s="296"/>
      <c r="O344" s="296"/>
      <c r="P344" s="296"/>
      <c r="Q344" s="296"/>
      <c r="R344" s="296"/>
      <c r="S344" s="296"/>
      <c r="T344" s="296"/>
      <c r="U344" s="296"/>
      <c r="V344" s="296"/>
      <c r="W344" s="296"/>
      <c r="X344" s="296"/>
      <c r="Y344" s="296"/>
      <c r="Z344" s="296"/>
    </row>
    <row r="345" spans="1:26" ht="15.75" customHeight="1" x14ac:dyDescent="0.25">
      <c r="A345" s="296"/>
      <c r="B345" s="296"/>
      <c r="C345" s="296"/>
      <c r="D345" s="296"/>
      <c r="E345" s="296"/>
      <c r="F345" s="296"/>
      <c r="G345" s="296"/>
      <c r="H345" s="505"/>
      <c r="I345" s="296"/>
      <c r="J345" s="296"/>
      <c r="K345" s="296"/>
      <c r="L345" s="296"/>
      <c r="M345" s="296"/>
      <c r="N345" s="296"/>
      <c r="O345" s="296"/>
      <c r="P345" s="296"/>
      <c r="Q345" s="296"/>
      <c r="R345" s="296"/>
      <c r="S345" s="296"/>
      <c r="T345" s="296"/>
      <c r="U345" s="296"/>
      <c r="V345" s="296"/>
      <c r="W345" s="296"/>
      <c r="X345" s="296"/>
      <c r="Y345" s="296"/>
      <c r="Z345" s="296"/>
    </row>
    <row r="346" spans="1:26" ht="15.75" customHeight="1" x14ac:dyDescent="0.25">
      <c r="A346" s="296"/>
      <c r="B346" s="296"/>
      <c r="C346" s="296"/>
      <c r="D346" s="296"/>
      <c r="E346" s="296"/>
      <c r="F346" s="296"/>
      <c r="G346" s="296"/>
      <c r="H346" s="505"/>
      <c r="I346" s="296"/>
      <c r="J346" s="296"/>
      <c r="K346" s="296"/>
      <c r="L346" s="296"/>
      <c r="M346" s="296"/>
      <c r="N346" s="296"/>
      <c r="O346" s="296"/>
      <c r="P346" s="296"/>
      <c r="Q346" s="296"/>
      <c r="R346" s="296"/>
      <c r="S346" s="296"/>
      <c r="T346" s="296"/>
      <c r="U346" s="296"/>
      <c r="V346" s="296"/>
      <c r="W346" s="296"/>
      <c r="X346" s="296"/>
      <c r="Y346" s="296"/>
      <c r="Z346" s="296"/>
    </row>
    <row r="347" spans="1:26" ht="15.75" customHeight="1" x14ac:dyDescent="0.25">
      <c r="A347" s="296"/>
      <c r="B347" s="296"/>
      <c r="C347" s="296"/>
      <c r="D347" s="296"/>
      <c r="E347" s="296"/>
      <c r="F347" s="296"/>
      <c r="G347" s="296"/>
      <c r="H347" s="505"/>
      <c r="I347" s="296"/>
      <c r="J347" s="296"/>
      <c r="K347" s="296"/>
      <c r="L347" s="296"/>
      <c r="M347" s="296"/>
      <c r="N347" s="296"/>
      <c r="O347" s="296"/>
      <c r="P347" s="296"/>
      <c r="Q347" s="296"/>
      <c r="R347" s="296"/>
      <c r="S347" s="296"/>
      <c r="T347" s="296"/>
      <c r="U347" s="296"/>
      <c r="V347" s="296"/>
      <c r="W347" s="296"/>
      <c r="X347" s="296"/>
      <c r="Y347" s="296"/>
      <c r="Z347" s="296"/>
    </row>
    <row r="348" spans="1:26" ht="15.75" customHeight="1" x14ac:dyDescent="0.25">
      <c r="A348" s="296"/>
      <c r="B348" s="296"/>
      <c r="C348" s="296"/>
      <c r="D348" s="296"/>
      <c r="E348" s="296"/>
      <c r="F348" s="296"/>
      <c r="G348" s="296"/>
      <c r="H348" s="505"/>
      <c r="I348" s="296"/>
      <c r="J348" s="296"/>
      <c r="K348" s="296"/>
      <c r="L348" s="296"/>
      <c r="M348" s="296"/>
      <c r="N348" s="296"/>
      <c r="O348" s="296"/>
      <c r="P348" s="296"/>
      <c r="Q348" s="296"/>
      <c r="R348" s="296"/>
      <c r="S348" s="296"/>
      <c r="T348" s="296"/>
      <c r="U348" s="296"/>
      <c r="V348" s="296"/>
      <c r="W348" s="296"/>
      <c r="X348" s="296"/>
      <c r="Y348" s="296"/>
      <c r="Z348" s="296"/>
    </row>
    <row r="349" spans="1:26" ht="15.75" customHeight="1" x14ac:dyDescent="0.25">
      <c r="A349" s="296"/>
      <c r="B349" s="296"/>
      <c r="C349" s="296"/>
      <c r="D349" s="296"/>
      <c r="E349" s="296"/>
      <c r="F349" s="296"/>
      <c r="G349" s="296"/>
      <c r="H349" s="505"/>
      <c r="I349" s="296"/>
      <c r="J349" s="296"/>
      <c r="K349" s="296"/>
      <c r="L349" s="296"/>
      <c r="M349" s="296"/>
      <c r="N349" s="296"/>
      <c r="O349" s="296"/>
      <c r="P349" s="296"/>
      <c r="Q349" s="296"/>
      <c r="R349" s="296"/>
      <c r="S349" s="296"/>
      <c r="T349" s="296"/>
      <c r="U349" s="296"/>
      <c r="V349" s="296"/>
      <c r="W349" s="296"/>
      <c r="X349" s="296"/>
      <c r="Y349" s="296"/>
      <c r="Z349" s="296"/>
    </row>
    <row r="350" spans="1:26" ht="15.75" customHeight="1" x14ac:dyDescent="0.25">
      <c r="A350" s="296"/>
      <c r="B350" s="296"/>
      <c r="C350" s="296"/>
      <c r="D350" s="296"/>
      <c r="E350" s="296"/>
      <c r="F350" s="296"/>
      <c r="G350" s="296"/>
      <c r="H350" s="505"/>
      <c r="I350" s="296"/>
      <c r="J350" s="296"/>
      <c r="K350" s="296"/>
      <c r="L350" s="296"/>
      <c r="M350" s="296"/>
      <c r="N350" s="296"/>
      <c r="O350" s="296"/>
      <c r="P350" s="296"/>
      <c r="Q350" s="296"/>
      <c r="R350" s="296"/>
      <c r="S350" s="296"/>
      <c r="T350" s="296"/>
      <c r="U350" s="296"/>
      <c r="V350" s="296"/>
      <c r="W350" s="296"/>
      <c r="X350" s="296"/>
      <c r="Y350" s="296"/>
      <c r="Z350" s="296"/>
    </row>
    <row r="351" spans="1:26" ht="15.75" customHeight="1" x14ac:dyDescent="0.25">
      <c r="A351" s="296"/>
      <c r="B351" s="296"/>
      <c r="C351" s="296"/>
      <c r="D351" s="296"/>
      <c r="E351" s="296"/>
      <c r="F351" s="296"/>
      <c r="G351" s="296"/>
      <c r="H351" s="505"/>
      <c r="I351" s="296"/>
      <c r="J351" s="296"/>
      <c r="K351" s="296"/>
      <c r="L351" s="296"/>
      <c r="M351" s="296"/>
      <c r="N351" s="296"/>
      <c r="O351" s="296"/>
      <c r="P351" s="296"/>
      <c r="Q351" s="296"/>
      <c r="R351" s="296"/>
      <c r="S351" s="296"/>
      <c r="T351" s="296"/>
      <c r="U351" s="296"/>
      <c r="V351" s="296"/>
      <c r="W351" s="296"/>
      <c r="X351" s="296"/>
      <c r="Y351" s="296"/>
      <c r="Z351" s="296"/>
    </row>
    <row r="352" spans="1:26" ht="15.75" customHeight="1" x14ac:dyDescent="0.25">
      <c r="A352" s="296"/>
      <c r="B352" s="296"/>
      <c r="C352" s="296"/>
      <c r="D352" s="296"/>
      <c r="E352" s="296"/>
      <c r="F352" s="296"/>
      <c r="G352" s="296"/>
      <c r="H352" s="505"/>
      <c r="I352" s="296"/>
      <c r="J352" s="296"/>
      <c r="K352" s="296"/>
      <c r="L352" s="296"/>
      <c r="M352" s="296"/>
      <c r="N352" s="296"/>
      <c r="O352" s="296"/>
      <c r="P352" s="296"/>
      <c r="Q352" s="296"/>
      <c r="R352" s="296"/>
      <c r="S352" s="296"/>
      <c r="T352" s="296"/>
      <c r="U352" s="296"/>
      <c r="V352" s="296"/>
      <c r="W352" s="296"/>
      <c r="X352" s="296"/>
      <c r="Y352" s="296"/>
      <c r="Z352" s="296"/>
    </row>
    <row r="353" spans="1:26" ht="15.75" customHeight="1" x14ac:dyDescent="0.25">
      <c r="A353" s="296"/>
      <c r="B353" s="296"/>
      <c r="C353" s="296"/>
      <c r="D353" s="296"/>
      <c r="E353" s="296"/>
      <c r="F353" s="296"/>
      <c r="G353" s="296"/>
      <c r="H353" s="505"/>
      <c r="I353" s="296"/>
      <c r="J353" s="296"/>
      <c r="K353" s="296"/>
      <c r="L353" s="296"/>
      <c r="M353" s="296"/>
      <c r="N353" s="296"/>
      <c r="O353" s="296"/>
      <c r="P353" s="296"/>
      <c r="Q353" s="296"/>
      <c r="R353" s="296"/>
      <c r="S353" s="296"/>
      <c r="T353" s="296"/>
      <c r="U353" s="296"/>
      <c r="V353" s="296"/>
      <c r="W353" s="296"/>
      <c r="X353" s="296"/>
      <c r="Y353" s="296"/>
      <c r="Z353" s="296"/>
    </row>
    <row r="354" spans="1:26" ht="15.75" customHeight="1" x14ac:dyDescent="0.25">
      <c r="A354" s="296"/>
      <c r="B354" s="296"/>
      <c r="C354" s="296"/>
      <c r="D354" s="296"/>
      <c r="E354" s="296"/>
      <c r="F354" s="296"/>
      <c r="G354" s="296"/>
      <c r="H354" s="505"/>
      <c r="I354" s="296"/>
      <c r="J354" s="296"/>
      <c r="K354" s="296"/>
      <c r="L354" s="296"/>
      <c r="M354" s="296"/>
      <c r="N354" s="296"/>
      <c r="O354" s="296"/>
      <c r="P354" s="296"/>
      <c r="Q354" s="296"/>
      <c r="R354" s="296"/>
      <c r="S354" s="296"/>
      <c r="T354" s="296"/>
      <c r="U354" s="296"/>
      <c r="V354" s="296"/>
      <c r="W354" s="296"/>
      <c r="X354" s="296"/>
      <c r="Y354" s="296"/>
      <c r="Z354" s="296"/>
    </row>
    <row r="355" spans="1:26" ht="15.75" customHeight="1" x14ac:dyDescent="0.25">
      <c r="A355" s="296"/>
      <c r="B355" s="296"/>
      <c r="C355" s="296"/>
      <c r="D355" s="296"/>
      <c r="E355" s="296"/>
      <c r="F355" s="296"/>
      <c r="G355" s="296"/>
      <c r="H355" s="505"/>
      <c r="I355" s="296"/>
      <c r="J355" s="296"/>
      <c r="K355" s="296"/>
      <c r="L355" s="296"/>
      <c r="M355" s="296"/>
      <c r="N355" s="296"/>
      <c r="O355" s="296"/>
      <c r="P355" s="296"/>
      <c r="Q355" s="296"/>
      <c r="R355" s="296"/>
      <c r="S355" s="296"/>
      <c r="T355" s="296"/>
      <c r="U355" s="296"/>
      <c r="V355" s="296"/>
      <c r="W355" s="296"/>
      <c r="X355" s="296"/>
      <c r="Y355" s="296"/>
      <c r="Z355" s="296"/>
    </row>
    <row r="356" spans="1:26" ht="15.75" customHeight="1" x14ac:dyDescent="0.25">
      <c r="A356" s="296"/>
      <c r="B356" s="296"/>
      <c r="C356" s="296"/>
      <c r="D356" s="296"/>
      <c r="E356" s="296"/>
      <c r="F356" s="296"/>
      <c r="G356" s="296"/>
      <c r="H356" s="505"/>
      <c r="I356" s="296"/>
      <c r="J356" s="296"/>
      <c r="K356" s="296"/>
      <c r="L356" s="296"/>
      <c r="M356" s="296"/>
      <c r="N356" s="296"/>
      <c r="O356" s="296"/>
      <c r="P356" s="296"/>
      <c r="Q356" s="296"/>
      <c r="R356" s="296"/>
      <c r="S356" s="296"/>
      <c r="T356" s="296"/>
      <c r="U356" s="296"/>
      <c r="V356" s="296"/>
      <c r="W356" s="296"/>
      <c r="X356" s="296"/>
      <c r="Y356" s="296"/>
      <c r="Z356" s="296"/>
    </row>
    <row r="357" spans="1:26" ht="15.75" customHeight="1" x14ac:dyDescent="0.25">
      <c r="A357" s="296"/>
      <c r="B357" s="296"/>
      <c r="C357" s="296"/>
      <c r="D357" s="296"/>
      <c r="E357" s="296"/>
      <c r="F357" s="296"/>
      <c r="G357" s="296"/>
      <c r="H357" s="505"/>
      <c r="I357" s="296"/>
      <c r="J357" s="296"/>
      <c r="K357" s="296"/>
      <c r="L357" s="296"/>
      <c r="M357" s="296"/>
      <c r="N357" s="296"/>
      <c r="O357" s="296"/>
      <c r="P357" s="296"/>
      <c r="Q357" s="296"/>
      <c r="R357" s="296"/>
      <c r="S357" s="296"/>
      <c r="T357" s="296"/>
      <c r="U357" s="296"/>
      <c r="V357" s="296"/>
      <c r="W357" s="296"/>
      <c r="X357" s="296"/>
      <c r="Y357" s="296"/>
      <c r="Z357" s="296"/>
    </row>
    <row r="358" spans="1:26" ht="15.75" customHeight="1" x14ac:dyDescent="0.25">
      <c r="A358" s="296"/>
      <c r="B358" s="296"/>
      <c r="C358" s="296"/>
      <c r="D358" s="296"/>
      <c r="E358" s="296"/>
      <c r="F358" s="296"/>
      <c r="G358" s="296"/>
      <c r="H358" s="505"/>
      <c r="I358" s="296"/>
      <c r="J358" s="296"/>
      <c r="K358" s="296"/>
      <c r="L358" s="296"/>
      <c r="M358" s="296"/>
      <c r="N358" s="296"/>
      <c r="O358" s="296"/>
      <c r="P358" s="296"/>
      <c r="Q358" s="296"/>
      <c r="R358" s="296"/>
      <c r="S358" s="296"/>
      <c r="T358" s="296"/>
      <c r="U358" s="296"/>
      <c r="V358" s="296"/>
      <c r="W358" s="296"/>
      <c r="X358" s="296"/>
      <c r="Y358" s="296"/>
      <c r="Z358" s="296"/>
    </row>
    <row r="359" spans="1:26" ht="15.75" customHeight="1" x14ac:dyDescent="0.25">
      <c r="A359" s="296"/>
      <c r="B359" s="296"/>
      <c r="C359" s="296"/>
      <c r="D359" s="296"/>
      <c r="E359" s="296"/>
      <c r="F359" s="296"/>
      <c r="G359" s="296"/>
      <c r="H359" s="505"/>
      <c r="I359" s="296"/>
      <c r="J359" s="296"/>
      <c r="K359" s="296"/>
      <c r="L359" s="296"/>
      <c r="M359" s="296"/>
      <c r="N359" s="296"/>
      <c r="O359" s="296"/>
      <c r="P359" s="296"/>
      <c r="Q359" s="296"/>
      <c r="R359" s="296"/>
      <c r="S359" s="296"/>
      <c r="T359" s="296"/>
      <c r="U359" s="296"/>
      <c r="V359" s="296"/>
      <c r="W359" s="296"/>
      <c r="X359" s="296"/>
      <c r="Y359" s="296"/>
      <c r="Z359" s="296"/>
    </row>
    <row r="360" spans="1:26" ht="15.75" customHeight="1" x14ac:dyDescent="0.25">
      <c r="A360" s="296"/>
      <c r="B360" s="296"/>
      <c r="C360" s="296"/>
      <c r="D360" s="296"/>
      <c r="E360" s="296"/>
      <c r="F360" s="296"/>
      <c r="G360" s="296"/>
      <c r="H360" s="505"/>
      <c r="I360" s="296"/>
      <c r="J360" s="296"/>
      <c r="K360" s="296"/>
      <c r="L360" s="296"/>
      <c r="M360" s="296"/>
      <c r="N360" s="296"/>
      <c r="O360" s="296"/>
      <c r="P360" s="296"/>
      <c r="Q360" s="296"/>
      <c r="R360" s="296"/>
      <c r="S360" s="296"/>
      <c r="T360" s="296"/>
      <c r="U360" s="296"/>
      <c r="V360" s="296"/>
      <c r="W360" s="296"/>
      <c r="X360" s="296"/>
      <c r="Y360" s="296"/>
      <c r="Z360" s="296"/>
    </row>
    <row r="361" spans="1:26" ht="15.75" customHeight="1" x14ac:dyDescent="0.25">
      <c r="A361" s="296"/>
      <c r="B361" s="296"/>
      <c r="C361" s="296"/>
      <c r="D361" s="296"/>
      <c r="E361" s="296"/>
      <c r="F361" s="296"/>
      <c r="G361" s="296"/>
      <c r="H361" s="505"/>
      <c r="I361" s="296"/>
      <c r="J361" s="296"/>
      <c r="K361" s="296"/>
      <c r="L361" s="296"/>
      <c r="M361" s="296"/>
      <c r="N361" s="296"/>
      <c r="O361" s="296"/>
      <c r="P361" s="296"/>
      <c r="Q361" s="296"/>
      <c r="R361" s="296"/>
      <c r="S361" s="296"/>
      <c r="T361" s="296"/>
      <c r="U361" s="296"/>
      <c r="V361" s="296"/>
      <c r="W361" s="296"/>
      <c r="X361" s="296"/>
      <c r="Y361" s="296"/>
      <c r="Z361" s="296"/>
    </row>
    <row r="362" spans="1:26" ht="15.75" customHeight="1" x14ac:dyDescent="0.25">
      <c r="A362" s="296"/>
      <c r="B362" s="296"/>
      <c r="C362" s="296"/>
      <c r="D362" s="296"/>
      <c r="E362" s="296"/>
      <c r="F362" s="296"/>
      <c r="G362" s="296"/>
      <c r="H362" s="505"/>
      <c r="I362" s="296"/>
      <c r="J362" s="296"/>
      <c r="K362" s="296"/>
      <c r="L362" s="296"/>
      <c r="M362" s="296"/>
      <c r="N362" s="296"/>
      <c r="O362" s="296"/>
      <c r="P362" s="296"/>
      <c r="Q362" s="296"/>
      <c r="R362" s="296"/>
      <c r="S362" s="296"/>
      <c r="T362" s="296"/>
      <c r="U362" s="296"/>
      <c r="V362" s="296"/>
      <c r="W362" s="296"/>
      <c r="X362" s="296"/>
      <c r="Y362" s="296"/>
      <c r="Z362" s="296"/>
    </row>
    <row r="363" spans="1:26" ht="15.75" customHeight="1" x14ac:dyDescent="0.25">
      <c r="A363" s="296"/>
      <c r="B363" s="296"/>
      <c r="C363" s="296"/>
      <c r="D363" s="296"/>
      <c r="E363" s="296"/>
      <c r="F363" s="296"/>
      <c r="G363" s="296"/>
      <c r="H363" s="505"/>
      <c r="I363" s="296"/>
      <c r="J363" s="296"/>
      <c r="K363" s="296"/>
      <c r="L363" s="296"/>
      <c r="M363" s="296"/>
      <c r="N363" s="296"/>
      <c r="O363" s="296"/>
      <c r="P363" s="296"/>
      <c r="Q363" s="296"/>
      <c r="R363" s="296"/>
      <c r="S363" s="296"/>
      <c r="T363" s="296"/>
      <c r="U363" s="296"/>
      <c r="V363" s="296"/>
      <c r="W363" s="296"/>
      <c r="X363" s="296"/>
      <c r="Y363" s="296"/>
      <c r="Z363" s="296"/>
    </row>
    <row r="364" spans="1:26" ht="15.75" customHeight="1" x14ac:dyDescent="0.25">
      <c r="A364" s="296"/>
      <c r="B364" s="296"/>
      <c r="C364" s="296"/>
      <c r="D364" s="296"/>
      <c r="E364" s="296"/>
      <c r="F364" s="296"/>
      <c r="G364" s="296"/>
      <c r="H364" s="505"/>
      <c r="I364" s="296"/>
      <c r="J364" s="296"/>
      <c r="K364" s="296"/>
      <c r="L364" s="296"/>
      <c r="M364" s="296"/>
      <c r="N364" s="296"/>
      <c r="O364" s="296"/>
      <c r="P364" s="296"/>
      <c r="Q364" s="296"/>
      <c r="R364" s="296"/>
      <c r="S364" s="296"/>
      <c r="T364" s="296"/>
      <c r="U364" s="296"/>
      <c r="V364" s="296"/>
      <c r="W364" s="296"/>
      <c r="X364" s="296"/>
      <c r="Y364" s="296"/>
      <c r="Z364" s="296"/>
    </row>
    <row r="365" spans="1:26" ht="15.75" customHeight="1" x14ac:dyDescent="0.25">
      <c r="A365" s="296"/>
      <c r="B365" s="296"/>
      <c r="C365" s="296"/>
      <c r="D365" s="296"/>
      <c r="E365" s="296"/>
      <c r="F365" s="296"/>
      <c r="G365" s="296"/>
      <c r="H365" s="505"/>
      <c r="I365" s="296"/>
      <c r="J365" s="296"/>
      <c r="K365" s="296"/>
      <c r="L365" s="296"/>
      <c r="M365" s="296"/>
      <c r="N365" s="296"/>
      <c r="O365" s="296"/>
      <c r="P365" s="296"/>
      <c r="Q365" s="296"/>
      <c r="R365" s="296"/>
      <c r="S365" s="296"/>
      <c r="T365" s="296"/>
      <c r="U365" s="296"/>
      <c r="V365" s="296"/>
      <c r="W365" s="296"/>
      <c r="X365" s="296"/>
      <c r="Y365" s="296"/>
      <c r="Z365" s="296"/>
    </row>
    <row r="366" spans="1:26" ht="15.75" customHeight="1" x14ac:dyDescent="0.25">
      <c r="A366" s="296"/>
      <c r="B366" s="296"/>
      <c r="C366" s="296"/>
      <c r="D366" s="296"/>
      <c r="E366" s="296"/>
      <c r="F366" s="296"/>
      <c r="G366" s="296"/>
      <c r="H366" s="505"/>
      <c r="I366" s="296"/>
      <c r="J366" s="296"/>
      <c r="K366" s="296"/>
      <c r="L366" s="296"/>
      <c r="M366" s="296"/>
      <c r="N366" s="296"/>
      <c r="O366" s="296"/>
      <c r="P366" s="296"/>
      <c r="Q366" s="296"/>
      <c r="R366" s="296"/>
      <c r="S366" s="296"/>
      <c r="T366" s="296"/>
      <c r="U366" s="296"/>
      <c r="V366" s="296"/>
      <c r="W366" s="296"/>
      <c r="X366" s="296"/>
      <c r="Y366" s="296"/>
      <c r="Z366" s="296"/>
    </row>
    <row r="367" spans="1:26" ht="15.75" customHeight="1" x14ac:dyDescent="0.25">
      <c r="A367" s="296"/>
      <c r="B367" s="296"/>
      <c r="C367" s="296"/>
      <c r="D367" s="296"/>
      <c r="E367" s="296"/>
      <c r="F367" s="296"/>
      <c r="G367" s="296"/>
      <c r="H367" s="505"/>
      <c r="I367" s="296"/>
      <c r="J367" s="296"/>
      <c r="K367" s="296"/>
      <c r="L367" s="296"/>
      <c r="M367" s="296"/>
      <c r="N367" s="296"/>
      <c r="O367" s="296"/>
      <c r="P367" s="296"/>
      <c r="Q367" s="296"/>
      <c r="R367" s="296"/>
      <c r="S367" s="296"/>
      <c r="T367" s="296"/>
      <c r="U367" s="296"/>
      <c r="V367" s="296"/>
      <c r="W367" s="296"/>
      <c r="X367" s="296"/>
      <c r="Y367" s="296"/>
      <c r="Z367" s="296"/>
    </row>
    <row r="368" spans="1:26" ht="15.75" customHeight="1" x14ac:dyDescent="0.25">
      <c r="A368" s="296"/>
      <c r="B368" s="296"/>
      <c r="C368" s="296"/>
      <c r="D368" s="296"/>
      <c r="E368" s="296"/>
      <c r="F368" s="296"/>
      <c r="G368" s="296"/>
      <c r="H368" s="505"/>
      <c r="I368" s="296"/>
      <c r="J368" s="296"/>
      <c r="K368" s="296"/>
      <c r="L368" s="296"/>
      <c r="M368" s="296"/>
      <c r="N368" s="296"/>
      <c r="O368" s="296"/>
      <c r="P368" s="296"/>
      <c r="Q368" s="296"/>
      <c r="R368" s="296"/>
      <c r="S368" s="296"/>
      <c r="T368" s="296"/>
      <c r="U368" s="296"/>
      <c r="V368" s="296"/>
      <c r="W368" s="296"/>
      <c r="X368" s="296"/>
      <c r="Y368" s="296"/>
      <c r="Z368" s="296"/>
    </row>
    <row r="369" spans="1:26" ht="15.75" customHeight="1" x14ac:dyDescent="0.25">
      <c r="A369" s="296"/>
      <c r="B369" s="296"/>
      <c r="C369" s="296"/>
      <c r="D369" s="296"/>
      <c r="E369" s="296"/>
      <c r="F369" s="296"/>
      <c r="G369" s="296"/>
      <c r="H369" s="505"/>
      <c r="I369" s="296"/>
      <c r="J369" s="296"/>
      <c r="K369" s="296"/>
      <c r="L369" s="296"/>
      <c r="M369" s="296"/>
      <c r="N369" s="296"/>
      <c r="O369" s="296"/>
      <c r="P369" s="296"/>
      <c r="Q369" s="296"/>
      <c r="R369" s="296"/>
      <c r="S369" s="296"/>
      <c r="T369" s="296"/>
      <c r="U369" s="296"/>
      <c r="V369" s="296"/>
      <c r="W369" s="296"/>
      <c r="X369" s="296"/>
      <c r="Y369" s="296"/>
      <c r="Z369" s="296"/>
    </row>
    <row r="370" spans="1:26" ht="15.75" customHeight="1" x14ac:dyDescent="0.25">
      <c r="A370" s="296"/>
      <c r="B370" s="296"/>
      <c r="C370" s="296"/>
      <c r="D370" s="296"/>
      <c r="E370" s="296"/>
      <c r="F370" s="296"/>
      <c r="G370" s="296"/>
      <c r="H370" s="505"/>
      <c r="I370" s="296"/>
      <c r="J370" s="296"/>
      <c r="K370" s="296"/>
      <c r="L370" s="296"/>
      <c r="M370" s="296"/>
      <c r="N370" s="296"/>
      <c r="O370" s="296"/>
      <c r="P370" s="296"/>
      <c r="Q370" s="296"/>
      <c r="R370" s="296"/>
      <c r="S370" s="296"/>
      <c r="T370" s="296"/>
      <c r="U370" s="296"/>
      <c r="V370" s="296"/>
      <c r="W370" s="296"/>
      <c r="X370" s="296"/>
      <c r="Y370" s="296"/>
      <c r="Z370" s="296"/>
    </row>
    <row r="371" spans="1:26" ht="15.75" customHeight="1" x14ac:dyDescent="0.25">
      <c r="A371" s="296"/>
      <c r="B371" s="296"/>
      <c r="C371" s="296"/>
      <c r="D371" s="296"/>
      <c r="E371" s="296"/>
      <c r="F371" s="296"/>
      <c r="G371" s="296"/>
      <c r="H371" s="505"/>
      <c r="I371" s="296"/>
      <c r="J371" s="296"/>
      <c r="K371" s="296"/>
      <c r="L371" s="296"/>
      <c r="M371" s="296"/>
      <c r="N371" s="296"/>
      <c r="O371" s="296"/>
      <c r="P371" s="296"/>
      <c r="Q371" s="296"/>
      <c r="R371" s="296"/>
      <c r="S371" s="296"/>
      <c r="T371" s="296"/>
      <c r="U371" s="296"/>
      <c r="V371" s="296"/>
      <c r="W371" s="296"/>
      <c r="X371" s="296"/>
      <c r="Y371" s="296"/>
      <c r="Z371" s="296"/>
    </row>
    <row r="372" spans="1:26" ht="15.75" customHeight="1" x14ac:dyDescent="0.25">
      <c r="A372" s="296"/>
      <c r="B372" s="296"/>
      <c r="C372" s="296"/>
      <c r="D372" s="296"/>
      <c r="E372" s="296"/>
      <c r="F372" s="296"/>
      <c r="G372" s="296"/>
      <c r="H372" s="505"/>
      <c r="I372" s="296"/>
      <c r="J372" s="296"/>
      <c r="K372" s="296"/>
      <c r="L372" s="296"/>
      <c r="M372" s="296"/>
      <c r="N372" s="296"/>
      <c r="O372" s="296"/>
      <c r="P372" s="296"/>
      <c r="Q372" s="296"/>
      <c r="R372" s="296"/>
      <c r="S372" s="296"/>
      <c r="T372" s="296"/>
      <c r="U372" s="296"/>
      <c r="V372" s="296"/>
      <c r="W372" s="296"/>
      <c r="X372" s="296"/>
      <c r="Y372" s="296"/>
      <c r="Z372" s="296"/>
    </row>
    <row r="373" spans="1:26" ht="15.75" customHeight="1" x14ac:dyDescent="0.25">
      <c r="A373" s="296"/>
      <c r="B373" s="296"/>
      <c r="C373" s="296"/>
      <c r="D373" s="296"/>
      <c r="E373" s="296"/>
      <c r="F373" s="296"/>
      <c r="G373" s="296"/>
      <c r="H373" s="505"/>
      <c r="I373" s="296"/>
      <c r="J373" s="296"/>
      <c r="K373" s="296"/>
      <c r="L373" s="296"/>
      <c r="M373" s="296"/>
      <c r="N373" s="296"/>
      <c r="O373" s="296"/>
      <c r="P373" s="296"/>
      <c r="Q373" s="296"/>
      <c r="R373" s="296"/>
      <c r="S373" s="296"/>
      <c r="T373" s="296"/>
      <c r="U373" s="296"/>
      <c r="V373" s="296"/>
      <c r="W373" s="296"/>
      <c r="X373" s="296"/>
      <c r="Y373" s="296"/>
      <c r="Z373" s="296"/>
    </row>
    <row r="374" spans="1:26" ht="15.75" customHeight="1" x14ac:dyDescent="0.25">
      <c r="A374" s="296"/>
      <c r="B374" s="296"/>
      <c r="C374" s="296"/>
      <c r="D374" s="296"/>
      <c r="E374" s="296"/>
      <c r="F374" s="296"/>
      <c r="G374" s="296"/>
      <c r="H374" s="505"/>
      <c r="I374" s="296"/>
      <c r="J374" s="296"/>
      <c r="K374" s="296"/>
      <c r="L374" s="296"/>
      <c r="M374" s="296"/>
      <c r="N374" s="296"/>
      <c r="O374" s="296"/>
      <c r="P374" s="296"/>
      <c r="Q374" s="296"/>
      <c r="R374" s="296"/>
      <c r="S374" s="296"/>
      <c r="T374" s="296"/>
      <c r="U374" s="296"/>
      <c r="V374" s="296"/>
      <c r="W374" s="296"/>
      <c r="X374" s="296"/>
      <c r="Y374" s="296"/>
      <c r="Z374" s="296"/>
    </row>
    <row r="375" spans="1:26" ht="15.75" customHeight="1" x14ac:dyDescent="0.25">
      <c r="A375" s="296"/>
      <c r="B375" s="296"/>
      <c r="C375" s="296"/>
      <c r="D375" s="296"/>
      <c r="E375" s="296"/>
      <c r="F375" s="296"/>
      <c r="G375" s="296"/>
      <c r="H375" s="505"/>
      <c r="I375" s="296"/>
      <c r="J375" s="296"/>
      <c r="K375" s="296"/>
      <c r="L375" s="296"/>
      <c r="M375" s="296"/>
      <c r="N375" s="296"/>
      <c r="O375" s="296"/>
      <c r="P375" s="296"/>
      <c r="Q375" s="296"/>
      <c r="R375" s="296"/>
      <c r="S375" s="296"/>
      <c r="T375" s="296"/>
      <c r="U375" s="296"/>
      <c r="V375" s="296"/>
      <c r="W375" s="296"/>
      <c r="X375" s="296"/>
      <c r="Y375" s="296"/>
      <c r="Z375" s="296"/>
    </row>
    <row r="376" spans="1:26" ht="15.75" customHeight="1" x14ac:dyDescent="0.25">
      <c r="A376" s="296"/>
      <c r="B376" s="296"/>
      <c r="C376" s="296"/>
      <c r="D376" s="296"/>
      <c r="E376" s="296"/>
      <c r="F376" s="296"/>
      <c r="G376" s="296"/>
      <c r="H376" s="505"/>
      <c r="I376" s="296"/>
      <c r="J376" s="296"/>
      <c r="K376" s="296"/>
      <c r="L376" s="296"/>
      <c r="M376" s="296"/>
      <c r="N376" s="296"/>
      <c r="O376" s="296"/>
      <c r="P376" s="296"/>
      <c r="Q376" s="296"/>
      <c r="R376" s="296"/>
      <c r="S376" s="296"/>
      <c r="T376" s="296"/>
      <c r="U376" s="296"/>
      <c r="V376" s="296"/>
      <c r="W376" s="296"/>
      <c r="X376" s="296"/>
      <c r="Y376" s="296"/>
      <c r="Z376" s="296"/>
    </row>
    <row r="377" spans="1:26" ht="15.75" customHeight="1" x14ac:dyDescent="0.25">
      <c r="A377" s="296"/>
      <c r="B377" s="296"/>
      <c r="C377" s="296"/>
      <c r="D377" s="296"/>
      <c r="E377" s="296"/>
      <c r="F377" s="296"/>
      <c r="G377" s="296"/>
      <c r="H377" s="505"/>
      <c r="I377" s="296"/>
      <c r="J377" s="296"/>
      <c r="K377" s="296"/>
      <c r="L377" s="296"/>
      <c r="M377" s="296"/>
      <c r="N377" s="296"/>
      <c r="O377" s="296"/>
      <c r="P377" s="296"/>
      <c r="Q377" s="296"/>
      <c r="R377" s="296"/>
      <c r="S377" s="296"/>
      <c r="T377" s="296"/>
      <c r="U377" s="296"/>
      <c r="V377" s="296"/>
      <c r="W377" s="296"/>
      <c r="X377" s="296"/>
      <c r="Y377" s="296"/>
      <c r="Z377" s="296"/>
    </row>
    <row r="378" spans="1:26" ht="15.75" customHeight="1" x14ac:dyDescent="0.25">
      <c r="A378" s="296"/>
      <c r="B378" s="296"/>
      <c r="C378" s="296"/>
      <c r="D378" s="296"/>
      <c r="E378" s="296"/>
      <c r="F378" s="296"/>
      <c r="G378" s="296"/>
      <c r="H378" s="505"/>
      <c r="I378" s="296"/>
      <c r="J378" s="296"/>
      <c r="K378" s="296"/>
      <c r="L378" s="296"/>
      <c r="M378" s="296"/>
      <c r="N378" s="296"/>
      <c r="O378" s="296"/>
      <c r="P378" s="296"/>
      <c r="Q378" s="296"/>
      <c r="R378" s="296"/>
      <c r="S378" s="296"/>
      <c r="T378" s="296"/>
      <c r="U378" s="296"/>
      <c r="V378" s="296"/>
      <c r="W378" s="296"/>
      <c r="X378" s="296"/>
      <c r="Y378" s="296"/>
      <c r="Z378" s="296"/>
    </row>
    <row r="379" spans="1:26" ht="15.75" customHeight="1" x14ac:dyDescent="0.25">
      <c r="A379" s="296"/>
      <c r="B379" s="296"/>
      <c r="C379" s="296"/>
      <c r="D379" s="296"/>
      <c r="E379" s="296"/>
      <c r="F379" s="296"/>
      <c r="G379" s="296"/>
      <c r="H379" s="505"/>
      <c r="I379" s="296"/>
      <c r="J379" s="296"/>
      <c r="K379" s="296"/>
      <c r="L379" s="296"/>
      <c r="M379" s="296"/>
      <c r="N379" s="296"/>
      <c r="O379" s="296"/>
      <c r="P379" s="296"/>
      <c r="Q379" s="296"/>
      <c r="R379" s="296"/>
      <c r="S379" s="296"/>
      <c r="T379" s="296"/>
      <c r="U379" s="296"/>
      <c r="V379" s="296"/>
      <c r="W379" s="296"/>
      <c r="X379" s="296"/>
      <c r="Y379" s="296"/>
      <c r="Z379" s="296"/>
    </row>
    <row r="380" spans="1:26" ht="15.75" customHeight="1" x14ac:dyDescent="0.25">
      <c r="A380" s="296"/>
      <c r="B380" s="296"/>
      <c r="C380" s="296"/>
      <c r="D380" s="296"/>
      <c r="E380" s="296"/>
      <c r="F380" s="296"/>
      <c r="G380" s="296"/>
      <c r="H380" s="505"/>
      <c r="I380" s="296"/>
      <c r="J380" s="296"/>
      <c r="K380" s="296"/>
      <c r="L380" s="296"/>
      <c r="M380" s="296"/>
      <c r="N380" s="296"/>
      <c r="O380" s="296"/>
      <c r="P380" s="296"/>
      <c r="Q380" s="296"/>
      <c r="R380" s="296"/>
      <c r="S380" s="296"/>
      <c r="T380" s="296"/>
      <c r="U380" s="296"/>
      <c r="V380" s="296"/>
      <c r="W380" s="296"/>
      <c r="X380" s="296"/>
      <c r="Y380" s="296"/>
      <c r="Z380" s="296"/>
    </row>
    <row r="381" spans="1:26" ht="15.75" customHeight="1" x14ac:dyDescent="0.25">
      <c r="A381" s="296"/>
      <c r="B381" s="296"/>
      <c r="C381" s="296"/>
      <c r="D381" s="296"/>
      <c r="E381" s="296"/>
      <c r="F381" s="296"/>
      <c r="G381" s="296"/>
      <c r="H381" s="505"/>
      <c r="I381" s="296"/>
      <c r="J381" s="296"/>
      <c r="K381" s="296"/>
      <c r="L381" s="296"/>
      <c r="M381" s="296"/>
      <c r="N381" s="296"/>
      <c r="O381" s="296"/>
      <c r="P381" s="296"/>
      <c r="Q381" s="296"/>
      <c r="R381" s="296"/>
      <c r="S381" s="296"/>
      <c r="T381" s="296"/>
      <c r="U381" s="296"/>
      <c r="V381" s="296"/>
      <c r="W381" s="296"/>
      <c r="X381" s="296"/>
      <c r="Y381" s="296"/>
      <c r="Z381" s="296"/>
    </row>
    <row r="382" spans="1:26" ht="15.75" customHeight="1" x14ac:dyDescent="0.25">
      <c r="A382" s="296"/>
      <c r="B382" s="296"/>
      <c r="C382" s="296"/>
      <c r="D382" s="296"/>
      <c r="E382" s="296"/>
      <c r="F382" s="296"/>
      <c r="G382" s="296"/>
      <c r="H382" s="505"/>
      <c r="I382" s="296"/>
      <c r="J382" s="296"/>
      <c r="K382" s="296"/>
      <c r="L382" s="296"/>
      <c r="M382" s="296"/>
      <c r="N382" s="296"/>
      <c r="O382" s="296"/>
      <c r="P382" s="296"/>
      <c r="Q382" s="296"/>
      <c r="R382" s="296"/>
      <c r="S382" s="296"/>
      <c r="T382" s="296"/>
      <c r="U382" s="296"/>
      <c r="V382" s="296"/>
      <c r="W382" s="296"/>
      <c r="X382" s="296"/>
      <c r="Y382" s="296"/>
      <c r="Z382" s="296"/>
    </row>
    <row r="383" spans="1:26" ht="15.75" customHeight="1" x14ac:dyDescent="0.25">
      <c r="A383" s="296"/>
      <c r="B383" s="296"/>
      <c r="C383" s="296"/>
      <c r="D383" s="296"/>
      <c r="E383" s="296"/>
      <c r="F383" s="296"/>
      <c r="G383" s="296"/>
      <c r="H383" s="505"/>
      <c r="I383" s="296"/>
      <c r="J383" s="296"/>
      <c r="K383" s="296"/>
      <c r="L383" s="296"/>
      <c r="M383" s="296"/>
      <c r="N383" s="296"/>
      <c r="O383" s="296"/>
      <c r="P383" s="296"/>
      <c r="Q383" s="296"/>
      <c r="R383" s="296"/>
      <c r="S383" s="296"/>
      <c r="T383" s="296"/>
      <c r="U383" s="296"/>
      <c r="V383" s="296"/>
      <c r="W383" s="296"/>
      <c r="X383" s="296"/>
      <c r="Y383" s="296"/>
      <c r="Z383" s="296"/>
    </row>
    <row r="384" spans="1:26" ht="15.75" customHeight="1" x14ac:dyDescent="0.25">
      <c r="A384" s="296"/>
      <c r="B384" s="296"/>
      <c r="C384" s="296"/>
      <c r="D384" s="296"/>
      <c r="E384" s="296"/>
      <c r="F384" s="296"/>
      <c r="G384" s="296"/>
      <c r="H384" s="505"/>
      <c r="I384" s="296"/>
      <c r="J384" s="296"/>
      <c r="K384" s="296"/>
      <c r="L384" s="296"/>
      <c r="M384" s="296"/>
      <c r="N384" s="296"/>
      <c r="O384" s="296"/>
      <c r="P384" s="296"/>
      <c r="Q384" s="296"/>
      <c r="R384" s="296"/>
      <c r="S384" s="296"/>
      <c r="T384" s="296"/>
      <c r="U384" s="296"/>
      <c r="V384" s="296"/>
      <c r="W384" s="296"/>
      <c r="X384" s="296"/>
      <c r="Y384" s="296"/>
      <c r="Z384" s="296"/>
    </row>
    <row r="385" spans="1:26" ht="15.75" customHeight="1" x14ac:dyDescent="0.25">
      <c r="A385" s="296"/>
      <c r="B385" s="296"/>
      <c r="C385" s="296"/>
      <c r="D385" s="296"/>
      <c r="E385" s="296"/>
      <c r="F385" s="296"/>
      <c r="G385" s="296"/>
      <c r="H385" s="505"/>
      <c r="I385" s="296"/>
      <c r="J385" s="296"/>
      <c r="K385" s="296"/>
      <c r="L385" s="296"/>
      <c r="M385" s="296"/>
      <c r="N385" s="296"/>
      <c r="O385" s="296"/>
      <c r="P385" s="296"/>
      <c r="Q385" s="296"/>
      <c r="R385" s="296"/>
      <c r="S385" s="296"/>
      <c r="T385" s="296"/>
      <c r="U385" s="296"/>
      <c r="V385" s="296"/>
      <c r="W385" s="296"/>
      <c r="X385" s="296"/>
      <c r="Y385" s="296"/>
      <c r="Z385" s="296"/>
    </row>
    <row r="386" spans="1:26" ht="15.75" customHeight="1" x14ac:dyDescent="0.25">
      <c r="A386" s="296"/>
      <c r="B386" s="296"/>
      <c r="C386" s="296"/>
      <c r="D386" s="296"/>
      <c r="E386" s="296"/>
      <c r="F386" s="296"/>
      <c r="G386" s="296"/>
      <c r="H386" s="505"/>
      <c r="I386" s="296"/>
      <c r="J386" s="296"/>
      <c r="K386" s="296"/>
      <c r="L386" s="296"/>
      <c r="M386" s="296"/>
      <c r="N386" s="296"/>
      <c r="O386" s="296"/>
      <c r="P386" s="296"/>
      <c r="Q386" s="296"/>
      <c r="R386" s="296"/>
      <c r="S386" s="296"/>
      <c r="T386" s="296"/>
      <c r="U386" s="296"/>
      <c r="V386" s="296"/>
      <c r="W386" s="296"/>
      <c r="X386" s="296"/>
      <c r="Y386" s="296"/>
      <c r="Z386" s="296"/>
    </row>
    <row r="387" spans="1:26" ht="15.75" customHeight="1" x14ac:dyDescent="0.25">
      <c r="A387" s="296"/>
      <c r="B387" s="296"/>
      <c r="C387" s="296"/>
      <c r="D387" s="296"/>
      <c r="E387" s="296"/>
      <c r="F387" s="296"/>
      <c r="G387" s="296"/>
      <c r="H387" s="505"/>
      <c r="I387" s="296"/>
      <c r="J387" s="296"/>
      <c r="K387" s="296"/>
      <c r="L387" s="296"/>
      <c r="M387" s="296"/>
      <c r="N387" s="296"/>
      <c r="O387" s="296"/>
      <c r="P387" s="296"/>
      <c r="Q387" s="296"/>
      <c r="R387" s="296"/>
      <c r="S387" s="296"/>
      <c r="T387" s="296"/>
      <c r="U387" s="296"/>
      <c r="V387" s="296"/>
      <c r="W387" s="296"/>
      <c r="X387" s="296"/>
      <c r="Y387" s="296"/>
      <c r="Z387" s="296"/>
    </row>
    <row r="388" spans="1:26" ht="15.75" customHeight="1" x14ac:dyDescent="0.25">
      <c r="A388" s="296"/>
      <c r="B388" s="296"/>
      <c r="C388" s="296"/>
      <c r="D388" s="296"/>
      <c r="E388" s="296"/>
      <c r="F388" s="296"/>
      <c r="G388" s="296"/>
      <c r="H388" s="505"/>
      <c r="I388" s="296"/>
      <c r="J388" s="296"/>
      <c r="K388" s="296"/>
      <c r="L388" s="296"/>
      <c r="M388" s="296"/>
      <c r="N388" s="296"/>
      <c r="O388" s="296"/>
      <c r="P388" s="296"/>
      <c r="Q388" s="296"/>
      <c r="R388" s="296"/>
      <c r="S388" s="296"/>
      <c r="T388" s="296"/>
      <c r="U388" s="296"/>
      <c r="V388" s="296"/>
      <c r="W388" s="296"/>
      <c r="X388" s="296"/>
      <c r="Y388" s="296"/>
      <c r="Z388" s="296"/>
    </row>
    <row r="389" spans="1:26" ht="15.75" customHeight="1" x14ac:dyDescent="0.25">
      <c r="A389" s="296"/>
      <c r="B389" s="296"/>
      <c r="C389" s="296"/>
      <c r="D389" s="296"/>
      <c r="E389" s="296"/>
      <c r="F389" s="296"/>
      <c r="G389" s="296"/>
      <c r="H389" s="505"/>
      <c r="I389" s="296"/>
      <c r="J389" s="296"/>
      <c r="K389" s="296"/>
      <c r="L389" s="296"/>
      <c r="M389" s="296"/>
      <c r="N389" s="296"/>
      <c r="O389" s="296"/>
      <c r="P389" s="296"/>
      <c r="Q389" s="296"/>
      <c r="R389" s="296"/>
      <c r="S389" s="296"/>
      <c r="T389" s="296"/>
      <c r="U389" s="296"/>
      <c r="V389" s="296"/>
      <c r="W389" s="296"/>
      <c r="X389" s="296"/>
      <c r="Y389" s="296"/>
      <c r="Z389" s="296"/>
    </row>
    <row r="390" spans="1:26" ht="15.75" customHeight="1" x14ac:dyDescent="0.25">
      <c r="A390" s="296"/>
      <c r="B390" s="296"/>
      <c r="C390" s="296"/>
      <c r="D390" s="296"/>
      <c r="E390" s="296"/>
      <c r="F390" s="296"/>
      <c r="G390" s="296"/>
      <c r="H390" s="505"/>
      <c r="I390" s="296"/>
      <c r="J390" s="296"/>
      <c r="K390" s="296"/>
      <c r="L390" s="296"/>
      <c r="M390" s="296"/>
      <c r="N390" s="296"/>
      <c r="O390" s="296"/>
      <c r="P390" s="296"/>
      <c r="Q390" s="296"/>
      <c r="R390" s="296"/>
      <c r="S390" s="296"/>
      <c r="T390" s="296"/>
      <c r="U390" s="296"/>
      <c r="V390" s="296"/>
      <c r="W390" s="296"/>
      <c r="X390" s="296"/>
      <c r="Y390" s="296"/>
      <c r="Z390" s="296"/>
    </row>
    <row r="391" spans="1:26" ht="15.75" customHeight="1" x14ac:dyDescent="0.25">
      <c r="A391" s="296"/>
      <c r="B391" s="296"/>
      <c r="C391" s="296"/>
      <c r="D391" s="296"/>
      <c r="E391" s="296"/>
      <c r="F391" s="296"/>
      <c r="G391" s="296"/>
      <c r="H391" s="505"/>
      <c r="I391" s="296"/>
      <c r="J391" s="296"/>
      <c r="K391" s="296"/>
      <c r="L391" s="296"/>
      <c r="M391" s="296"/>
      <c r="N391" s="296"/>
      <c r="O391" s="296"/>
      <c r="P391" s="296"/>
      <c r="Q391" s="296"/>
      <c r="R391" s="296"/>
      <c r="S391" s="296"/>
      <c r="T391" s="296"/>
      <c r="U391" s="296"/>
      <c r="V391" s="296"/>
      <c r="W391" s="296"/>
      <c r="X391" s="296"/>
      <c r="Y391" s="296"/>
      <c r="Z391" s="296"/>
    </row>
    <row r="392" spans="1:26" ht="15.75" customHeight="1" x14ac:dyDescent="0.25">
      <c r="A392" s="296"/>
      <c r="B392" s="296"/>
      <c r="C392" s="296"/>
      <c r="D392" s="296"/>
      <c r="E392" s="296"/>
      <c r="F392" s="296"/>
      <c r="G392" s="296"/>
      <c r="H392" s="505"/>
      <c r="I392" s="296"/>
      <c r="J392" s="296"/>
      <c r="K392" s="296"/>
      <c r="L392" s="296"/>
      <c r="M392" s="296"/>
      <c r="N392" s="296"/>
      <c r="O392" s="296"/>
      <c r="P392" s="296"/>
      <c r="Q392" s="296"/>
      <c r="R392" s="296"/>
      <c r="S392" s="296"/>
      <c r="T392" s="296"/>
      <c r="U392" s="296"/>
      <c r="V392" s="296"/>
      <c r="W392" s="296"/>
      <c r="X392" s="296"/>
      <c r="Y392" s="296"/>
      <c r="Z392" s="296"/>
    </row>
    <row r="393" spans="1:26" ht="15.75" customHeight="1" x14ac:dyDescent="0.25">
      <c r="A393" s="296"/>
      <c r="B393" s="296"/>
      <c r="C393" s="296"/>
      <c r="D393" s="296"/>
      <c r="E393" s="296"/>
      <c r="F393" s="296"/>
      <c r="G393" s="296"/>
      <c r="H393" s="505"/>
      <c r="I393" s="296"/>
      <c r="J393" s="296"/>
      <c r="K393" s="296"/>
      <c r="L393" s="296"/>
      <c r="M393" s="296"/>
      <c r="N393" s="296"/>
      <c r="O393" s="296"/>
      <c r="P393" s="296"/>
      <c r="Q393" s="296"/>
      <c r="R393" s="296"/>
      <c r="S393" s="296"/>
      <c r="T393" s="296"/>
      <c r="U393" s="296"/>
      <c r="V393" s="296"/>
      <c r="W393" s="296"/>
      <c r="X393" s="296"/>
      <c r="Y393" s="296"/>
      <c r="Z393" s="296"/>
    </row>
    <row r="394" spans="1:26" ht="15.75" customHeight="1" x14ac:dyDescent="0.25">
      <c r="A394" s="296"/>
      <c r="B394" s="296"/>
      <c r="C394" s="296"/>
      <c r="D394" s="296"/>
      <c r="E394" s="296"/>
      <c r="F394" s="296"/>
      <c r="G394" s="296"/>
      <c r="H394" s="505"/>
      <c r="I394" s="296"/>
      <c r="J394" s="296"/>
      <c r="K394" s="296"/>
      <c r="L394" s="296"/>
      <c r="M394" s="296"/>
      <c r="N394" s="296"/>
      <c r="O394" s="296"/>
      <c r="P394" s="296"/>
      <c r="Q394" s="296"/>
      <c r="R394" s="296"/>
      <c r="S394" s="296"/>
      <c r="T394" s="296"/>
      <c r="U394" s="296"/>
      <c r="V394" s="296"/>
      <c r="W394" s="296"/>
      <c r="X394" s="296"/>
      <c r="Y394" s="296"/>
      <c r="Z394" s="296"/>
    </row>
    <row r="395" spans="1:26" ht="15.75" customHeight="1" x14ac:dyDescent="0.25">
      <c r="A395" s="296"/>
      <c r="B395" s="296"/>
      <c r="C395" s="296"/>
      <c r="D395" s="296"/>
      <c r="E395" s="296"/>
      <c r="F395" s="296"/>
      <c r="G395" s="296"/>
      <c r="H395" s="505"/>
      <c r="I395" s="296"/>
      <c r="J395" s="296"/>
      <c r="K395" s="296"/>
      <c r="L395" s="296"/>
      <c r="M395" s="296"/>
      <c r="N395" s="296"/>
      <c r="O395" s="296"/>
      <c r="P395" s="296"/>
      <c r="Q395" s="296"/>
      <c r="R395" s="296"/>
      <c r="S395" s="296"/>
      <c r="T395" s="296"/>
      <c r="U395" s="296"/>
      <c r="V395" s="296"/>
      <c r="W395" s="296"/>
      <c r="X395" s="296"/>
      <c r="Y395" s="296"/>
      <c r="Z395" s="296"/>
    </row>
    <row r="396" spans="1:26" ht="15.75" customHeight="1" x14ac:dyDescent="0.25">
      <c r="A396" s="296"/>
      <c r="B396" s="296"/>
      <c r="C396" s="296"/>
      <c r="D396" s="296"/>
      <c r="E396" s="296"/>
      <c r="F396" s="296"/>
      <c r="G396" s="296"/>
      <c r="H396" s="505"/>
      <c r="I396" s="296"/>
      <c r="J396" s="296"/>
      <c r="K396" s="296"/>
      <c r="L396" s="296"/>
      <c r="M396" s="296"/>
      <c r="N396" s="296"/>
      <c r="O396" s="296"/>
      <c r="P396" s="296"/>
      <c r="Q396" s="296"/>
      <c r="R396" s="296"/>
      <c r="S396" s="296"/>
      <c r="T396" s="296"/>
      <c r="U396" s="296"/>
      <c r="V396" s="296"/>
      <c r="W396" s="296"/>
      <c r="X396" s="296"/>
      <c r="Y396" s="296"/>
      <c r="Z396" s="296"/>
    </row>
    <row r="397" spans="1:26" ht="15.75" customHeight="1" x14ac:dyDescent="0.25">
      <c r="A397" s="296"/>
      <c r="B397" s="296"/>
      <c r="C397" s="296"/>
      <c r="D397" s="296"/>
      <c r="E397" s="296"/>
      <c r="F397" s="296"/>
      <c r="G397" s="296"/>
      <c r="H397" s="505"/>
      <c r="I397" s="296"/>
      <c r="J397" s="296"/>
      <c r="K397" s="296"/>
      <c r="L397" s="296"/>
      <c r="M397" s="296"/>
      <c r="N397" s="296"/>
      <c r="O397" s="296"/>
      <c r="P397" s="296"/>
      <c r="Q397" s="296"/>
      <c r="R397" s="296"/>
      <c r="S397" s="296"/>
      <c r="T397" s="296"/>
      <c r="U397" s="296"/>
      <c r="V397" s="296"/>
      <c r="W397" s="296"/>
      <c r="X397" s="296"/>
      <c r="Y397" s="296"/>
      <c r="Z397" s="296"/>
    </row>
    <row r="398" spans="1:26" ht="15.75" customHeight="1" x14ac:dyDescent="0.25">
      <c r="A398" s="296"/>
      <c r="B398" s="296"/>
      <c r="C398" s="296"/>
      <c r="D398" s="296"/>
      <c r="E398" s="296"/>
      <c r="F398" s="296"/>
      <c r="G398" s="296"/>
      <c r="H398" s="505"/>
      <c r="I398" s="296"/>
      <c r="J398" s="296"/>
      <c r="K398" s="296"/>
      <c r="L398" s="296"/>
      <c r="M398" s="296"/>
      <c r="N398" s="296"/>
      <c r="O398" s="296"/>
      <c r="P398" s="296"/>
      <c r="Q398" s="296"/>
      <c r="R398" s="296"/>
      <c r="S398" s="296"/>
      <c r="T398" s="296"/>
      <c r="U398" s="296"/>
      <c r="V398" s="296"/>
      <c r="W398" s="296"/>
      <c r="X398" s="296"/>
      <c r="Y398" s="296"/>
      <c r="Z398" s="296"/>
    </row>
    <row r="399" spans="1:26" ht="15.75" customHeight="1" x14ac:dyDescent="0.25">
      <c r="A399" s="296"/>
      <c r="B399" s="296"/>
      <c r="C399" s="296"/>
      <c r="D399" s="296"/>
      <c r="E399" s="296"/>
      <c r="F399" s="296"/>
      <c r="G399" s="296"/>
      <c r="H399" s="505"/>
      <c r="I399" s="296"/>
      <c r="J399" s="296"/>
      <c r="K399" s="296"/>
      <c r="L399" s="296"/>
      <c r="M399" s="296"/>
      <c r="N399" s="296"/>
      <c r="O399" s="296"/>
      <c r="P399" s="296"/>
      <c r="Q399" s="296"/>
      <c r="R399" s="296"/>
      <c r="S399" s="296"/>
      <c r="T399" s="296"/>
      <c r="U399" s="296"/>
      <c r="V399" s="296"/>
      <c r="W399" s="296"/>
      <c r="X399" s="296"/>
      <c r="Y399" s="296"/>
      <c r="Z399" s="296"/>
    </row>
    <row r="400" spans="1:26" ht="15.75" customHeight="1" x14ac:dyDescent="0.25">
      <c r="A400" s="296"/>
      <c r="B400" s="296"/>
      <c r="C400" s="296"/>
      <c r="D400" s="296"/>
      <c r="E400" s="296"/>
      <c r="F400" s="296"/>
      <c r="G400" s="296"/>
      <c r="H400" s="505"/>
      <c r="I400" s="296"/>
      <c r="J400" s="296"/>
      <c r="K400" s="296"/>
      <c r="L400" s="296"/>
      <c r="M400" s="296"/>
      <c r="N400" s="296"/>
      <c r="O400" s="296"/>
      <c r="P400" s="296"/>
      <c r="Q400" s="296"/>
      <c r="R400" s="296"/>
      <c r="S400" s="296"/>
      <c r="T400" s="296"/>
      <c r="U400" s="296"/>
      <c r="V400" s="296"/>
      <c r="W400" s="296"/>
      <c r="X400" s="296"/>
      <c r="Y400" s="296"/>
      <c r="Z400" s="296"/>
    </row>
    <row r="401" spans="1:26" ht="15.75" customHeight="1" x14ac:dyDescent="0.25">
      <c r="A401" s="296"/>
      <c r="B401" s="296"/>
      <c r="C401" s="296"/>
      <c r="D401" s="296"/>
      <c r="E401" s="296"/>
      <c r="F401" s="296"/>
      <c r="G401" s="296"/>
      <c r="H401" s="505"/>
      <c r="I401" s="296"/>
      <c r="J401" s="296"/>
      <c r="K401" s="296"/>
      <c r="L401" s="296"/>
      <c r="M401" s="296"/>
      <c r="N401" s="296"/>
      <c r="O401" s="296"/>
      <c r="P401" s="296"/>
      <c r="Q401" s="296"/>
      <c r="R401" s="296"/>
      <c r="S401" s="296"/>
      <c r="T401" s="296"/>
      <c r="U401" s="296"/>
      <c r="V401" s="296"/>
      <c r="W401" s="296"/>
      <c r="X401" s="296"/>
      <c r="Y401" s="296"/>
      <c r="Z401" s="296"/>
    </row>
    <row r="402" spans="1:26" ht="15.75" customHeight="1" x14ac:dyDescent="0.25">
      <c r="A402" s="296"/>
      <c r="B402" s="296"/>
      <c r="C402" s="296"/>
      <c r="D402" s="296"/>
      <c r="E402" s="296"/>
      <c r="F402" s="296"/>
      <c r="G402" s="296"/>
      <c r="H402" s="505"/>
      <c r="I402" s="296"/>
      <c r="J402" s="296"/>
      <c r="K402" s="296"/>
      <c r="L402" s="296"/>
      <c r="M402" s="296"/>
      <c r="N402" s="296"/>
      <c r="O402" s="296"/>
      <c r="P402" s="296"/>
      <c r="Q402" s="296"/>
      <c r="R402" s="296"/>
      <c r="S402" s="296"/>
      <c r="T402" s="296"/>
      <c r="U402" s="296"/>
      <c r="V402" s="296"/>
      <c r="W402" s="296"/>
      <c r="X402" s="296"/>
      <c r="Y402" s="296"/>
      <c r="Z402" s="296"/>
    </row>
    <row r="403" spans="1:26" ht="15.75" customHeight="1" x14ac:dyDescent="0.25">
      <c r="A403" s="296"/>
      <c r="B403" s="296"/>
      <c r="C403" s="296"/>
      <c r="D403" s="296"/>
      <c r="E403" s="296"/>
      <c r="F403" s="296"/>
      <c r="G403" s="296"/>
      <c r="H403" s="505"/>
      <c r="I403" s="296"/>
      <c r="J403" s="296"/>
      <c r="K403" s="296"/>
      <c r="L403" s="296"/>
      <c r="M403" s="296"/>
      <c r="N403" s="296"/>
      <c r="O403" s="296"/>
      <c r="P403" s="296"/>
      <c r="Q403" s="296"/>
      <c r="R403" s="296"/>
      <c r="S403" s="296"/>
      <c r="T403" s="296"/>
      <c r="U403" s="296"/>
      <c r="V403" s="296"/>
      <c r="W403" s="296"/>
      <c r="X403" s="296"/>
      <c r="Y403" s="296"/>
      <c r="Z403" s="296"/>
    </row>
    <row r="404" spans="1:26" ht="15.75" customHeight="1" x14ac:dyDescent="0.25">
      <c r="A404" s="296"/>
      <c r="B404" s="296"/>
      <c r="C404" s="296"/>
      <c r="D404" s="296"/>
      <c r="E404" s="296"/>
      <c r="F404" s="296"/>
      <c r="G404" s="296"/>
      <c r="H404" s="505"/>
      <c r="I404" s="296"/>
      <c r="J404" s="296"/>
      <c r="K404" s="296"/>
      <c r="L404" s="296"/>
      <c r="M404" s="296"/>
      <c r="N404" s="296"/>
      <c r="O404" s="296"/>
      <c r="P404" s="296"/>
      <c r="Q404" s="296"/>
      <c r="R404" s="296"/>
      <c r="S404" s="296"/>
      <c r="T404" s="296"/>
      <c r="U404" s="296"/>
      <c r="V404" s="296"/>
      <c r="W404" s="296"/>
      <c r="X404" s="296"/>
      <c r="Y404" s="296"/>
      <c r="Z404" s="296"/>
    </row>
    <row r="405" spans="1:26" ht="15.75" customHeight="1" x14ac:dyDescent="0.25">
      <c r="A405" s="296"/>
      <c r="B405" s="296"/>
      <c r="C405" s="296"/>
      <c r="D405" s="296"/>
      <c r="E405" s="296"/>
      <c r="F405" s="296"/>
      <c r="G405" s="296"/>
      <c r="H405" s="505"/>
      <c r="I405" s="296"/>
      <c r="J405" s="296"/>
      <c r="K405" s="296"/>
      <c r="L405" s="296"/>
      <c r="M405" s="296"/>
      <c r="N405" s="296"/>
      <c r="O405" s="296"/>
      <c r="P405" s="296"/>
      <c r="Q405" s="296"/>
      <c r="R405" s="296"/>
      <c r="S405" s="296"/>
      <c r="T405" s="296"/>
      <c r="U405" s="296"/>
      <c r="V405" s="296"/>
      <c r="W405" s="296"/>
      <c r="X405" s="296"/>
      <c r="Y405" s="296"/>
      <c r="Z405" s="296"/>
    </row>
    <row r="406" spans="1:26" ht="15.75" customHeight="1" x14ac:dyDescent="0.25">
      <c r="A406" s="296"/>
      <c r="B406" s="296"/>
      <c r="C406" s="296"/>
      <c r="D406" s="296"/>
      <c r="E406" s="296"/>
      <c r="F406" s="296"/>
      <c r="G406" s="296"/>
      <c r="H406" s="505"/>
      <c r="I406" s="296"/>
      <c r="J406" s="296"/>
      <c r="K406" s="296"/>
      <c r="L406" s="296"/>
      <c r="M406" s="296"/>
      <c r="N406" s="296"/>
      <c r="O406" s="296"/>
      <c r="P406" s="296"/>
      <c r="Q406" s="296"/>
      <c r="R406" s="296"/>
      <c r="S406" s="296"/>
      <c r="T406" s="296"/>
      <c r="U406" s="296"/>
      <c r="V406" s="296"/>
      <c r="W406" s="296"/>
      <c r="X406" s="296"/>
      <c r="Y406" s="296"/>
      <c r="Z406" s="296"/>
    </row>
    <row r="407" spans="1:26" ht="15.75" customHeight="1" x14ac:dyDescent="0.25">
      <c r="A407" s="296"/>
      <c r="B407" s="296"/>
      <c r="C407" s="296"/>
      <c r="D407" s="296"/>
      <c r="E407" s="296"/>
      <c r="F407" s="296"/>
      <c r="G407" s="296"/>
      <c r="H407" s="505"/>
      <c r="I407" s="296"/>
      <c r="J407" s="296"/>
      <c r="K407" s="296"/>
      <c r="L407" s="296"/>
      <c r="M407" s="296"/>
      <c r="N407" s="296"/>
      <c r="O407" s="296"/>
      <c r="P407" s="296"/>
      <c r="Q407" s="296"/>
      <c r="R407" s="296"/>
      <c r="S407" s="296"/>
      <c r="T407" s="296"/>
      <c r="U407" s="296"/>
      <c r="V407" s="296"/>
      <c r="W407" s="296"/>
      <c r="X407" s="296"/>
      <c r="Y407" s="296"/>
      <c r="Z407" s="296"/>
    </row>
    <row r="408" spans="1:26" ht="15.75" customHeight="1" x14ac:dyDescent="0.25">
      <c r="A408" s="296"/>
      <c r="B408" s="296"/>
      <c r="C408" s="296"/>
      <c r="D408" s="296"/>
      <c r="E408" s="296"/>
      <c r="F408" s="296"/>
      <c r="G408" s="296"/>
      <c r="H408" s="505"/>
      <c r="I408" s="296"/>
      <c r="J408" s="296"/>
      <c r="K408" s="296"/>
      <c r="L408" s="296"/>
      <c r="M408" s="296"/>
      <c r="N408" s="296"/>
      <c r="O408" s="296"/>
      <c r="P408" s="296"/>
      <c r="Q408" s="296"/>
      <c r="R408" s="296"/>
      <c r="S408" s="296"/>
      <c r="T408" s="296"/>
      <c r="U408" s="296"/>
      <c r="V408" s="296"/>
      <c r="W408" s="296"/>
      <c r="X408" s="296"/>
      <c r="Y408" s="296"/>
      <c r="Z408" s="296"/>
    </row>
    <row r="409" spans="1:26" ht="15.75" customHeight="1" x14ac:dyDescent="0.25">
      <c r="A409" s="296"/>
      <c r="B409" s="296"/>
      <c r="C409" s="296"/>
      <c r="D409" s="296"/>
      <c r="E409" s="296"/>
      <c r="F409" s="296"/>
      <c r="G409" s="296"/>
      <c r="H409" s="505"/>
      <c r="I409" s="296"/>
      <c r="J409" s="296"/>
      <c r="K409" s="296"/>
      <c r="L409" s="296"/>
      <c r="M409" s="296"/>
      <c r="N409" s="296"/>
      <c r="O409" s="296"/>
      <c r="P409" s="296"/>
      <c r="Q409" s="296"/>
      <c r="R409" s="296"/>
      <c r="S409" s="296"/>
      <c r="T409" s="296"/>
      <c r="U409" s="296"/>
      <c r="V409" s="296"/>
      <c r="W409" s="296"/>
      <c r="X409" s="296"/>
      <c r="Y409" s="296"/>
      <c r="Z409" s="296"/>
    </row>
    <row r="410" spans="1:26" ht="15.75" customHeight="1" x14ac:dyDescent="0.25">
      <c r="A410" s="296"/>
      <c r="B410" s="296"/>
      <c r="C410" s="296"/>
      <c r="D410" s="296"/>
      <c r="E410" s="296"/>
      <c r="F410" s="296"/>
      <c r="G410" s="296"/>
      <c r="H410" s="505"/>
      <c r="I410" s="296"/>
      <c r="J410" s="296"/>
      <c r="K410" s="296"/>
      <c r="L410" s="296"/>
      <c r="M410" s="296"/>
      <c r="N410" s="296"/>
      <c r="O410" s="296"/>
      <c r="P410" s="296"/>
      <c r="Q410" s="296"/>
      <c r="R410" s="296"/>
      <c r="S410" s="296"/>
      <c r="T410" s="296"/>
      <c r="U410" s="296"/>
      <c r="V410" s="296"/>
      <c r="W410" s="296"/>
      <c r="X410" s="296"/>
      <c r="Y410" s="296"/>
      <c r="Z410" s="296"/>
    </row>
    <row r="411" spans="1:26" ht="15.75" customHeight="1" x14ac:dyDescent="0.25">
      <c r="A411" s="296"/>
      <c r="B411" s="296"/>
      <c r="C411" s="296"/>
      <c r="D411" s="296"/>
      <c r="E411" s="296"/>
      <c r="F411" s="296"/>
      <c r="G411" s="296"/>
      <c r="H411" s="505"/>
      <c r="I411" s="296"/>
      <c r="J411" s="296"/>
      <c r="K411" s="296"/>
      <c r="L411" s="296"/>
      <c r="M411" s="296"/>
      <c r="N411" s="296"/>
      <c r="O411" s="296"/>
      <c r="P411" s="296"/>
      <c r="Q411" s="296"/>
      <c r="R411" s="296"/>
      <c r="S411" s="296"/>
      <c r="T411" s="296"/>
      <c r="U411" s="296"/>
      <c r="V411" s="296"/>
      <c r="W411" s="296"/>
      <c r="X411" s="296"/>
      <c r="Y411" s="296"/>
      <c r="Z411" s="296"/>
    </row>
    <row r="412" spans="1:26" ht="15.75" customHeight="1" x14ac:dyDescent="0.25">
      <c r="A412" s="296"/>
      <c r="B412" s="296"/>
      <c r="C412" s="296"/>
      <c r="D412" s="296"/>
      <c r="E412" s="296"/>
      <c r="F412" s="296"/>
      <c r="G412" s="296"/>
      <c r="H412" s="505"/>
      <c r="I412" s="296"/>
      <c r="J412" s="296"/>
      <c r="K412" s="296"/>
      <c r="L412" s="296"/>
      <c r="M412" s="296"/>
      <c r="N412" s="296"/>
      <c r="O412" s="296"/>
      <c r="P412" s="296"/>
      <c r="Q412" s="296"/>
      <c r="R412" s="296"/>
      <c r="S412" s="296"/>
      <c r="T412" s="296"/>
      <c r="U412" s="296"/>
      <c r="V412" s="296"/>
      <c r="W412" s="296"/>
      <c r="X412" s="296"/>
      <c r="Y412" s="296"/>
      <c r="Z412" s="296"/>
    </row>
    <row r="413" spans="1:26" ht="15.75" customHeight="1" x14ac:dyDescent="0.25">
      <c r="A413" s="296"/>
      <c r="B413" s="296"/>
      <c r="C413" s="296"/>
      <c r="D413" s="296"/>
      <c r="E413" s="296"/>
      <c r="F413" s="296"/>
      <c r="G413" s="296"/>
      <c r="H413" s="505"/>
      <c r="I413" s="296"/>
      <c r="J413" s="296"/>
      <c r="K413" s="296"/>
      <c r="L413" s="296"/>
      <c r="M413" s="296"/>
      <c r="N413" s="296"/>
      <c r="O413" s="296"/>
      <c r="P413" s="296"/>
      <c r="Q413" s="296"/>
      <c r="R413" s="296"/>
      <c r="S413" s="296"/>
      <c r="T413" s="296"/>
      <c r="U413" s="296"/>
      <c r="V413" s="296"/>
      <c r="W413" s="296"/>
      <c r="X413" s="296"/>
      <c r="Y413" s="296"/>
      <c r="Z413" s="296"/>
    </row>
    <row r="414" spans="1:26" ht="15.75" customHeight="1" x14ac:dyDescent="0.25">
      <c r="A414" s="296"/>
      <c r="B414" s="296"/>
      <c r="C414" s="296"/>
      <c r="D414" s="296"/>
      <c r="E414" s="296"/>
      <c r="F414" s="296"/>
      <c r="G414" s="296"/>
      <c r="H414" s="505"/>
      <c r="I414" s="296"/>
      <c r="J414" s="296"/>
      <c r="K414" s="296"/>
      <c r="L414" s="296"/>
      <c r="M414" s="296"/>
      <c r="N414" s="296"/>
      <c r="O414" s="296"/>
      <c r="P414" s="296"/>
      <c r="Q414" s="296"/>
      <c r="R414" s="296"/>
      <c r="S414" s="296"/>
      <c r="T414" s="296"/>
      <c r="U414" s="296"/>
      <c r="V414" s="296"/>
      <c r="W414" s="296"/>
      <c r="X414" s="296"/>
      <c r="Y414" s="296"/>
      <c r="Z414" s="296"/>
    </row>
    <row r="415" spans="1:26" ht="15.75" customHeight="1" x14ac:dyDescent="0.25">
      <c r="A415" s="296"/>
      <c r="B415" s="296"/>
      <c r="C415" s="296"/>
      <c r="D415" s="296"/>
      <c r="E415" s="296"/>
      <c r="F415" s="296"/>
      <c r="G415" s="296"/>
      <c r="H415" s="505"/>
      <c r="I415" s="296"/>
      <c r="J415" s="296"/>
      <c r="K415" s="296"/>
      <c r="L415" s="296"/>
      <c r="M415" s="296"/>
      <c r="N415" s="296"/>
      <c r="O415" s="296"/>
      <c r="P415" s="296"/>
      <c r="Q415" s="296"/>
      <c r="R415" s="296"/>
      <c r="S415" s="296"/>
      <c r="T415" s="296"/>
      <c r="U415" s="296"/>
      <c r="V415" s="296"/>
      <c r="W415" s="296"/>
      <c r="X415" s="296"/>
      <c r="Y415" s="296"/>
      <c r="Z415" s="296"/>
    </row>
    <row r="416" spans="1:26" ht="15.75" customHeight="1" x14ac:dyDescent="0.25">
      <c r="A416" s="296"/>
      <c r="B416" s="296"/>
      <c r="C416" s="296"/>
      <c r="D416" s="296"/>
      <c r="E416" s="296"/>
      <c r="F416" s="296"/>
      <c r="G416" s="296"/>
      <c r="H416" s="505"/>
      <c r="I416" s="296"/>
      <c r="J416" s="296"/>
      <c r="K416" s="296"/>
      <c r="L416" s="296"/>
      <c r="M416" s="296"/>
      <c r="N416" s="296"/>
      <c r="O416" s="296"/>
      <c r="P416" s="296"/>
      <c r="Q416" s="296"/>
      <c r="R416" s="296"/>
      <c r="S416" s="296"/>
      <c r="T416" s="296"/>
      <c r="U416" s="296"/>
      <c r="V416" s="296"/>
      <c r="W416" s="296"/>
      <c r="X416" s="296"/>
      <c r="Y416" s="296"/>
      <c r="Z416" s="296"/>
    </row>
    <row r="417" spans="1:26" ht="15.75" customHeight="1" x14ac:dyDescent="0.25">
      <c r="A417" s="296"/>
      <c r="B417" s="296"/>
      <c r="C417" s="296"/>
      <c r="D417" s="296"/>
      <c r="E417" s="296"/>
      <c r="F417" s="296"/>
      <c r="G417" s="296"/>
      <c r="H417" s="505"/>
      <c r="I417" s="296"/>
      <c r="J417" s="296"/>
      <c r="K417" s="296"/>
      <c r="L417" s="296"/>
      <c r="M417" s="296"/>
      <c r="N417" s="296"/>
      <c r="O417" s="296"/>
      <c r="P417" s="296"/>
      <c r="Q417" s="296"/>
      <c r="R417" s="296"/>
      <c r="S417" s="296"/>
      <c r="T417" s="296"/>
      <c r="U417" s="296"/>
      <c r="V417" s="296"/>
      <c r="W417" s="296"/>
      <c r="X417" s="296"/>
      <c r="Y417" s="296"/>
      <c r="Z417" s="296"/>
    </row>
    <row r="418" spans="1:26" ht="15.75" customHeight="1" x14ac:dyDescent="0.25">
      <c r="A418" s="296"/>
      <c r="B418" s="296"/>
      <c r="C418" s="296"/>
      <c r="D418" s="296"/>
      <c r="E418" s="296"/>
      <c r="F418" s="296"/>
      <c r="G418" s="296"/>
      <c r="H418" s="505"/>
      <c r="I418" s="296"/>
      <c r="J418" s="296"/>
      <c r="K418" s="296"/>
      <c r="L418" s="296"/>
      <c r="M418" s="296"/>
      <c r="N418" s="296"/>
      <c r="O418" s="296"/>
      <c r="P418" s="296"/>
      <c r="Q418" s="296"/>
      <c r="R418" s="296"/>
      <c r="S418" s="296"/>
      <c r="T418" s="296"/>
      <c r="U418" s="296"/>
      <c r="V418" s="296"/>
      <c r="W418" s="296"/>
      <c r="X418" s="296"/>
      <c r="Y418" s="296"/>
      <c r="Z418" s="296"/>
    </row>
    <row r="419" spans="1:26" ht="15.75" customHeight="1" x14ac:dyDescent="0.25">
      <c r="A419" s="296"/>
      <c r="B419" s="296"/>
      <c r="C419" s="296"/>
      <c r="D419" s="296"/>
      <c r="E419" s="296"/>
      <c r="F419" s="296"/>
      <c r="G419" s="296"/>
      <c r="H419" s="505"/>
      <c r="I419" s="296"/>
      <c r="J419" s="296"/>
      <c r="K419" s="296"/>
      <c r="L419" s="296"/>
      <c r="M419" s="296"/>
      <c r="N419" s="296"/>
      <c r="O419" s="296"/>
      <c r="P419" s="296"/>
      <c r="Q419" s="296"/>
      <c r="R419" s="296"/>
      <c r="S419" s="296"/>
      <c r="T419" s="296"/>
      <c r="U419" s="296"/>
      <c r="V419" s="296"/>
      <c r="W419" s="296"/>
      <c r="X419" s="296"/>
      <c r="Y419" s="296"/>
      <c r="Z419" s="296"/>
    </row>
    <row r="420" spans="1:26" ht="15.75" customHeight="1" x14ac:dyDescent="0.25">
      <c r="A420" s="296"/>
      <c r="B420" s="296"/>
      <c r="C420" s="296"/>
      <c r="D420" s="296"/>
      <c r="E420" s="296"/>
      <c r="F420" s="296"/>
      <c r="G420" s="296"/>
      <c r="H420" s="505"/>
      <c r="I420" s="296"/>
      <c r="J420" s="296"/>
      <c r="K420" s="296"/>
      <c r="L420" s="296"/>
      <c r="M420" s="296"/>
      <c r="N420" s="296"/>
      <c r="O420" s="296"/>
      <c r="P420" s="296"/>
      <c r="Q420" s="296"/>
      <c r="R420" s="296"/>
      <c r="S420" s="296"/>
      <c r="T420" s="296"/>
      <c r="U420" s="296"/>
      <c r="V420" s="296"/>
      <c r="W420" s="296"/>
      <c r="X420" s="296"/>
      <c r="Y420" s="296"/>
      <c r="Z420" s="296"/>
    </row>
    <row r="421" spans="1:26" ht="15.75" customHeight="1" x14ac:dyDescent="0.25">
      <c r="A421" s="296"/>
      <c r="B421" s="296"/>
      <c r="C421" s="296"/>
      <c r="D421" s="296"/>
      <c r="E421" s="296"/>
      <c r="F421" s="296"/>
      <c r="G421" s="296"/>
      <c r="H421" s="505"/>
      <c r="I421" s="296"/>
      <c r="J421" s="296"/>
      <c r="K421" s="296"/>
      <c r="L421" s="296"/>
      <c r="M421" s="296"/>
      <c r="N421" s="296"/>
      <c r="O421" s="296"/>
      <c r="P421" s="296"/>
      <c r="Q421" s="296"/>
      <c r="R421" s="296"/>
      <c r="S421" s="296"/>
      <c r="T421" s="296"/>
      <c r="U421" s="296"/>
      <c r="V421" s="296"/>
      <c r="W421" s="296"/>
      <c r="X421" s="296"/>
      <c r="Y421" s="296"/>
      <c r="Z421" s="296"/>
    </row>
    <row r="422" spans="1:26" ht="15.75" customHeight="1" x14ac:dyDescent="0.25">
      <c r="A422" s="296"/>
      <c r="B422" s="296"/>
      <c r="C422" s="296"/>
      <c r="D422" s="296"/>
      <c r="E422" s="296"/>
      <c r="F422" s="296"/>
      <c r="G422" s="296"/>
      <c r="H422" s="505"/>
      <c r="I422" s="296"/>
      <c r="J422" s="296"/>
      <c r="K422" s="296"/>
      <c r="L422" s="296"/>
      <c r="M422" s="296"/>
      <c r="N422" s="296"/>
      <c r="O422" s="296"/>
      <c r="P422" s="296"/>
      <c r="Q422" s="296"/>
      <c r="R422" s="296"/>
      <c r="S422" s="296"/>
      <c r="T422" s="296"/>
      <c r="U422" s="296"/>
      <c r="V422" s="296"/>
      <c r="W422" s="296"/>
      <c r="X422" s="296"/>
      <c r="Y422" s="296"/>
      <c r="Z422" s="296"/>
    </row>
    <row r="423" spans="1:26" ht="15.75" customHeight="1" x14ac:dyDescent="0.25">
      <c r="A423" s="296"/>
      <c r="B423" s="296"/>
      <c r="C423" s="296"/>
      <c r="D423" s="296"/>
      <c r="E423" s="296"/>
      <c r="F423" s="296"/>
      <c r="G423" s="296"/>
      <c r="H423" s="505"/>
      <c r="I423" s="296"/>
      <c r="J423" s="296"/>
      <c r="K423" s="296"/>
      <c r="L423" s="296"/>
      <c r="M423" s="296"/>
      <c r="N423" s="296"/>
      <c r="O423" s="296"/>
      <c r="P423" s="296"/>
      <c r="Q423" s="296"/>
      <c r="R423" s="296"/>
      <c r="S423" s="296"/>
      <c r="T423" s="296"/>
      <c r="U423" s="296"/>
      <c r="V423" s="296"/>
      <c r="W423" s="296"/>
      <c r="X423" s="296"/>
      <c r="Y423" s="296"/>
      <c r="Z423" s="296"/>
    </row>
    <row r="424" spans="1:26" ht="15.75" customHeight="1" x14ac:dyDescent="0.25">
      <c r="A424" s="296"/>
      <c r="B424" s="296"/>
      <c r="C424" s="296"/>
      <c r="D424" s="296"/>
      <c r="E424" s="296"/>
      <c r="F424" s="296"/>
      <c r="G424" s="296"/>
      <c r="H424" s="505"/>
      <c r="I424" s="296"/>
      <c r="J424" s="296"/>
      <c r="K424" s="296"/>
      <c r="L424" s="296"/>
      <c r="M424" s="296"/>
      <c r="N424" s="296"/>
      <c r="O424" s="296"/>
      <c r="P424" s="296"/>
      <c r="Q424" s="296"/>
      <c r="R424" s="296"/>
      <c r="S424" s="296"/>
      <c r="T424" s="296"/>
      <c r="U424" s="296"/>
      <c r="V424" s="296"/>
      <c r="W424" s="296"/>
      <c r="X424" s="296"/>
      <c r="Y424" s="296"/>
      <c r="Z424" s="296"/>
    </row>
    <row r="425" spans="1:26" ht="15.75" customHeight="1" x14ac:dyDescent="0.25">
      <c r="A425" s="296"/>
      <c r="B425" s="296"/>
      <c r="C425" s="296"/>
      <c r="D425" s="296"/>
      <c r="E425" s="296"/>
      <c r="F425" s="296"/>
      <c r="G425" s="296"/>
      <c r="H425" s="505"/>
      <c r="I425" s="296"/>
      <c r="J425" s="296"/>
      <c r="K425" s="296"/>
      <c r="L425" s="296"/>
      <c r="M425" s="296"/>
      <c r="N425" s="296"/>
      <c r="O425" s="296"/>
      <c r="P425" s="296"/>
      <c r="Q425" s="296"/>
      <c r="R425" s="296"/>
      <c r="S425" s="296"/>
      <c r="T425" s="296"/>
      <c r="U425" s="296"/>
      <c r="V425" s="296"/>
      <c r="W425" s="296"/>
      <c r="X425" s="296"/>
      <c r="Y425" s="296"/>
      <c r="Z425" s="296"/>
    </row>
    <row r="426" spans="1:26" ht="15.75" customHeight="1" x14ac:dyDescent="0.25">
      <c r="A426" s="296"/>
      <c r="B426" s="296"/>
      <c r="C426" s="296"/>
      <c r="D426" s="296"/>
      <c r="E426" s="296"/>
      <c r="F426" s="296"/>
      <c r="G426" s="296"/>
      <c r="H426" s="505"/>
      <c r="I426" s="296"/>
      <c r="J426" s="296"/>
      <c r="K426" s="296"/>
      <c r="L426" s="296"/>
      <c r="M426" s="296"/>
      <c r="N426" s="296"/>
      <c r="O426" s="296"/>
      <c r="P426" s="296"/>
      <c r="Q426" s="296"/>
      <c r="R426" s="296"/>
      <c r="S426" s="296"/>
      <c r="T426" s="296"/>
      <c r="U426" s="296"/>
      <c r="V426" s="296"/>
      <c r="W426" s="296"/>
      <c r="X426" s="296"/>
      <c r="Y426" s="296"/>
      <c r="Z426" s="296"/>
    </row>
    <row r="427" spans="1:26" ht="15.75" customHeight="1" x14ac:dyDescent="0.25">
      <c r="A427" s="296"/>
      <c r="B427" s="296"/>
      <c r="C427" s="296"/>
      <c r="D427" s="296"/>
      <c r="E427" s="296"/>
      <c r="F427" s="296"/>
      <c r="G427" s="296"/>
      <c r="H427" s="505"/>
      <c r="I427" s="296"/>
      <c r="J427" s="296"/>
      <c r="K427" s="296"/>
      <c r="L427" s="296"/>
      <c r="M427" s="296"/>
      <c r="N427" s="296"/>
      <c r="O427" s="296"/>
      <c r="P427" s="296"/>
      <c r="Q427" s="296"/>
      <c r="R427" s="296"/>
      <c r="S427" s="296"/>
      <c r="T427" s="296"/>
      <c r="U427" s="296"/>
      <c r="V427" s="296"/>
      <c r="W427" s="296"/>
      <c r="X427" s="296"/>
      <c r="Y427" s="296"/>
      <c r="Z427" s="296"/>
    </row>
    <row r="428" spans="1:26" ht="15.75" customHeight="1" x14ac:dyDescent="0.25">
      <c r="A428" s="296"/>
      <c r="B428" s="296"/>
      <c r="C428" s="296"/>
      <c r="D428" s="296"/>
      <c r="E428" s="296"/>
      <c r="F428" s="296"/>
      <c r="G428" s="296"/>
      <c r="H428" s="505"/>
      <c r="I428" s="296"/>
      <c r="J428" s="296"/>
      <c r="K428" s="296"/>
      <c r="L428" s="296"/>
      <c r="M428" s="296"/>
      <c r="N428" s="296"/>
      <c r="O428" s="296"/>
      <c r="P428" s="296"/>
      <c r="Q428" s="296"/>
      <c r="R428" s="296"/>
      <c r="S428" s="296"/>
      <c r="T428" s="296"/>
      <c r="U428" s="296"/>
      <c r="V428" s="296"/>
      <c r="W428" s="296"/>
      <c r="X428" s="296"/>
      <c r="Y428" s="296"/>
      <c r="Z428" s="296"/>
    </row>
    <row r="429" spans="1:26" ht="15.75" customHeight="1" x14ac:dyDescent="0.25">
      <c r="A429" s="296"/>
      <c r="B429" s="296"/>
      <c r="C429" s="296"/>
      <c r="D429" s="296"/>
      <c r="E429" s="296"/>
      <c r="F429" s="296"/>
      <c r="G429" s="296"/>
      <c r="H429" s="505"/>
      <c r="I429" s="296"/>
      <c r="J429" s="296"/>
      <c r="K429" s="296"/>
      <c r="L429" s="296"/>
      <c r="M429" s="296"/>
      <c r="N429" s="296"/>
      <c r="O429" s="296"/>
      <c r="P429" s="296"/>
      <c r="Q429" s="296"/>
      <c r="R429" s="296"/>
      <c r="S429" s="296"/>
      <c r="T429" s="296"/>
      <c r="U429" s="296"/>
      <c r="V429" s="296"/>
      <c r="W429" s="296"/>
      <c r="X429" s="296"/>
      <c r="Y429" s="296"/>
      <c r="Z429" s="296"/>
    </row>
    <row r="430" spans="1:26" ht="15.75" customHeight="1" x14ac:dyDescent="0.25">
      <c r="A430" s="296"/>
      <c r="B430" s="296"/>
      <c r="C430" s="296"/>
      <c r="D430" s="296"/>
      <c r="E430" s="296"/>
      <c r="F430" s="296"/>
      <c r="G430" s="296"/>
      <c r="H430" s="505"/>
      <c r="I430" s="296"/>
      <c r="J430" s="296"/>
      <c r="K430" s="296"/>
      <c r="L430" s="296"/>
      <c r="M430" s="296"/>
      <c r="N430" s="296"/>
      <c r="O430" s="296"/>
      <c r="P430" s="296"/>
      <c r="Q430" s="296"/>
      <c r="R430" s="296"/>
      <c r="S430" s="296"/>
      <c r="T430" s="296"/>
      <c r="U430" s="296"/>
      <c r="V430" s="296"/>
      <c r="W430" s="296"/>
      <c r="X430" s="296"/>
      <c r="Y430" s="296"/>
      <c r="Z430" s="296"/>
    </row>
    <row r="431" spans="1:26" ht="15.75" customHeight="1" x14ac:dyDescent="0.25">
      <c r="A431" s="296"/>
      <c r="B431" s="296"/>
      <c r="C431" s="296"/>
      <c r="D431" s="296"/>
      <c r="E431" s="296"/>
      <c r="F431" s="296"/>
      <c r="G431" s="296"/>
      <c r="H431" s="505"/>
      <c r="I431" s="296"/>
      <c r="J431" s="296"/>
      <c r="K431" s="296"/>
      <c r="L431" s="296"/>
      <c r="M431" s="296"/>
      <c r="N431" s="296"/>
      <c r="O431" s="296"/>
      <c r="P431" s="296"/>
      <c r="Q431" s="296"/>
      <c r="R431" s="296"/>
      <c r="S431" s="296"/>
      <c r="T431" s="296"/>
      <c r="U431" s="296"/>
      <c r="V431" s="296"/>
      <c r="W431" s="296"/>
      <c r="X431" s="296"/>
      <c r="Y431" s="296"/>
      <c r="Z431" s="296"/>
    </row>
    <row r="432" spans="1:26" ht="15.75" customHeight="1" x14ac:dyDescent="0.25">
      <c r="A432" s="296"/>
      <c r="B432" s="296"/>
      <c r="C432" s="296"/>
      <c r="D432" s="296"/>
      <c r="E432" s="296"/>
      <c r="F432" s="296"/>
      <c r="G432" s="296"/>
      <c r="H432" s="505"/>
      <c r="I432" s="296"/>
      <c r="J432" s="296"/>
      <c r="K432" s="296"/>
      <c r="L432" s="296"/>
      <c r="M432" s="296"/>
      <c r="N432" s="296"/>
      <c r="O432" s="296"/>
      <c r="P432" s="296"/>
      <c r="Q432" s="296"/>
      <c r="R432" s="296"/>
      <c r="S432" s="296"/>
      <c r="T432" s="296"/>
      <c r="U432" s="296"/>
      <c r="V432" s="296"/>
      <c r="W432" s="296"/>
      <c r="X432" s="296"/>
      <c r="Y432" s="296"/>
      <c r="Z432" s="296"/>
    </row>
    <row r="433" spans="1:26" ht="15.75" customHeight="1" x14ac:dyDescent="0.25">
      <c r="A433" s="296"/>
      <c r="B433" s="296"/>
      <c r="C433" s="296"/>
      <c r="D433" s="296"/>
      <c r="E433" s="296"/>
      <c r="F433" s="296"/>
      <c r="G433" s="296"/>
      <c r="H433" s="505"/>
      <c r="I433" s="296"/>
      <c r="J433" s="296"/>
      <c r="K433" s="296"/>
      <c r="L433" s="296"/>
      <c r="M433" s="296"/>
      <c r="N433" s="296"/>
      <c r="O433" s="296"/>
      <c r="P433" s="296"/>
      <c r="Q433" s="296"/>
      <c r="R433" s="296"/>
      <c r="S433" s="296"/>
      <c r="T433" s="296"/>
      <c r="U433" s="296"/>
      <c r="V433" s="296"/>
      <c r="W433" s="296"/>
      <c r="X433" s="296"/>
      <c r="Y433" s="296"/>
      <c r="Z433" s="296"/>
    </row>
    <row r="434" spans="1:26" ht="15.75" customHeight="1" x14ac:dyDescent="0.25">
      <c r="A434" s="296"/>
      <c r="B434" s="296"/>
      <c r="C434" s="296"/>
      <c r="D434" s="296"/>
      <c r="E434" s="296"/>
      <c r="F434" s="296"/>
      <c r="G434" s="296"/>
      <c r="H434" s="505"/>
      <c r="I434" s="296"/>
      <c r="J434" s="296"/>
      <c r="K434" s="296"/>
      <c r="L434" s="296"/>
      <c r="M434" s="296"/>
      <c r="N434" s="296"/>
      <c r="O434" s="296"/>
      <c r="P434" s="296"/>
      <c r="Q434" s="296"/>
      <c r="R434" s="296"/>
      <c r="S434" s="296"/>
      <c r="T434" s="296"/>
      <c r="U434" s="296"/>
      <c r="V434" s="296"/>
      <c r="W434" s="296"/>
      <c r="X434" s="296"/>
      <c r="Y434" s="296"/>
      <c r="Z434" s="296"/>
    </row>
    <row r="435" spans="1:26" ht="15.75" customHeight="1" x14ac:dyDescent="0.25">
      <c r="A435" s="296"/>
      <c r="B435" s="296"/>
      <c r="C435" s="296"/>
      <c r="D435" s="296"/>
      <c r="E435" s="296"/>
      <c r="F435" s="296"/>
      <c r="G435" s="296"/>
      <c r="H435" s="505"/>
      <c r="I435" s="296"/>
      <c r="J435" s="296"/>
      <c r="K435" s="296"/>
      <c r="L435" s="296"/>
      <c r="M435" s="296"/>
      <c r="N435" s="296"/>
      <c r="O435" s="296"/>
      <c r="P435" s="296"/>
      <c r="Q435" s="296"/>
      <c r="R435" s="296"/>
      <c r="S435" s="296"/>
      <c r="T435" s="296"/>
      <c r="U435" s="296"/>
      <c r="V435" s="296"/>
      <c r="W435" s="296"/>
      <c r="X435" s="296"/>
      <c r="Y435" s="296"/>
      <c r="Z435" s="296"/>
    </row>
    <row r="436" spans="1:26" ht="15.75" customHeight="1" x14ac:dyDescent="0.25">
      <c r="A436" s="296"/>
      <c r="B436" s="296"/>
      <c r="C436" s="296"/>
      <c r="D436" s="296"/>
      <c r="E436" s="296"/>
      <c r="F436" s="296"/>
      <c r="G436" s="296"/>
      <c r="H436" s="505"/>
      <c r="I436" s="296"/>
      <c r="J436" s="296"/>
      <c r="K436" s="296"/>
      <c r="L436" s="296"/>
      <c r="M436" s="296"/>
      <c r="N436" s="296"/>
      <c r="O436" s="296"/>
      <c r="P436" s="296"/>
      <c r="Q436" s="296"/>
      <c r="R436" s="296"/>
      <c r="S436" s="296"/>
      <c r="T436" s="296"/>
      <c r="U436" s="296"/>
      <c r="V436" s="296"/>
      <c r="W436" s="296"/>
      <c r="X436" s="296"/>
      <c r="Y436" s="296"/>
      <c r="Z436" s="296"/>
    </row>
    <row r="437" spans="1:26" ht="15.75" customHeight="1" x14ac:dyDescent="0.25">
      <c r="A437" s="296"/>
      <c r="B437" s="296"/>
      <c r="C437" s="296"/>
      <c r="D437" s="296"/>
      <c r="E437" s="296"/>
      <c r="F437" s="296"/>
      <c r="G437" s="296"/>
      <c r="H437" s="505"/>
      <c r="I437" s="296"/>
      <c r="J437" s="296"/>
      <c r="K437" s="296"/>
      <c r="L437" s="296"/>
      <c r="M437" s="296"/>
      <c r="N437" s="296"/>
      <c r="O437" s="296"/>
      <c r="P437" s="296"/>
      <c r="Q437" s="296"/>
      <c r="R437" s="296"/>
      <c r="S437" s="296"/>
      <c r="T437" s="296"/>
      <c r="U437" s="296"/>
      <c r="V437" s="296"/>
      <c r="W437" s="296"/>
      <c r="X437" s="296"/>
      <c r="Y437" s="296"/>
      <c r="Z437" s="296"/>
    </row>
    <row r="438" spans="1:26" ht="15.75" customHeight="1" x14ac:dyDescent="0.25">
      <c r="A438" s="296"/>
      <c r="B438" s="296"/>
      <c r="C438" s="296"/>
      <c r="D438" s="296"/>
      <c r="E438" s="296"/>
      <c r="F438" s="296"/>
      <c r="G438" s="296"/>
      <c r="H438" s="505"/>
      <c r="I438" s="296"/>
      <c r="J438" s="296"/>
      <c r="K438" s="296"/>
      <c r="L438" s="296"/>
      <c r="M438" s="296"/>
      <c r="N438" s="296"/>
      <c r="O438" s="296"/>
      <c r="P438" s="296"/>
      <c r="Q438" s="296"/>
      <c r="R438" s="296"/>
      <c r="S438" s="296"/>
      <c r="T438" s="296"/>
      <c r="U438" s="296"/>
      <c r="V438" s="296"/>
      <c r="W438" s="296"/>
      <c r="X438" s="296"/>
      <c r="Y438" s="296"/>
      <c r="Z438" s="296"/>
    </row>
    <row r="439" spans="1:26" ht="15.75" customHeight="1" x14ac:dyDescent="0.25">
      <c r="A439" s="296"/>
      <c r="B439" s="296"/>
      <c r="C439" s="296"/>
      <c r="D439" s="296"/>
      <c r="E439" s="296"/>
      <c r="F439" s="296"/>
      <c r="G439" s="296"/>
      <c r="H439" s="505"/>
      <c r="I439" s="296"/>
      <c r="J439" s="296"/>
      <c r="K439" s="296"/>
      <c r="L439" s="296"/>
      <c r="M439" s="296"/>
      <c r="N439" s="296"/>
      <c r="O439" s="296"/>
      <c r="P439" s="296"/>
      <c r="Q439" s="296"/>
      <c r="R439" s="296"/>
      <c r="S439" s="296"/>
      <c r="T439" s="296"/>
      <c r="U439" s="296"/>
      <c r="V439" s="296"/>
      <c r="W439" s="296"/>
      <c r="X439" s="296"/>
      <c r="Y439" s="296"/>
      <c r="Z439" s="296"/>
    </row>
    <row r="440" spans="1:26" ht="15.75" customHeight="1" x14ac:dyDescent="0.25">
      <c r="A440" s="296"/>
      <c r="B440" s="296"/>
      <c r="C440" s="296"/>
      <c r="D440" s="296"/>
      <c r="E440" s="296"/>
      <c r="F440" s="296"/>
      <c r="G440" s="296"/>
      <c r="H440" s="505"/>
      <c r="I440" s="296"/>
      <c r="J440" s="296"/>
      <c r="K440" s="296"/>
      <c r="L440" s="296"/>
      <c r="M440" s="296"/>
      <c r="N440" s="296"/>
      <c r="O440" s="296"/>
      <c r="P440" s="296"/>
      <c r="Q440" s="296"/>
      <c r="R440" s="296"/>
      <c r="S440" s="296"/>
      <c r="T440" s="296"/>
      <c r="U440" s="296"/>
      <c r="V440" s="296"/>
      <c r="W440" s="296"/>
      <c r="X440" s="296"/>
      <c r="Y440" s="296"/>
      <c r="Z440" s="296"/>
    </row>
    <row r="441" spans="1:26" ht="15.75" customHeight="1" x14ac:dyDescent="0.25">
      <c r="A441" s="296"/>
      <c r="B441" s="296"/>
      <c r="C441" s="296"/>
      <c r="D441" s="296"/>
      <c r="E441" s="296"/>
      <c r="F441" s="296"/>
      <c r="G441" s="296"/>
      <c r="H441" s="505"/>
      <c r="I441" s="296"/>
      <c r="J441" s="296"/>
      <c r="K441" s="296"/>
      <c r="L441" s="296"/>
      <c r="M441" s="296"/>
      <c r="N441" s="296"/>
      <c r="O441" s="296"/>
      <c r="P441" s="296"/>
      <c r="Q441" s="296"/>
      <c r="R441" s="296"/>
      <c r="S441" s="296"/>
      <c r="T441" s="296"/>
      <c r="U441" s="296"/>
      <c r="V441" s="296"/>
      <c r="W441" s="296"/>
      <c r="X441" s="296"/>
      <c r="Y441" s="296"/>
      <c r="Z441" s="296"/>
    </row>
    <row r="442" spans="1:26" ht="15.75" customHeight="1" x14ac:dyDescent="0.25">
      <c r="A442" s="296"/>
      <c r="B442" s="296"/>
      <c r="C442" s="296"/>
      <c r="D442" s="296"/>
      <c r="E442" s="296"/>
      <c r="F442" s="296"/>
      <c r="G442" s="296"/>
      <c r="H442" s="505"/>
      <c r="I442" s="296"/>
      <c r="J442" s="296"/>
      <c r="K442" s="296"/>
      <c r="L442" s="296"/>
      <c r="M442" s="296"/>
      <c r="N442" s="296"/>
      <c r="O442" s="296"/>
      <c r="P442" s="296"/>
      <c r="Q442" s="296"/>
      <c r="R442" s="296"/>
      <c r="S442" s="296"/>
      <c r="T442" s="296"/>
      <c r="U442" s="296"/>
      <c r="V442" s="296"/>
      <c r="W442" s="296"/>
      <c r="X442" s="296"/>
      <c r="Y442" s="296"/>
      <c r="Z442" s="296"/>
    </row>
    <row r="443" spans="1:26" ht="15.75" customHeight="1" x14ac:dyDescent="0.25">
      <c r="A443" s="296"/>
      <c r="B443" s="296"/>
      <c r="C443" s="296"/>
      <c r="D443" s="296"/>
      <c r="E443" s="296"/>
      <c r="F443" s="296"/>
      <c r="G443" s="296"/>
      <c r="H443" s="505"/>
      <c r="I443" s="296"/>
      <c r="J443" s="296"/>
      <c r="K443" s="296"/>
      <c r="L443" s="296"/>
      <c r="M443" s="296"/>
      <c r="N443" s="296"/>
      <c r="O443" s="296"/>
      <c r="P443" s="296"/>
      <c r="Q443" s="296"/>
      <c r="R443" s="296"/>
      <c r="S443" s="296"/>
      <c r="T443" s="296"/>
      <c r="U443" s="296"/>
      <c r="V443" s="296"/>
      <c r="W443" s="296"/>
      <c r="X443" s="296"/>
      <c r="Y443" s="296"/>
      <c r="Z443" s="296"/>
    </row>
    <row r="444" spans="1:26" ht="15.75" customHeight="1" x14ac:dyDescent="0.25">
      <c r="A444" s="296"/>
      <c r="B444" s="296"/>
      <c r="C444" s="296"/>
      <c r="D444" s="296"/>
      <c r="E444" s="296"/>
      <c r="F444" s="296"/>
      <c r="G444" s="296"/>
      <c r="H444" s="505"/>
      <c r="I444" s="296"/>
      <c r="J444" s="296"/>
      <c r="K444" s="296"/>
      <c r="L444" s="296"/>
      <c r="M444" s="296"/>
      <c r="N444" s="296"/>
      <c r="O444" s="296"/>
      <c r="P444" s="296"/>
      <c r="Q444" s="296"/>
      <c r="R444" s="296"/>
      <c r="S444" s="296"/>
      <c r="T444" s="296"/>
      <c r="U444" s="296"/>
      <c r="V444" s="296"/>
      <c r="W444" s="296"/>
      <c r="X444" s="296"/>
      <c r="Y444" s="296"/>
      <c r="Z444" s="296"/>
    </row>
    <row r="445" spans="1:26" ht="15.75" customHeight="1" x14ac:dyDescent="0.25">
      <c r="A445" s="296"/>
      <c r="B445" s="296"/>
      <c r="C445" s="296"/>
      <c r="D445" s="296"/>
      <c r="E445" s="296"/>
      <c r="F445" s="296"/>
      <c r="G445" s="296"/>
      <c r="H445" s="505"/>
      <c r="I445" s="296"/>
      <c r="J445" s="296"/>
      <c r="K445" s="296"/>
      <c r="L445" s="296"/>
      <c r="M445" s="296"/>
      <c r="N445" s="296"/>
      <c r="O445" s="296"/>
      <c r="P445" s="296"/>
      <c r="Q445" s="296"/>
      <c r="R445" s="296"/>
      <c r="S445" s="296"/>
      <c r="T445" s="296"/>
      <c r="U445" s="296"/>
      <c r="V445" s="296"/>
      <c r="W445" s="296"/>
      <c r="X445" s="296"/>
      <c r="Y445" s="296"/>
      <c r="Z445" s="296"/>
    </row>
    <row r="446" spans="1:26" ht="15.75" customHeight="1" x14ac:dyDescent="0.25">
      <c r="A446" s="296"/>
      <c r="B446" s="296"/>
      <c r="C446" s="296"/>
      <c r="D446" s="296"/>
      <c r="E446" s="296"/>
      <c r="F446" s="296"/>
      <c r="G446" s="296"/>
      <c r="H446" s="505"/>
      <c r="I446" s="296"/>
      <c r="J446" s="296"/>
      <c r="K446" s="296"/>
      <c r="L446" s="296"/>
      <c r="M446" s="296"/>
      <c r="N446" s="296"/>
      <c r="O446" s="296"/>
      <c r="P446" s="296"/>
      <c r="Q446" s="296"/>
      <c r="R446" s="296"/>
      <c r="S446" s="296"/>
      <c r="T446" s="296"/>
      <c r="U446" s="296"/>
      <c r="V446" s="296"/>
      <c r="W446" s="296"/>
      <c r="X446" s="296"/>
      <c r="Y446" s="296"/>
      <c r="Z446" s="296"/>
    </row>
    <row r="447" spans="1:26" ht="15.75" customHeight="1" x14ac:dyDescent="0.25">
      <c r="A447" s="296"/>
      <c r="B447" s="296"/>
      <c r="C447" s="296"/>
      <c r="D447" s="296"/>
      <c r="E447" s="296"/>
      <c r="F447" s="296"/>
      <c r="G447" s="296"/>
      <c r="H447" s="505"/>
      <c r="I447" s="296"/>
      <c r="J447" s="296"/>
      <c r="K447" s="296"/>
      <c r="L447" s="296"/>
      <c r="M447" s="296"/>
      <c r="N447" s="296"/>
      <c r="O447" s="296"/>
      <c r="P447" s="296"/>
      <c r="Q447" s="296"/>
      <c r="R447" s="296"/>
      <c r="S447" s="296"/>
      <c r="T447" s="296"/>
      <c r="U447" s="296"/>
      <c r="V447" s="296"/>
      <c r="W447" s="296"/>
      <c r="X447" s="296"/>
      <c r="Y447" s="296"/>
      <c r="Z447" s="296"/>
    </row>
    <row r="448" spans="1:26" ht="15.75" customHeight="1" x14ac:dyDescent="0.25">
      <c r="A448" s="296"/>
      <c r="B448" s="296"/>
      <c r="C448" s="296"/>
      <c r="D448" s="296"/>
      <c r="E448" s="296"/>
      <c r="F448" s="296"/>
      <c r="G448" s="296"/>
      <c r="H448" s="505"/>
      <c r="I448" s="296"/>
      <c r="J448" s="296"/>
      <c r="K448" s="296"/>
      <c r="L448" s="296"/>
      <c r="M448" s="296"/>
      <c r="N448" s="296"/>
      <c r="O448" s="296"/>
      <c r="P448" s="296"/>
      <c r="Q448" s="296"/>
      <c r="R448" s="296"/>
      <c r="S448" s="296"/>
      <c r="T448" s="296"/>
      <c r="U448" s="296"/>
      <c r="V448" s="296"/>
      <c r="W448" s="296"/>
      <c r="X448" s="296"/>
      <c r="Y448" s="296"/>
      <c r="Z448" s="296"/>
    </row>
    <row r="449" spans="1:26" ht="15.75" customHeight="1" x14ac:dyDescent="0.25">
      <c r="A449" s="296"/>
      <c r="B449" s="296"/>
      <c r="C449" s="296"/>
      <c r="D449" s="296"/>
      <c r="E449" s="296"/>
      <c r="F449" s="296"/>
      <c r="G449" s="296"/>
      <c r="H449" s="505"/>
      <c r="I449" s="296"/>
      <c r="J449" s="296"/>
      <c r="K449" s="296"/>
      <c r="L449" s="296"/>
      <c r="M449" s="296"/>
      <c r="N449" s="296"/>
      <c r="O449" s="296"/>
      <c r="P449" s="296"/>
      <c r="Q449" s="296"/>
      <c r="R449" s="296"/>
      <c r="S449" s="296"/>
      <c r="T449" s="296"/>
      <c r="U449" s="296"/>
      <c r="V449" s="296"/>
      <c r="W449" s="296"/>
      <c r="X449" s="296"/>
      <c r="Y449" s="296"/>
      <c r="Z449" s="296"/>
    </row>
    <row r="450" spans="1:26" ht="15.75" customHeight="1" x14ac:dyDescent="0.25">
      <c r="A450" s="296"/>
      <c r="B450" s="296"/>
      <c r="C450" s="296"/>
      <c r="D450" s="296"/>
      <c r="E450" s="296"/>
      <c r="F450" s="296"/>
      <c r="G450" s="296"/>
      <c r="H450" s="505"/>
      <c r="I450" s="296"/>
      <c r="J450" s="296"/>
      <c r="K450" s="296"/>
      <c r="L450" s="296"/>
      <c r="M450" s="296"/>
      <c r="N450" s="296"/>
      <c r="O450" s="296"/>
      <c r="P450" s="296"/>
      <c r="Q450" s="296"/>
      <c r="R450" s="296"/>
      <c r="S450" s="296"/>
      <c r="T450" s="296"/>
      <c r="U450" s="296"/>
      <c r="V450" s="296"/>
      <c r="W450" s="296"/>
      <c r="X450" s="296"/>
      <c r="Y450" s="296"/>
      <c r="Z450" s="296"/>
    </row>
    <row r="451" spans="1:26" ht="15.75" customHeight="1" x14ac:dyDescent="0.25">
      <c r="A451" s="296"/>
      <c r="B451" s="296"/>
      <c r="C451" s="296"/>
      <c r="D451" s="296"/>
      <c r="E451" s="296"/>
      <c r="F451" s="296"/>
      <c r="G451" s="296"/>
      <c r="H451" s="505"/>
      <c r="I451" s="296"/>
      <c r="J451" s="296"/>
      <c r="K451" s="296"/>
      <c r="L451" s="296"/>
      <c r="M451" s="296"/>
      <c r="N451" s="296"/>
      <c r="O451" s="296"/>
      <c r="P451" s="296"/>
      <c r="Q451" s="296"/>
      <c r="R451" s="296"/>
      <c r="S451" s="296"/>
      <c r="T451" s="296"/>
      <c r="U451" s="296"/>
      <c r="V451" s="296"/>
      <c r="W451" s="296"/>
      <c r="X451" s="296"/>
      <c r="Y451" s="296"/>
      <c r="Z451" s="296"/>
    </row>
    <row r="452" spans="1:26" ht="15.75" customHeight="1" x14ac:dyDescent="0.25">
      <c r="A452" s="296"/>
      <c r="B452" s="296"/>
      <c r="C452" s="296"/>
      <c r="D452" s="296"/>
      <c r="E452" s="296"/>
      <c r="F452" s="296"/>
      <c r="G452" s="296"/>
      <c r="H452" s="505"/>
      <c r="I452" s="296"/>
      <c r="J452" s="296"/>
      <c r="K452" s="296"/>
      <c r="L452" s="296"/>
      <c r="M452" s="296"/>
      <c r="N452" s="296"/>
      <c r="O452" s="296"/>
      <c r="P452" s="296"/>
      <c r="Q452" s="296"/>
      <c r="R452" s="296"/>
      <c r="S452" s="296"/>
      <c r="T452" s="296"/>
      <c r="U452" s="296"/>
      <c r="V452" s="296"/>
      <c r="W452" s="296"/>
      <c r="X452" s="296"/>
      <c r="Y452" s="296"/>
      <c r="Z452" s="296"/>
    </row>
    <row r="453" spans="1:26" ht="15.75" customHeight="1" x14ac:dyDescent="0.25">
      <c r="A453" s="296"/>
      <c r="B453" s="296"/>
      <c r="C453" s="296"/>
      <c r="D453" s="296"/>
      <c r="E453" s="296"/>
      <c r="F453" s="296"/>
      <c r="G453" s="296"/>
      <c r="H453" s="505"/>
      <c r="I453" s="296"/>
      <c r="J453" s="296"/>
      <c r="K453" s="296"/>
      <c r="L453" s="296"/>
      <c r="M453" s="296"/>
      <c r="N453" s="296"/>
      <c r="O453" s="296"/>
      <c r="P453" s="296"/>
      <c r="Q453" s="296"/>
      <c r="R453" s="296"/>
      <c r="S453" s="296"/>
      <c r="T453" s="296"/>
      <c r="U453" s="296"/>
      <c r="V453" s="296"/>
      <c r="W453" s="296"/>
      <c r="X453" s="296"/>
      <c r="Y453" s="296"/>
      <c r="Z453" s="296"/>
    </row>
    <row r="454" spans="1:26" ht="15.75" customHeight="1" x14ac:dyDescent="0.25">
      <c r="A454" s="296"/>
      <c r="B454" s="296"/>
      <c r="C454" s="296"/>
      <c r="D454" s="296"/>
      <c r="E454" s="296"/>
      <c r="F454" s="296"/>
      <c r="G454" s="296"/>
      <c r="H454" s="505"/>
      <c r="I454" s="296"/>
      <c r="J454" s="296"/>
      <c r="K454" s="296"/>
      <c r="L454" s="296"/>
      <c r="M454" s="296"/>
      <c r="N454" s="296"/>
      <c r="O454" s="296"/>
      <c r="P454" s="296"/>
      <c r="Q454" s="296"/>
      <c r="R454" s="296"/>
      <c r="S454" s="296"/>
      <c r="T454" s="296"/>
      <c r="U454" s="296"/>
      <c r="V454" s="296"/>
      <c r="W454" s="296"/>
      <c r="X454" s="296"/>
      <c r="Y454" s="296"/>
      <c r="Z454" s="296"/>
    </row>
    <row r="455" spans="1:26" ht="15.75" customHeight="1" x14ac:dyDescent="0.25">
      <c r="A455" s="296"/>
      <c r="B455" s="296"/>
      <c r="C455" s="296"/>
      <c r="D455" s="296"/>
      <c r="E455" s="296"/>
      <c r="F455" s="296"/>
      <c r="G455" s="296"/>
      <c r="H455" s="505"/>
      <c r="I455" s="296"/>
      <c r="J455" s="296"/>
      <c r="K455" s="296"/>
      <c r="L455" s="296"/>
      <c r="M455" s="296"/>
      <c r="N455" s="296"/>
      <c r="O455" s="296"/>
      <c r="P455" s="296"/>
      <c r="Q455" s="296"/>
      <c r="R455" s="296"/>
      <c r="S455" s="296"/>
      <c r="T455" s="296"/>
      <c r="U455" s="296"/>
      <c r="V455" s="296"/>
      <c r="W455" s="296"/>
      <c r="X455" s="296"/>
      <c r="Y455" s="296"/>
      <c r="Z455" s="296"/>
    </row>
    <row r="456" spans="1:26" ht="15.75" customHeight="1" x14ac:dyDescent="0.25">
      <c r="A456" s="296"/>
      <c r="B456" s="296"/>
      <c r="C456" s="296"/>
      <c r="D456" s="296"/>
      <c r="E456" s="296"/>
      <c r="F456" s="296"/>
      <c r="G456" s="296"/>
      <c r="H456" s="505"/>
      <c r="I456" s="296"/>
      <c r="J456" s="296"/>
      <c r="K456" s="296"/>
      <c r="L456" s="296"/>
      <c r="M456" s="296"/>
      <c r="N456" s="296"/>
      <c r="O456" s="296"/>
      <c r="P456" s="296"/>
      <c r="Q456" s="296"/>
      <c r="R456" s="296"/>
      <c r="S456" s="296"/>
      <c r="T456" s="296"/>
      <c r="U456" s="296"/>
      <c r="V456" s="296"/>
      <c r="W456" s="296"/>
      <c r="X456" s="296"/>
      <c r="Y456" s="296"/>
      <c r="Z456" s="296"/>
    </row>
    <row r="457" spans="1:26" ht="15.75" customHeight="1" x14ac:dyDescent="0.25">
      <c r="A457" s="296"/>
      <c r="B457" s="296"/>
      <c r="C457" s="296"/>
      <c r="D457" s="296"/>
      <c r="E457" s="296"/>
      <c r="F457" s="296"/>
      <c r="G457" s="296"/>
      <c r="H457" s="505"/>
      <c r="I457" s="296"/>
      <c r="J457" s="296"/>
      <c r="K457" s="296"/>
      <c r="L457" s="296"/>
      <c r="M457" s="296"/>
      <c r="N457" s="296"/>
      <c r="O457" s="296"/>
      <c r="P457" s="296"/>
      <c r="Q457" s="296"/>
      <c r="R457" s="296"/>
      <c r="S457" s="296"/>
      <c r="T457" s="296"/>
      <c r="U457" s="296"/>
      <c r="V457" s="296"/>
      <c r="W457" s="296"/>
      <c r="X457" s="296"/>
      <c r="Y457" s="296"/>
      <c r="Z457" s="296"/>
    </row>
    <row r="458" spans="1:26" ht="15.75" customHeight="1" x14ac:dyDescent="0.25">
      <c r="A458" s="296"/>
      <c r="B458" s="296"/>
      <c r="C458" s="296"/>
      <c r="D458" s="296"/>
      <c r="E458" s="296"/>
      <c r="F458" s="296"/>
      <c r="G458" s="296"/>
      <c r="H458" s="505"/>
      <c r="I458" s="296"/>
      <c r="J458" s="296"/>
      <c r="K458" s="296"/>
      <c r="L458" s="296"/>
      <c r="M458" s="296"/>
      <c r="N458" s="296"/>
      <c r="O458" s="296"/>
      <c r="P458" s="296"/>
      <c r="Q458" s="296"/>
      <c r="R458" s="296"/>
      <c r="S458" s="296"/>
      <c r="T458" s="296"/>
      <c r="U458" s="296"/>
      <c r="V458" s="296"/>
      <c r="W458" s="296"/>
      <c r="X458" s="296"/>
      <c r="Y458" s="296"/>
      <c r="Z458" s="296"/>
    </row>
    <row r="459" spans="1:26" ht="15.75" customHeight="1" x14ac:dyDescent="0.25">
      <c r="A459" s="296"/>
      <c r="B459" s="296"/>
      <c r="C459" s="296"/>
      <c r="D459" s="296"/>
      <c r="E459" s="296"/>
      <c r="F459" s="296"/>
      <c r="G459" s="296"/>
      <c r="H459" s="505"/>
      <c r="I459" s="296"/>
      <c r="J459" s="296"/>
      <c r="K459" s="296"/>
      <c r="L459" s="296"/>
      <c r="M459" s="296"/>
      <c r="N459" s="296"/>
      <c r="O459" s="296"/>
      <c r="P459" s="296"/>
      <c r="Q459" s="296"/>
      <c r="R459" s="296"/>
      <c r="S459" s="296"/>
      <c r="T459" s="296"/>
      <c r="U459" s="296"/>
      <c r="V459" s="296"/>
      <c r="W459" s="296"/>
      <c r="X459" s="296"/>
      <c r="Y459" s="296"/>
      <c r="Z459" s="296"/>
    </row>
    <row r="460" spans="1:26" ht="15.75" customHeight="1" x14ac:dyDescent="0.25">
      <c r="A460" s="296"/>
      <c r="B460" s="296"/>
      <c r="C460" s="296"/>
      <c r="D460" s="296"/>
      <c r="E460" s="296"/>
      <c r="F460" s="296"/>
      <c r="G460" s="296"/>
      <c r="H460" s="505"/>
      <c r="I460" s="296"/>
      <c r="J460" s="296"/>
      <c r="K460" s="296"/>
      <c r="L460" s="296"/>
      <c r="M460" s="296"/>
      <c r="N460" s="296"/>
      <c r="O460" s="296"/>
      <c r="P460" s="296"/>
      <c r="Q460" s="296"/>
      <c r="R460" s="296"/>
      <c r="S460" s="296"/>
      <c r="T460" s="296"/>
      <c r="U460" s="296"/>
      <c r="V460" s="296"/>
      <c r="W460" s="296"/>
      <c r="X460" s="296"/>
      <c r="Y460" s="296"/>
      <c r="Z460" s="296"/>
    </row>
    <row r="461" spans="1:26" ht="15.75" customHeight="1" x14ac:dyDescent="0.25">
      <c r="A461" s="296"/>
      <c r="B461" s="296"/>
      <c r="C461" s="296"/>
      <c r="D461" s="296"/>
      <c r="E461" s="296"/>
      <c r="F461" s="296"/>
      <c r="G461" s="296"/>
      <c r="H461" s="505"/>
      <c r="I461" s="296"/>
      <c r="J461" s="296"/>
      <c r="K461" s="296"/>
      <c r="L461" s="296"/>
      <c r="M461" s="296"/>
      <c r="N461" s="296"/>
      <c r="O461" s="296"/>
      <c r="P461" s="296"/>
      <c r="Q461" s="296"/>
      <c r="R461" s="296"/>
      <c r="S461" s="296"/>
      <c r="T461" s="296"/>
      <c r="U461" s="296"/>
      <c r="V461" s="296"/>
      <c r="W461" s="296"/>
      <c r="X461" s="296"/>
      <c r="Y461" s="296"/>
      <c r="Z461" s="296"/>
    </row>
    <row r="462" spans="1:26" ht="15.75" customHeight="1" x14ac:dyDescent="0.25">
      <c r="A462" s="296"/>
      <c r="B462" s="296"/>
      <c r="C462" s="296"/>
      <c r="D462" s="296"/>
      <c r="E462" s="296"/>
      <c r="F462" s="296"/>
      <c r="G462" s="296"/>
      <c r="H462" s="505"/>
      <c r="I462" s="296"/>
      <c r="J462" s="296"/>
      <c r="K462" s="296"/>
      <c r="L462" s="296"/>
      <c r="M462" s="296"/>
      <c r="N462" s="296"/>
      <c r="O462" s="296"/>
      <c r="P462" s="296"/>
      <c r="Q462" s="296"/>
      <c r="R462" s="296"/>
      <c r="S462" s="296"/>
      <c r="T462" s="296"/>
      <c r="U462" s="296"/>
      <c r="V462" s="296"/>
      <c r="W462" s="296"/>
      <c r="X462" s="296"/>
      <c r="Y462" s="296"/>
      <c r="Z462" s="296"/>
    </row>
    <row r="463" spans="1:26" ht="15.75" customHeight="1" x14ac:dyDescent="0.25">
      <c r="A463" s="296"/>
      <c r="B463" s="296"/>
      <c r="C463" s="296"/>
      <c r="D463" s="296"/>
      <c r="E463" s="296"/>
      <c r="F463" s="296"/>
      <c r="G463" s="296"/>
      <c r="H463" s="505"/>
      <c r="I463" s="296"/>
      <c r="J463" s="296"/>
      <c r="K463" s="296"/>
      <c r="L463" s="296"/>
      <c r="M463" s="296"/>
      <c r="N463" s="296"/>
      <c r="O463" s="296"/>
      <c r="P463" s="296"/>
      <c r="Q463" s="296"/>
      <c r="R463" s="296"/>
      <c r="S463" s="296"/>
      <c r="T463" s="296"/>
      <c r="U463" s="296"/>
      <c r="V463" s="296"/>
      <c r="W463" s="296"/>
      <c r="X463" s="296"/>
      <c r="Y463" s="296"/>
      <c r="Z463" s="296"/>
    </row>
    <row r="464" spans="1:26" ht="15.75" customHeight="1" x14ac:dyDescent="0.25">
      <c r="A464" s="296"/>
      <c r="B464" s="296"/>
      <c r="C464" s="296"/>
      <c r="D464" s="296"/>
      <c r="E464" s="296"/>
      <c r="F464" s="296"/>
      <c r="G464" s="296"/>
      <c r="H464" s="505"/>
      <c r="I464" s="296"/>
      <c r="J464" s="296"/>
      <c r="K464" s="296"/>
      <c r="L464" s="296"/>
      <c r="M464" s="296"/>
      <c r="N464" s="296"/>
      <c r="O464" s="296"/>
      <c r="P464" s="296"/>
      <c r="Q464" s="296"/>
      <c r="R464" s="296"/>
      <c r="S464" s="296"/>
      <c r="T464" s="296"/>
      <c r="U464" s="296"/>
      <c r="V464" s="296"/>
      <c r="W464" s="296"/>
      <c r="X464" s="296"/>
      <c r="Y464" s="296"/>
      <c r="Z464" s="296"/>
    </row>
    <row r="465" spans="1:26" ht="15.75" customHeight="1" x14ac:dyDescent="0.25">
      <c r="A465" s="296"/>
      <c r="B465" s="296"/>
      <c r="C465" s="296"/>
      <c r="D465" s="296"/>
      <c r="E465" s="296"/>
      <c r="F465" s="296"/>
      <c r="G465" s="296"/>
      <c r="H465" s="505"/>
      <c r="I465" s="296"/>
      <c r="J465" s="296"/>
      <c r="K465" s="296"/>
      <c r="L465" s="296"/>
      <c r="M465" s="296"/>
      <c r="N465" s="296"/>
      <c r="O465" s="296"/>
      <c r="P465" s="296"/>
      <c r="Q465" s="296"/>
      <c r="R465" s="296"/>
      <c r="S465" s="296"/>
      <c r="T465" s="296"/>
      <c r="U465" s="296"/>
      <c r="V465" s="296"/>
      <c r="W465" s="296"/>
      <c r="X465" s="296"/>
      <c r="Y465" s="296"/>
      <c r="Z465" s="296"/>
    </row>
    <row r="466" spans="1:26" ht="15.75" customHeight="1" x14ac:dyDescent="0.25">
      <c r="A466" s="296"/>
      <c r="B466" s="296"/>
      <c r="C466" s="296"/>
      <c r="D466" s="296"/>
      <c r="E466" s="296"/>
      <c r="F466" s="296"/>
      <c r="G466" s="296"/>
      <c r="H466" s="505"/>
      <c r="I466" s="296"/>
      <c r="J466" s="296"/>
      <c r="K466" s="296"/>
      <c r="L466" s="296"/>
      <c r="M466" s="296"/>
      <c r="N466" s="296"/>
      <c r="O466" s="296"/>
      <c r="P466" s="296"/>
      <c r="Q466" s="296"/>
      <c r="R466" s="296"/>
      <c r="S466" s="296"/>
      <c r="T466" s="296"/>
      <c r="U466" s="296"/>
      <c r="V466" s="296"/>
      <c r="W466" s="296"/>
      <c r="X466" s="296"/>
      <c r="Y466" s="296"/>
      <c r="Z466" s="296"/>
    </row>
    <row r="467" spans="1:26" ht="15.75" customHeight="1" x14ac:dyDescent="0.25">
      <c r="A467" s="296"/>
      <c r="B467" s="296"/>
      <c r="C467" s="296"/>
      <c r="D467" s="296"/>
      <c r="E467" s="296"/>
      <c r="F467" s="296"/>
      <c r="G467" s="296"/>
      <c r="H467" s="505"/>
      <c r="I467" s="296"/>
      <c r="J467" s="296"/>
      <c r="K467" s="296"/>
      <c r="L467" s="296"/>
      <c r="M467" s="296"/>
      <c r="N467" s="296"/>
      <c r="O467" s="296"/>
      <c r="P467" s="296"/>
      <c r="Q467" s="296"/>
      <c r="R467" s="296"/>
      <c r="S467" s="296"/>
      <c r="T467" s="296"/>
      <c r="U467" s="296"/>
      <c r="V467" s="296"/>
      <c r="W467" s="296"/>
      <c r="X467" s="296"/>
      <c r="Y467" s="296"/>
      <c r="Z467" s="296"/>
    </row>
    <row r="468" spans="1:26" ht="15.75" customHeight="1" x14ac:dyDescent="0.25">
      <c r="A468" s="296"/>
      <c r="B468" s="296"/>
      <c r="C468" s="296"/>
      <c r="D468" s="296"/>
      <c r="E468" s="296"/>
      <c r="F468" s="296"/>
      <c r="G468" s="296"/>
      <c r="H468" s="505"/>
      <c r="I468" s="296"/>
      <c r="J468" s="296"/>
      <c r="K468" s="296"/>
      <c r="L468" s="296"/>
      <c r="M468" s="296"/>
      <c r="N468" s="296"/>
      <c r="O468" s="296"/>
      <c r="P468" s="296"/>
      <c r="Q468" s="296"/>
      <c r="R468" s="296"/>
      <c r="S468" s="296"/>
      <c r="T468" s="296"/>
      <c r="U468" s="296"/>
      <c r="V468" s="296"/>
      <c r="W468" s="296"/>
      <c r="X468" s="296"/>
      <c r="Y468" s="296"/>
      <c r="Z468" s="296"/>
    </row>
    <row r="469" spans="1:26" ht="15.75" customHeight="1" x14ac:dyDescent="0.25">
      <c r="A469" s="296"/>
      <c r="B469" s="296"/>
      <c r="C469" s="296"/>
      <c r="D469" s="296"/>
      <c r="E469" s="296"/>
      <c r="F469" s="296"/>
      <c r="G469" s="296"/>
      <c r="H469" s="505"/>
      <c r="I469" s="296"/>
      <c r="J469" s="296"/>
      <c r="K469" s="296"/>
      <c r="L469" s="296"/>
      <c r="M469" s="296"/>
      <c r="N469" s="296"/>
      <c r="O469" s="296"/>
      <c r="P469" s="296"/>
      <c r="Q469" s="296"/>
      <c r="R469" s="296"/>
      <c r="S469" s="296"/>
      <c r="T469" s="296"/>
      <c r="U469" s="296"/>
      <c r="V469" s="296"/>
      <c r="W469" s="296"/>
      <c r="X469" s="296"/>
      <c r="Y469" s="296"/>
      <c r="Z469" s="296"/>
    </row>
    <row r="470" spans="1:26" ht="15.75" customHeight="1" x14ac:dyDescent="0.25">
      <c r="A470" s="296"/>
      <c r="B470" s="296"/>
      <c r="C470" s="296"/>
      <c r="D470" s="296"/>
      <c r="E470" s="296"/>
      <c r="F470" s="296"/>
      <c r="G470" s="296"/>
      <c r="H470" s="505"/>
      <c r="I470" s="296"/>
      <c r="J470" s="296"/>
      <c r="K470" s="296"/>
      <c r="L470" s="296"/>
      <c r="M470" s="296"/>
      <c r="N470" s="296"/>
      <c r="O470" s="296"/>
      <c r="P470" s="296"/>
      <c r="Q470" s="296"/>
      <c r="R470" s="296"/>
      <c r="S470" s="296"/>
      <c r="T470" s="296"/>
      <c r="U470" s="296"/>
      <c r="V470" s="296"/>
      <c r="W470" s="296"/>
      <c r="X470" s="296"/>
      <c r="Y470" s="296"/>
      <c r="Z470" s="296"/>
    </row>
    <row r="471" spans="1:26" ht="15.75" customHeight="1" x14ac:dyDescent="0.25">
      <c r="A471" s="296"/>
      <c r="B471" s="296"/>
      <c r="C471" s="296"/>
      <c r="D471" s="296"/>
      <c r="E471" s="296"/>
      <c r="F471" s="296"/>
      <c r="G471" s="296"/>
      <c r="H471" s="505"/>
      <c r="I471" s="296"/>
      <c r="J471" s="296"/>
      <c r="K471" s="296"/>
      <c r="L471" s="296"/>
      <c r="M471" s="296"/>
      <c r="N471" s="296"/>
      <c r="O471" s="296"/>
      <c r="P471" s="296"/>
      <c r="Q471" s="296"/>
      <c r="R471" s="296"/>
      <c r="S471" s="296"/>
      <c r="T471" s="296"/>
      <c r="U471" s="296"/>
      <c r="V471" s="296"/>
      <c r="W471" s="296"/>
      <c r="X471" s="296"/>
      <c r="Y471" s="296"/>
      <c r="Z471" s="296"/>
    </row>
    <row r="472" spans="1:26" ht="15.75" customHeight="1" x14ac:dyDescent="0.25">
      <c r="A472" s="296"/>
      <c r="B472" s="296"/>
      <c r="C472" s="296"/>
      <c r="D472" s="296"/>
      <c r="E472" s="296"/>
      <c r="F472" s="296"/>
      <c r="G472" s="296"/>
      <c r="H472" s="505"/>
      <c r="I472" s="296"/>
      <c r="J472" s="296"/>
      <c r="K472" s="296"/>
      <c r="L472" s="296"/>
      <c r="M472" s="296"/>
      <c r="N472" s="296"/>
      <c r="O472" s="296"/>
      <c r="P472" s="296"/>
      <c r="Q472" s="296"/>
      <c r="R472" s="296"/>
      <c r="S472" s="296"/>
      <c r="T472" s="296"/>
      <c r="U472" s="296"/>
      <c r="V472" s="296"/>
      <c r="W472" s="296"/>
      <c r="X472" s="296"/>
      <c r="Y472" s="296"/>
      <c r="Z472" s="296"/>
    </row>
    <row r="473" spans="1:26" ht="15.75" customHeight="1" x14ac:dyDescent="0.25">
      <c r="A473" s="296"/>
      <c r="B473" s="296"/>
      <c r="C473" s="296"/>
      <c r="D473" s="296"/>
      <c r="E473" s="296"/>
      <c r="F473" s="296"/>
      <c r="G473" s="296"/>
      <c r="H473" s="505"/>
      <c r="I473" s="296"/>
      <c r="J473" s="296"/>
      <c r="K473" s="296"/>
      <c r="L473" s="296"/>
      <c r="M473" s="296"/>
      <c r="N473" s="296"/>
      <c r="O473" s="296"/>
      <c r="P473" s="296"/>
      <c r="Q473" s="296"/>
      <c r="R473" s="296"/>
      <c r="S473" s="296"/>
      <c r="T473" s="296"/>
      <c r="U473" s="296"/>
      <c r="V473" s="296"/>
      <c r="W473" s="296"/>
      <c r="X473" s="296"/>
      <c r="Y473" s="296"/>
      <c r="Z473" s="296"/>
    </row>
    <row r="474" spans="1:26" ht="15.75" customHeight="1" x14ac:dyDescent="0.25">
      <c r="A474" s="296"/>
      <c r="B474" s="296"/>
      <c r="C474" s="296"/>
      <c r="D474" s="296"/>
      <c r="E474" s="296"/>
      <c r="F474" s="296"/>
      <c r="G474" s="296"/>
      <c r="H474" s="505"/>
      <c r="I474" s="296"/>
      <c r="J474" s="296"/>
      <c r="K474" s="296"/>
      <c r="L474" s="296"/>
      <c r="M474" s="296"/>
      <c r="N474" s="296"/>
      <c r="O474" s="296"/>
      <c r="P474" s="296"/>
      <c r="Q474" s="296"/>
      <c r="R474" s="296"/>
      <c r="S474" s="296"/>
      <c r="T474" s="296"/>
      <c r="U474" s="296"/>
      <c r="V474" s="296"/>
      <c r="W474" s="296"/>
      <c r="X474" s="296"/>
      <c r="Y474" s="296"/>
      <c r="Z474" s="296"/>
    </row>
    <row r="475" spans="1:26" ht="15.75" customHeight="1" x14ac:dyDescent="0.25">
      <c r="A475" s="296"/>
      <c r="B475" s="296"/>
      <c r="C475" s="296"/>
      <c r="D475" s="296"/>
      <c r="E475" s="296"/>
      <c r="F475" s="296"/>
      <c r="G475" s="296"/>
      <c r="H475" s="505"/>
      <c r="I475" s="296"/>
      <c r="J475" s="296"/>
      <c r="K475" s="296"/>
      <c r="L475" s="296"/>
      <c r="M475" s="296"/>
      <c r="N475" s="296"/>
      <c r="O475" s="296"/>
      <c r="P475" s="296"/>
      <c r="Q475" s="296"/>
      <c r="R475" s="296"/>
      <c r="S475" s="296"/>
      <c r="T475" s="296"/>
      <c r="U475" s="296"/>
      <c r="V475" s="296"/>
      <c r="W475" s="296"/>
      <c r="X475" s="296"/>
      <c r="Y475" s="296"/>
      <c r="Z475" s="296"/>
    </row>
    <row r="476" spans="1:26" ht="15.75" customHeight="1" x14ac:dyDescent="0.25">
      <c r="A476" s="296"/>
      <c r="B476" s="296"/>
      <c r="C476" s="296"/>
      <c r="D476" s="296"/>
      <c r="E476" s="296"/>
      <c r="F476" s="296"/>
      <c r="G476" s="296"/>
      <c r="H476" s="505"/>
      <c r="I476" s="296"/>
      <c r="J476" s="296"/>
      <c r="K476" s="296"/>
      <c r="L476" s="296"/>
      <c r="M476" s="296"/>
      <c r="N476" s="296"/>
      <c r="O476" s="296"/>
      <c r="P476" s="296"/>
      <c r="Q476" s="296"/>
      <c r="R476" s="296"/>
      <c r="S476" s="296"/>
      <c r="T476" s="296"/>
      <c r="U476" s="296"/>
      <c r="V476" s="296"/>
      <c r="W476" s="296"/>
      <c r="X476" s="296"/>
      <c r="Y476" s="296"/>
      <c r="Z476" s="296"/>
    </row>
    <row r="477" spans="1:26" ht="15.75" customHeight="1" x14ac:dyDescent="0.25">
      <c r="A477" s="296"/>
      <c r="B477" s="296"/>
      <c r="C477" s="296"/>
      <c r="D477" s="296"/>
      <c r="E477" s="296"/>
      <c r="F477" s="296"/>
      <c r="G477" s="296"/>
      <c r="H477" s="505"/>
      <c r="I477" s="296"/>
      <c r="J477" s="296"/>
      <c r="K477" s="296"/>
      <c r="L477" s="296"/>
      <c r="M477" s="296"/>
      <c r="N477" s="296"/>
      <c r="O477" s="296"/>
      <c r="P477" s="296"/>
      <c r="Q477" s="296"/>
      <c r="R477" s="296"/>
      <c r="S477" s="296"/>
      <c r="T477" s="296"/>
      <c r="U477" s="296"/>
      <c r="V477" s="296"/>
      <c r="W477" s="296"/>
      <c r="X477" s="296"/>
      <c r="Y477" s="296"/>
      <c r="Z477" s="296"/>
    </row>
    <row r="478" spans="1:26" ht="15.75" customHeight="1" x14ac:dyDescent="0.25">
      <c r="A478" s="296"/>
      <c r="B478" s="296"/>
      <c r="C478" s="296"/>
      <c r="D478" s="296"/>
      <c r="E478" s="296"/>
      <c r="F478" s="296"/>
      <c r="G478" s="296"/>
      <c r="H478" s="505"/>
      <c r="I478" s="296"/>
      <c r="J478" s="296"/>
      <c r="K478" s="296"/>
      <c r="L478" s="296"/>
      <c r="M478" s="296"/>
      <c r="N478" s="296"/>
      <c r="O478" s="296"/>
      <c r="P478" s="296"/>
      <c r="Q478" s="296"/>
      <c r="R478" s="296"/>
      <c r="S478" s="296"/>
      <c r="T478" s="296"/>
      <c r="U478" s="296"/>
      <c r="V478" s="296"/>
      <c r="W478" s="296"/>
      <c r="X478" s="296"/>
      <c r="Y478" s="296"/>
      <c r="Z478" s="296"/>
    </row>
    <row r="479" spans="1:26" ht="15.75" customHeight="1" x14ac:dyDescent="0.25">
      <c r="A479" s="296"/>
      <c r="B479" s="296"/>
      <c r="C479" s="296"/>
      <c r="D479" s="296"/>
      <c r="E479" s="296"/>
      <c r="F479" s="296"/>
      <c r="G479" s="296"/>
      <c r="H479" s="505"/>
      <c r="I479" s="296"/>
      <c r="J479" s="296"/>
      <c r="K479" s="296"/>
      <c r="L479" s="296"/>
      <c r="M479" s="296"/>
      <c r="N479" s="296"/>
      <c r="O479" s="296"/>
      <c r="P479" s="296"/>
      <c r="Q479" s="296"/>
      <c r="R479" s="296"/>
      <c r="S479" s="296"/>
      <c r="T479" s="296"/>
      <c r="U479" s="296"/>
      <c r="V479" s="296"/>
      <c r="W479" s="296"/>
      <c r="X479" s="296"/>
      <c r="Y479" s="296"/>
      <c r="Z479" s="296"/>
    </row>
    <row r="480" spans="1:26" ht="15.75" customHeight="1" x14ac:dyDescent="0.25">
      <c r="A480" s="296"/>
      <c r="B480" s="296"/>
      <c r="C480" s="296"/>
      <c r="D480" s="296"/>
      <c r="E480" s="296"/>
      <c r="F480" s="296"/>
      <c r="G480" s="296"/>
      <c r="H480" s="505"/>
      <c r="I480" s="296"/>
      <c r="J480" s="296"/>
      <c r="K480" s="296"/>
      <c r="L480" s="296"/>
      <c r="M480" s="296"/>
      <c r="N480" s="296"/>
      <c r="O480" s="296"/>
      <c r="P480" s="296"/>
      <c r="Q480" s="296"/>
      <c r="R480" s="296"/>
      <c r="S480" s="296"/>
      <c r="T480" s="296"/>
      <c r="U480" s="296"/>
      <c r="V480" s="296"/>
      <c r="W480" s="296"/>
      <c r="X480" s="296"/>
      <c r="Y480" s="296"/>
      <c r="Z480" s="296"/>
    </row>
    <row r="481" spans="1:26" ht="15.75" customHeight="1" x14ac:dyDescent="0.25">
      <c r="A481" s="296"/>
      <c r="B481" s="296"/>
      <c r="C481" s="296"/>
      <c r="D481" s="296"/>
      <c r="E481" s="296"/>
      <c r="F481" s="296"/>
      <c r="G481" s="296"/>
      <c r="H481" s="505"/>
      <c r="I481" s="296"/>
      <c r="J481" s="296"/>
      <c r="K481" s="296"/>
      <c r="L481" s="296"/>
      <c r="M481" s="296"/>
      <c r="N481" s="296"/>
      <c r="O481" s="296"/>
      <c r="P481" s="296"/>
      <c r="Q481" s="296"/>
      <c r="R481" s="296"/>
      <c r="S481" s="296"/>
      <c r="T481" s="296"/>
      <c r="U481" s="296"/>
      <c r="V481" s="296"/>
      <c r="W481" s="296"/>
      <c r="X481" s="296"/>
      <c r="Y481" s="296"/>
      <c r="Z481" s="296"/>
    </row>
    <row r="482" spans="1:26" ht="15.75" customHeight="1" x14ac:dyDescent="0.25">
      <c r="A482" s="296"/>
      <c r="B482" s="296"/>
      <c r="C482" s="296"/>
      <c r="D482" s="296"/>
      <c r="E482" s="296"/>
      <c r="F482" s="296"/>
      <c r="G482" s="296"/>
      <c r="H482" s="505"/>
      <c r="I482" s="296"/>
      <c r="J482" s="296"/>
      <c r="K482" s="296"/>
      <c r="L482" s="296"/>
      <c r="M482" s="296"/>
      <c r="N482" s="296"/>
      <c r="O482" s="296"/>
      <c r="P482" s="296"/>
      <c r="Q482" s="296"/>
      <c r="R482" s="296"/>
      <c r="S482" s="296"/>
      <c r="T482" s="296"/>
      <c r="U482" s="296"/>
      <c r="V482" s="296"/>
      <c r="W482" s="296"/>
      <c r="X482" s="296"/>
      <c r="Y482" s="296"/>
      <c r="Z482" s="296"/>
    </row>
    <row r="483" spans="1:26" ht="15.75" customHeight="1" x14ac:dyDescent="0.25">
      <c r="A483" s="296"/>
      <c r="B483" s="296"/>
      <c r="C483" s="296"/>
      <c r="D483" s="296"/>
      <c r="E483" s="296"/>
      <c r="F483" s="296"/>
      <c r="G483" s="296"/>
      <c r="H483" s="505"/>
      <c r="I483" s="296"/>
      <c r="J483" s="296"/>
      <c r="K483" s="296"/>
      <c r="L483" s="296"/>
      <c r="M483" s="296"/>
      <c r="N483" s="296"/>
      <c r="O483" s="296"/>
      <c r="P483" s="296"/>
      <c r="Q483" s="296"/>
      <c r="R483" s="296"/>
      <c r="S483" s="296"/>
      <c r="T483" s="296"/>
      <c r="U483" s="296"/>
      <c r="V483" s="296"/>
      <c r="W483" s="296"/>
      <c r="X483" s="296"/>
      <c r="Y483" s="296"/>
      <c r="Z483" s="296"/>
    </row>
    <row r="484" spans="1:26" ht="15.75" customHeight="1" x14ac:dyDescent="0.25">
      <c r="A484" s="296"/>
      <c r="B484" s="296"/>
      <c r="C484" s="296"/>
      <c r="D484" s="296"/>
      <c r="E484" s="296"/>
      <c r="F484" s="296"/>
      <c r="G484" s="296"/>
      <c r="H484" s="505"/>
      <c r="I484" s="296"/>
      <c r="J484" s="296"/>
      <c r="K484" s="296"/>
      <c r="L484" s="296"/>
      <c r="M484" s="296"/>
      <c r="N484" s="296"/>
      <c r="O484" s="296"/>
      <c r="P484" s="296"/>
      <c r="Q484" s="296"/>
      <c r="R484" s="296"/>
      <c r="S484" s="296"/>
      <c r="T484" s="296"/>
      <c r="U484" s="296"/>
      <c r="V484" s="296"/>
      <c r="W484" s="296"/>
      <c r="X484" s="296"/>
      <c r="Y484" s="296"/>
      <c r="Z484" s="296"/>
    </row>
    <row r="485" spans="1:26" ht="15.75" customHeight="1" x14ac:dyDescent="0.25">
      <c r="A485" s="296"/>
      <c r="B485" s="296"/>
      <c r="C485" s="296"/>
      <c r="D485" s="296"/>
      <c r="E485" s="296"/>
      <c r="F485" s="296"/>
      <c r="G485" s="296"/>
      <c r="H485" s="505"/>
      <c r="I485" s="296"/>
      <c r="J485" s="296"/>
      <c r="K485" s="296"/>
      <c r="L485" s="296"/>
      <c r="M485" s="296"/>
      <c r="N485" s="296"/>
      <c r="O485" s="296"/>
      <c r="P485" s="296"/>
      <c r="Q485" s="296"/>
      <c r="R485" s="296"/>
      <c r="S485" s="296"/>
      <c r="T485" s="296"/>
      <c r="U485" s="296"/>
      <c r="V485" s="296"/>
      <c r="W485" s="296"/>
      <c r="X485" s="296"/>
      <c r="Y485" s="296"/>
      <c r="Z485" s="296"/>
    </row>
    <row r="486" spans="1:26" ht="15.75" customHeight="1" x14ac:dyDescent="0.25">
      <c r="A486" s="296"/>
      <c r="B486" s="296"/>
      <c r="C486" s="296"/>
      <c r="D486" s="296"/>
      <c r="E486" s="296"/>
      <c r="F486" s="296"/>
      <c r="G486" s="296"/>
      <c r="H486" s="505"/>
      <c r="I486" s="296"/>
      <c r="J486" s="296"/>
      <c r="K486" s="296"/>
      <c r="L486" s="296"/>
      <c r="M486" s="296"/>
      <c r="N486" s="296"/>
      <c r="O486" s="296"/>
      <c r="P486" s="296"/>
      <c r="Q486" s="296"/>
      <c r="R486" s="296"/>
      <c r="S486" s="296"/>
      <c r="T486" s="296"/>
      <c r="U486" s="296"/>
      <c r="V486" s="296"/>
      <c r="W486" s="296"/>
      <c r="X486" s="296"/>
      <c r="Y486" s="296"/>
      <c r="Z486" s="296"/>
    </row>
    <row r="487" spans="1:26" ht="15.75" customHeight="1" x14ac:dyDescent="0.25">
      <c r="A487" s="296"/>
      <c r="B487" s="296"/>
      <c r="C487" s="296"/>
      <c r="D487" s="296"/>
      <c r="E487" s="296"/>
      <c r="F487" s="296"/>
      <c r="G487" s="296"/>
      <c r="H487" s="505"/>
      <c r="I487" s="296"/>
      <c r="J487" s="296"/>
      <c r="K487" s="296"/>
      <c r="L487" s="296"/>
      <c r="M487" s="296"/>
      <c r="N487" s="296"/>
      <c r="O487" s="296"/>
      <c r="P487" s="296"/>
      <c r="Q487" s="296"/>
      <c r="R487" s="296"/>
      <c r="S487" s="296"/>
      <c r="T487" s="296"/>
      <c r="U487" s="296"/>
      <c r="V487" s="296"/>
      <c r="W487" s="296"/>
      <c r="X487" s="296"/>
      <c r="Y487" s="296"/>
      <c r="Z487" s="296"/>
    </row>
    <row r="488" spans="1:26" ht="15.75" customHeight="1" x14ac:dyDescent="0.25">
      <c r="A488" s="296"/>
      <c r="B488" s="296"/>
      <c r="C488" s="296"/>
      <c r="D488" s="296"/>
      <c r="E488" s="296"/>
      <c r="F488" s="296"/>
      <c r="G488" s="296"/>
      <c r="H488" s="505"/>
      <c r="I488" s="296"/>
      <c r="J488" s="296"/>
      <c r="K488" s="296"/>
      <c r="L488" s="296"/>
      <c r="M488" s="296"/>
      <c r="N488" s="296"/>
      <c r="O488" s="296"/>
      <c r="P488" s="296"/>
      <c r="Q488" s="296"/>
      <c r="R488" s="296"/>
      <c r="S488" s="296"/>
      <c r="T488" s="296"/>
      <c r="U488" s="296"/>
      <c r="V488" s="296"/>
      <c r="W488" s="296"/>
      <c r="X488" s="296"/>
      <c r="Y488" s="296"/>
      <c r="Z488" s="296"/>
    </row>
    <row r="489" spans="1:26" ht="15.75" customHeight="1" x14ac:dyDescent="0.25">
      <c r="A489" s="296"/>
      <c r="B489" s="296"/>
      <c r="C489" s="296"/>
      <c r="D489" s="296"/>
      <c r="E489" s="296"/>
      <c r="F489" s="296"/>
      <c r="G489" s="296"/>
      <c r="H489" s="505"/>
      <c r="I489" s="296"/>
      <c r="J489" s="296"/>
      <c r="K489" s="296"/>
      <c r="L489" s="296"/>
      <c r="M489" s="296"/>
      <c r="N489" s="296"/>
      <c r="O489" s="296"/>
      <c r="P489" s="296"/>
      <c r="Q489" s="296"/>
      <c r="R489" s="296"/>
      <c r="S489" s="296"/>
      <c r="T489" s="296"/>
      <c r="U489" s="296"/>
      <c r="V489" s="296"/>
      <c r="W489" s="296"/>
      <c r="X489" s="296"/>
      <c r="Y489" s="296"/>
      <c r="Z489" s="296"/>
    </row>
    <row r="490" spans="1:26" ht="15.75" customHeight="1" x14ac:dyDescent="0.25">
      <c r="A490" s="296"/>
      <c r="B490" s="296"/>
      <c r="C490" s="296"/>
      <c r="D490" s="296"/>
      <c r="E490" s="296"/>
      <c r="F490" s="296"/>
      <c r="G490" s="296"/>
      <c r="H490" s="505"/>
      <c r="I490" s="296"/>
      <c r="J490" s="296"/>
      <c r="K490" s="296"/>
      <c r="L490" s="296"/>
      <c r="M490" s="296"/>
      <c r="N490" s="296"/>
      <c r="O490" s="296"/>
      <c r="P490" s="296"/>
      <c r="Q490" s="296"/>
      <c r="R490" s="296"/>
      <c r="S490" s="296"/>
      <c r="T490" s="296"/>
      <c r="U490" s="296"/>
      <c r="V490" s="296"/>
      <c r="W490" s="296"/>
      <c r="X490" s="296"/>
      <c r="Y490" s="296"/>
      <c r="Z490" s="296"/>
    </row>
    <row r="491" spans="1:26" ht="15.75" customHeight="1" x14ac:dyDescent="0.25">
      <c r="A491" s="296"/>
      <c r="B491" s="296"/>
      <c r="C491" s="296"/>
      <c r="D491" s="296"/>
      <c r="E491" s="296"/>
      <c r="F491" s="296"/>
      <c r="G491" s="296"/>
      <c r="H491" s="505"/>
      <c r="I491" s="296"/>
      <c r="J491" s="296"/>
      <c r="K491" s="296"/>
      <c r="L491" s="296"/>
      <c r="M491" s="296"/>
      <c r="N491" s="296"/>
      <c r="O491" s="296"/>
      <c r="P491" s="296"/>
      <c r="Q491" s="296"/>
      <c r="R491" s="296"/>
      <c r="S491" s="296"/>
      <c r="T491" s="296"/>
      <c r="U491" s="296"/>
      <c r="V491" s="296"/>
      <c r="W491" s="296"/>
      <c r="X491" s="296"/>
      <c r="Y491" s="296"/>
      <c r="Z491" s="296"/>
    </row>
    <row r="492" spans="1:26" ht="15.75" customHeight="1" x14ac:dyDescent="0.25">
      <c r="A492" s="296"/>
      <c r="B492" s="296"/>
      <c r="C492" s="296"/>
      <c r="D492" s="296"/>
      <c r="E492" s="296"/>
      <c r="F492" s="296"/>
      <c r="G492" s="296"/>
      <c r="H492" s="505"/>
      <c r="I492" s="296"/>
      <c r="J492" s="296"/>
      <c r="K492" s="296"/>
      <c r="L492" s="296"/>
      <c r="M492" s="296"/>
      <c r="N492" s="296"/>
      <c r="O492" s="296"/>
      <c r="P492" s="296"/>
      <c r="Q492" s="296"/>
      <c r="R492" s="296"/>
      <c r="S492" s="296"/>
      <c r="T492" s="296"/>
      <c r="U492" s="296"/>
      <c r="V492" s="296"/>
      <c r="W492" s="296"/>
      <c r="X492" s="296"/>
      <c r="Y492" s="296"/>
      <c r="Z492" s="296"/>
    </row>
    <row r="493" spans="1:26" ht="15.75" customHeight="1" x14ac:dyDescent="0.25">
      <c r="A493" s="296"/>
      <c r="B493" s="296"/>
      <c r="C493" s="296"/>
      <c r="D493" s="296"/>
      <c r="E493" s="296"/>
      <c r="F493" s="296"/>
      <c r="G493" s="296"/>
      <c r="H493" s="505"/>
      <c r="I493" s="296"/>
      <c r="J493" s="296"/>
      <c r="K493" s="296"/>
      <c r="L493" s="296"/>
      <c r="M493" s="296"/>
      <c r="N493" s="296"/>
      <c r="O493" s="296"/>
      <c r="P493" s="296"/>
      <c r="Q493" s="296"/>
      <c r="R493" s="296"/>
      <c r="S493" s="296"/>
      <c r="T493" s="296"/>
      <c r="U493" s="296"/>
      <c r="V493" s="296"/>
      <c r="W493" s="296"/>
      <c r="X493" s="296"/>
      <c r="Y493" s="296"/>
      <c r="Z493" s="296"/>
    </row>
    <row r="494" spans="1:26" ht="15.75" customHeight="1" x14ac:dyDescent="0.25">
      <c r="A494" s="296"/>
      <c r="B494" s="296"/>
      <c r="C494" s="296"/>
      <c r="D494" s="296"/>
      <c r="E494" s="296"/>
      <c r="F494" s="296"/>
      <c r="G494" s="296"/>
      <c r="H494" s="505"/>
      <c r="I494" s="296"/>
      <c r="J494" s="296"/>
      <c r="K494" s="296"/>
      <c r="L494" s="296"/>
      <c r="M494" s="296"/>
      <c r="N494" s="296"/>
      <c r="O494" s="296"/>
      <c r="P494" s="296"/>
      <c r="Q494" s="296"/>
      <c r="R494" s="296"/>
      <c r="S494" s="296"/>
      <c r="T494" s="296"/>
      <c r="U494" s="296"/>
      <c r="V494" s="296"/>
      <c r="W494" s="296"/>
      <c r="X494" s="296"/>
      <c r="Y494" s="296"/>
      <c r="Z494" s="296"/>
    </row>
    <row r="495" spans="1:26" ht="15.75" customHeight="1" x14ac:dyDescent="0.25">
      <c r="A495" s="296"/>
      <c r="B495" s="296"/>
      <c r="C495" s="296"/>
      <c r="D495" s="296"/>
      <c r="E495" s="296"/>
      <c r="F495" s="296"/>
      <c r="G495" s="296"/>
      <c r="H495" s="505"/>
      <c r="I495" s="296"/>
      <c r="J495" s="296"/>
      <c r="K495" s="296"/>
      <c r="L495" s="296"/>
      <c r="M495" s="296"/>
      <c r="N495" s="296"/>
      <c r="O495" s="296"/>
      <c r="P495" s="296"/>
      <c r="Q495" s="296"/>
      <c r="R495" s="296"/>
      <c r="S495" s="296"/>
      <c r="T495" s="296"/>
      <c r="U495" s="296"/>
      <c r="V495" s="296"/>
      <c r="W495" s="296"/>
      <c r="X495" s="296"/>
      <c r="Y495" s="296"/>
      <c r="Z495" s="296"/>
    </row>
    <row r="496" spans="1:26" ht="15.75" customHeight="1" x14ac:dyDescent="0.25">
      <c r="A496" s="296"/>
      <c r="B496" s="296"/>
      <c r="C496" s="296"/>
      <c r="D496" s="296"/>
      <c r="E496" s="296"/>
      <c r="F496" s="296"/>
      <c r="G496" s="296"/>
      <c r="H496" s="505"/>
      <c r="I496" s="296"/>
      <c r="J496" s="296"/>
      <c r="K496" s="296"/>
      <c r="L496" s="296"/>
      <c r="M496" s="296"/>
      <c r="N496" s="296"/>
      <c r="O496" s="296"/>
      <c r="P496" s="296"/>
      <c r="Q496" s="296"/>
      <c r="R496" s="296"/>
      <c r="S496" s="296"/>
      <c r="T496" s="296"/>
      <c r="U496" s="296"/>
      <c r="V496" s="296"/>
      <c r="W496" s="296"/>
      <c r="X496" s="296"/>
      <c r="Y496" s="296"/>
      <c r="Z496" s="296"/>
    </row>
    <row r="497" spans="1:26" ht="15.75" customHeight="1" x14ac:dyDescent="0.25">
      <c r="A497" s="296"/>
      <c r="B497" s="296"/>
      <c r="C497" s="296"/>
      <c r="D497" s="296"/>
      <c r="E497" s="296"/>
      <c r="F497" s="296"/>
      <c r="G497" s="296"/>
      <c r="H497" s="505"/>
      <c r="I497" s="296"/>
      <c r="J497" s="296"/>
      <c r="K497" s="296"/>
      <c r="L497" s="296"/>
      <c r="M497" s="296"/>
      <c r="N497" s="296"/>
      <c r="O497" s="296"/>
      <c r="P497" s="296"/>
      <c r="Q497" s="296"/>
      <c r="R497" s="296"/>
      <c r="S497" s="296"/>
      <c r="T497" s="296"/>
      <c r="U497" s="296"/>
      <c r="V497" s="296"/>
      <c r="W497" s="296"/>
      <c r="X497" s="296"/>
      <c r="Y497" s="296"/>
      <c r="Z497" s="296"/>
    </row>
    <row r="498" spans="1:26" ht="15.75" customHeight="1" x14ac:dyDescent="0.25">
      <c r="A498" s="296"/>
      <c r="B498" s="296"/>
      <c r="C498" s="296"/>
      <c r="D498" s="296"/>
      <c r="E498" s="296"/>
      <c r="F498" s="296"/>
      <c r="G498" s="296"/>
      <c r="H498" s="505"/>
      <c r="I498" s="296"/>
      <c r="J498" s="296"/>
      <c r="K498" s="296"/>
      <c r="L498" s="296"/>
      <c r="M498" s="296"/>
      <c r="N498" s="296"/>
      <c r="O498" s="296"/>
      <c r="P498" s="296"/>
      <c r="Q498" s="296"/>
      <c r="R498" s="296"/>
      <c r="S498" s="296"/>
      <c r="T498" s="296"/>
      <c r="U498" s="296"/>
      <c r="V498" s="296"/>
      <c r="W498" s="296"/>
      <c r="X498" s="296"/>
      <c r="Y498" s="296"/>
      <c r="Z498" s="296"/>
    </row>
    <row r="499" spans="1:26" ht="15.75" customHeight="1" x14ac:dyDescent="0.25">
      <c r="A499" s="296"/>
      <c r="B499" s="296"/>
      <c r="C499" s="296"/>
      <c r="D499" s="296"/>
      <c r="E499" s="296"/>
      <c r="F499" s="296"/>
      <c r="G499" s="296"/>
      <c r="H499" s="505"/>
      <c r="I499" s="296"/>
      <c r="J499" s="296"/>
      <c r="K499" s="296"/>
      <c r="L499" s="296"/>
      <c r="M499" s="296"/>
      <c r="N499" s="296"/>
      <c r="O499" s="296"/>
      <c r="P499" s="296"/>
      <c r="Q499" s="296"/>
      <c r="R499" s="296"/>
      <c r="S499" s="296"/>
      <c r="T499" s="296"/>
      <c r="U499" s="296"/>
      <c r="V499" s="296"/>
      <c r="W499" s="296"/>
      <c r="X499" s="296"/>
      <c r="Y499" s="296"/>
      <c r="Z499" s="296"/>
    </row>
    <row r="500" spans="1:26" ht="15.75" customHeight="1" x14ac:dyDescent="0.25">
      <c r="A500" s="296"/>
      <c r="B500" s="296"/>
      <c r="C500" s="296"/>
      <c r="D500" s="296"/>
      <c r="E500" s="296"/>
      <c r="F500" s="296"/>
      <c r="G500" s="296"/>
      <c r="H500" s="505"/>
      <c r="I500" s="296"/>
      <c r="J500" s="296"/>
      <c r="K500" s="296"/>
      <c r="L500" s="296"/>
      <c r="M500" s="296"/>
      <c r="N500" s="296"/>
      <c r="O500" s="296"/>
      <c r="P500" s="296"/>
      <c r="Q500" s="296"/>
      <c r="R500" s="296"/>
      <c r="S500" s="296"/>
      <c r="T500" s="296"/>
      <c r="U500" s="296"/>
      <c r="V500" s="296"/>
      <c r="W500" s="296"/>
      <c r="X500" s="296"/>
      <c r="Y500" s="296"/>
      <c r="Z500" s="296"/>
    </row>
    <row r="501" spans="1:26" ht="15.75" customHeight="1" x14ac:dyDescent="0.25">
      <c r="A501" s="296"/>
      <c r="B501" s="296"/>
      <c r="C501" s="296"/>
      <c r="D501" s="296"/>
      <c r="E501" s="296"/>
      <c r="F501" s="296"/>
      <c r="G501" s="296"/>
      <c r="H501" s="505"/>
      <c r="I501" s="296"/>
      <c r="J501" s="296"/>
      <c r="K501" s="296"/>
      <c r="L501" s="296"/>
      <c r="M501" s="296"/>
      <c r="N501" s="296"/>
      <c r="O501" s="296"/>
      <c r="P501" s="296"/>
      <c r="Q501" s="296"/>
      <c r="R501" s="296"/>
      <c r="S501" s="296"/>
      <c r="T501" s="296"/>
      <c r="U501" s="296"/>
      <c r="V501" s="296"/>
      <c r="W501" s="296"/>
      <c r="X501" s="296"/>
      <c r="Y501" s="296"/>
      <c r="Z501" s="296"/>
    </row>
    <row r="502" spans="1:26" ht="15.75" customHeight="1" x14ac:dyDescent="0.25">
      <c r="A502" s="296"/>
      <c r="B502" s="296"/>
      <c r="C502" s="296"/>
      <c r="D502" s="296"/>
      <c r="E502" s="296"/>
      <c r="F502" s="296"/>
      <c r="G502" s="296"/>
      <c r="H502" s="505"/>
      <c r="I502" s="296"/>
      <c r="J502" s="296"/>
      <c r="K502" s="296"/>
      <c r="L502" s="296"/>
      <c r="M502" s="296"/>
      <c r="N502" s="296"/>
      <c r="O502" s="296"/>
      <c r="P502" s="296"/>
      <c r="Q502" s="296"/>
      <c r="R502" s="296"/>
      <c r="S502" s="296"/>
      <c r="T502" s="296"/>
      <c r="U502" s="296"/>
      <c r="V502" s="296"/>
      <c r="W502" s="296"/>
      <c r="X502" s="296"/>
      <c r="Y502" s="296"/>
      <c r="Z502" s="296"/>
    </row>
    <row r="503" spans="1:26" ht="15.75" customHeight="1" x14ac:dyDescent="0.25">
      <c r="A503" s="296"/>
      <c r="B503" s="296"/>
      <c r="C503" s="296"/>
      <c r="D503" s="296"/>
      <c r="E503" s="296"/>
      <c r="F503" s="296"/>
      <c r="G503" s="296"/>
      <c r="H503" s="505"/>
      <c r="I503" s="296"/>
      <c r="J503" s="296"/>
      <c r="K503" s="296"/>
      <c r="L503" s="296"/>
      <c r="M503" s="296"/>
      <c r="N503" s="296"/>
      <c r="O503" s="296"/>
      <c r="P503" s="296"/>
      <c r="Q503" s="296"/>
      <c r="R503" s="296"/>
      <c r="S503" s="296"/>
      <c r="T503" s="296"/>
      <c r="U503" s="296"/>
      <c r="V503" s="296"/>
      <c r="W503" s="296"/>
      <c r="X503" s="296"/>
      <c r="Y503" s="296"/>
      <c r="Z503" s="296"/>
    </row>
    <row r="504" spans="1:26" ht="15.75" customHeight="1" x14ac:dyDescent="0.25">
      <c r="A504" s="296"/>
      <c r="B504" s="296"/>
      <c r="C504" s="296"/>
      <c r="D504" s="296"/>
      <c r="E504" s="296"/>
      <c r="F504" s="296"/>
      <c r="G504" s="296"/>
      <c r="H504" s="505"/>
      <c r="I504" s="296"/>
      <c r="J504" s="296"/>
      <c r="K504" s="296"/>
      <c r="L504" s="296"/>
      <c r="M504" s="296"/>
      <c r="N504" s="296"/>
      <c r="O504" s="296"/>
      <c r="P504" s="296"/>
      <c r="Q504" s="296"/>
      <c r="R504" s="296"/>
      <c r="S504" s="296"/>
      <c r="T504" s="296"/>
      <c r="U504" s="296"/>
      <c r="V504" s="296"/>
      <c r="W504" s="296"/>
      <c r="X504" s="296"/>
      <c r="Y504" s="296"/>
      <c r="Z504" s="296"/>
    </row>
    <row r="505" spans="1:26" ht="15.75" customHeight="1" x14ac:dyDescent="0.25">
      <c r="A505" s="296"/>
      <c r="B505" s="296"/>
      <c r="C505" s="296"/>
      <c r="D505" s="296"/>
      <c r="E505" s="296"/>
      <c r="F505" s="296"/>
      <c r="G505" s="296"/>
      <c r="H505" s="505"/>
      <c r="I505" s="296"/>
      <c r="J505" s="296"/>
      <c r="K505" s="296"/>
      <c r="L505" s="296"/>
      <c r="M505" s="296"/>
      <c r="N505" s="296"/>
      <c r="O505" s="296"/>
      <c r="P505" s="296"/>
      <c r="Q505" s="296"/>
      <c r="R505" s="296"/>
      <c r="S505" s="296"/>
      <c r="T505" s="296"/>
      <c r="U505" s="296"/>
      <c r="V505" s="296"/>
      <c r="W505" s="296"/>
      <c r="X505" s="296"/>
      <c r="Y505" s="296"/>
      <c r="Z505" s="296"/>
    </row>
    <row r="506" spans="1:26" ht="15.75" customHeight="1" x14ac:dyDescent="0.25">
      <c r="A506" s="296"/>
      <c r="B506" s="296"/>
      <c r="C506" s="296"/>
      <c r="D506" s="296"/>
      <c r="E506" s="296"/>
      <c r="F506" s="296"/>
      <c r="G506" s="296"/>
      <c r="H506" s="505"/>
      <c r="I506" s="296"/>
      <c r="J506" s="296"/>
      <c r="K506" s="296"/>
      <c r="L506" s="296"/>
      <c r="M506" s="296"/>
      <c r="N506" s="296"/>
      <c r="O506" s="296"/>
      <c r="P506" s="296"/>
      <c r="Q506" s="296"/>
      <c r="R506" s="296"/>
      <c r="S506" s="296"/>
      <c r="T506" s="296"/>
      <c r="U506" s="296"/>
      <c r="V506" s="296"/>
      <c r="W506" s="296"/>
      <c r="X506" s="296"/>
      <c r="Y506" s="296"/>
      <c r="Z506" s="296"/>
    </row>
    <row r="507" spans="1:26" ht="15.75" customHeight="1" x14ac:dyDescent="0.25">
      <c r="A507" s="296"/>
      <c r="B507" s="296"/>
      <c r="C507" s="296"/>
      <c r="D507" s="296"/>
      <c r="E507" s="296"/>
      <c r="F507" s="296"/>
      <c r="G507" s="296"/>
      <c r="H507" s="505"/>
      <c r="I507" s="296"/>
      <c r="J507" s="296"/>
      <c r="K507" s="296"/>
      <c r="L507" s="296"/>
      <c r="M507" s="296"/>
      <c r="N507" s="296"/>
      <c r="O507" s="296"/>
      <c r="P507" s="296"/>
      <c r="Q507" s="296"/>
      <c r="R507" s="296"/>
      <c r="S507" s="296"/>
      <c r="T507" s="296"/>
      <c r="U507" s="296"/>
      <c r="V507" s="296"/>
      <c r="W507" s="296"/>
      <c r="X507" s="296"/>
      <c r="Y507" s="296"/>
      <c r="Z507" s="296"/>
    </row>
    <row r="508" spans="1:26" ht="15.75" customHeight="1" x14ac:dyDescent="0.25">
      <c r="A508" s="296"/>
      <c r="B508" s="296"/>
      <c r="C508" s="296"/>
      <c r="D508" s="296"/>
      <c r="E508" s="296"/>
      <c r="F508" s="296"/>
      <c r="G508" s="296"/>
      <c r="H508" s="505"/>
      <c r="I508" s="296"/>
      <c r="J508" s="296"/>
      <c r="K508" s="296"/>
      <c r="L508" s="296"/>
      <c r="M508" s="296"/>
      <c r="N508" s="296"/>
      <c r="O508" s="296"/>
      <c r="P508" s="296"/>
      <c r="Q508" s="296"/>
      <c r="R508" s="296"/>
      <c r="S508" s="296"/>
      <c r="T508" s="296"/>
      <c r="U508" s="296"/>
      <c r="V508" s="296"/>
      <c r="W508" s="296"/>
      <c r="X508" s="296"/>
      <c r="Y508" s="296"/>
      <c r="Z508" s="296"/>
    </row>
    <row r="509" spans="1:26" ht="15.75" customHeight="1" x14ac:dyDescent="0.25">
      <c r="A509" s="296"/>
      <c r="B509" s="296"/>
      <c r="C509" s="296"/>
      <c r="D509" s="296"/>
      <c r="E509" s="296"/>
      <c r="F509" s="296"/>
      <c r="G509" s="296"/>
      <c r="H509" s="505"/>
      <c r="I509" s="296"/>
      <c r="J509" s="296"/>
      <c r="K509" s="296"/>
      <c r="L509" s="296"/>
      <c r="M509" s="296"/>
      <c r="N509" s="296"/>
      <c r="O509" s="296"/>
      <c r="P509" s="296"/>
      <c r="Q509" s="296"/>
      <c r="R509" s="296"/>
      <c r="S509" s="296"/>
      <c r="T509" s="296"/>
      <c r="U509" s="296"/>
      <c r="V509" s="296"/>
      <c r="W509" s="296"/>
      <c r="X509" s="296"/>
      <c r="Y509" s="296"/>
      <c r="Z509" s="296"/>
    </row>
    <row r="510" spans="1:26" ht="15.75" customHeight="1" x14ac:dyDescent="0.25">
      <c r="A510" s="296"/>
      <c r="B510" s="296"/>
      <c r="C510" s="296"/>
      <c r="D510" s="296"/>
      <c r="E510" s="296"/>
      <c r="F510" s="296"/>
      <c r="G510" s="296"/>
      <c r="H510" s="505"/>
      <c r="I510" s="296"/>
      <c r="J510" s="296"/>
      <c r="K510" s="296"/>
      <c r="L510" s="296"/>
      <c r="M510" s="296"/>
      <c r="N510" s="296"/>
      <c r="O510" s="296"/>
      <c r="P510" s="296"/>
      <c r="Q510" s="296"/>
      <c r="R510" s="296"/>
      <c r="S510" s="296"/>
      <c r="T510" s="296"/>
      <c r="U510" s="296"/>
      <c r="V510" s="296"/>
      <c r="W510" s="296"/>
      <c r="X510" s="296"/>
      <c r="Y510" s="296"/>
      <c r="Z510" s="296"/>
    </row>
    <row r="511" spans="1:26" ht="15.75" customHeight="1" x14ac:dyDescent="0.25">
      <c r="A511" s="296"/>
      <c r="B511" s="296"/>
      <c r="C511" s="296"/>
      <c r="D511" s="296"/>
      <c r="E511" s="296"/>
      <c r="F511" s="296"/>
      <c r="G511" s="296"/>
      <c r="H511" s="505"/>
      <c r="I511" s="296"/>
      <c r="J511" s="296"/>
      <c r="K511" s="296"/>
      <c r="L511" s="296"/>
      <c r="M511" s="296"/>
      <c r="N511" s="296"/>
      <c r="O511" s="296"/>
      <c r="P511" s="296"/>
      <c r="Q511" s="296"/>
      <c r="R511" s="296"/>
      <c r="S511" s="296"/>
      <c r="T511" s="296"/>
      <c r="U511" s="296"/>
      <c r="V511" s="296"/>
      <c r="W511" s="296"/>
      <c r="X511" s="296"/>
      <c r="Y511" s="296"/>
      <c r="Z511" s="296"/>
    </row>
    <row r="512" spans="1:26" ht="15.75" customHeight="1" x14ac:dyDescent="0.25">
      <c r="A512" s="296"/>
      <c r="B512" s="296"/>
      <c r="C512" s="296"/>
      <c r="D512" s="296"/>
      <c r="E512" s="296"/>
      <c r="F512" s="296"/>
      <c r="G512" s="296"/>
      <c r="H512" s="505"/>
      <c r="I512" s="296"/>
      <c r="J512" s="296"/>
      <c r="K512" s="296"/>
      <c r="L512" s="296"/>
      <c r="M512" s="296"/>
      <c r="N512" s="296"/>
      <c r="O512" s="296"/>
      <c r="P512" s="296"/>
      <c r="Q512" s="296"/>
      <c r="R512" s="296"/>
      <c r="S512" s="296"/>
      <c r="T512" s="296"/>
      <c r="U512" s="296"/>
      <c r="V512" s="296"/>
      <c r="W512" s="296"/>
      <c r="X512" s="296"/>
      <c r="Y512" s="296"/>
      <c r="Z512" s="296"/>
    </row>
    <row r="513" spans="1:26" ht="15.75" customHeight="1" x14ac:dyDescent="0.25">
      <c r="A513" s="296"/>
      <c r="B513" s="296"/>
      <c r="C513" s="296"/>
      <c r="D513" s="296"/>
      <c r="E513" s="296"/>
      <c r="F513" s="296"/>
      <c r="G513" s="296"/>
      <c r="H513" s="505"/>
      <c r="I513" s="296"/>
      <c r="J513" s="296"/>
      <c r="K513" s="296"/>
      <c r="L513" s="296"/>
      <c r="M513" s="296"/>
      <c r="N513" s="296"/>
      <c r="O513" s="296"/>
      <c r="P513" s="296"/>
      <c r="Q513" s="296"/>
      <c r="R513" s="296"/>
      <c r="S513" s="296"/>
      <c r="T513" s="296"/>
      <c r="U513" s="296"/>
      <c r="V513" s="296"/>
      <c r="W513" s="296"/>
      <c r="X513" s="296"/>
      <c r="Y513" s="296"/>
      <c r="Z513" s="296"/>
    </row>
    <row r="514" spans="1:26" ht="15.75" customHeight="1" x14ac:dyDescent="0.25">
      <c r="A514" s="296"/>
      <c r="B514" s="296"/>
      <c r="C514" s="296"/>
      <c r="D514" s="296"/>
      <c r="E514" s="296"/>
      <c r="F514" s="296"/>
      <c r="G514" s="296"/>
      <c r="H514" s="505"/>
      <c r="I514" s="296"/>
      <c r="J514" s="296"/>
      <c r="K514" s="296"/>
      <c r="L514" s="296"/>
      <c r="M514" s="296"/>
      <c r="N514" s="296"/>
      <c r="O514" s="296"/>
      <c r="P514" s="296"/>
      <c r="Q514" s="296"/>
      <c r="R514" s="296"/>
      <c r="S514" s="296"/>
      <c r="T514" s="296"/>
      <c r="U514" s="296"/>
      <c r="V514" s="296"/>
      <c r="W514" s="296"/>
      <c r="X514" s="296"/>
      <c r="Y514" s="296"/>
      <c r="Z514" s="296"/>
    </row>
    <row r="515" spans="1:26" ht="15.75" customHeight="1" x14ac:dyDescent="0.25">
      <c r="A515" s="296"/>
      <c r="B515" s="296"/>
      <c r="C515" s="296"/>
      <c r="D515" s="296"/>
      <c r="E515" s="296"/>
      <c r="F515" s="296"/>
      <c r="G515" s="296"/>
      <c r="H515" s="505"/>
      <c r="I515" s="296"/>
      <c r="J515" s="296"/>
      <c r="K515" s="296"/>
      <c r="L515" s="296"/>
      <c r="M515" s="296"/>
      <c r="N515" s="296"/>
      <c r="O515" s="296"/>
      <c r="P515" s="296"/>
      <c r="Q515" s="296"/>
      <c r="R515" s="296"/>
      <c r="S515" s="296"/>
      <c r="T515" s="296"/>
      <c r="U515" s="296"/>
      <c r="V515" s="296"/>
      <c r="W515" s="296"/>
      <c r="X515" s="296"/>
      <c r="Y515" s="296"/>
      <c r="Z515" s="296"/>
    </row>
    <row r="516" spans="1:26" ht="15.75" customHeight="1" x14ac:dyDescent="0.25">
      <c r="A516" s="296"/>
      <c r="B516" s="296"/>
      <c r="C516" s="296"/>
      <c r="D516" s="296"/>
      <c r="E516" s="296"/>
      <c r="F516" s="296"/>
      <c r="G516" s="296"/>
      <c r="H516" s="505"/>
      <c r="I516" s="296"/>
      <c r="J516" s="296"/>
      <c r="K516" s="296"/>
      <c r="L516" s="296"/>
      <c r="M516" s="296"/>
      <c r="N516" s="296"/>
      <c r="O516" s="296"/>
      <c r="P516" s="296"/>
      <c r="Q516" s="296"/>
      <c r="R516" s="296"/>
      <c r="S516" s="296"/>
      <c r="T516" s="296"/>
      <c r="U516" s="296"/>
      <c r="V516" s="296"/>
      <c r="W516" s="296"/>
      <c r="X516" s="296"/>
      <c r="Y516" s="296"/>
      <c r="Z516" s="296"/>
    </row>
    <row r="517" spans="1:26" ht="15.75" customHeight="1" x14ac:dyDescent="0.25">
      <c r="A517" s="296"/>
      <c r="B517" s="296"/>
      <c r="C517" s="296"/>
      <c r="D517" s="296"/>
      <c r="E517" s="296"/>
      <c r="F517" s="296"/>
      <c r="G517" s="296"/>
      <c r="H517" s="505"/>
      <c r="I517" s="296"/>
      <c r="J517" s="296"/>
      <c r="K517" s="296"/>
      <c r="L517" s="296"/>
      <c r="M517" s="296"/>
      <c r="N517" s="296"/>
      <c r="O517" s="296"/>
      <c r="P517" s="296"/>
      <c r="Q517" s="296"/>
      <c r="R517" s="296"/>
      <c r="S517" s="296"/>
      <c r="T517" s="296"/>
      <c r="U517" s="296"/>
      <c r="V517" s="296"/>
      <c r="W517" s="296"/>
      <c r="X517" s="296"/>
      <c r="Y517" s="296"/>
      <c r="Z517" s="296"/>
    </row>
    <row r="518" spans="1:26" ht="15.75" customHeight="1" x14ac:dyDescent="0.25">
      <c r="A518" s="296"/>
      <c r="B518" s="296"/>
      <c r="C518" s="296"/>
      <c r="D518" s="296"/>
      <c r="E518" s="296"/>
      <c r="F518" s="296"/>
      <c r="G518" s="296"/>
      <c r="H518" s="505"/>
      <c r="I518" s="296"/>
      <c r="J518" s="296"/>
      <c r="K518" s="296"/>
      <c r="L518" s="296"/>
      <c r="M518" s="296"/>
      <c r="N518" s="296"/>
      <c r="O518" s="296"/>
      <c r="P518" s="296"/>
      <c r="Q518" s="296"/>
      <c r="R518" s="296"/>
      <c r="S518" s="296"/>
      <c r="T518" s="296"/>
      <c r="U518" s="296"/>
      <c r="V518" s="296"/>
      <c r="W518" s="296"/>
      <c r="X518" s="296"/>
      <c r="Y518" s="296"/>
      <c r="Z518" s="296"/>
    </row>
    <row r="519" spans="1:26" ht="15.75" customHeight="1" x14ac:dyDescent="0.25">
      <c r="A519" s="296"/>
      <c r="B519" s="296"/>
      <c r="C519" s="296"/>
      <c r="D519" s="296"/>
      <c r="E519" s="296"/>
      <c r="F519" s="296"/>
      <c r="G519" s="296"/>
      <c r="H519" s="505"/>
      <c r="I519" s="296"/>
      <c r="J519" s="296"/>
      <c r="K519" s="296"/>
      <c r="L519" s="296"/>
      <c r="M519" s="296"/>
      <c r="N519" s="296"/>
      <c r="O519" s="296"/>
      <c r="P519" s="296"/>
      <c r="Q519" s="296"/>
      <c r="R519" s="296"/>
      <c r="S519" s="296"/>
      <c r="T519" s="296"/>
      <c r="U519" s="296"/>
      <c r="V519" s="296"/>
      <c r="W519" s="296"/>
      <c r="X519" s="296"/>
      <c r="Y519" s="296"/>
      <c r="Z519" s="296"/>
    </row>
    <row r="520" spans="1:26" ht="15.75" customHeight="1" x14ac:dyDescent="0.25">
      <c r="A520" s="296"/>
      <c r="B520" s="296"/>
      <c r="C520" s="296"/>
      <c r="D520" s="296"/>
      <c r="E520" s="296"/>
      <c r="F520" s="296"/>
      <c r="G520" s="296"/>
      <c r="H520" s="505"/>
      <c r="I520" s="296"/>
      <c r="J520" s="296"/>
      <c r="K520" s="296"/>
      <c r="L520" s="296"/>
      <c r="M520" s="296"/>
      <c r="N520" s="296"/>
      <c r="O520" s="296"/>
      <c r="P520" s="296"/>
      <c r="Q520" s="296"/>
      <c r="R520" s="296"/>
      <c r="S520" s="296"/>
      <c r="T520" s="296"/>
      <c r="U520" s="296"/>
      <c r="V520" s="296"/>
      <c r="W520" s="296"/>
      <c r="X520" s="296"/>
      <c r="Y520" s="296"/>
      <c r="Z520" s="296"/>
    </row>
    <row r="521" spans="1:26" ht="15.75" customHeight="1" x14ac:dyDescent="0.25">
      <c r="A521" s="296"/>
      <c r="B521" s="296"/>
      <c r="C521" s="296"/>
      <c r="D521" s="296"/>
      <c r="E521" s="296"/>
      <c r="F521" s="296"/>
      <c r="G521" s="296"/>
      <c r="H521" s="505"/>
      <c r="I521" s="296"/>
      <c r="J521" s="296"/>
      <c r="K521" s="296"/>
      <c r="L521" s="296"/>
      <c r="M521" s="296"/>
      <c r="N521" s="296"/>
      <c r="O521" s="296"/>
      <c r="P521" s="296"/>
      <c r="Q521" s="296"/>
      <c r="R521" s="296"/>
      <c r="S521" s="296"/>
      <c r="T521" s="296"/>
      <c r="U521" s="296"/>
      <c r="V521" s="296"/>
      <c r="W521" s="296"/>
      <c r="X521" s="296"/>
      <c r="Y521" s="296"/>
      <c r="Z521" s="296"/>
    </row>
    <row r="522" spans="1:26" ht="15.75" customHeight="1" x14ac:dyDescent="0.25">
      <c r="A522" s="296"/>
      <c r="B522" s="296"/>
      <c r="C522" s="296"/>
      <c r="D522" s="296"/>
      <c r="E522" s="296"/>
      <c r="F522" s="296"/>
      <c r="G522" s="296"/>
      <c r="H522" s="505"/>
      <c r="I522" s="296"/>
      <c r="J522" s="296"/>
      <c r="K522" s="296"/>
      <c r="L522" s="296"/>
      <c r="M522" s="296"/>
      <c r="N522" s="296"/>
      <c r="O522" s="296"/>
      <c r="P522" s="296"/>
      <c r="Q522" s="296"/>
      <c r="R522" s="296"/>
      <c r="S522" s="296"/>
      <c r="T522" s="296"/>
      <c r="U522" s="296"/>
      <c r="V522" s="296"/>
      <c r="W522" s="296"/>
      <c r="X522" s="296"/>
      <c r="Y522" s="296"/>
      <c r="Z522" s="296"/>
    </row>
    <row r="523" spans="1:26" ht="15.75" customHeight="1" x14ac:dyDescent="0.25">
      <c r="A523" s="296"/>
      <c r="B523" s="296"/>
      <c r="C523" s="296"/>
      <c r="D523" s="296"/>
      <c r="E523" s="296"/>
      <c r="F523" s="296"/>
      <c r="G523" s="296"/>
      <c r="H523" s="505"/>
      <c r="I523" s="296"/>
      <c r="J523" s="296"/>
      <c r="K523" s="296"/>
      <c r="L523" s="296"/>
      <c r="M523" s="296"/>
      <c r="N523" s="296"/>
      <c r="O523" s="296"/>
      <c r="P523" s="296"/>
      <c r="Q523" s="296"/>
      <c r="R523" s="296"/>
      <c r="S523" s="296"/>
      <c r="T523" s="296"/>
      <c r="U523" s="296"/>
      <c r="V523" s="296"/>
      <c r="W523" s="296"/>
      <c r="X523" s="296"/>
      <c r="Y523" s="296"/>
      <c r="Z523" s="296"/>
    </row>
    <row r="524" spans="1:26" ht="15.75" customHeight="1" x14ac:dyDescent="0.25">
      <c r="A524" s="296"/>
      <c r="B524" s="296"/>
      <c r="C524" s="296"/>
      <c r="D524" s="296"/>
      <c r="E524" s="296"/>
      <c r="F524" s="296"/>
      <c r="G524" s="296"/>
      <c r="H524" s="505"/>
      <c r="I524" s="296"/>
      <c r="J524" s="296"/>
      <c r="K524" s="296"/>
      <c r="L524" s="296"/>
      <c r="M524" s="296"/>
      <c r="N524" s="296"/>
      <c r="O524" s="296"/>
      <c r="P524" s="296"/>
      <c r="Q524" s="296"/>
      <c r="R524" s="296"/>
      <c r="S524" s="296"/>
      <c r="T524" s="296"/>
      <c r="U524" s="296"/>
      <c r="V524" s="296"/>
      <c r="W524" s="296"/>
      <c r="X524" s="296"/>
      <c r="Y524" s="296"/>
      <c r="Z524" s="296"/>
    </row>
    <row r="525" spans="1:26" ht="15.75" customHeight="1" x14ac:dyDescent="0.25">
      <c r="A525" s="296"/>
      <c r="B525" s="296"/>
      <c r="C525" s="296"/>
      <c r="D525" s="296"/>
      <c r="E525" s="296"/>
      <c r="F525" s="296"/>
      <c r="G525" s="296"/>
      <c r="H525" s="505"/>
      <c r="I525" s="296"/>
      <c r="J525" s="296"/>
      <c r="K525" s="296"/>
      <c r="L525" s="296"/>
      <c r="M525" s="296"/>
      <c r="N525" s="296"/>
      <c r="O525" s="296"/>
      <c r="P525" s="296"/>
      <c r="Q525" s="296"/>
      <c r="R525" s="296"/>
      <c r="S525" s="296"/>
      <c r="T525" s="296"/>
      <c r="U525" s="296"/>
      <c r="V525" s="296"/>
      <c r="W525" s="296"/>
      <c r="X525" s="296"/>
      <c r="Y525" s="296"/>
      <c r="Z525" s="296"/>
    </row>
    <row r="526" spans="1:26" ht="15.75" customHeight="1" x14ac:dyDescent="0.25">
      <c r="A526" s="296"/>
      <c r="B526" s="296"/>
      <c r="C526" s="296"/>
      <c r="D526" s="296"/>
      <c r="E526" s="296"/>
      <c r="F526" s="296"/>
      <c r="G526" s="296"/>
      <c r="H526" s="505"/>
      <c r="I526" s="296"/>
      <c r="J526" s="296"/>
      <c r="K526" s="296"/>
      <c r="L526" s="296"/>
      <c r="M526" s="296"/>
      <c r="N526" s="296"/>
      <c r="O526" s="296"/>
      <c r="P526" s="296"/>
      <c r="Q526" s="296"/>
      <c r="R526" s="296"/>
      <c r="S526" s="296"/>
      <c r="T526" s="296"/>
      <c r="U526" s="296"/>
      <c r="V526" s="296"/>
      <c r="W526" s="296"/>
      <c r="X526" s="296"/>
      <c r="Y526" s="296"/>
      <c r="Z526" s="296"/>
    </row>
    <row r="527" spans="1:26" ht="15.75" customHeight="1" x14ac:dyDescent="0.25">
      <c r="A527" s="296"/>
      <c r="B527" s="296"/>
      <c r="C527" s="296"/>
      <c r="D527" s="296"/>
      <c r="E527" s="296"/>
      <c r="F527" s="296"/>
      <c r="G527" s="296"/>
      <c r="H527" s="505"/>
      <c r="I527" s="296"/>
      <c r="J527" s="296"/>
      <c r="K527" s="296"/>
      <c r="L527" s="296"/>
      <c r="M527" s="296"/>
      <c r="N527" s="296"/>
      <c r="O527" s="296"/>
      <c r="P527" s="296"/>
      <c r="Q527" s="296"/>
      <c r="R527" s="296"/>
      <c r="S527" s="296"/>
      <c r="T527" s="296"/>
      <c r="U527" s="296"/>
      <c r="V527" s="296"/>
      <c r="W527" s="296"/>
      <c r="X527" s="296"/>
      <c r="Y527" s="296"/>
      <c r="Z527" s="296"/>
    </row>
    <row r="528" spans="1:26" ht="15.75" customHeight="1" x14ac:dyDescent="0.25">
      <c r="A528" s="296"/>
      <c r="B528" s="296"/>
      <c r="C528" s="296"/>
      <c r="D528" s="296"/>
      <c r="E528" s="296"/>
      <c r="F528" s="296"/>
      <c r="G528" s="296"/>
      <c r="H528" s="505"/>
      <c r="I528" s="296"/>
      <c r="J528" s="296"/>
      <c r="K528" s="296"/>
      <c r="L528" s="296"/>
      <c r="M528" s="296"/>
      <c r="N528" s="296"/>
      <c r="O528" s="296"/>
      <c r="P528" s="296"/>
      <c r="Q528" s="296"/>
      <c r="R528" s="296"/>
      <c r="S528" s="296"/>
      <c r="T528" s="296"/>
      <c r="U528" s="296"/>
      <c r="V528" s="296"/>
      <c r="W528" s="296"/>
      <c r="X528" s="296"/>
      <c r="Y528" s="296"/>
      <c r="Z528" s="296"/>
    </row>
    <row r="529" spans="1:26" ht="15.75" customHeight="1" x14ac:dyDescent="0.25">
      <c r="A529" s="296"/>
      <c r="B529" s="296"/>
      <c r="C529" s="296"/>
      <c r="D529" s="296"/>
      <c r="E529" s="296"/>
      <c r="F529" s="296"/>
      <c r="G529" s="296"/>
      <c r="H529" s="505"/>
      <c r="I529" s="296"/>
      <c r="J529" s="296"/>
      <c r="K529" s="296"/>
      <c r="L529" s="296"/>
      <c r="M529" s="296"/>
      <c r="N529" s="296"/>
      <c r="O529" s="296"/>
      <c r="P529" s="296"/>
      <c r="Q529" s="296"/>
      <c r="R529" s="296"/>
      <c r="S529" s="296"/>
      <c r="T529" s="296"/>
      <c r="U529" s="296"/>
      <c r="V529" s="296"/>
      <c r="W529" s="296"/>
      <c r="X529" s="296"/>
      <c r="Y529" s="296"/>
      <c r="Z529" s="296"/>
    </row>
    <row r="530" spans="1:26" ht="15.75" customHeight="1" x14ac:dyDescent="0.25">
      <c r="A530" s="296"/>
      <c r="B530" s="296"/>
      <c r="C530" s="296"/>
      <c r="D530" s="296"/>
      <c r="E530" s="296"/>
      <c r="F530" s="296"/>
      <c r="G530" s="296"/>
      <c r="H530" s="505"/>
      <c r="I530" s="296"/>
      <c r="J530" s="296"/>
      <c r="K530" s="296"/>
      <c r="L530" s="296"/>
      <c r="M530" s="296"/>
      <c r="N530" s="296"/>
      <c r="O530" s="296"/>
      <c r="P530" s="296"/>
      <c r="Q530" s="296"/>
      <c r="R530" s="296"/>
      <c r="S530" s="296"/>
      <c r="T530" s="296"/>
      <c r="U530" s="296"/>
      <c r="V530" s="296"/>
      <c r="W530" s="296"/>
      <c r="X530" s="296"/>
      <c r="Y530" s="296"/>
      <c r="Z530" s="296"/>
    </row>
    <row r="531" spans="1:26" ht="15.75" customHeight="1" x14ac:dyDescent="0.25">
      <c r="A531" s="296"/>
      <c r="B531" s="296"/>
      <c r="C531" s="296"/>
      <c r="D531" s="296"/>
      <c r="E531" s="296"/>
      <c r="F531" s="296"/>
      <c r="G531" s="296"/>
      <c r="H531" s="505"/>
      <c r="I531" s="296"/>
      <c r="J531" s="296"/>
      <c r="K531" s="296"/>
      <c r="L531" s="296"/>
      <c r="M531" s="296"/>
      <c r="N531" s="296"/>
      <c r="O531" s="296"/>
      <c r="P531" s="296"/>
      <c r="Q531" s="296"/>
      <c r="R531" s="296"/>
      <c r="S531" s="296"/>
      <c r="T531" s="296"/>
      <c r="U531" s="296"/>
      <c r="V531" s="296"/>
      <c r="W531" s="296"/>
      <c r="X531" s="296"/>
      <c r="Y531" s="296"/>
      <c r="Z531" s="296"/>
    </row>
    <row r="532" spans="1:26" ht="15.75" customHeight="1" x14ac:dyDescent="0.25">
      <c r="A532" s="296"/>
      <c r="B532" s="296"/>
      <c r="C532" s="296"/>
      <c r="D532" s="296"/>
      <c r="E532" s="296"/>
      <c r="F532" s="296"/>
      <c r="G532" s="296"/>
      <c r="H532" s="505"/>
      <c r="I532" s="296"/>
      <c r="J532" s="296"/>
      <c r="K532" s="296"/>
      <c r="L532" s="296"/>
      <c r="M532" s="296"/>
      <c r="N532" s="296"/>
      <c r="O532" s="296"/>
      <c r="P532" s="296"/>
      <c r="Q532" s="296"/>
      <c r="R532" s="296"/>
      <c r="S532" s="296"/>
      <c r="T532" s="296"/>
      <c r="U532" s="296"/>
      <c r="V532" s="296"/>
      <c r="W532" s="296"/>
      <c r="X532" s="296"/>
      <c r="Y532" s="296"/>
      <c r="Z532" s="296"/>
    </row>
    <row r="533" spans="1:26" ht="15.75" customHeight="1" x14ac:dyDescent="0.25">
      <c r="A533" s="296"/>
      <c r="B533" s="296"/>
      <c r="C533" s="296"/>
      <c r="D533" s="296"/>
      <c r="E533" s="296"/>
      <c r="F533" s="296"/>
      <c r="G533" s="296"/>
      <c r="H533" s="505"/>
      <c r="I533" s="296"/>
      <c r="J533" s="296"/>
      <c r="K533" s="296"/>
      <c r="L533" s="296"/>
      <c r="M533" s="296"/>
      <c r="N533" s="296"/>
      <c r="O533" s="296"/>
      <c r="P533" s="296"/>
      <c r="Q533" s="296"/>
      <c r="R533" s="296"/>
      <c r="S533" s="296"/>
      <c r="T533" s="296"/>
      <c r="U533" s="296"/>
      <c r="V533" s="296"/>
      <c r="W533" s="296"/>
      <c r="X533" s="296"/>
      <c r="Y533" s="296"/>
      <c r="Z533" s="296"/>
    </row>
    <row r="534" spans="1:26" ht="15.75" customHeight="1" x14ac:dyDescent="0.25">
      <c r="A534" s="296"/>
      <c r="B534" s="296"/>
      <c r="C534" s="296"/>
      <c r="D534" s="296"/>
      <c r="E534" s="296"/>
      <c r="F534" s="296"/>
      <c r="G534" s="296"/>
      <c r="H534" s="505"/>
      <c r="I534" s="296"/>
      <c r="J534" s="296"/>
      <c r="K534" s="296"/>
      <c r="L534" s="296"/>
      <c r="M534" s="296"/>
      <c r="N534" s="296"/>
      <c r="O534" s="296"/>
      <c r="P534" s="296"/>
      <c r="Q534" s="296"/>
      <c r="R534" s="296"/>
      <c r="S534" s="296"/>
      <c r="T534" s="296"/>
      <c r="U534" s="296"/>
      <c r="V534" s="296"/>
      <c r="W534" s="296"/>
      <c r="X534" s="296"/>
      <c r="Y534" s="296"/>
      <c r="Z534" s="296"/>
    </row>
    <row r="535" spans="1:26" ht="15.75" customHeight="1" x14ac:dyDescent="0.25">
      <c r="A535" s="296"/>
      <c r="B535" s="296"/>
      <c r="C535" s="296"/>
      <c r="D535" s="296"/>
      <c r="E535" s="296"/>
      <c r="F535" s="296"/>
      <c r="G535" s="296"/>
      <c r="H535" s="505"/>
      <c r="I535" s="296"/>
      <c r="J535" s="296"/>
      <c r="K535" s="296"/>
      <c r="L535" s="296"/>
      <c r="M535" s="296"/>
      <c r="N535" s="296"/>
      <c r="O535" s="296"/>
      <c r="P535" s="296"/>
      <c r="Q535" s="296"/>
      <c r="R535" s="296"/>
      <c r="S535" s="296"/>
      <c r="T535" s="296"/>
      <c r="U535" s="296"/>
      <c r="V535" s="296"/>
      <c r="W535" s="296"/>
      <c r="X535" s="296"/>
      <c r="Y535" s="296"/>
      <c r="Z535" s="296"/>
    </row>
    <row r="536" spans="1:26" ht="15.75" customHeight="1" x14ac:dyDescent="0.25">
      <c r="A536" s="296"/>
      <c r="B536" s="296"/>
      <c r="C536" s="296"/>
      <c r="D536" s="296"/>
      <c r="E536" s="296"/>
      <c r="F536" s="296"/>
      <c r="G536" s="296"/>
      <c r="H536" s="505"/>
      <c r="I536" s="296"/>
      <c r="J536" s="296"/>
      <c r="K536" s="296"/>
      <c r="L536" s="296"/>
      <c r="M536" s="296"/>
      <c r="N536" s="296"/>
      <c r="O536" s="296"/>
      <c r="P536" s="296"/>
      <c r="Q536" s="296"/>
      <c r="R536" s="296"/>
      <c r="S536" s="296"/>
      <c r="T536" s="296"/>
      <c r="U536" s="296"/>
      <c r="V536" s="296"/>
      <c r="W536" s="296"/>
      <c r="X536" s="296"/>
      <c r="Y536" s="296"/>
      <c r="Z536" s="296"/>
    </row>
    <row r="537" spans="1:26" ht="15.75" customHeight="1" x14ac:dyDescent="0.25">
      <c r="A537" s="296"/>
      <c r="B537" s="296"/>
      <c r="C537" s="296"/>
      <c r="D537" s="296"/>
      <c r="E537" s="296"/>
      <c r="F537" s="296"/>
      <c r="G537" s="296"/>
      <c r="H537" s="505"/>
      <c r="I537" s="296"/>
      <c r="J537" s="296"/>
      <c r="K537" s="296"/>
      <c r="L537" s="296"/>
      <c r="M537" s="296"/>
      <c r="N537" s="296"/>
      <c r="O537" s="296"/>
      <c r="P537" s="296"/>
      <c r="Q537" s="296"/>
      <c r="R537" s="296"/>
      <c r="S537" s="296"/>
      <c r="T537" s="296"/>
      <c r="U537" s="296"/>
      <c r="V537" s="296"/>
      <c r="W537" s="296"/>
      <c r="X537" s="296"/>
      <c r="Y537" s="296"/>
      <c r="Z537" s="296"/>
    </row>
    <row r="538" spans="1:26" ht="15.75" customHeight="1" x14ac:dyDescent="0.25">
      <c r="A538" s="296"/>
      <c r="B538" s="296"/>
      <c r="C538" s="296"/>
      <c r="D538" s="296"/>
      <c r="E538" s="296"/>
      <c r="F538" s="296"/>
      <c r="G538" s="296"/>
      <c r="H538" s="505"/>
      <c r="I538" s="296"/>
      <c r="J538" s="296"/>
      <c r="K538" s="296"/>
      <c r="L538" s="296"/>
      <c r="M538" s="296"/>
      <c r="N538" s="296"/>
      <c r="O538" s="296"/>
      <c r="P538" s="296"/>
      <c r="Q538" s="296"/>
      <c r="R538" s="296"/>
      <c r="S538" s="296"/>
      <c r="T538" s="296"/>
      <c r="U538" s="296"/>
      <c r="V538" s="296"/>
      <c r="W538" s="296"/>
      <c r="X538" s="296"/>
      <c r="Y538" s="296"/>
      <c r="Z538" s="296"/>
    </row>
    <row r="539" spans="1:26" ht="15.75" customHeight="1" x14ac:dyDescent="0.25">
      <c r="A539" s="296"/>
      <c r="B539" s="296"/>
      <c r="C539" s="296"/>
      <c r="D539" s="296"/>
      <c r="E539" s="296"/>
      <c r="F539" s="296"/>
      <c r="G539" s="296"/>
      <c r="H539" s="505"/>
      <c r="I539" s="296"/>
      <c r="J539" s="296"/>
      <c r="K539" s="296"/>
      <c r="L539" s="296"/>
      <c r="M539" s="296"/>
      <c r="N539" s="296"/>
      <c r="O539" s="296"/>
      <c r="P539" s="296"/>
      <c r="Q539" s="296"/>
      <c r="R539" s="296"/>
      <c r="S539" s="296"/>
      <c r="T539" s="296"/>
      <c r="U539" s="296"/>
      <c r="V539" s="296"/>
      <c r="W539" s="296"/>
      <c r="X539" s="296"/>
      <c r="Y539" s="296"/>
      <c r="Z539" s="296"/>
    </row>
    <row r="540" spans="1:26" ht="15.75" customHeight="1" x14ac:dyDescent="0.25">
      <c r="A540" s="296"/>
      <c r="B540" s="296"/>
      <c r="C540" s="296"/>
      <c r="D540" s="296"/>
      <c r="E540" s="296"/>
      <c r="F540" s="296"/>
      <c r="G540" s="296"/>
      <c r="H540" s="505"/>
      <c r="I540" s="296"/>
      <c r="J540" s="296"/>
      <c r="K540" s="296"/>
      <c r="L540" s="296"/>
      <c r="M540" s="296"/>
      <c r="N540" s="296"/>
      <c r="O540" s="296"/>
      <c r="P540" s="296"/>
      <c r="Q540" s="296"/>
      <c r="R540" s="296"/>
      <c r="S540" s="296"/>
      <c r="T540" s="296"/>
      <c r="U540" s="296"/>
      <c r="V540" s="296"/>
      <c r="W540" s="296"/>
      <c r="X540" s="296"/>
      <c r="Y540" s="296"/>
      <c r="Z540" s="296"/>
    </row>
    <row r="541" spans="1:26" ht="15.75" customHeight="1" x14ac:dyDescent="0.25">
      <c r="A541" s="296"/>
      <c r="B541" s="296"/>
      <c r="C541" s="296"/>
      <c r="D541" s="296"/>
      <c r="E541" s="296"/>
      <c r="F541" s="296"/>
      <c r="G541" s="296"/>
      <c r="H541" s="505"/>
      <c r="I541" s="296"/>
      <c r="J541" s="296"/>
      <c r="K541" s="296"/>
      <c r="L541" s="296"/>
      <c r="M541" s="296"/>
      <c r="N541" s="296"/>
      <c r="O541" s="296"/>
      <c r="P541" s="296"/>
      <c r="Q541" s="296"/>
      <c r="R541" s="296"/>
      <c r="S541" s="296"/>
      <c r="T541" s="296"/>
      <c r="U541" s="296"/>
      <c r="V541" s="296"/>
      <c r="W541" s="296"/>
      <c r="X541" s="296"/>
      <c r="Y541" s="296"/>
      <c r="Z541" s="296"/>
    </row>
    <row r="542" spans="1:26" ht="15.75" customHeight="1" x14ac:dyDescent="0.25">
      <c r="A542" s="296"/>
      <c r="B542" s="296"/>
      <c r="C542" s="296"/>
      <c r="D542" s="296"/>
      <c r="E542" s="296"/>
      <c r="F542" s="296"/>
      <c r="G542" s="296"/>
      <c r="H542" s="505"/>
      <c r="I542" s="296"/>
      <c r="J542" s="296"/>
      <c r="K542" s="296"/>
      <c r="L542" s="296"/>
      <c r="M542" s="296"/>
      <c r="N542" s="296"/>
      <c r="O542" s="296"/>
      <c r="P542" s="296"/>
      <c r="Q542" s="296"/>
      <c r="R542" s="296"/>
      <c r="S542" s="296"/>
      <c r="T542" s="296"/>
      <c r="U542" s="296"/>
      <c r="V542" s="296"/>
      <c r="W542" s="296"/>
      <c r="X542" s="296"/>
      <c r="Y542" s="296"/>
      <c r="Z542" s="296"/>
    </row>
    <row r="543" spans="1:26" ht="15.75" customHeight="1" x14ac:dyDescent="0.25">
      <c r="A543" s="296"/>
      <c r="B543" s="296"/>
      <c r="C543" s="296"/>
      <c r="D543" s="296"/>
      <c r="E543" s="296"/>
      <c r="F543" s="296"/>
      <c r="G543" s="296"/>
      <c r="H543" s="505"/>
      <c r="I543" s="296"/>
      <c r="J543" s="296"/>
      <c r="K543" s="296"/>
      <c r="L543" s="296"/>
      <c r="M543" s="296"/>
      <c r="N543" s="296"/>
      <c r="O543" s="296"/>
      <c r="P543" s="296"/>
      <c r="Q543" s="296"/>
      <c r="R543" s="296"/>
      <c r="S543" s="296"/>
      <c r="T543" s="296"/>
      <c r="U543" s="296"/>
      <c r="V543" s="296"/>
      <c r="W543" s="296"/>
      <c r="X543" s="296"/>
      <c r="Y543" s="296"/>
      <c r="Z543" s="296"/>
    </row>
    <row r="544" spans="1:26" ht="15.75" customHeight="1" x14ac:dyDescent="0.25">
      <c r="A544" s="296"/>
      <c r="B544" s="296"/>
      <c r="C544" s="296"/>
      <c r="D544" s="296"/>
      <c r="E544" s="296"/>
      <c r="F544" s="296"/>
      <c r="G544" s="296"/>
      <c r="H544" s="505"/>
      <c r="I544" s="296"/>
      <c r="J544" s="296"/>
      <c r="K544" s="296"/>
      <c r="L544" s="296"/>
      <c r="M544" s="296"/>
      <c r="N544" s="296"/>
      <c r="O544" s="296"/>
      <c r="P544" s="296"/>
      <c r="Q544" s="296"/>
      <c r="R544" s="296"/>
      <c r="S544" s="296"/>
      <c r="T544" s="296"/>
      <c r="U544" s="296"/>
      <c r="V544" s="296"/>
      <c r="W544" s="296"/>
      <c r="X544" s="296"/>
      <c r="Y544" s="296"/>
      <c r="Z544" s="296"/>
    </row>
    <row r="545" spans="1:26" ht="15.75" customHeight="1" x14ac:dyDescent="0.25">
      <c r="A545" s="296"/>
      <c r="B545" s="296"/>
      <c r="C545" s="296"/>
      <c r="D545" s="296"/>
      <c r="E545" s="296"/>
      <c r="F545" s="296"/>
      <c r="G545" s="296"/>
      <c r="H545" s="505"/>
      <c r="I545" s="296"/>
      <c r="J545" s="296"/>
      <c r="K545" s="296"/>
      <c r="L545" s="296"/>
      <c r="M545" s="296"/>
      <c r="N545" s="296"/>
      <c r="O545" s="296"/>
      <c r="P545" s="296"/>
      <c r="Q545" s="296"/>
      <c r="R545" s="296"/>
      <c r="S545" s="296"/>
      <c r="T545" s="296"/>
      <c r="U545" s="296"/>
      <c r="V545" s="296"/>
      <c r="W545" s="296"/>
      <c r="X545" s="296"/>
      <c r="Y545" s="296"/>
      <c r="Z545" s="296"/>
    </row>
    <row r="546" spans="1:26" ht="15.75" customHeight="1" x14ac:dyDescent="0.25">
      <c r="A546" s="296"/>
      <c r="B546" s="296"/>
      <c r="C546" s="296"/>
      <c r="D546" s="296"/>
      <c r="E546" s="296"/>
      <c r="F546" s="296"/>
      <c r="G546" s="296"/>
      <c r="H546" s="505"/>
      <c r="I546" s="296"/>
      <c r="J546" s="296"/>
      <c r="K546" s="296"/>
      <c r="L546" s="296"/>
      <c r="M546" s="296"/>
      <c r="N546" s="296"/>
      <c r="O546" s="296"/>
      <c r="P546" s="296"/>
      <c r="Q546" s="296"/>
      <c r="R546" s="296"/>
      <c r="S546" s="296"/>
      <c r="T546" s="296"/>
      <c r="U546" s="296"/>
      <c r="V546" s="296"/>
      <c r="W546" s="296"/>
      <c r="X546" s="296"/>
      <c r="Y546" s="296"/>
      <c r="Z546" s="296"/>
    </row>
    <row r="547" spans="1:26" ht="15.75" customHeight="1" x14ac:dyDescent="0.25">
      <c r="A547" s="296"/>
      <c r="B547" s="296"/>
      <c r="C547" s="296"/>
      <c r="D547" s="296"/>
      <c r="E547" s="296"/>
      <c r="F547" s="296"/>
      <c r="G547" s="296"/>
      <c r="H547" s="505"/>
      <c r="I547" s="296"/>
      <c r="J547" s="296"/>
      <c r="K547" s="296"/>
      <c r="L547" s="296"/>
      <c r="M547" s="296"/>
      <c r="N547" s="296"/>
      <c r="O547" s="296"/>
      <c r="P547" s="296"/>
      <c r="Q547" s="296"/>
      <c r="R547" s="296"/>
      <c r="S547" s="296"/>
      <c r="T547" s="296"/>
      <c r="U547" s="296"/>
      <c r="V547" s="296"/>
      <c r="W547" s="296"/>
      <c r="X547" s="296"/>
      <c r="Y547" s="296"/>
      <c r="Z547" s="296"/>
    </row>
    <row r="548" spans="1:26" ht="15.75" customHeight="1" x14ac:dyDescent="0.25">
      <c r="A548" s="296"/>
      <c r="B548" s="296"/>
      <c r="C548" s="296"/>
      <c r="D548" s="296"/>
      <c r="E548" s="296"/>
      <c r="F548" s="296"/>
      <c r="G548" s="296"/>
      <c r="H548" s="505"/>
      <c r="I548" s="296"/>
      <c r="J548" s="296"/>
      <c r="K548" s="296"/>
      <c r="L548" s="296"/>
      <c r="M548" s="296"/>
      <c r="N548" s="296"/>
      <c r="O548" s="296"/>
      <c r="P548" s="296"/>
      <c r="Q548" s="296"/>
      <c r="R548" s="296"/>
      <c r="S548" s="296"/>
      <c r="T548" s="296"/>
      <c r="U548" s="296"/>
      <c r="V548" s="296"/>
      <c r="W548" s="296"/>
      <c r="X548" s="296"/>
      <c r="Y548" s="296"/>
      <c r="Z548" s="296"/>
    </row>
    <row r="549" spans="1:26" ht="15.75" customHeight="1" x14ac:dyDescent="0.25">
      <c r="A549" s="296"/>
      <c r="B549" s="296"/>
      <c r="C549" s="296"/>
      <c r="D549" s="296"/>
      <c r="E549" s="296"/>
      <c r="F549" s="296"/>
      <c r="G549" s="296"/>
      <c r="H549" s="505"/>
      <c r="I549" s="296"/>
      <c r="J549" s="296"/>
      <c r="K549" s="296"/>
      <c r="L549" s="296"/>
      <c r="M549" s="296"/>
      <c r="N549" s="296"/>
      <c r="O549" s="296"/>
      <c r="P549" s="296"/>
      <c r="Q549" s="296"/>
      <c r="R549" s="296"/>
      <c r="S549" s="296"/>
      <c r="T549" s="296"/>
      <c r="U549" s="296"/>
      <c r="V549" s="296"/>
      <c r="W549" s="296"/>
      <c r="X549" s="296"/>
      <c r="Y549" s="296"/>
      <c r="Z549" s="296"/>
    </row>
    <row r="550" spans="1:26" ht="15.75" customHeight="1" x14ac:dyDescent="0.25">
      <c r="A550" s="296"/>
      <c r="B550" s="296"/>
      <c r="C550" s="296"/>
      <c r="D550" s="296"/>
      <c r="E550" s="296"/>
      <c r="F550" s="296"/>
      <c r="G550" s="296"/>
      <c r="H550" s="505"/>
      <c r="I550" s="296"/>
      <c r="J550" s="296"/>
      <c r="K550" s="296"/>
      <c r="L550" s="296"/>
      <c r="M550" s="296"/>
      <c r="N550" s="296"/>
      <c r="O550" s="296"/>
      <c r="P550" s="296"/>
      <c r="Q550" s="296"/>
      <c r="R550" s="296"/>
      <c r="S550" s="296"/>
      <c r="T550" s="296"/>
      <c r="U550" s="296"/>
      <c r="V550" s="296"/>
      <c r="W550" s="296"/>
      <c r="X550" s="296"/>
      <c r="Y550" s="296"/>
      <c r="Z550" s="296"/>
    </row>
    <row r="551" spans="1:26" ht="15.75" customHeight="1" x14ac:dyDescent="0.25">
      <c r="A551" s="296"/>
      <c r="B551" s="296"/>
      <c r="C551" s="296"/>
      <c r="D551" s="296"/>
      <c r="E551" s="296"/>
      <c r="F551" s="296"/>
      <c r="G551" s="296"/>
      <c r="H551" s="505"/>
      <c r="I551" s="296"/>
      <c r="J551" s="296"/>
      <c r="K551" s="296"/>
      <c r="L551" s="296"/>
      <c r="M551" s="296"/>
      <c r="N551" s="296"/>
      <c r="O551" s="296"/>
      <c r="P551" s="296"/>
      <c r="Q551" s="296"/>
      <c r="R551" s="296"/>
      <c r="S551" s="296"/>
      <c r="T551" s="296"/>
      <c r="U551" s="296"/>
      <c r="V551" s="296"/>
      <c r="W551" s="296"/>
      <c r="X551" s="296"/>
      <c r="Y551" s="296"/>
      <c r="Z551" s="296"/>
    </row>
    <row r="552" spans="1:26" ht="15.75" customHeight="1" x14ac:dyDescent="0.25">
      <c r="A552" s="296"/>
      <c r="B552" s="296"/>
      <c r="C552" s="296"/>
      <c r="D552" s="296"/>
      <c r="E552" s="296"/>
      <c r="F552" s="296"/>
      <c r="G552" s="296"/>
      <c r="H552" s="505"/>
      <c r="I552" s="296"/>
      <c r="J552" s="296"/>
      <c r="K552" s="296"/>
      <c r="L552" s="296"/>
      <c r="M552" s="296"/>
      <c r="N552" s="296"/>
      <c r="O552" s="296"/>
      <c r="P552" s="296"/>
      <c r="Q552" s="296"/>
      <c r="R552" s="296"/>
      <c r="S552" s="296"/>
      <c r="T552" s="296"/>
      <c r="U552" s="296"/>
      <c r="V552" s="296"/>
      <c r="W552" s="296"/>
      <c r="X552" s="296"/>
      <c r="Y552" s="296"/>
      <c r="Z552" s="296"/>
    </row>
    <row r="553" spans="1:26" ht="15.75" customHeight="1" x14ac:dyDescent="0.25">
      <c r="A553" s="296"/>
      <c r="B553" s="296"/>
      <c r="C553" s="296"/>
      <c r="D553" s="296"/>
      <c r="E553" s="296"/>
      <c r="F553" s="296"/>
      <c r="G553" s="296"/>
      <c r="H553" s="505"/>
      <c r="I553" s="296"/>
      <c r="J553" s="296"/>
      <c r="K553" s="296"/>
      <c r="L553" s="296"/>
      <c r="M553" s="296"/>
      <c r="N553" s="296"/>
      <c r="O553" s="296"/>
      <c r="P553" s="296"/>
      <c r="Q553" s="296"/>
      <c r="R553" s="296"/>
      <c r="S553" s="296"/>
      <c r="T553" s="296"/>
      <c r="U553" s="296"/>
      <c r="V553" s="296"/>
      <c r="W553" s="296"/>
      <c r="X553" s="296"/>
      <c r="Y553" s="296"/>
      <c r="Z553" s="296"/>
    </row>
    <row r="554" spans="1:26" ht="15.75" customHeight="1" x14ac:dyDescent="0.25">
      <c r="A554" s="296"/>
      <c r="B554" s="296"/>
      <c r="C554" s="296"/>
      <c r="D554" s="296"/>
      <c r="E554" s="296"/>
      <c r="F554" s="296"/>
      <c r="G554" s="296"/>
      <c r="H554" s="505"/>
      <c r="I554" s="296"/>
      <c r="J554" s="296"/>
      <c r="K554" s="296"/>
      <c r="L554" s="296"/>
      <c r="M554" s="296"/>
      <c r="N554" s="296"/>
      <c r="O554" s="296"/>
      <c r="P554" s="296"/>
      <c r="Q554" s="296"/>
      <c r="R554" s="296"/>
      <c r="S554" s="296"/>
      <c r="T554" s="296"/>
      <c r="U554" s="296"/>
      <c r="V554" s="296"/>
      <c r="W554" s="296"/>
      <c r="X554" s="296"/>
      <c r="Y554" s="296"/>
      <c r="Z554" s="296"/>
    </row>
    <row r="555" spans="1:26" ht="15.75" customHeight="1" x14ac:dyDescent="0.25">
      <c r="A555" s="296"/>
      <c r="B555" s="296"/>
      <c r="C555" s="296"/>
      <c r="D555" s="296"/>
      <c r="E555" s="296"/>
      <c r="F555" s="296"/>
      <c r="G555" s="296"/>
      <c r="H555" s="505"/>
      <c r="I555" s="296"/>
      <c r="J555" s="296"/>
      <c r="K555" s="296"/>
      <c r="L555" s="296"/>
      <c r="M555" s="296"/>
      <c r="N555" s="296"/>
      <c r="O555" s="296"/>
      <c r="P555" s="296"/>
      <c r="Q555" s="296"/>
      <c r="R555" s="296"/>
      <c r="S555" s="296"/>
      <c r="T555" s="296"/>
      <c r="U555" s="296"/>
      <c r="V555" s="296"/>
      <c r="W555" s="296"/>
      <c r="X555" s="296"/>
      <c r="Y555" s="296"/>
      <c r="Z555" s="296"/>
    </row>
    <row r="556" spans="1:26" ht="15.75" customHeight="1" x14ac:dyDescent="0.25">
      <c r="A556" s="296"/>
      <c r="B556" s="296"/>
      <c r="C556" s="296"/>
      <c r="D556" s="296"/>
      <c r="E556" s="296"/>
      <c r="F556" s="296"/>
      <c r="G556" s="296"/>
      <c r="H556" s="505"/>
      <c r="I556" s="296"/>
      <c r="J556" s="296"/>
      <c r="K556" s="296"/>
      <c r="L556" s="296"/>
      <c r="M556" s="296"/>
      <c r="N556" s="296"/>
      <c r="O556" s="296"/>
      <c r="P556" s="296"/>
      <c r="Q556" s="296"/>
      <c r="R556" s="296"/>
      <c r="S556" s="296"/>
      <c r="T556" s="296"/>
      <c r="U556" s="296"/>
      <c r="V556" s="296"/>
      <c r="W556" s="296"/>
      <c r="X556" s="296"/>
      <c r="Y556" s="296"/>
      <c r="Z556" s="296"/>
    </row>
    <row r="557" spans="1:26" ht="15.75" customHeight="1" x14ac:dyDescent="0.25">
      <c r="A557" s="296"/>
      <c r="B557" s="296"/>
      <c r="C557" s="296"/>
      <c r="D557" s="296"/>
      <c r="E557" s="296"/>
      <c r="F557" s="296"/>
      <c r="G557" s="296"/>
      <c r="H557" s="505"/>
      <c r="I557" s="296"/>
      <c r="J557" s="296"/>
      <c r="K557" s="296"/>
      <c r="L557" s="296"/>
      <c r="M557" s="296"/>
      <c r="N557" s="296"/>
      <c r="O557" s="296"/>
      <c r="P557" s="296"/>
      <c r="Q557" s="296"/>
      <c r="R557" s="296"/>
      <c r="S557" s="296"/>
      <c r="T557" s="296"/>
      <c r="U557" s="296"/>
      <c r="V557" s="296"/>
      <c r="W557" s="296"/>
      <c r="X557" s="296"/>
      <c r="Y557" s="296"/>
      <c r="Z557" s="296"/>
    </row>
    <row r="558" spans="1:26" ht="15.75" customHeight="1" x14ac:dyDescent="0.25">
      <c r="A558" s="296"/>
      <c r="B558" s="296"/>
      <c r="C558" s="296"/>
      <c r="D558" s="296"/>
      <c r="E558" s="296"/>
      <c r="F558" s="296"/>
      <c r="G558" s="296"/>
      <c r="H558" s="505"/>
      <c r="I558" s="296"/>
      <c r="J558" s="296"/>
      <c r="K558" s="296"/>
      <c r="L558" s="296"/>
      <c r="M558" s="296"/>
      <c r="N558" s="296"/>
      <c r="O558" s="296"/>
      <c r="P558" s="296"/>
      <c r="Q558" s="296"/>
      <c r="R558" s="296"/>
      <c r="S558" s="296"/>
      <c r="T558" s="296"/>
      <c r="U558" s="296"/>
      <c r="V558" s="296"/>
      <c r="W558" s="296"/>
      <c r="X558" s="296"/>
      <c r="Y558" s="296"/>
      <c r="Z558" s="296"/>
    </row>
    <row r="559" spans="1:26" ht="15.75" customHeight="1" x14ac:dyDescent="0.25">
      <c r="A559" s="296"/>
      <c r="B559" s="296"/>
      <c r="C559" s="296"/>
      <c r="D559" s="296"/>
      <c r="E559" s="296"/>
      <c r="F559" s="296"/>
      <c r="G559" s="296"/>
      <c r="H559" s="505"/>
      <c r="I559" s="296"/>
      <c r="J559" s="296"/>
      <c r="K559" s="296"/>
      <c r="L559" s="296"/>
      <c r="M559" s="296"/>
      <c r="N559" s="296"/>
      <c r="O559" s="296"/>
      <c r="P559" s="296"/>
      <c r="Q559" s="296"/>
      <c r="R559" s="296"/>
      <c r="S559" s="296"/>
      <c r="T559" s="296"/>
      <c r="U559" s="296"/>
      <c r="V559" s="296"/>
      <c r="W559" s="296"/>
      <c r="X559" s="296"/>
      <c r="Y559" s="296"/>
      <c r="Z559" s="296"/>
    </row>
    <row r="560" spans="1:26" ht="15.75" customHeight="1" x14ac:dyDescent="0.25">
      <c r="A560" s="296"/>
      <c r="B560" s="296"/>
      <c r="C560" s="296"/>
      <c r="D560" s="296"/>
      <c r="E560" s="296"/>
      <c r="F560" s="296"/>
      <c r="G560" s="296"/>
      <c r="H560" s="505"/>
      <c r="I560" s="296"/>
      <c r="J560" s="296"/>
      <c r="K560" s="296"/>
      <c r="L560" s="296"/>
      <c r="M560" s="296"/>
      <c r="N560" s="296"/>
      <c r="O560" s="296"/>
      <c r="P560" s="296"/>
      <c r="Q560" s="296"/>
      <c r="R560" s="296"/>
      <c r="S560" s="296"/>
      <c r="T560" s="296"/>
      <c r="U560" s="296"/>
      <c r="V560" s="296"/>
      <c r="W560" s="296"/>
      <c r="X560" s="296"/>
      <c r="Y560" s="296"/>
      <c r="Z560" s="296"/>
    </row>
    <row r="561" spans="1:26" ht="15.75" customHeight="1" x14ac:dyDescent="0.25">
      <c r="A561" s="296"/>
      <c r="B561" s="296"/>
      <c r="C561" s="296"/>
      <c r="D561" s="296"/>
      <c r="E561" s="296"/>
      <c r="F561" s="296"/>
      <c r="G561" s="296"/>
      <c r="H561" s="505"/>
      <c r="I561" s="296"/>
      <c r="J561" s="296"/>
      <c r="K561" s="296"/>
      <c r="L561" s="296"/>
      <c r="M561" s="296"/>
      <c r="N561" s="296"/>
      <c r="O561" s="296"/>
      <c r="P561" s="296"/>
      <c r="Q561" s="296"/>
      <c r="R561" s="296"/>
      <c r="S561" s="296"/>
      <c r="T561" s="296"/>
      <c r="U561" s="296"/>
      <c r="V561" s="296"/>
      <c r="W561" s="296"/>
      <c r="X561" s="296"/>
      <c r="Y561" s="296"/>
      <c r="Z561" s="296"/>
    </row>
    <row r="562" spans="1:26" ht="15.75" customHeight="1" x14ac:dyDescent="0.25">
      <c r="A562" s="296"/>
      <c r="B562" s="296"/>
      <c r="C562" s="296"/>
      <c r="D562" s="296"/>
      <c r="E562" s="296"/>
      <c r="F562" s="296"/>
      <c r="G562" s="296"/>
      <c r="H562" s="505"/>
      <c r="I562" s="296"/>
      <c r="J562" s="296"/>
      <c r="K562" s="296"/>
      <c r="L562" s="296"/>
      <c r="M562" s="296"/>
      <c r="N562" s="296"/>
      <c r="O562" s="296"/>
      <c r="P562" s="296"/>
      <c r="Q562" s="296"/>
      <c r="R562" s="296"/>
      <c r="S562" s="296"/>
      <c r="T562" s="296"/>
      <c r="U562" s="296"/>
      <c r="V562" s="296"/>
      <c r="W562" s="296"/>
      <c r="X562" s="296"/>
      <c r="Y562" s="296"/>
      <c r="Z562" s="296"/>
    </row>
    <row r="563" spans="1:26" ht="15.75" customHeight="1" x14ac:dyDescent="0.25">
      <c r="A563" s="296"/>
      <c r="B563" s="296"/>
      <c r="C563" s="296"/>
      <c r="D563" s="296"/>
      <c r="E563" s="296"/>
      <c r="F563" s="296"/>
      <c r="G563" s="296"/>
      <c r="H563" s="505"/>
      <c r="I563" s="296"/>
      <c r="J563" s="296"/>
      <c r="K563" s="296"/>
      <c r="L563" s="296"/>
      <c r="M563" s="296"/>
      <c r="N563" s="296"/>
      <c r="O563" s="296"/>
      <c r="P563" s="296"/>
      <c r="Q563" s="296"/>
      <c r="R563" s="296"/>
      <c r="S563" s="296"/>
      <c r="T563" s="296"/>
      <c r="U563" s="296"/>
      <c r="V563" s="296"/>
      <c r="W563" s="296"/>
      <c r="X563" s="296"/>
      <c r="Y563" s="296"/>
      <c r="Z563" s="296"/>
    </row>
    <row r="564" spans="1:26" ht="15.75" customHeight="1" x14ac:dyDescent="0.25">
      <c r="A564" s="296"/>
      <c r="B564" s="296"/>
      <c r="C564" s="296"/>
      <c r="D564" s="296"/>
      <c r="E564" s="296"/>
      <c r="F564" s="296"/>
      <c r="G564" s="296"/>
      <c r="H564" s="505"/>
      <c r="I564" s="296"/>
      <c r="J564" s="296"/>
      <c r="K564" s="296"/>
      <c r="L564" s="296"/>
      <c r="M564" s="296"/>
      <c r="N564" s="296"/>
      <c r="O564" s="296"/>
      <c r="P564" s="296"/>
      <c r="Q564" s="296"/>
      <c r="R564" s="296"/>
      <c r="S564" s="296"/>
      <c r="T564" s="296"/>
      <c r="U564" s="296"/>
      <c r="V564" s="296"/>
      <c r="W564" s="296"/>
      <c r="X564" s="296"/>
      <c r="Y564" s="296"/>
      <c r="Z564" s="296"/>
    </row>
    <row r="565" spans="1:26" ht="15.75" customHeight="1" x14ac:dyDescent="0.25">
      <c r="A565" s="296"/>
      <c r="B565" s="296"/>
      <c r="C565" s="296"/>
      <c r="D565" s="296"/>
      <c r="E565" s="296"/>
      <c r="F565" s="296"/>
      <c r="G565" s="296"/>
      <c r="H565" s="505"/>
      <c r="I565" s="296"/>
      <c r="J565" s="296"/>
      <c r="K565" s="296"/>
      <c r="L565" s="296"/>
      <c r="M565" s="296"/>
      <c r="N565" s="296"/>
      <c r="O565" s="296"/>
      <c r="P565" s="296"/>
      <c r="Q565" s="296"/>
      <c r="R565" s="296"/>
      <c r="S565" s="296"/>
      <c r="T565" s="296"/>
      <c r="U565" s="296"/>
      <c r="V565" s="296"/>
      <c r="W565" s="296"/>
      <c r="X565" s="296"/>
      <c r="Y565" s="296"/>
      <c r="Z565" s="296"/>
    </row>
    <row r="566" spans="1:26" ht="15.75" customHeight="1" x14ac:dyDescent="0.25">
      <c r="A566" s="296"/>
      <c r="B566" s="296"/>
      <c r="C566" s="296"/>
      <c r="D566" s="296"/>
      <c r="E566" s="296"/>
      <c r="F566" s="296"/>
      <c r="G566" s="296"/>
      <c r="H566" s="505"/>
      <c r="I566" s="296"/>
      <c r="J566" s="296"/>
      <c r="K566" s="296"/>
      <c r="L566" s="296"/>
      <c r="M566" s="296"/>
      <c r="N566" s="296"/>
      <c r="O566" s="296"/>
      <c r="P566" s="296"/>
      <c r="Q566" s="296"/>
      <c r="R566" s="296"/>
      <c r="S566" s="296"/>
      <c r="T566" s="296"/>
      <c r="U566" s="296"/>
      <c r="V566" s="296"/>
      <c r="W566" s="296"/>
      <c r="X566" s="296"/>
      <c r="Y566" s="296"/>
      <c r="Z566" s="296"/>
    </row>
    <row r="567" spans="1:26" ht="15.75" customHeight="1" x14ac:dyDescent="0.25">
      <c r="A567" s="296"/>
      <c r="B567" s="296"/>
      <c r="C567" s="296"/>
      <c r="D567" s="296"/>
      <c r="E567" s="296"/>
      <c r="F567" s="296"/>
      <c r="G567" s="296"/>
      <c r="H567" s="505"/>
      <c r="I567" s="296"/>
      <c r="J567" s="296"/>
      <c r="K567" s="296"/>
      <c r="L567" s="296"/>
      <c r="M567" s="296"/>
      <c r="N567" s="296"/>
      <c r="O567" s="296"/>
      <c r="P567" s="296"/>
      <c r="Q567" s="296"/>
      <c r="R567" s="296"/>
      <c r="S567" s="296"/>
      <c r="T567" s="296"/>
      <c r="U567" s="296"/>
      <c r="V567" s="296"/>
      <c r="W567" s="296"/>
      <c r="X567" s="296"/>
      <c r="Y567" s="296"/>
      <c r="Z567" s="296"/>
    </row>
    <row r="568" spans="1:26" ht="15.75" customHeight="1" x14ac:dyDescent="0.25">
      <c r="A568" s="296"/>
      <c r="B568" s="296"/>
      <c r="C568" s="296"/>
      <c r="D568" s="296"/>
      <c r="E568" s="296"/>
      <c r="F568" s="296"/>
      <c r="G568" s="296"/>
      <c r="H568" s="505"/>
      <c r="I568" s="296"/>
      <c r="J568" s="296"/>
      <c r="K568" s="296"/>
      <c r="L568" s="296"/>
      <c r="M568" s="296"/>
      <c r="N568" s="296"/>
      <c r="O568" s="296"/>
      <c r="P568" s="296"/>
      <c r="Q568" s="296"/>
      <c r="R568" s="296"/>
      <c r="S568" s="296"/>
      <c r="T568" s="296"/>
      <c r="U568" s="296"/>
      <c r="V568" s="296"/>
      <c r="W568" s="296"/>
      <c r="X568" s="296"/>
      <c r="Y568" s="296"/>
      <c r="Z568" s="296"/>
    </row>
    <row r="569" spans="1:26" ht="15.75" customHeight="1" x14ac:dyDescent="0.25">
      <c r="A569" s="296"/>
      <c r="B569" s="296"/>
      <c r="C569" s="296"/>
      <c r="D569" s="296"/>
      <c r="E569" s="296"/>
      <c r="F569" s="296"/>
      <c r="G569" s="296"/>
      <c r="H569" s="505"/>
      <c r="I569" s="296"/>
      <c r="J569" s="296"/>
      <c r="K569" s="296"/>
      <c r="L569" s="296"/>
      <c r="M569" s="296"/>
      <c r="N569" s="296"/>
      <c r="O569" s="296"/>
      <c r="P569" s="296"/>
      <c r="Q569" s="296"/>
      <c r="R569" s="296"/>
      <c r="S569" s="296"/>
      <c r="T569" s="296"/>
      <c r="U569" s="296"/>
      <c r="V569" s="296"/>
      <c r="W569" s="296"/>
      <c r="X569" s="296"/>
      <c r="Y569" s="296"/>
      <c r="Z569" s="296"/>
    </row>
    <row r="570" spans="1:26" ht="15.75" customHeight="1" x14ac:dyDescent="0.25">
      <c r="A570" s="296"/>
      <c r="B570" s="296"/>
      <c r="C570" s="296"/>
      <c r="D570" s="296"/>
      <c r="E570" s="296"/>
      <c r="F570" s="296"/>
      <c r="G570" s="296"/>
      <c r="H570" s="505"/>
      <c r="I570" s="296"/>
      <c r="J570" s="296"/>
      <c r="K570" s="296"/>
      <c r="L570" s="296"/>
      <c r="M570" s="296"/>
      <c r="N570" s="296"/>
      <c r="O570" s="296"/>
      <c r="P570" s="296"/>
      <c r="Q570" s="296"/>
      <c r="R570" s="296"/>
      <c r="S570" s="296"/>
      <c r="T570" s="296"/>
      <c r="U570" s="296"/>
      <c r="V570" s="296"/>
      <c r="W570" s="296"/>
      <c r="X570" s="296"/>
      <c r="Y570" s="296"/>
      <c r="Z570" s="296"/>
    </row>
    <row r="571" spans="1:26" ht="15.75" customHeight="1" x14ac:dyDescent="0.25">
      <c r="A571" s="296"/>
      <c r="B571" s="296"/>
      <c r="C571" s="296"/>
      <c r="D571" s="296"/>
      <c r="E571" s="296"/>
      <c r="F571" s="296"/>
      <c r="G571" s="296"/>
      <c r="H571" s="505"/>
      <c r="I571" s="296"/>
      <c r="J571" s="296"/>
      <c r="K571" s="296"/>
      <c r="L571" s="296"/>
      <c r="M571" s="296"/>
      <c r="N571" s="296"/>
      <c r="O571" s="296"/>
      <c r="P571" s="296"/>
      <c r="Q571" s="296"/>
      <c r="R571" s="296"/>
      <c r="S571" s="296"/>
      <c r="T571" s="296"/>
      <c r="U571" s="296"/>
      <c r="V571" s="296"/>
      <c r="W571" s="296"/>
      <c r="X571" s="296"/>
      <c r="Y571" s="296"/>
      <c r="Z571" s="296"/>
    </row>
    <row r="572" spans="1:26" ht="15.75" customHeight="1" x14ac:dyDescent="0.25">
      <c r="A572" s="296"/>
      <c r="B572" s="296"/>
      <c r="C572" s="296"/>
      <c r="D572" s="296"/>
      <c r="E572" s="296"/>
      <c r="F572" s="296"/>
      <c r="G572" s="296"/>
      <c r="H572" s="505"/>
      <c r="I572" s="296"/>
      <c r="J572" s="296"/>
      <c r="K572" s="296"/>
      <c r="L572" s="296"/>
      <c r="M572" s="296"/>
      <c r="N572" s="296"/>
      <c r="O572" s="296"/>
      <c r="P572" s="296"/>
      <c r="Q572" s="296"/>
      <c r="R572" s="296"/>
      <c r="S572" s="296"/>
      <c r="T572" s="296"/>
      <c r="U572" s="296"/>
      <c r="V572" s="296"/>
      <c r="W572" s="296"/>
      <c r="X572" s="296"/>
      <c r="Y572" s="296"/>
      <c r="Z572" s="296"/>
    </row>
    <row r="573" spans="1:26" ht="15.75" customHeight="1" x14ac:dyDescent="0.25">
      <c r="A573" s="296"/>
      <c r="B573" s="296"/>
      <c r="C573" s="296"/>
      <c r="D573" s="296"/>
      <c r="E573" s="296"/>
      <c r="F573" s="296"/>
      <c r="G573" s="296"/>
      <c r="H573" s="505"/>
      <c r="I573" s="296"/>
      <c r="J573" s="296"/>
      <c r="K573" s="296"/>
      <c r="L573" s="296"/>
      <c r="M573" s="296"/>
      <c r="N573" s="296"/>
      <c r="O573" s="296"/>
      <c r="P573" s="296"/>
      <c r="Q573" s="296"/>
      <c r="R573" s="296"/>
      <c r="S573" s="296"/>
      <c r="T573" s="296"/>
      <c r="U573" s="296"/>
      <c r="V573" s="296"/>
      <c r="W573" s="296"/>
      <c r="X573" s="296"/>
      <c r="Y573" s="296"/>
      <c r="Z573" s="296"/>
    </row>
    <row r="574" spans="1:26" ht="15.75" customHeight="1" x14ac:dyDescent="0.25">
      <c r="A574" s="296"/>
      <c r="B574" s="296"/>
      <c r="C574" s="296"/>
      <c r="D574" s="296"/>
      <c r="E574" s="296"/>
      <c r="F574" s="296"/>
      <c r="G574" s="296"/>
      <c r="H574" s="505"/>
      <c r="I574" s="296"/>
      <c r="J574" s="296"/>
      <c r="K574" s="296"/>
      <c r="L574" s="296"/>
      <c r="M574" s="296"/>
      <c r="N574" s="296"/>
      <c r="O574" s="296"/>
      <c r="P574" s="296"/>
      <c r="Q574" s="296"/>
      <c r="R574" s="296"/>
      <c r="S574" s="296"/>
      <c r="T574" s="296"/>
      <c r="U574" s="296"/>
      <c r="V574" s="296"/>
      <c r="W574" s="296"/>
      <c r="X574" s="296"/>
      <c r="Y574" s="296"/>
      <c r="Z574" s="296"/>
    </row>
    <row r="575" spans="1:26" ht="15.75" customHeight="1" x14ac:dyDescent="0.25">
      <c r="A575" s="296"/>
      <c r="B575" s="296"/>
      <c r="C575" s="296"/>
      <c r="D575" s="296"/>
      <c r="E575" s="296"/>
      <c r="F575" s="296"/>
      <c r="G575" s="296"/>
      <c r="H575" s="505"/>
      <c r="I575" s="296"/>
      <c r="J575" s="296"/>
      <c r="K575" s="296"/>
      <c r="L575" s="296"/>
      <c r="M575" s="296"/>
      <c r="N575" s="296"/>
      <c r="O575" s="296"/>
      <c r="P575" s="296"/>
      <c r="Q575" s="296"/>
      <c r="R575" s="296"/>
      <c r="S575" s="296"/>
      <c r="T575" s="296"/>
      <c r="U575" s="296"/>
      <c r="V575" s="296"/>
      <c r="W575" s="296"/>
      <c r="X575" s="296"/>
      <c r="Y575" s="296"/>
      <c r="Z575" s="296"/>
    </row>
    <row r="576" spans="1:26" ht="15.75" customHeight="1" x14ac:dyDescent="0.25">
      <c r="A576" s="296"/>
      <c r="B576" s="296"/>
      <c r="C576" s="296"/>
      <c r="D576" s="296"/>
      <c r="E576" s="296"/>
      <c r="F576" s="296"/>
      <c r="G576" s="296"/>
      <c r="H576" s="505"/>
      <c r="I576" s="296"/>
      <c r="J576" s="296"/>
      <c r="K576" s="296"/>
      <c r="L576" s="296"/>
      <c r="M576" s="296"/>
      <c r="N576" s="296"/>
      <c r="O576" s="296"/>
      <c r="P576" s="296"/>
      <c r="Q576" s="296"/>
      <c r="R576" s="296"/>
      <c r="S576" s="296"/>
      <c r="T576" s="296"/>
      <c r="U576" s="296"/>
      <c r="V576" s="296"/>
      <c r="W576" s="296"/>
      <c r="X576" s="296"/>
      <c r="Y576" s="296"/>
      <c r="Z576" s="296"/>
    </row>
    <row r="577" spans="1:26" ht="15.75" customHeight="1" x14ac:dyDescent="0.25">
      <c r="A577" s="296"/>
      <c r="B577" s="296"/>
      <c r="C577" s="296"/>
      <c r="D577" s="296"/>
      <c r="E577" s="296"/>
      <c r="F577" s="296"/>
      <c r="G577" s="296"/>
      <c r="H577" s="505"/>
      <c r="I577" s="296"/>
      <c r="J577" s="296"/>
      <c r="K577" s="296"/>
      <c r="L577" s="296"/>
      <c r="M577" s="296"/>
      <c r="N577" s="296"/>
      <c r="O577" s="296"/>
      <c r="P577" s="296"/>
      <c r="Q577" s="296"/>
      <c r="R577" s="296"/>
      <c r="S577" s="296"/>
      <c r="T577" s="296"/>
      <c r="U577" s="296"/>
      <c r="V577" s="296"/>
      <c r="W577" s="296"/>
      <c r="X577" s="296"/>
      <c r="Y577" s="296"/>
      <c r="Z577" s="296"/>
    </row>
    <row r="578" spans="1:26" ht="15.75" customHeight="1" x14ac:dyDescent="0.25">
      <c r="A578" s="296"/>
      <c r="B578" s="296"/>
      <c r="C578" s="296"/>
      <c r="D578" s="296"/>
      <c r="E578" s="296"/>
      <c r="F578" s="296"/>
      <c r="G578" s="296"/>
      <c r="H578" s="505"/>
      <c r="I578" s="296"/>
      <c r="J578" s="296"/>
      <c r="K578" s="296"/>
      <c r="L578" s="296"/>
      <c r="M578" s="296"/>
      <c r="N578" s="296"/>
      <c r="O578" s="296"/>
      <c r="P578" s="296"/>
      <c r="Q578" s="296"/>
      <c r="R578" s="296"/>
      <c r="S578" s="296"/>
      <c r="T578" s="296"/>
      <c r="U578" s="296"/>
      <c r="V578" s="296"/>
      <c r="W578" s="296"/>
      <c r="X578" s="296"/>
      <c r="Y578" s="296"/>
      <c r="Z578" s="296"/>
    </row>
    <row r="579" spans="1:26" ht="15.75" customHeight="1" x14ac:dyDescent="0.25">
      <c r="A579" s="296"/>
      <c r="B579" s="296"/>
      <c r="C579" s="296"/>
      <c r="D579" s="296"/>
      <c r="E579" s="296"/>
      <c r="F579" s="296"/>
      <c r="G579" s="296"/>
      <c r="H579" s="505"/>
      <c r="I579" s="296"/>
      <c r="J579" s="296"/>
      <c r="K579" s="296"/>
      <c r="L579" s="296"/>
      <c r="M579" s="296"/>
      <c r="N579" s="296"/>
      <c r="O579" s="296"/>
      <c r="P579" s="296"/>
      <c r="Q579" s="296"/>
      <c r="R579" s="296"/>
      <c r="S579" s="296"/>
      <c r="T579" s="296"/>
      <c r="U579" s="296"/>
      <c r="V579" s="296"/>
      <c r="W579" s="296"/>
      <c r="X579" s="296"/>
      <c r="Y579" s="296"/>
      <c r="Z579" s="296"/>
    </row>
    <row r="580" spans="1:26" ht="15.75" customHeight="1" x14ac:dyDescent="0.25">
      <c r="A580" s="296"/>
      <c r="B580" s="296"/>
      <c r="C580" s="296"/>
      <c r="D580" s="296"/>
      <c r="E580" s="296"/>
      <c r="F580" s="296"/>
      <c r="G580" s="296"/>
      <c r="H580" s="505"/>
      <c r="I580" s="296"/>
      <c r="J580" s="296"/>
      <c r="K580" s="296"/>
      <c r="L580" s="296"/>
      <c r="M580" s="296"/>
      <c r="N580" s="296"/>
      <c r="O580" s="296"/>
      <c r="P580" s="296"/>
      <c r="Q580" s="296"/>
      <c r="R580" s="296"/>
      <c r="S580" s="296"/>
      <c r="T580" s="296"/>
      <c r="U580" s="296"/>
      <c r="V580" s="296"/>
      <c r="W580" s="296"/>
      <c r="X580" s="296"/>
      <c r="Y580" s="296"/>
      <c r="Z580" s="296"/>
    </row>
    <row r="581" spans="1:26" ht="15.75" customHeight="1" x14ac:dyDescent="0.25">
      <c r="A581" s="296"/>
      <c r="B581" s="296"/>
      <c r="C581" s="296"/>
      <c r="D581" s="296"/>
      <c r="E581" s="296"/>
      <c r="F581" s="296"/>
      <c r="G581" s="296"/>
      <c r="H581" s="505"/>
      <c r="I581" s="296"/>
      <c r="J581" s="296"/>
      <c r="K581" s="296"/>
      <c r="L581" s="296"/>
      <c r="M581" s="296"/>
      <c r="N581" s="296"/>
      <c r="O581" s="296"/>
      <c r="P581" s="296"/>
      <c r="Q581" s="296"/>
      <c r="R581" s="296"/>
      <c r="S581" s="296"/>
      <c r="T581" s="296"/>
      <c r="U581" s="296"/>
      <c r="V581" s="296"/>
      <c r="W581" s="296"/>
      <c r="X581" s="296"/>
      <c r="Y581" s="296"/>
      <c r="Z581" s="296"/>
    </row>
    <row r="582" spans="1:26" ht="15.75" customHeight="1" x14ac:dyDescent="0.25">
      <c r="A582" s="296"/>
      <c r="B582" s="296"/>
      <c r="C582" s="296"/>
      <c r="D582" s="296"/>
      <c r="E582" s="296"/>
      <c r="F582" s="296"/>
      <c r="G582" s="296"/>
      <c r="H582" s="505"/>
      <c r="I582" s="296"/>
      <c r="J582" s="296"/>
      <c r="K582" s="296"/>
      <c r="L582" s="296"/>
      <c r="M582" s="296"/>
      <c r="N582" s="296"/>
      <c r="O582" s="296"/>
      <c r="P582" s="296"/>
      <c r="Q582" s="296"/>
      <c r="R582" s="296"/>
      <c r="S582" s="296"/>
      <c r="T582" s="296"/>
      <c r="U582" s="296"/>
      <c r="V582" s="296"/>
      <c r="W582" s="296"/>
      <c r="X582" s="296"/>
      <c r="Y582" s="296"/>
      <c r="Z582" s="296"/>
    </row>
    <row r="583" spans="1:26" ht="15.75" customHeight="1" x14ac:dyDescent="0.25">
      <c r="A583" s="296"/>
      <c r="B583" s="296"/>
      <c r="C583" s="296"/>
      <c r="D583" s="296"/>
      <c r="E583" s="296"/>
      <c r="F583" s="296"/>
      <c r="G583" s="296"/>
      <c r="H583" s="505"/>
      <c r="I583" s="296"/>
      <c r="J583" s="296"/>
      <c r="K583" s="296"/>
      <c r="L583" s="296"/>
      <c r="M583" s="296"/>
      <c r="N583" s="296"/>
      <c r="O583" s="296"/>
      <c r="P583" s="296"/>
      <c r="Q583" s="296"/>
      <c r="R583" s="296"/>
      <c r="S583" s="296"/>
      <c r="T583" s="296"/>
      <c r="U583" s="296"/>
      <c r="V583" s="296"/>
      <c r="W583" s="296"/>
      <c r="X583" s="296"/>
      <c r="Y583" s="296"/>
      <c r="Z583" s="296"/>
    </row>
    <row r="584" spans="1:26" ht="15.75" customHeight="1" x14ac:dyDescent="0.25">
      <c r="A584" s="296"/>
      <c r="B584" s="296"/>
      <c r="C584" s="296"/>
      <c r="D584" s="296"/>
      <c r="E584" s="296"/>
      <c r="F584" s="296"/>
      <c r="G584" s="296"/>
      <c r="H584" s="505"/>
      <c r="I584" s="296"/>
      <c r="J584" s="296"/>
      <c r="K584" s="296"/>
      <c r="L584" s="296"/>
      <c r="M584" s="296"/>
      <c r="N584" s="296"/>
      <c r="O584" s="296"/>
      <c r="P584" s="296"/>
      <c r="Q584" s="296"/>
      <c r="R584" s="296"/>
      <c r="S584" s="296"/>
      <c r="T584" s="296"/>
      <c r="U584" s="296"/>
      <c r="V584" s="296"/>
      <c r="W584" s="296"/>
      <c r="X584" s="296"/>
      <c r="Y584" s="296"/>
      <c r="Z584" s="296"/>
    </row>
    <row r="585" spans="1:26" ht="15.75" customHeight="1" x14ac:dyDescent="0.25">
      <c r="A585" s="296"/>
      <c r="B585" s="296"/>
      <c r="C585" s="296"/>
      <c r="D585" s="296"/>
      <c r="E585" s="296"/>
      <c r="F585" s="296"/>
      <c r="G585" s="296"/>
      <c r="H585" s="505"/>
      <c r="I585" s="296"/>
      <c r="J585" s="296"/>
      <c r="K585" s="296"/>
      <c r="L585" s="296"/>
      <c r="M585" s="296"/>
      <c r="N585" s="296"/>
      <c r="O585" s="296"/>
      <c r="P585" s="296"/>
      <c r="Q585" s="296"/>
      <c r="R585" s="296"/>
      <c r="S585" s="296"/>
      <c r="T585" s="296"/>
      <c r="U585" s="296"/>
      <c r="V585" s="296"/>
      <c r="W585" s="296"/>
      <c r="X585" s="296"/>
      <c r="Y585" s="296"/>
      <c r="Z585" s="296"/>
    </row>
    <row r="586" spans="1:26" ht="15.75" customHeight="1" x14ac:dyDescent="0.25">
      <c r="A586" s="296"/>
      <c r="B586" s="296"/>
      <c r="C586" s="296"/>
      <c r="D586" s="296"/>
      <c r="E586" s="296"/>
      <c r="F586" s="296"/>
      <c r="G586" s="296"/>
      <c r="H586" s="505"/>
      <c r="I586" s="296"/>
      <c r="J586" s="296"/>
      <c r="K586" s="296"/>
      <c r="L586" s="296"/>
      <c r="M586" s="296"/>
      <c r="N586" s="296"/>
      <c r="O586" s="296"/>
      <c r="P586" s="296"/>
      <c r="Q586" s="296"/>
      <c r="R586" s="296"/>
      <c r="S586" s="296"/>
      <c r="T586" s="296"/>
      <c r="U586" s="296"/>
      <c r="V586" s="296"/>
      <c r="W586" s="296"/>
      <c r="X586" s="296"/>
      <c r="Y586" s="296"/>
      <c r="Z586" s="296"/>
    </row>
    <row r="587" spans="1:26" ht="15.75" customHeight="1" x14ac:dyDescent="0.25">
      <c r="A587" s="296"/>
      <c r="B587" s="296"/>
      <c r="C587" s="296"/>
      <c r="D587" s="296"/>
      <c r="E587" s="296"/>
      <c r="F587" s="296"/>
      <c r="G587" s="296"/>
      <c r="H587" s="505"/>
      <c r="I587" s="296"/>
      <c r="J587" s="296"/>
      <c r="K587" s="296"/>
      <c r="L587" s="296"/>
      <c r="M587" s="296"/>
      <c r="N587" s="296"/>
      <c r="O587" s="296"/>
      <c r="P587" s="296"/>
      <c r="Q587" s="296"/>
      <c r="R587" s="296"/>
      <c r="S587" s="296"/>
      <c r="T587" s="296"/>
      <c r="U587" s="296"/>
      <c r="V587" s="296"/>
      <c r="W587" s="296"/>
      <c r="X587" s="296"/>
      <c r="Y587" s="296"/>
      <c r="Z587" s="296"/>
    </row>
    <row r="588" spans="1:26" ht="15.75" customHeight="1" x14ac:dyDescent="0.25">
      <c r="A588" s="296"/>
      <c r="B588" s="296"/>
      <c r="C588" s="296"/>
      <c r="D588" s="296"/>
      <c r="E588" s="296"/>
      <c r="F588" s="296"/>
      <c r="G588" s="296"/>
      <c r="H588" s="505"/>
      <c r="I588" s="296"/>
      <c r="J588" s="296"/>
      <c r="K588" s="296"/>
      <c r="L588" s="296"/>
      <c r="M588" s="296"/>
      <c r="N588" s="296"/>
      <c r="O588" s="296"/>
      <c r="P588" s="296"/>
      <c r="Q588" s="296"/>
      <c r="R588" s="296"/>
      <c r="S588" s="296"/>
      <c r="T588" s="296"/>
      <c r="U588" s="296"/>
      <c r="V588" s="296"/>
      <c r="W588" s="296"/>
      <c r="X588" s="296"/>
      <c r="Y588" s="296"/>
      <c r="Z588" s="296"/>
    </row>
    <row r="589" spans="1:26" ht="15.75" customHeight="1" x14ac:dyDescent="0.25">
      <c r="A589" s="296"/>
      <c r="B589" s="296"/>
      <c r="C589" s="296"/>
      <c r="D589" s="296"/>
      <c r="E589" s="296"/>
      <c r="F589" s="296"/>
      <c r="G589" s="296"/>
      <c r="H589" s="505"/>
      <c r="I589" s="296"/>
      <c r="J589" s="296"/>
      <c r="K589" s="296"/>
      <c r="L589" s="296"/>
      <c r="M589" s="296"/>
      <c r="N589" s="296"/>
      <c r="O589" s="296"/>
      <c r="P589" s="296"/>
      <c r="Q589" s="296"/>
      <c r="R589" s="296"/>
      <c r="S589" s="296"/>
      <c r="T589" s="296"/>
      <c r="U589" s="296"/>
      <c r="V589" s="296"/>
      <c r="W589" s="296"/>
      <c r="X589" s="296"/>
      <c r="Y589" s="296"/>
      <c r="Z589" s="296"/>
    </row>
    <row r="590" spans="1:26" ht="15.75" customHeight="1" x14ac:dyDescent="0.25">
      <c r="A590" s="296"/>
      <c r="B590" s="296"/>
      <c r="C590" s="296"/>
      <c r="D590" s="296"/>
      <c r="E590" s="296"/>
      <c r="F590" s="296"/>
      <c r="G590" s="296"/>
      <c r="H590" s="505"/>
      <c r="I590" s="296"/>
      <c r="J590" s="296"/>
      <c r="K590" s="296"/>
      <c r="L590" s="296"/>
      <c r="M590" s="296"/>
      <c r="N590" s="296"/>
      <c r="O590" s="296"/>
      <c r="P590" s="296"/>
      <c r="Q590" s="296"/>
      <c r="R590" s="296"/>
      <c r="S590" s="296"/>
      <c r="T590" s="296"/>
      <c r="U590" s="296"/>
      <c r="V590" s="296"/>
      <c r="W590" s="296"/>
      <c r="X590" s="296"/>
      <c r="Y590" s="296"/>
      <c r="Z590" s="296"/>
    </row>
    <row r="591" spans="1:26" ht="15.75" customHeight="1" x14ac:dyDescent="0.25">
      <c r="A591" s="296"/>
      <c r="B591" s="296"/>
      <c r="C591" s="296"/>
      <c r="D591" s="296"/>
      <c r="E591" s="296"/>
      <c r="F591" s="296"/>
      <c r="G591" s="296"/>
      <c r="H591" s="505"/>
      <c r="I591" s="296"/>
      <c r="J591" s="296"/>
      <c r="K591" s="296"/>
      <c r="L591" s="296"/>
      <c r="M591" s="296"/>
      <c r="N591" s="296"/>
      <c r="O591" s="296"/>
      <c r="P591" s="296"/>
      <c r="Q591" s="296"/>
      <c r="R591" s="296"/>
      <c r="S591" s="296"/>
      <c r="T591" s="296"/>
      <c r="U591" s="296"/>
      <c r="V591" s="296"/>
      <c r="W591" s="296"/>
      <c r="X591" s="296"/>
      <c r="Y591" s="296"/>
      <c r="Z591" s="296"/>
    </row>
    <row r="592" spans="1:26" ht="15.75" customHeight="1" x14ac:dyDescent="0.25">
      <c r="A592" s="296"/>
      <c r="B592" s="296"/>
      <c r="C592" s="296"/>
      <c r="D592" s="296"/>
      <c r="E592" s="296"/>
      <c r="F592" s="296"/>
      <c r="G592" s="296"/>
      <c r="H592" s="505"/>
      <c r="I592" s="296"/>
      <c r="J592" s="296"/>
      <c r="K592" s="296"/>
      <c r="L592" s="296"/>
      <c r="M592" s="296"/>
      <c r="N592" s="296"/>
      <c r="O592" s="296"/>
      <c r="P592" s="296"/>
      <c r="Q592" s="296"/>
      <c r="R592" s="296"/>
      <c r="S592" s="296"/>
      <c r="T592" s="296"/>
      <c r="U592" s="296"/>
      <c r="V592" s="296"/>
      <c r="W592" s="296"/>
      <c r="X592" s="296"/>
      <c r="Y592" s="296"/>
      <c r="Z592" s="296"/>
    </row>
    <row r="593" spans="1:26" ht="15.75" customHeight="1" x14ac:dyDescent="0.25">
      <c r="A593" s="296"/>
      <c r="B593" s="296"/>
      <c r="C593" s="296"/>
      <c r="D593" s="296"/>
      <c r="E593" s="296"/>
      <c r="F593" s="296"/>
      <c r="G593" s="296"/>
      <c r="H593" s="505"/>
      <c r="I593" s="296"/>
      <c r="J593" s="296"/>
      <c r="K593" s="296"/>
      <c r="L593" s="296"/>
      <c r="M593" s="296"/>
      <c r="N593" s="296"/>
      <c r="O593" s="296"/>
      <c r="P593" s="296"/>
      <c r="Q593" s="296"/>
      <c r="R593" s="296"/>
      <c r="S593" s="296"/>
      <c r="T593" s="296"/>
      <c r="U593" s="296"/>
      <c r="V593" s="296"/>
      <c r="W593" s="296"/>
      <c r="X593" s="296"/>
      <c r="Y593" s="296"/>
      <c r="Z593" s="296"/>
    </row>
    <row r="594" spans="1:26" ht="15.75" customHeight="1" x14ac:dyDescent="0.25">
      <c r="A594" s="296"/>
      <c r="B594" s="296"/>
      <c r="C594" s="296"/>
      <c r="D594" s="296"/>
      <c r="E594" s="296"/>
      <c r="F594" s="296"/>
      <c r="G594" s="296"/>
      <c r="H594" s="505"/>
      <c r="I594" s="296"/>
      <c r="J594" s="296"/>
      <c r="K594" s="296"/>
      <c r="L594" s="296"/>
      <c r="M594" s="296"/>
      <c r="N594" s="296"/>
      <c r="O594" s="296"/>
      <c r="P594" s="296"/>
      <c r="Q594" s="296"/>
      <c r="R594" s="296"/>
      <c r="S594" s="296"/>
      <c r="T594" s="296"/>
      <c r="U594" s="296"/>
      <c r="V594" s="296"/>
      <c r="W594" s="296"/>
      <c r="X594" s="296"/>
      <c r="Y594" s="296"/>
      <c r="Z594" s="296"/>
    </row>
    <row r="595" spans="1:26" ht="15.75" customHeight="1" x14ac:dyDescent="0.25">
      <c r="A595" s="296"/>
      <c r="B595" s="296"/>
      <c r="C595" s="296"/>
      <c r="D595" s="296"/>
      <c r="E595" s="296"/>
      <c r="F595" s="296"/>
      <c r="G595" s="296"/>
      <c r="H595" s="505"/>
      <c r="I595" s="296"/>
      <c r="J595" s="296"/>
      <c r="K595" s="296"/>
      <c r="L595" s="296"/>
      <c r="M595" s="296"/>
      <c r="N595" s="296"/>
      <c r="O595" s="296"/>
      <c r="P595" s="296"/>
      <c r="Q595" s="296"/>
      <c r="R595" s="296"/>
      <c r="S595" s="296"/>
      <c r="T595" s="296"/>
      <c r="U595" s="296"/>
      <c r="V595" s="296"/>
      <c r="W595" s="296"/>
      <c r="X595" s="296"/>
      <c r="Y595" s="296"/>
      <c r="Z595" s="296"/>
    </row>
    <row r="596" spans="1:26" ht="15.75" customHeight="1" x14ac:dyDescent="0.25">
      <c r="A596" s="296"/>
      <c r="B596" s="296"/>
      <c r="C596" s="296"/>
      <c r="D596" s="296"/>
      <c r="E596" s="296"/>
      <c r="F596" s="296"/>
      <c r="G596" s="296"/>
      <c r="H596" s="505"/>
      <c r="I596" s="296"/>
      <c r="J596" s="296"/>
      <c r="K596" s="296"/>
      <c r="L596" s="296"/>
      <c r="M596" s="296"/>
      <c r="N596" s="296"/>
      <c r="O596" s="296"/>
      <c r="P596" s="296"/>
      <c r="Q596" s="296"/>
      <c r="R596" s="296"/>
      <c r="S596" s="296"/>
      <c r="T596" s="296"/>
      <c r="U596" s="296"/>
      <c r="V596" s="296"/>
      <c r="W596" s="296"/>
      <c r="X596" s="296"/>
      <c r="Y596" s="296"/>
      <c r="Z596" s="296"/>
    </row>
    <row r="597" spans="1:26" ht="15.75" customHeight="1" x14ac:dyDescent="0.25">
      <c r="A597" s="296"/>
      <c r="B597" s="296"/>
      <c r="C597" s="296"/>
      <c r="D597" s="296"/>
      <c r="E597" s="296"/>
      <c r="F597" s="296"/>
      <c r="G597" s="296"/>
      <c r="H597" s="505"/>
      <c r="I597" s="296"/>
      <c r="J597" s="296"/>
      <c r="K597" s="296"/>
      <c r="L597" s="296"/>
      <c r="M597" s="296"/>
      <c r="N597" s="296"/>
      <c r="O597" s="296"/>
      <c r="P597" s="296"/>
      <c r="Q597" s="296"/>
      <c r="R597" s="296"/>
      <c r="S597" s="296"/>
      <c r="T597" s="296"/>
      <c r="U597" s="296"/>
      <c r="V597" s="296"/>
      <c r="W597" s="296"/>
      <c r="X597" s="296"/>
      <c r="Y597" s="296"/>
      <c r="Z597" s="296"/>
    </row>
    <row r="598" spans="1:26" ht="15.75" customHeight="1" x14ac:dyDescent="0.25">
      <c r="A598" s="296"/>
      <c r="B598" s="296"/>
      <c r="C598" s="296"/>
      <c r="D598" s="296"/>
      <c r="E598" s="296"/>
      <c r="F598" s="296"/>
      <c r="G598" s="296"/>
      <c r="H598" s="505"/>
      <c r="I598" s="296"/>
      <c r="J598" s="296"/>
      <c r="K598" s="296"/>
      <c r="L598" s="296"/>
      <c r="M598" s="296"/>
      <c r="N598" s="296"/>
      <c r="O598" s="296"/>
      <c r="P598" s="296"/>
      <c r="Q598" s="296"/>
      <c r="R598" s="296"/>
      <c r="S598" s="296"/>
      <c r="T598" s="296"/>
      <c r="U598" s="296"/>
      <c r="V598" s="296"/>
      <c r="W598" s="296"/>
      <c r="X598" s="296"/>
      <c r="Y598" s="296"/>
      <c r="Z598" s="296"/>
    </row>
    <row r="599" spans="1:26" ht="15.75" customHeight="1" x14ac:dyDescent="0.25">
      <c r="A599" s="296"/>
      <c r="B599" s="296"/>
      <c r="C599" s="296"/>
      <c r="D599" s="296"/>
      <c r="E599" s="296"/>
      <c r="F599" s="296"/>
      <c r="G599" s="296"/>
      <c r="H599" s="505"/>
      <c r="I599" s="296"/>
      <c r="J599" s="296"/>
      <c r="K599" s="296"/>
      <c r="L599" s="296"/>
      <c r="M599" s="296"/>
      <c r="N599" s="296"/>
      <c r="O599" s="296"/>
      <c r="P599" s="296"/>
      <c r="Q599" s="296"/>
      <c r="R599" s="296"/>
      <c r="S599" s="296"/>
      <c r="T599" s="296"/>
      <c r="U599" s="296"/>
      <c r="V599" s="296"/>
      <c r="W599" s="296"/>
      <c r="X599" s="296"/>
      <c r="Y599" s="296"/>
      <c r="Z599" s="296"/>
    </row>
    <row r="600" spans="1:26" ht="15.75" customHeight="1" x14ac:dyDescent="0.25">
      <c r="A600" s="296"/>
      <c r="B600" s="296"/>
      <c r="C600" s="296"/>
      <c r="D600" s="296"/>
      <c r="E600" s="296"/>
      <c r="F600" s="296"/>
      <c r="G600" s="296"/>
      <c r="H600" s="505"/>
      <c r="I600" s="296"/>
      <c r="J600" s="296"/>
      <c r="K600" s="296"/>
      <c r="L600" s="296"/>
      <c r="M600" s="296"/>
      <c r="N600" s="296"/>
      <c r="O600" s="296"/>
      <c r="P600" s="296"/>
      <c r="Q600" s="296"/>
      <c r="R600" s="296"/>
      <c r="S600" s="296"/>
      <c r="T600" s="296"/>
      <c r="U600" s="296"/>
      <c r="V600" s="296"/>
      <c r="W600" s="296"/>
      <c r="X600" s="296"/>
      <c r="Y600" s="296"/>
      <c r="Z600" s="296"/>
    </row>
    <row r="601" spans="1:26" ht="15.75" customHeight="1" x14ac:dyDescent="0.25">
      <c r="A601" s="296"/>
      <c r="B601" s="296"/>
      <c r="C601" s="296"/>
      <c r="D601" s="296"/>
      <c r="E601" s="296"/>
      <c r="F601" s="296"/>
      <c r="G601" s="296"/>
      <c r="H601" s="505"/>
      <c r="I601" s="296"/>
      <c r="J601" s="296"/>
      <c r="K601" s="296"/>
      <c r="L601" s="296"/>
      <c r="M601" s="296"/>
      <c r="N601" s="296"/>
      <c r="O601" s="296"/>
      <c r="P601" s="296"/>
      <c r="Q601" s="296"/>
      <c r="R601" s="296"/>
      <c r="S601" s="296"/>
      <c r="T601" s="296"/>
      <c r="U601" s="296"/>
      <c r="V601" s="296"/>
      <c r="W601" s="296"/>
      <c r="X601" s="296"/>
      <c r="Y601" s="296"/>
      <c r="Z601" s="296"/>
    </row>
    <row r="602" spans="1:26" ht="15.75" customHeight="1" x14ac:dyDescent="0.25">
      <c r="A602" s="296"/>
      <c r="B602" s="296"/>
      <c r="C602" s="296"/>
      <c r="D602" s="296"/>
      <c r="E602" s="296"/>
      <c r="F602" s="296"/>
      <c r="G602" s="296"/>
      <c r="H602" s="505"/>
      <c r="I602" s="296"/>
      <c r="J602" s="296"/>
      <c r="K602" s="296"/>
      <c r="L602" s="296"/>
      <c r="M602" s="296"/>
      <c r="N602" s="296"/>
      <c r="O602" s="296"/>
      <c r="P602" s="296"/>
      <c r="Q602" s="296"/>
      <c r="R602" s="296"/>
      <c r="S602" s="296"/>
      <c r="T602" s="296"/>
      <c r="U602" s="296"/>
      <c r="V602" s="296"/>
      <c r="W602" s="296"/>
      <c r="X602" s="296"/>
      <c r="Y602" s="296"/>
      <c r="Z602" s="296"/>
    </row>
    <row r="603" spans="1:26" ht="15.75" customHeight="1" x14ac:dyDescent="0.25">
      <c r="A603" s="296"/>
      <c r="B603" s="296"/>
      <c r="C603" s="296"/>
      <c r="D603" s="296"/>
      <c r="E603" s="296"/>
      <c r="F603" s="296"/>
      <c r="G603" s="296"/>
      <c r="H603" s="505"/>
      <c r="I603" s="296"/>
      <c r="J603" s="296"/>
      <c r="K603" s="296"/>
      <c r="L603" s="296"/>
      <c r="M603" s="296"/>
      <c r="N603" s="296"/>
      <c r="O603" s="296"/>
      <c r="P603" s="296"/>
      <c r="Q603" s="296"/>
      <c r="R603" s="296"/>
      <c r="S603" s="296"/>
      <c r="T603" s="296"/>
      <c r="U603" s="296"/>
      <c r="V603" s="296"/>
      <c r="W603" s="296"/>
      <c r="X603" s="296"/>
      <c r="Y603" s="296"/>
      <c r="Z603" s="296"/>
    </row>
    <row r="604" spans="1:26" ht="15.75" customHeight="1" x14ac:dyDescent="0.25">
      <c r="A604" s="296"/>
      <c r="B604" s="296"/>
      <c r="C604" s="296"/>
      <c r="D604" s="296"/>
      <c r="E604" s="296"/>
      <c r="F604" s="296"/>
      <c r="G604" s="296"/>
      <c r="H604" s="505"/>
      <c r="I604" s="296"/>
      <c r="J604" s="296"/>
      <c r="K604" s="296"/>
      <c r="L604" s="296"/>
      <c r="M604" s="296"/>
      <c r="N604" s="296"/>
      <c r="O604" s="296"/>
      <c r="P604" s="296"/>
      <c r="Q604" s="296"/>
      <c r="R604" s="296"/>
      <c r="S604" s="296"/>
      <c r="T604" s="296"/>
      <c r="U604" s="296"/>
      <c r="V604" s="296"/>
      <c r="W604" s="296"/>
      <c r="X604" s="296"/>
      <c r="Y604" s="296"/>
      <c r="Z604" s="296"/>
    </row>
    <row r="605" spans="1:26" ht="15.75" customHeight="1" x14ac:dyDescent="0.25">
      <c r="A605" s="296"/>
      <c r="B605" s="296"/>
      <c r="C605" s="296"/>
      <c r="D605" s="296"/>
      <c r="E605" s="296"/>
      <c r="F605" s="296"/>
      <c r="G605" s="296"/>
      <c r="H605" s="505"/>
      <c r="I605" s="296"/>
      <c r="J605" s="296"/>
      <c r="K605" s="296"/>
      <c r="L605" s="296"/>
      <c r="M605" s="296"/>
      <c r="N605" s="296"/>
      <c r="O605" s="296"/>
      <c r="P605" s="296"/>
      <c r="Q605" s="296"/>
      <c r="R605" s="296"/>
      <c r="S605" s="296"/>
      <c r="T605" s="296"/>
      <c r="U605" s="296"/>
      <c r="V605" s="296"/>
      <c r="W605" s="296"/>
      <c r="X605" s="296"/>
      <c r="Y605" s="296"/>
      <c r="Z605" s="296"/>
    </row>
    <row r="606" spans="1:26" ht="15.75" customHeight="1" x14ac:dyDescent="0.25">
      <c r="A606" s="296"/>
      <c r="B606" s="296"/>
      <c r="C606" s="296"/>
      <c r="D606" s="296"/>
      <c r="E606" s="296"/>
      <c r="F606" s="296"/>
      <c r="G606" s="296"/>
      <c r="H606" s="505"/>
      <c r="I606" s="296"/>
      <c r="J606" s="296"/>
      <c r="K606" s="296"/>
      <c r="L606" s="296"/>
      <c r="M606" s="296"/>
      <c r="N606" s="296"/>
      <c r="O606" s="296"/>
      <c r="P606" s="296"/>
      <c r="Q606" s="296"/>
      <c r="R606" s="296"/>
      <c r="S606" s="296"/>
      <c r="T606" s="296"/>
      <c r="U606" s="296"/>
      <c r="V606" s="296"/>
      <c r="W606" s="296"/>
      <c r="X606" s="296"/>
      <c r="Y606" s="296"/>
      <c r="Z606" s="296"/>
    </row>
    <row r="607" spans="1:26" ht="15.75" customHeight="1" x14ac:dyDescent="0.25">
      <c r="A607" s="296"/>
      <c r="B607" s="296"/>
      <c r="C607" s="296"/>
      <c r="D607" s="296"/>
      <c r="E607" s="296"/>
      <c r="F607" s="296"/>
      <c r="G607" s="296"/>
      <c r="H607" s="505"/>
      <c r="I607" s="296"/>
      <c r="J607" s="296"/>
      <c r="K607" s="296"/>
      <c r="L607" s="296"/>
      <c r="M607" s="296"/>
      <c r="N607" s="296"/>
      <c r="O607" s="296"/>
      <c r="P607" s="296"/>
      <c r="Q607" s="296"/>
      <c r="R607" s="296"/>
      <c r="S607" s="296"/>
      <c r="T607" s="296"/>
      <c r="U607" s="296"/>
      <c r="V607" s="296"/>
      <c r="W607" s="296"/>
      <c r="X607" s="296"/>
      <c r="Y607" s="296"/>
      <c r="Z607" s="296"/>
    </row>
    <row r="608" spans="1:26" ht="15.75" customHeight="1" x14ac:dyDescent="0.25">
      <c r="A608" s="296"/>
      <c r="B608" s="296"/>
      <c r="C608" s="296"/>
      <c r="D608" s="296"/>
      <c r="E608" s="296"/>
      <c r="F608" s="296"/>
      <c r="G608" s="296"/>
      <c r="H608" s="505"/>
      <c r="I608" s="296"/>
      <c r="J608" s="296"/>
      <c r="K608" s="296"/>
      <c r="L608" s="296"/>
      <c r="M608" s="296"/>
      <c r="N608" s="296"/>
      <c r="O608" s="296"/>
      <c r="P608" s="296"/>
      <c r="Q608" s="296"/>
      <c r="R608" s="296"/>
      <c r="S608" s="296"/>
      <c r="T608" s="296"/>
      <c r="U608" s="296"/>
      <c r="V608" s="296"/>
      <c r="W608" s="296"/>
      <c r="X608" s="296"/>
      <c r="Y608" s="296"/>
      <c r="Z608" s="296"/>
    </row>
    <row r="609" spans="1:26" ht="15.75" customHeight="1" x14ac:dyDescent="0.25">
      <c r="A609" s="296"/>
      <c r="B609" s="296"/>
      <c r="C609" s="296"/>
      <c r="D609" s="296"/>
      <c r="E609" s="296"/>
      <c r="F609" s="296"/>
      <c r="G609" s="296"/>
      <c r="H609" s="505"/>
      <c r="I609" s="296"/>
      <c r="J609" s="296"/>
      <c r="K609" s="296"/>
      <c r="L609" s="296"/>
      <c r="M609" s="296"/>
      <c r="N609" s="296"/>
      <c r="O609" s="296"/>
      <c r="P609" s="296"/>
      <c r="Q609" s="296"/>
      <c r="R609" s="296"/>
      <c r="S609" s="296"/>
      <c r="T609" s="296"/>
      <c r="U609" s="296"/>
      <c r="V609" s="296"/>
      <c r="W609" s="296"/>
      <c r="X609" s="296"/>
      <c r="Y609" s="296"/>
      <c r="Z609" s="296"/>
    </row>
    <row r="610" spans="1:26" ht="15.75" customHeight="1" x14ac:dyDescent="0.25">
      <c r="A610" s="296"/>
      <c r="B610" s="296"/>
      <c r="C610" s="296"/>
      <c r="D610" s="296"/>
      <c r="E610" s="296"/>
      <c r="F610" s="296"/>
      <c r="G610" s="296"/>
      <c r="H610" s="505"/>
      <c r="I610" s="296"/>
      <c r="J610" s="296"/>
      <c r="K610" s="296"/>
      <c r="L610" s="296"/>
      <c r="M610" s="296"/>
      <c r="N610" s="296"/>
      <c r="O610" s="296"/>
      <c r="P610" s="296"/>
      <c r="Q610" s="296"/>
      <c r="R610" s="296"/>
      <c r="S610" s="296"/>
      <c r="T610" s="296"/>
      <c r="U610" s="296"/>
      <c r="V610" s="296"/>
      <c r="W610" s="296"/>
      <c r="X610" s="296"/>
      <c r="Y610" s="296"/>
      <c r="Z610" s="296"/>
    </row>
    <row r="611" spans="1:26" ht="15.75" customHeight="1" x14ac:dyDescent="0.25">
      <c r="A611" s="296"/>
      <c r="B611" s="296"/>
      <c r="C611" s="296"/>
      <c r="D611" s="296"/>
      <c r="E611" s="296"/>
      <c r="F611" s="296"/>
      <c r="G611" s="296"/>
      <c r="H611" s="505"/>
      <c r="I611" s="296"/>
      <c r="J611" s="296"/>
      <c r="K611" s="296"/>
      <c r="L611" s="296"/>
      <c r="M611" s="296"/>
      <c r="N611" s="296"/>
      <c r="O611" s="296"/>
      <c r="P611" s="296"/>
      <c r="Q611" s="296"/>
      <c r="R611" s="296"/>
      <c r="S611" s="296"/>
      <c r="T611" s="296"/>
      <c r="U611" s="296"/>
      <c r="V611" s="296"/>
      <c r="W611" s="296"/>
      <c r="X611" s="296"/>
      <c r="Y611" s="296"/>
      <c r="Z611" s="296"/>
    </row>
    <row r="612" spans="1:26" ht="15.75" customHeight="1" x14ac:dyDescent="0.25">
      <c r="A612" s="296"/>
      <c r="B612" s="296"/>
      <c r="C612" s="296"/>
      <c r="D612" s="296"/>
      <c r="E612" s="296"/>
      <c r="F612" s="296"/>
      <c r="G612" s="296"/>
      <c r="H612" s="505"/>
      <c r="I612" s="296"/>
      <c r="J612" s="296"/>
      <c r="K612" s="296"/>
      <c r="L612" s="296"/>
      <c r="M612" s="296"/>
      <c r="N612" s="296"/>
      <c r="O612" s="296"/>
      <c r="P612" s="296"/>
      <c r="Q612" s="296"/>
      <c r="R612" s="296"/>
      <c r="S612" s="296"/>
      <c r="T612" s="296"/>
      <c r="U612" s="296"/>
      <c r="V612" s="296"/>
      <c r="W612" s="296"/>
      <c r="X612" s="296"/>
      <c r="Y612" s="296"/>
      <c r="Z612" s="296"/>
    </row>
    <row r="613" spans="1:26" ht="15.75" customHeight="1" x14ac:dyDescent="0.25">
      <c r="A613" s="296"/>
      <c r="B613" s="296"/>
      <c r="C613" s="296"/>
      <c r="D613" s="296"/>
      <c r="E613" s="296"/>
      <c r="F613" s="296"/>
      <c r="G613" s="296"/>
      <c r="H613" s="505"/>
      <c r="I613" s="296"/>
      <c r="J613" s="296"/>
      <c r="K613" s="296"/>
      <c r="L613" s="296"/>
      <c r="M613" s="296"/>
      <c r="N613" s="296"/>
      <c r="O613" s="296"/>
      <c r="P613" s="296"/>
      <c r="Q613" s="296"/>
      <c r="R613" s="296"/>
      <c r="S613" s="296"/>
      <c r="T613" s="296"/>
      <c r="U613" s="296"/>
      <c r="V613" s="296"/>
      <c r="W613" s="296"/>
      <c r="X613" s="296"/>
      <c r="Y613" s="296"/>
      <c r="Z613" s="296"/>
    </row>
    <row r="614" spans="1:26" ht="15.75" customHeight="1" x14ac:dyDescent="0.25">
      <c r="A614" s="296"/>
      <c r="B614" s="296"/>
      <c r="C614" s="296"/>
      <c r="D614" s="296"/>
      <c r="E614" s="296"/>
      <c r="F614" s="296"/>
      <c r="G614" s="296"/>
      <c r="H614" s="505"/>
      <c r="I614" s="296"/>
      <c r="J614" s="296"/>
      <c r="K614" s="296"/>
      <c r="L614" s="296"/>
      <c r="M614" s="296"/>
      <c r="N614" s="296"/>
      <c r="O614" s="296"/>
      <c r="P614" s="296"/>
      <c r="Q614" s="296"/>
      <c r="R614" s="296"/>
      <c r="S614" s="296"/>
      <c r="T614" s="296"/>
      <c r="U614" s="296"/>
      <c r="V614" s="296"/>
      <c r="W614" s="296"/>
      <c r="X614" s="296"/>
      <c r="Y614" s="296"/>
      <c r="Z614" s="296"/>
    </row>
    <row r="615" spans="1:26" ht="15.75" customHeight="1" x14ac:dyDescent="0.25">
      <c r="A615" s="296"/>
      <c r="B615" s="296"/>
      <c r="C615" s="296"/>
      <c r="D615" s="296"/>
      <c r="E615" s="296"/>
      <c r="F615" s="296"/>
      <c r="G615" s="296"/>
      <c r="H615" s="505"/>
      <c r="I615" s="296"/>
      <c r="J615" s="296"/>
      <c r="K615" s="296"/>
      <c r="L615" s="296"/>
      <c r="M615" s="296"/>
      <c r="N615" s="296"/>
      <c r="O615" s="296"/>
      <c r="P615" s="296"/>
      <c r="Q615" s="296"/>
      <c r="R615" s="296"/>
      <c r="S615" s="296"/>
      <c r="T615" s="296"/>
      <c r="U615" s="296"/>
      <c r="V615" s="296"/>
      <c r="W615" s="296"/>
      <c r="X615" s="296"/>
      <c r="Y615" s="296"/>
      <c r="Z615" s="296"/>
    </row>
    <row r="616" spans="1:26" ht="15.75" customHeight="1" x14ac:dyDescent="0.25">
      <c r="A616" s="296"/>
      <c r="B616" s="296"/>
      <c r="C616" s="296"/>
      <c r="D616" s="296"/>
      <c r="E616" s="296"/>
      <c r="F616" s="296"/>
      <c r="G616" s="296"/>
      <c r="H616" s="505"/>
      <c r="I616" s="296"/>
      <c r="J616" s="296"/>
      <c r="K616" s="296"/>
      <c r="L616" s="296"/>
      <c r="M616" s="296"/>
      <c r="N616" s="296"/>
      <c r="O616" s="296"/>
      <c r="P616" s="296"/>
      <c r="Q616" s="296"/>
      <c r="R616" s="296"/>
      <c r="S616" s="296"/>
      <c r="T616" s="296"/>
      <c r="U616" s="296"/>
      <c r="V616" s="296"/>
      <c r="W616" s="296"/>
      <c r="X616" s="296"/>
      <c r="Y616" s="296"/>
      <c r="Z616" s="296"/>
    </row>
    <row r="617" spans="1:26" ht="15.75" customHeight="1" x14ac:dyDescent="0.25">
      <c r="A617" s="296"/>
      <c r="B617" s="296"/>
      <c r="C617" s="296"/>
      <c r="D617" s="296"/>
      <c r="E617" s="296"/>
      <c r="F617" s="296"/>
      <c r="G617" s="296"/>
      <c r="H617" s="505"/>
      <c r="I617" s="296"/>
      <c r="J617" s="296"/>
      <c r="K617" s="296"/>
      <c r="L617" s="296"/>
      <c r="M617" s="296"/>
      <c r="N617" s="296"/>
      <c r="O617" s="296"/>
      <c r="P617" s="296"/>
      <c r="Q617" s="296"/>
      <c r="R617" s="296"/>
      <c r="S617" s="296"/>
      <c r="T617" s="296"/>
      <c r="U617" s="296"/>
      <c r="V617" s="296"/>
      <c r="W617" s="296"/>
      <c r="X617" s="296"/>
      <c r="Y617" s="296"/>
      <c r="Z617" s="296"/>
    </row>
    <row r="618" spans="1:26" ht="15.75" customHeight="1" x14ac:dyDescent="0.25">
      <c r="A618" s="296"/>
      <c r="B618" s="296"/>
      <c r="C618" s="296"/>
      <c r="D618" s="296"/>
      <c r="E618" s="296"/>
      <c r="F618" s="296"/>
      <c r="G618" s="296"/>
      <c r="H618" s="505"/>
      <c r="I618" s="296"/>
      <c r="J618" s="296"/>
      <c r="K618" s="296"/>
      <c r="L618" s="296"/>
      <c r="M618" s="296"/>
      <c r="N618" s="296"/>
      <c r="O618" s="296"/>
      <c r="P618" s="296"/>
      <c r="Q618" s="296"/>
      <c r="R618" s="296"/>
      <c r="S618" s="296"/>
      <c r="T618" s="296"/>
      <c r="U618" s="296"/>
      <c r="V618" s="296"/>
      <c r="W618" s="296"/>
      <c r="X618" s="296"/>
      <c r="Y618" s="296"/>
      <c r="Z618" s="296"/>
    </row>
    <row r="619" spans="1:26" ht="15.75" customHeight="1" x14ac:dyDescent="0.25">
      <c r="A619" s="296"/>
      <c r="B619" s="296"/>
      <c r="C619" s="296"/>
      <c r="D619" s="296"/>
      <c r="E619" s="296"/>
      <c r="F619" s="296"/>
      <c r="G619" s="296"/>
      <c r="H619" s="505"/>
      <c r="I619" s="296"/>
      <c r="J619" s="296"/>
      <c r="K619" s="296"/>
      <c r="L619" s="296"/>
      <c r="M619" s="296"/>
      <c r="N619" s="296"/>
      <c r="O619" s="296"/>
      <c r="P619" s="296"/>
      <c r="Q619" s="296"/>
      <c r="R619" s="296"/>
      <c r="S619" s="296"/>
      <c r="T619" s="296"/>
      <c r="U619" s="296"/>
      <c r="V619" s="296"/>
      <c r="W619" s="296"/>
      <c r="X619" s="296"/>
      <c r="Y619" s="296"/>
      <c r="Z619" s="296"/>
    </row>
    <row r="620" spans="1:26" ht="15.75" customHeight="1" x14ac:dyDescent="0.25">
      <c r="A620" s="296"/>
      <c r="B620" s="296"/>
      <c r="C620" s="296"/>
      <c r="D620" s="296"/>
      <c r="E620" s="296"/>
      <c r="F620" s="296"/>
      <c r="G620" s="296"/>
      <c r="H620" s="505"/>
      <c r="I620" s="296"/>
      <c r="J620" s="296"/>
      <c r="K620" s="296"/>
      <c r="L620" s="296"/>
      <c r="M620" s="296"/>
      <c r="N620" s="296"/>
      <c r="O620" s="296"/>
      <c r="P620" s="296"/>
      <c r="Q620" s="296"/>
      <c r="R620" s="296"/>
      <c r="S620" s="296"/>
      <c r="T620" s="296"/>
      <c r="U620" s="296"/>
      <c r="V620" s="296"/>
      <c r="W620" s="296"/>
      <c r="X620" s="296"/>
      <c r="Y620" s="296"/>
      <c r="Z620" s="296"/>
    </row>
    <row r="621" spans="1:26" ht="15.75" customHeight="1" x14ac:dyDescent="0.25">
      <c r="A621" s="296"/>
      <c r="B621" s="296"/>
      <c r="C621" s="296"/>
      <c r="D621" s="296"/>
      <c r="E621" s="296"/>
      <c r="F621" s="296"/>
      <c r="G621" s="296"/>
      <c r="H621" s="505"/>
      <c r="I621" s="296"/>
      <c r="J621" s="296"/>
      <c r="K621" s="296"/>
      <c r="L621" s="296"/>
      <c r="M621" s="296"/>
      <c r="N621" s="296"/>
      <c r="O621" s="296"/>
      <c r="P621" s="296"/>
      <c r="Q621" s="296"/>
      <c r="R621" s="296"/>
      <c r="S621" s="296"/>
      <c r="T621" s="296"/>
      <c r="U621" s="296"/>
      <c r="V621" s="296"/>
      <c r="W621" s="296"/>
      <c r="X621" s="296"/>
      <c r="Y621" s="296"/>
      <c r="Z621" s="296"/>
    </row>
    <row r="622" spans="1:26" ht="15.75" customHeight="1" x14ac:dyDescent="0.25">
      <c r="A622" s="296"/>
      <c r="B622" s="296"/>
      <c r="C622" s="296"/>
      <c r="D622" s="296"/>
      <c r="E622" s="296"/>
      <c r="F622" s="296"/>
      <c r="G622" s="296"/>
      <c r="H622" s="505"/>
      <c r="I622" s="296"/>
      <c r="J622" s="296"/>
      <c r="K622" s="296"/>
      <c r="L622" s="296"/>
      <c r="M622" s="296"/>
      <c r="N622" s="296"/>
      <c r="O622" s="296"/>
      <c r="P622" s="296"/>
      <c r="Q622" s="296"/>
      <c r="R622" s="296"/>
      <c r="S622" s="296"/>
      <c r="T622" s="296"/>
      <c r="U622" s="296"/>
      <c r="V622" s="296"/>
      <c r="W622" s="296"/>
      <c r="X622" s="296"/>
      <c r="Y622" s="296"/>
      <c r="Z622" s="296"/>
    </row>
    <row r="623" spans="1:26" ht="15.75" customHeight="1" x14ac:dyDescent="0.25">
      <c r="A623" s="296"/>
      <c r="B623" s="296"/>
      <c r="C623" s="296"/>
      <c r="D623" s="296"/>
      <c r="E623" s="296"/>
      <c r="F623" s="296"/>
      <c r="G623" s="296"/>
      <c r="H623" s="505"/>
      <c r="I623" s="296"/>
      <c r="J623" s="296"/>
      <c r="K623" s="296"/>
      <c r="L623" s="296"/>
      <c r="M623" s="296"/>
      <c r="N623" s="296"/>
      <c r="O623" s="296"/>
      <c r="P623" s="296"/>
      <c r="Q623" s="296"/>
      <c r="R623" s="296"/>
      <c r="S623" s="296"/>
      <c r="T623" s="296"/>
      <c r="U623" s="296"/>
      <c r="V623" s="296"/>
      <c r="W623" s="296"/>
      <c r="X623" s="296"/>
      <c r="Y623" s="296"/>
      <c r="Z623" s="296"/>
    </row>
    <row r="624" spans="1:26" ht="15.75" customHeight="1" x14ac:dyDescent="0.25">
      <c r="A624" s="296"/>
      <c r="B624" s="296"/>
      <c r="C624" s="296"/>
      <c r="D624" s="296"/>
      <c r="E624" s="296"/>
      <c r="F624" s="296"/>
      <c r="G624" s="296"/>
      <c r="H624" s="505"/>
      <c r="I624" s="296"/>
      <c r="J624" s="296"/>
      <c r="K624" s="296"/>
      <c r="L624" s="296"/>
      <c r="M624" s="296"/>
      <c r="N624" s="296"/>
      <c r="O624" s="296"/>
      <c r="P624" s="296"/>
      <c r="Q624" s="296"/>
      <c r="R624" s="296"/>
      <c r="S624" s="296"/>
      <c r="T624" s="296"/>
      <c r="U624" s="296"/>
      <c r="V624" s="296"/>
      <c r="W624" s="296"/>
      <c r="X624" s="296"/>
      <c r="Y624" s="296"/>
      <c r="Z624" s="296"/>
    </row>
    <row r="625" spans="1:26" ht="15.75" customHeight="1" x14ac:dyDescent="0.25">
      <c r="A625" s="296"/>
      <c r="B625" s="296"/>
      <c r="C625" s="296"/>
      <c r="D625" s="296"/>
      <c r="E625" s="296"/>
      <c r="F625" s="296"/>
      <c r="G625" s="296"/>
      <c r="H625" s="505"/>
      <c r="I625" s="296"/>
      <c r="J625" s="296"/>
      <c r="K625" s="296"/>
      <c r="L625" s="296"/>
      <c r="M625" s="296"/>
      <c r="N625" s="296"/>
      <c r="O625" s="296"/>
      <c r="P625" s="296"/>
      <c r="Q625" s="296"/>
      <c r="R625" s="296"/>
      <c r="S625" s="296"/>
      <c r="T625" s="296"/>
      <c r="U625" s="296"/>
      <c r="V625" s="296"/>
      <c r="W625" s="296"/>
      <c r="X625" s="296"/>
      <c r="Y625" s="296"/>
      <c r="Z625" s="296"/>
    </row>
    <row r="626" spans="1:26" ht="15.75" customHeight="1" x14ac:dyDescent="0.25">
      <c r="A626" s="296"/>
      <c r="B626" s="296"/>
      <c r="C626" s="296"/>
      <c r="D626" s="296"/>
      <c r="E626" s="296"/>
      <c r="F626" s="296"/>
      <c r="G626" s="296"/>
      <c r="H626" s="505"/>
      <c r="I626" s="296"/>
      <c r="J626" s="296"/>
      <c r="K626" s="296"/>
      <c r="L626" s="296"/>
      <c r="M626" s="296"/>
      <c r="N626" s="296"/>
      <c r="O626" s="296"/>
      <c r="P626" s="296"/>
      <c r="Q626" s="296"/>
      <c r="R626" s="296"/>
      <c r="S626" s="296"/>
      <c r="T626" s="296"/>
      <c r="U626" s="296"/>
      <c r="V626" s="296"/>
      <c r="W626" s="296"/>
      <c r="X626" s="296"/>
      <c r="Y626" s="296"/>
      <c r="Z626" s="296"/>
    </row>
    <row r="627" spans="1:26" ht="15.75" customHeight="1" x14ac:dyDescent="0.25">
      <c r="A627" s="296"/>
      <c r="B627" s="296"/>
      <c r="C627" s="296"/>
      <c r="D627" s="296"/>
      <c r="E627" s="296"/>
      <c r="F627" s="296"/>
      <c r="G627" s="296"/>
      <c r="H627" s="505"/>
      <c r="I627" s="296"/>
      <c r="J627" s="296"/>
      <c r="K627" s="296"/>
      <c r="L627" s="296"/>
      <c r="M627" s="296"/>
      <c r="N627" s="296"/>
      <c r="O627" s="296"/>
      <c r="P627" s="296"/>
      <c r="Q627" s="296"/>
      <c r="R627" s="296"/>
      <c r="S627" s="296"/>
      <c r="T627" s="296"/>
      <c r="U627" s="296"/>
      <c r="V627" s="296"/>
      <c r="W627" s="296"/>
      <c r="X627" s="296"/>
      <c r="Y627" s="296"/>
      <c r="Z627" s="296"/>
    </row>
    <row r="628" spans="1:26" ht="15.75" customHeight="1" x14ac:dyDescent="0.25">
      <c r="A628" s="296"/>
      <c r="B628" s="296"/>
      <c r="C628" s="296"/>
      <c r="D628" s="296"/>
      <c r="E628" s="296"/>
      <c r="F628" s="296"/>
      <c r="G628" s="296"/>
      <c r="H628" s="505"/>
      <c r="I628" s="296"/>
      <c r="J628" s="296"/>
      <c r="K628" s="296"/>
      <c r="L628" s="296"/>
      <c r="M628" s="296"/>
      <c r="N628" s="296"/>
      <c r="O628" s="296"/>
      <c r="P628" s="296"/>
      <c r="Q628" s="296"/>
      <c r="R628" s="296"/>
      <c r="S628" s="296"/>
      <c r="T628" s="296"/>
      <c r="U628" s="296"/>
      <c r="V628" s="296"/>
      <c r="W628" s="296"/>
      <c r="X628" s="296"/>
      <c r="Y628" s="296"/>
      <c r="Z628" s="296"/>
    </row>
    <row r="629" spans="1:26" ht="15.75" customHeight="1" x14ac:dyDescent="0.25">
      <c r="A629" s="296"/>
      <c r="B629" s="296"/>
      <c r="C629" s="296"/>
      <c r="D629" s="296"/>
      <c r="E629" s="296"/>
      <c r="F629" s="296"/>
      <c r="G629" s="296"/>
      <c r="H629" s="505"/>
      <c r="I629" s="296"/>
      <c r="J629" s="296"/>
      <c r="K629" s="296"/>
      <c r="L629" s="296"/>
      <c r="M629" s="296"/>
      <c r="N629" s="296"/>
      <c r="O629" s="296"/>
      <c r="P629" s="296"/>
      <c r="Q629" s="296"/>
      <c r="R629" s="296"/>
      <c r="S629" s="296"/>
      <c r="T629" s="296"/>
      <c r="U629" s="296"/>
      <c r="V629" s="296"/>
      <c r="W629" s="296"/>
      <c r="X629" s="296"/>
      <c r="Y629" s="296"/>
      <c r="Z629" s="296"/>
    </row>
    <row r="630" spans="1:26" ht="15.75" customHeight="1" x14ac:dyDescent="0.25">
      <c r="A630" s="296"/>
      <c r="B630" s="296"/>
      <c r="C630" s="296"/>
      <c r="D630" s="296"/>
      <c r="E630" s="296"/>
      <c r="F630" s="296"/>
      <c r="G630" s="296"/>
      <c r="H630" s="505"/>
      <c r="I630" s="296"/>
      <c r="J630" s="296"/>
      <c r="K630" s="296"/>
      <c r="L630" s="296"/>
      <c r="M630" s="296"/>
      <c r="N630" s="296"/>
      <c r="O630" s="296"/>
      <c r="P630" s="296"/>
      <c r="Q630" s="296"/>
      <c r="R630" s="296"/>
      <c r="S630" s="296"/>
      <c r="T630" s="296"/>
      <c r="U630" s="296"/>
      <c r="V630" s="296"/>
      <c r="W630" s="296"/>
      <c r="X630" s="296"/>
      <c r="Y630" s="296"/>
      <c r="Z630" s="296"/>
    </row>
    <row r="631" spans="1:26" ht="15.75" customHeight="1" x14ac:dyDescent="0.25">
      <c r="A631" s="296"/>
      <c r="B631" s="296"/>
      <c r="C631" s="296"/>
      <c r="D631" s="296"/>
      <c r="E631" s="296"/>
      <c r="F631" s="296"/>
      <c r="G631" s="296"/>
      <c r="H631" s="505"/>
      <c r="I631" s="296"/>
      <c r="J631" s="296"/>
      <c r="K631" s="296"/>
      <c r="L631" s="296"/>
      <c r="M631" s="296"/>
      <c r="N631" s="296"/>
      <c r="O631" s="296"/>
      <c r="P631" s="296"/>
      <c r="Q631" s="296"/>
      <c r="R631" s="296"/>
      <c r="S631" s="296"/>
      <c r="T631" s="296"/>
      <c r="U631" s="296"/>
      <c r="V631" s="296"/>
      <c r="W631" s="296"/>
      <c r="X631" s="296"/>
      <c r="Y631" s="296"/>
      <c r="Z631" s="296"/>
    </row>
    <row r="632" spans="1:26" ht="15.75" customHeight="1" x14ac:dyDescent="0.25">
      <c r="A632" s="296"/>
      <c r="B632" s="296"/>
      <c r="C632" s="296"/>
      <c r="D632" s="296"/>
      <c r="E632" s="296"/>
      <c r="F632" s="296"/>
      <c r="G632" s="296"/>
      <c r="H632" s="505"/>
      <c r="I632" s="296"/>
      <c r="J632" s="296"/>
      <c r="K632" s="296"/>
      <c r="L632" s="296"/>
      <c r="M632" s="296"/>
      <c r="N632" s="296"/>
      <c r="O632" s="296"/>
      <c r="P632" s="296"/>
      <c r="Q632" s="296"/>
      <c r="R632" s="296"/>
      <c r="S632" s="296"/>
      <c r="T632" s="296"/>
      <c r="U632" s="296"/>
      <c r="V632" s="296"/>
      <c r="W632" s="296"/>
      <c r="X632" s="296"/>
      <c r="Y632" s="296"/>
      <c r="Z632" s="296"/>
    </row>
    <row r="633" spans="1:26" ht="15.75" customHeight="1" x14ac:dyDescent="0.25">
      <c r="A633" s="296"/>
      <c r="B633" s="296"/>
      <c r="C633" s="296"/>
      <c r="D633" s="296"/>
      <c r="E633" s="296"/>
      <c r="F633" s="296"/>
      <c r="G633" s="296"/>
      <c r="H633" s="505"/>
      <c r="I633" s="296"/>
      <c r="J633" s="296"/>
      <c r="K633" s="296"/>
      <c r="L633" s="296"/>
      <c r="M633" s="296"/>
      <c r="N633" s="296"/>
      <c r="O633" s="296"/>
      <c r="P633" s="296"/>
      <c r="Q633" s="296"/>
      <c r="R633" s="296"/>
      <c r="S633" s="296"/>
      <c r="T633" s="296"/>
      <c r="U633" s="296"/>
      <c r="V633" s="296"/>
      <c r="W633" s="296"/>
      <c r="X633" s="296"/>
      <c r="Y633" s="296"/>
      <c r="Z633" s="296"/>
    </row>
    <row r="634" spans="1:26" ht="15.75" customHeight="1" x14ac:dyDescent="0.25">
      <c r="A634" s="296"/>
      <c r="B634" s="296"/>
      <c r="C634" s="296"/>
      <c r="D634" s="296"/>
      <c r="E634" s="296"/>
      <c r="F634" s="296"/>
      <c r="G634" s="296"/>
      <c r="H634" s="505"/>
      <c r="I634" s="296"/>
      <c r="J634" s="296"/>
      <c r="K634" s="296"/>
      <c r="L634" s="296"/>
      <c r="M634" s="296"/>
      <c r="N634" s="296"/>
      <c r="O634" s="296"/>
      <c r="P634" s="296"/>
      <c r="Q634" s="296"/>
      <c r="R634" s="296"/>
      <c r="S634" s="296"/>
      <c r="T634" s="296"/>
      <c r="U634" s="296"/>
      <c r="V634" s="296"/>
      <c r="W634" s="296"/>
      <c r="X634" s="296"/>
      <c r="Y634" s="296"/>
      <c r="Z634" s="296"/>
    </row>
    <row r="635" spans="1:26" ht="15.75" customHeight="1" x14ac:dyDescent="0.25">
      <c r="A635" s="296"/>
      <c r="B635" s="296"/>
      <c r="C635" s="296"/>
      <c r="D635" s="296"/>
      <c r="E635" s="296"/>
      <c r="F635" s="296"/>
      <c r="G635" s="296"/>
      <c r="H635" s="505"/>
      <c r="I635" s="296"/>
      <c r="J635" s="296"/>
      <c r="K635" s="296"/>
      <c r="L635" s="296"/>
      <c r="M635" s="296"/>
      <c r="N635" s="296"/>
      <c r="O635" s="296"/>
      <c r="P635" s="296"/>
      <c r="Q635" s="296"/>
      <c r="R635" s="296"/>
      <c r="S635" s="296"/>
      <c r="T635" s="296"/>
      <c r="U635" s="296"/>
      <c r="V635" s="296"/>
      <c r="W635" s="296"/>
      <c r="X635" s="296"/>
      <c r="Y635" s="296"/>
      <c r="Z635" s="296"/>
    </row>
    <row r="636" spans="1:26" ht="15.75" customHeight="1" x14ac:dyDescent="0.25">
      <c r="A636" s="296"/>
      <c r="B636" s="296"/>
      <c r="C636" s="296"/>
      <c r="D636" s="296"/>
      <c r="E636" s="296"/>
      <c r="F636" s="296"/>
      <c r="G636" s="296"/>
      <c r="H636" s="505"/>
      <c r="I636" s="296"/>
      <c r="J636" s="296"/>
      <c r="K636" s="296"/>
      <c r="L636" s="296"/>
      <c r="M636" s="296"/>
      <c r="N636" s="296"/>
      <c r="O636" s="296"/>
      <c r="P636" s="296"/>
      <c r="Q636" s="296"/>
      <c r="R636" s="296"/>
      <c r="S636" s="296"/>
      <c r="T636" s="296"/>
      <c r="U636" s="296"/>
      <c r="V636" s="296"/>
      <c r="W636" s="296"/>
      <c r="X636" s="296"/>
      <c r="Y636" s="296"/>
      <c r="Z636" s="296"/>
    </row>
    <row r="637" spans="1:26" ht="15.75" customHeight="1" x14ac:dyDescent="0.25">
      <c r="A637" s="296"/>
      <c r="B637" s="296"/>
      <c r="C637" s="296"/>
      <c r="D637" s="296"/>
      <c r="E637" s="296"/>
      <c r="F637" s="296"/>
      <c r="G637" s="296"/>
      <c r="H637" s="505"/>
      <c r="I637" s="296"/>
      <c r="J637" s="296"/>
      <c r="K637" s="296"/>
      <c r="L637" s="296"/>
      <c r="M637" s="296"/>
      <c r="N637" s="296"/>
      <c r="O637" s="296"/>
      <c r="P637" s="296"/>
      <c r="Q637" s="296"/>
      <c r="R637" s="296"/>
      <c r="S637" s="296"/>
      <c r="T637" s="296"/>
      <c r="U637" s="296"/>
      <c r="V637" s="296"/>
      <c r="W637" s="296"/>
      <c r="X637" s="296"/>
      <c r="Y637" s="296"/>
      <c r="Z637" s="296"/>
    </row>
    <row r="638" spans="1:26" ht="15.75" customHeight="1" x14ac:dyDescent="0.25">
      <c r="A638" s="296"/>
      <c r="B638" s="296"/>
      <c r="C638" s="296"/>
      <c r="D638" s="296"/>
      <c r="E638" s="296"/>
      <c r="F638" s="296"/>
      <c r="G638" s="296"/>
      <c r="H638" s="505"/>
      <c r="I638" s="296"/>
      <c r="J638" s="296"/>
      <c r="K638" s="296"/>
      <c r="L638" s="296"/>
      <c r="M638" s="296"/>
      <c r="N638" s="296"/>
      <c r="O638" s="296"/>
      <c r="P638" s="296"/>
      <c r="Q638" s="296"/>
      <c r="R638" s="296"/>
      <c r="S638" s="296"/>
      <c r="T638" s="296"/>
      <c r="U638" s="296"/>
      <c r="V638" s="296"/>
      <c r="W638" s="296"/>
      <c r="X638" s="296"/>
      <c r="Y638" s="296"/>
      <c r="Z638" s="296"/>
    </row>
    <row r="639" spans="1:26" ht="15.75" customHeight="1" x14ac:dyDescent="0.25">
      <c r="A639" s="296"/>
      <c r="B639" s="296"/>
      <c r="C639" s="296"/>
      <c r="D639" s="296"/>
      <c r="E639" s="296"/>
      <c r="F639" s="296"/>
      <c r="G639" s="296"/>
      <c r="H639" s="505"/>
      <c r="I639" s="296"/>
      <c r="J639" s="296"/>
      <c r="K639" s="296"/>
      <c r="L639" s="296"/>
      <c r="M639" s="296"/>
      <c r="N639" s="296"/>
      <c r="O639" s="296"/>
      <c r="P639" s="296"/>
      <c r="Q639" s="296"/>
      <c r="R639" s="296"/>
      <c r="S639" s="296"/>
      <c r="T639" s="296"/>
      <c r="U639" s="296"/>
      <c r="V639" s="296"/>
      <c r="W639" s="296"/>
      <c r="X639" s="296"/>
      <c r="Y639" s="296"/>
      <c r="Z639" s="296"/>
    </row>
    <row r="640" spans="1:26" ht="15.75" customHeight="1" x14ac:dyDescent="0.25">
      <c r="A640" s="296"/>
      <c r="B640" s="296"/>
      <c r="C640" s="296"/>
      <c r="D640" s="296"/>
      <c r="E640" s="296"/>
      <c r="F640" s="296"/>
      <c r="G640" s="296"/>
      <c r="H640" s="505"/>
      <c r="I640" s="296"/>
      <c r="J640" s="296"/>
      <c r="K640" s="296"/>
      <c r="L640" s="296"/>
      <c r="M640" s="296"/>
      <c r="N640" s="296"/>
      <c r="O640" s="296"/>
      <c r="P640" s="296"/>
      <c r="Q640" s="296"/>
      <c r="R640" s="296"/>
      <c r="S640" s="296"/>
      <c r="T640" s="296"/>
      <c r="U640" s="296"/>
      <c r="V640" s="296"/>
      <c r="W640" s="296"/>
      <c r="X640" s="296"/>
      <c r="Y640" s="296"/>
      <c r="Z640" s="296"/>
    </row>
    <row r="641" spans="1:26" ht="15.75" customHeight="1" x14ac:dyDescent="0.25">
      <c r="A641" s="296"/>
      <c r="B641" s="296"/>
      <c r="C641" s="296"/>
      <c r="D641" s="296"/>
      <c r="E641" s="296"/>
      <c r="F641" s="296"/>
      <c r="G641" s="296"/>
      <c r="H641" s="505"/>
      <c r="I641" s="296"/>
      <c r="J641" s="296"/>
      <c r="K641" s="296"/>
      <c r="L641" s="296"/>
      <c r="M641" s="296"/>
      <c r="N641" s="296"/>
      <c r="O641" s="296"/>
      <c r="P641" s="296"/>
      <c r="Q641" s="296"/>
      <c r="R641" s="296"/>
      <c r="S641" s="296"/>
      <c r="T641" s="296"/>
      <c r="U641" s="296"/>
      <c r="V641" s="296"/>
      <c r="W641" s="296"/>
      <c r="X641" s="296"/>
      <c r="Y641" s="296"/>
      <c r="Z641" s="296"/>
    </row>
    <row r="642" spans="1:26" ht="15.75" customHeight="1" x14ac:dyDescent="0.25">
      <c r="A642" s="296"/>
      <c r="B642" s="296"/>
      <c r="C642" s="296"/>
      <c r="D642" s="296"/>
      <c r="E642" s="296"/>
      <c r="F642" s="296"/>
      <c r="G642" s="296"/>
      <c r="H642" s="505"/>
      <c r="I642" s="296"/>
      <c r="J642" s="296"/>
      <c r="K642" s="296"/>
      <c r="L642" s="296"/>
      <c r="M642" s="296"/>
      <c r="N642" s="296"/>
      <c r="O642" s="296"/>
      <c r="P642" s="296"/>
      <c r="Q642" s="296"/>
      <c r="R642" s="296"/>
      <c r="S642" s="296"/>
      <c r="T642" s="296"/>
      <c r="U642" s="296"/>
      <c r="V642" s="296"/>
      <c r="W642" s="296"/>
      <c r="X642" s="296"/>
      <c r="Y642" s="296"/>
      <c r="Z642" s="296"/>
    </row>
    <row r="643" spans="1:26" ht="15.75" customHeight="1" x14ac:dyDescent="0.25">
      <c r="A643" s="296"/>
      <c r="B643" s="296"/>
      <c r="C643" s="296"/>
      <c r="D643" s="296"/>
      <c r="E643" s="296"/>
      <c r="F643" s="296"/>
      <c r="G643" s="296"/>
      <c r="H643" s="505"/>
      <c r="I643" s="296"/>
      <c r="J643" s="296"/>
      <c r="K643" s="296"/>
      <c r="L643" s="296"/>
      <c r="M643" s="296"/>
      <c r="N643" s="296"/>
      <c r="O643" s="296"/>
      <c r="P643" s="296"/>
      <c r="Q643" s="296"/>
      <c r="R643" s="296"/>
      <c r="S643" s="296"/>
      <c r="T643" s="296"/>
      <c r="U643" s="296"/>
      <c r="V643" s="296"/>
      <c r="W643" s="296"/>
      <c r="X643" s="296"/>
      <c r="Y643" s="296"/>
      <c r="Z643" s="296"/>
    </row>
    <row r="644" spans="1:26" ht="15.75" customHeight="1" x14ac:dyDescent="0.25">
      <c r="A644" s="296"/>
      <c r="B644" s="296"/>
      <c r="C644" s="296"/>
      <c r="D644" s="296"/>
      <c r="E644" s="296"/>
      <c r="F644" s="296"/>
      <c r="G644" s="296"/>
      <c r="H644" s="505"/>
      <c r="I644" s="296"/>
      <c r="J644" s="296"/>
      <c r="K644" s="296"/>
      <c r="L644" s="296"/>
      <c r="M644" s="296"/>
      <c r="N644" s="296"/>
      <c r="O644" s="296"/>
      <c r="P644" s="296"/>
      <c r="Q644" s="296"/>
      <c r="R644" s="296"/>
      <c r="S644" s="296"/>
      <c r="T644" s="296"/>
      <c r="U644" s="296"/>
      <c r="V644" s="296"/>
      <c r="W644" s="296"/>
      <c r="X644" s="296"/>
      <c r="Y644" s="296"/>
      <c r="Z644" s="296"/>
    </row>
    <row r="645" spans="1:26" ht="15.75" customHeight="1" x14ac:dyDescent="0.25">
      <c r="A645" s="296"/>
      <c r="B645" s="296"/>
      <c r="C645" s="296"/>
      <c r="D645" s="296"/>
      <c r="E645" s="296"/>
      <c r="F645" s="296"/>
      <c r="G645" s="296"/>
      <c r="H645" s="505"/>
      <c r="I645" s="296"/>
      <c r="J645" s="296"/>
      <c r="K645" s="296"/>
      <c r="L645" s="296"/>
      <c r="M645" s="296"/>
      <c r="N645" s="296"/>
      <c r="O645" s="296"/>
      <c r="P645" s="296"/>
      <c r="Q645" s="296"/>
      <c r="R645" s="296"/>
      <c r="S645" s="296"/>
      <c r="T645" s="296"/>
      <c r="U645" s="296"/>
      <c r="V645" s="296"/>
      <c r="W645" s="296"/>
      <c r="X645" s="296"/>
      <c r="Y645" s="296"/>
      <c r="Z645" s="296"/>
    </row>
    <row r="646" spans="1:26" ht="15.75" customHeight="1" x14ac:dyDescent="0.25">
      <c r="A646" s="296"/>
      <c r="B646" s="296"/>
      <c r="C646" s="296"/>
      <c r="D646" s="296"/>
      <c r="E646" s="296"/>
      <c r="F646" s="296"/>
      <c r="G646" s="296"/>
      <c r="H646" s="505"/>
      <c r="I646" s="296"/>
      <c r="J646" s="296"/>
      <c r="K646" s="296"/>
      <c r="L646" s="296"/>
      <c r="M646" s="296"/>
      <c r="N646" s="296"/>
      <c r="O646" s="296"/>
      <c r="P646" s="296"/>
      <c r="Q646" s="296"/>
      <c r="R646" s="296"/>
      <c r="S646" s="296"/>
      <c r="T646" s="296"/>
      <c r="U646" s="296"/>
      <c r="V646" s="296"/>
      <c r="W646" s="296"/>
      <c r="X646" s="296"/>
      <c r="Y646" s="296"/>
      <c r="Z646" s="296"/>
    </row>
    <row r="647" spans="1:26" ht="15.75" customHeight="1" x14ac:dyDescent="0.25">
      <c r="A647" s="296"/>
      <c r="B647" s="296"/>
      <c r="C647" s="296"/>
      <c r="D647" s="296"/>
      <c r="E647" s="296"/>
      <c r="F647" s="296"/>
      <c r="G647" s="296"/>
      <c r="H647" s="505"/>
      <c r="I647" s="296"/>
      <c r="J647" s="296"/>
      <c r="K647" s="296"/>
      <c r="L647" s="296"/>
      <c r="M647" s="296"/>
      <c r="N647" s="296"/>
      <c r="O647" s="296"/>
      <c r="P647" s="296"/>
      <c r="Q647" s="296"/>
      <c r="R647" s="296"/>
      <c r="S647" s="296"/>
      <c r="T647" s="296"/>
      <c r="U647" s="296"/>
      <c r="V647" s="296"/>
      <c r="W647" s="296"/>
      <c r="X647" s="296"/>
      <c r="Y647" s="296"/>
      <c r="Z647" s="296"/>
    </row>
    <row r="648" spans="1:26" ht="15.75" customHeight="1" x14ac:dyDescent="0.25">
      <c r="A648" s="296"/>
      <c r="B648" s="296"/>
      <c r="C648" s="296"/>
      <c r="D648" s="296"/>
      <c r="E648" s="296"/>
      <c r="F648" s="296"/>
      <c r="G648" s="296"/>
      <c r="H648" s="505"/>
      <c r="I648" s="296"/>
      <c r="J648" s="296"/>
      <c r="K648" s="296"/>
      <c r="L648" s="296"/>
      <c r="M648" s="296"/>
      <c r="N648" s="296"/>
      <c r="O648" s="296"/>
      <c r="P648" s="296"/>
      <c r="Q648" s="296"/>
      <c r="R648" s="296"/>
      <c r="S648" s="296"/>
      <c r="T648" s="296"/>
      <c r="U648" s="296"/>
      <c r="V648" s="296"/>
      <c r="W648" s="296"/>
      <c r="X648" s="296"/>
      <c r="Y648" s="296"/>
      <c r="Z648" s="296"/>
    </row>
    <row r="649" spans="1:26" ht="15.75" customHeight="1" x14ac:dyDescent="0.25">
      <c r="A649" s="296"/>
      <c r="B649" s="296"/>
      <c r="C649" s="296"/>
      <c r="D649" s="296"/>
      <c r="E649" s="296"/>
      <c r="F649" s="296"/>
      <c r="G649" s="296"/>
      <c r="H649" s="505"/>
      <c r="I649" s="296"/>
      <c r="J649" s="296"/>
      <c r="K649" s="296"/>
      <c r="L649" s="296"/>
      <c r="M649" s="296"/>
      <c r="N649" s="296"/>
      <c r="O649" s="296"/>
      <c r="P649" s="296"/>
      <c r="Q649" s="296"/>
      <c r="R649" s="296"/>
      <c r="S649" s="296"/>
      <c r="T649" s="296"/>
      <c r="U649" s="296"/>
      <c r="V649" s="296"/>
      <c r="W649" s="296"/>
      <c r="X649" s="296"/>
      <c r="Y649" s="296"/>
      <c r="Z649" s="296"/>
    </row>
    <row r="650" spans="1:26" ht="15.75" customHeight="1" x14ac:dyDescent="0.25">
      <c r="A650" s="296"/>
      <c r="B650" s="296"/>
      <c r="C650" s="296"/>
      <c r="D650" s="296"/>
      <c r="E650" s="296"/>
      <c r="F650" s="296"/>
      <c r="G650" s="296"/>
      <c r="H650" s="505"/>
      <c r="I650" s="296"/>
      <c r="J650" s="296"/>
      <c r="K650" s="296"/>
      <c r="L650" s="296"/>
      <c r="M650" s="296"/>
      <c r="N650" s="296"/>
      <c r="O650" s="296"/>
      <c r="P650" s="296"/>
      <c r="Q650" s="296"/>
      <c r="R650" s="296"/>
      <c r="S650" s="296"/>
      <c r="T650" s="296"/>
      <c r="U650" s="296"/>
      <c r="V650" s="296"/>
      <c r="W650" s="296"/>
      <c r="X650" s="296"/>
      <c r="Y650" s="296"/>
      <c r="Z650" s="296"/>
    </row>
    <row r="651" spans="1:26" ht="15.75" customHeight="1" x14ac:dyDescent="0.25">
      <c r="A651" s="296"/>
      <c r="B651" s="296"/>
      <c r="C651" s="296"/>
      <c r="D651" s="296"/>
      <c r="E651" s="296"/>
      <c r="F651" s="296"/>
      <c r="G651" s="296"/>
      <c r="H651" s="505"/>
      <c r="I651" s="296"/>
      <c r="J651" s="296"/>
      <c r="K651" s="296"/>
      <c r="L651" s="296"/>
      <c r="M651" s="296"/>
      <c r="N651" s="296"/>
      <c r="O651" s="296"/>
      <c r="P651" s="296"/>
      <c r="Q651" s="296"/>
      <c r="R651" s="296"/>
      <c r="S651" s="296"/>
      <c r="T651" s="296"/>
      <c r="U651" s="296"/>
      <c r="V651" s="296"/>
      <c r="W651" s="296"/>
      <c r="X651" s="296"/>
      <c r="Y651" s="296"/>
      <c r="Z651" s="296"/>
    </row>
    <row r="652" spans="1:26" ht="15.75" customHeight="1" x14ac:dyDescent="0.25">
      <c r="A652" s="296"/>
      <c r="B652" s="296"/>
      <c r="C652" s="296"/>
      <c r="D652" s="296"/>
      <c r="E652" s="296"/>
      <c r="F652" s="296"/>
      <c r="G652" s="296"/>
      <c r="H652" s="505"/>
      <c r="I652" s="296"/>
      <c r="J652" s="296"/>
      <c r="K652" s="296"/>
      <c r="L652" s="296"/>
      <c r="M652" s="296"/>
      <c r="N652" s="296"/>
      <c r="O652" s="296"/>
      <c r="P652" s="296"/>
      <c r="Q652" s="296"/>
      <c r="R652" s="296"/>
      <c r="S652" s="296"/>
      <c r="T652" s="296"/>
      <c r="U652" s="296"/>
      <c r="V652" s="296"/>
      <c r="W652" s="296"/>
      <c r="X652" s="296"/>
      <c r="Y652" s="296"/>
      <c r="Z652" s="296"/>
    </row>
    <row r="653" spans="1:26" ht="15.75" customHeight="1" x14ac:dyDescent="0.25">
      <c r="A653" s="296"/>
      <c r="B653" s="296"/>
      <c r="C653" s="296"/>
      <c r="D653" s="296"/>
      <c r="E653" s="296"/>
      <c r="F653" s="296"/>
      <c r="G653" s="296"/>
      <c r="H653" s="505"/>
      <c r="I653" s="296"/>
      <c r="J653" s="296"/>
      <c r="K653" s="296"/>
      <c r="L653" s="296"/>
      <c r="M653" s="296"/>
      <c r="N653" s="296"/>
      <c r="O653" s="296"/>
      <c r="P653" s="296"/>
      <c r="Q653" s="296"/>
      <c r="R653" s="296"/>
      <c r="S653" s="296"/>
      <c r="T653" s="296"/>
      <c r="U653" s="296"/>
      <c r="V653" s="296"/>
      <c r="W653" s="296"/>
      <c r="X653" s="296"/>
      <c r="Y653" s="296"/>
      <c r="Z653" s="296"/>
    </row>
    <row r="654" spans="1:26" ht="15.75" customHeight="1" x14ac:dyDescent="0.25">
      <c r="A654" s="296"/>
      <c r="B654" s="296"/>
      <c r="C654" s="296"/>
      <c r="D654" s="296"/>
      <c r="E654" s="296"/>
      <c r="F654" s="296"/>
      <c r="G654" s="296"/>
      <c r="H654" s="505"/>
      <c r="I654" s="296"/>
      <c r="J654" s="296"/>
      <c r="K654" s="296"/>
      <c r="L654" s="296"/>
      <c r="M654" s="296"/>
      <c r="N654" s="296"/>
      <c r="O654" s="296"/>
      <c r="P654" s="296"/>
      <c r="Q654" s="296"/>
      <c r="R654" s="296"/>
      <c r="S654" s="296"/>
      <c r="T654" s="296"/>
      <c r="U654" s="296"/>
      <c r="V654" s="296"/>
      <c r="W654" s="296"/>
      <c r="X654" s="296"/>
      <c r="Y654" s="296"/>
      <c r="Z654" s="296"/>
    </row>
    <row r="655" spans="1:26" ht="15.75" customHeight="1" x14ac:dyDescent="0.25">
      <c r="A655" s="296"/>
      <c r="B655" s="296"/>
      <c r="C655" s="296"/>
      <c r="D655" s="296"/>
      <c r="E655" s="296"/>
      <c r="F655" s="296"/>
      <c r="G655" s="296"/>
      <c r="H655" s="505"/>
      <c r="I655" s="296"/>
      <c r="J655" s="296"/>
      <c r="K655" s="296"/>
      <c r="L655" s="296"/>
      <c r="M655" s="296"/>
      <c r="N655" s="296"/>
      <c r="O655" s="296"/>
      <c r="P655" s="296"/>
      <c r="Q655" s="296"/>
      <c r="R655" s="296"/>
      <c r="S655" s="296"/>
      <c r="T655" s="296"/>
      <c r="U655" s="296"/>
      <c r="V655" s="296"/>
      <c r="W655" s="296"/>
      <c r="X655" s="296"/>
      <c r="Y655" s="296"/>
      <c r="Z655" s="296"/>
    </row>
    <row r="656" spans="1:26" ht="15.75" customHeight="1" x14ac:dyDescent="0.25">
      <c r="A656" s="296"/>
      <c r="B656" s="296"/>
      <c r="C656" s="296"/>
      <c r="D656" s="296"/>
      <c r="E656" s="296"/>
      <c r="F656" s="296"/>
      <c r="G656" s="296"/>
      <c r="H656" s="505"/>
      <c r="I656" s="296"/>
      <c r="J656" s="296"/>
      <c r="K656" s="296"/>
      <c r="L656" s="296"/>
      <c r="M656" s="296"/>
      <c r="N656" s="296"/>
      <c r="O656" s="296"/>
      <c r="P656" s="296"/>
      <c r="Q656" s="296"/>
      <c r="R656" s="296"/>
      <c r="S656" s="296"/>
      <c r="T656" s="296"/>
      <c r="U656" s="296"/>
      <c r="V656" s="296"/>
      <c r="W656" s="296"/>
      <c r="X656" s="296"/>
      <c r="Y656" s="296"/>
      <c r="Z656" s="296"/>
    </row>
    <row r="657" spans="1:26" ht="15.75" customHeight="1" x14ac:dyDescent="0.25">
      <c r="A657" s="296"/>
      <c r="B657" s="296"/>
      <c r="C657" s="296"/>
      <c r="D657" s="296"/>
      <c r="E657" s="296"/>
      <c r="F657" s="296"/>
      <c r="G657" s="296"/>
      <c r="H657" s="505"/>
      <c r="I657" s="296"/>
      <c r="J657" s="296"/>
      <c r="K657" s="296"/>
      <c r="L657" s="296"/>
      <c r="M657" s="296"/>
      <c r="N657" s="296"/>
      <c r="O657" s="296"/>
      <c r="P657" s="296"/>
      <c r="Q657" s="296"/>
      <c r="R657" s="296"/>
      <c r="S657" s="296"/>
      <c r="T657" s="296"/>
      <c r="U657" s="296"/>
      <c r="V657" s="296"/>
      <c r="W657" s="296"/>
      <c r="X657" s="296"/>
      <c r="Y657" s="296"/>
      <c r="Z657" s="296"/>
    </row>
    <row r="658" spans="1:26" ht="15.75" customHeight="1" x14ac:dyDescent="0.25">
      <c r="A658" s="296"/>
      <c r="B658" s="296"/>
      <c r="C658" s="296"/>
      <c r="D658" s="296"/>
      <c r="E658" s="296"/>
      <c r="F658" s="296"/>
      <c r="G658" s="296"/>
      <c r="H658" s="505"/>
      <c r="I658" s="296"/>
      <c r="J658" s="296"/>
      <c r="K658" s="296"/>
      <c r="L658" s="296"/>
      <c r="M658" s="296"/>
      <c r="N658" s="296"/>
      <c r="O658" s="296"/>
      <c r="P658" s="296"/>
      <c r="Q658" s="296"/>
      <c r="R658" s="296"/>
      <c r="S658" s="296"/>
      <c r="T658" s="296"/>
      <c r="U658" s="296"/>
      <c r="V658" s="296"/>
      <c r="W658" s="296"/>
      <c r="X658" s="296"/>
      <c r="Y658" s="296"/>
      <c r="Z658" s="296"/>
    </row>
    <row r="659" spans="1:26" ht="15.75" customHeight="1" x14ac:dyDescent="0.25">
      <c r="A659" s="296"/>
      <c r="B659" s="296"/>
      <c r="C659" s="296"/>
      <c r="D659" s="296"/>
      <c r="E659" s="296"/>
      <c r="F659" s="296"/>
      <c r="G659" s="296"/>
      <c r="H659" s="505"/>
      <c r="I659" s="296"/>
      <c r="J659" s="296"/>
      <c r="K659" s="296"/>
      <c r="L659" s="296"/>
      <c r="M659" s="296"/>
      <c r="N659" s="296"/>
      <c r="O659" s="296"/>
      <c r="P659" s="296"/>
      <c r="Q659" s="296"/>
      <c r="R659" s="296"/>
      <c r="S659" s="296"/>
      <c r="T659" s="296"/>
      <c r="U659" s="296"/>
      <c r="V659" s="296"/>
      <c r="W659" s="296"/>
      <c r="X659" s="296"/>
      <c r="Y659" s="296"/>
      <c r="Z659" s="296"/>
    </row>
    <row r="660" spans="1:26" ht="15.75" customHeight="1" x14ac:dyDescent="0.25">
      <c r="A660" s="296"/>
      <c r="B660" s="296"/>
      <c r="C660" s="296"/>
      <c r="D660" s="296"/>
      <c r="E660" s="296"/>
      <c r="F660" s="296"/>
      <c r="G660" s="296"/>
      <c r="H660" s="505"/>
      <c r="I660" s="296"/>
      <c r="J660" s="296"/>
      <c r="K660" s="296"/>
      <c r="L660" s="296"/>
      <c r="M660" s="296"/>
      <c r="N660" s="296"/>
      <c r="O660" s="296"/>
      <c r="P660" s="296"/>
      <c r="Q660" s="296"/>
      <c r="R660" s="296"/>
      <c r="S660" s="296"/>
      <c r="T660" s="296"/>
      <c r="U660" s="296"/>
      <c r="V660" s="296"/>
      <c r="W660" s="296"/>
      <c r="X660" s="296"/>
      <c r="Y660" s="296"/>
      <c r="Z660" s="296"/>
    </row>
    <row r="661" spans="1:26" ht="15.75" customHeight="1" x14ac:dyDescent="0.25">
      <c r="A661" s="296"/>
      <c r="B661" s="296"/>
      <c r="C661" s="296"/>
      <c r="D661" s="296"/>
      <c r="E661" s="296"/>
      <c r="F661" s="296"/>
      <c r="G661" s="296"/>
      <c r="H661" s="505"/>
      <c r="I661" s="296"/>
      <c r="J661" s="296"/>
      <c r="K661" s="296"/>
      <c r="L661" s="296"/>
      <c r="M661" s="296"/>
      <c r="N661" s="296"/>
      <c r="O661" s="296"/>
      <c r="P661" s="296"/>
      <c r="Q661" s="296"/>
      <c r="R661" s="296"/>
      <c r="S661" s="296"/>
      <c r="T661" s="296"/>
      <c r="U661" s="296"/>
      <c r="V661" s="296"/>
      <c r="W661" s="296"/>
      <c r="X661" s="296"/>
      <c r="Y661" s="296"/>
      <c r="Z661" s="296"/>
    </row>
    <row r="662" spans="1:26" ht="15.75" customHeight="1" x14ac:dyDescent="0.25">
      <c r="A662" s="296"/>
      <c r="B662" s="296"/>
      <c r="C662" s="296"/>
      <c r="D662" s="296"/>
      <c r="E662" s="296"/>
      <c r="F662" s="296"/>
      <c r="G662" s="296"/>
      <c r="H662" s="505"/>
      <c r="I662" s="296"/>
      <c r="J662" s="296"/>
      <c r="K662" s="296"/>
      <c r="L662" s="296"/>
      <c r="M662" s="296"/>
      <c r="N662" s="296"/>
      <c r="O662" s="296"/>
      <c r="P662" s="296"/>
      <c r="Q662" s="296"/>
      <c r="R662" s="296"/>
      <c r="S662" s="296"/>
      <c r="T662" s="296"/>
      <c r="U662" s="296"/>
      <c r="V662" s="296"/>
      <c r="W662" s="296"/>
      <c r="X662" s="296"/>
      <c r="Y662" s="296"/>
      <c r="Z662" s="296"/>
    </row>
    <row r="663" spans="1:26" ht="15.75" customHeight="1" x14ac:dyDescent="0.25">
      <c r="A663" s="296"/>
      <c r="B663" s="296"/>
      <c r="C663" s="296"/>
      <c r="D663" s="296"/>
      <c r="E663" s="296"/>
      <c r="F663" s="296"/>
      <c r="G663" s="296"/>
      <c r="H663" s="505"/>
      <c r="I663" s="296"/>
      <c r="J663" s="296"/>
      <c r="K663" s="296"/>
      <c r="L663" s="296"/>
      <c r="M663" s="296"/>
      <c r="N663" s="296"/>
      <c r="O663" s="296"/>
      <c r="P663" s="296"/>
      <c r="Q663" s="296"/>
      <c r="R663" s="296"/>
      <c r="S663" s="296"/>
      <c r="T663" s="296"/>
      <c r="U663" s="296"/>
      <c r="V663" s="296"/>
      <c r="W663" s="296"/>
      <c r="X663" s="296"/>
      <c r="Y663" s="296"/>
      <c r="Z663" s="296"/>
    </row>
    <row r="664" spans="1:26" ht="15.75" customHeight="1" x14ac:dyDescent="0.25">
      <c r="A664" s="296"/>
      <c r="B664" s="296"/>
      <c r="C664" s="296"/>
      <c r="D664" s="296"/>
      <c r="E664" s="296"/>
      <c r="F664" s="296"/>
      <c r="G664" s="296"/>
      <c r="H664" s="505"/>
      <c r="I664" s="296"/>
      <c r="J664" s="296"/>
      <c r="K664" s="296"/>
      <c r="L664" s="296"/>
      <c r="M664" s="296"/>
      <c r="N664" s="296"/>
      <c r="O664" s="296"/>
      <c r="P664" s="296"/>
      <c r="Q664" s="296"/>
      <c r="R664" s="296"/>
      <c r="S664" s="296"/>
      <c r="T664" s="296"/>
      <c r="U664" s="296"/>
      <c r="V664" s="296"/>
      <c r="W664" s="296"/>
      <c r="X664" s="296"/>
      <c r="Y664" s="296"/>
      <c r="Z664" s="296"/>
    </row>
    <row r="665" spans="1:26" ht="15.75" customHeight="1" x14ac:dyDescent="0.25">
      <c r="A665" s="296"/>
      <c r="B665" s="296"/>
      <c r="C665" s="296"/>
      <c r="D665" s="296"/>
      <c r="E665" s="296"/>
      <c r="F665" s="296"/>
      <c r="G665" s="296"/>
      <c r="H665" s="505"/>
      <c r="I665" s="296"/>
      <c r="J665" s="296"/>
      <c r="K665" s="296"/>
      <c r="L665" s="296"/>
      <c r="M665" s="296"/>
      <c r="N665" s="296"/>
      <c r="O665" s="296"/>
      <c r="P665" s="296"/>
      <c r="Q665" s="296"/>
      <c r="R665" s="296"/>
      <c r="S665" s="296"/>
      <c r="T665" s="296"/>
      <c r="U665" s="296"/>
      <c r="V665" s="296"/>
      <c r="W665" s="296"/>
      <c r="X665" s="296"/>
      <c r="Y665" s="296"/>
      <c r="Z665" s="296"/>
    </row>
    <row r="666" spans="1:26" ht="15.75" customHeight="1" x14ac:dyDescent="0.25">
      <c r="A666" s="296"/>
      <c r="B666" s="296"/>
      <c r="C666" s="296"/>
      <c r="D666" s="296"/>
      <c r="E666" s="296"/>
      <c r="F666" s="296"/>
      <c r="G666" s="296"/>
      <c r="H666" s="505"/>
      <c r="I666" s="296"/>
      <c r="J666" s="296"/>
      <c r="K666" s="296"/>
      <c r="L666" s="296"/>
      <c r="M666" s="296"/>
      <c r="N666" s="296"/>
      <c r="O666" s="296"/>
      <c r="P666" s="296"/>
      <c r="Q666" s="296"/>
      <c r="R666" s="296"/>
      <c r="S666" s="296"/>
      <c r="T666" s="296"/>
      <c r="U666" s="296"/>
      <c r="V666" s="296"/>
      <c r="W666" s="296"/>
      <c r="X666" s="296"/>
      <c r="Y666" s="296"/>
      <c r="Z666" s="296"/>
    </row>
    <row r="667" spans="1:26" ht="15.75" customHeight="1" x14ac:dyDescent="0.25">
      <c r="A667" s="296"/>
      <c r="B667" s="296"/>
      <c r="C667" s="296"/>
      <c r="D667" s="296"/>
      <c r="E667" s="296"/>
      <c r="F667" s="296"/>
      <c r="G667" s="296"/>
      <c r="H667" s="505"/>
      <c r="I667" s="296"/>
      <c r="J667" s="296"/>
      <c r="K667" s="296"/>
      <c r="L667" s="296"/>
      <c r="M667" s="296"/>
      <c r="N667" s="296"/>
      <c r="O667" s="296"/>
      <c r="P667" s="296"/>
      <c r="Q667" s="296"/>
      <c r="R667" s="296"/>
      <c r="S667" s="296"/>
      <c r="T667" s="296"/>
      <c r="U667" s="296"/>
      <c r="V667" s="296"/>
      <c r="W667" s="296"/>
      <c r="X667" s="296"/>
      <c r="Y667" s="296"/>
      <c r="Z667" s="296"/>
    </row>
    <row r="668" spans="1:26" ht="15.75" customHeight="1" x14ac:dyDescent="0.25">
      <c r="A668" s="296"/>
      <c r="B668" s="296"/>
      <c r="C668" s="296"/>
      <c r="D668" s="296"/>
      <c r="E668" s="296"/>
      <c r="F668" s="296"/>
      <c r="G668" s="296"/>
      <c r="H668" s="505"/>
      <c r="I668" s="296"/>
      <c r="J668" s="296"/>
      <c r="K668" s="296"/>
      <c r="L668" s="296"/>
      <c r="M668" s="296"/>
      <c r="N668" s="296"/>
      <c r="O668" s="296"/>
      <c r="P668" s="296"/>
      <c r="Q668" s="296"/>
      <c r="R668" s="296"/>
      <c r="S668" s="296"/>
      <c r="T668" s="296"/>
      <c r="U668" s="296"/>
      <c r="V668" s="296"/>
      <c r="W668" s="296"/>
      <c r="X668" s="296"/>
      <c r="Y668" s="296"/>
      <c r="Z668" s="296"/>
    </row>
    <row r="669" spans="1:26" ht="15.75" customHeight="1" x14ac:dyDescent="0.25">
      <c r="A669" s="296"/>
      <c r="B669" s="296"/>
      <c r="C669" s="296"/>
      <c r="D669" s="296"/>
      <c r="E669" s="296"/>
      <c r="F669" s="296"/>
      <c r="G669" s="296"/>
      <c r="H669" s="505"/>
      <c r="I669" s="296"/>
      <c r="J669" s="296"/>
      <c r="K669" s="296"/>
      <c r="L669" s="296"/>
      <c r="M669" s="296"/>
      <c r="N669" s="296"/>
      <c r="O669" s="296"/>
      <c r="P669" s="296"/>
      <c r="Q669" s="296"/>
      <c r="R669" s="296"/>
      <c r="S669" s="296"/>
      <c r="T669" s="296"/>
      <c r="U669" s="296"/>
      <c r="V669" s="296"/>
      <c r="W669" s="296"/>
      <c r="X669" s="296"/>
      <c r="Y669" s="296"/>
      <c r="Z669" s="296"/>
    </row>
    <row r="670" spans="1:26" ht="15.75" customHeight="1" x14ac:dyDescent="0.25">
      <c r="A670" s="296"/>
      <c r="B670" s="296"/>
      <c r="C670" s="296"/>
      <c r="D670" s="296"/>
      <c r="E670" s="296"/>
      <c r="F670" s="296"/>
      <c r="G670" s="296"/>
      <c r="H670" s="505"/>
      <c r="I670" s="296"/>
      <c r="J670" s="296"/>
      <c r="K670" s="296"/>
      <c r="L670" s="296"/>
      <c r="M670" s="296"/>
      <c r="N670" s="296"/>
      <c r="O670" s="296"/>
      <c r="P670" s="296"/>
      <c r="Q670" s="296"/>
      <c r="R670" s="296"/>
      <c r="S670" s="296"/>
      <c r="T670" s="296"/>
      <c r="U670" s="296"/>
      <c r="V670" s="296"/>
      <c r="W670" s="296"/>
      <c r="X670" s="296"/>
      <c r="Y670" s="296"/>
      <c r="Z670" s="296"/>
    </row>
    <row r="671" spans="1:26" ht="15.75" customHeight="1" x14ac:dyDescent="0.25">
      <c r="A671" s="296"/>
      <c r="B671" s="296"/>
      <c r="C671" s="296"/>
      <c r="D671" s="296"/>
      <c r="E671" s="296"/>
      <c r="F671" s="296"/>
      <c r="G671" s="296"/>
      <c r="H671" s="505"/>
      <c r="I671" s="296"/>
      <c r="J671" s="296"/>
      <c r="K671" s="296"/>
      <c r="L671" s="296"/>
      <c r="M671" s="296"/>
      <c r="N671" s="296"/>
      <c r="O671" s="296"/>
      <c r="P671" s="296"/>
      <c r="Q671" s="296"/>
      <c r="R671" s="296"/>
      <c r="S671" s="296"/>
      <c r="T671" s="296"/>
      <c r="U671" s="296"/>
      <c r="V671" s="296"/>
      <c r="W671" s="296"/>
      <c r="X671" s="296"/>
      <c r="Y671" s="296"/>
      <c r="Z671" s="296"/>
    </row>
    <row r="672" spans="1:26" ht="15.75" customHeight="1" x14ac:dyDescent="0.25">
      <c r="A672" s="296"/>
      <c r="B672" s="296"/>
      <c r="C672" s="296"/>
      <c r="D672" s="296"/>
      <c r="E672" s="296"/>
      <c r="F672" s="296"/>
      <c r="G672" s="296"/>
      <c r="H672" s="505"/>
      <c r="I672" s="296"/>
      <c r="J672" s="296"/>
      <c r="K672" s="296"/>
      <c r="L672" s="296"/>
      <c r="M672" s="296"/>
      <c r="N672" s="296"/>
      <c r="O672" s="296"/>
      <c r="P672" s="296"/>
      <c r="Q672" s="296"/>
      <c r="R672" s="296"/>
      <c r="S672" s="296"/>
      <c r="T672" s="296"/>
      <c r="U672" s="296"/>
      <c r="V672" s="296"/>
      <c r="W672" s="296"/>
      <c r="X672" s="296"/>
      <c r="Y672" s="296"/>
      <c r="Z672" s="296"/>
    </row>
    <row r="673" spans="1:26" ht="15.75" customHeight="1" x14ac:dyDescent="0.25">
      <c r="A673" s="296"/>
      <c r="B673" s="296"/>
      <c r="C673" s="296"/>
      <c r="D673" s="296"/>
      <c r="E673" s="296"/>
      <c r="F673" s="296"/>
      <c r="G673" s="296"/>
      <c r="H673" s="505"/>
      <c r="I673" s="296"/>
      <c r="J673" s="296"/>
      <c r="K673" s="296"/>
      <c r="L673" s="296"/>
      <c r="M673" s="296"/>
      <c r="N673" s="296"/>
      <c r="O673" s="296"/>
      <c r="P673" s="296"/>
      <c r="Q673" s="296"/>
      <c r="R673" s="296"/>
      <c r="S673" s="296"/>
      <c r="T673" s="296"/>
      <c r="U673" s="296"/>
      <c r="V673" s="296"/>
      <c r="W673" s="296"/>
      <c r="X673" s="296"/>
      <c r="Y673" s="296"/>
      <c r="Z673" s="296"/>
    </row>
    <row r="674" spans="1:26" ht="15.75" customHeight="1" x14ac:dyDescent="0.25">
      <c r="A674" s="296"/>
      <c r="B674" s="296"/>
      <c r="C674" s="296"/>
      <c r="D674" s="296"/>
      <c r="E674" s="296"/>
      <c r="F674" s="296"/>
      <c r="G674" s="296"/>
      <c r="H674" s="505"/>
      <c r="I674" s="296"/>
      <c r="J674" s="296"/>
      <c r="K674" s="296"/>
      <c r="L674" s="296"/>
      <c r="M674" s="296"/>
      <c r="N674" s="296"/>
      <c r="O674" s="296"/>
      <c r="P674" s="296"/>
      <c r="Q674" s="296"/>
      <c r="R674" s="296"/>
      <c r="S674" s="296"/>
      <c r="T674" s="296"/>
      <c r="U674" s="296"/>
      <c r="V674" s="296"/>
      <c r="W674" s="296"/>
      <c r="X674" s="296"/>
      <c r="Y674" s="296"/>
      <c r="Z674" s="296"/>
    </row>
    <row r="675" spans="1:26" ht="15.75" customHeight="1" x14ac:dyDescent="0.25">
      <c r="A675" s="296"/>
      <c r="B675" s="296"/>
      <c r="C675" s="296"/>
      <c r="D675" s="296"/>
      <c r="E675" s="296"/>
      <c r="F675" s="296"/>
      <c r="G675" s="296"/>
      <c r="H675" s="505"/>
      <c r="I675" s="296"/>
      <c r="J675" s="296"/>
      <c r="K675" s="296"/>
      <c r="L675" s="296"/>
      <c r="M675" s="296"/>
      <c r="N675" s="296"/>
      <c r="O675" s="296"/>
      <c r="P675" s="296"/>
      <c r="Q675" s="296"/>
      <c r="R675" s="296"/>
      <c r="S675" s="296"/>
      <c r="T675" s="296"/>
      <c r="U675" s="296"/>
      <c r="V675" s="296"/>
      <c r="W675" s="296"/>
      <c r="X675" s="296"/>
      <c r="Y675" s="296"/>
      <c r="Z675" s="296"/>
    </row>
    <row r="676" spans="1:26" ht="15.75" customHeight="1" x14ac:dyDescent="0.25">
      <c r="A676" s="296"/>
      <c r="B676" s="296"/>
      <c r="C676" s="296"/>
      <c r="D676" s="296"/>
      <c r="E676" s="296"/>
      <c r="F676" s="296"/>
      <c r="G676" s="296"/>
      <c r="H676" s="505"/>
      <c r="I676" s="296"/>
      <c r="J676" s="296"/>
      <c r="K676" s="296"/>
      <c r="L676" s="296"/>
      <c r="M676" s="296"/>
      <c r="N676" s="296"/>
      <c r="O676" s="296"/>
      <c r="P676" s="296"/>
      <c r="Q676" s="296"/>
      <c r="R676" s="296"/>
      <c r="S676" s="296"/>
      <c r="T676" s="296"/>
      <c r="U676" s="296"/>
      <c r="V676" s="296"/>
      <c r="W676" s="296"/>
      <c r="X676" s="296"/>
      <c r="Y676" s="296"/>
      <c r="Z676" s="296"/>
    </row>
    <row r="677" spans="1:26" ht="15.75" customHeight="1" x14ac:dyDescent="0.25">
      <c r="A677" s="296"/>
      <c r="B677" s="296"/>
      <c r="C677" s="296"/>
      <c r="D677" s="296"/>
      <c r="E677" s="296"/>
      <c r="F677" s="296"/>
      <c r="G677" s="296"/>
      <c r="H677" s="505"/>
      <c r="I677" s="296"/>
      <c r="J677" s="296"/>
      <c r="K677" s="296"/>
      <c r="L677" s="296"/>
      <c r="M677" s="296"/>
      <c r="N677" s="296"/>
      <c r="O677" s="296"/>
      <c r="P677" s="296"/>
      <c r="Q677" s="296"/>
      <c r="R677" s="296"/>
      <c r="S677" s="296"/>
      <c r="T677" s="296"/>
      <c r="U677" s="296"/>
      <c r="V677" s="296"/>
      <c r="W677" s="296"/>
      <c r="X677" s="296"/>
      <c r="Y677" s="296"/>
      <c r="Z677" s="296"/>
    </row>
    <row r="678" spans="1:26" ht="15.75" customHeight="1" x14ac:dyDescent="0.25">
      <c r="A678" s="296"/>
      <c r="B678" s="296"/>
      <c r="C678" s="296"/>
      <c r="D678" s="296"/>
      <c r="E678" s="296"/>
      <c r="F678" s="296"/>
      <c r="G678" s="296"/>
      <c r="H678" s="505"/>
      <c r="I678" s="296"/>
      <c r="J678" s="296"/>
      <c r="K678" s="296"/>
      <c r="L678" s="296"/>
      <c r="M678" s="296"/>
      <c r="N678" s="296"/>
      <c r="O678" s="296"/>
      <c r="P678" s="296"/>
      <c r="Q678" s="296"/>
      <c r="R678" s="296"/>
      <c r="S678" s="296"/>
      <c r="T678" s="296"/>
      <c r="U678" s="296"/>
      <c r="V678" s="296"/>
      <c r="W678" s="296"/>
      <c r="X678" s="296"/>
      <c r="Y678" s="296"/>
      <c r="Z678" s="296"/>
    </row>
    <row r="679" spans="1:26" ht="15.75" customHeight="1" x14ac:dyDescent="0.25">
      <c r="A679" s="296"/>
      <c r="B679" s="296"/>
      <c r="C679" s="296"/>
      <c r="D679" s="296"/>
      <c r="E679" s="296"/>
      <c r="F679" s="296"/>
      <c r="G679" s="296"/>
      <c r="H679" s="505"/>
      <c r="I679" s="296"/>
      <c r="J679" s="296"/>
      <c r="K679" s="296"/>
      <c r="L679" s="296"/>
      <c r="M679" s="296"/>
      <c r="N679" s="296"/>
      <c r="O679" s="296"/>
      <c r="P679" s="296"/>
      <c r="Q679" s="296"/>
      <c r="R679" s="296"/>
      <c r="S679" s="296"/>
      <c r="T679" s="296"/>
      <c r="U679" s="296"/>
      <c r="V679" s="296"/>
      <c r="W679" s="296"/>
      <c r="X679" s="296"/>
      <c r="Y679" s="296"/>
      <c r="Z679" s="296"/>
    </row>
    <row r="680" spans="1:26" ht="15.75" customHeight="1" x14ac:dyDescent="0.25">
      <c r="A680" s="296"/>
      <c r="B680" s="296"/>
      <c r="C680" s="296"/>
      <c r="D680" s="296"/>
      <c r="E680" s="296"/>
      <c r="F680" s="296"/>
      <c r="G680" s="296"/>
      <c r="H680" s="505"/>
      <c r="I680" s="296"/>
      <c r="J680" s="296"/>
      <c r="K680" s="296"/>
      <c r="L680" s="296"/>
      <c r="M680" s="296"/>
      <c r="N680" s="296"/>
      <c r="O680" s="296"/>
      <c r="P680" s="296"/>
      <c r="Q680" s="296"/>
      <c r="R680" s="296"/>
      <c r="S680" s="296"/>
      <c r="T680" s="296"/>
      <c r="U680" s="296"/>
      <c r="V680" s="296"/>
      <c r="W680" s="296"/>
      <c r="X680" s="296"/>
      <c r="Y680" s="296"/>
      <c r="Z680" s="296"/>
    </row>
    <row r="681" spans="1:26" ht="15.75" customHeight="1" x14ac:dyDescent="0.25">
      <c r="A681" s="296"/>
      <c r="B681" s="296"/>
      <c r="C681" s="296"/>
      <c r="D681" s="296"/>
      <c r="E681" s="296"/>
      <c r="F681" s="296"/>
      <c r="G681" s="296"/>
      <c r="H681" s="505"/>
      <c r="I681" s="296"/>
      <c r="J681" s="296"/>
      <c r="K681" s="296"/>
      <c r="L681" s="296"/>
      <c r="M681" s="296"/>
      <c r="N681" s="296"/>
      <c r="O681" s="296"/>
      <c r="P681" s="296"/>
      <c r="Q681" s="296"/>
      <c r="R681" s="296"/>
      <c r="S681" s="296"/>
      <c r="T681" s="296"/>
      <c r="U681" s="296"/>
      <c r="V681" s="296"/>
      <c r="W681" s="296"/>
      <c r="X681" s="296"/>
      <c r="Y681" s="296"/>
      <c r="Z681" s="296"/>
    </row>
    <row r="682" spans="1:26" ht="15.75" customHeight="1" x14ac:dyDescent="0.25">
      <c r="A682" s="296"/>
      <c r="B682" s="296"/>
      <c r="C682" s="296"/>
      <c r="D682" s="296"/>
      <c r="E682" s="296"/>
      <c r="F682" s="296"/>
      <c r="G682" s="296"/>
      <c r="H682" s="505"/>
      <c r="I682" s="296"/>
      <c r="J682" s="296"/>
      <c r="K682" s="296"/>
      <c r="L682" s="296"/>
      <c r="M682" s="296"/>
      <c r="N682" s="296"/>
      <c r="O682" s="296"/>
      <c r="P682" s="296"/>
      <c r="Q682" s="296"/>
      <c r="R682" s="296"/>
      <c r="S682" s="296"/>
      <c r="T682" s="296"/>
      <c r="U682" s="296"/>
      <c r="V682" s="296"/>
      <c r="W682" s="296"/>
      <c r="X682" s="296"/>
      <c r="Y682" s="296"/>
      <c r="Z682" s="296"/>
    </row>
    <row r="683" spans="1:26" ht="15.75" customHeight="1" x14ac:dyDescent="0.25">
      <c r="A683" s="296"/>
      <c r="B683" s="296"/>
      <c r="C683" s="296"/>
      <c r="D683" s="296"/>
      <c r="E683" s="296"/>
      <c r="F683" s="296"/>
      <c r="G683" s="296"/>
      <c r="H683" s="505"/>
      <c r="I683" s="296"/>
      <c r="J683" s="296"/>
      <c r="K683" s="296"/>
      <c r="L683" s="296"/>
      <c r="M683" s="296"/>
      <c r="N683" s="296"/>
      <c r="O683" s="296"/>
      <c r="P683" s="296"/>
      <c r="Q683" s="296"/>
      <c r="R683" s="296"/>
      <c r="S683" s="296"/>
      <c r="T683" s="296"/>
      <c r="U683" s="296"/>
      <c r="V683" s="296"/>
      <c r="W683" s="296"/>
      <c r="X683" s="296"/>
      <c r="Y683" s="296"/>
      <c r="Z683" s="296"/>
    </row>
    <row r="684" spans="1:26" ht="15.75" customHeight="1" x14ac:dyDescent="0.25">
      <c r="A684" s="296"/>
      <c r="B684" s="296"/>
      <c r="C684" s="296"/>
      <c r="D684" s="296"/>
      <c r="E684" s="296"/>
      <c r="F684" s="296"/>
      <c r="G684" s="296"/>
      <c r="H684" s="505"/>
      <c r="I684" s="296"/>
      <c r="J684" s="296"/>
      <c r="K684" s="296"/>
      <c r="L684" s="296"/>
      <c r="M684" s="296"/>
      <c r="N684" s="296"/>
      <c r="O684" s="296"/>
      <c r="P684" s="296"/>
      <c r="Q684" s="296"/>
      <c r="R684" s="296"/>
      <c r="S684" s="296"/>
      <c r="T684" s="296"/>
      <c r="U684" s="296"/>
      <c r="V684" s="296"/>
      <c r="W684" s="296"/>
      <c r="X684" s="296"/>
      <c r="Y684" s="296"/>
      <c r="Z684" s="296"/>
    </row>
    <row r="685" spans="1:26" ht="15.75" customHeight="1" x14ac:dyDescent="0.25">
      <c r="A685" s="296"/>
      <c r="B685" s="296"/>
      <c r="C685" s="296"/>
      <c r="D685" s="296"/>
      <c r="E685" s="296"/>
      <c r="F685" s="296"/>
      <c r="G685" s="296"/>
      <c r="H685" s="505"/>
      <c r="I685" s="296"/>
      <c r="J685" s="296"/>
      <c r="K685" s="296"/>
      <c r="L685" s="296"/>
      <c r="M685" s="296"/>
      <c r="N685" s="296"/>
      <c r="O685" s="296"/>
      <c r="P685" s="296"/>
      <c r="Q685" s="296"/>
      <c r="R685" s="296"/>
      <c r="S685" s="296"/>
      <c r="T685" s="296"/>
      <c r="U685" s="296"/>
      <c r="V685" s="296"/>
      <c r="W685" s="296"/>
      <c r="X685" s="296"/>
      <c r="Y685" s="296"/>
      <c r="Z685" s="296"/>
    </row>
    <row r="686" spans="1:26" ht="15.75" customHeight="1" x14ac:dyDescent="0.25">
      <c r="A686" s="296"/>
      <c r="B686" s="296"/>
      <c r="C686" s="296"/>
      <c r="D686" s="296"/>
      <c r="E686" s="296"/>
      <c r="F686" s="296"/>
      <c r="G686" s="296"/>
      <c r="H686" s="505"/>
      <c r="I686" s="296"/>
      <c r="J686" s="296"/>
      <c r="K686" s="296"/>
      <c r="L686" s="296"/>
      <c r="M686" s="296"/>
      <c r="N686" s="296"/>
      <c r="O686" s="296"/>
      <c r="P686" s="296"/>
      <c r="Q686" s="296"/>
      <c r="R686" s="296"/>
      <c r="S686" s="296"/>
      <c r="T686" s="296"/>
      <c r="U686" s="296"/>
      <c r="V686" s="296"/>
      <c r="W686" s="296"/>
      <c r="X686" s="296"/>
      <c r="Y686" s="296"/>
      <c r="Z686" s="296"/>
    </row>
    <row r="687" spans="1:26" ht="15.75" customHeight="1" x14ac:dyDescent="0.25">
      <c r="A687" s="296"/>
      <c r="B687" s="296"/>
      <c r="C687" s="296"/>
      <c r="D687" s="296"/>
      <c r="E687" s="296"/>
      <c r="F687" s="296"/>
      <c r="G687" s="296"/>
      <c r="H687" s="505"/>
      <c r="I687" s="296"/>
      <c r="J687" s="296"/>
      <c r="K687" s="296"/>
      <c r="L687" s="296"/>
      <c r="M687" s="296"/>
      <c r="N687" s="296"/>
      <c r="O687" s="296"/>
      <c r="P687" s="296"/>
      <c r="Q687" s="296"/>
      <c r="R687" s="296"/>
      <c r="S687" s="296"/>
      <c r="T687" s="296"/>
      <c r="U687" s="296"/>
      <c r="V687" s="296"/>
      <c r="W687" s="296"/>
      <c r="X687" s="296"/>
      <c r="Y687" s="296"/>
      <c r="Z687" s="296"/>
    </row>
    <row r="688" spans="1:26" ht="15.75" customHeight="1" x14ac:dyDescent="0.25">
      <c r="A688" s="296"/>
      <c r="B688" s="296"/>
      <c r="C688" s="296"/>
      <c r="D688" s="296"/>
      <c r="E688" s="296"/>
      <c r="F688" s="296"/>
      <c r="G688" s="296"/>
      <c r="H688" s="505"/>
      <c r="I688" s="296"/>
      <c r="J688" s="296"/>
      <c r="K688" s="296"/>
      <c r="L688" s="296"/>
      <c r="M688" s="296"/>
      <c r="N688" s="296"/>
      <c r="O688" s="296"/>
      <c r="P688" s="296"/>
      <c r="Q688" s="296"/>
      <c r="R688" s="296"/>
      <c r="S688" s="296"/>
      <c r="T688" s="296"/>
      <c r="U688" s="296"/>
      <c r="V688" s="296"/>
      <c r="W688" s="296"/>
      <c r="X688" s="296"/>
      <c r="Y688" s="296"/>
      <c r="Z688" s="296"/>
    </row>
    <row r="689" spans="1:26" ht="15.75" customHeight="1" x14ac:dyDescent="0.25">
      <c r="A689" s="296"/>
      <c r="B689" s="296"/>
      <c r="C689" s="296"/>
      <c r="D689" s="296"/>
      <c r="E689" s="296"/>
      <c r="F689" s="296"/>
      <c r="G689" s="296"/>
      <c r="H689" s="505"/>
      <c r="I689" s="296"/>
      <c r="J689" s="296"/>
      <c r="K689" s="296"/>
      <c r="L689" s="296"/>
      <c r="M689" s="296"/>
      <c r="N689" s="296"/>
      <c r="O689" s="296"/>
      <c r="P689" s="296"/>
      <c r="Q689" s="296"/>
      <c r="R689" s="296"/>
      <c r="S689" s="296"/>
      <c r="T689" s="296"/>
      <c r="U689" s="296"/>
      <c r="V689" s="296"/>
      <c r="W689" s="296"/>
      <c r="X689" s="296"/>
      <c r="Y689" s="296"/>
      <c r="Z689" s="296"/>
    </row>
    <row r="690" spans="1:26" ht="15.75" customHeight="1" x14ac:dyDescent="0.25">
      <c r="A690" s="296"/>
      <c r="B690" s="296"/>
      <c r="C690" s="296"/>
      <c r="D690" s="296"/>
      <c r="E690" s="296"/>
      <c r="F690" s="296"/>
      <c r="G690" s="296"/>
      <c r="H690" s="505"/>
      <c r="I690" s="296"/>
      <c r="J690" s="296"/>
      <c r="K690" s="296"/>
      <c r="L690" s="296"/>
      <c r="M690" s="296"/>
      <c r="N690" s="296"/>
      <c r="O690" s="296"/>
      <c r="P690" s="296"/>
      <c r="Q690" s="296"/>
      <c r="R690" s="296"/>
      <c r="S690" s="296"/>
      <c r="T690" s="296"/>
      <c r="U690" s="296"/>
      <c r="V690" s="296"/>
      <c r="W690" s="296"/>
      <c r="X690" s="296"/>
      <c r="Y690" s="296"/>
      <c r="Z690" s="296"/>
    </row>
    <row r="691" spans="1:26" ht="15.75" customHeight="1" x14ac:dyDescent="0.25">
      <c r="A691" s="296"/>
      <c r="B691" s="296"/>
      <c r="C691" s="296"/>
      <c r="D691" s="296"/>
      <c r="E691" s="296"/>
      <c r="F691" s="296"/>
      <c r="G691" s="296"/>
      <c r="H691" s="505"/>
      <c r="I691" s="296"/>
      <c r="J691" s="296"/>
      <c r="K691" s="296"/>
      <c r="L691" s="296"/>
      <c r="M691" s="296"/>
      <c r="N691" s="296"/>
      <c r="O691" s="296"/>
      <c r="P691" s="296"/>
      <c r="Q691" s="296"/>
      <c r="R691" s="296"/>
      <c r="S691" s="296"/>
      <c r="T691" s="296"/>
      <c r="U691" s="296"/>
      <c r="V691" s="296"/>
      <c r="W691" s="296"/>
      <c r="X691" s="296"/>
      <c r="Y691" s="296"/>
      <c r="Z691" s="296"/>
    </row>
    <row r="692" spans="1:26" ht="15.75" customHeight="1" x14ac:dyDescent="0.25">
      <c r="A692" s="296"/>
      <c r="B692" s="296"/>
      <c r="C692" s="296"/>
      <c r="D692" s="296"/>
      <c r="E692" s="296"/>
      <c r="F692" s="296"/>
      <c r="G692" s="296"/>
      <c r="H692" s="505"/>
      <c r="I692" s="296"/>
      <c r="J692" s="296"/>
      <c r="K692" s="296"/>
      <c r="L692" s="296"/>
      <c r="M692" s="296"/>
      <c r="N692" s="296"/>
      <c r="O692" s="296"/>
      <c r="P692" s="296"/>
      <c r="Q692" s="296"/>
      <c r="R692" s="296"/>
      <c r="S692" s="296"/>
      <c r="T692" s="296"/>
      <c r="U692" s="296"/>
      <c r="V692" s="296"/>
      <c r="W692" s="296"/>
      <c r="X692" s="296"/>
      <c r="Y692" s="296"/>
      <c r="Z692" s="296"/>
    </row>
    <row r="693" spans="1:26" ht="15.75" customHeight="1" x14ac:dyDescent="0.25">
      <c r="A693" s="296"/>
      <c r="B693" s="296"/>
      <c r="C693" s="296"/>
      <c r="D693" s="296"/>
      <c r="E693" s="296"/>
      <c r="F693" s="296"/>
      <c r="G693" s="296"/>
      <c r="H693" s="505"/>
      <c r="I693" s="296"/>
      <c r="J693" s="296"/>
      <c r="K693" s="296"/>
      <c r="L693" s="296"/>
      <c r="M693" s="296"/>
      <c r="N693" s="296"/>
      <c r="O693" s="296"/>
      <c r="P693" s="296"/>
      <c r="Q693" s="296"/>
      <c r="R693" s="296"/>
      <c r="S693" s="296"/>
      <c r="T693" s="296"/>
      <c r="U693" s="296"/>
      <c r="V693" s="296"/>
      <c r="W693" s="296"/>
      <c r="X693" s="296"/>
      <c r="Y693" s="296"/>
      <c r="Z693" s="296"/>
    </row>
    <row r="694" spans="1:26" ht="15.75" customHeight="1" x14ac:dyDescent="0.25">
      <c r="A694" s="296"/>
      <c r="B694" s="296"/>
      <c r="C694" s="296"/>
      <c r="D694" s="296"/>
      <c r="E694" s="296"/>
      <c r="F694" s="296"/>
      <c r="G694" s="296"/>
      <c r="H694" s="505"/>
      <c r="I694" s="296"/>
      <c r="J694" s="296"/>
      <c r="K694" s="296"/>
      <c r="L694" s="296"/>
      <c r="M694" s="296"/>
      <c r="N694" s="296"/>
      <c r="O694" s="296"/>
      <c r="P694" s="296"/>
      <c r="Q694" s="296"/>
      <c r="R694" s="296"/>
      <c r="S694" s="296"/>
      <c r="T694" s="296"/>
      <c r="U694" s="296"/>
      <c r="V694" s="296"/>
      <c r="W694" s="296"/>
      <c r="X694" s="296"/>
      <c r="Y694" s="296"/>
      <c r="Z694" s="296"/>
    </row>
    <row r="695" spans="1:26" ht="15.75" customHeight="1" x14ac:dyDescent="0.25">
      <c r="A695" s="296"/>
      <c r="B695" s="296"/>
      <c r="C695" s="296"/>
      <c r="D695" s="296"/>
      <c r="E695" s="296"/>
      <c r="F695" s="296"/>
      <c r="G695" s="296"/>
      <c r="H695" s="505"/>
      <c r="I695" s="296"/>
      <c r="J695" s="296"/>
      <c r="K695" s="296"/>
      <c r="L695" s="296"/>
      <c r="M695" s="296"/>
      <c r="N695" s="296"/>
      <c r="O695" s="296"/>
      <c r="P695" s="296"/>
      <c r="Q695" s="296"/>
      <c r="R695" s="296"/>
      <c r="S695" s="296"/>
      <c r="T695" s="296"/>
      <c r="U695" s="296"/>
      <c r="V695" s="296"/>
      <c r="W695" s="296"/>
      <c r="X695" s="296"/>
      <c r="Y695" s="296"/>
      <c r="Z695" s="296"/>
    </row>
    <row r="696" spans="1:26" ht="15.75" customHeight="1" x14ac:dyDescent="0.25">
      <c r="A696" s="296"/>
      <c r="B696" s="296"/>
      <c r="C696" s="296"/>
      <c r="D696" s="296"/>
      <c r="E696" s="296"/>
      <c r="F696" s="296"/>
      <c r="G696" s="296"/>
      <c r="H696" s="505"/>
      <c r="I696" s="296"/>
      <c r="J696" s="296"/>
      <c r="K696" s="296"/>
      <c r="L696" s="296"/>
      <c r="M696" s="296"/>
      <c r="N696" s="296"/>
      <c r="O696" s="296"/>
      <c r="P696" s="296"/>
      <c r="Q696" s="296"/>
      <c r="R696" s="296"/>
      <c r="S696" s="296"/>
      <c r="T696" s="296"/>
      <c r="U696" s="296"/>
      <c r="V696" s="296"/>
      <c r="W696" s="296"/>
      <c r="X696" s="296"/>
      <c r="Y696" s="296"/>
      <c r="Z696" s="296"/>
    </row>
    <row r="697" spans="1:26" ht="15.75" customHeight="1" x14ac:dyDescent="0.25">
      <c r="A697" s="296"/>
      <c r="B697" s="296"/>
      <c r="C697" s="296"/>
      <c r="D697" s="296"/>
      <c r="E697" s="296"/>
      <c r="F697" s="296"/>
      <c r="G697" s="296"/>
      <c r="H697" s="505"/>
      <c r="I697" s="296"/>
      <c r="J697" s="296"/>
      <c r="K697" s="296"/>
      <c r="L697" s="296"/>
      <c r="M697" s="296"/>
      <c r="N697" s="296"/>
      <c r="O697" s="296"/>
      <c r="P697" s="296"/>
      <c r="Q697" s="296"/>
      <c r="R697" s="296"/>
      <c r="S697" s="296"/>
      <c r="T697" s="296"/>
      <c r="U697" s="296"/>
      <c r="V697" s="296"/>
      <c r="W697" s="296"/>
      <c r="X697" s="296"/>
      <c r="Y697" s="296"/>
      <c r="Z697" s="296"/>
    </row>
    <row r="698" spans="1:26" ht="15.75" customHeight="1" x14ac:dyDescent="0.25">
      <c r="A698" s="296"/>
      <c r="B698" s="296"/>
      <c r="C698" s="296"/>
      <c r="D698" s="296"/>
      <c r="E698" s="296"/>
      <c r="F698" s="296"/>
      <c r="G698" s="296"/>
      <c r="H698" s="505"/>
      <c r="I698" s="296"/>
      <c r="J698" s="296"/>
      <c r="K698" s="296"/>
      <c r="L698" s="296"/>
      <c r="M698" s="296"/>
      <c r="N698" s="296"/>
      <c r="O698" s="296"/>
      <c r="P698" s="296"/>
      <c r="Q698" s="296"/>
      <c r="R698" s="296"/>
      <c r="S698" s="296"/>
      <c r="T698" s="296"/>
      <c r="U698" s="296"/>
      <c r="V698" s="296"/>
      <c r="W698" s="296"/>
      <c r="X698" s="296"/>
      <c r="Y698" s="296"/>
      <c r="Z698" s="296"/>
    </row>
    <row r="699" spans="1:26" ht="15.75" customHeight="1" x14ac:dyDescent="0.25">
      <c r="A699" s="296"/>
      <c r="B699" s="296"/>
      <c r="C699" s="296"/>
      <c r="D699" s="296"/>
      <c r="E699" s="296"/>
      <c r="F699" s="296"/>
      <c r="G699" s="296"/>
      <c r="H699" s="505"/>
      <c r="I699" s="296"/>
      <c r="J699" s="296"/>
      <c r="K699" s="296"/>
      <c r="L699" s="296"/>
      <c r="M699" s="296"/>
      <c r="N699" s="296"/>
      <c r="O699" s="296"/>
      <c r="P699" s="296"/>
      <c r="Q699" s="296"/>
      <c r="R699" s="296"/>
      <c r="S699" s="296"/>
      <c r="T699" s="296"/>
      <c r="U699" s="296"/>
      <c r="V699" s="296"/>
      <c r="W699" s="296"/>
      <c r="X699" s="296"/>
      <c r="Y699" s="296"/>
      <c r="Z699" s="296"/>
    </row>
    <row r="700" spans="1:26" ht="15.75" customHeight="1" x14ac:dyDescent="0.25">
      <c r="A700" s="296"/>
      <c r="B700" s="296"/>
      <c r="C700" s="296"/>
      <c r="D700" s="296"/>
      <c r="E700" s="296"/>
      <c r="F700" s="296"/>
      <c r="G700" s="296"/>
      <c r="H700" s="505"/>
      <c r="I700" s="296"/>
      <c r="J700" s="296"/>
      <c r="K700" s="296"/>
      <c r="L700" s="296"/>
      <c r="M700" s="296"/>
      <c r="N700" s="296"/>
      <c r="O700" s="296"/>
      <c r="P700" s="296"/>
      <c r="Q700" s="296"/>
      <c r="R700" s="296"/>
      <c r="S700" s="296"/>
      <c r="T700" s="296"/>
      <c r="U700" s="296"/>
      <c r="V700" s="296"/>
      <c r="W700" s="296"/>
      <c r="X700" s="296"/>
      <c r="Y700" s="296"/>
      <c r="Z700" s="296"/>
    </row>
    <row r="701" spans="1:26" ht="15.75" customHeight="1" x14ac:dyDescent="0.25">
      <c r="A701" s="296"/>
      <c r="B701" s="296"/>
      <c r="C701" s="296"/>
      <c r="D701" s="296"/>
      <c r="E701" s="296"/>
      <c r="F701" s="296"/>
      <c r="G701" s="296"/>
      <c r="H701" s="505"/>
      <c r="I701" s="296"/>
      <c r="J701" s="296"/>
      <c r="K701" s="296"/>
      <c r="L701" s="296"/>
      <c r="M701" s="296"/>
      <c r="N701" s="296"/>
      <c r="O701" s="296"/>
      <c r="P701" s="296"/>
      <c r="Q701" s="296"/>
      <c r="R701" s="296"/>
      <c r="S701" s="296"/>
      <c r="T701" s="296"/>
      <c r="U701" s="296"/>
      <c r="V701" s="296"/>
      <c r="W701" s="296"/>
      <c r="X701" s="296"/>
      <c r="Y701" s="296"/>
      <c r="Z701" s="296"/>
    </row>
    <row r="702" spans="1:26" ht="15.75" customHeight="1" x14ac:dyDescent="0.25">
      <c r="A702" s="296"/>
      <c r="B702" s="296"/>
      <c r="C702" s="296"/>
      <c r="D702" s="296"/>
      <c r="E702" s="296"/>
      <c r="F702" s="296"/>
      <c r="G702" s="296"/>
      <c r="H702" s="505"/>
      <c r="I702" s="296"/>
      <c r="J702" s="296"/>
      <c r="K702" s="296"/>
      <c r="L702" s="296"/>
      <c r="M702" s="296"/>
      <c r="N702" s="296"/>
      <c r="O702" s="296"/>
      <c r="P702" s="296"/>
      <c r="Q702" s="296"/>
      <c r="R702" s="296"/>
      <c r="S702" s="296"/>
      <c r="T702" s="296"/>
      <c r="U702" s="296"/>
      <c r="V702" s="296"/>
      <c r="W702" s="296"/>
      <c r="X702" s="296"/>
      <c r="Y702" s="296"/>
      <c r="Z702" s="296"/>
    </row>
    <row r="703" spans="1:26" ht="15.75" customHeight="1" x14ac:dyDescent="0.25">
      <c r="A703" s="296"/>
      <c r="B703" s="296"/>
      <c r="C703" s="296"/>
      <c r="D703" s="296"/>
      <c r="E703" s="296"/>
      <c r="F703" s="296"/>
      <c r="G703" s="296"/>
      <c r="H703" s="505"/>
      <c r="I703" s="296"/>
      <c r="J703" s="296"/>
      <c r="K703" s="296"/>
      <c r="L703" s="296"/>
      <c r="M703" s="296"/>
      <c r="N703" s="296"/>
      <c r="O703" s="296"/>
      <c r="P703" s="296"/>
      <c r="Q703" s="296"/>
      <c r="R703" s="296"/>
      <c r="S703" s="296"/>
      <c r="T703" s="296"/>
      <c r="U703" s="296"/>
      <c r="V703" s="296"/>
      <c r="W703" s="296"/>
      <c r="X703" s="296"/>
      <c r="Y703" s="296"/>
      <c r="Z703" s="296"/>
    </row>
    <row r="704" spans="1:26" ht="15.75" customHeight="1" x14ac:dyDescent="0.25">
      <c r="A704" s="296"/>
      <c r="B704" s="296"/>
      <c r="C704" s="296"/>
      <c r="D704" s="296"/>
      <c r="E704" s="296"/>
      <c r="F704" s="296"/>
      <c r="G704" s="296"/>
      <c r="H704" s="505"/>
      <c r="I704" s="296"/>
      <c r="J704" s="296"/>
      <c r="K704" s="296"/>
      <c r="L704" s="296"/>
      <c r="M704" s="296"/>
      <c r="N704" s="296"/>
      <c r="O704" s="296"/>
      <c r="P704" s="296"/>
      <c r="Q704" s="296"/>
      <c r="R704" s="296"/>
      <c r="S704" s="296"/>
      <c r="T704" s="296"/>
      <c r="U704" s="296"/>
      <c r="V704" s="296"/>
      <c r="W704" s="296"/>
      <c r="X704" s="296"/>
      <c r="Y704" s="296"/>
      <c r="Z704" s="296"/>
    </row>
    <row r="705" spans="1:26" ht="15.75" customHeight="1" x14ac:dyDescent="0.25">
      <c r="A705" s="296"/>
      <c r="B705" s="296"/>
      <c r="C705" s="296"/>
      <c r="D705" s="296"/>
      <c r="E705" s="296"/>
      <c r="F705" s="296"/>
      <c r="G705" s="296"/>
      <c r="H705" s="505"/>
      <c r="I705" s="296"/>
      <c r="J705" s="296"/>
      <c r="K705" s="296"/>
      <c r="L705" s="296"/>
      <c r="M705" s="296"/>
      <c r="N705" s="296"/>
      <c r="O705" s="296"/>
      <c r="P705" s="296"/>
      <c r="Q705" s="296"/>
      <c r="R705" s="296"/>
      <c r="S705" s="296"/>
      <c r="T705" s="296"/>
      <c r="U705" s="296"/>
      <c r="V705" s="296"/>
      <c r="W705" s="296"/>
      <c r="X705" s="296"/>
      <c r="Y705" s="296"/>
      <c r="Z705" s="296"/>
    </row>
    <row r="706" spans="1:26" ht="15.75" customHeight="1" x14ac:dyDescent="0.25">
      <c r="A706" s="296"/>
      <c r="B706" s="296"/>
      <c r="C706" s="296"/>
      <c r="D706" s="296"/>
      <c r="E706" s="296"/>
      <c r="F706" s="296"/>
      <c r="G706" s="296"/>
      <c r="H706" s="505"/>
      <c r="I706" s="296"/>
      <c r="J706" s="296"/>
      <c r="K706" s="296"/>
      <c r="L706" s="296"/>
      <c r="M706" s="296"/>
      <c r="N706" s="296"/>
      <c r="O706" s="296"/>
      <c r="P706" s="296"/>
      <c r="Q706" s="296"/>
      <c r="R706" s="296"/>
      <c r="S706" s="296"/>
      <c r="T706" s="296"/>
      <c r="U706" s="296"/>
      <c r="V706" s="296"/>
      <c r="W706" s="296"/>
      <c r="X706" s="296"/>
      <c r="Y706" s="296"/>
      <c r="Z706" s="296"/>
    </row>
    <row r="707" spans="1:26" ht="15.75" customHeight="1" x14ac:dyDescent="0.25">
      <c r="A707" s="296"/>
      <c r="B707" s="296"/>
      <c r="C707" s="296"/>
      <c r="D707" s="296"/>
      <c r="E707" s="296"/>
      <c r="F707" s="296"/>
      <c r="G707" s="296"/>
      <c r="H707" s="505"/>
      <c r="I707" s="296"/>
      <c r="J707" s="296"/>
      <c r="K707" s="296"/>
      <c r="L707" s="296"/>
      <c r="M707" s="296"/>
      <c r="N707" s="296"/>
      <c r="O707" s="296"/>
      <c r="P707" s="296"/>
      <c r="Q707" s="296"/>
      <c r="R707" s="296"/>
      <c r="S707" s="296"/>
      <c r="T707" s="296"/>
      <c r="U707" s="296"/>
      <c r="V707" s="296"/>
      <c r="W707" s="296"/>
      <c r="X707" s="296"/>
      <c r="Y707" s="296"/>
      <c r="Z707" s="296"/>
    </row>
    <row r="708" spans="1:26" ht="15.75" customHeight="1" x14ac:dyDescent="0.25">
      <c r="A708" s="296"/>
      <c r="B708" s="296"/>
      <c r="C708" s="296"/>
      <c r="D708" s="296"/>
      <c r="E708" s="296"/>
      <c r="F708" s="296"/>
      <c r="G708" s="296"/>
      <c r="H708" s="505"/>
      <c r="I708" s="296"/>
      <c r="J708" s="296"/>
      <c r="K708" s="296"/>
      <c r="L708" s="296"/>
      <c r="M708" s="296"/>
      <c r="N708" s="296"/>
      <c r="O708" s="296"/>
      <c r="P708" s="296"/>
      <c r="Q708" s="296"/>
      <c r="R708" s="296"/>
      <c r="S708" s="296"/>
      <c r="T708" s="296"/>
      <c r="U708" s="296"/>
      <c r="V708" s="296"/>
      <c r="W708" s="296"/>
      <c r="X708" s="296"/>
      <c r="Y708" s="296"/>
      <c r="Z708" s="296"/>
    </row>
    <row r="709" spans="1:26" ht="15.75" customHeight="1" x14ac:dyDescent="0.25">
      <c r="A709" s="296"/>
      <c r="B709" s="296"/>
      <c r="C709" s="296"/>
      <c r="D709" s="296"/>
      <c r="E709" s="296"/>
      <c r="F709" s="296"/>
      <c r="G709" s="296"/>
      <c r="H709" s="505"/>
      <c r="I709" s="296"/>
      <c r="J709" s="296"/>
      <c r="K709" s="296"/>
      <c r="L709" s="296"/>
      <c r="M709" s="296"/>
      <c r="N709" s="296"/>
      <c r="O709" s="296"/>
      <c r="P709" s="296"/>
      <c r="Q709" s="296"/>
      <c r="R709" s="296"/>
      <c r="S709" s="296"/>
      <c r="T709" s="296"/>
      <c r="U709" s="296"/>
      <c r="V709" s="296"/>
      <c r="W709" s="296"/>
      <c r="X709" s="296"/>
      <c r="Y709" s="296"/>
      <c r="Z709" s="296"/>
    </row>
    <row r="710" spans="1:26" ht="15.75" customHeight="1" x14ac:dyDescent="0.25">
      <c r="A710" s="296"/>
      <c r="B710" s="296"/>
      <c r="C710" s="296"/>
      <c r="D710" s="296"/>
      <c r="E710" s="296"/>
      <c r="F710" s="296"/>
      <c r="G710" s="296"/>
      <c r="H710" s="505"/>
      <c r="I710" s="296"/>
      <c r="J710" s="296"/>
      <c r="K710" s="296"/>
      <c r="L710" s="296"/>
      <c r="M710" s="296"/>
      <c r="N710" s="296"/>
      <c r="O710" s="296"/>
      <c r="P710" s="296"/>
      <c r="Q710" s="296"/>
      <c r="R710" s="296"/>
      <c r="S710" s="296"/>
      <c r="T710" s="296"/>
      <c r="U710" s="296"/>
      <c r="V710" s="296"/>
      <c r="W710" s="296"/>
      <c r="X710" s="296"/>
      <c r="Y710" s="296"/>
      <c r="Z710" s="296"/>
    </row>
    <row r="711" spans="1:26" ht="15.75" customHeight="1" x14ac:dyDescent="0.25">
      <c r="A711" s="296"/>
      <c r="B711" s="296"/>
      <c r="C711" s="296"/>
      <c r="D711" s="296"/>
      <c r="E711" s="296"/>
      <c r="F711" s="296"/>
      <c r="G711" s="296"/>
      <c r="H711" s="505"/>
      <c r="I711" s="296"/>
      <c r="J711" s="296"/>
      <c r="K711" s="296"/>
      <c r="L711" s="296"/>
      <c r="M711" s="296"/>
      <c r="N711" s="296"/>
      <c r="O711" s="296"/>
      <c r="P711" s="296"/>
      <c r="Q711" s="296"/>
      <c r="R711" s="296"/>
      <c r="S711" s="296"/>
      <c r="T711" s="296"/>
      <c r="U711" s="296"/>
      <c r="V711" s="296"/>
      <c r="W711" s="296"/>
      <c r="X711" s="296"/>
      <c r="Y711" s="296"/>
      <c r="Z711" s="296"/>
    </row>
    <row r="712" spans="1:26" ht="15.75" customHeight="1" x14ac:dyDescent="0.25">
      <c r="A712" s="296"/>
      <c r="B712" s="296"/>
      <c r="C712" s="296"/>
      <c r="D712" s="296"/>
      <c r="E712" s="296"/>
      <c r="F712" s="296"/>
      <c r="G712" s="296"/>
      <c r="H712" s="505"/>
      <c r="I712" s="296"/>
      <c r="J712" s="296"/>
      <c r="K712" s="296"/>
      <c r="L712" s="296"/>
      <c r="M712" s="296"/>
      <c r="N712" s="296"/>
      <c r="O712" s="296"/>
      <c r="P712" s="296"/>
      <c r="Q712" s="296"/>
      <c r="R712" s="296"/>
      <c r="S712" s="296"/>
      <c r="T712" s="296"/>
      <c r="U712" s="296"/>
      <c r="V712" s="296"/>
      <c r="W712" s="296"/>
      <c r="X712" s="296"/>
      <c r="Y712" s="296"/>
      <c r="Z712" s="296"/>
    </row>
    <row r="713" spans="1:26" ht="15.75" customHeight="1" x14ac:dyDescent="0.25">
      <c r="A713" s="296"/>
      <c r="B713" s="296"/>
      <c r="C713" s="296"/>
      <c r="D713" s="296"/>
      <c r="E713" s="296"/>
      <c r="F713" s="296"/>
      <c r="G713" s="296"/>
      <c r="H713" s="505"/>
      <c r="I713" s="296"/>
      <c r="J713" s="296"/>
      <c r="K713" s="296"/>
      <c r="L713" s="296"/>
      <c r="M713" s="296"/>
      <c r="N713" s="296"/>
      <c r="O713" s="296"/>
      <c r="P713" s="296"/>
      <c r="Q713" s="296"/>
      <c r="R713" s="296"/>
      <c r="S713" s="296"/>
      <c r="T713" s="296"/>
      <c r="U713" s="296"/>
      <c r="V713" s="296"/>
      <c r="W713" s="296"/>
      <c r="X713" s="296"/>
      <c r="Y713" s="296"/>
      <c r="Z713" s="296"/>
    </row>
    <row r="714" spans="1:26" ht="15.75" customHeight="1" x14ac:dyDescent="0.25">
      <c r="A714" s="296"/>
      <c r="B714" s="296"/>
      <c r="C714" s="296"/>
      <c r="D714" s="296"/>
      <c r="E714" s="296"/>
      <c r="F714" s="296"/>
      <c r="G714" s="296"/>
      <c r="H714" s="505"/>
      <c r="I714" s="296"/>
      <c r="J714" s="296"/>
      <c r="K714" s="296"/>
      <c r="L714" s="296"/>
      <c r="M714" s="296"/>
      <c r="N714" s="296"/>
      <c r="O714" s="296"/>
      <c r="P714" s="296"/>
      <c r="Q714" s="296"/>
      <c r="R714" s="296"/>
      <c r="S714" s="296"/>
      <c r="T714" s="296"/>
      <c r="U714" s="296"/>
      <c r="V714" s="296"/>
      <c r="W714" s="296"/>
      <c r="X714" s="296"/>
      <c r="Y714" s="296"/>
      <c r="Z714" s="296"/>
    </row>
    <row r="715" spans="1:26" ht="15.75" customHeight="1" x14ac:dyDescent="0.25">
      <c r="A715" s="296"/>
      <c r="B715" s="296"/>
      <c r="C715" s="296"/>
      <c r="D715" s="296"/>
      <c r="E715" s="296"/>
      <c r="F715" s="296"/>
      <c r="G715" s="296"/>
      <c r="H715" s="505"/>
      <c r="I715" s="296"/>
      <c r="J715" s="296"/>
      <c r="K715" s="296"/>
      <c r="L715" s="296"/>
      <c r="M715" s="296"/>
      <c r="N715" s="296"/>
      <c r="O715" s="296"/>
      <c r="P715" s="296"/>
      <c r="Q715" s="296"/>
      <c r="R715" s="296"/>
      <c r="S715" s="296"/>
      <c r="T715" s="296"/>
      <c r="U715" s="296"/>
      <c r="V715" s="296"/>
      <c r="W715" s="296"/>
      <c r="X715" s="296"/>
      <c r="Y715" s="296"/>
      <c r="Z715" s="296"/>
    </row>
    <row r="716" spans="1:26" ht="15.75" customHeight="1" x14ac:dyDescent="0.25">
      <c r="A716" s="296"/>
      <c r="B716" s="296"/>
      <c r="C716" s="296"/>
      <c r="D716" s="296"/>
      <c r="E716" s="296"/>
      <c r="F716" s="296"/>
      <c r="G716" s="296"/>
      <c r="H716" s="505"/>
      <c r="I716" s="296"/>
      <c r="J716" s="296"/>
      <c r="K716" s="296"/>
      <c r="L716" s="296"/>
      <c r="M716" s="296"/>
      <c r="N716" s="296"/>
      <c r="O716" s="296"/>
      <c r="P716" s="296"/>
      <c r="Q716" s="296"/>
      <c r="R716" s="296"/>
      <c r="S716" s="296"/>
      <c r="T716" s="296"/>
      <c r="U716" s="296"/>
      <c r="V716" s="296"/>
      <c r="W716" s="296"/>
      <c r="X716" s="296"/>
      <c r="Y716" s="296"/>
      <c r="Z716" s="296"/>
    </row>
    <row r="717" spans="1:26" ht="15.75" customHeight="1" x14ac:dyDescent="0.25">
      <c r="A717" s="296"/>
      <c r="B717" s="296"/>
      <c r="C717" s="296"/>
      <c r="D717" s="296"/>
      <c r="E717" s="296"/>
      <c r="F717" s="296"/>
      <c r="G717" s="296"/>
      <c r="H717" s="505"/>
      <c r="I717" s="296"/>
      <c r="J717" s="296"/>
      <c r="K717" s="296"/>
      <c r="L717" s="296"/>
      <c r="M717" s="296"/>
      <c r="N717" s="296"/>
      <c r="O717" s="296"/>
      <c r="P717" s="296"/>
      <c r="Q717" s="296"/>
      <c r="R717" s="296"/>
      <c r="S717" s="296"/>
      <c r="T717" s="296"/>
      <c r="U717" s="296"/>
      <c r="V717" s="296"/>
      <c r="W717" s="296"/>
      <c r="X717" s="296"/>
      <c r="Y717" s="296"/>
      <c r="Z717" s="296"/>
    </row>
    <row r="718" spans="1:26" ht="15.75" customHeight="1" x14ac:dyDescent="0.25">
      <c r="A718" s="296"/>
      <c r="B718" s="296"/>
      <c r="C718" s="296"/>
      <c r="D718" s="296"/>
      <c r="E718" s="296"/>
      <c r="F718" s="296"/>
      <c r="G718" s="296"/>
      <c r="H718" s="505"/>
      <c r="I718" s="296"/>
      <c r="J718" s="296"/>
      <c r="K718" s="296"/>
      <c r="L718" s="296"/>
      <c r="M718" s="296"/>
      <c r="N718" s="296"/>
      <c r="O718" s="296"/>
      <c r="P718" s="296"/>
      <c r="Q718" s="296"/>
      <c r="R718" s="296"/>
      <c r="S718" s="296"/>
      <c r="T718" s="296"/>
      <c r="U718" s="296"/>
      <c r="V718" s="296"/>
      <c r="W718" s="296"/>
      <c r="X718" s="296"/>
      <c r="Y718" s="296"/>
      <c r="Z718" s="296"/>
    </row>
    <row r="719" spans="1:26" ht="15.75" customHeight="1" x14ac:dyDescent="0.25">
      <c r="A719" s="296"/>
      <c r="B719" s="296"/>
      <c r="C719" s="296"/>
      <c r="D719" s="296"/>
      <c r="E719" s="296"/>
      <c r="F719" s="296"/>
      <c r="G719" s="296"/>
      <c r="H719" s="505"/>
      <c r="I719" s="296"/>
      <c r="J719" s="296"/>
      <c r="K719" s="296"/>
      <c r="L719" s="296"/>
      <c r="M719" s="296"/>
      <c r="N719" s="296"/>
      <c r="O719" s="296"/>
      <c r="P719" s="296"/>
      <c r="Q719" s="296"/>
      <c r="R719" s="296"/>
      <c r="S719" s="296"/>
      <c r="T719" s="296"/>
      <c r="U719" s="296"/>
      <c r="V719" s="296"/>
      <c r="W719" s="296"/>
      <c r="X719" s="296"/>
      <c r="Y719" s="296"/>
      <c r="Z719" s="296"/>
    </row>
    <row r="720" spans="1:26" ht="15.75" customHeight="1" x14ac:dyDescent="0.25">
      <c r="A720" s="296"/>
      <c r="B720" s="296"/>
      <c r="C720" s="296"/>
      <c r="D720" s="296"/>
      <c r="E720" s="296"/>
      <c r="F720" s="296"/>
      <c r="G720" s="296"/>
      <c r="H720" s="505"/>
      <c r="I720" s="296"/>
      <c r="J720" s="296"/>
      <c r="K720" s="296"/>
      <c r="L720" s="296"/>
      <c r="M720" s="296"/>
      <c r="N720" s="296"/>
      <c r="O720" s="296"/>
      <c r="P720" s="296"/>
      <c r="Q720" s="296"/>
      <c r="R720" s="296"/>
      <c r="S720" s="296"/>
      <c r="T720" s="296"/>
      <c r="U720" s="296"/>
      <c r="V720" s="296"/>
      <c r="W720" s="296"/>
      <c r="X720" s="296"/>
      <c r="Y720" s="296"/>
      <c r="Z720" s="296"/>
    </row>
    <row r="721" spans="1:26" ht="15.75" customHeight="1" x14ac:dyDescent="0.25">
      <c r="A721" s="296"/>
      <c r="B721" s="296"/>
      <c r="C721" s="296"/>
      <c r="D721" s="296"/>
      <c r="E721" s="296"/>
      <c r="F721" s="296"/>
      <c r="G721" s="296"/>
      <c r="H721" s="505"/>
      <c r="I721" s="296"/>
      <c r="J721" s="296"/>
      <c r="K721" s="296"/>
      <c r="L721" s="296"/>
      <c r="M721" s="296"/>
      <c r="N721" s="296"/>
      <c r="O721" s="296"/>
      <c r="P721" s="296"/>
      <c r="Q721" s="296"/>
      <c r="R721" s="296"/>
      <c r="S721" s="296"/>
      <c r="T721" s="296"/>
      <c r="U721" s="296"/>
      <c r="V721" s="296"/>
      <c r="W721" s="296"/>
      <c r="X721" s="296"/>
      <c r="Y721" s="296"/>
      <c r="Z721" s="296"/>
    </row>
    <row r="722" spans="1:26" ht="15.75" customHeight="1" x14ac:dyDescent="0.25">
      <c r="A722" s="296"/>
      <c r="B722" s="296"/>
      <c r="C722" s="296"/>
      <c r="D722" s="296"/>
      <c r="E722" s="296"/>
      <c r="F722" s="296"/>
      <c r="G722" s="296"/>
      <c r="H722" s="505"/>
      <c r="I722" s="296"/>
      <c r="J722" s="296"/>
      <c r="K722" s="296"/>
      <c r="L722" s="296"/>
      <c r="M722" s="296"/>
      <c r="N722" s="296"/>
      <c r="O722" s="296"/>
      <c r="P722" s="296"/>
      <c r="Q722" s="296"/>
      <c r="R722" s="296"/>
      <c r="S722" s="296"/>
      <c r="T722" s="296"/>
      <c r="U722" s="296"/>
      <c r="V722" s="296"/>
      <c r="W722" s="296"/>
      <c r="X722" s="296"/>
      <c r="Y722" s="296"/>
      <c r="Z722" s="296"/>
    </row>
    <row r="723" spans="1:26" ht="15.75" customHeight="1" x14ac:dyDescent="0.25">
      <c r="A723" s="296"/>
      <c r="B723" s="296"/>
      <c r="C723" s="296"/>
      <c r="D723" s="296"/>
      <c r="E723" s="296"/>
      <c r="F723" s="296"/>
      <c r="G723" s="296"/>
      <c r="H723" s="505"/>
      <c r="I723" s="296"/>
      <c r="J723" s="296"/>
      <c r="K723" s="296"/>
      <c r="L723" s="296"/>
      <c r="M723" s="296"/>
      <c r="N723" s="296"/>
      <c r="O723" s="296"/>
      <c r="P723" s="296"/>
      <c r="Q723" s="296"/>
      <c r="R723" s="296"/>
      <c r="S723" s="296"/>
      <c r="T723" s="296"/>
      <c r="U723" s="296"/>
      <c r="V723" s="296"/>
      <c r="W723" s="296"/>
      <c r="X723" s="296"/>
      <c r="Y723" s="296"/>
      <c r="Z723" s="296"/>
    </row>
    <row r="724" spans="1:26" ht="15.75" customHeight="1" x14ac:dyDescent="0.25">
      <c r="A724" s="296"/>
      <c r="B724" s="296"/>
      <c r="C724" s="296"/>
      <c r="D724" s="296"/>
      <c r="E724" s="296"/>
      <c r="F724" s="296"/>
      <c r="G724" s="296"/>
      <c r="H724" s="505"/>
      <c r="I724" s="296"/>
      <c r="J724" s="296"/>
      <c r="K724" s="296"/>
      <c r="L724" s="296"/>
      <c r="M724" s="296"/>
      <c r="N724" s="296"/>
      <c r="O724" s="296"/>
      <c r="P724" s="296"/>
      <c r="Q724" s="296"/>
      <c r="R724" s="296"/>
      <c r="S724" s="296"/>
      <c r="T724" s="296"/>
      <c r="U724" s="296"/>
      <c r="V724" s="296"/>
      <c r="W724" s="296"/>
      <c r="X724" s="296"/>
      <c r="Y724" s="296"/>
      <c r="Z724" s="296"/>
    </row>
    <row r="725" spans="1:26" ht="15.75" customHeight="1" x14ac:dyDescent="0.25">
      <c r="A725" s="296"/>
      <c r="B725" s="296"/>
      <c r="C725" s="296"/>
      <c r="D725" s="296"/>
      <c r="E725" s="296"/>
      <c r="F725" s="296"/>
      <c r="G725" s="296"/>
      <c r="H725" s="505"/>
      <c r="I725" s="296"/>
      <c r="J725" s="296"/>
      <c r="K725" s="296"/>
      <c r="L725" s="296"/>
      <c r="M725" s="296"/>
      <c r="N725" s="296"/>
      <c r="O725" s="296"/>
      <c r="P725" s="296"/>
      <c r="Q725" s="296"/>
      <c r="R725" s="296"/>
      <c r="S725" s="296"/>
      <c r="T725" s="296"/>
      <c r="U725" s="296"/>
      <c r="V725" s="296"/>
      <c r="W725" s="296"/>
      <c r="X725" s="296"/>
      <c r="Y725" s="296"/>
      <c r="Z725" s="296"/>
    </row>
    <row r="726" spans="1:26" ht="15.75" customHeight="1" x14ac:dyDescent="0.25">
      <c r="A726" s="296"/>
      <c r="B726" s="296"/>
      <c r="C726" s="296"/>
      <c r="D726" s="296"/>
      <c r="E726" s="296"/>
      <c r="F726" s="296"/>
      <c r="G726" s="296"/>
      <c r="H726" s="505"/>
      <c r="I726" s="296"/>
      <c r="J726" s="296"/>
      <c r="K726" s="296"/>
      <c r="L726" s="296"/>
      <c r="M726" s="296"/>
      <c r="N726" s="296"/>
      <c r="O726" s="296"/>
      <c r="P726" s="296"/>
      <c r="Q726" s="296"/>
      <c r="R726" s="296"/>
      <c r="S726" s="296"/>
      <c r="T726" s="296"/>
      <c r="U726" s="296"/>
      <c r="V726" s="296"/>
      <c r="W726" s="296"/>
      <c r="X726" s="296"/>
      <c r="Y726" s="296"/>
      <c r="Z726" s="296"/>
    </row>
    <row r="727" spans="1:26" ht="15.75" customHeight="1" x14ac:dyDescent="0.25">
      <c r="A727" s="296"/>
      <c r="B727" s="296"/>
      <c r="C727" s="296"/>
      <c r="D727" s="296"/>
      <c r="E727" s="296"/>
      <c r="F727" s="296"/>
      <c r="G727" s="296"/>
      <c r="H727" s="505"/>
      <c r="I727" s="296"/>
      <c r="J727" s="296"/>
      <c r="K727" s="296"/>
      <c r="L727" s="296"/>
      <c r="M727" s="296"/>
      <c r="N727" s="296"/>
      <c r="O727" s="296"/>
      <c r="P727" s="296"/>
      <c r="Q727" s="296"/>
      <c r="R727" s="296"/>
      <c r="S727" s="296"/>
      <c r="T727" s="296"/>
      <c r="U727" s="296"/>
      <c r="V727" s="296"/>
      <c r="W727" s="296"/>
      <c r="X727" s="296"/>
      <c r="Y727" s="296"/>
      <c r="Z727" s="296"/>
    </row>
    <row r="728" spans="1:26" ht="15.75" customHeight="1" x14ac:dyDescent="0.25">
      <c r="A728" s="296"/>
      <c r="B728" s="296"/>
      <c r="C728" s="296"/>
      <c r="D728" s="296"/>
      <c r="E728" s="296"/>
      <c r="F728" s="296"/>
      <c r="G728" s="296"/>
      <c r="H728" s="505"/>
      <c r="I728" s="296"/>
      <c r="J728" s="296"/>
      <c r="K728" s="296"/>
      <c r="L728" s="296"/>
      <c r="M728" s="296"/>
      <c r="N728" s="296"/>
      <c r="O728" s="296"/>
      <c r="P728" s="296"/>
      <c r="Q728" s="296"/>
      <c r="R728" s="296"/>
      <c r="S728" s="296"/>
      <c r="T728" s="296"/>
      <c r="U728" s="296"/>
      <c r="V728" s="296"/>
      <c r="W728" s="296"/>
      <c r="X728" s="296"/>
      <c r="Y728" s="296"/>
      <c r="Z728" s="296"/>
    </row>
    <row r="729" spans="1:26" ht="15.75" customHeight="1" x14ac:dyDescent="0.25">
      <c r="A729" s="296"/>
      <c r="B729" s="296"/>
      <c r="C729" s="296"/>
      <c r="D729" s="296"/>
      <c r="E729" s="296"/>
      <c r="F729" s="296"/>
      <c r="G729" s="296"/>
      <c r="H729" s="505"/>
      <c r="I729" s="296"/>
      <c r="J729" s="296"/>
      <c r="K729" s="296"/>
      <c r="L729" s="296"/>
      <c r="M729" s="296"/>
      <c r="N729" s="296"/>
      <c r="O729" s="296"/>
      <c r="P729" s="296"/>
      <c r="Q729" s="296"/>
      <c r="R729" s="296"/>
      <c r="S729" s="296"/>
      <c r="T729" s="296"/>
      <c r="U729" s="296"/>
      <c r="V729" s="296"/>
      <c r="W729" s="296"/>
      <c r="X729" s="296"/>
      <c r="Y729" s="296"/>
      <c r="Z729" s="296"/>
    </row>
    <row r="730" spans="1:26" ht="15.75" customHeight="1" x14ac:dyDescent="0.25">
      <c r="A730" s="296"/>
      <c r="B730" s="296"/>
      <c r="C730" s="296"/>
      <c r="D730" s="296"/>
      <c r="E730" s="296"/>
      <c r="F730" s="296"/>
      <c r="G730" s="296"/>
      <c r="H730" s="505"/>
      <c r="I730" s="296"/>
      <c r="J730" s="296"/>
      <c r="K730" s="296"/>
      <c r="L730" s="296"/>
      <c r="M730" s="296"/>
      <c r="N730" s="296"/>
      <c r="O730" s="296"/>
      <c r="P730" s="296"/>
      <c r="Q730" s="296"/>
      <c r="R730" s="296"/>
      <c r="S730" s="296"/>
      <c r="T730" s="296"/>
      <c r="U730" s="296"/>
      <c r="V730" s="296"/>
      <c r="W730" s="296"/>
      <c r="X730" s="296"/>
      <c r="Y730" s="296"/>
      <c r="Z730" s="296"/>
    </row>
    <row r="731" spans="1:26" ht="15.75" customHeight="1" x14ac:dyDescent="0.25">
      <c r="A731" s="296"/>
      <c r="B731" s="296"/>
      <c r="C731" s="296"/>
      <c r="D731" s="296"/>
      <c r="E731" s="296"/>
      <c r="F731" s="296"/>
      <c r="G731" s="296"/>
      <c r="H731" s="505"/>
      <c r="I731" s="296"/>
      <c r="J731" s="296"/>
      <c r="K731" s="296"/>
      <c r="L731" s="296"/>
      <c r="M731" s="296"/>
      <c r="N731" s="296"/>
      <c r="O731" s="296"/>
      <c r="P731" s="296"/>
      <c r="Q731" s="296"/>
      <c r="R731" s="296"/>
      <c r="S731" s="296"/>
      <c r="T731" s="296"/>
      <c r="U731" s="296"/>
      <c r="V731" s="296"/>
      <c r="W731" s="296"/>
      <c r="X731" s="296"/>
      <c r="Y731" s="296"/>
      <c r="Z731" s="296"/>
    </row>
    <row r="732" spans="1:26" ht="15.75" customHeight="1" x14ac:dyDescent="0.25">
      <c r="A732" s="296"/>
      <c r="B732" s="296"/>
      <c r="C732" s="296"/>
      <c r="D732" s="296"/>
      <c r="E732" s="296"/>
      <c r="F732" s="296"/>
      <c r="G732" s="296"/>
      <c r="H732" s="505"/>
      <c r="I732" s="296"/>
      <c r="J732" s="296"/>
      <c r="K732" s="296"/>
      <c r="L732" s="296"/>
      <c r="M732" s="296"/>
      <c r="N732" s="296"/>
      <c r="O732" s="296"/>
      <c r="P732" s="296"/>
      <c r="Q732" s="296"/>
      <c r="R732" s="296"/>
      <c r="S732" s="296"/>
      <c r="T732" s="296"/>
      <c r="U732" s="296"/>
      <c r="V732" s="296"/>
      <c r="W732" s="296"/>
      <c r="X732" s="296"/>
      <c r="Y732" s="296"/>
      <c r="Z732" s="296"/>
    </row>
    <row r="733" spans="1:26" ht="15.75" customHeight="1" x14ac:dyDescent="0.25">
      <c r="A733" s="296"/>
      <c r="B733" s="296"/>
      <c r="C733" s="296"/>
      <c r="D733" s="296"/>
      <c r="E733" s="296"/>
      <c r="F733" s="296"/>
      <c r="G733" s="296"/>
      <c r="H733" s="505"/>
      <c r="I733" s="296"/>
      <c r="J733" s="296"/>
      <c r="K733" s="296"/>
      <c r="L733" s="296"/>
      <c r="M733" s="296"/>
      <c r="N733" s="296"/>
      <c r="O733" s="296"/>
      <c r="P733" s="296"/>
      <c r="Q733" s="296"/>
      <c r="R733" s="296"/>
      <c r="S733" s="296"/>
      <c r="T733" s="296"/>
      <c r="U733" s="296"/>
      <c r="V733" s="296"/>
      <c r="W733" s="296"/>
      <c r="X733" s="296"/>
      <c r="Y733" s="296"/>
      <c r="Z733" s="296"/>
    </row>
    <row r="734" spans="1:26" ht="15.75" customHeight="1" x14ac:dyDescent="0.25">
      <c r="A734" s="296"/>
      <c r="B734" s="296"/>
      <c r="C734" s="296"/>
      <c r="D734" s="296"/>
      <c r="E734" s="296"/>
      <c r="F734" s="296"/>
      <c r="G734" s="296"/>
      <c r="H734" s="505"/>
      <c r="I734" s="296"/>
      <c r="J734" s="296"/>
      <c r="K734" s="296"/>
      <c r="L734" s="296"/>
      <c r="M734" s="296"/>
      <c r="N734" s="296"/>
      <c r="O734" s="296"/>
      <c r="P734" s="296"/>
      <c r="Q734" s="296"/>
      <c r="R734" s="296"/>
      <c r="S734" s="296"/>
      <c r="T734" s="296"/>
      <c r="U734" s="296"/>
      <c r="V734" s="296"/>
      <c r="W734" s="296"/>
      <c r="X734" s="296"/>
      <c r="Y734" s="296"/>
      <c r="Z734" s="296"/>
    </row>
    <row r="735" spans="1:26" ht="15.75" customHeight="1" x14ac:dyDescent="0.25">
      <c r="A735" s="296"/>
      <c r="B735" s="296"/>
      <c r="C735" s="296"/>
      <c r="D735" s="296"/>
      <c r="E735" s="296"/>
      <c r="F735" s="296"/>
      <c r="G735" s="296"/>
      <c r="H735" s="505"/>
      <c r="I735" s="296"/>
      <c r="J735" s="296"/>
      <c r="K735" s="296"/>
      <c r="L735" s="296"/>
      <c r="M735" s="296"/>
      <c r="N735" s="296"/>
      <c r="O735" s="296"/>
      <c r="P735" s="296"/>
      <c r="Q735" s="296"/>
      <c r="R735" s="296"/>
      <c r="S735" s="296"/>
      <c r="T735" s="296"/>
      <c r="U735" s="296"/>
      <c r="V735" s="296"/>
      <c r="W735" s="296"/>
      <c r="X735" s="296"/>
      <c r="Y735" s="296"/>
      <c r="Z735" s="296"/>
    </row>
    <row r="736" spans="1:26" ht="15.75" customHeight="1" x14ac:dyDescent="0.25">
      <c r="A736" s="296"/>
      <c r="B736" s="296"/>
      <c r="C736" s="296"/>
      <c r="D736" s="296"/>
      <c r="E736" s="296"/>
      <c r="F736" s="296"/>
      <c r="G736" s="296"/>
      <c r="H736" s="505"/>
      <c r="I736" s="296"/>
      <c r="J736" s="296"/>
      <c r="K736" s="296"/>
      <c r="L736" s="296"/>
      <c r="M736" s="296"/>
      <c r="N736" s="296"/>
      <c r="O736" s="296"/>
      <c r="P736" s="296"/>
      <c r="Q736" s="296"/>
      <c r="R736" s="296"/>
      <c r="S736" s="296"/>
      <c r="T736" s="296"/>
      <c r="U736" s="296"/>
      <c r="V736" s="296"/>
      <c r="W736" s="296"/>
      <c r="X736" s="296"/>
      <c r="Y736" s="296"/>
      <c r="Z736" s="296"/>
    </row>
    <row r="737" spans="1:26" ht="15.75" customHeight="1" x14ac:dyDescent="0.25">
      <c r="A737" s="296"/>
      <c r="B737" s="296"/>
      <c r="C737" s="296"/>
      <c r="D737" s="296"/>
      <c r="E737" s="296"/>
      <c r="F737" s="296"/>
      <c r="G737" s="296"/>
      <c r="H737" s="505"/>
      <c r="I737" s="296"/>
      <c r="J737" s="296"/>
      <c r="K737" s="296"/>
      <c r="L737" s="296"/>
      <c r="M737" s="296"/>
      <c r="N737" s="296"/>
      <c r="O737" s="296"/>
      <c r="P737" s="296"/>
      <c r="Q737" s="296"/>
      <c r="R737" s="296"/>
      <c r="S737" s="296"/>
      <c r="T737" s="296"/>
      <c r="U737" s="296"/>
      <c r="V737" s="296"/>
      <c r="W737" s="296"/>
      <c r="X737" s="296"/>
      <c r="Y737" s="296"/>
      <c r="Z737" s="296"/>
    </row>
    <row r="738" spans="1:26" ht="15.75" customHeight="1" x14ac:dyDescent="0.25">
      <c r="A738" s="296"/>
      <c r="B738" s="296"/>
      <c r="C738" s="296"/>
      <c r="D738" s="296"/>
      <c r="E738" s="296"/>
      <c r="F738" s="296"/>
      <c r="G738" s="296"/>
      <c r="H738" s="505"/>
      <c r="I738" s="296"/>
      <c r="J738" s="296"/>
      <c r="K738" s="296"/>
      <c r="L738" s="296"/>
      <c r="M738" s="296"/>
      <c r="N738" s="296"/>
      <c r="O738" s="296"/>
      <c r="P738" s="296"/>
      <c r="Q738" s="296"/>
      <c r="R738" s="296"/>
      <c r="S738" s="296"/>
      <c r="T738" s="296"/>
      <c r="U738" s="296"/>
      <c r="V738" s="296"/>
      <c r="W738" s="296"/>
      <c r="X738" s="296"/>
      <c r="Y738" s="296"/>
      <c r="Z738" s="296"/>
    </row>
    <row r="739" spans="1:26" ht="15.75" customHeight="1" x14ac:dyDescent="0.25">
      <c r="A739" s="296"/>
      <c r="B739" s="296"/>
      <c r="C739" s="296"/>
      <c r="D739" s="296"/>
      <c r="E739" s="296"/>
      <c r="F739" s="296"/>
      <c r="G739" s="296"/>
      <c r="H739" s="505"/>
      <c r="I739" s="296"/>
      <c r="J739" s="296"/>
      <c r="K739" s="296"/>
      <c r="L739" s="296"/>
      <c r="M739" s="296"/>
      <c r="N739" s="296"/>
      <c r="O739" s="296"/>
      <c r="P739" s="296"/>
      <c r="Q739" s="296"/>
      <c r="R739" s="296"/>
      <c r="S739" s="296"/>
      <c r="T739" s="296"/>
      <c r="U739" s="296"/>
      <c r="V739" s="296"/>
      <c r="W739" s="296"/>
      <c r="X739" s="296"/>
      <c r="Y739" s="296"/>
      <c r="Z739" s="296"/>
    </row>
    <row r="740" spans="1:26" ht="15.75" customHeight="1" x14ac:dyDescent="0.25">
      <c r="A740" s="296"/>
      <c r="B740" s="296"/>
      <c r="C740" s="296"/>
      <c r="D740" s="296"/>
      <c r="E740" s="296"/>
      <c r="F740" s="296"/>
      <c r="G740" s="296"/>
      <c r="H740" s="505"/>
      <c r="I740" s="296"/>
      <c r="J740" s="296"/>
      <c r="K740" s="296"/>
      <c r="L740" s="296"/>
      <c r="M740" s="296"/>
      <c r="N740" s="296"/>
      <c r="O740" s="296"/>
      <c r="P740" s="296"/>
      <c r="Q740" s="296"/>
      <c r="R740" s="296"/>
      <c r="S740" s="296"/>
      <c r="T740" s="296"/>
      <c r="U740" s="296"/>
      <c r="V740" s="296"/>
      <c r="W740" s="296"/>
      <c r="X740" s="296"/>
      <c r="Y740" s="296"/>
      <c r="Z740" s="296"/>
    </row>
    <row r="741" spans="1:26" ht="15.75" customHeight="1" x14ac:dyDescent="0.25">
      <c r="A741" s="296"/>
      <c r="B741" s="296"/>
      <c r="C741" s="296"/>
      <c r="D741" s="296"/>
      <c r="E741" s="296"/>
      <c r="F741" s="296"/>
      <c r="G741" s="296"/>
      <c r="H741" s="505"/>
      <c r="I741" s="296"/>
      <c r="J741" s="296"/>
      <c r="K741" s="296"/>
      <c r="L741" s="296"/>
      <c r="M741" s="296"/>
      <c r="N741" s="296"/>
      <c r="O741" s="296"/>
      <c r="P741" s="296"/>
      <c r="Q741" s="296"/>
      <c r="R741" s="296"/>
      <c r="S741" s="296"/>
      <c r="T741" s="296"/>
      <c r="U741" s="296"/>
      <c r="V741" s="296"/>
      <c r="W741" s="296"/>
      <c r="X741" s="296"/>
      <c r="Y741" s="296"/>
      <c r="Z741" s="296"/>
    </row>
    <row r="742" spans="1:26" ht="15.75" customHeight="1" x14ac:dyDescent="0.25">
      <c r="A742" s="296"/>
      <c r="B742" s="296"/>
      <c r="C742" s="296"/>
      <c r="D742" s="296"/>
      <c r="E742" s="296"/>
      <c r="F742" s="296"/>
      <c r="G742" s="296"/>
      <c r="H742" s="505"/>
      <c r="I742" s="296"/>
      <c r="J742" s="296"/>
      <c r="K742" s="296"/>
      <c r="L742" s="296"/>
      <c r="M742" s="296"/>
      <c r="N742" s="296"/>
      <c r="O742" s="296"/>
      <c r="P742" s="296"/>
      <c r="Q742" s="296"/>
      <c r="R742" s="296"/>
      <c r="S742" s="296"/>
      <c r="T742" s="296"/>
      <c r="U742" s="296"/>
      <c r="V742" s="296"/>
      <c r="W742" s="296"/>
      <c r="X742" s="296"/>
      <c r="Y742" s="296"/>
      <c r="Z742" s="296"/>
    </row>
    <row r="743" spans="1:26" ht="15.75" customHeight="1" x14ac:dyDescent="0.25">
      <c r="A743" s="296"/>
      <c r="B743" s="296"/>
      <c r="C743" s="296"/>
      <c r="D743" s="296"/>
      <c r="E743" s="296"/>
      <c r="F743" s="296"/>
      <c r="G743" s="296"/>
      <c r="H743" s="505"/>
      <c r="I743" s="296"/>
      <c r="J743" s="296"/>
      <c r="K743" s="296"/>
      <c r="L743" s="296"/>
      <c r="M743" s="296"/>
      <c r="N743" s="296"/>
      <c r="O743" s="296"/>
      <c r="P743" s="296"/>
      <c r="Q743" s="296"/>
      <c r="R743" s="296"/>
      <c r="S743" s="296"/>
      <c r="T743" s="296"/>
      <c r="U743" s="296"/>
      <c r="V743" s="296"/>
      <c r="W743" s="296"/>
      <c r="X743" s="296"/>
      <c r="Y743" s="296"/>
      <c r="Z743" s="296"/>
    </row>
    <row r="744" spans="1:26" ht="15.75" customHeight="1" x14ac:dyDescent="0.25">
      <c r="A744" s="296"/>
      <c r="B744" s="296"/>
      <c r="C744" s="296"/>
      <c r="D744" s="296"/>
      <c r="E744" s="296"/>
      <c r="F744" s="296"/>
      <c r="G744" s="296"/>
      <c r="H744" s="505"/>
      <c r="I744" s="296"/>
      <c r="J744" s="296"/>
      <c r="K744" s="296"/>
      <c r="L744" s="296"/>
      <c r="M744" s="296"/>
      <c r="N744" s="296"/>
      <c r="O744" s="296"/>
      <c r="P744" s="296"/>
      <c r="Q744" s="296"/>
      <c r="R744" s="296"/>
      <c r="S744" s="296"/>
      <c r="T744" s="296"/>
      <c r="U744" s="296"/>
      <c r="V744" s="296"/>
      <c r="W744" s="296"/>
      <c r="X744" s="296"/>
      <c r="Y744" s="296"/>
      <c r="Z744" s="296"/>
    </row>
    <row r="745" spans="1:26" ht="15.75" customHeight="1" x14ac:dyDescent="0.25">
      <c r="A745" s="296"/>
      <c r="B745" s="296"/>
      <c r="C745" s="296"/>
      <c r="D745" s="296"/>
      <c r="E745" s="296"/>
      <c r="F745" s="296"/>
      <c r="G745" s="296"/>
      <c r="H745" s="505"/>
      <c r="I745" s="296"/>
      <c r="J745" s="296"/>
      <c r="K745" s="296"/>
      <c r="L745" s="296"/>
      <c r="M745" s="296"/>
      <c r="N745" s="296"/>
      <c r="O745" s="296"/>
      <c r="P745" s="296"/>
      <c r="Q745" s="296"/>
      <c r="R745" s="296"/>
      <c r="S745" s="296"/>
      <c r="T745" s="296"/>
      <c r="U745" s="296"/>
      <c r="V745" s="296"/>
      <c r="W745" s="296"/>
      <c r="X745" s="296"/>
      <c r="Y745" s="296"/>
      <c r="Z745" s="296"/>
    </row>
    <row r="746" spans="1:26" ht="15.75" customHeight="1" x14ac:dyDescent="0.25">
      <c r="A746" s="296"/>
      <c r="B746" s="296"/>
      <c r="C746" s="296"/>
      <c r="D746" s="296"/>
      <c r="E746" s="296"/>
      <c r="F746" s="296"/>
      <c r="G746" s="296"/>
      <c r="H746" s="505"/>
      <c r="I746" s="296"/>
      <c r="J746" s="296"/>
      <c r="K746" s="296"/>
      <c r="L746" s="296"/>
      <c r="M746" s="296"/>
      <c r="N746" s="296"/>
      <c r="O746" s="296"/>
      <c r="P746" s="296"/>
      <c r="Q746" s="296"/>
      <c r="R746" s="296"/>
      <c r="S746" s="296"/>
      <c r="T746" s="296"/>
      <c r="U746" s="296"/>
      <c r="V746" s="296"/>
      <c r="W746" s="296"/>
      <c r="X746" s="296"/>
      <c r="Y746" s="296"/>
      <c r="Z746" s="296"/>
    </row>
    <row r="747" spans="1:26" ht="15.75" customHeight="1" x14ac:dyDescent="0.25">
      <c r="A747" s="296"/>
      <c r="B747" s="296"/>
      <c r="C747" s="296"/>
      <c r="D747" s="296"/>
      <c r="E747" s="296"/>
      <c r="F747" s="296"/>
      <c r="G747" s="296"/>
      <c r="H747" s="505"/>
      <c r="I747" s="296"/>
      <c r="J747" s="296"/>
      <c r="K747" s="296"/>
      <c r="L747" s="296"/>
      <c r="M747" s="296"/>
      <c r="N747" s="296"/>
      <c r="O747" s="296"/>
      <c r="P747" s="296"/>
      <c r="Q747" s="296"/>
      <c r="R747" s="296"/>
      <c r="S747" s="296"/>
      <c r="T747" s="296"/>
      <c r="U747" s="296"/>
      <c r="V747" s="296"/>
      <c r="W747" s="296"/>
      <c r="X747" s="296"/>
      <c r="Y747" s="296"/>
      <c r="Z747" s="296"/>
    </row>
    <row r="748" spans="1:26" ht="15.75" customHeight="1" x14ac:dyDescent="0.25">
      <c r="A748" s="296"/>
      <c r="B748" s="296"/>
      <c r="C748" s="296"/>
      <c r="D748" s="296"/>
      <c r="E748" s="296"/>
      <c r="F748" s="296"/>
      <c r="G748" s="296"/>
      <c r="H748" s="505"/>
      <c r="I748" s="296"/>
      <c r="J748" s="296"/>
      <c r="K748" s="296"/>
      <c r="L748" s="296"/>
      <c r="M748" s="296"/>
      <c r="N748" s="296"/>
      <c r="O748" s="296"/>
      <c r="P748" s="296"/>
      <c r="Q748" s="296"/>
      <c r="R748" s="296"/>
      <c r="S748" s="296"/>
      <c r="T748" s="296"/>
      <c r="U748" s="296"/>
      <c r="V748" s="296"/>
      <c r="W748" s="296"/>
      <c r="X748" s="296"/>
      <c r="Y748" s="296"/>
      <c r="Z748" s="296"/>
    </row>
    <row r="749" spans="1:26" ht="15.75" customHeight="1" x14ac:dyDescent="0.25">
      <c r="A749" s="296"/>
      <c r="B749" s="296"/>
      <c r="C749" s="296"/>
      <c r="D749" s="296"/>
      <c r="E749" s="296"/>
      <c r="F749" s="296"/>
      <c r="G749" s="296"/>
      <c r="H749" s="505"/>
      <c r="I749" s="296"/>
      <c r="J749" s="296"/>
      <c r="K749" s="296"/>
      <c r="L749" s="296"/>
      <c r="M749" s="296"/>
      <c r="N749" s="296"/>
      <c r="O749" s="296"/>
      <c r="P749" s="296"/>
      <c r="Q749" s="296"/>
      <c r="R749" s="296"/>
      <c r="S749" s="296"/>
      <c r="T749" s="296"/>
      <c r="U749" s="296"/>
      <c r="V749" s="296"/>
      <c r="W749" s="296"/>
      <c r="X749" s="296"/>
      <c r="Y749" s="296"/>
      <c r="Z749" s="296"/>
    </row>
    <row r="750" spans="1:26" ht="15.75" customHeight="1" x14ac:dyDescent="0.25">
      <c r="A750" s="296"/>
      <c r="B750" s="296"/>
      <c r="C750" s="296"/>
      <c r="D750" s="296"/>
      <c r="E750" s="296"/>
      <c r="F750" s="296"/>
      <c r="G750" s="296"/>
      <c r="H750" s="505"/>
      <c r="I750" s="296"/>
      <c r="J750" s="296"/>
      <c r="K750" s="296"/>
      <c r="L750" s="296"/>
      <c r="M750" s="296"/>
      <c r="N750" s="296"/>
      <c r="O750" s="296"/>
      <c r="P750" s="296"/>
      <c r="Q750" s="296"/>
      <c r="R750" s="296"/>
      <c r="S750" s="296"/>
      <c r="T750" s="296"/>
      <c r="U750" s="296"/>
      <c r="V750" s="296"/>
      <c r="W750" s="296"/>
      <c r="X750" s="296"/>
      <c r="Y750" s="296"/>
      <c r="Z750" s="296"/>
    </row>
    <row r="751" spans="1:26" ht="15.75" customHeight="1" x14ac:dyDescent="0.25">
      <c r="A751" s="296"/>
      <c r="B751" s="296"/>
      <c r="C751" s="296"/>
      <c r="D751" s="296"/>
      <c r="E751" s="296"/>
      <c r="F751" s="296"/>
      <c r="G751" s="296"/>
      <c r="H751" s="505"/>
      <c r="I751" s="296"/>
      <c r="J751" s="296"/>
      <c r="K751" s="296"/>
      <c r="L751" s="296"/>
      <c r="M751" s="296"/>
      <c r="N751" s="296"/>
      <c r="O751" s="296"/>
      <c r="P751" s="296"/>
      <c r="Q751" s="296"/>
      <c r="R751" s="296"/>
      <c r="S751" s="296"/>
      <c r="T751" s="296"/>
      <c r="U751" s="296"/>
      <c r="V751" s="296"/>
      <c r="W751" s="296"/>
      <c r="X751" s="296"/>
      <c r="Y751" s="296"/>
      <c r="Z751" s="296"/>
    </row>
    <row r="752" spans="1:26" ht="15.75" customHeight="1" x14ac:dyDescent="0.25">
      <c r="A752" s="296"/>
      <c r="B752" s="296"/>
      <c r="C752" s="296"/>
      <c r="D752" s="296"/>
      <c r="E752" s="296"/>
      <c r="F752" s="296"/>
      <c r="G752" s="296"/>
      <c r="H752" s="505"/>
      <c r="I752" s="296"/>
      <c r="J752" s="296"/>
      <c r="K752" s="296"/>
      <c r="L752" s="296"/>
      <c r="M752" s="296"/>
      <c r="N752" s="296"/>
      <c r="O752" s="296"/>
      <c r="P752" s="296"/>
      <c r="Q752" s="296"/>
      <c r="R752" s="296"/>
      <c r="S752" s="296"/>
      <c r="T752" s="296"/>
      <c r="U752" s="296"/>
      <c r="V752" s="296"/>
      <c r="W752" s="296"/>
      <c r="X752" s="296"/>
      <c r="Y752" s="296"/>
      <c r="Z752" s="296"/>
    </row>
    <row r="753" spans="1:26" ht="15.75" customHeight="1" x14ac:dyDescent="0.25">
      <c r="A753" s="296"/>
      <c r="B753" s="296"/>
      <c r="C753" s="296"/>
      <c r="D753" s="296"/>
      <c r="E753" s="296"/>
      <c r="F753" s="296"/>
      <c r="G753" s="296"/>
      <c r="H753" s="505"/>
      <c r="I753" s="296"/>
      <c r="J753" s="296"/>
      <c r="K753" s="296"/>
      <c r="L753" s="296"/>
      <c r="M753" s="296"/>
      <c r="N753" s="296"/>
      <c r="O753" s="296"/>
      <c r="P753" s="296"/>
      <c r="Q753" s="296"/>
      <c r="R753" s="296"/>
      <c r="S753" s="296"/>
      <c r="T753" s="296"/>
      <c r="U753" s="296"/>
      <c r="V753" s="296"/>
      <c r="W753" s="296"/>
      <c r="X753" s="296"/>
      <c r="Y753" s="296"/>
      <c r="Z753" s="296"/>
    </row>
    <row r="754" spans="1:26" ht="15.75" customHeight="1" x14ac:dyDescent="0.25">
      <c r="A754" s="296"/>
      <c r="B754" s="296"/>
      <c r="C754" s="296"/>
      <c r="D754" s="296"/>
      <c r="E754" s="296"/>
      <c r="F754" s="296"/>
      <c r="G754" s="296"/>
      <c r="H754" s="505"/>
      <c r="I754" s="296"/>
      <c r="J754" s="296"/>
      <c r="K754" s="296"/>
      <c r="L754" s="296"/>
      <c r="M754" s="296"/>
      <c r="N754" s="296"/>
      <c r="O754" s="296"/>
      <c r="P754" s="296"/>
      <c r="Q754" s="296"/>
      <c r="R754" s="296"/>
      <c r="S754" s="296"/>
      <c r="T754" s="296"/>
      <c r="U754" s="296"/>
      <c r="V754" s="296"/>
      <c r="W754" s="296"/>
      <c r="X754" s="296"/>
      <c r="Y754" s="296"/>
      <c r="Z754" s="296"/>
    </row>
    <row r="755" spans="1:26" ht="15.75" customHeight="1" x14ac:dyDescent="0.25">
      <c r="A755" s="296"/>
      <c r="B755" s="296"/>
      <c r="C755" s="296"/>
      <c r="D755" s="296"/>
      <c r="E755" s="296"/>
      <c r="F755" s="296"/>
      <c r="G755" s="296"/>
      <c r="H755" s="505"/>
      <c r="I755" s="296"/>
      <c r="J755" s="296"/>
      <c r="K755" s="296"/>
      <c r="L755" s="296"/>
      <c r="M755" s="296"/>
      <c r="N755" s="296"/>
      <c r="O755" s="296"/>
      <c r="P755" s="296"/>
      <c r="Q755" s="296"/>
      <c r="R755" s="296"/>
      <c r="S755" s="296"/>
      <c r="T755" s="296"/>
      <c r="U755" s="296"/>
      <c r="V755" s="296"/>
      <c r="W755" s="296"/>
      <c r="X755" s="296"/>
      <c r="Y755" s="296"/>
      <c r="Z755" s="296"/>
    </row>
    <row r="756" spans="1:26" ht="15.75" customHeight="1" x14ac:dyDescent="0.25">
      <c r="A756" s="296"/>
      <c r="B756" s="296"/>
      <c r="C756" s="296"/>
      <c r="D756" s="296"/>
      <c r="E756" s="296"/>
      <c r="F756" s="296"/>
      <c r="G756" s="296"/>
      <c r="H756" s="505"/>
      <c r="I756" s="296"/>
      <c r="J756" s="296"/>
      <c r="K756" s="296"/>
      <c r="L756" s="296"/>
      <c r="M756" s="296"/>
      <c r="N756" s="296"/>
      <c r="O756" s="296"/>
      <c r="P756" s="296"/>
      <c r="Q756" s="296"/>
      <c r="R756" s="296"/>
      <c r="S756" s="296"/>
      <c r="T756" s="296"/>
      <c r="U756" s="296"/>
      <c r="V756" s="296"/>
      <c r="W756" s="296"/>
      <c r="X756" s="296"/>
      <c r="Y756" s="296"/>
      <c r="Z756" s="296"/>
    </row>
    <row r="757" spans="1:26" ht="15.75" customHeight="1" x14ac:dyDescent="0.25">
      <c r="A757" s="296"/>
      <c r="B757" s="296"/>
      <c r="C757" s="296"/>
      <c r="D757" s="296"/>
      <c r="E757" s="296"/>
      <c r="F757" s="296"/>
      <c r="G757" s="296"/>
      <c r="H757" s="505"/>
      <c r="I757" s="296"/>
      <c r="J757" s="296"/>
      <c r="K757" s="296"/>
      <c r="L757" s="296"/>
      <c r="M757" s="296"/>
      <c r="N757" s="296"/>
      <c r="O757" s="296"/>
      <c r="P757" s="296"/>
      <c r="Q757" s="296"/>
      <c r="R757" s="296"/>
      <c r="S757" s="296"/>
      <c r="T757" s="296"/>
      <c r="U757" s="296"/>
      <c r="V757" s="296"/>
      <c r="W757" s="296"/>
      <c r="X757" s="296"/>
      <c r="Y757" s="296"/>
      <c r="Z757" s="296"/>
    </row>
    <row r="758" spans="1:26" ht="15.75" customHeight="1" x14ac:dyDescent="0.25">
      <c r="A758" s="296"/>
      <c r="B758" s="296"/>
      <c r="C758" s="296"/>
      <c r="D758" s="296"/>
      <c r="E758" s="296"/>
      <c r="F758" s="296"/>
      <c r="G758" s="296"/>
      <c r="H758" s="505"/>
      <c r="I758" s="296"/>
      <c r="J758" s="296"/>
      <c r="K758" s="296"/>
      <c r="L758" s="296"/>
      <c r="M758" s="296"/>
      <c r="N758" s="296"/>
      <c r="O758" s="296"/>
      <c r="P758" s="296"/>
      <c r="Q758" s="296"/>
      <c r="R758" s="296"/>
      <c r="S758" s="296"/>
      <c r="T758" s="296"/>
      <c r="U758" s="296"/>
      <c r="V758" s="296"/>
      <c r="W758" s="296"/>
      <c r="X758" s="296"/>
      <c r="Y758" s="296"/>
      <c r="Z758" s="296"/>
    </row>
    <row r="759" spans="1:26" ht="15.75" customHeight="1" x14ac:dyDescent="0.25">
      <c r="A759" s="296"/>
      <c r="B759" s="296"/>
      <c r="C759" s="296"/>
      <c r="D759" s="296"/>
      <c r="E759" s="296"/>
      <c r="F759" s="296"/>
      <c r="G759" s="296"/>
      <c r="H759" s="505"/>
      <c r="I759" s="296"/>
      <c r="J759" s="296"/>
      <c r="K759" s="296"/>
      <c r="L759" s="296"/>
      <c r="M759" s="296"/>
      <c r="N759" s="296"/>
      <c r="O759" s="296"/>
      <c r="P759" s="296"/>
      <c r="Q759" s="296"/>
      <c r="R759" s="296"/>
      <c r="S759" s="296"/>
      <c r="T759" s="296"/>
      <c r="U759" s="296"/>
      <c r="V759" s="296"/>
      <c r="W759" s="296"/>
      <c r="X759" s="296"/>
      <c r="Y759" s="296"/>
      <c r="Z759" s="296"/>
    </row>
    <row r="760" spans="1:26" ht="15.75" customHeight="1" x14ac:dyDescent="0.25">
      <c r="A760" s="296"/>
      <c r="B760" s="296"/>
      <c r="C760" s="296"/>
      <c r="D760" s="296"/>
      <c r="E760" s="296"/>
      <c r="F760" s="296"/>
      <c r="G760" s="296"/>
      <c r="H760" s="505"/>
      <c r="I760" s="296"/>
      <c r="J760" s="296"/>
      <c r="K760" s="296"/>
      <c r="L760" s="296"/>
      <c r="M760" s="296"/>
      <c r="N760" s="296"/>
      <c r="O760" s="296"/>
      <c r="P760" s="296"/>
      <c r="Q760" s="296"/>
      <c r="R760" s="296"/>
      <c r="S760" s="296"/>
      <c r="T760" s="296"/>
      <c r="U760" s="296"/>
      <c r="V760" s="296"/>
      <c r="W760" s="296"/>
      <c r="X760" s="296"/>
      <c r="Y760" s="296"/>
      <c r="Z760" s="296"/>
    </row>
    <row r="761" spans="1:26" ht="15.75" customHeight="1" x14ac:dyDescent="0.25">
      <c r="A761" s="296"/>
      <c r="B761" s="296"/>
      <c r="C761" s="296"/>
      <c r="D761" s="296"/>
      <c r="E761" s="296"/>
      <c r="F761" s="296"/>
      <c r="G761" s="296"/>
      <c r="H761" s="505"/>
      <c r="I761" s="296"/>
      <c r="J761" s="296"/>
      <c r="K761" s="296"/>
      <c r="L761" s="296"/>
      <c r="M761" s="296"/>
      <c r="N761" s="296"/>
      <c r="O761" s="296"/>
      <c r="P761" s="296"/>
      <c r="Q761" s="296"/>
      <c r="R761" s="296"/>
      <c r="S761" s="296"/>
      <c r="T761" s="296"/>
      <c r="U761" s="296"/>
      <c r="V761" s="296"/>
      <c r="W761" s="296"/>
      <c r="X761" s="296"/>
      <c r="Y761" s="296"/>
      <c r="Z761" s="296"/>
    </row>
    <row r="762" spans="1:26" ht="15.75" customHeight="1" x14ac:dyDescent="0.25">
      <c r="A762" s="296"/>
      <c r="B762" s="296"/>
      <c r="C762" s="296"/>
      <c r="D762" s="296"/>
      <c r="E762" s="296"/>
      <c r="F762" s="296"/>
      <c r="G762" s="296"/>
      <c r="H762" s="505"/>
      <c r="I762" s="296"/>
      <c r="J762" s="296"/>
      <c r="K762" s="296"/>
      <c r="L762" s="296"/>
      <c r="M762" s="296"/>
      <c r="N762" s="296"/>
      <c r="O762" s="296"/>
      <c r="P762" s="296"/>
      <c r="Q762" s="296"/>
      <c r="R762" s="296"/>
      <c r="S762" s="296"/>
      <c r="T762" s="296"/>
      <c r="U762" s="296"/>
      <c r="V762" s="296"/>
      <c r="W762" s="296"/>
      <c r="X762" s="296"/>
      <c r="Y762" s="296"/>
      <c r="Z762" s="296"/>
    </row>
    <row r="763" spans="1:26" ht="15.75" customHeight="1" x14ac:dyDescent="0.25">
      <c r="A763" s="296"/>
      <c r="B763" s="296"/>
      <c r="C763" s="296"/>
      <c r="D763" s="296"/>
      <c r="E763" s="296"/>
      <c r="F763" s="296"/>
      <c r="G763" s="296"/>
      <c r="H763" s="505"/>
      <c r="I763" s="296"/>
      <c r="J763" s="296"/>
      <c r="K763" s="296"/>
      <c r="L763" s="296"/>
      <c r="M763" s="296"/>
      <c r="N763" s="296"/>
      <c r="O763" s="296"/>
      <c r="P763" s="296"/>
      <c r="Q763" s="296"/>
      <c r="R763" s="296"/>
      <c r="S763" s="296"/>
      <c r="T763" s="296"/>
      <c r="U763" s="296"/>
      <c r="V763" s="296"/>
      <c r="W763" s="296"/>
      <c r="X763" s="296"/>
      <c r="Y763" s="296"/>
      <c r="Z763" s="296"/>
    </row>
    <row r="764" spans="1:26" ht="15.75" customHeight="1" x14ac:dyDescent="0.25">
      <c r="A764" s="296"/>
      <c r="B764" s="296"/>
      <c r="C764" s="296"/>
      <c r="D764" s="296"/>
      <c r="E764" s="296"/>
      <c r="F764" s="296"/>
      <c r="G764" s="296"/>
      <c r="H764" s="505"/>
      <c r="I764" s="296"/>
      <c r="J764" s="296"/>
      <c r="K764" s="296"/>
      <c r="L764" s="296"/>
      <c r="M764" s="296"/>
      <c r="N764" s="296"/>
      <c r="O764" s="296"/>
      <c r="P764" s="296"/>
      <c r="Q764" s="296"/>
      <c r="R764" s="296"/>
      <c r="S764" s="296"/>
      <c r="T764" s="296"/>
      <c r="U764" s="296"/>
      <c r="V764" s="296"/>
      <c r="W764" s="296"/>
      <c r="X764" s="296"/>
      <c r="Y764" s="296"/>
      <c r="Z764" s="296"/>
    </row>
    <row r="765" spans="1:26" ht="15.75" customHeight="1" x14ac:dyDescent="0.25">
      <c r="A765" s="296"/>
      <c r="B765" s="296"/>
      <c r="C765" s="296"/>
      <c r="D765" s="296"/>
      <c r="E765" s="296"/>
      <c r="F765" s="296"/>
      <c r="G765" s="296"/>
      <c r="H765" s="505"/>
      <c r="I765" s="296"/>
      <c r="J765" s="296"/>
      <c r="K765" s="296"/>
      <c r="L765" s="296"/>
      <c r="M765" s="296"/>
      <c r="N765" s="296"/>
      <c r="O765" s="296"/>
      <c r="P765" s="296"/>
      <c r="Q765" s="296"/>
      <c r="R765" s="296"/>
      <c r="S765" s="296"/>
      <c r="T765" s="296"/>
      <c r="U765" s="296"/>
      <c r="V765" s="296"/>
      <c r="W765" s="296"/>
      <c r="X765" s="296"/>
      <c r="Y765" s="296"/>
      <c r="Z765" s="296"/>
    </row>
    <row r="766" spans="1:26" ht="15.75" customHeight="1" x14ac:dyDescent="0.25">
      <c r="A766" s="296"/>
      <c r="B766" s="296"/>
      <c r="C766" s="296"/>
      <c r="D766" s="296"/>
      <c r="E766" s="296"/>
      <c r="F766" s="296"/>
      <c r="G766" s="296"/>
      <c r="H766" s="505"/>
      <c r="I766" s="296"/>
      <c r="J766" s="296"/>
      <c r="K766" s="296"/>
      <c r="L766" s="296"/>
      <c r="M766" s="296"/>
      <c r="N766" s="296"/>
      <c r="O766" s="296"/>
      <c r="P766" s="296"/>
      <c r="Q766" s="296"/>
      <c r="R766" s="296"/>
      <c r="S766" s="296"/>
      <c r="T766" s="296"/>
      <c r="U766" s="296"/>
      <c r="V766" s="296"/>
      <c r="W766" s="296"/>
      <c r="X766" s="296"/>
      <c r="Y766" s="296"/>
      <c r="Z766" s="296"/>
    </row>
    <row r="767" spans="1:26" ht="15.75" customHeight="1" x14ac:dyDescent="0.25">
      <c r="A767" s="296"/>
      <c r="B767" s="296"/>
      <c r="C767" s="296"/>
      <c r="D767" s="296"/>
      <c r="E767" s="296"/>
      <c r="F767" s="296"/>
      <c r="G767" s="296"/>
      <c r="H767" s="505"/>
      <c r="I767" s="296"/>
      <c r="J767" s="296"/>
      <c r="K767" s="296"/>
      <c r="L767" s="296"/>
      <c r="M767" s="296"/>
      <c r="N767" s="296"/>
      <c r="O767" s="296"/>
      <c r="P767" s="296"/>
      <c r="Q767" s="296"/>
      <c r="R767" s="296"/>
      <c r="S767" s="296"/>
      <c r="T767" s="296"/>
      <c r="U767" s="296"/>
      <c r="V767" s="296"/>
      <c r="W767" s="296"/>
      <c r="X767" s="296"/>
      <c r="Y767" s="296"/>
      <c r="Z767" s="296"/>
    </row>
    <row r="768" spans="1:26" ht="15.75" customHeight="1" x14ac:dyDescent="0.25">
      <c r="A768" s="296"/>
      <c r="B768" s="296"/>
      <c r="C768" s="296"/>
      <c r="D768" s="296"/>
      <c r="E768" s="296"/>
      <c r="F768" s="296"/>
      <c r="G768" s="296"/>
      <c r="H768" s="505"/>
      <c r="I768" s="296"/>
      <c r="J768" s="296"/>
      <c r="K768" s="296"/>
      <c r="L768" s="296"/>
      <c r="M768" s="296"/>
      <c r="N768" s="296"/>
      <c r="O768" s="296"/>
      <c r="P768" s="296"/>
      <c r="Q768" s="296"/>
      <c r="R768" s="296"/>
      <c r="S768" s="296"/>
      <c r="T768" s="296"/>
      <c r="U768" s="296"/>
      <c r="V768" s="296"/>
      <c r="W768" s="296"/>
      <c r="X768" s="296"/>
      <c r="Y768" s="296"/>
      <c r="Z768" s="296"/>
    </row>
    <row r="769" spans="1:26" ht="15.75" customHeight="1" x14ac:dyDescent="0.25">
      <c r="A769" s="296"/>
      <c r="B769" s="296"/>
      <c r="C769" s="296"/>
      <c r="D769" s="296"/>
      <c r="E769" s="296"/>
      <c r="F769" s="296"/>
      <c r="G769" s="296"/>
      <c r="H769" s="505"/>
      <c r="I769" s="296"/>
      <c r="J769" s="296"/>
      <c r="K769" s="296"/>
      <c r="L769" s="296"/>
      <c r="M769" s="296"/>
      <c r="N769" s="296"/>
      <c r="O769" s="296"/>
      <c r="P769" s="296"/>
      <c r="Q769" s="296"/>
      <c r="R769" s="296"/>
      <c r="S769" s="296"/>
      <c r="T769" s="296"/>
      <c r="U769" s="296"/>
      <c r="V769" s="296"/>
      <c r="W769" s="296"/>
      <c r="X769" s="296"/>
      <c r="Y769" s="296"/>
      <c r="Z769" s="296"/>
    </row>
    <row r="770" spans="1:26" ht="15.75" customHeight="1" x14ac:dyDescent="0.25">
      <c r="A770" s="296"/>
      <c r="B770" s="296"/>
      <c r="C770" s="296"/>
      <c r="D770" s="296"/>
      <c r="E770" s="296"/>
      <c r="F770" s="296"/>
      <c r="G770" s="296"/>
      <c r="H770" s="505"/>
      <c r="I770" s="296"/>
      <c r="J770" s="296"/>
      <c r="K770" s="296"/>
      <c r="L770" s="296"/>
      <c r="M770" s="296"/>
      <c r="N770" s="296"/>
      <c r="O770" s="296"/>
      <c r="P770" s="296"/>
      <c r="Q770" s="296"/>
      <c r="R770" s="296"/>
      <c r="S770" s="296"/>
      <c r="T770" s="296"/>
      <c r="U770" s="296"/>
      <c r="V770" s="296"/>
      <c r="W770" s="296"/>
      <c r="X770" s="296"/>
      <c r="Y770" s="296"/>
      <c r="Z770" s="296"/>
    </row>
    <row r="771" spans="1:26" ht="15.75" customHeight="1" x14ac:dyDescent="0.25">
      <c r="A771" s="296"/>
      <c r="B771" s="296"/>
      <c r="C771" s="296"/>
      <c r="D771" s="296"/>
      <c r="E771" s="296"/>
      <c r="F771" s="296"/>
      <c r="G771" s="296"/>
      <c r="H771" s="505"/>
      <c r="I771" s="296"/>
      <c r="J771" s="296"/>
      <c r="K771" s="296"/>
      <c r="L771" s="296"/>
      <c r="M771" s="296"/>
      <c r="N771" s="296"/>
      <c r="O771" s="296"/>
      <c r="P771" s="296"/>
      <c r="Q771" s="296"/>
      <c r="R771" s="296"/>
      <c r="S771" s="296"/>
      <c r="T771" s="296"/>
      <c r="U771" s="296"/>
      <c r="V771" s="296"/>
      <c r="W771" s="296"/>
      <c r="X771" s="296"/>
      <c r="Y771" s="296"/>
      <c r="Z771" s="296"/>
    </row>
    <row r="772" spans="1:26" ht="15.75" customHeight="1" x14ac:dyDescent="0.25">
      <c r="A772" s="296"/>
      <c r="B772" s="296"/>
      <c r="C772" s="296"/>
      <c r="D772" s="296"/>
      <c r="E772" s="296"/>
      <c r="F772" s="296"/>
      <c r="G772" s="296"/>
      <c r="H772" s="505"/>
      <c r="I772" s="296"/>
      <c r="J772" s="296"/>
      <c r="K772" s="296"/>
      <c r="L772" s="296"/>
      <c r="M772" s="296"/>
      <c r="N772" s="296"/>
      <c r="O772" s="296"/>
      <c r="P772" s="296"/>
      <c r="Q772" s="296"/>
      <c r="R772" s="296"/>
      <c r="S772" s="296"/>
      <c r="T772" s="296"/>
      <c r="U772" s="296"/>
      <c r="V772" s="296"/>
      <c r="W772" s="296"/>
      <c r="X772" s="296"/>
      <c r="Y772" s="296"/>
      <c r="Z772" s="296"/>
    </row>
    <row r="773" spans="1:26" ht="15.75" customHeight="1" x14ac:dyDescent="0.25">
      <c r="A773" s="296"/>
      <c r="B773" s="296"/>
      <c r="C773" s="296"/>
      <c r="D773" s="296"/>
      <c r="E773" s="296"/>
      <c r="F773" s="296"/>
      <c r="G773" s="296"/>
      <c r="H773" s="505"/>
      <c r="I773" s="296"/>
      <c r="J773" s="296"/>
      <c r="K773" s="296"/>
      <c r="L773" s="296"/>
      <c r="M773" s="296"/>
      <c r="N773" s="296"/>
      <c r="O773" s="296"/>
      <c r="P773" s="296"/>
      <c r="Q773" s="296"/>
      <c r="R773" s="296"/>
      <c r="S773" s="296"/>
      <c r="T773" s="296"/>
      <c r="U773" s="296"/>
      <c r="V773" s="296"/>
      <c r="W773" s="296"/>
      <c r="X773" s="296"/>
      <c r="Y773" s="296"/>
      <c r="Z773" s="296"/>
    </row>
    <row r="774" spans="1:26" ht="15.75" customHeight="1" x14ac:dyDescent="0.25">
      <c r="A774" s="296"/>
      <c r="B774" s="296"/>
      <c r="C774" s="296"/>
      <c r="D774" s="296"/>
      <c r="E774" s="296"/>
      <c r="F774" s="296"/>
      <c r="G774" s="296"/>
      <c r="H774" s="505"/>
      <c r="I774" s="296"/>
      <c r="J774" s="296"/>
      <c r="K774" s="296"/>
      <c r="L774" s="296"/>
      <c r="M774" s="296"/>
      <c r="N774" s="296"/>
      <c r="O774" s="296"/>
      <c r="P774" s="296"/>
      <c r="Q774" s="296"/>
      <c r="R774" s="296"/>
      <c r="S774" s="296"/>
      <c r="T774" s="296"/>
      <c r="U774" s="296"/>
      <c r="V774" s="296"/>
      <c r="W774" s="296"/>
      <c r="X774" s="296"/>
      <c r="Y774" s="296"/>
      <c r="Z774" s="296"/>
    </row>
    <row r="775" spans="1:26" ht="15.75" customHeight="1" x14ac:dyDescent="0.25">
      <c r="A775" s="296"/>
      <c r="B775" s="296"/>
      <c r="C775" s="296"/>
      <c r="D775" s="296"/>
      <c r="E775" s="296"/>
      <c r="F775" s="296"/>
      <c r="G775" s="296"/>
      <c r="H775" s="505"/>
      <c r="I775" s="296"/>
      <c r="J775" s="296"/>
      <c r="K775" s="296"/>
      <c r="L775" s="296"/>
      <c r="M775" s="296"/>
      <c r="N775" s="296"/>
      <c r="O775" s="296"/>
      <c r="P775" s="296"/>
      <c r="Q775" s="296"/>
      <c r="R775" s="296"/>
      <c r="S775" s="296"/>
      <c r="T775" s="296"/>
      <c r="U775" s="296"/>
      <c r="V775" s="296"/>
      <c r="W775" s="296"/>
      <c r="X775" s="296"/>
      <c r="Y775" s="296"/>
      <c r="Z775" s="296"/>
    </row>
    <row r="776" spans="1:26" ht="15.75" customHeight="1" x14ac:dyDescent="0.25">
      <c r="A776" s="296"/>
      <c r="B776" s="296"/>
      <c r="C776" s="296"/>
      <c r="D776" s="296"/>
      <c r="E776" s="296"/>
      <c r="F776" s="296"/>
      <c r="G776" s="296"/>
      <c r="H776" s="505"/>
      <c r="I776" s="296"/>
      <c r="J776" s="296"/>
      <c r="K776" s="296"/>
      <c r="L776" s="296"/>
      <c r="M776" s="296"/>
      <c r="N776" s="296"/>
      <c r="O776" s="296"/>
      <c r="P776" s="296"/>
      <c r="Q776" s="296"/>
      <c r="R776" s="296"/>
      <c r="S776" s="296"/>
      <c r="T776" s="296"/>
      <c r="U776" s="296"/>
      <c r="V776" s="296"/>
      <c r="W776" s="296"/>
      <c r="X776" s="296"/>
      <c r="Y776" s="296"/>
      <c r="Z776" s="296"/>
    </row>
    <row r="777" spans="1:26" ht="15.75" customHeight="1" x14ac:dyDescent="0.25">
      <c r="A777" s="296"/>
      <c r="B777" s="296"/>
      <c r="C777" s="296"/>
      <c r="D777" s="296"/>
      <c r="E777" s="296"/>
      <c r="F777" s="296"/>
      <c r="G777" s="296"/>
      <c r="H777" s="505"/>
      <c r="I777" s="296"/>
      <c r="J777" s="296"/>
      <c r="K777" s="296"/>
      <c r="L777" s="296"/>
      <c r="M777" s="296"/>
      <c r="N777" s="296"/>
      <c r="O777" s="296"/>
      <c r="P777" s="296"/>
      <c r="Q777" s="296"/>
      <c r="R777" s="296"/>
      <c r="S777" s="296"/>
      <c r="T777" s="296"/>
      <c r="U777" s="296"/>
      <c r="V777" s="296"/>
      <c r="W777" s="296"/>
      <c r="X777" s="296"/>
      <c r="Y777" s="296"/>
      <c r="Z777" s="296"/>
    </row>
    <row r="778" spans="1:26" ht="15.75" customHeight="1" x14ac:dyDescent="0.25">
      <c r="A778" s="296"/>
      <c r="B778" s="296"/>
      <c r="C778" s="296"/>
      <c r="D778" s="296"/>
      <c r="E778" s="296"/>
      <c r="F778" s="296"/>
      <c r="G778" s="296"/>
      <c r="H778" s="505"/>
      <c r="I778" s="296"/>
      <c r="J778" s="296"/>
      <c r="K778" s="296"/>
      <c r="L778" s="296"/>
      <c r="M778" s="296"/>
      <c r="N778" s="296"/>
      <c r="O778" s="296"/>
      <c r="P778" s="296"/>
      <c r="Q778" s="296"/>
      <c r="R778" s="296"/>
      <c r="S778" s="296"/>
      <c r="T778" s="296"/>
      <c r="U778" s="296"/>
      <c r="V778" s="296"/>
      <c r="W778" s="296"/>
      <c r="X778" s="296"/>
      <c r="Y778" s="296"/>
      <c r="Z778" s="296"/>
    </row>
    <row r="779" spans="1:26" ht="15.75" customHeight="1" x14ac:dyDescent="0.25">
      <c r="A779" s="296"/>
      <c r="B779" s="296"/>
      <c r="C779" s="296"/>
      <c r="D779" s="296"/>
      <c r="E779" s="296"/>
      <c r="F779" s="296"/>
      <c r="G779" s="296"/>
      <c r="H779" s="505"/>
      <c r="I779" s="296"/>
      <c r="J779" s="296"/>
      <c r="K779" s="296"/>
      <c r="L779" s="296"/>
      <c r="M779" s="296"/>
      <c r="N779" s="296"/>
      <c r="O779" s="296"/>
      <c r="P779" s="296"/>
      <c r="Q779" s="296"/>
      <c r="R779" s="296"/>
      <c r="S779" s="296"/>
      <c r="T779" s="296"/>
      <c r="U779" s="296"/>
      <c r="V779" s="296"/>
      <c r="W779" s="296"/>
      <c r="X779" s="296"/>
      <c r="Y779" s="296"/>
      <c r="Z779" s="296"/>
    </row>
    <row r="780" spans="1:26" ht="15.75" customHeight="1" x14ac:dyDescent="0.25">
      <c r="A780" s="296"/>
      <c r="B780" s="296"/>
      <c r="C780" s="296"/>
      <c r="D780" s="296"/>
      <c r="E780" s="296"/>
      <c r="F780" s="296"/>
      <c r="G780" s="296"/>
      <c r="H780" s="505"/>
      <c r="I780" s="296"/>
      <c r="J780" s="296"/>
      <c r="K780" s="296"/>
      <c r="L780" s="296"/>
      <c r="M780" s="296"/>
      <c r="N780" s="296"/>
      <c r="O780" s="296"/>
      <c r="P780" s="296"/>
      <c r="Q780" s="296"/>
      <c r="R780" s="296"/>
      <c r="S780" s="296"/>
      <c r="T780" s="296"/>
      <c r="U780" s="296"/>
      <c r="V780" s="296"/>
      <c r="W780" s="296"/>
      <c r="X780" s="296"/>
      <c r="Y780" s="296"/>
      <c r="Z780" s="296"/>
    </row>
    <row r="781" spans="1:26" ht="15.75" customHeight="1" x14ac:dyDescent="0.25">
      <c r="A781" s="296"/>
      <c r="B781" s="296"/>
      <c r="C781" s="296"/>
      <c r="D781" s="296"/>
      <c r="E781" s="296"/>
      <c r="F781" s="296"/>
      <c r="G781" s="296"/>
      <c r="H781" s="505"/>
      <c r="I781" s="296"/>
      <c r="J781" s="296"/>
      <c r="K781" s="296"/>
      <c r="L781" s="296"/>
      <c r="M781" s="296"/>
      <c r="N781" s="296"/>
      <c r="O781" s="296"/>
      <c r="P781" s="296"/>
      <c r="Q781" s="296"/>
      <c r="R781" s="296"/>
      <c r="S781" s="296"/>
      <c r="T781" s="296"/>
      <c r="U781" s="296"/>
      <c r="V781" s="296"/>
      <c r="W781" s="296"/>
      <c r="X781" s="296"/>
      <c r="Y781" s="296"/>
      <c r="Z781" s="296"/>
    </row>
    <row r="782" spans="1:26" ht="15.75" customHeight="1" x14ac:dyDescent="0.25">
      <c r="A782" s="296"/>
      <c r="B782" s="296"/>
      <c r="C782" s="296"/>
      <c r="D782" s="296"/>
      <c r="E782" s="296"/>
      <c r="F782" s="296"/>
      <c r="G782" s="296"/>
      <c r="H782" s="505"/>
      <c r="I782" s="296"/>
      <c r="J782" s="296"/>
      <c r="K782" s="296"/>
      <c r="L782" s="296"/>
      <c r="M782" s="296"/>
      <c r="N782" s="296"/>
      <c r="O782" s="296"/>
      <c r="P782" s="296"/>
      <c r="Q782" s="296"/>
      <c r="R782" s="296"/>
      <c r="S782" s="296"/>
      <c r="T782" s="296"/>
      <c r="U782" s="296"/>
      <c r="V782" s="296"/>
      <c r="W782" s="296"/>
      <c r="X782" s="296"/>
      <c r="Y782" s="296"/>
      <c r="Z782" s="296"/>
    </row>
    <row r="783" spans="1:26" ht="15.75" customHeight="1" x14ac:dyDescent="0.25">
      <c r="A783" s="296"/>
      <c r="B783" s="296"/>
      <c r="C783" s="296"/>
      <c r="D783" s="296"/>
      <c r="E783" s="296"/>
      <c r="F783" s="296"/>
      <c r="G783" s="296"/>
      <c r="H783" s="505"/>
      <c r="I783" s="296"/>
      <c r="J783" s="296"/>
      <c r="K783" s="296"/>
      <c r="L783" s="296"/>
      <c r="M783" s="296"/>
      <c r="N783" s="296"/>
      <c r="O783" s="296"/>
      <c r="P783" s="296"/>
      <c r="Q783" s="296"/>
      <c r="R783" s="296"/>
      <c r="S783" s="296"/>
      <c r="T783" s="296"/>
      <c r="U783" s="296"/>
      <c r="V783" s="296"/>
      <c r="W783" s="296"/>
      <c r="X783" s="296"/>
      <c r="Y783" s="296"/>
      <c r="Z783" s="296"/>
    </row>
    <row r="784" spans="1:26" ht="15.75" customHeight="1" x14ac:dyDescent="0.25">
      <c r="A784" s="296"/>
      <c r="B784" s="296"/>
      <c r="C784" s="296"/>
      <c r="D784" s="296"/>
      <c r="E784" s="296"/>
      <c r="F784" s="296"/>
      <c r="G784" s="296"/>
      <c r="H784" s="505"/>
      <c r="I784" s="296"/>
      <c r="J784" s="296"/>
      <c r="K784" s="296"/>
      <c r="L784" s="296"/>
      <c r="M784" s="296"/>
      <c r="N784" s="296"/>
      <c r="O784" s="296"/>
      <c r="P784" s="296"/>
      <c r="Q784" s="296"/>
      <c r="R784" s="296"/>
      <c r="S784" s="296"/>
      <c r="T784" s="296"/>
      <c r="U784" s="296"/>
      <c r="V784" s="296"/>
      <c r="W784" s="296"/>
      <c r="X784" s="296"/>
      <c r="Y784" s="296"/>
      <c r="Z784" s="296"/>
    </row>
    <row r="785" spans="1:26" ht="15.75" customHeight="1" x14ac:dyDescent="0.25">
      <c r="A785" s="296"/>
      <c r="B785" s="296"/>
      <c r="C785" s="296"/>
      <c r="D785" s="296"/>
      <c r="E785" s="296"/>
      <c r="F785" s="296"/>
      <c r="G785" s="296"/>
      <c r="H785" s="505"/>
      <c r="I785" s="296"/>
      <c r="J785" s="296"/>
      <c r="K785" s="296"/>
      <c r="L785" s="296"/>
      <c r="M785" s="296"/>
      <c r="N785" s="296"/>
      <c r="O785" s="296"/>
      <c r="P785" s="296"/>
      <c r="Q785" s="296"/>
      <c r="R785" s="296"/>
      <c r="S785" s="296"/>
      <c r="T785" s="296"/>
      <c r="U785" s="296"/>
      <c r="V785" s="296"/>
      <c r="W785" s="296"/>
      <c r="X785" s="296"/>
      <c r="Y785" s="296"/>
      <c r="Z785" s="296"/>
    </row>
    <row r="786" spans="1:26" ht="15.75" customHeight="1" x14ac:dyDescent="0.25">
      <c r="A786" s="296"/>
      <c r="B786" s="296"/>
      <c r="C786" s="296"/>
      <c r="D786" s="296"/>
      <c r="E786" s="296"/>
      <c r="F786" s="296"/>
      <c r="G786" s="296"/>
      <c r="H786" s="505"/>
      <c r="I786" s="296"/>
      <c r="J786" s="296"/>
      <c r="K786" s="296"/>
      <c r="L786" s="296"/>
      <c r="M786" s="296"/>
      <c r="N786" s="296"/>
      <c r="O786" s="296"/>
      <c r="P786" s="296"/>
      <c r="Q786" s="296"/>
      <c r="R786" s="296"/>
      <c r="S786" s="296"/>
      <c r="T786" s="296"/>
      <c r="U786" s="296"/>
      <c r="V786" s="296"/>
      <c r="W786" s="296"/>
      <c r="X786" s="296"/>
      <c r="Y786" s="296"/>
      <c r="Z786" s="296"/>
    </row>
    <row r="787" spans="1:26" ht="15.75" customHeight="1" x14ac:dyDescent="0.25">
      <c r="A787" s="296"/>
      <c r="B787" s="296"/>
      <c r="C787" s="296"/>
      <c r="D787" s="296"/>
      <c r="E787" s="296"/>
      <c r="F787" s="296"/>
      <c r="G787" s="296"/>
      <c r="H787" s="505"/>
      <c r="I787" s="296"/>
      <c r="J787" s="296"/>
      <c r="K787" s="296"/>
      <c r="L787" s="296"/>
      <c r="M787" s="296"/>
      <c r="N787" s="296"/>
      <c r="O787" s="296"/>
      <c r="P787" s="296"/>
      <c r="Q787" s="296"/>
      <c r="R787" s="296"/>
      <c r="S787" s="296"/>
      <c r="T787" s="296"/>
      <c r="U787" s="296"/>
      <c r="V787" s="296"/>
      <c r="W787" s="296"/>
      <c r="X787" s="296"/>
      <c r="Y787" s="296"/>
      <c r="Z787" s="296"/>
    </row>
    <row r="788" spans="1:26" ht="15.75" customHeight="1" x14ac:dyDescent="0.25">
      <c r="A788" s="296"/>
      <c r="B788" s="296"/>
      <c r="C788" s="296"/>
      <c r="D788" s="296"/>
      <c r="E788" s="296"/>
      <c r="F788" s="296"/>
      <c r="G788" s="296"/>
      <c r="H788" s="505"/>
      <c r="I788" s="296"/>
      <c r="J788" s="296"/>
      <c r="K788" s="296"/>
      <c r="L788" s="296"/>
      <c r="M788" s="296"/>
      <c r="N788" s="296"/>
      <c r="O788" s="296"/>
      <c r="P788" s="296"/>
      <c r="Q788" s="296"/>
      <c r="R788" s="296"/>
      <c r="S788" s="296"/>
      <c r="T788" s="296"/>
      <c r="U788" s="296"/>
      <c r="V788" s="296"/>
      <c r="W788" s="296"/>
      <c r="X788" s="296"/>
      <c r="Y788" s="296"/>
      <c r="Z788" s="296"/>
    </row>
    <row r="789" spans="1:26" ht="15.75" customHeight="1" x14ac:dyDescent="0.25">
      <c r="A789" s="296"/>
      <c r="B789" s="296"/>
      <c r="C789" s="296"/>
      <c r="D789" s="296"/>
      <c r="E789" s="296"/>
      <c r="F789" s="296"/>
      <c r="G789" s="296"/>
      <c r="H789" s="505"/>
      <c r="I789" s="296"/>
      <c r="J789" s="296"/>
      <c r="K789" s="296"/>
      <c r="L789" s="296"/>
      <c r="M789" s="296"/>
      <c r="N789" s="296"/>
      <c r="O789" s="296"/>
      <c r="P789" s="296"/>
      <c r="Q789" s="296"/>
      <c r="R789" s="296"/>
      <c r="S789" s="296"/>
      <c r="T789" s="296"/>
      <c r="U789" s="296"/>
      <c r="V789" s="296"/>
      <c r="W789" s="296"/>
      <c r="X789" s="296"/>
      <c r="Y789" s="296"/>
      <c r="Z789" s="296"/>
    </row>
    <row r="790" spans="1:26" ht="15.75" customHeight="1" x14ac:dyDescent="0.25">
      <c r="A790" s="296"/>
      <c r="B790" s="296"/>
      <c r="C790" s="296"/>
      <c r="D790" s="296"/>
      <c r="E790" s="296"/>
      <c r="F790" s="296"/>
      <c r="G790" s="296"/>
      <c r="H790" s="505"/>
      <c r="I790" s="296"/>
      <c r="J790" s="296"/>
      <c r="K790" s="296"/>
      <c r="L790" s="296"/>
      <c r="M790" s="296"/>
      <c r="N790" s="296"/>
      <c r="O790" s="296"/>
      <c r="P790" s="296"/>
      <c r="Q790" s="296"/>
      <c r="R790" s="296"/>
      <c r="S790" s="296"/>
      <c r="T790" s="296"/>
      <c r="U790" s="296"/>
      <c r="V790" s="296"/>
      <c r="W790" s="296"/>
      <c r="X790" s="296"/>
      <c r="Y790" s="296"/>
      <c r="Z790" s="296"/>
    </row>
    <row r="791" spans="1:26" ht="15.75" customHeight="1" x14ac:dyDescent="0.25">
      <c r="A791" s="296"/>
      <c r="B791" s="296"/>
      <c r="C791" s="296"/>
      <c r="D791" s="296"/>
      <c r="E791" s="296"/>
      <c r="F791" s="296"/>
      <c r="G791" s="296"/>
      <c r="H791" s="505"/>
      <c r="I791" s="296"/>
      <c r="J791" s="296"/>
      <c r="K791" s="296"/>
      <c r="L791" s="296"/>
      <c r="M791" s="296"/>
      <c r="N791" s="296"/>
      <c r="O791" s="296"/>
      <c r="P791" s="296"/>
      <c r="Q791" s="296"/>
      <c r="R791" s="296"/>
      <c r="S791" s="296"/>
      <c r="T791" s="296"/>
      <c r="U791" s="296"/>
      <c r="V791" s="296"/>
      <c r="W791" s="296"/>
      <c r="X791" s="296"/>
      <c r="Y791" s="296"/>
      <c r="Z791" s="296"/>
    </row>
    <row r="792" spans="1:26" ht="15.75" customHeight="1" x14ac:dyDescent="0.25">
      <c r="A792" s="296"/>
      <c r="B792" s="296"/>
      <c r="C792" s="296"/>
      <c r="D792" s="296"/>
      <c r="E792" s="296"/>
      <c r="F792" s="296"/>
      <c r="G792" s="296"/>
      <c r="H792" s="505"/>
      <c r="I792" s="296"/>
      <c r="J792" s="296"/>
      <c r="K792" s="296"/>
      <c r="L792" s="296"/>
      <c r="M792" s="296"/>
      <c r="N792" s="296"/>
      <c r="O792" s="296"/>
      <c r="P792" s="296"/>
      <c r="Q792" s="296"/>
      <c r="R792" s="296"/>
      <c r="S792" s="296"/>
      <c r="T792" s="296"/>
      <c r="U792" s="296"/>
      <c r="V792" s="296"/>
      <c r="W792" s="296"/>
      <c r="X792" s="296"/>
      <c r="Y792" s="296"/>
      <c r="Z792" s="296"/>
    </row>
    <row r="793" spans="1:26" ht="15.75" customHeight="1" x14ac:dyDescent="0.25">
      <c r="A793" s="296"/>
      <c r="B793" s="296"/>
      <c r="C793" s="296"/>
      <c r="D793" s="296"/>
      <c r="E793" s="296"/>
      <c r="F793" s="296"/>
      <c r="G793" s="296"/>
      <c r="H793" s="505"/>
      <c r="I793" s="296"/>
      <c r="J793" s="296"/>
      <c r="K793" s="296"/>
      <c r="L793" s="296"/>
      <c r="M793" s="296"/>
      <c r="N793" s="296"/>
      <c r="O793" s="296"/>
      <c r="P793" s="296"/>
      <c r="Q793" s="296"/>
      <c r="R793" s="296"/>
      <c r="S793" s="296"/>
      <c r="T793" s="296"/>
      <c r="U793" s="296"/>
      <c r="V793" s="296"/>
      <c r="W793" s="296"/>
      <c r="X793" s="296"/>
      <c r="Y793" s="296"/>
      <c r="Z793" s="296"/>
    </row>
    <row r="794" spans="1:26" ht="15.75" customHeight="1" x14ac:dyDescent="0.25">
      <c r="A794" s="296"/>
      <c r="B794" s="296"/>
      <c r="C794" s="296"/>
      <c r="D794" s="296"/>
      <c r="E794" s="296"/>
      <c r="F794" s="296"/>
      <c r="G794" s="296"/>
      <c r="H794" s="505"/>
      <c r="I794" s="296"/>
      <c r="J794" s="296"/>
      <c r="K794" s="296"/>
      <c r="L794" s="296"/>
      <c r="M794" s="296"/>
      <c r="N794" s="296"/>
      <c r="O794" s="296"/>
      <c r="P794" s="296"/>
      <c r="Q794" s="296"/>
      <c r="R794" s="296"/>
      <c r="S794" s="296"/>
      <c r="T794" s="296"/>
      <c r="U794" s="296"/>
      <c r="V794" s="296"/>
      <c r="W794" s="296"/>
      <c r="X794" s="296"/>
      <c r="Y794" s="296"/>
      <c r="Z794" s="296"/>
    </row>
    <row r="795" spans="1:26" ht="15.75" customHeight="1" x14ac:dyDescent="0.25">
      <c r="A795" s="296"/>
      <c r="B795" s="296"/>
      <c r="C795" s="296"/>
      <c r="D795" s="296"/>
      <c r="E795" s="296"/>
      <c r="F795" s="296"/>
      <c r="G795" s="296"/>
      <c r="H795" s="505"/>
      <c r="I795" s="296"/>
      <c r="J795" s="296"/>
      <c r="K795" s="296"/>
      <c r="L795" s="296"/>
      <c r="M795" s="296"/>
      <c r="N795" s="296"/>
      <c r="O795" s="296"/>
      <c r="P795" s="296"/>
      <c r="Q795" s="296"/>
      <c r="R795" s="296"/>
      <c r="S795" s="296"/>
      <c r="T795" s="296"/>
      <c r="U795" s="296"/>
      <c r="V795" s="296"/>
      <c r="W795" s="296"/>
      <c r="X795" s="296"/>
      <c r="Y795" s="296"/>
      <c r="Z795" s="296"/>
    </row>
    <row r="796" spans="1:26" ht="15.75" customHeight="1" x14ac:dyDescent="0.25">
      <c r="A796" s="296"/>
      <c r="B796" s="296"/>
      <c r="C796" s="296"/>
      <c r="D796" s="296"/>
      <c r="E796" s="296"/>
      <c r="F796" s="296"/>
      <c r="G796" s="296"/>
      <c r="H796" s="505"/>
      <c r="I796" s="296"/>
      <c r="J796" s="296"/>
      <c r="K796" s="296"/>
      <c r="L796" s="296"/>
      <c r="M796" s="296"/>
      <c r="N796" s="296"/>
      <c r="O796" s="296"/>
      <c r="P796" s="296"/>
      <c r="Q796" s="296"/>
      <c r="R796" s="296"/>
      <c r="S796" s="296"/>
      <c r="T796" s="296"/>
      <c r="U796" s="296"/>
      <c r="V796" s="296"/>
      <c r="W796" s="296"/>
      <c r="X796" s="296"/>
      <c r="Y796" s="296"/>
      <c r="Z796" s="296"/>
    </row>
    <row r="797" spans="1:26" ht="15.75" customHeight="1" x14ac:dyDescent="0.25">
      <c r="A797" s="296"/>
      <c r="B797" s="296"/>
      <c r="C797" s="296"/>
      <c r="D797" s="296"/>
      <c r="E797" s="296"/>
      <c r="F797" s="296"/>
      <c r="G797" s="296"/>
      <c r="H797" s="505"/>
      <c r="I797" s="296"/>
      <c r="J797" s="296"/>
      <c r="K797" s="296"/>
      <c r="L797" s="296"/>
      <c r="M797" s="296"/>
      <c r="N797" s="296"/>
      <c r="O797" s="296"/>
      <c r="P797" s="296"/>
      <c r="Q797" s="296"/>
      <c r="R797" s="296"/>
      <c r="S797" s="296"/>
      <c r="T797" s="296"/>
      <c r="U797" s="296"/>
      <c r="V797" s="296"/>
      <c r="W797" s="296"/>
      <c r="X797" s="296"/>
      <c r="Y797" s="296"/>
      <c r="Z797" s="296"/>
    </row>
    <row r="798" spans="1:26" ht="15.75" customHeight="1" x14ac:dyDescent="0.25">
      <c r="A798" s="296"/>
      <c r="B798" s="296"/>
      <c r="C798" s="296"/>
      <c r="D798" s="296"/>
      <c r="E798" s="296"/>
      <c r="F798" s="296"/>
      <c r="G798" s="296"/>
      <c r="H798" s="505"/>
      <c r="I798" s="296"/>
      <c r="J798" s="296"/>
      <c r="K798" s="296"/>
      <c r="L798" s="296"/>
      <c r="M798" s="296"/>
      <c r="N798" s="296"/>
      <c r="O798" s="296"/>
      <c r="P798" s="296"/>
      <c r="Q798" s="296"/>
      <c r="R798" s="296"/>
      <c r="S798" s="296"/>
      <c r="T798" s="296"/>
      <c r="U798" s="296"/>
      <c r="V798" s="296"/>
      <c r="W798" s="296"/>
      <c r="X798" s="296"/>
      <c r="Y798" s="296"/>
      <c r="Z798" s="296"/>
    </row>
    <row r="799" spans="1:26" ht="15.75" customHeight="1" x14ac:dyDescent="0.25">
      <c r="A799" s="296"/>
      <c r="B799" s="296"/>
      <c r="C799" s="296"/>
      <c r="D799" s="296"/>
      <c r="E799" s="296"/>
      <c r="F799" s="296"/>
      <c r="G799" s="296"/>
      <c r="H799" s="505"/>
      <c r="I799" s="296"/>
      <c r="J799" s="296"/>
      <c r="K799" s="296"/>
      <c r="L799" s="296"/>
      <c r="M799" s="296"/>
      <c r="N799" s="296"/>
      <c r="O799" s="296"/>
      <c r="P799" s="296"/>
      <c r="Q799" s="296"/>
      <c r="R799" s="296"/>
      <c r="S799" s="296"/>
      <c r="T799" s="296"/>
      <c r="U799" s="296"/>
      <c r="V799" s="296"/>
      <c r="W799" s="296"/>
      <c r="X799" s="296"/>
      <c r="Y799" s="296"/>
      <c r="Z799" s="296"/>
    </row>
    <row r="800" spans="1:26" ht="15.75" customHeight="1" x14ac:dyDescent="0.25">
      <c r="A800" s="296"/>
      <c r="B800" s="296"/>
      <c r="C800" s="296"/>
      <c r="D800" s="296"/>
      <c r="E800" s="296"/>
      <c r="F800" s="296"/>
      <c r="G800" s="296"/>
      <c r="H800" s="505"/>
      <c r="I800" s="296"/>
      <c r="J800" s="296"/>
      <c r="K800" s="296"/>
      <c r="L800" s="296"/>
      <c r="M800" s="296"/>
      <c r="N800" s="296"/>
      <c r="O800" s="296"/>
      <c r="P800" s="296"/>
      <c r="Q800" s="296"/>
      <c r="R800" s="296"/>
      <c r="S800" s="296"/>
      <c r="T800" s="296"/>
      <c r="U800" s="296"/>
      <c r="V800" s="296"/>
      <c r="W800" s="296"/>
      <c r="X800" s="296"/>
      <c r="Y800" s="296"/>
      <c r="Z800" s="296"/>
    </row>
    <row r="801" spans="1:26" ht="15.75" customHeight="1" x14ac:dyDescent="0.25">
      <c r="A801" s="296"/>
      <c r="B801" s="296"/>
      <c r="C801" s="296"/>
      <c r="D801" s="296"/>
      <c r="E801" s="296"/>
      <c r="F801" s="296"/>
      <c r="G801" s="296"/>
      <c r="H801" s="505"/>
      <c r="I801" s="296"/>
      <c r="J801" s="296"/>
      <c r="K801" s="296"/>
      <c r="L801" s="296"/>
      <c r="M801" s="296"/>
      <c r="N801" s="296"/>
      <c r="O801" s="296"/>
      <c r="P801" s="296"/>
      <c r="Q801" s="296"/>
      <c r="R801" s="296"/>
      <c r="S801" s="296"/>
      <c r="T801" s="296"/>
      <c r="U801" s="296"/>
      <c r="V801" s="296"/>
      <c r="W801" s="296"/>
      <c r="X801" s="296"/>
      <c r="Y801" s="296"/>
      <c r="Z801" s="296"/>
    </row>
    <row r="802" spans="1:26" ht="15.75" customHeight="1" x14ac:dyDescent="0.25">
      <c r="A802" s="296"/>
      <c r="B802" s="296"/>
      <c r="C802" s="296"/>
      <c r="D802" s="296"/>
      <c r="E802" s="296"/>
      <c r="F802" s="296"/>
      <c r="G802" s="296"/>
      <c r="H802" s="505"/>
      <c r="I802" s="296"/>
      <c r="J802" s="296"/>
      <c r="K802" s="296"/>
      <c r="L802" s="296"/>
      <c r="M802" s="296"/>
      <c r="N802" s="296"/>
      <c r="O802" s="296"/>
      <c r="P802" s="296"/>
      <c r="Q802" s="296"/>
      <c r="R802" s="296"/>
      <c r="S802" s="296"/>
      <c r="T802" s="296"/>
      <c r="U802" s="296"/>
      <c r="V802" s="296"/>
      <c r="W802" s="296"/>
      <c r="X802" s="296"/>
      <c r="Y802" s="296"/>
      <c r="Z802" s="296"/>
    </row>
    <row r="803" spans="1:26" ht="15.75" customHeight="1" x14ac:dyDescent="0.25">
      <c r="A803" s="296"/>
      <c r="B803" s="296"/>
      <c r="C803" s="296"/>
      <c r="D803" s="296"/>
      <c r="E803" s="296"/>
      <c r="F803" s="296"/>
      <c r="G803" s="296"/>
      <c r="H803" s="505"/>
      <c r="I803" s="296"/>
      <c r="J803" s="296"/>
      <c r="K803" s="296"/>
      <c r="L803" s="296"/>
      <c r="M803" s="296"/>
      <c r="N803" s="296"/>
      <c r="O803" s="296"/>
      <c r="P803" s="296"/>
      <c r="Q803" s="296"/>
      <c r="R803" s="296"/>
      <c r="S803" s="296"/>
      <c r="T803" s="296"/>
      <c r="U803" s="296"/>
      <c r="V803" s="296"/>
      <c r="W803" s="296"/>
      <c r="X803" s="296"/>
      <c r="Y803" s="296"/>
      <c r="Z803" s="296"/>
    </row>
    <row r="804" spans="1:26" ht="15.75" customHeight="1" x14ac:dyDescent="0.25">
      <c r="A804" s="296"/>
      <c r="B804" s="296"/>
      <c r="C804" s="296"/>
      <c r="D804" s="296"/>
      <c r="E804" s="296"/>
      <c r="F804" s="296"/>
      <c r="G804" s="296"/>
      <c r="H804" s="505"/>
      <c r="I804" s="296"/>
      <c r="J804" s="296"/>
      <c r="K804" s="296"/>
      <c r="L804" s="296"/>
      <c r="M804" s="296"/>
      <c r="N804" s="296"/>
      <c r="O804" s="296"/>
      <c r="P804" s="296"/>
      <c r="Q804" s="296"/>
      <c r="R804" s="296"/>
      <c r="S804" s="296"/>
      <c r="T804" s="296"/>
      <c r="U804" s="296"/>
      <c r="V804" s="296"/>
      <c r="W804" s="296"/>
      <c r="X804" s="296"/>
      <c r="Y804" s="296"/>
      <c r="Z804" s="296"/>
    </row>
    <row r="805" spans="1:26" ht="15.75" customHeight="1" x14ac:dyDescent="0.25">
      <c r="A805" s="296"/>
      <c r="B805" s="296"/>
      <c r="C805" s="296"/>
      <c r="D805" s="296"/>
      <c r="E805" s="296"/>
      <c r="F805" s="296"/>
      <c r="G805" s="296"/>
      <c r="H805" s="505"/>
      <c r="I805" s="296"/>
      <c r="J805" s="296"/>
      <c r="K805" s="296"/>
      <c r="L805" s="296"/>
      <c r="M805" s="296"/>
      <c r="N805" s="296"/>
      <c r="O805" s="296"/>
      <c r="P805" s="296"/>
      <c r="Q805" s="296"/>
      <c r="R805" s="296"/>
      <c r="S805" s="296"/>
      <c r="T805" s="296"/>
      <c r="U805" s="296"/>
      <c r="V805" s="296"/>
      <c r="W805" s="296"/>
      <c r="X805" s="296"/>
      <c r="Y805" s="296"/>
      <c r="Z805" s="296"/>
    </row>
    <row r="806" spans="1:26" ht="15.75" customHeight="1" x14ac:dyDescent="0.25">
      <c r="A806" s="296"/>
      <c r="B806" s="296"/>
      <c r="C806" s="296"/>
      <c r="D806" s="296"/>
      <c r="E806" s="296"/>
      <c r="F806" s="296"/>
      <c r="G806" s="296"/>
      <c r="H806" s="505"/>
      <c r="I806" s="296"/>
      <c r="J806" s="296"/>
      <c r="K806" s="296"/>
      <c r="L806" s="296"/>
      <c r="M806" s="296"/>
      <c r="N806" s="296"/>
      <c r="O806" s="296"/>
      <c r="P806" s="296"/>
      <c r="Q806" s="296"/>
      <c r="R806" s="296"/>
      <c r="S806" s="296"/>
      <c r="T806" s="296"/>
      <c r="U806" s="296"/>
      <c r="V806" s="296"/>
      <c r="W806" s="296"/>
      <c r="X806" s="296"/>
      <c r="Y806" s="296"/>
      <c r="Z806" s="296"/>
    </row>
    <row r="807" spans="1:26" ht="15.75" customHeight="1" x14ac:dyDescent="0.25">
      <c r="A807" s="296"/>
      <c r="B807" s="296"/>
      <c r="C807" s="296"/>
      <c r="D807" s="296"/>
      <c r="E807" s="296"/>
      <c r="F807" s="296"/>
      <c r="G807" s="296"/>
      <c r="H807" s="505"/>
      <c r="I807" s="296"/>
      <c r="J807" s="296"/>
      <c r="K807" s="296"/>
      <c r="L807" s="296"/>
      <c r="M807" s="296"/>
      <c r="N807" s="296"/>
      <c r="O807" s="296"/>
      <c r="P807" s="296"/>
      <c r="Q807" s="296"/>
      <c r="R807" s="296"/>
      <c r="S807" s="296"/>
      <c r="T807" s="296"/>
      <c r="U807" s="296"/>
      <c r="V807" s="296"/>
      <c r="W807" s="296"/>
      <c r="X807" s="296"/>
      <c r="Y807" s="296"/>
      <c r="Z807" s="296"/>
    </row>
    <row r="808" spans="1:26" ht="15.75" customHeight="1" x14ac:dyDescent="0.25">
      <c r="A808" s="296"/>
      <c r="B808" s="296"/>
      <c r="C808" s="296"/>
      <c r="D808" s="296"/>
      <c r="E808" s="296"/>
      <c r="F808" s="296"/>
      <c r="G808" s="296"/>
      <c r="H808" s="505"/>
      <c r="I808" s="296"/>
      <c r="J808" s="296"/>
      <c r="K808" s="296"/>
      <c r="L808" s="296"/>
      <c r="M808" s="296"/>
      <c r="N808" s="296"/>
      <c r="O808" s="296"/>
      <c r="P808" s="296"/>
      <c r="Q808" s="296"/>
      <c r="R808" s="296"/>
      <c r="S808" s="296"/>
      <c r="T808" s="296"/>
      <c r="U808" s="296"/>
      <c r="V808" s="296"/>
      <c r="W808" s="296"/>
      <c r="X808" s="296"/>
      <c r="Y808" s="296"/>
      <c r="Z808" s="296"/>
    </row>
    <row r="809" spans="1:26" ht="15.75" customHeight="1" x14ac:dyDescent="0.25">
      <c r="A809" s="296"/>
      <c r="B809" s="296"/>
      <c r="C809" s="296"/>
      <c r="D809" s="296"/>
      <c r="E809" s="296"/>
      <c r="F809" s="296"/>
      <c r="G809" s="296"/>
      <c r="H809" s="505"/>
      <c r="I809" s="296"/>
      <c r="J809" s="296"/>
      <c r="K809" s="296"/>
      <c r="L809" s="296"/>
      <c r="M809" s="296"/>
      <c r="N809" s="296"/>
      <c r="O809" s="296"/>
      <c r="P809" s="296"/>
      <c r="Q809" s="296"/>
      <c r="R809" s="296"/>
      <c r="S809" s="296"/>
      <c r="T809" s="296"/>
      <c r="U809" s="296"/>
      <c r="V809" s="296"/>
      <c r="W809" s="296"/>
      <c r="X809" s="296"/>
      <c r="Y809" s="296"/>
      <c r="Z809" s="296"/>
    </row>
    <row r="810" spans="1:26" ht="15.75" customHeight="1" x14ac:dyDescent="0.25">
      <c r="A810" s="296"/>
      <c r="B810" s="296"/>
      <c r="C810" s="296"/>
      <c r="D810" s="296"/>
      <c r="E810" s="296"/>
      <c r="F810" s="296"/>
      <c r="G810" s="296"/>
      <c r="H810" s="505"/>
      <c r="I810" s="296"/>
      <c r="J810" s="296"/>
      <c r="K810" s="296"/>
      <c r="L810" s="296"/>
      <c r="M810" s="296"/>
      <c r="N810" s="296"/>
      <c r="O810" s="296"/>
      <c r="P810" s="296"/>
      <c r="Q810" s="296"/>
      <c r="R810" s="296"/>
      <c r="S810" s="296"/>
      <c r="T810" s="296"/>
      <c r="U810" s="296"/>
      <c r="V810" s="296"/>
      <c r="W810" s="296"/>
      <c r="X810" s="296"/>
      <c r="Y810" s="296"/>
      <c r="Z810" s="296"/>
    </row>
    <row r="811" spans="1:26" ht="15.75" customHeight="1" x14ac:dyDescent="0.25">
      <c r="A811" s="296"/>
      <c r="B811" s="296"/>
      <c r="C811" s="296"/>
      <c r="D811" s="296"/>
      <c r="E811" s="296"/>
      <c r="F811" s="296"/>
      <c r="G811" s="296"/>
      <c r="H811" s="505"/>
      <c r="I811" s="296"/>
      <c r="J811" s="296"/>
      <c r="K811" s="296"/>
      <c r="L811" s="296"/>
      <c r="M811" s="296"/>
      <c r="N811" s="296"/>
      <c r="O811" s="296"/>
      <c r="P811" s="296"/>
      <c r="Q811" s="296"/>
      <c r="R811" s="296"/>
      <c r="S811" s="296"/>
      <c r="T811" s="296"/>
      <c r="U811" s="296"/>
      <c r="V811" s="296"/>
      <c r="W811" s="296"/>
      <c r="X811" s="296"/>
      <c r="Y811" s="296"/>
      <c r="Z811" s="296"/>
    </row>
    <row r="812" spans="1:26" ht="15.75" customHeight="1" x14ac:dyDescent="0.25">
      <c r="A812" s="296"/>
      <c r="B812" s="296"/>
      <c r="C812" s="296"/>
      <c r="D812" s="296"/>
      <c r="E812" s="296"/>
      <c r="F812" s="296"/>
      <c r="G812" s="296"/>
      <c r="H812" s="505"/>
      <c r="I812" s="296"/>
      <c r="J812" s="296"/>
      <c r="K812" s="296"/>
      <c r="L812" s="296"/>
      <c r="M812" s="296"/>
      <c r="N812" s="296"/>
      <c r="O812" s="296"/>
      <c r="P812" s="296"/>
      <c r="Q812" s="296"/>
      <c r="R812" s="296"/>
      <c r="S812" s="296"/>
      <c r="T812" s="296"/>
      <c r="U812" s="296"/>
      <c r="V812" s="296"/>
      <c r="W812" s="296"/>
      <c r="X812" s="296"/>
      <c r="Y812" s="296"/>
      <c r="Z812" s="296"/>
    </row>
    <row r="813" spans="1:26" ht="15.75" customHeight="1" x14ac:dyDescent="0.25">
      <c r="A813" s="296"/>
      <c r="B813" s="296"/>
      <c r="C813" s="296"/>
      <c r="D813" s="296"/>
      <c r="E813" s="296"/>
      <c r="F813" s="296"/>
      <c r="G813" s="296"/>
      <c r="H813" s="505"/>
      <c r="I813" s="296"/>
      <c r="J813" s="296"/>
      <c r="K813" s="296"/>
      <c r="L813" s="296"/>
      <c r="M813" s="296"/>
      <c r="N813" s="296"/>
      <c r="O813" s="296"/>
      <c r="P813" s="296"/>
      <c r="Q813" s="296"/>
      <c r="R813" s="296"/>
      <c r="S813" s="296"/>
      <c r="T813" s="296"/>
      <c r="U813" s="296"/>
      <c r="V813" s="296"/>
      <c r="W813" s="296"/>
      <c r="X813" s="296"/>
      <c r="Y813" s="296"/>
      <c r="Z813" s="296"/>
    </row>
    <row r="814" spans="1:26" ht="15.75" customHeight="1" x14ac:dyDescent="0.25">
      <c r="A814" s="296"/>
      <c r="B814" s="296"/>
      <c r="C814" s="296"/>
      <c r="D814" s="296"/>
      <c r="E814" s="296"/>
      <c r="F814" s="296"/>
      <c r="G814" s="296"/>
      <c r="H814" s="505"/>
      <c r="I814" s="296"/>
      <c r="J814" s="296"/>
      <c r="K814" s="296"/>
      <c r="L814" s="296"/>
      <c r="M814" s="296"/>
      <c r="N814" s="296"/>
      <c r="O814" s="296"/>
      <c r="P814" s="296"/>
      <c r="Q814" s="296"/>
      <c r="R814" s="296"/>
      <c r="S814" s="296"/>
      <c r="T814" s="296"/>
      <c r="U814" s="296"/>
      <c r="V814" s="296"/>
      <c r="W814" s="296"/>
      <c r="X814" s="296"/>
      <c r="Y814" s="296"/>
      <c r="Z814" s="296"/>
    </row>
    <row r="815" spans="1:26" ht="15.75" customHeight="1" x14ac:dyDescent="0.25">
      <c r="A815" s="296"/>
      <c r="B815" s="296"/>
      <c r="C815" s="296"/>
      <c r="D815" s="296"/>
      <c r="E815" s="296"/>
      <c r="F815" s="296"/>
      <c r="G815" s="296"/>
      <c r="H815" s="505"/>
      <c r="I815" s="296"/>
      <c r="J815" s="296"/>
      <c r="K815" s="296"/>
      <c r="L815" s="296"/>
      <c r="M815" s="296"/>
      <c r="N815" s="296"/>
      <c r="O815" s="296"/>
      <c r="P815" s="296"/>
      <c r="Q815" s="296"/>
      <c r="R815" s="296"/>
      <c r="S815" s="296"/>
      <c r="T815" s="296"/>
      <c r="U815" s="296"/>
      <c r="V815" s="296"/>
      <c r="W815" s="296"/>
      <c r="X815" s="296"/>
      <c r="Y815" s="296"/>
      <c r="Z815" s="296"/>
    </row>
    <row r="816" spans="1:26" ht="15.75" customHeight="1" x14ac:dyDescent="0.25">
      <c r="A816" s="296"/>
      <c r="B816" s="296"/>
      <c r="C816" s="296"/>
      <c r="D816" s="296"/>
      <c r="E816" s="296"/>
      <c r="F816" s="296"/>
      <c r="G816" s="296"/>
      <c r="H816" s="505"/>
      <c r="I816" s="296"/>
      <c r="J816" s="296"/>
      <c r="K816" s="296"/>
      <c r="L816" s="296"/>
      <c r="M816" s="296"/>
      <c r="N816" s="296"/>
      <c r="O816" s="296"/>
      <c r="P816" s="296"/>
      <c r="Q816" s="296"/>
      <c r="R816" s="296"/>
      <c r="S816" s="296"/>
      <c r="T816" s="296"/>
      <c r="U816" s="296"/>
      <c r="V816" s="296"/>
      <c r="W816" s="296"/>
      <c r="X816" s="296"/>
      <c r="Y816" s="296"/>
      <c r="Z816" s="296"/>
    </row>
    <row r="817" spans="1:26" ht="15.75" customHeight="1" x14ac:dyDescent="0.25">
      <c r="A817" s="296"/>
      <c r="B817" s="296"/>
      <c r="C817" s="296"/>
      <c r="D817" s="296"/>
      <c r="E817" s="296"/>
      <c r="F817" s="296"/>
      <c r="G817" s="296"/>
      <c r="H817" s="505"/>
      <c r="I817" s="296"/>
      <c r="J817" s="296"/>
      <c r="K817" s="296"/>
      <c r="L817" s="296"/>
      <c r="M817" s="296"/>
      <c r="N817" s="296"/>
      <c r="O817" s="296"/>
      <c r="P817" s="296"/>
      <c r="Q817" s="296"/>
      <c r="R817" s="296"/>
      <c r="S817" s="296"/>
      <c r="T817" s="296"/>
      <c r="U817" s="296"/>
      <c r="V817" s="296"/>
      <c r="W817" s="296"/>
      <c r="X817" s="296"/>
      <c r="Y817" s="296"/>
      <c r="Z817" s="296"/>
    </row>
    <row r="818" spans="1:26" ht="15.75" customHeight="1" x14ac:dyDescent="0.25">
      <c r="A818" s="296"/>
      <c r="B818" s="296"/>
      <c r="C818" s="296"/>
      <c r="D818" s="296"/>
      <c r="E818" s="296"/>
      <c r="F818" s="296"/>
      <c r="G818" s="296"/>
      <c r="H818" s="505"/>
      <c r="I818" s="296"/>
      <c r="J818" s="296"/>
      <c r="K818" s="296"/>
      <c r="L818" s="296"/>
      <c r="M818" s="296"/>
      <c r="N818" s="296"/>
      <c r="O818" s="296"/>
      <c r="P818" s="296"/>
      <c r="Q818" s="296"/>
      <c r="R818" s="296"/>
      <c r="S818" s="296"/>
      <c r="T818" s="296"/>
      <c r="U818" s="296"/>
      <c r="V818" s="296"/>
      <c r="W818" s="296"/>
      <c r="X818" s="296"/>
      <c r="Y818" s="296"/>
      <c r="Z818" s="296"/>
    </row>
    <row r="819" spans="1:26" ht="15.75" customHeight="1" x14ac:dyDescent="0.25">
      <c r="A819" s="296"/>
      <c r="B819" s="296"/>
      <c r="C819" s="296"/>
      <c r="D819" s="296"/>
      <c r="E819" s="296"/>
      <c r="F819" s="296"/>
      <c r="G819" s="296"/>
      <c r="H819" s="505"/>
      <c r="I819" s="296"/>
      <c r="J819" s="296"/>
      <c r="K819" s="296"/>
      <c r="L819" s="296"/>
      <c r="M819" s="296"/>
      <c r="N819" s="296"/>
      <c r="O819" s="296"/>
      <c r="P819" s="296"/>
      <c r="Q819" s="296"/>
      <c r="R819" s="296"/>
      <c r="S819" s="296"/>
      <c r="T819" s="296"/>
      <c r="U819" s="296"/>
      <c r="V819" s="296"/>
      <c r="W819" s="296"/>
      <c r="X819" s="296"/>
      <c r="Y819" s="296"/>
      <c r="Z819" s="296"/>
    </row>
    <row r="820" spans="1:26" ht="15.75" customHeight="1" x14ac:dyDescent="0.25">
      <c r="A820" s="296"/>
      <c r="B820" s="296"/>
      <c r="C820" s="296"/>
      <c r="D820" s="296"/>
      <c r="E820" s="296"/>
      <c r="F820" s="296"/>
      <c r="G820" s="296"/>
      <c r="H820" s="505"/>
      <c r="I820" s="296"/>
      <c r="J820" s="296"/>
      <c r="K820" s="296"/>
      <c r="L820" s="296"/>
      <c r="M820" s="296"/>
      <c r="N820" s="296"/>
      <c r="O820" s="296"/>
      <c r="P820" s="296"/>
      <c r="Q820" s="296"/>
      <c r="R820" s="296"/>
      <c r="S820" s="296"/>
      <c r="T820" s="296"/>
      <c r="U820" s="296"/>
      <c r="V820" s="296"/>
      <c r="W820" s="296"/>
      <c r="X820" s="296"/>
      <c r="Y820" s="296"/>
      <c r="Z820" s="296"/>
    </row>
    <row r="821" spans="1:26" ht="15.75" customHeight="1" x14ac:dyDescent="0.25">
      <c r="A821" s="296"/>
      <c r="B821" s="296"/>
      <c r="C821" s="296"/>
      <c r="D821" s="296"/>
      <c r="E821" s="296"/>
      <c r="F821" s="296"/>
      <c r="G821" s="296"/>
      <c r="H821" s="505"/>
      <c r="I821" s="296"/>
      <c r="J821" s="296"/>
      <c r="K821" s="296"/>
      <c r="L821" s="296"/>
      <c r="M821" s="296"/>
      <c r="N821" s="296"/>
      <c r="O821" s="296"/>
      <c r="P821" s="296"/>
      <c r="Q821" s="296"/>
      <c r="R821" s="296"/>
      <c r="S821" s="296"/>
      <c r="T821" s="296"/>
      <c r="U821" s="296"/>
      <c r="V821" s="296"/>
      <c r="W821" s="296"/>
      <c r="X821" s="296"/>
      <c r="Y821" s="296"/>
      <c r="Z821" s="296"/>
    </row>
    <row r="822" spans="1:26" ht="15.75" customHeight="1" x14ac:dyDescent="0.25">
      <c r="A822" s="296"/>
      <c r="B822" s="296"/>
      <c r="C822" s="296"/>
      <c r="D822" s="296"/>
      <c r="E822" s="296"/>
      <c r="F822" s="296"/>
      <c r="G822" s="296"/>
      <c r="H822" s="505"/>
      <c r="I822" s="296"/>
      <c r="J822" s="296"/>
      <c r="K822" s="296"/>
      <c r="L822" s="296"/>
      <c r="M822" s="296"/>
      <c r="N822" s="296"/>
      <c r="O822" s="296"/>
      <c r="P822" s="296"/>
      <c r="Q822" s="296"/>
      <c r="R822" s="296"/>
      <c r="S822" s="296"/>
      <c r="T822" s="296"/>
      <c r="U822" s="296"/>
      <c r="V822" s="296"/>
      <c r="W822" s="296"/>
      <c r="X822" s="296"/>
      <c r="Y822" s="296"/>
      <c r="Z822" s="296"/>
    </row>
    <row r="823" spans="1:26" ht="15.75" customHeight="1" x14ac:dyDescent="0.25">
      <c r="A823" s="296"/>
      <c r="B823" s="296"/>
      <c r="C823" s="296"/>
      <c r="D823" s="296"/>
      <c r="E823" s="296"/>
      <c r="F823" s="296"/>
      <c r="G823" s="296"/>
      <c r="H823" s="505"/>
      <c r="I823" s="296"/>
      <c r="J823" s="296"/>
      <c r="K823" s="296"/>
      <c r="L823" s="296"/>
      <c r="M823" s="296"/>
      <c r="N823" s="296"/>
      <c r="O823" s="296"/>
      <c r="P823" s="296"/>
      <c r="Q823" s="296"/>
      <c r="R823" s="296"/>
      <c r="S823" s="296"/>
      <c r="T823" s="296"/>
      <c r="U823" s="296"/>
      <c r="V823" s="296"/>
      <c r="W823" s="296"/>
      <c r="X823" s="296"/>
      <c r="Y823" s="296"/>
      <c r="Z823" s="296"/>
    </row>
    <row r="824" spans="1:26" ht="15.75" customHeight="1" x14ac:dyDescent="0.25">
      <c r="A824" s="296"/>
      <c r="B824" s="296"/>
      <c r="C824" s="296"/>
      <c r="D824" s="296"/>
      <c r="E824" s="296"/>
      <c r="F824" s="296"/>
      <c r="G824" s="296"/>
      <c r="H824" s="505"/>
      <c r="I824" s="296"/>
      <c r="J824" s="296"/>
      <c r="K824" s="296"/>
      <c r="L824" s="296"/>
      <c r="M824" s="296"/>
      <c r="N824" s="296"/>
      <c r="O824" s="296"/>
      <c r="P824" s="296"/>
      <c r="Q824" s="296"/>
      <c r="R824" s="296"/>
      <c r="S824" s="296"/>
      <c r="T824" s="296"/>
      <c r="U824" s="296"/>
      <c r="V824" s="296"/>
      <c r="W824" s="296"/>
      <c r="X824" s="296"/>
      <c r="Y824" s="296"/>
      <c r="Z824" s="296"/>
    </row>
    <row r="825" spans="1:26" ht="15.75" customHeight="1" x14ac:dyDescent="0.25">
      <c r="A825" s="296"/>
      <c r="B825" s="296"/>
      <c r="C825" s="296"/>
      <c r="D825" s="296"/>
      <c r="E825" s="296"/>
      <c r="F825" s="296"/>
      <c r="G825" s="296"/>
      <c r="H825" s="505"/>
      <c r="I825" s="296"/>
      <c r="J825" s="296"/>
      <c r="K825" s="296"/>
      <c r="L825" s="296"/>
      <c r="M825" s="296"/>
      <c r="N825" s="296"/>
      <c r="O825" s="296"/>
      <c r="P825" s="296"/>
      <c r="Q825" s="296"/>
      <c r="R825" s="296"/>
      <c r="S825" s="296"/>
      <c r="T825" s="296"/>
      <c r="U825" s="296"/>
      <c r="V825" s="296"/>
      <c r="W825" s="296"/>
      <c r="X825" s="296"/>
      <c r="Y825" s="296"/>
      <c r="Z825" s="296"/>
    </row>
    <row r="826" spans="1:26" ht="15.75" customHeight="1" x14ac:dyDescent="0.25">
      <c r="A826" s="296"/>
      <c r="B826" s="296"/>
      <c r="C826" s="296"/>
      <c r="D826" s="296"/>
      <c r="E826" s="296"/>
      <c r="F826" s="296"/>
      <c r="G826" s="296"/>
      <c r="H826" s="505"/>
      <c r="I826" s="296"/>
      <c r="J826" s="296"/>
      <c r="K826" s="296"/>
      <c r="L826" s="296"/>
      <c r="M826" s="296"/>
      <c r="N826" s="296"/>
      <c r="O826" s="296"/>
      <c r="P826" s="296"/>
      <c r="Q826" s="296"/>
      <c r="R826" s="296"/>
      <c r="S826" s="296"/>
      <c r="T826" s="296"/>
      <c r="U826" s="296"/>
      <c r="V826" s="296"/>
      <c r="W826" s="296"/>
      <c r="X826" s="296"/>
      <c r="Y826" s="296"/>
      <c r="Z826" s="296"/>
    </row>
    <row r="827" spans="1:26" ht="15.75" customHeight="1" x14ac:dyDescent="0.25">
      <c r="A827" s="296"/>
      <c r="B827" s="296"/>
      <c r="C827" s="296"/>
      <c r="D827" s="296"/>
      <c r="E827" s="296"/>
      <c r="F827" s="296"/>
      <c r="G827" s="296"/>
      <c r="H827" s="505"/>
      <c r="I827" s="296"/>
      <c r="J827" s="296"/>
      <c r="K827" s="296"/>
      <c r="L827" s="296"/>
      <c r="M827" s="296"/>
      <c r="N827" s="296"/>
      <c r="O827" s="296"/>
      <c r="P827" s="296"/>
      <c r="Q827" s="296"/>
      <c r="R827" s="296"/>
      <c r="S827" s="296"/>
      <c r="T827" s="296"/>
      <c r="U827" s="296"/>
      <c r="V827" s="296"/>
      <c r="W827" s="296"/>
      <c r="X827" s="296"/>
      <c r="Y827" s="296"/>
      <c r="Z827" s="296"/>
    </row>
    <row r="828" spans="1:26" ht="15.75" customHeight="1" x14ac:dyDescent="0.25">
      <c r="A828" s="296"/>
      <c r="B828" s="296"/>
      <c r="C828" s="296"/>
      <c r="D828" s="296"/>
      <c r="E828" s="296"/>
      <c r="F828" s="296"/>
      <c r="G828" s="296"/>
      <c r="H828" s="505"/>
      <c r="I828" s="296"/>
      <c r="J828" s="296"/>
      <c r="K828" s="296"/>
      <c r="L828" s="296"/>
      <c r="M828" s="296"/>
      <c r="N828" s="296"/>
      <c r="O828" s="296"/>
      <c r="P828" s="296"/>
      <c r="Q828" s="296"/>
      <c r="R828" s="296"/>
      <c r="S828" s="296"/>
      <c r="T828" s="296"/>
      <c r="U828" s="296"/>
      <c r="V828" s="296"/>
      <c r="W828" s="296"/>
      <c r="X828" s="296"/>
      <c r="Y828" s="296"/>
      <c r="Z828" s="296"/>
    </row>
    <row r="829" spans="1:26" ht="15.75" customHeight="1" x14ac:dyDescent="0.25">
      <c r="A829" s="296"/>
      <c r="B829" s="296"/>
      <c r="C829" s="296"/>
      <c r="D829" s="296"/>
      <c r="E829" s="296"/>
      <c r="F829" s="296"/>
      <c r="G829" s="296"/>
      <c r="H829" s="505"/>
      <c r="I829" s="296"/>
      <c r="J829" s="296"/>
      <c r="K829" s="296"/>
      <c r="L829" s="296"/>
      <c r="M829" s="296"/>
      <c r="N829" s="296"/>
      <c r="O829" s="296"/>
      <c r="P829" s="296"/>
      <c r="Q829" s="296"/>
      <c r="R829" s="296"/>
      <c r="S829" s="296"/>
      <c r="T829" s="296"/>
      <c r="U829" s="296"/>
      <c r="V829" s="296"/>
      <c r="W829" s="296"/>
      <c r="X829" s="296"/>
      <c r="Y829" s="296"/>
      <c r="Z829" s="296"/>
    </row>
    <row r="830" spans="1:26" ht="15.75" customHeight="1" x14ac:dyDescent="0.25">
      <c r="A830" s="296"/>
      <c r="B830" s="296"/>
      <c r="C830" s="296"/>
      <c r="D830" s="296"/>
      <c r="E830" s="296"/>
      <c r="F830" s="296"/>
      <c r="G830" s="296"/>
      <c r="H830" s="505"/>
      <c r="I830" s="296"/>
      <c r="J830" s="296"/>
      <c r="K830" s="296"/>
      <c r="L830" s="296"/>
      <c r="M830" s="296"/>
      <c r="N830" s="296"/>
      <c r="O830" s="296"/>
      <c r="P830" s="296"/>
      <c r="Q830" s="296"/>
      <c r="R830" s="296"/>
      <c r="S830" s="296"/>
      <c r="T830" s="296"/>
      <c r="U830" s="296"/>
      <c r="V830" s="296"/>
      <c r="W830" s="296"/>
      <c r="X830" s="296"/>
      <c r="Y830" s="296"/>
      <c r="Z830" s="296"/>
    </row>
    <row r="831" spans="1:26" ht="15.75" customHeight="1" x14ac:dyDescent="0.25">
      <c r="A831" s="296"/>
      <c r="B831" s="296"/>
      <c r="C831" s="296"/>
      <c r="D831" s="296"/>
      <c r="E831" s="296"/>
      <c r="F831" s="296"/>
      <c r="G831" s="296"/>
      <c r="H831" s="505"/>
      <c r="I831" s="296"/>
      <c r="J831" s="296"/>
      <c r="K831" s="296"/>
      <c r="L831" s="296"/>
      <c r="M831" s="296"/>
      <c r="N831" s="296"/>
      <c r="O831" s="296"/>
      <c r="P831" s="296"/>
      <c r="Q831" s="296"/>
      <c r="R831" s="296"/>
      <c r="S831" s="296"/>
      <c r="T831" s="296"/>
      <c r="U831" s="296"/>
      <c r="V831" s="296"/>
      <c r="W831" s="296"/>
      <c r="X831" s="296"/>
      <c r="Y831" s="296"/>
      <c r="Z831" s="296"/>
    </row>
    <row r="832" spans="1:26" ht="15.75" customHeight="1" x14ac:dyDescent="0.25">
      <c r="A832" s="296"/>
      <c r="B832" s="296"/>
      <c r="C832" s="296"/>
      <c r="D832" s="296"/>
      <c r="E832" s="296"/>
      <c r="F832" s="296"/>
      <c r="G832" s="296"/>
      <c r="H832" s="505"/>
      <c r="I832" s="296"/>
      <c r="J832" s="296"/>
      <c r="K832" s="296"/>
      <c r="L832" s="296"/>
      <c r="M832" s="296"/>
      <c r="N832" s="296"/>
      <c r="O832" s="296"/>
      <c r="P832" s="296"/>
      <c r="Q832" s="296"/>
      <c r="R832" s="296"/>
      <c r="S832" s="296"/>
      <c r="T832" s="296"/>
      <c r="U832" s="296"/>
      <c r="V832" s="296"/>
      <c r="W832" s="296"/>
      <c r="X832" s="296"/>
      <c r="Y832" s="296"/>
      <c r="Z832" s="296"/>
    </row>
    <row r="833" spans="1:26" ht="15.75" customHeight="1" x14ac:dyDescent="0.25">
      <c r="A833" s="296"/>
      <c r="B833" s="296"/>
      <c r="C833" s="296"/>
      <c r="D833" s="296"/>
      <c r="E833" s="296"/>
      <c r="F833" s="296"/>
      <c r="G833" s="296"/>
      <c r="H833" s="505"/>
      <c r="I833" s="296"/>
      <c r="J833" s="296"/>
      <c r="K833" s="296"/>
      <c r="L833" s="296"/>
      <c r="M833" s="296"/>
      <c r="N833" s="296"/>
      <c r="O833" s="296"/>
      <c r="P833" s="296"/>
      <c r="Q833" s="296"/>
      <c r="R833" s="296"/>
      <c r="S833" s="296"/>
      <c r="T833" s="296"/>
      <c r="U833" s="296"/>
      <c r="V833" s="296"/>
      <c r="W833" s="296"/>
      <c r="X833" s="296"/>
      <c r="Y833" s="296"/>
      <c r="Z833" s="296"/>
    </row>
    <row r="834" spans="1:26" ht="15.75" customHeight="1" x14ac:dyDescent="0.25">
      <c r="A834" s="296"/>
      <c r="B834" s="296"/>
      <c r="C834" s="296"/>
      <c r="D834" s="296"/>
      <c r="E834" s="296"/>
      <c r="F834" s="296"/>
      <c r="G834" s="296"/>
      <c r="H834" s="505"/>
      <c r="I834" s="296"/>
      <c r="J834" s="296"/>
      <c r="K834" s="296"/>
      <c r="L834" s="296"/>
      <c r="M834" s="296"/>
      <c r="N834" s="296"/>
      <c r="O834" s="296"/>
      <c r="P834" s="296"/>
      <c r="Q834" s="296"/>
      <c r="R834" s="296"/>
      <c r="S834" s="296"/>
      <c r="T834" s="296"/>
      <c r="U834" s="296"/>
      <c r="V834" s="296"/>
      <c r="W834" s="296"/>
      <c r="X834" s="296"/>
      <c r="Y834" s="296"/>
      <c r="Z834" s="296"/>
    </row>
    <row r="835" spans="1:26" ht="15.75" customHeight="1" x14ac:dyDescent="0.25">
      <c r="A835" s="296"/>
      <c r="B835" s="296"/>
      <c r="C835" s="296"/>
      <c r="D835" s="296"/>
      <c r="E835" s="296"/>
      <c r="F835" s="296"/>
      <c r="G835" s="296"/>
      <c r="H835" s="505"/>
      <c r="I835" s="296"/>
      <c r="J835" s="296"/>
      <c r="K835" s="296"/>
      <c r="L835" s="296"/>
      <c r="M835" s="296"/>
      <c r="N835" s="296"/>
      <c r="O835" s="296"/>
      <c r="P835" s="296"/>
      <c r="Q835" s="296"/>
      <c r="R835" s="296"/>
      <c r="S835" s="296"/>
      <c r="T835" s="296"/>
      <c r="U835" s="296"/>
      <c r="V835" s="296"/>
      <c r="W835" s="296"/>
      <c r="X835" s="296"/>
      <c r="Y835" s="296"/>
      <c r="Z835" s="296"/>
    </row>
    <row r="836" spans="1:26" ht="15.75" customHeight="1" x14ac:dyDescent="0.25">
      <c r="A836" s="296"/>
      <c r="B836" s="296"/>
      <c r="C836" s="296"/>
      <c r="D836" s="296"/>
      <c r="E836" s="296"/>
      <c r="F836" s="296"/>
      <c r="G836" s="296"/>
      <c r="H836" s="505"/>
      <c r="I836" s="296"/>
      <c r="J836" s="296"/>
      <c r="K836" s="296"/>
      <c r="L836" s="296"/>
      <c r="M836" s="296"/>
      <c r="N836" s="296"/>
      <c r="O836" s="296"/>
      <c r="P836" s="296"/>
      <c r="Q836" s="296"/>
      <c r="R836" s="296"/>
      <c r="S836" s="296"/>
      <c r="T836" s="296"/>
      <c r="U836" s="296"/>
      <c r="V836" s="296"/>
      <c r="W836" s="296"/>
      <c r="X836" s="296"/>
      <c r="Y836" s="296"/>
      <c r="Z836" s="296"/>
    </row>
    <row r="837" spans="1:26" ht="15.75" customHeight="1" x14ac:dyDescent="0.25">
      <c r="A837" s="296"/>
      <c r="B837" s="296"/>
      <c r="C837" s="296"/>
      <c r="D837" s="296"/>
      <c r="E837" s="296"/>
      <c r="F837" s="296"/>
      <c r="G837" s="296"/>
      <c r="H837" s="505"/>
      <c r="I837" s="296"/>
      <c r="J837" s="296"/>
      <c r="K837" s="296"/>
      <c r="L837" s="296"/>
      <c r="M837" s="296"/>
      <c r="N837" s="296"/>
      <c r="O837" s="296"/>
      <c r="P837" s="296"/>
      <c r="Q837" s="296"/>
      <c r="R837" s="296"/>
      <c r="S837" s="296"/>
      <c r="T837" s="296"/>
      <c r="U837" s="296"/>
      <c r="V837" s="296"/>
      <c r="W837" s="296"/>
      <c r="X837" s="296"/>
      <c r="Y837" s="296"/>
      <c r="Z837" s="296"/>
    </row>
    <row r="838" spans="1:26" ht="15.75" customHeight="1" x14ac:dyDescent="0.25">
      <c r="A838" s="296"/>
      <c r="B838" s="296"/>
      <c r="C838" s="296"/>
      <c r="D838" s="296"/>
      <c r="E838" s="296"/>
      <c r="F838" s="296"/>
      <c r="G838" s="296"/>
      <c r="H838" s="505"/>
      <c r="I838" s="296"/>
      <c r="J838" s="296"/>
      <c r="K838" s="296"/>
      <c r="L838" s="296"/>
      <c r="M838" s="296"/>
      <c r="N838" s="296"/>
      <c r="O838" s="296"/>
      <c r="P838" s="296"/>
      <c r="Q838" s="296"/>
      <c r="R838" s="296"/>
      <c r="S838" s="296"/>
      <c r="T838" s="296"/>
      <c r="U838" s="296"/>
      <c r="V838" s="296"/>
      <c r="W838" s="296"/>
      <c r="X838" s="296"/>
      <c r="Y838" s="296"/>
      <c r="Z838" s="296"/>
    </row>
    <row r="839" spans="1:26" ht="15.75" customHeight="1" x14ac:dyDescent="0.25">
      <c r="A839" s="296"/>
      <c r="B839" s="296"/>
      <c r="C839" s="296"/>
      <c r="D839" s="296"/>
      <c r="E839" s="296"/>
      <c r="F839" s="296"/>
      <c r="G839" s="296"/>
      <c r="H839" s="505"/>
      <c r="I839" s="296"/>
      <c r="J839" s="296"/>
      <c r="K839" s="296"/>
      <c r="L839" s="296"/>
      <c r="M839" s="296"/>
      <c r="N839" s="296"/>
      <c r="O839" s="296"/>
      <c r="P839" s="296"/>
      <c r="Q839" s="296"/>
      <c r="R839" s="296"/>
      <c r="S839" s="296"/>
      <c r="T839" s="296"/>
      <c r="U839" s="296"/>
      <c r="V839" s="296"/>
      <c r="W839" s="296"/>
      <c r="X839" s="296"/>
      <c r="Y839" s="296"/>
      <c r="Z839" s="296"/>
    </row>
    <row r="840" spans="1:26" ht="15.75" customHeight="1" x14ac:dyDescent="0.25">
      <c r="A840" s="296"/>
      <c r="B840" s="296"/>
      <c r="C840" s="296"/>
      <c r="D840" s="296"/>
      <c r="E840" s="296"/>
      <c r="F840" s="296"/>
      <c r="G840" s="296"/>
      <c r="H840" s="505"/>
      <c r="I840" s="296"/>
      <c r="J840" s="296"/>
      <c r="K840" s="296"/>
      <c r="L840" s="296"/>
      <c r="M840" s="296"/>
      <c r="N840" s="296"/>
      <c r="O840" s="296"/>
      <c r="P840" s="296"/>
      <c r="Q840" s="296"/>
      <c r="R840" s="296"/>
      <c r="S840" s="296"/>
      <c r="T840" s="296"/>
      <c r="U840" s="296"/>
      <c r="V840" s="296"/>
      <c r="W840" s="296"/>
      <c r="X840" s="296"/>
      <c r="Y840" s="296"/>
      <c r="Z840" s="296"/>
    </row>
    <row r="841" spans="1:26" ht="15.75" customHeight="1" x14ac:dyDescent="0.25">
      <c r="A841" s="296"/>
      <c r="B841" s="296"/>
      <c r="C841" s="296"/>
      <c r="D841" s="296"/>
      <c r="E841" s="296"/>
      <c r="F841" s="296"/>
      <c r="G841" s="296"/>
      <c r="H841" s="505"/>
      <c r="I841" s="296"/>
      <c r="J841" s="296"/>
      <c r="K841" s="296"/>
      <c r="L841" s="296"/>
      <c r="M841" s="296"/>
      <c r="N841" s="296"/>
      <c r="O841" s="296"/>
      <c r="P841" s="296"/>
      <c r="Q841" s="296"/>
      <c r="R841" s="296"/>
      <c r="S841" s="296"/>
      <c r="T841" s="296"/>
      <c r="U841" s="296"/>
      <c r="V841" s="296"/>
      <c r="W841" s="296"/>
      <c r="X841" s="296"/>
      <c r="Y841" s="296"/>
      <c r="Z841" s="296"/>
    </row>
    <row r="842" spans="1:26" ht="15.75" customHeight="1" x14ac:dyDescent="0.25">
      <c r="A842" s="296"/>
      <c r="B842" s="296"/>
      <c r="C842" s="296"/>
      <c r="D842" s="296"/>
      <c r="E842" s="296"/>
      <c r="F842" s="296"/>
      <c r="G842" s="296"/>
      <c r="H842" s="505"/>
      <c r="I842" s="296"/>
      <c r="J842" s="296"/>
      <c r="K842" s="296"/>
      <c r="L842" s="296"/>
      <c r="M842" s="296"/>
      <c r="N842" s="296"/>
      <c r="O842" s="296"/>
      <c r="P842" s="296"/>
      <c r="Q842" s="296"/>
      <c r="R842" s="296"/>
      <c r="S842" s="296"/>
      <c r="T842" s="296"/>
      <c r="U842" s="296"/>
      <c r="V842" s="296"/>
      <c r="W842" s="296"/>
      <c r="X842" s="296"/>
      <c r="Y842" s="296"/>
      <c r="Z842" s="296"/>
    </row>
    <row r="843" spans="1:26" ht="15.75" customHeight="1" x14ac:dyDescent="0.25">
      <c r="A843" s="296"/>
      <c r="B843" s="296"/>
      <c r="C843" s="296"/>
      <c r="D843" s="296"/>
      <c r="E843" s="296"/>
      <c r="F843" s="296"/>
      <c r="G843" s="296"/>
      <c r="H843" s="505"/>
      <c r="I843" s="296"/>
      <c r="J843" s="296"/>
      <c r="K843" s="296"/>
      <c r="L843" s="296"/>
      <c r="M843" s="296"/>
      <c r="N843" s="296"/>
      <c r="O843" s="296"/>
      <c r="P843" s="296"/>
      <c r="Q843" s="296"/>
      <c r="R843" s="296"/>
      <c r="S843" s="296"/>
      <c r="T843" s="296"/>
      <c r="U843" s="296"/>
      <c r="V843" s="296"/>
      <c r="W843" s="296"/>
      <c r="X843" s="296"/>
      <c r="Y843" s="296"/>
      <c r="Z843" s="296"/>
    </row>
    <row r="844" spans="1:26" ht="15.75" customHeight="1" x14ac:dyDescent="0.25">
      <c r="A844" s="296"/>
      <c r="B844" s="296"/>
      <c r="C844" s="296"/>
      <c r="D844" s="296"/>
      <c r="E844" s="296"/>
      <c r="F844" s="296"/>
      <c r="G844" s="296"/>
      <c r="H844" s="505"/>
      <c r="I844" s="296"/>
      <c r="J844" s="296"/>
      <c r="K844" s="296"/>
      <c r="L844" s="296"/>
      <c r="M844" s="296"/>
      <c r="N844" s="296"/>
      <c r="O844" s="296"/>
      <c r="P844" s="296"/>
      <c r="Q844" s="296"/>
      <c r="R844" s="296"/>
      <c r="S844" s="296"/>
      <c r="T844" s="296"/>
      <c r="U844" s="296"/>
      <c r="V844" s="296"/>
      <c r="W844" s="296"/>
      <c r="X844" s="296"/>
      <c r="Y844" s="296"/>
      <c r="Z844" s="296"/>
    </row>
    <row r="845" spans="1:26" ht="15.75" customHeight="1" x14ac:dyDescent="0.25">
      <c r="A845" s="296"/>
      <c r="B845" s="296"/>
      <c r="C845" s="296"/>
      <c r="D845" s="296"/>
      <c r="E845" s="296"/>
      <c r="F845" s="296"/>
      <c r="G845" s="296"/>
      <c r="H845" s="505"/>
      <c r="I845" s="296"/>
      <c r="J845" s="296"/>
      <c r="K845" s="296"/>
      <c r="L845" s="296"/>
      <c r="M845" s="296"/>
      <c r="N845" s="296"/>
      <c r="O845" s="296"/>
      <c r="P845" s="296"/>
      <c r="Q845" s="296"/>
      <c r="R845" s="296"/>
      <c r="S845" s="296"/>
      <c r="T845" s="296"/>
      <c r="U845" s="296"/>
      <c r="V845" s="296"/>
      <c r="W845" s="296"/>
      <c r="X845" s="296"/>
      <c r="Y845" s="296"/>
      <c r="Z845" s="296"/>
    </row>
    <row r="846" spans="1:26" ht="15.75" customHeight="1" x14ac:dyDescent="0.25">
      <c r="A846" s="296"/>
      <c r="B846" s="296"/>
      <c r="C846" s="296"/>
      <c r="D846" s="296"/>
      <c r="E846" s="296"/>
      <c r="F846" s="296"/>
      <c r="G846" s="296"/>
      <c r="H846" s="505"/>
      <c r="I846" s="296"/>
      <c r="J846" s="296"/>
      <c r="K846" s="296"/>
      <c r="L846" s="296"/>
      <c r="M846" s="296"/>
      <c r="N846" s="296"/>
      <c r="O846" s="296"/>
      <c r="P846" s="296"/>
      <c r="Q846" s="296"/>
      <c r="R846" s="296"/>
      <c r="S846" s="296"/>
      <c r="T846" s="296"/>
      <c r="U846" s="296"/>
      <c r="V846" s="296"/>
      <c r="W846" s="296"/>
      <c r="X846" s="296"/>
      <c r="Y846" s="296"/>
      <c r="Z846" s="296"/>
    </row>
    <row r="847" spans="1:26" ht="15.75" customHeight="1" x14ac:dyDescent="0.25">
      <c r="A847" s="296"/>
      <c r="B847" s="296"/>
      <c r="C847" s="296"/>
      <c r="D847" s="296"/>
      <c r="E847" s="296"/>
      <c r="F847" s="296"/>
      <c r="G847" s="296"/>
      <c r="H847" s="505"/>
      <c r="I847" s="296"/>
      <c r="J847" s="296"/>
      <c r="K847" s="296"/>
      <c r="L847" s="296"/>
      <c r="M847" s="296"/>
      <c r="N847" s="296"/>
      <c r="O847" s="296"/>
      <c r="P847" s="296"/>
      <c r="Q847" s="296"/>
      <c r="R847" s="296"/>
      <c r="S847" s="296"/>
      <c r="T847" s="296"/>
      <c r="U847" s="296"/>
      <c r="V847" s="296"/>
      <c r="W847" s="296"/>
      <c r="X847" s="296"/>
      <c r="Y847" s="296"/>
      <c r="Z847" s="296"/>
    </row>
    <row r="848" spans="1:26" ht="15.75" customHeight="1" x14ac:dyDescent="0.25">
      <c r="A848" s="296"/>
      <c r="B848" s="296"/>
      <c r="C848" s="296"/>
      <c r="D848" s="296"/>
      <c r="E848" s="296"/>
      <c r="F848" s="296"/>
      <c r="G848" s="296"/>
      <c r="H848" s="505"/>
      <c r="I848" s="296"/>
      <c r="J848" s="296"/>
      <c r="K848" s="296"/>
      <c r="L848" s="296"/>
      <c r="M848" s="296"/>
      <c r="N848" s="296"/>
      <c r="O848" s="296"/>
      <c r="P848" s="296"/>
      <c r="Q848" s="296"/>
      <c r="R848" s="296"/>
      <c r="S848" s="296"/>
      <c r="T848" s="296"/>
      <c r="U848" s="296"/>
      <c r="V848" s="296"/>
      <c r="W848" s="296"/>
      <c r="X848" s="296"/>
      <c r="Y848" s="296"/>
      <c r="Z848" s="296"/>
    </row>
    <row r="849" spans="1:26" ht="15.75" customHeight="1" x14ac:dyDescent="0.25">
      <c r="A849" s="296"/>
      <c r="B849" s="296"/>
      <c r="C849" s="296"/>
      <c r="D849" s="296"/>
      <c r="E849" s="296"/>
      <c r="F849" s="296"/>
      <c r="G849" s="296"/>
      <c r="H849" s="505"/>
      <c r="I849" s="296"/>
      <c r="J849" s="296"/>
      <c r="K849" s="296"/>
      <c r="L849" s="296"/>
      <c r="M849" s="296"/>
      <c r="N849" s="296"/>
      <c r="O849" s="296"/>
      <c r="P849" s="296"/>
      <c r="Q849" s="296"/>
      <c r="R849" s="296"/>
      <c r="S849" s="296"/>
      <c r="T849" s="296"/>
      <c r="U849" s="296"/>
      <c r="V849" s="296"/>
      <c r="W849" s="296"/>
      <c r="X849" s="296"/>
      <c r="Y849" s="296"/>
      <c r="Z849" s="296"/>
    </row>
    <row r="850" spans="1:26" ht="15.75" customHeight="1" x14ac:dyDescent="0.25">
      <c r="A850" s="296"/>
      <c r="B850" s="296"/>
      <c r="C850" s="296"/>
      <c r="D850" s="296"/>
      <c r="E850" s="296"/>
      <c r="F850" s="296"/>
      <c r="G850" s="296"/>
      <c r="H850" s="505"/>
      <c r="I850" s="296"/>
      <c r="J850" s="296"/>
      <c r="K850" s="296"/>
      <c r="L850" s="296"/>
      <c r="M850" s="296"/>
      <c r="N850" s="296"/>
      <c r="O850" s="296"/>
      <c r="P850" s="296"/>
      <c r="Q850" s="296"/>
      <c r="R850" s="296"/>
      <c r="S850" s="296"/>
      <c r="T850" s="296"/>
      <c r="U850" s="296"/>
      <c r="V850" s="296"/>
      <c r="W850" s="296"/>
      <c r="X850" s="296"/>
      <c r="Y850" s="296"/>
      <c r="Z850" s="296"/>
    </row>
    <row r="851" spans="1:26" ht="15.75" customHeight="1" x14ac:dyDescent="0.25">
      <c r="A851" s="296"/>
      <c r="B851" s="296"/>
      <c r="C851" s="296"/>
      <c r="D851" s="296"/>
      <c r="E851" s="296"/>
      <c r="F851" s="296"/>
      <c r="G851" s="296"/>
      <c r="H851" s="505"/>
      <c r="I851" s="296"/>
      <c r="J851" s="296"/>
      <c r="K851" s="296"/>
      <c r="L851" s="296"/>
      <c r="M851" s="296"/>
      <c r="N851" s="296"/>
      <c r="O851" s="296"/>
      <c r="P851" s="296"/>
      <c r="Q851" s="296"/>
      <c r="R851" s="296"/>
      <c r="S851" s="296"/>
      <c r="T851" s="296"/>
      <c r="U851" s="296"/>
      <c r="V851" s="296"/>
      <c r="W851" s="296"/>
      <c r="X851" s="296"/>
      <c r="Y851" s="296"/>
      <c r="Z851" s="296"/>
    </row>
    <row r="852" spans="1:26" ht="15.75" customHeight="1" x14ac:dyDescent="0.25">
      <c r="A852" s="296"/>
      <c r="B852" s="296"/>
      <c r="C852" s="296"/>
      <c r="D852" s="296"/>
      <c r="E852" s="296"/>
      <c r="F852" s="296"/>
      <c r="G852" s="296"/>
      <c r="H852" s="505"/>
      <c r="I852" s="296"/>
      <c r="J852" s="296"/>
      <c r="K852" s="296"/>
      <c r="L852" s="296"/>
      <c r="M852" s="296"/>
      <c r="N852" s="296"/>
      <c r="O852" s="296"/>
      <c r="P852" s="296"/>
      <c r="Q852" s="296"/>
      <c r="R852" s="296"/>
      <c r="S852" s="296"/>
      <c r="T852" s="296"/>
      <c r="U852" s="296"/>
      <c r="V852" s="296"/>
      <c r="W852" s="296"/>
      <c r="X852" s="296"/>
      <c r="Y852" s="296"/>
      <c r="Z852" s="296"/>
    </row>
    <row r="853" spans="1:26" ht="15.75" customHeight="1" x14ac:dyDescent="0.25">
      <c r="A853" s="296"/>
      <c r="B853" s="296"/>
      <c r="C853" s="296"/>
      <c r="D853" s="296"/>
      <c r="E853" s="296"/>
      <c r="F853" s="296"/>
      <c r="G853" s="296"/>
      <c r="H853" s="505"/>
      <c r="I853" s="296"/>
      <c r="J853" s="296"/>
      <c r="K853" s="296"/>
      <c r="L853" s="296"/>
      <c r="M853" s="296"/>
      <c r="N853" s="296"/>
      <c r="O853" s="296"/>
      <c r="P853" s="296"/>
      <c r="Q853" s="296"/>
      <c r="R853" s="296"/>
      <c r="S853" s="296"/>
      <c r="T853" s="296"/>
      <c r="U853" s="296"/>
      <c r="V853" s="296"/>
      <c r="W853" s="296"/>
      <c r="X853" s="296"/>
      <c r="Y853" s="296"/>
      <c r="Z853" s="296"/>
    </row>
    <row r="854" spans="1:26" ht="15.75" customHeight="1" x14ac:dyDescent="0.25">
      <c r="A854" s="296"/>
      <c r="B854" s="296"/>
      <c r="C854" s="296"/>
      <c r="D854" s="296"/>
      <c r="E854" s="296"/>
      <c r="F854" s="296"/>
      <c r="G854" s="296"/>
      <c r="H854" s="505"/>
      <c r="I854" s="296"/>
      <c r="J854" s="296"/>
      <c r="K854" s="296"/>
      <c r="L854" s="296"/>
      <c r="M854" s="296"/>
      <c r="N854" s="296"/>
      <c r="O854" s="296"/>
      <c r="P854" s="296"/>
      <c r="Q854" s="296"/>
      <c r="R854" s="296"/>
      <c r="S854" s="296"/>
      <c r="T854" s="296"/>
      <c r="U854" s="296"/>
      <c r="V854" s="296"/>
      <c r="W854" s="296"/>
      <c r="X854" s="296"/>
      <c r="Y854" s="296"/>
      <c r="Z854" s="296"/>
    </row>
    <row r="855" spans="1:26" ht="15.75" customHeight="1" x14ac:dyDescent="0.25">
      <c r="A855" s="296"/>
      <c r="B855" s="296"/>
      <c r="C855" s="296"/>
      <c r="D855" s="296"/>
      <c r="E855" s="296"/>
      <c r="F855" s="296"/>
      <c r="G855" s="296"/>
      <c r="H855" s="505"/>
      <c r="I855" s="296"/>
      <c r="J855" s="296"/>
      <c r="K855" s="296"/>
      <c r="L855" s="296"/>
      <c r="M855" s="296"/>
      <c r="N855" s="296"/>
      <c r="O855" s="296"/>
      <c r="P855" s="296"/>
      <c r="Q855" s="296"/>
      <c r="R855" s="296"/>
      <c r="S855" s="296"/>
      <c r="T855" s="296"/>
      <c r="U855" s="296"/>
      <c r="V855" s="296"/>
      <c r="W855" s="296"/>
      <c r="X855" s="296"/>
      <c r="Y855" s="296"/>
      <c r="Z855" s="296"/>
    </row>
    <row r="856" spans="1:26" ht="15.75" customHeight="1" x14ac:dyDescent="0.25">
      <c r="A856" s="296"/>
      <c r="B856" s="296"/>
      <c r="C856" s="296"/>
      <c r="D856" s="296"/>
      <c r="E856" s="296"/>
      <c r="F856" s="296"/>
      <c r="G856" s="296"/>
      <c r="H856" s="505"/>
      <c r="I856" s="296"/>
      <c r="J856" s="296"/>
      <c r="K856" s="296"/>
      <c r="L856" s="296"/>
      <c r="M856" s="296"/>
      <c r="N856" s="296"/>
      <c r="O856" s="296"/>
      <c r="P856" s="296"/>
      <c r="Q856" s="296"/>
      <c r="R856" s="296"/>
      <c r="S856" s="296"/>
      <c r="T856" s="296"/>
      <c r="U856" s="296"/>
      <c r="V856" s="296"/>
      <c r="W856" s="296"/>
      <c r="X856" s="296"/>
      <c r="Y856" s="296"/>
      <c r="Z856" s="296"/>
    </row>
    <row r="857" spans="1:26" ht="15.75" customHeight="1" x14ac:dyDescent="0.25">
      <c r="A857" s="296"/>
      <c r="B857" s="296"/>
      <c r="C857" s="296"/>
      <c r="D857" s="296"/>
      <c r="E857" s="296"/>
      <c r="F857" s="296"/>
      <c r="G857" s="296"/>
      <c r="H857" s="505"/>
      <c r="I857" s="296"/>
      <c r="J857" s="296"/>
      <c r="K857" s="296"/>
      <c r="L857" s="296"/>
      <c r="M857" s="296"/>
      <c r="N857" s="296"/>
      <c r="O857" s="296"/>
      <c r="P857" s="296"/>
      <c r="Q857" s="296"/>
      <c r="R857" s="296"/>
      <c r="S857" s="296"/>
      <c r="T857" s="296"/>
      <c r="U857" s="296"/>
      <c r="V857" s="296"/>
      <c r="W857" s="296"/>
      <c r="X857" s="296"/>
      <c r="Y857" s="296"/>
      <c r="Z857" s="296"/>
    </row>
    <row r="858" spans="1:26" ht="15.75" customHeight="1" x14ac:dyDescent="0.25">
      <c r="A858" s="296"/>
      <c r="B858" s="296"/>
      <c r="C858" s="296"/>
      <c r="D858" s="296"/>
      <c r="E858" s="296"/>
      <c r="F858" s="296"/>
      <c r="G858" s="296"/>
      <c r="H858" s="505"/>
      <c r="I858" s="296"/>
      <c r="J858" s="296"/>
      <c r="K858" s="296"/>
      <c r="L858" s="296"/>
      <c r="M858" s="296"/>
      <c r="N858" s="296"/>
      <c r="O858" s="296"/>
      <c r="P858" s="296"/>
      <c r="Q858" s="296"/>
      <c r="R858" s="296"/>
      <c r="S858" s="296"/>
      <c r="T858" s="296"/>
      <c r="U858" s="296"/>
      <c r="V858" s="296"/>
      <c r="W858" s="296"/>
      <c r="X858" s="296"/>
      <c r="Y858" s="296"/>
      <c r="Z858" s="296"/>
    </row>
    <row r="859" spans="1:26" ht="15.75" customHeight="1" x14ac:dyDescent="0.25">
      <c r="A859" s="296"/>
      <c r="B859" s="296"/>
      <c r="C859" s="296"/>
      <c r="D859" s="296"/>
      <c r="E859" s="296"/>
      <c r="F859" s="296"/>
      <c r="G859" s="296"/>
      <c r="H859" s="505"/>
      <c r="I859" s="296"/>
      <c r="J859" s="296"/>
      <c r="K859" s="296"/>
      <c r="L859" s="296"/>
      <c r="M859" s="296"/>
      <c r="N859" s="296"/>
      <c r="O859" s="296"/>
      <c r="P859" s="296"/>
      <c r="Q859" s="296"/>
      <c r="R859" s="296"/>
      <c r="S859" s="296"/>
      <c r="T859" s="296"/>
      <c r="U859" s="296"/>
      <c r="V859" s="296"/>
      <c r="W859" s="296"/>
      <c r="X859" s="296"/>
      <c r="Y859" s="296"/>
      <c r="Z859" s="296"/>
    </row>
    <row r="860" spans="1:26" ht="15.75" customHeight="1" x14ac:dyDescent="0.25">
      <c r="A860" s="296"/>
      <c r="B860" s="296"/>
      <c r="C860" s="296"/>
      <c r="D860" s="296"/>
      <c r="E860" s="296"/>
      <c r="F860" s="296"/>
      <c r="G860" s="296"/>
      <c r="H860" s="505"/>
      <c r="I860" s="296"/>
      <c r="J860" s="296"/>
      <c r="K860" s="296"/>
      <c r="L860" s="296"/>
      <c r="M860" s="296"/>
      <c r="N860" s="296"/>
      <c r="O860" s="296"/>
      <c r="P860" s="296"/>
      <c r="Q860" s="296"/>
      <c r="R860" s="296"/>
      <c r="S860" s="296"/>
      <c r="T860" s="296"/>
      <c r="U860" s="296"/>
      <c r="V860" s="296"/>
      <c r="W860" s="296"/>
      <c r="X860" s="296"/>
      <c r="Y860" s="296"/>
      <c r="Z860" s="296"/>
    </row>
    <row r="861" spans="1:26" ht="15.75" customHeight="1" x14ac:dyDescent="0.25">
      <c r="A861" s="296"/>
      <c r="B861" s="296"/>
      <c r="C861" s="296"/>
      <c r="D861" s="296"/>
      <c r="E861" s="296"/>
      <c r="F861" s="296"/>
      <c r="G861" s="296"/>
      <c r="H861" s="505"/>
      <c r="I861" s="296"/>
      <c r="J861" s="296"/>
      <c r="K861" s="296"/>
      <c r="L861" s="296"/>
      <c r="M861" s="296"/>
      <c r="N861" s="296"/>
      <c r="O861" s="296"/>
      <c r="P861" s="296"/>
      <c r="Q861" s="296"/>
      <c r="R861" s="296"/>
      <c r="S861" s="296"/>
      <c r="T861" s="296"/>
      <c r="U861" s="296"/>
      <c r="V861" s="296"/>
      <c r="W861" s="296"/>
      <c r="X861" s="296"/>
      <c r="Y861" s="296"/>
      <c r="Z861" s="296"/>
    </row>
    <row r="862" spans="1:26" ht="15.75" customHeight="1" x14ac:dyDescent="0.25">
      <c r="A862" s="296"/>
      <c r="B862" s="296"/>
      <c r="C862" s="296"/>
      <c r="D862" s="296"/>
      <c r="E862" s="296"/>
      <c r="F862" s="296"/>
      <c r="G862" s="296"/>
      <c r="H862" s="505"/>
      <c r="I862" s="296"/>
      <c r="J862" s="296"/>
      <c r="K862" s="296"/>
      <c r="L862" s="296"/>
      <c r="M862" s="296"/>
      <c r="N862" s="296"/>
      <c r="O862" s="296"/>
      <c r="P862" s="296"/>
      <c r="Q862" s="296"/>
      <c r="R862" s="296"/>
      <c r="S862" s="296"/>
      <c r="T862" s="296"/>
      <c r="U862" s="296"/>
      <c r="V862" s="296"/>
      <c r="W862" s="296"/>
      <c r="X862" s="296"/>
      <c r="Y862" s="296"/>
      <c r="Z862" s="296"/>
    </row>
    <row r="863" spans="1:26" ht="15.75" customHeight="1" x14ac:dyDescent="0.25">
      <c r="A863" s="296"/>
      <c r="B863" s="296"/>
      <c r="C863" s="296"/>
      <c r="D863" s="296"/>
      <c r="E863" s="296"/>
      <c r="F863" s="296"/>
      <c r="G863" s="296"/>
      <c r="H863" s="505"/>
      <c r="I863" s="296"/>
      <c r="J863" s="296"/>
      <c r="K863" s="296"/>
      <c r="L863" s="296"/>
      <c r="M863" s="296"/>
      <c r="N863" s="296"/>
      <c r="O863" s="296"/>
      <c r="P863" s="296"/>
      <c r="Q863" s="296"/>
      <c r="R863" s="296"/>
      <c r="S863" s="296"/>
      <c r="T863" s="296"/>
      <c r="U863" s="296"/>
      <c r="V863" s="296"/>
      <c r="W863" s="296"/>
      <c r="X863" s="296"/>
      <c r="Y863" s="296"/>
      <c r="Z863" s="296"/>
    </row>
    <row r="864" spans="1:26" ht="15.75" customHeight="1" x14ac:dyDescent="0.25">
      <c r="A864" s="296"/>
      <c r="B864" s="296"/>
      <c r="C864" s="296"/>
      <c r="D864" s="296"/>
      <c r="E864" s="296"/>
      <c r="F864" s="296"/>
      <c r="G864" s="296"/>
      <c r="H864" s="505"/>
      <c r="I864" s="296"/>
      <c r="J864" s="296"/>
      <c r="K864" s="296"/>
      <c r="L864" s="296"/>
      <c r="M864" s="296"/>
      <c r="N864" s="296"/>
      <c r="O864" s="296"/>
      <c r="P864" s="296"/>
      <c r="Q864" s="296"/>
      <c r="R864" s="296"/>
      <c r="S864" s="296"/>
      <c r="T864" s="296"/>
      <c r="U864" s="296"/>
      <c r="V864" s="296"/>
      <c r="W864" s="296"/>
      <c r="X864" s="296"/>
      <c r="Y864" s="296"/>
      <c r="Z864" s="296"/>
    </row>
    <row r="865" spans="1:26" ht="15.75" customHeight="1" x14ac:dyDescent="0.25">
      <c r="A865" s="296"/>
      <c r="B865" s="296"/>
      <c r="C865" s="296"/>
      <c r="D865" s="296"/>
      <c r="E865" s="296"/>
      <c r="F865" s="296"/>
      <c r="G865" s="296"/>
      <c r="H865" s="505"/>
      <c r="I865" s="296"/>
      <c r="J865" s="296"/>
      <c r="K865" s="296"/>
      <c r="L865" s="296"/>
      <c r="M865" s="296"/>
      <c r="N865" s="296"/>
      <c r="O865" s="296"/>
      <c r="P865" s="296"/>
      <c r="Q865" s="296"/>
      <c r="R865" s="296"/>
      <c r="S865" s="296"/>
      <c r="T865" s="296"/>
      <c r="U865" s="296"/>
      <c r="V865" s="296"/>
      <c r="W865" s="296"/>
      <c r="X865" s="296"/>
      <c r="Y865" s="296"/>
      <c r="Z865" s="296"/>
    </row>
    <row r="866" spans="1:26" ht="15.75" customHeight="1" x14ac:dyDescent="0.25">
      <c r="A866" s="296"/>
      <c r="B866" s="296"/>
      <c r="C866" s="296"/>
      <c r="D866" s="296"/>
      <c r="E866" s="296"/>
      <c r="F866" s="296"/>
      <c r="G866" s="296"/>
      <c r="H866" s="505"/>
      <c r="I866" s="296"/>
      <c r="J866" s="296"/>
      <c r="K866" s="296"/>
      <c r="L866" s="296"/>
      <c r="M866" s="296"/>
      <c r="N866" s="296"/>
      <c r="O866" s="296"/>
      <c r="P866" s="296"/>
      <c r="Q866" s="296"/>
      <c r="R866" s="296"/>
      <c r="S866" s="296"/>
      <c r="T866" s="296"/>
      <c r="U866" s="296"/>
      <c r="V866" s="296"/>
      <c r="W866" s="296"/>
      <c r="X866" s="296"/>
      <c r="Y866" s="296"/>
      <c r="Z866" s="296"/>
    </row>
    <row r="867" spans="1:26" ht="15.75" customHeight="1" x14ac:dyDescent="0.25">
      <c r="A867" s="296"/>
      <c r="B867" s="296"/>
      <c r="C867" s="296"/>
      <c r="D867" s="296"/>
      <c r="E867" s="296"/>
      <c r="F867" s="296"/>
      <c r="G867" s="296"/>
      <c r="H867" s="505"/>
      <c r="I867" s="296"/>
      <c r="J867" s="296"/>
      <c r="K867" s="296"/>
      <c r="L867" s="296"/>
      <c r="M867" s="296"/>
      <c r="N867" s="296"/>
      <c r="O867" s="296"/>
      <c r="P867" s="296"/>
      <c r="Q867" s="296"/>
      <c r="R867" s="296"/>
      <c r="S867" s="296"/>
      <c r="T867" s="296"/>
      <c r="U867" s="296"/>
      <c r="V867" s="296"/>
      <c r="W867" s="296"/>
      <c r="X867" s="296"/>
      <c r="Y867" s="296"/>
      <c r="Z867" s="296"/>
    </row>
    <row r="868" spans="1:26" ht="15.75" customHeight="1" x14ac:dyDescent="0.25">
      <c r="A868" s="296"/>
      <c r="B868" s="296"/>
      <c r="C868" s="296"/>
      <c r="D868" s="296"/>
      <c r="E868" s="296"/>
      <c r="F868" s="296"/>
      <c r="G868" s="296"/>
      <c r="H868" s="505"/>
      <c r="I868" s="296"/>
      <c r="J868" s="296"/>
      <c r="K868" s="296"/>
      <c r="L868" s="296"/>
      <c r="M868" s="296"/>
      <c r="N868" s="296"/>
      <c r="O868" s="296"/>
      <c r="P868" s="296"/>
      <c r="Q868" s="296"/>
      <c r="R868" s="296"/>
      <c r="S868" s="296"/>
      <c r="T868" s="296"/>
      <c r="U868" s="296"/>
      <c r="V868" s="296"/>
      <c r="W868" s="296"/>
      <c r="X868" s="296"/>
      <c r="Y868" s="296"/>
      <c r="Z868" s="296"/>
    </row>
    <row r="869" spans="1:26" ht="15.75" customHeight="1" x14ac:dyDescent="0.25">
      <c r="A869" s="296"/>
      <c r="B869" s="296"/>
      <c r="C869" s="296"/>
      <c r="D869" s="296"/>
      <c r="E869" s="296"/>
      <c r="F869" s="296"/>
      <c r="G869" s="296"/>
      <c r="H869" s="505"/>
      <c r="I869" s="296"/>
      <c r="J869" s="296"/>
      <c r="K869" s="296"/>
      <c r="L869" s="296"/>
      <c r="M869" s="296"/>
      <c r="N869" s="296"/>
      <c r="O869" s="296"/>
      <c r="P869" s="296"/>
      <c r="Q869" s="296"/>
      <c r="R869" s="296"/>
      <c r="S869" s="296"/>
      <c r="T869" s="296"/>
      <c r="U869" s="296"/>
      <c r="V869" s="296"/>
      <c r="W869" s="296"/>
      <c r="X869" s="296"/>
      <c r="Y869" s="296"/>
      <c r="Z869" s="296"/>
    </row>
    <row r="870" spans="1:26" ht="15.75" customHeight="1" x14ac:dyDescent="0.25">
      <c r="A870" s="296"/>
      <c r="B870" s="296"/>
      <c r="C870" s="296"/>
      <c r="D870" s="296"/>
      <c r="E870" s="296"/>
      <c r="F870" s="296"/>
      <c r="G870" s="296"/>
      <c r="H870" s="505"/>
      <c r="I870" s="296"/>
      <c r="J870" s="296"/>
      <c r="K870" s="296"/>
      <c r="L870" s="296"/>
      <c r="M870" s="296"/>
      <c r="N870" s="296"/>
      <c r="O870" s="296"/>
      <c r="P870" s="296"/>
      <c r="Q870" s="296"/>
      <c r="R870" s="296"/>
      <c r="S870" s="296"/>
      <c r="T870" s="296"/>
      <c r="U870" s="296"/>
      <c r="V870" s="296"/>
      <c r="W870" s="296"/>
      <c r="X870" s="296"/>
      <c r="Y870" s="296"/>
      <c r="Z870" s="296"/>
    </row>
    <row r="871" spans="1:26" ht="15.75" customHeight="1" x14ac:dyDescent="0.25">
      <c r="A871" s="296"/>
      <c r="B871" s="296"/>
      <c r="C871" s="296"/>
      <c r="D871" s="296"/>
      <c r="E871" s="296"/>
      <c r="F871" s="296"/>
      <c r="G871" s="296"/>
      <c r="H871" s="505"/>
      <c r="I871" s="296"/>
      <c r="J871" s="296"/>
      <c r="K871" s="296"/>
      <c r="L871" s="296"/>
      <c r="M871" s="296"/>
      <c r="N871" s="296"/>
      <c r="O871" s="296"/>
      <c r="P871" s="296"/>
      <c r="Q871" s="296"/>
      <c r="R871" s="296"/>
      <c r="S871" s="296"/>
      <c r="T871" s="296"/>
      <c r="U871" s="296"/>
      <c r="V871" s="296"/>
      <c r="W871" s="296"/>
      <c r="X871" s="296"/>
      <c r="Y871" s="296"/>
      <c r="Z871" s="296"/>
    </row>
    <row r="872" spans="1:26" ht="15.75" customHeight="1" x14ac:dyDescent="0.25">
      <c r="A872" s="296"/>
      <c r="B872" s="296"/>
      <c r="C872" s="296"/>
      <c r="D872" s="296"/>
      <c r="E872" s="296"/>
      <c r="F872" s="296"/>
      <c r="G872" s="296"/>
      <c r="H872" s="505"/>
      <c r="I872" s="296"/>
      <c r="J872" s="296"/>
      <c r="K872" s="296"/>
      <c r="L872" s="296"/>
      <c r="M872" s="296"/>
      <c r="N872" s="296"/>
      <c r="O872" s="296"/>
      <c r="P872" s="296"/>
      <c r="Q872" s="296"/>
      <c r="R872" s="296"/>
      <c r="S872" s="296"/>
      <c r="T872" s="296"/>
      <c r="U872" s="296"/>
      <c r="V872" s="296"/>
      <c r="W872" s="296"/>
      <c r="X872" s="296"/>
      <c r="Y872" s="296"/>
      <c r="Z872" s="296"/>
    </row>
    <row r="873" spans="1:26" ht="15.75" customHeight="1" x14ac:dyDescent="0.25">
      <c r="A873" s="296"/>
      <c r="B873" s="296"/>
      <c r="C873" s="296"/>
      <c r="D873" s="296"/>
      <c r="E873" s="296"/>
      <c r="F873" s="296"/>
      <c r="G873" s="296"/>
      <c r="H873" s="505"/>
      <c r="I873" s="296"/>
      <c r="J873" s="296"/>
      <c r="K873" s="296"/>
      <c r="L873" s="296"/>
      <c r="M873" s="296"/>
      <c r="N873" s="296"/>
      <c r="O873" s="296"/>
      <c r="P873" s="296"/>
      <c r="Q873" s="296"/>
      <c r="R873" s="296"/>
      <c r="S873" s="296"/>
      <c r="T873" s="296"/>
      <c r="U873" s="296"/>
      <c r="V873" s="296"/>
      <c r="W873" s="296"/>
      <c r="X873" s="296"/>
      <c r="Y873" s="296"/>
      <c r="Z873" s="296"/>
    </row>
    <row r="874" spans="1:26" ht="15.75" customHeight="1" x14ac:dyDescent="0.25">
      <c r="A874" s="296"/>
      <c r="B874" s="296"/>
      <c r="C874" s="296"/>
      <c r="D874" s="296"/>
      <c r="E874" s="296"/>
      <c r="F874" s="296"/>
      <c r="G874" s="296"/>
      <c r="H874" s="505"/>
      <c r="I874" s="296"/>
      <c r="J874" s="296"/>
      <c r="K874" s="296"/>
      <c r="L874" s="296"/>
      <c r="M874" s="296"/>
      <c r="N874" s="296"/>
      <c r="O874" s="296"/>
      <c r="P874" s="296"/>
      <c r="Q874" s="296"/>
      <c r="R874" s="296"/>
      <c r="S874" s="296"/>
      <c r="T874" s="296"/>
      <c r="U874" s="296"/>
      <c r="V874" s="296"/>
      <c r="W874" s="296"/>
      <c r="X874" s="296"/>
      <c r="Y874" s="296"/>
      <c r="Z874" s="296"/>
    </row>
    <row r="875" spans="1:26" ht="15.75" customHeight="1" x14ac:dyDescent="0.25">
      <c r="A875" s="296"/>
      <c r="B875" s="296"/>
      <c r="C875" s="296"/>
      <c r="D875" s="296"/>
      <c r="E875" s="296"/>
      <c r="F875" s="296"/>
      <c r="G875" s="296"/>
      <c r="H875" s="505"/>
      <c r="I875" s="296"/>
      <c r="J875" s="296"/>
      <c r="K875" s="296"/>
      <c r="L875" s="296"/>
      <c r="M875" s="296"/>
      <c r="N875" s="296"/>
      <c r="O875" s="296"/>
      <c r="P875" s="296"/>
      <c r="Q875" s="296"/>
      <c r="R875" s="296"/>
      <c r="S875" s="296"/>
      <c r="T875" s="296"/>
      <c r="U875" s="296"/>
      <c r="V875" s="296"/>
      <c r="W875" s="296"/>
      <c r="X875" s="296"/>
      <c r="Y875" s="296"/>
      <c r="Z875" s="296"/>
    </row>
    <row r="876" spans="1:26" ht="15.75" customHeight="1" x14ac:dyDescent="0.25">
      <c r="A876" s="296"/>
      <c r="B876" s="296"/>
      <c r="C876" s="296"/>
      <c r="D876" s="296"/>
      <c r="E876" s="296"/>
      <c r="F876" s="296"/>
      <c r="G876" s="296"/>
      <c r="H876" s="505"/>
      <c r="I876" s="296"/>
      <c r="J876" s="296"/>
      <c r="K876" s="296"/>
      <c r="L876" s="296"/>
      <c r="M876" s="296"/>
      <c r="N876" s="296"/>
      <c r="O876" s="296"/>
      <c r="P876" s="296"/>
      <c r="Q876" s="296"/>
      <c r="R876" s="296"/>
      <c r="S876" s="296"/>
      <c r="T876" s="296"/>
      <c r="U876" s="296"/>
      <c r="V876" s="296"/>
      <c r="W876" s="296"/>
      <c r="X876" s="296"/>
      <c r="Y876" s="296"/>
      <c r="Z876" s="296"/>
    </row>
    <row r="877" spans="1:26" ht="15.75" customHeight="1" x14ac:dyDescent="0.25">
      <c r="A877" s="296"/>
      <c r="B877" s="296"/>
      <c r="C877" s="296"/>
      <c r="D877" s="296"/>
      <c r="E877" s="296"/>
      <c r="F877" s="296"/>
      <c r="G877" s="296"/>
      <c r="H877" s="505"/>
      <c r="I877" s="296"/>
      <c r="J877" s="296"/>
      <c r="K877" s="296"/>
      <c r="L877" s="296"/>
      <c r="M877" s="296"/>
      <c r="N877" s="296"/>
      <c r="O877" s="296"/>
      <c r="P877" s="296"/>
      <c r="Q877" s="296"/>
      <c r="R877" s="296"/>
      <c r="S877" s="296"/>
      <c r="T877" s="296"/>
      <c r="U877" s="296"/>
      <c r="V877" s="296"/>
      <c r="W877" s="296"/>
      <c r="X877" s="296"/>
      <c r="Y877" s="296"/>
      <c r="Z877" s="296"/>
    </row>
    <row r="878" spans="1:26" ht="15.75" customHeight="1" x14ac:dyDescent="0.25">
      <c r="A878" s="296"/>
      <c r="B878" s="296"/>
      <c r="C878" s="296"/>
      <c r="D878" s="296"/>
      <c r="E878" s="296"/>
      <c r="F878" s="296"/>
      <c r="G878" s="296"/>
      <c r="H878" s="505"/>
      <c r="I878" s="296"/>
      <c r="J878" s="296"/>
      <c r="K878" s="296"/>
      <c r="L878" s="296"/>
      <c r="M878" s="296"/>
      <c r="N878" s="296"/>
      <c r="O878" s="296"/>
      <c r="P878" s="296"/>
      <c r="Q878" s="296"/>
      <c r="R878" s="296"/>
      <c r="S878" s="296"/>
      <c r="T878" s="296"/>
      <c r="U878" s="296"/>
      <c r="V878" s="296"/>
      <c r="W878" s="296"/>
      <c r="X878" s="296"/>
      <c r="Y878" s="296"/>
      <c r="Z878" s="296"/>
    </row>
    <row r="879" spans="1:26" ht="15.75" customHeight="1" x14ac:dyDescent="0.25">
      <c r="A879" s="296"/>
      <c r="B879" s="296"/>
      <c r="C879" s="296"/>
      <c r="D879" s="296"/>
      <c r="E879" s="296"/>
      <c r="F879" s="296"/>
      <c r="G879" s="296"/>
      <c r="H879" s="505"/>
      <c r="I879" s="296"/>
      <c r="J879" s="296"/>
      <c r="K879" s="296"/>
      <c r="L879" s="296"/>
      <c r="M879" s="296"/>
      <c r="N879" s="296"/>
      <c r="O879" s="296"/>
      <c r="P879" s="296"/>
      <c r="Q879" s="296"/>
      <c r="R879" s="296"/>
      <c r="S879" s="296"/>
      <c r="T879" s="296"/>
      <c r="U879" s="296"/>
      <c r="V879" s="296"/>
      <c r="W879" s="296"/>
      <c r="X879" s="296"/>
      <c r="Y879" s="296"/>
      <c r="Z879" s="296"/>
    </row>
    <row r="880" spans="1:26" ht="15.75" customHeight="1" x14ac:dyDescent="0.25">
      <c r="A880" s="296"/>
      <c r="B880" s="296"/>
      <c r="C880" s="296"/>
      <c r="D880" s="296"/>
      <c r="E880" s="296"/>
      <c r="F880" s="296"/>
      <c r="G880" s="296"/>
      <c r="H880" s="505"/>
      <c r="I880" s="296"/>
      <c r="J880" s="296"/>
      <c r="K880" s="296"/>
      <c r="L880" s="296"/>
      <c r="M880" s="296"/>
      <c r="N880" s="296"/>
      <c r="O880" s="296"/>
      <c r="P880" s="296"/>
      <c r="Q880" s="296"/>
      <c r="R880" s="296"/>
      <c r="S880" s="296"/>
      <c r="T880" s="296"/>
      <c r="U880" s="296"/>
      <c r="V880" s="296"/>
      <c r="W880" s="296"/>
      <c r="X880" s="296"/>
      <c r="Y880" s="296"/>
      <c r="Z880" s="296"/>
    </row>
    <row r="881" spans="1:26" ht="15.75" customHeight="1" x14ac:dyDescent="0.25">
      <c r="A881" s="296"/>
      <c r="B881" s="296"/>
      <c r="C881" s="296"/>
      <c r="D881" s="296"/>
      <c r="E881" s="296"/>
      <c r="F881" s="296"/>
      <c r="G881" s="296"/>
      <c r="H881" s="505"/>
      <c r="I881" s="296"/>
      <c r="J881" s="296"/>
      <c r="K881" s="296"/>
      <c r="L881" s="296"/>
      <c r="M881" s="296"/>
      <c r="N881" s="296"/>
      <c r="O881" s="296"/>
      <c r="P881" s="296"/>
      <c r="Q881" s="296"/>
      <c r="R881" s="296"/>
      <c r="S881" s="296"/>
      <c r="T881" s="296"/>
      <c r="U881" s="296"/>
      <c r="V881" s="296"/>
      <c r="W881" s="296"/>
      <c r="X881" s="296"/>
      <c r="Y881" s="296"/>
      <c r="Z881" s="296"/>
    </row>
    <row r="882" spans="1:26" ht="15.75" customHeight="1" x14ac:dyDescent="0.25">
      <c r="A882" s="296"/>
      <c r="B882" s="296"/>
      <c r="C882" s="296"/>
      <c r="D882" s="296"/>
      <c r="E882" s="296"/>
      <c r="F882" s="296"/>
      <c r="G882" s="296"/>
      <c r="H882" s="505"/>
      <c r="I882" s="296"/>
      <c r="J882" s="296"/>
      <c r="K882" s="296"/>
      <c r="L882" s="296"/>
      <c r="M882" s="296"/>
      <c r="N882" s="296"/>
      <c r="O882" s="296"/>
      <c r="P882" s="296"/>
      <c r="Q882" s="296"/>
      <c r="R882" s="296"/>
      <c r="S882" s="296"/>
      <c r="T882" s="296"/>
      <c r="U882" s="296"/>
      <c r="V882" s="296"/>
      <c r="W882" s="296"/>
      <c r="X882" s="296"/>
      <c r="Y882" s="296"/>
      <c r="Z882" s="296"/>
    </row>
    <row r="883" spans="1:26" ht="15.75" customHeight="1" x14ac:dyDescent="0.25">
      <c r="A883" s="296"/>
      <c r="B883" s="296"/>
      <c r="C883" s="296"/>
      <c r="D883" s="296"/>
      <c r="E883" s="296"/>
      <c r="F883" s="296"/>
      <c r="G883" s="296"/>
      <c r="H883" s="505"/>
      <c r="I883" s="296"/>
      <c r="J883" s="296"/>
      <c r="K883" s="296"/>
      <c r="L883" s="296"/>
      <c r="M883" s="296"/>
      <c r="N883" s="296"/>
      <c r="O883" s="296"/>
      <c r="P883" s="296"/>
      <c r="Q883" s="296"/>
      <c r="R883" s="296"/>
      <c r="S883" s="296"/>
      <c r="T883" s="296"/>
      <c r="U883" s="296"/>
      <c r="V883" s="296"/>
      <c r="W883" s="296"/>
      <c r="X883" s="296"/>
      <c r="Y883" s="296"/>
      <c r="Z883" s="296"/>
    </row>
    <row r="884" spans="1:26" ht="15.75" customHeight="1" x14ac:dyDescent="0.25">
      <c r="A884" s="296"/>
      <c r="B884" s="296"/>
      <c r="C884" s="296"/>
      <c r="D884" s="296"/>
      <c r="E884" s="296"/>
      <c r="F884" s="296"/>
      <c r="G884" s="296"/>
      <c r="H884" s="505"/>
      <c r="I884" s="296"/>
      <c r="J884" s="296"/>
      <c r="K884" s="296"/>
      <c r="L884" s="296"/>
      <c r="M884" s="296"/>
      <c r="N884" s="296"/>
      <c r="O884" s="296"/>
      <c r="P884" s="296"/>
      <c r="Q884" s="296"/>
      <c r="R884" s="296"/>
      <c r="S884" s="296"/>
      <c r="T884" s="296"/>
      <c r="U884" s="296"/>
      <c r="V884" s="296"/>
      <c r="W884" s="296"/>
      <c r="X884" s="296"/>
      <c r="Y884" s="296"/>
      <c r="Z884" s="296"/>
    </row>
    <row r="885" spans="1:26" ht="15.75" customHeight="1" x14ac:dyDescent="0.25">
      <c r="A885" s="296"/>
      <c r="B885" s="296"/>
      <c r="C885" s="296"/>
      <c r="D885" s="296"/>
      <c r="E885" s="296"/>
      <c r="F885" s="296"/>
      <c r="G885" s="296"/>
      <c r="H885" s="505"/>
      <c r="I885" s="296"/>
      <c r="J885" s="296"/>
      <c r="K885" s="296"/>
      <c r="L885" s="296"/>
      <c r="M885" s="296"/>
      <c r="N885" s="296"/>
      <c r="O885" s="296"/>
      <c r="P885" s="296"/>
      <c r="Q885" s="296"/>
      <c r="R885" s="296"/>
      <c r="S885" s="296"/>
      <c r="T885" s="296"/>
      <c r="U885" s="296"/>
      <c r="V885" s="296"/>
      <c r="W885" s="296"/>
      <c r="X885" s="296"/>
      <c r="Y885" s="296"/>
      <c r="Z885" s="296"/>
    </row>
    <row r="886" spans="1:26" ht="15.75" customHeight="1" x14ac:dyDescent="0.25">
      <c r="A886" s="296"/>
      <c r="B886" s="296"/>
      <c r="C886" s="296"/>
      <c r="D886" s="296"/>
      <c r="E886" s="296"/>
      <c r="F886" s="296"/>
      <c r="G886" s="296"/>
      <c r="H886" s="505"/>
      <c r="I886" s="296"/>
      <c r="J886" s="296"/>
      <c r="K886" s="296"/>
      <c r="L886" s="296"/>
      <c r="M886" s="296"/>
      <c r="N886" s="296"/>
      <c r="O886" s="296"/>
      <c r="P886" s="296"/>
      <c r="Q886" s="296"/>
      <c r="R886" s="296"/>
      <c r="S886" s="296"/>
      <c r="T886" s="296"/>
      <c r="U886" s="296"/>
      <c r="V886" s="296"/>
      <c r="W886" s="296"/>
      <c r="X886" s="296"/>
      <c r="Y886" s="296"/>
      <c r="Z886" s="296"/>
    </row>
    <row r="887" spans="1:26" ht="15.75" customHeight="1" x14ac:dyDescent="0.25">
      <c r="A887" s="296"/>
      <c r="B887" s="296"/>
      <c r="C887" s="296"/>
      <c r="D887" s="296"/>
      <c r="E887" s="296"/>
      <c r="F887" s="296"/>
      <c r="G887" s="296"/>
      <c r="H887" s="505"/>
      <c r="I887" s="296"/>
      <c r="J887" s="296"/>
      <c r="K887" s="296"/>
      <c r="L887" s="296"/>
      <c r="M887" s="296"/>
      <c r="N887" s="296"/>
      <c r="O887" s="296"/>
      <c r="P887" s="296"/>
      <c r="Q887" s="296"/>
      <c r="R887" s="296"/>
      <c r="S887" s="296"/>
      <c r="T887" s="296"/>
      <c r="U887" s="296"/>
      <c r="V887" s="296"/>
      <c r="W887" s="296"/>
      <c r="X887" s="296"/>
      <c r="Y887" s="296"/>
      <c r="Z887" s="296"/>
    </row>
    <row r="888" spans="1:26" ht="15.75" customHeight="1" x14ac:dyDescent="0.25">
      <c r="A888" s="296"/>
      <c r="B888" s="296"/>
      <c r="C888" s="296"/>
      <c r="D888" s="296"/>
      <c r="E888" s="296"/>
      <c r="F888" s="296"/>
      <c r="G888" s="296"/>
      <c r="H888" s="505"/>
      <c r="I888" s="296"/>
      <c r="J888" s="296"/>
      <c r="K888" s="296"/>
      <c r="L888" s="296"/>
      <c r="M888" s="296"/>
      <c r="N888" s="296"/>
      <c r="O888" s="296"/>
      <c r="P888" s="296"/>
      <c r="Q888" s="296"/>
      <c r="R888" s="296"/>
      <c r="S888" s="296"/>
      <c r="T888" s="296"/>
      <c r="U888" s="296"/>
      <c r="V888" s="296"/>
      <c r="W888" s="296"/>
      <c r="X888" s="296"/>
      <c r="Y888" s="296"/>
      <c r="Z888" s="296"/>
    </row>
    <row r="889" spans="1:26" ht="15.75" customHeight="1" x14ac:dyDescent="0.25">
      <c r="A889" s="296"/>
      <c r="B889" s="296"/>
      <c r="C889" s="296"/>
      <c r="D889" s="296"/>
      <c r="E889" s="296"/>
      <c r="F889" s="296"/>
      <c r="G889" s="296"/>
      <c r="H889" s="505"/>
      <c r="I889" s="296"/>
      <c r="J889" s="296"/>
      <c r="K889" s="296"/>
      <c r="L889" s="296"/>
      <c r="M889" s="296"/>
      <c r="N889" s="296"/>
      <c r="O889" s="296"/>
      <c r="P889" s="296"/>
      <c r="Q889" s="296"/>
      <c r="R889" s="296"/>
      <c r="S889" s="296"/>
      <c r="T889" s="296"/>
      <c r="U889" s="296"/>
      <c r="V889" s="296"/>
      <c r="W889" s="296"/>
      <c r="X889" s="296"/>
      <c r="Y889" s="296"/>
      <c r="Z889" s="296"/>
    </row>
    <row r="890" spans="1:26" ht="15.75" customHeight="1" x14ac:dyDescent="0.25">
      <c r="A890" s="296"/>
      <c r="B890" s="296"/>
      <c r="C890" s="296"/>
      <c r="D890" s="296"/>
      <c r="E890" s="296"/>
      <c r="F890" s="296"/>
      <c r="G890" s="296"/>
      <c r="H890" s="505"/>
      <c r="I890" s="296"/>
      <c r="J890" s="296"/>
      <c r="K890" s="296"/>
      <c r="L890" s="296"/>
      <c r="M890" s="296"/>
      <c r="N890" s="296"/>
      <c r="O890" s="296"/>
      <c r="P890" s="296"/>
      <c r="Q890" s="296"/>
      <c r="R890" s="296"/>
      <c r="S890" s="296"/>
      <c r="T890" s="296"/>
      <c r="U890" s="296"/>
      <c r="V890" s="296"/>
      <c r="W890" s="296"/>
      <c r="X890" s="296"/>
      <c r="Y890" s="296"/>
      <c r="Z890" s="296"/>
    </row>
    <row r="891" spans="1:26" ht="15.75" customHeight="1" x14ac:dyDescent="0.25">
      <c r="A891" s="296"/>
      <c r="B891" s="296"/>
      <c r="C891" s="296"/>
      <c r="D891" s="296"/>
      <c r="E891" s="296"/>
      <c r="F891" s="296"/>
      <c r="G891" s="296"/>
      <c r="H891" s="505"/>
      <c r="I891" s="296"/>
      <c r="J891" s="296"/>
      <c r="K891" s="296"/>
      <c r="L891" s="296"/>
      <c r="M891" s="296"/>
      <c r="N891" s="296"/>
      <c r="O891" s="296"/>
      <c r="P891" s="296"/>
      <c r="Q891" s="296"/>
      <c r="R891" s="296"/>
      <c r="S891" s="296"/>
      <c r="T891" s="296"/>
      <c r="U891" s="296"/>
      <c r="V891" s="296"/>
      <c r="W891" s="296"/>
      <c r="X891" s="296"/>
      <c r="Y891" s="296"/>
      <c r="Z891" s="296"/>
    </row>
    <row r="892" spans="1:26" ht="15.75" customHeight="1" x14ac:dyDescent="0.25">
      <c r="A892" s="296"/>
      <c r="B892" s="296"/>
      <c r="C892" s="296"/>
      <c r="D892" s="296"/>
      <c r="E892" s="296"/>
      <c r="F892" s="296"/>
      <c r="G892" s="296"/>
      <c r="H892" s="505"/>
      <c r="I892" s="296"/>
      <c r="J892" s="296"/>
      <c r="K892" s="296"/>
      <c r="L892" s="296"/>
      <c r="M892" s="296"/>
      <c r="N892" s="296"/>
      <c r="O892" s="296"/>
      <c r="P892" s="296"/>
      <c r="Q892" s="296"/>
      <c r="R892" s="296"/>
      <c r="S892" s="296"/>
      <c r="T892" s="296"/>
      <c r="U892" s="296"/>
      <c r="V892" s="296"/>
      <c r="W892" s="296"/>
      <c r="X892" s="296"/>
      <c r="Y892" s="296"/>
      <c r="Z892" s="296"/>
    </row>
    <row r="893" spans="1:26" ht="15.75" customHeight="1" x14ac:dyDescent="0.25">
      <c r="A893" s="296"/>
      <c r="B893" s="296"/>
      <c r="C893" s="296"/>
      <c r="D893" s="296"/>
      <c r="E893" s="296"/>
      <c r="F893" s="296"/>
      <c r="G893" s="296"/>
      <c r="H893" s="505"/>
      <c r="I893" s="296"/>
      <c r="J893" s="296"/>
      <c r="K893" s="296"/>
      <c r="L893" s="296"/>
      <c r="M893" s="296"/>
      <c r="N893" s="296"/>
      <c r="O893" s="296"/>
      <c r="P893" s="296"/>
      <c r="Q893" s="296"/>
      <c r="R893" s="296"/>
      <c r="S893" s="296"/>
      <c r="T893" s="296"/>
      <c r="U893" s="296"/>
      <c r="V893" s="296"/>
      <c r="W893" s="296"/>
      <c r="X893" s="296"/>
      <c r="Y893" s="296"/>
      <c r="Z893" s="296"/>
    </row>
    <row r="894" spans="1:26" ht="15.75" customHeight="1" x14ac:dyDescent="0.25">
      <c r="A894" s="296"/>
      <c r="B894" s="296"/>
      <c r="C894" s="296"/>
      <c r="D894" s="296"/>
      <c r="E894" s="296"/>
      <c r="F894" s="296"/>
      <c r="G894" s="296"/>
      <c r="H894" s="505"/>
      <c r="I894" s="296"/>
      <c r="J894" s="296"/>
      <c r="K894" s="296"/>
      <c r="L894" s="296"/>
      <c r="M894" s="296"/>
      <c r="N894" s="296"/>
      <c r="O894" s="296"/>
      <c r="P894" s="296"/>
      <c r="Q894" s="296"/>
      <c r="R894" s="296"/>
      <c r="S894" s="296"/>
      <c r="T894" s="296"/>
      <c r="U894" s="296"/>
      <c r="V894" s="296"/>
      <c r="W894" s="296"/>
      <c r="X894" s="296"/>
      <c r="Y894" s="296"/>
      <c r="Z894" s="296"/>
    </row>
    <row r="895" spans="1:26" ht="15.75" customHeight="1" x14ac:dyDescent="0.25">
      <c r="A895" s="296"/>
      <c r="B895" s="296"/>
      <c r="C895" s="296"/>
      <c r="D895" s="296"/>
      <c r="E895" s="296"/>
      <c r="F895" s="296"/>
      <c r="G895" s="296"/>
      <c r="H895" s="505"/>
      <c r="I895" s="296"/>
      <c r="J895" s="296"/>
      <c r="K895" s="296"/>
      <c r="L895" s="296"/>
      <c r="M895" s="296"/>
      <c r="N895" s="296"/>
      <c r="O895" s="296"/>
      <c r="P895" s="296"/>
      <c r="Q895" s="296"/>
      <c r="R895" s="296"/>
      <c r="S895" s="296"/>
      <c r="T895" s="296"/>
      <c r="U895" s="296"/>
      <c r="V895" s="296"/>
      <c r="W895" s="296"/>
      <c r="X895" s="296"/>
      <c r="Y895" s="296"/>
      <c r="Z895" s="296"/>
    </row>
    <row r="896" spans="1:26" ht="15.75" customHeight="1" x14ac:dyDescent="0.25">
      <c r="A896" s="296"/>
      <c r="B896" s="296"/>
      <c r="C896" s="296"/>
      <c r="D896" s="296"/>
      <c r="E896" s="296"/>
      <c r="F896" s="296"/>
      <c r="G896" s="296"/>
      <c r="H896" s="505"/>
      <c r="I896" s="296"/>
      <c r="J896" s="296"/>
      <c r="K896" s="296"/>
      <c r="L896" s="296"/>
      <c r="M896" s="296"/>
      <c r="N896" s="296"/>
      <c r="O896" s="296"/>
      <c r="P896" s="296"/>
      <c r="Q896" s="296"/>
      <c r="R896" s="296"/>
      <c r="S896" s="296"/>
      <c r="T896" s="296"/>
      <c r="U896" s="296"/>
      <c r="V896" s="296"/>
      <c r="W896" s="296"/>
      <c r="X896" s="296"/>
      <c r="Y896" s="296"/>
      <c r="Z896" s="296"/>
    </row>
    <row r="897" spans="1:26" ht="15.75" customHeight="1" x14ac:dyDescent="0.25">
      <c r="A897" s="296"/>
      <c r="B897" s="296"/>
      <c r="C897" s="296"/>
      <c r="D897" s="296"/>
      <c r="E897" s="296"/>
      <c r="F897" s="296"/>
      <c r="G897" s="296"/>
      <c r="H897" s="505"/>
      <c r="I897" s="296"/>
      <c r="J897" s="296"/>
      <c r="K897" s="296"/>
      <c r="L897" s="296"/>
      <c r="M897" s="296"/>
      <c r="N897" s="296"/>
      <c r="O897" s="296"/>
      <c r="P897" s="296"/>
      <c r="Q897" s="296"/>
      <c r="R897" s="296"/>
      <c r="S897" s="296"/>
      <c r="T897" s="296"/>
      <c r="U897" s="296"/>
      <c r="V897" s="296"/>
      <c r="W897" s="296"/>
      <c r="X897" s="296"/>
      <c r="Y897" s="296"/>
      <c r="Z897" s="296"/>
    </row>
    <row r="898" spans="1:26" ht="15.75" customHeight="1" x14ac:dyDescent="0.25">
      <c r="A898" s="296"/>
      <c r="B898" s="296"/>
      <c r="C898" s="296"/>
      <c r="D898" s="296"/>
      <c r="E898" s="296"/>
      <c r="F898" s="296"/>
      <c r="G898" s="296"/>
      <c r="H898" s="505"/>
      <c r="I898" s="296"/>
      <c r="J898" s="296"/>
      <c r="K898" s="296"/>
      <c r="L898" s="296"/>
      <c r="M898" s="296"/>
      <c r="N898" s="296"/>
      <c r="O898" s="296"/>
      <c r="P898" s="296"/>
      <c r="Q898" s="296"/>
      <c r="R898" s="296"/>
      <c r="S898" s="296"/>
      <c r="T898" s="296"/>
      <c r="U898" s="296"/>
      <c r="V898" s="296"/>
      <c r="W898" s="296"/>
      <c r="X898" s="296"/>
      <c r="Y898" s="296"/>
      <c r="Z898" s="296"/>
    </row>
    <row r="899" spans="1:26" ht="15.75" customHeight="1" x14ac:dyDescent="0.25">
      <c r="A899" s="296"/>
      <c r="B899" s="296"/>
      <c r="C899" s="296"/>
      <c r="D899" s="296"/>
      <c r="E899" s="296"/>
      <c r="F899" s="296"/>
      <c r="G899" s="296"/>
      <c r="H899" s="505"/>
      <c r="I899" s="296"/>
      <c r="J899" s="296"/>
      <c r="K899" s="296"/>
      <c r="L899" s="296"/>
      <c r="M899" s="296"/>
      <c r="N899" s="296"/>
      <c r="O899" s="296"/>
      <c r="P899" s="296"/>
      <c r="Q899" s="296"/>
      <c r="R899" s="296"/>
      <c r="S899" s="296"/>
      <c r="T899" s="296"/>
      <c r="U899" s="296"/>
      <c r="V899" s="296"/>
      <c r="W899" s="296"/>
      <c r="X899" s="296"/>
      <c r="Y899" s="296"/>
      <c r="Z899" s="296"/>
    </row>
    <row r="900" spans="1:26" ht="15.75" customHeight="1" x14ac:dyDescent="0.25">
      <c r="A900" s="296"/>
      <c r="B900" s="296"/>
      <c r="C900" s="296"/>
      <c r="D900" s="296"/>
      <c r="E900" s="296"/>
      <c r="F900" s="296"/>
      <c r="G900" s="296"/>
      <c r="H900" s="505"/>
      <c r="I900" s="296"/>
      <c r="J900" s="296"/>
      <c r="K900" s="296"/>
      <c r="L900" s="296"/>
      <c r="M900" s="296"/>
      <c r="N900" s="296"/>
      <c r="O900" s="296"/>
      <c r="P900" s="296"/>
      <c r="Q900" s="296"/>
      <c r="R900" s="296"/>
      <c r="S900" s="296"/>
      <c r="T900" s="296"/>
      <c r="U900" s="296"/>
      <c r="V900" s="296"/>
      <c r="W900" s="296"/>
      <c r="X900" s="296"/>
      <c r="Y900" s="296"/>
      <c r="Z900" s="296"/>
    </row>
    <row r="901" spans="1:26" ht="15.75" customHeight="1" x14ac:dyDescent="0.25">
      <c r="A901" s="296"/>
      <c r="B901" s="296"/>
      <c r="C901" s="296"/>
      <c r="D901" s="296"/>
      <c r="E901" s="296"/>
      <c r="F901" s="296"/>
      <c r="G901" s="296"/>
      <c r="H901" s="505"/>
      <c r="I901" s="296"/>
      <c r="J901" s="296"/>
      <c r="K901" s="296"/>
      <c r="L901" s="296"/>
      <c r="M901" s="296"/>
      <c r="N901" s="296"/>
      <c r="O901" s="296"/>
      <c r="P901" s="296"/>
      <c r="Q901" s="296"/>
      <c r="R901" s="296"/>
      <c r="S901" s="296"/>
      <c r="T901" s="296"/>
      <c r="U901" s="296"/>
      <c r="V901" s="296"/>
      <c r="W901" s="296"/>
      <c r="X901" s="296"/>
      <c r="Y901" s="296"/>
      <c r="Z901" s="296"/>
    </row>
    <row r="902" spans="1:26" ht="15.75" customHeight="1" x14ac:dyDescent="0.25">
      <c r="A902" s="296"/>
      <c r="B902" s="296"/>
      <c r="C902" s="296"/>
      <c r="D902" s="296"/>
      <c r="E902" s="296"/>
      <c r="F902" s="296"/>
      <c r="G902" s="296"/>
      <c r="H902" s="505"/>
      <c r="I902" s="296"/>
      <c r="J902" s="296"/>
      <c r="K902" s="296"/>
      <c r="L902" s="296"/>
      <c r="M902" s="296"/>
      <c r="N902" s="296"/>
      <c r="O902" s="296"/>
      <c r="P902" s="296"/>
      <c r="Q902" s="296"/>
      <c r="R902" s="296"/>
      <c r="S902" s="296"/>
      <c r="T902" s="296"/>
      <c r="U902" s="296"/>
      <c r="V902" s="296"/>
      <c r="W902" s="296"/>
      <c r="X902" s="296"/>
      <c r="Y902" s="296"/>
      <c r="Z902" s="296"/>
    </row>
    <row r="903" spans="1:26" ht="15.75" customHeight="1" x14ac:dyDescent="0.25">
      <c r="A903" s="296"/>
      <c r="B903" s="296"/>
      <c r="C903" s="296"/>
      <c r="D903" s="296"/>
      <c r="E903" s="296"/>
      <c r="F903" s="296"/>
      <c r="G903" s="296"/>
      <c r="H903" s="505"/>
      <c r="I903" s="296"/>
      <c r="J903" s="296"/>
      <c r="K903" s="296"/>
      <c r="L903" s="296"/>
      <c r="M903" s="296"/>
      <c r="N903" s="296"/>
      <c r="O903" s="296"/>
      <c r="P903" s="296"/>
      <c r="Q903" s="296"/>
      <c r="R903" s="296"/>
      <c r="S903" s="296"/>
      <c r="T903" s="296"/>
      <c r="U903" s="296"/>
      <c r="V903" s="296"/>
      <c r="W903" s="296"/>
      <c r="X903" s="296"/>
      <c r="Y903" s="296"/>
      <c r="Z903" s="296"/>
    </row>
    <row r="904" spans="1:26" ht="15.75" customHeight="1" x14ac:dyDescent="0.25">
      <c r="A904" s="296"/>
      <c r="B904" s="296"/>
      <c r="C904" s="296"/>
      <c r="D904" s="296"/>
      <c r="E904" s="296"/>
      <c r="F904" s="296"/>
      <c r="G904" s="296"/>
      <c r="H904" s="505"/>
      <c r="I904" s="296"/>
      <c r="J904" s="296"/>
      <c r="K904" s="296"/>
      <c r="L904" s="296"/>
      <c r="M904" s="296"/>
      <c r="N904" s="296"/>
      <c r="O904" s="296"/>
      <c r="P904" s="296"/>
      <c r="Q904" s="296"/>
      <c r="R904" s="296"/>
      <c r="S904" s="296"/>
      <c r="T904" s="296"/>
      <c r="U904" s="296"/>
      <c r="V904" s="296"/>
      <c r="W904" s="296"/>
      <c r="X904" s="296"/>
      <c r="Y904" s="296"/>
      <c r="Z904" s="296"/>
    </row>
    <row r="905" spans="1:26" ht="15.75" customHeight="1" x14ac:dyDescent="0.25">
      <c r="A905" s="296"/>
      <c r="B905" s="296"/>
      <c r="C905" s="296"/>
      <c r="D905" s="296"/>
      <c r="E905" s="296"/>
      <c r="F905" s="296"/>
      <c r="G905" s="296"/>
      <c r="H905" s="505"/>
      <c r="I905" s="296"/>
      <c r="J905" s="296"/>
      <c r="K905" s="296"/>
      <c r="L905" s="296"/>
      <c r="M905" s="296"/>
      <c r="N905" s="296"/>
      <c r="O905" s="296"/>
      <c r="P905" s="296"/>
      <c r="Q905" s="296"/>
      <c r="R905" s="296"/>
      <c r="S905" s="296"/>
      <c r="T905" s="296"/>
      <c r="U905" s="296"/>
      <c r="V905" s="296"/>
      <c r="W905" s="296"/>
      <c r="X905" s="296"/>
      <c r="Y905" s="296"/>
      <c r="Z905" s="296"/>
    </row>
    <row r="906" spans="1:26" ht="15.75" customHeight="1" x14ac:dyDescent="0.25">
      <c r="A906" s="296"/>
      <c r="B906" s="296"/>
      <c r="C906" s="296"/>
      <c r="D906" s="296"/>
      <c r="E906" s="296"/>
      <c r="F906" s="296"/>
      <c r="G906" s="296"/>
      <c r="H906" s="505"/>
      <c r="I906" s="296"/>
      <c r="J906" s="296"/>
      <c r="K906" s="296"/>
      <c r="L906" s="296"/>
      <c r="M906" s="296"/>
      <c r="N906" s="296"/>
      <c r="O906" s="296"/>
      <c r="P906" s="296"/>
      <c r="Q906" s="296"/>
      <c r="R906" s="296"/>
      <c r="S906" s="296"/>
      <c r="T906" s="296"/>
      <c r="U906" s="296"/>
      <c r="V906" s="296"/>
      <c r="W906" s="296"/>
      <c r="X906" s="296"/>
      <c r="Y906" s="296"/>
      <c r="Z906" s="296"/>
    </row>
    <row r="907" spans="1:26" ht="15.75" customHeight="1" x14ac:dyDescent="0.25">
      <c r="A907" s="296"/>
      <c r="B907" s="296"/>
      <c r="C907" s="296"/>
      <c r="D907" s="296"/>
      <c r="E907" s="296"/>
      <c r="F907" s="296"/>
      <c r="G907" s="296"/>
      <c r="H907" s="505"/>
      <c r="I907" s="296"/>
      <c r="J907" s="296"/>
      <c r="K907" s="296"/>
      <c r="L907" s="296"/>
      <c r="M907" s="296"/>
      <c r="N907" s="296"/>
      <c r="O907" s="296"/>
      <c r="P907" s="296"/>
      <c r="Q907" s="296"/>
      <c r="R907" s="296"/>
      <c r="S907" s="296"/>
      <c r="T907" s="296"/>
      <c r="U907" s="296"/>
      <c r="V907" s="296"/>
      <c r="W907" s="296"/>
      <c r="X907" s="296"/>
      <c r="Y907" s="296"/>
      <c r="Z907" s="296"/>
    </row>
    <row r="908" spans="1:26" ht="15.75" customHeight="1" x14ac:dyDescent="0.25">
      <c r="A908" s="296"/>
      <c r="B908" s="296"/>
      <c r="C908" s="296"/>
      <c r="D908" s="296"/>
      <c r="E908" s="296"/>
      <c r="F908" s="296"/>
      <c r="G908" s="296"/>
      <c r="H908" s="505"/>
      <c r="I908" s="296"/>
      <c r="J908" s="296"/>
      <c r="K908" s="296"/>
      <c r="L908" s="296"/>
      <c r="M908" s="296"/>
      <c r="N908" s="296"/>
      <c r="O908" s="296"/>
      <c r="P908" s="296"/>
      <c r="Q908" s="296"/>
      <c r="R908" s="296"/>
      <c r="S908" s="296"/>
      <c r="T908" s="296"/>
      <c r="U908" s="296"/>
      <c r="V908" s="296"/>
      <c r="W908" s="296"/>
      <c r="X908" s="296"/>
      <c r="Y908" s="296"/>
      <c r="Z908" s="296"/>
    </row>
    <row r="909" spans="1:26" ht="15.75" customHeight="1" x14ac:dyDescent="0.25">
      <c r="A909" s="296"/>
      <c r="B909" s="296"/>
      <c r="C909" s="296"/>
      <c r="D909" s="296"/>
      <c r="E909" s="296"/>
      <c r="F909" s="296"/>
      <c r="G909" s="296"/>
      <c r="H909" s="505"/>
      <c r="I909" s="296"/>
      <c r="J909" s="296"/>
      <c r="K909" s="296"/>
      <c r="L909" s="296"/>
      <c r="M909" s="296"/>
      <c r="N909" s="296"/>
      <c r="O909" s="296"/>
      <c r="P909" s="296"/>
      <c r="Q909" s="296"/>
      <c r="R909" s="296"/>
      <c r="S909" s="296"/>
      <c r="T909" s="296"/>
      <c r="U909" s="296"/>
      <c r="V909" s="296"/>
      <c r="W909" s="296"/>
      <c r="X909" s="296"/>
      <c r="Y909" s="296"/>
      <c r="Z909" s="296"/>
    </row>
    <row r="910" spans="1:26" ht="15.75" customHeight="1" x14ac:dyDescent="0.25">
      <c r="A910" s="296"/>
      <c r="B910" s="296"/>
      <c r="C910" s="296"/>
      <c r="D910" s="296"/>
      <c r="E910" s="296"/>
      <c r="F910" s="296"/>
      <c r="G910" s="296"/>
      <c r="H910" s="505"/>
      <c r="I910" s="296"/>
      <c r="J910" s="296"/>
      <c r="K910" s="296"/>
      <c r="L910" s="296"/>
      <c r="M910" s="296"/>
      <c r="N910" s="296"/>
      <c r="O910" s="296"/>
      <c r="P910" s="296"/>
      <c r="Q910" s="296"/>
      <c r="R910" s="296"/>
      <c r="S910" s="296"/>
      <c r="T910" s="296"/>
      <c r="U910" s="296"/>
      <c r="V910" s="296"/>
      <c r="W910" s="296"/>
      <c r="X910" s="296"/>
      <c r="Y910" s="296"/>
      <c r="Z910" s="296"/>
    </row>
    <row r="911" spans="1:26" ht="15.75" customHeight="1" x14ac:dyDescent="0.25">
      <c r="A911" s="296"/>
      <c r="B911" s="296"/>
      <c r="C911" s="296"/>
      <c r="D911" s="296"/>
      <c r="E911" s="296"/>
      <c r="F911" s="296"/>
      <c r="G911" s="296"/>
      <c r="H911" s="505"/>
      <c r="I911" s="296"/>
      <c r="J911" s="296"/>
      <c r="K911" s="296"/>
      <c r="L911" s="296"/>
      <c r="M911" s="296"/>
      <c r="N911" s="296"/>
      <c r="O911" s="296"/>
      <c r="P911" s="296"/>
      <c r="Q911" s="296"/>
      <c r="R911" s="296"/>
      <c r="S911" s="296"/>
      <c r="T911" s="296"/>
      <c r="U911" s="296"/>
      <c r="V911" s="296"/>
      <c r="W911" s="296"/>
      <c r="X911" s="296"/>
      <c r="Y911" s="296"/>
      <c r="Z911" s="296"/>
    </row>
    <row r="912" spans="1:26" ht="15.75" customHeight="1" x14ac:dyDescent="0.25">
      <c r="A912" s="296"/>
      <c r="B912" s="296"/>
      <c r="C912" s="296"/>
      <c r="D912" s="296"/>
      <c r="E912" s="296"/>
      <c r="F912" s="296"/>
      <c r="G912" s="296"/>
      <c r="H912" s="505"/>
      <c r="I912" s="296"/>
      <c r="J912" s="296"/>
      <c r="K912" s="296"/>
      <c r="L912" s="296"/>
      <c r="M912" s="296"/>
      <c r="N912" s="296"/>
      <c r="O912" s="296"/>
      <c r="P912" s="296"/>
      <c r="Q912" s="296"/>
      <c r="R912" s="296"/>
      <c r="S912" s="296"/>
      <c r="T912" s="296"/>
      <c r="U912" s="296"/>
      <c r="V912" s="296"/>
      <c r="W912" s="296"/>
      <c r="X912" s="296"/>
      <c r="Y912" s="296"/>
      <c r="Z912" s="296"/>
    </row>
    <row r="913" spans="1:26" ht="15.75" customHeight="1" x14ac:dyDescent="0.25">
      <c r="A913" s="296"/>
      <c r="B913" s="296"/>
      <c r="C913" s="296"/>
      <c r="D913" s="296"/>
      <c r="E913" s="296"/>
      <c r="F913" s="296"/>
      <c r="G913" s="296"/>
      <c r="H913" s="505"/>
      <c r="I913" s="296"/>
      <c r="J913" s="296"/>
      <c r="K913" s="296"/>
      <c r="L913" s="296"/>
      <c r="M913" s="296"/>
      <c r="N913" s="296"/>
      <c r="O913" s="296"/>
      <c r="P913" s="296"/>
      <c r="Q913" s="296"/>
      <c r="R913" s="296"/>
      <c r="S913" s="296"/>
      <c r="T913" s="296"/>
      <c r="U913" s="296"/>
      <c r="V913" s="296"/>
      <c r="W913" s="296"/>
      <c r="X913" s="296"/>
      <c r="Y913" s="296"/>
      <c r="Z913" s="296"/>
    </row>
    <row r="914" spans="1:26" ht="15.75" customHeight="1" x14ac:dyDescent="0.25">
      <c r="A914" s="296"/>
      <c r="B914" s="296"/>
      <c r="C914" s="296"/>
      <c r="D914" s="296"/>
      <c r="E914" s="296"/>
      <c r="F914" s="296"/>
      <c r="G914" s="296"/>
      <c r="H914" s="505"/>
      <c r="I914" s="296"/>
      <c r="J914" s="296"/>
      <c r="K914" s="296"/>
      <c r="L914" s="296"/>
      <c r="M914" s="296"/>
      <c r="N914" s="296"/>
      <c r="O914" s="296"/>
      <c r="P914" s="296"/>
      <c r="Q914" s="296"/>
      <c r="R914" s="296"/>
      <c r="S914" s="296"/>
      <c r="T914" s="296"/>
      <c r="U914" s="296"/>
      <c r="V914" s="296"/>
      <c r="W914" s="296"/>
      <c r="X914" s="296"/>
      <c r="Y914" s="296"/>
      <c r="Z914" s="296"/>
    </row>
    <row r="915" spans="1:26" ht="15.75" customHeight="1" x14ac:dyDescent="0.25">
      <c r="A915" s="296"/>
      <c r="B915" s="296"/>
      <c r="C915" s="296"/>
      <c r="D915" s="296"/>
      <c r="E915" s="296"/>
      <c r="F915" s="296"/>
      <c r="G915" s="296"/>
      <c r="H915" s="505"/>
      <c r="I915" s="296"/>
      <c r="J915" s="296"/>
      <c r="K915" s="296"/>
      <c r="L915" s="296"/>
      <c r="M915" s="296"/>
      <c r="N915" s="296"/>
      <c r="O915" s="296"/>
      <c r="P915" s="296"/>
      <c r="Q915" s="296"/>
      <c r="R915" s="296"/>
      <c r="S915" s="296"/>
      <c r="T915" s="296"/>
      <c r="U915" s="296"/>
      <c r="V915" s="296"/>
      <c r="W915" s="296"/>
      <c r="X915" s="296"/>
      <c r="Y915" s="296"/>
      <c r="Z915" s="296"/>
    </row>
    <row r="916" spans="1:26" ht="15.75" customHeight="1" x14ac:dyDescent="0.25">
      <c r="A916" s="296"/>
      <c r="B916" s="296"/>
      <c r="C916" s="296"/>
      <c r="D916" s="296"/>
      <c r="E916" s="296"/>
      <c r="F916" s="296"/>
      <c r="G916" s="296"/>
      <c r="H916" s="505"/>
      <c r="I916" s="296"/>
      <c r="J916" s="296"/>
      <c r="K916" s="296"/>
      <c r="L916" s="296"/>
      <c r="M916" s="296"/>
      <c r="N916" s="296"/>
      <c r="O916" s="296"/>
      <c r="P916" s="296"/>
      <c r="Q916" s="296"/>
      <c r="R916" s="296"/>
      <c r="S916" s="296"/>
      <c r="T916" s="296"/>
      <c r="U916" s="296"/>
      <c r="V916" s="296"/>
      <c r="W916" s="296"/>
      <c r="X916" s="296"/>
      <c r="Y916" s="296"/>
      <c r="Z916" s="296"/>
    </row>
    <row r="917" spans="1:26" ht="15.75" customHeight="1" x14ac:dyDescent="0.25">
      <c r="A917" s="296"/>
      <c r="B917" s="296"/>
      <c r="C917" s="296"/>
      <c r="D917" s="296"/>
      <c r="E917" s="296"/>
      <c r="F917" s="296"/>
      <c r="G917" s="296"/>
      <c r="H917" s="505"/>
      <c r="I917" s="296"/>
      <c r="J917" s="296"/>
      <c r="K917" s="296"/>
      <c r="L917" s="296"/>
      <c r="M917" s="296"/>
      <c r="N917" s="296"/>
      <c r="O917" s="296"/>
      <c r="P917" s="296"/>
      <c r="Q917" s="296"/>
      <c r="R917" s="296"/>
      <c r="S917" s="296"/>
      <c r="T917" s="296"/>
      <c r="U917" s="296"/>
      <c r="V917" s="296"/>
      <c r="W917" s="296"/>
      <c r="X917" s="296"/>
      <c r="Y917" s="296"/>
      <c r="Z917" s="296"/>
    </row>
    <row r="918" spans="1:26" ht="15.75" customHeight="1" x14ac:dyDescent="0.25">
      <c r="A918" s="296"/>
      <c r="B918" s="296"/>
      <c r="C918" s="296"/>
      <c r="D918" s="296"/>
      <c r="E918" s="296"/>
      <c r="F918" s="296"/>
      <c r="G918" s="296"/>
      <c r="H918" s="505"/>
      <c r="I918" s="296"/>
      <c r="J918" s="296"/>
      <c r="K918" s="296"/>
      <c r="L918" s="296"/>
      <c r="M918" s="296"/>
      <c r="N918" s="296"/>
      <c r="O918" s="296"/>
      <c r="P918" s="296"/>
      <c r="Q918" s="296"/>
      <c r="R918" s="296"/>
      <c r="S918" s="296"/>
      <c r="T918" s="296"/>
      <c r="U918" s="296"/>
      <c r="V918" s="296"/>
      <c r="W918" s="296"/>
      <c r="X918" s="296"/>
      <c r="Y918" s="296"/>
      <c r="Z918" s="296"/>
    </row>
    <row r="919" spans="1:26" ht="15.75" customHeight="1" x14ac:dyDescent="0.25">
      <c r="A919" s="296"/>
      <c r="B919" s="296"/>
      <c r="C919" s="296"/>
      <c r="D919" s="296"/>
      <c r="E919" s="296"/>
      <c r="F919" s="296"/>
      <c r="G919" s="296"/>
      <c r="H919" s="505"/>
      <c r="I919" s="296"/>
      <c r="J919" s="296"/>
      <c r="K919" s="296"/>
      <c r="L919" s="296"/>
      <c r="M919" s="296"/>
      <c r="N919" s="296"/>
      <c r="O919" s="296"/>
      <c r="P919" s="296"/>
      <c r="Q919" s="296"/>
      <c r="R919" s="296"/>
      <c r="S919" s="296"/>
      <c r="T919" s="296"/>
      <c r="U919" s="296"/>
      <c r="V919" s="296"/>
      <c r="W919" s="296"/>
      <c r="X919" s="296"/>
      <c r="Y919" s="296"/>
      <c r="Z919" s="296"/>
    </row>
    <row r="920" spans="1:26" ht="15.75" customHeight="1" x14ac:dyDescent="0.25">
      <c r="A920" s="296"/>
      <c r="B920" s="296"/>
      <c r="C920" s="296"/>
      <c r="D920" s="296"/>
      <c r="E920" s="296"/>
      <c r="F920" s="296"/>
      <c r="G920" s="296"/>
      <c r="H920" s="505"/>
      <c r="I920" s="296"/>
      <c r="J920" s="296"/>
      <c r="K920" s="296"/>
      <c r="L920" s="296"/>
      <c r="M920" s="296"/>
      <c r="N920" s="296"/>
      <c r="O920" s="296"/>
      <c r="P920" s="296"/>
      <c r="Q920" s="296"/>
      <c r="R920" s="296"/>
      <c r="S920" s="296"/>
      <c r="T920" s="296"/>
      <c r="U920" s="296"/>
      <c r="V920" s="296"/>
      <c r="W920" s="296"/>
      <c r="X920" s="296"/>
      <c r="Y920" s="296"/>
      <c r="Z920" s="296"/>
    </row>
    <row r="921" spans="1:26" ht="15.75" customHeight="1" x14ac:dyDescent="0.25">
      <c r="A921" s="296"/>
      <c r="B921" s="296"/>
      <c r="C921" s="296"/>
      <c r="D921" s="296"/>
      <c r="E921" s="296"/>
      <c r="F921" s="296"/>
      <c r="G921" s="296"/>
      <c r="H921" s="505"/>
      <c r="I921" s="296"/>
      <c r="J921" s="296"/>
      <c r="K921" s="296"/>
      <c r="L921" s="296"/>
      <c r="M921" s="296"/>
      <c r="N921" s="296"/>
      <c r="O921" s="296"/>
      <c r="P921" s="296"/>
      <c r="Q921" s="296"/>
      <c r="R921" s="296"/>
      <c r="S921" s="296"/>
      <c r="T921" s="296"/>
      <c r="U921" s="296"/>
      <c r="V921" s="296"/>
      <c r="W921" s="296"/>
      <c r="X921" s="296"/>
      <c r="Y921" s="296"/>
      <c r="Z921" s="296"/>
    </row>
    <row r="922" spans="1:26" ht="15.75" customHeight="1" x14ac:dyDescent="0.25">
      <c r="A922" s="296"/>
      <c r="B922" s="296"/>
      <c r="C922" s="296"/>
      <c r="D922" s="296"/>
      <c r="E922" s="296"/>
      <c r="F922" s="296"/>
      <c r="G922" s="296"/>
      <c r="H922" s="505"/>
      <c r="I922" s="296"/>
      <c r="J922" s="296"/>
      <c r="K922" s="296"/>
      <c r="L922" s="296"/>
      <c r="M922" s="296"/>
      <c r="N922" s="296"/>
      <c r="O922" s="296"/>
      <c r="P922" s="296"/>
      <c r="Q922" s="296"/>
      <c r="R922" s="296"/>
      <c r="S922" s="296"/>
      <c r="T922" s="296"/>
      <c r="U922" s="296"/>
      <c r="V922" s="296"/>
      <c r="W922" s="296"/>
      <c r="X922" s="296"/>
      <c r="Y922" s="296"/>
      <c r="Z922" s="296"/>
    </row>
    <row r="923" spans="1:26" ht="15.75" customHeight="1" x14ac:dyDescent="0.25">
      <c r="A923" s="296"/>
      <c r="B923" s="296"/>
      <c r="C923" s="296"/>
      <c r="D923" s="296"/>
      <c r="E923" s="296"/>
      <c r="F923" s="296"/>
      <c r="G923" s="296"/>
      <c r="H923" s="505"/>
      <c r="I923" s="296"/>
      <c r="J923" s="296"/>
      <c r="K923" s="296"/>
      <c r="L923" s="296"/>
      <c r="M923" s="296"/>
      <c r="N923" s="296"/>
      <c r="O923" s="296"/>
      <c r="P923" s="296"/>
      <c r="Q923" s="296"/>
      <c r="R923" s="296"/>
      <c r="S923" s="296"/>
      <c r="T923" s="296"/>
      <c r="U923" s="296"/>
      <c r="V923" s="296"/>
      <c r="W923" s="296"/>
      <c r="X923" s="296"/>
      <c r="Y923" s="296"/>
      <c r="Z923" s="296"/>
    </row>
    <row r="924" spans="1:26" ht="15.75" customHeight="1" x14ac:dyDescent="0.25">
      <c r="A924" s="296"/>
      <c r="B924" s="296"/>
      <c r="C924" s="296"/>
      <c r="D924" s="296"/>
      <c r="E924" s="296"/>
      <c r="F924" s="296"/>
      <c r="G924" s="296"/>
      <c r="H924" s="505"/>
      <c r="I924" s="296"/>
      <c r="J924" s="296"/>
      <c r="K924" s="296"/>
      <c r="L924" s="296"/>
      <c r="M924" s="296"/>
      <c r="N924" s="296"/>
      <c r="O924" s="296"/>
      <c r="P924" s="296"/>
      <c r="Q924" s="296"/>
      <c r="R924" s="296"/>
      <c r="S924" s="296"/>
      <c r="T924" s="296"/>
      <c r="U924" s="296"/>
      <c r="V924" s="296"/>
      <c r="W924" s="296"/>
      <c r="X924" s="296"/>
      <c r="Y924" s="296"/>
      <c r="Z924" s="296"/>
    </row>
    <row r="925" spans="1:26" ht="15.75" customHeight="1" x14ac:dyDescent="0.25">
      <c r="A925" s="296"/>
      <c r="B925" s="296"/>
      <c r="C925" s="296"/>
      <c r="D925" s="296"/>
      <c r="E925" s="296"/>
      <c r="F925" s="296"/>
      <c r="G925" s="296"/>
      <c r="H925" s="505"/>
      <c r="I925" s="296"/>
      <c r="J925" s="296"/>
      <c r="K925" s="296"/>
      <c r="L925" s="296"/>
      <c r="M925" s="296"/>
      <c r="N925" s="296"/>
      <c r="O925" s="296"/>
      <c r="P925" s="296"/>
      <c r="Q925" s="296"/>
      <c r="R925" s="296"/>
      <c r="S925" s="296"/>
      <c r="T925" s="296"/>
      <c r="U925" s="296"/>
      <c r="V925" s="296"/>
      <c r="W925" s="296"/>
      <c r="X925" s="296"/>
      <c r="Y925" s="296"/>
      <c r="Z925" s="296"/>
    </row>
    <row r="926" spans="1:26" ht="15.75" customHeight="1" x14ac:dyDescent="0.25">
      <c r="A926" s="296"/>
      <c r="B926" s="296"/>
      <c r="C926" s="296"/>
      <c r="D926" s="296"/>
      <c r="E926" s="296"/>
      <c r="F926" s="296"/>
      <c r="G926" s="296"/>
      <c r="H926" s="505"/>
      <c r="I926" s="296"/>
      <c r="J926" s="296"/>
      <c r="K926" s="296"/>
      <c r="L926" s="296"/>
      <c r="M926" s="296"/>
      <c r="N926" s="296"/>
      <c r="O926" s="296"/>
      <c r="P926" s="296"/>
      <c r="Q926" s="296"/>
      <c r="R926" s="296"/>
      <c r="S926" s="296"/>
      <c r="T926" s="296"/>
      <c r="U926" s="296"/>
      <c r="V926" s="296"/>
      <c r="W926" s="296"/>
      <c r="X926" s="296"/>
      <c r="Y926" s="296"/>
      <c r="Z926" s="296"/>
    </row>
    <row r="927" spans="1:26" ht="15.75" customHeight="1" x14ac:dyDescent="0.25">
      <c r="A927" s="296"/>
      <c r="B927" s="296"/>
      <c r="C927" s="296"/>
      <c r="D927" s="296"/>
      <c r="E927" s="296"/>
      <c r="F927" s="296"/>
      <c r="G927" s="296"/>
      <c r="H927" s="505"/>
      <c r="I927" s="296"/>
      <c r="J927" s="296"/>
      <c r="K927" s="296"/>
      <c r="L927" s="296"/>
      <c r="M927" s="296"/>
      <c r="N927" s="296"/>
      <c r="O927" s="296"/>
      <c r="P927" s="296"/>
      <c r="Q927" s="296"/>
      <c r="R927" s="296"/>
      <c r="S927" s="296"/>
      <c r="T927" s="296"/>
      <c r="U927" s="296"/>
      <c r="V927" s="296"/>
      <c r="W927" s="296"/>
      <c r="X927" s="296"/>
      <c r="Y927" s="296"/>
      <c r="Z927" s="296"/>
    </row>
    <row r="928" spans="1:26" ht="15.75" customHeight="1" x14ac:dyDescent="0.25">
      <c r="A928" s="296"/>
      <c r="B928" s="296"/>
      <c r="C928" s="296"/>
      <c r="D928" s="296"/>
      <c r="E928" s="296"/>
      <c r="F928" s="296"/>
      <c r="G928" s="296"/>
      <c r="H928" s="505"/>
      <c r="I928" s="296"/>
      <c r="J928" s="296"/>
      <c r="K928" s="296"/>
      <c r="L928" s="296"/>
      <c r="M928" s="296"/>
      <c r="N928" s="296"/>
      <c r="O928" s="296"/>
      <c r="P928" s="296"/>
      <c r="Q928" s="296"/>
      <c r="R928" s="296"/>
      <c r="S928" s="296"/>
      <c r="T928" s="296"/>
      <c r="U928" s="296"/>
      <c r="V928" s="296"/>
      <c r="W928" s="296"/>
      <c r="X928" s="296"/>
      <c r="Y928" s="296"/>
      <c r="Z928" s="296"/>
    </row>
    <row r="929" spans="1:26" ht="15.75" customHeight="1" x14ac:dyDescent="0.25">
      <c r="A929" s="296"/>
      <c r="B929" s="296"/>
      <c r="C929" s="296"/>
      <c r="D929" s="296"/>
      <c r="E929" s="296"/>
      <c r="F929" s="296"/>
      <c r="G929" s="296"/>
      <c r="H929" s="505"/>
      <c r="I929" s="296"/>
      <c r="J929" s="296"/>
      <c r="K929" s="296"/>
      <c r="L929" s="296"/>
      <c r="M929" s="296"/>
      <c r="N929" s="296"/>
      <c r="O929" s="296"/>
      <c r="P929" s="296"/>
      <c r="Q929" s="296"/>
      <c r="R929" s="296"/>
      <c r="S929" s="296"/>
      <c r="T929" s="296"/>
      <c r="U929" s="296"/>
      <c r="V929" s="296"/>
      <c r="W929" s="296"/>
      <c r="X929" s="296"/>
      <c r="Y929" s="296"/>
      <c r="Z929" s="296"/>
    </row>
    <row r="930" spans="1:26" ht="15.75" customHeight="1" x14ac:dyDescent="0.25">
      <c r="A930" s="296"/>
      <c r="B930" s="296"/>
      <c r="C930" s="296"/>
      <c r="D930" s="296"/>
      <c r="E930" s="296"/>
      <c r="F930" s="296"/>
      <c r="G930" s="296"/>
      <c r="H930" s="505"/>
      <c r="I930" s="296"/>
      <c r="J930" s="296"/>
      <c r="K930" s="296"/>
      <c r="L930" s="296"/>
      <c r="M930" s="296"/>
      <c r="N930" s="296"/>
      <c r="O930" s="296"/>
      <c r="P930" s="296"/>
      <c r="Q930" s="296"/>
      <c r="R930" s="296"/>
      <c r="S930" s="296"/>
      <c r="T930" s="296"/>
      <c r="U930" s="296"/>
      <c r="V930" s="296"/>
      <c r="W930" s="296"/>
      <c r="X930" s="296"/>
      <c r="Y930" s="296"/>
      <c r="Z930" s="296"/>
    </row>
    <row r="931" spans="1:26" ht="15.75" customHeight="1" x14ac:dyDescent="0.25">
      <c r="A931" s="296"/>
      <c r="B931" s="296"/>
      <c r="C931" s="296"/>
      <c r="D931" s="296"/>
      <c r="E931" s="296"/>
      <c r="F931" s="296"/>
      <c r="G931" s="296"/>
      <c r="H931" s="505"/>
      <c r="I931" s="296"/>
      <c r="J931" s="296"/>
      <c r="K931" s="296"/>
      <c r="L931" s="296"/>
      <c r="M931" s="296"/>
      <c r="N931" s="296"/>
      <c r="O931" s="296"/>
      <c r="P931" s="296"/>
      <c r="Q931" s="296"/>
      <c r="R931" s="296"/>
      <c r="S931" s="296"/>
      <c r="T931" s="296"/>
      <c r="U931" s="296"/>
      <c r="V931" s="296"/>
      <c r="W931" s="296"/>
      <c r="X931" s="296"/>
      <c r="Y931" s="296"/>
      <c r="Z931" s="296"/>
    </row>
    <row r="932" spans="1:26" ht="15.75" customHeight="1" x14ac:dyDescent="0.25">
      <c r="A932" s="296"/>
      <c r="B932" s="296"/>
      <c r="C932" s="296"/>
      <c r="D932" s="296"/>
      <c r="E932" s="296"/>
      <c r="F932" s="296"/>
      <c r="G932" s="296"/>
      <c r="H932" s="505"/>
      <c r="I932" s="296"/>
      <c r="J932" s="296"/>
      <c r="K932" s="296"/>
      <c r="L932" s="296"/>
      <c r="M932" s="296"/>
      <c r="N932" s="296"/>
      <c r="O932" s="296"/>
      <c r="P932" s="296"/>
      <c r="Q932" s="296"/>
      <c r="R932" s="296"/>
      <c r="S932" s="296"/>
      <c r="T932" s="296"/>
      <c r="U932" s="296"/>
      <c r="V932" s="296"/>
      <c r="W932" s="296"/>
      <c r="X932" s="296"/>
      <c r="Y932" s="296"/>
      <c r="Z932" s="296"/>
    </row>
    <row r="933" spans="1:26" ht="15.75" customHeight="1" x14ac:dyDescent="0.25">
      <c r="A933" s="296"/>
      <c r="B933" s="296"/>
      <c r="C933" s="296"/>
      <c r="D933" s="296"/>
      <c r="E933" s="296"/>
      <c r="F933" s="296"/>
      <c r="G933" s="296"/>
      <c r="H933" s="505"/>
      <c r="I933" s="296"/>
      <c r="J933" s="296"/>
      <c r="K933" s="296"/>
      <c r="L933" s="296"/>
      <c r="M933" s="296"/>
      <c r="N933" s="296"/>
      <c r="O933" s="296"/>
      <c r="P933" s="296"/>
      <c r="Q933" s="296"/>
      <c r="R933" s="296"/>
      <c r="S933" s="296"/>
      <c r="T933" s="296"/>
      <c r="U933" s="296"/>
      <c r="V933" s="296"/>
      <c r="W933" s="296"/>
      <c r="X933" s="296"/>
      <c r="Y933" s="296"/>
      <c r="Z933" s="296"/>
    </row>
    <row r="934" spans="1:26" ht="15.75" customHeight="1" x14ac:dyDescent="0.25">
      <c r="A934" s="296"/>
      <c r="B934" s="296"/>
      <c r="C934" s="296"/>
      <c r="D934" s="296"/>
      <c r="E934" s="296"/>
      <c r="F934" s="296"/>
      <c r="G934" s="296"/>
      <c r="H934" s="505"/>
      <c r="I934" s="296"/>
      <c r="J934" s="296"/>
      <c r="K934" s="296"/>
      <c r="L934" s="296"/>
      <c r="M934" s="296"/>
      <c r="N934" s="296"/>
      <c r="O934" s="296"/>
      <c r="P934" s="296"/>
      <c r="Q934" s="296"/>
      <c r="R934" s="296"/>
      <c r="S934" s="296"/>
      <c r="T934" s="296"/>
      <c r="U934" s="296"/>
      <c r="V934" s="296"/>
      <c r="W934" s="296"/>
      <c r="X934" s="296"/>
      <c r="Y934" s="296"/>
      <c r="Z934" s="296"/>
    </row>
    <row r="935" spans="1:26" ht="15.75" customHeight="1" x14ac:dyDescent="0.25">
      <c r="A935" s="296"/>
      <c r="B935" s="296"/>
      <c r="C935" s="296"/>
      <c r="D935" s="296"/>
      <c r="E935" s="296"/>
      <c r="F935" s="296"/>
      <c r="G935" s="296"/>
      <c r="H935" s="505"/>
      <c r="I935" s="296"/>
      <c r="J935" s="296"/>
      <c r="K935" s="296"/>
      <c r="L935" s="296"/>
      <c r="M935" s="296"/>
      <c r="N935" s="296"/>
      <c r="O935" s="296"/>
      <c r="P935" s="296"/>
      <c r="Q935" s="296"/>
      <c r="R935" s="296"/>
      <c r="S935" s="296"/>
      <c r="T935" s="296"/>
      <c r="U935" s="296"/>
      <c r="V935" s="296"/>
      <c r="W935" s="296"/>
      <c r="X935" s="296"/>
      <c r="Y935" s="296"/>
      <c r="Z935" s="296"/>
    </row>
    <row r="936" spans="1:26" ht="15.75" customHeight="1" x14ac:dyDescent="0.25">
      <c r="A936" s="296"/>
      <c r="B936" s="296"/>
      <c r="C936" s="296"/>
      <c r="D936" s="296"/>
      <c r="E936" s="296"/>
      <c r="F936" s="296"/>
      <c r="G936" s="296"/>
      <c r="H936" s="505"/>
      <c r="I936" s="296"/>
      <c r="J936" s="296"/>
      <c r="K936" s="296"/>
      <c r="L936" s="296"/>
      <c r="M936" s="296"/>
      <c r="N936" s="296"/>
      <c r="O936" s="296"/>
      <c r="P936" s="296"/>
      <c r="Q936" s="296"/>
      <c r="R936" s="296"/>
      <c r="S936" s="296"/>
      <c r="T936" s="296"/>
      <c r="U936" s="296"/>
      <c r="V936" s="296"/>
      <c r="W936" s="296"/>
      <c r="X936" s="296"/>
      <c r="Y936" s="296"/>
      <c r="Z936" s="296"/>
    </row>
    <row r="937" spans="1:26" ht="15.75" customHeight="1" x14ac:dyDescent="0.25">
      <c r="A937" s="296"/>
      <c r="B937" s="296"/>
      <c r="C937" s="296"/>
      <c r="D937" s="296"/>
      <c r="E937" s="296"/>
      <c r="F937" s="296"/>
      <c r="G937" s="296"/>
      <c r="H937" s="505"/>
      <c r="I937" s="296"/>
      <c r="J937" s="296"/>
      <c r="K937" s="296"/>
      <c r="L937" s="296"/>
      <c r="M937" s="296"/>
      <c r="N937" s="296"/>
      <c r="O937" s="296"/>
      <c r="P937" s="296"/>
      <c r="Q937" s="296"/>
      <c r="R937" s="296"/>
      <c r="S937" s="296"/>
      <c r="T937" s="296"/>
      <c r="U937" s="296"/>
      <c r="V937" s="296"/>
      <c r="W937" s="296"/>
      <c r="X937" s="296"/>
      <c r="Y937" s="296"/>
      <c r="Z937" s="296"/>
    </row>
    <row r="938" spans="1:26" ht="15.75" customHeight="1" x14ac:dyDescent="0.25">
      <c r="A938" s="296"/>
      <c r="B938" s="296"/>
      <c r="C938" s="296"/>
      <c r="D938" s="296"/>
      <c r="E938" s="296"/>
      <c r="F938" s="296"/>
      <c r="G938" s="296"/>
      <c r="H938" s="505"/>
      <c r="I938" s="296"/>
      <c r="J938" s="296"/>
      <c r="K938" s="296"/>
      <c r="L938" s="296"/>
      <c r="M938" s="296"/>
      <c r="N938" s="296"/>
      <c r="O938" s="296"/>
      <c r="P938" s="296"/>
      <c r="Q938" s="296"/>
      <c r="R938" s="296"/>
      <c r="S938" s="296"/>
      <c r="T938" s="296"/>
      <c r="U938" s="296"/>
      <c r="V938" s="296"/>
      <c r="W938" s="296"/>
      <c r="X938" s="296"/>
      <c r="Y938" s="296"/>
      <c r="Z938" s="296"/>
    </row>
    <row r="939" spans="1:26" ht="15.75" customHeight="1" x14ac:dyDescent="0.25">
      <c r="A939" s="296"/>
      <c r="B939" s="296"/>
      <c r="C939" s="296"/>
      <c r="D939" s="296"/>
      <c r="E939" s="296"/>
      <c r="F939" s="296"/>
      <c r="G939" s="296"/>
      <c r="H939" s="505"/>
      <c r="I939" s="296"/>
      <c r="J939" s="296"/>
      <c r="K939" s="296"/>
      <c r="L939" s="296"/>
      <c r="M939" s="296"/>
      <c r="N939" s="296"/>
      <c r="O939" s="296"/>
      <c r="P939" s="296"/>
      <c r="Q939" s="296"/>
      <c r="R939" s="296"/>
      <c r="S939" s="296"/>
      <c r="T939" s="296"/>
      <c r="U939" s="296"/>
      <c r="V939" s="296"/>
      <c r="W939" s="296"/>
      <c r="X939" s="296"/>
      <c r="Y939" s="296"/>
      <c r="Z939" s="296"/>
    </row>
    <row r="940" spans="1:26" ht="15.75" customHeight="1" x14ac:dyDescent="0.25">
      <c r="A940" s="296"/>
      <c r="B940" s="296"/>
      <c r="C940" s="296"/>
      <c r="D940" s="296"/>
      <c r="E940" s="296"/>
      <c r="F940" s="296"/>
      <c r="G940" s="296"/>
      <c r="H940" s="505"/>
      <c r="I940" s="296"/>
      <c r="J940" s="296"/>
      <c r="K940" s="296"/>
      <c r="L940" s="296"/>
      <c r="M940" s="296"/>
      <c r="N940" s="296"/>
      <c r="O940" s="296"/>
      <c r="P940" s="296"/>
      <c r="Q940" s="296"/>
      <c r="R940" s="296"/>
      <c r="S940" s="296"/>
      <c r="T940" s="296"/>
      <c r="U940" s="296"/>
      <c r="V940" s="296"/>
      <c r="W940" s="296"/>
      <c r="X940" s="296"/>
      <c r="Y940" s="296"/>
      <c r="Z940" s="296"/>
    </row>
    <row r="941" spans="1:26" ht="15.75" customHeight="1" x14ac:dyDescent="0.25">
      <c r="A941" s="296"/>
      <c r="B941" s="296"/>
      <c r="C941" s="296"/>
      <c r="D941" s="296"/>
      <c r="E941" s="296"/>
      <c r="F941" s="296"/>
      <c r="G941" s="296"/>
      <c r="H941" s="505"/>
      <c r="I941" s="296"/>
      <c r="J941" s="296"/>
      <c r="K941" s="296"/>
      <c r="L941" s="296"/>
      <c r="M941" s="296"/>
      <c r="N941" s="296"/>
      <c r="O941" s="296"/>
      <c r="P941" s="296"/>
      <c r="Q941" s="296"/>
      <c r="R941" s="296"/>
      <c r="S941" s="296"/>
      <c r="T941" s="296"/>
      <c r="U941" s="296"/>
      <c r="V941" s="296"/>
      <c r="W941" s="296"/>
      <c r="X941" s="296"/>
      <c r="Y941" s="296"/>
      <c r="Z941" s="296"/>
    </row>
    <row r="942" spans="1:26" ht="15.75" customHeight="1" x14ac:dyDescent="0.25">
      <c r="A942" s="296"/>
      <c r="B942" s="296"/>
      <c r="C942" s="296"/>
      <c r="D942" s="296"/>
      <c r="E942" s="296"/>
      <c r="F942" s="296"/>
      <c r="G942" s="296"/>
      <c r="H942" s="505"/>
      <c r="I942" s="296"/>
      <c r="J942" s="296"/>
      <c r="K942" s="296"/>
      <c r="L942" s="296"/>
      <c r="M942" s="296"/>
      <c r="N942" s="296"/>
      <c r="O942" s="296"/>
      <c r="P942" s="296"/>
      <c r="Q942" s="296"/>
      <c r="R942" s="296"/>
      <c r="S942" s="296"/>
      <c r="T942" s="296"/>
      <c r="U942" s="296"/>
      <c r="V942" s="296"/>
      <c r="W942" s="296"/>
      <c r="X942" s="296"/>
      <c r="Y942" s="296"/>
      <c r="Z942" s="296"/>
    </row>
    <row r="943" spans="1:26" ht="15.75" customHeight="1" x14ac:dyDescent="0.25">
      <c r="A943" s="296"/>
      <c r="B943" s="296"/>
      <c r="C943" s="296"/>
      <c r="D943" s="296"/>
      <c r="E943" s="296"/>
      <c r="F943" s="296"/>
      <c r="G943" s="296"/>
      <c r="H943" s="505"/>
      <c r="I943" s="296"/>
      <c r="J943" s="296"/>
      <c r="K943" s="296"/>
      <c r="L943" s="296"/>
      <c r="M943" s="296"/>
      <c r="N943" s="296"/>
      <c r="O943" s="296"/>
      <c r="P943" s="296"/>
      <c r="Q943" s="296"/>
      <c r="R943" s="296"/>
      <c r="S943" s="296"/>
      <c r="T943" s="296"/>
      <c r="U943" s="296"/>
      <c r="V943" s="296"/>
      <c r="W943" s="296"/>
      <c r="X943" s="296"/>
      <c r="Y943" s="296"/>
      <c r="Z943" s="296"/>
    </row>
    <row r="944" spans="1:26" ht="15.75" customHeight="1" x14ac:dyDescent="0.25">
      <c r="A944" s="296"/>
      <c r="B944" s="296"/>
      <c r="C944" s="296"/>
      <c r="D944" s="296"/>
      <c r="E944" s="296"/>
      <c r="F944" s="296"/>
      <c r="G944" s="296"/>
      <c r="H944" s="505"/>
      <c r="I944" s="296"/>
      <c r="J944" s="296"/>
      <c r="K944" s="296"/>
      <c r="L944" s="296"/>
      <c r="M944" s="296"/>
      <c r="N944" s="296"/>
      <c r="O944" s="296"/>
      <c r="P944" s="296"/>
      <c r="Q944" s="296"/>
      <c r="R944" s="296"/>
      <c r="S944" s="296"/>
      <c r="T944" s="296"/>
      <c r="U944" s="296"/>
      <c r="V944" s="296"/>
      <c r="W944" s="296"/>
      <c r="X944" s="296"/>
      <c r="Y944" s="296"/>
      <c r="Z944" s="296"/>
    </row>
    <row r="945" spans="1:26" ht="15.75" customHeight="1" x14ac:dyDescent="0.25">
      <c r="A945" s="296"/>
      <c r="B945" s="296"/>
      <c r="C945" s="296"/>
      <c r="D945" s="296"/>
      <c r="E945" s="296"/>
      <c r="F945" s="296"/>
      <c r="G945" s="296"/>
      <c r="H945" s="505"/>
      <c r="I945" s="296"/>
      <c r="J945" s="296"/>
      <c r="K945" s="296"/>
      <c r="L945" s="296"/>
      <c r="M945" s="296"/>
      <c r="N945" s="296"/>
      <c r="O945" s="296"/>
      <c r="P945" s="296"/>
      <c r="Q945" s="296"/>
      <c r="R945" s="296"/>
      <c r="S945" s="296"/>
      <c r="T945" s="296"/>
      <c r="U945" s="296"/>
      <c r="V945" s="296"/>
      <c r="W945" s="296"/>
      <c r="X945" s="296"/>
      <c r="Y945" s="296"/>
      <c r="Z945" s="296"/>
    </row>
    <row r="946" spans="1:26" ht="15.75" customHeight="1" x14ac:dyDescent="0.25">
      <c r="A946" s="296"/>
      <c r="B946" s="296"/>
      <c r="C946" s="296"/>
      <c r="D946" s="296"/>
      <c r="E946" s="296"/>
      <c r="F946" s="296"/>
      <c r="G946" s="296"/>
      <c r="H946" s="505"/>
      <c r="I946" s="296"/>
      <c r="J946" s="296"/>
      <c r="K946" s="296"/>
      <c r="L946" s="296"/>
      <c r="M946" s="296"/>
      <c r="N946" s="296"/>
      <c r="O946" s="296"/>
      <c r="P946" s="296"/>
      <c r="Q946" s="296"/>
      <c r="R946" s="296"/>
      <c r="S946" s="296"/>
      <c r="T946" s="296"/>
      <c r="U946" s="296"/>
      <c r="V946" s="296"/>
      <c r="W946" s="296"/>
      <c r="X946" s="296"/>
      <c r="Y946" s="296"/>
      <c r="Z946" s="296"/>
    </row>
    <row r="947" spans="1:26" ht="15.75" customHeight="1" x14ac:dyDescent="0.25">
      <c r="A947" s="296"/>
      <c r="B947" s="296"/>
      <c r="C947" s="296"/>
      <c r="D947" s="296"/>
      <c r="E947" s="296"/>
      <c r="F947" s="296"/>
      <c r="G947" s="296"/>
      <c r="H947" s="505"/>
      <c r="I947" s="296"/>
      <c r="J947" s="296"/>
      <c r="K947" s="296"/>
      <c r="L947" s="296"/>
      <c r="M947" s="296"/>
      <c r="N947" s="296"/>
      <c r="O947" s="296"/>
      <c r="P947" s="296"/>
      <c r="Q947" s="296"/>
      <c r="R947" s="296"/>
      <c r="S947" s="296"/>
      <c r="T947" s="296"/>
      <c r="U947" s="296"/>
      <c r="V947" s="296"/>
      <c r="W947" s="296"/>
      <c r="X947" s="296"/>
      <c r="Y947" s="296"/>
      <c r="Z947" s="296"/>
    </row>
    <row r="948" spans="1:26" ht="15.75" customHeight="1" x14ac:dyDescent="0.25">
      <c r="A948" s="296"/>
      <c r="B948" s="296"/>
      <c r="C948" s="296"/>
      <c r="D948" s="296"/>
      <c r="E948" s="296"/>
      <c r="F948" s="296"/>
      <c r="G948" s="296"/>
      <c r="H948" s="505"/>
      <c r="I948" s="296"/>
      <c r="J948" s="296"/>
      <c r="K948" s="296"/>
      <c r="L948" s="296"/>
      <c r="M948" s="296"/>
      <c r="N948" s="296"/>
      <c r="O948" s="296"/>
      <c r="P948" s="296"/>
      <c r="Q948" s="296"/>
      <c r="R948" s="296"/>
      <c r="S948" s="296"/>
      <c r="T948" s="296"/>
      <c r="U948" s="296"/>
      <c r="V948" s="296"/>
      <c r="W948" s="296"/>
      <c r="X948" s="296"/>
      <c r="Y948" s="296"/>
      <c r="Z948" s="296"/>
    </row>
    <row r="949" spans="1:26" ht="15.75" customHeight="1" x14ac:dyDescent="0.25">
      <c r="A949" s="296"/>
      <c r="B949" s="296"/>
      <c r="C949" s="296"/>
      <c r="D949" s="296"/>
      <c r="E949" s="296"/>
      <c r="F949" s="296"/>
      <c r="G949" s="296"/>
      <c r="H949" s="505"/>
      <c r="I949" s="296"/>
      <c r="J949" s="296"/>
      <c r="K949" s="296"/>
      <c r="L949" s="296"/>
      <c r="M949" s="296"/>
      <c r="N949" s="296"/>
      <c r="O949" s="296"/>
      <c r="P949" s="296"/>
      <c r="Q949" s="296"/>
      <c r="R949" s="296"/>
      <c r="S949" s="296"/>
      <c r="T949" s="296"/>
      <c r="U949" s="296"/>
      <c r="V949" s="296"/>
      <c r="W949" s="296"/>
      <c r="X949" s="296"/>
      <c r="Y949" s="296"/>
      <c r="Z949" s="296"/>
    </row>
    <row r="950" spans="1:26" ht="15.75" customHeight="1" x14ac:dyDescent="0.25">
      <c r="A950" s="296"/>
      <c r="B950" s="296"/>
      <c r="C950" s="296"/>
      <c r="D950" s="296"/>
      <c r="E950" s="296"/>
      <c r="F950" s="296"/>
      <c r="G950" s="296"/>
      <c r="H950" s="505"/>
      <c r="I950" s="296"/>
      <c r="J950" s="296"/>
      <c r="K950" s="296"/>
      <c r="L950" s="296"/>
      <c r="M950" s="296"/>
      <c r="N950" s="296"/>
      <c r="O950" s="296"/>
      <c r="P950" s="296"/>
      <c r="Q950" s="296"/>
      <c r="R950" s="296"/>
      <c r="S950" s="296"/>
      <c r="T950" s="296"/>
      <c r="U950" s="296"/>
      <c r="V950" s="296"/>
      <c r="W950" s="296"/>
      <c r="X950" s="296"/>
      <c r="Y950" s="296"/>
      <c r="Z950" s="296"/>
    </row>
    <row r="951" spans="1:26" ht="15.75" customHeight="1" x14ac:dyDescent="0.25">
      <c r="A951" s="296"/>
      <c r="B951" s="296"/>
      <c r="C951" s="296"/>
      <c r="D951" s="296"/>
      <c r="E951" s="296"/>
      <c r="F951" s="296"/>
      <c r="G951" s="296"/>
      <c r="H951" s="505"/>
      <c r="I951" s="296"/>
      <c r="J951" s="296"/>
      <c r="K951" s="296"/>
      <c r="L951" s="296"/>
      <c r="M951" s="296"/>
      <c r="N951" s="296"/>
      <c r="O951" s="296"/>
      <c r="P951" s="296"/>
      <c r="Q951" s="296"/>
      <c r="R951" s="296"/>
      <c r="S951" s="296"/>
      <c r="T951" s="296"/>
      <c r="U951" s="296"/>
      <c r="V951" s="296"/>
      <c r="W951" s="296"/>
      <c r="X951" s="296"/>
      <c r="Y951" s="296"/>
      <c r="Z951" s="296"/>
    </row>
    <row r="952" spans="1:26" ht="15.75" customHeight="1" x14ac:dyDescent="0.25">
      <c r="A952" s="296"/>
      <c r="B952" s="296"/>
      <c r="C952" s="296"/>
      <c r="D952" s="296"/>
      <c r="E952" s="296"/>
      <c r="F952" s="296"/>
      <c r="G952" s="296"/>
      <c r="H952" s="505"/>
      <c r="I952" s="296"/>
      <c r="J952" s="296"/>
      <c r="K952" s="296"/>
      <c r="L952" s="296"/>
      <c r="M952" s="296"/>
      <c r="N952" s="296"/>
      <c r="O952" s="296"/>
      <c r="P952" s="296"/>
      <c r="Q952" s="296"/>
      <c r="R952" s="296"/>
      <c r="S952" s="296"/>
      <c r="T952" s="296"/>
      <c r="U952" s="296"/>
      <c r="V952" s="296"/>
      <c r="W952" s="296"/>
      <c r="X952" s="296"/>
      <c r="Y952" s="296"/>
      <c r="Z952" s="296"/>
    </row>
    <row r="953" spans="1:26" ht="15.75" customHeight="1" x14ac:dyDescent="0.25">
      <c r="A953" s="296"/>
      <c r="B953" s="296"/>
      <c r="C953" s="296"/>
      <c r="D953" s="296"/>
      <c r="E953" s="296"/>
      <c r="F953" s="296"/>
      <c r="G953" s="296"/>
      <c r="H953" s="505"/>
      <c r="I953" s="296"/>
      <c r="J953" s="296"/>
      <c r="K953" s="296"/>
      <c r="L953" s="296"/>
      <c r="M953" s="296"/>
      <c r="N953" s="296"/>
      <c r="O953" s="296"/>
      <c r="P953" s="296"/>
      <c r="Q953" s="296"/>
      <c r="R953" s="296"/>
      <c r="S953" s="296"/>
      <c r="T953" s="296"/>
      <c r="U953" s="296"/>
      <c r="V953" s="296"/>
      <c r="W953" s="296"/>
      <c r="X953" s="296"/>
      <c r="Y953" s="296"/>
      <c r="Z953" s="296"/>
    </row>
    <row r="954" spans="1:26" ht="15.75" customHeight="1" x14ac:dyDescent="0.25">
      <c r="A954" s="296"/>
      <c r="B954" s="296"/>
      <c r="C954" s="296"/>
      <c r="D954" s="296"/>
      <c r="E954" s="296"/>
      <c r="F954" s="296"/>
      <c r="G954" s="296"/>
      <c r="H954" s="505"/>
      <c r="I954" s="296"/>
      <c r="J954" s="296"/>
      <c r="K954" s="296"/>
      <c r="L954" s="296"/>
      <c r="M954" s="296"/>
      <c r="N954" s="296"/>
      <c r="O954" s="296"/>
      <c r="P954" s="296"/>
      <c r="Q954" s="296"/>
      <c r="R954" s="296"/>
      <c r="S954" s="296"/>
      <c r="T954" s="296"/>
      <c r="U954" s="296"/>
      <c r="V954" s="296"/>
      <c r="W954" s="296"/>
      <c r="X954" s="296"/>
      <c r="Y954" s="296"/>
      <c r="Z954" s="296"/>
    </row>
    <row r="955" spans="1:26" ht="15.75" customHeight="1" x14ac:dyDescent="0.25">
      <c r="A955" s="296"/>
      <c r="B955" s="296"/>
      <c r="C955" s="296"/>
      <c r="D955" s="296"/>
      <c r="E955" s="296"/>
      <c r="F955" s="296"/>
      <c r="G955" s="296"/>
      <c r="H955" s="505"/>
      <c r="I955" s="296"/>
      <c r="J955" s="296"/>
      <c r="K955" s="296"/>
      <c r="L955" s="296"/>
      <c r="M955" s="296"/>
      <c r="N955" s="296"/>
      <c r="O955" s="296"/>
      <c r="P955" s="296"/>
      <c r="Q955" s="296"/>
      <c r="R955" s="296"/>
      <c r="S955" s="296"/>
      <c r="T955" s="296"/>
      <c r="U955" s="296"/>
      <c r="V955" s="296"/>
      <c r="W955" s="296"/>
      <c r="X955" s="296"/>
      <c r="Y955" s="296"/>
      <c r="Z955" s="296"/>
    </row>
    <row r="956" spans="1:26" ht="15.75" customHeight="1" x14ac:dyDescent="0.25">
      <c r="A956" s="296"/>
      <c r="B956" s="296"/>
      <c r="C956" s="296"/>
      <c r="D956" s="296"/>
      <c r="E956" s="296"/>
      <c r="F956" s="296"/>
      <c r="G956" s="296"/>
      <c r="H956" s="505"/>
      <c r="I956" s="296"/>
      <c r="J956" s="296"/>
      <c r="K956" s="296"/>
      <c r="L956" s="296"/>
      <c r="M956" s="296"/>
      <c r="N956" s="296"/>
      <c r="O956" s="296"/>
      <c r="P956" s="296"/>
      <c r="Q956" s="296"/>
      <c r="R956" s="296"/>
      <c r="S956" s="296"/>
      <c r="T956" s="296"/>
      <c r="U956" s="296"/>
      <c r="V956" s="296"/>
      <c r="W956" s="296"/>
      <c r="X956" s="296"/>
      <c r="Y956" s="296"/>
      <c r="Z956" s="296"/>
    </row>
    <row r="957" spans="1:26" ht="15.75" customHeight="1" x14ac:dyDescent="0.25">
      <c r="A957" s="296"/>
      <c r="B957" s="296"/>
      <c r="C957" s="296"/>
      <c r="D957" s="296"/>
      <c r="E957" s="296"/>
      <c r="F957" s="296"/>
      <c r="G957" s="296"/>
      <c r="H957" s="505"/>
      <c r="I957" s="296"/>
      <c r="J957" s="296"/>
      <c r="K957" s="296"/>
      <c r="L957" s="296"/>
      <c r="M957" s="296"/>
      <c r="N957" s="296"/>
      <c r="O957" s="296"/>
      <c r="P957" s="296"/>
      <c r="Q957" s="296"/>
      <c r="R957" s="296"/>
      <c r="S957" s="296"/>
      <c r="T957" s="296"/>
      <c r="U957" s="296"/>
      <c r="V957" s="296"/>
      <c r="W957" s="296"/>
      <c r="X957" s="296"/>
      <c r="Y957" s="296"/>
      <c r="Z957" s="296"/>
    </row>
    <row r="958" spans="1:26" ht="15.75" customHeight="1" x14ac:dyDescent="0.25">
      <c r="A958" s="296"/>
      <c r="B958" s="296"/>
      <c r="C958" s="296"/>
      <c r="D958" s="296"/>
      <c r="E958" s="296"/>
      <c r="F958" s="296"/>
      <c r="G958" s="296"/>
      <c r="H958" s="505"/>
      <c r="I958" s="296"/>
      <c r="J958" s="296"/>
      <c r="K958" s="296"/>
      <c r="L958" s="296"/>
      <c r="M958" s="296"/>
      <c r="N958" s="296"/>
      <c r="O958" s="296"/>
      <c r="P958" s="296"/>
      <c r="Q958" s="296"/>
      <c r="R958" s="296"/>
      <c r="S958" s="296"/>
      <c r="T958" s="296"/>
      <c r="U958" s="296"/>
      <c r="V958" s="296"/>
      <c r="W958" s="296"/>
      <c r="X958" s="296"/>
      <c r="Y958" s="296"/>
      <c r="Z958" s="296"/>
    </row>
    <row r="959" spans="1:26" ht="15.75" customHeight="1" x14ac:dyDescent="0.25">
      <c r="A959" s="296"/>
      <c r="B959" s="296"/>
      <c r="C959" s="296"/>
      <c r="D959" s="296"/>
      <c r="E959" s="296"/>
      <c r="F959" s="296"/>
      <c r="G959" s="296"/>
      <c r="H959" s="505"/>
      <c r="I959" s="296"/>
      <c r="J959" s="296"/>
      <c r="K959" s="296"/>
      <c r="L959" s="296"/>
      <c r="M959" s="296"/>
      <c r="N959" s="296"/>
      <c r="O959" s="296"/>
      <c r="P959" s="296"/>
      <c r="Q959" s="296"/>
      <c r="R959" s="296"/>
      <c r="S959" s="296"/>
      <c r="T959" s="296"/>
      <c r="U959" s="296"/>
      <c r="V959" s="296"/>
      <c r="W959" s="296"/>
      <c r="X959" s="296"/>
      <c r="Y959" s="296"/>
      <c r="Z959" s="296"/>
    </row>
    <row r="960" spans="1:26" ht="15.75" customHeight="1" x14ac:dyDescent="0.25">
      <c r="A960" s="296"/>
      <c r="B960" s="296"/>
      <c r="C960" s="296"/>
      <c r="D960" s="296"/>
      <c r="E960" s="296"/>
      <c r="F960" s="296"/>
      <c r="G960" s="296"/>
      <c r="H960" s="505"/>
      <c r="I960" s="296"/>
      <c r="J960" s="296"/>
      <c r="K960" s="296"/>
      <c r="L960" s="296"/>
      <c r="M960" s="296"/>
      <c r="N960" s="296"/>
      <c r="O960" s="296"/>
      <c r="P960" s="296"/>
      <c r="Q960" s="296"/>
      <c r="R960" s="296"/>
      <c r="S960" s="296"/>
      <c r="T960" s="296"/>
      <c r="U960" s="296"/>
      <c r="V960" s="296"/>
      <c r="W960" s="296"/>
      <c r="X960" s="296"/>
      <c r="Y960" s="296"/>
      <c r="Z960" s="296"/>
    </row>
    <row r="961" spans="1:26" ht="15.75" customHeight="1" x14ac:dyDescent="0.25">
      <c r="A961" s="296"/>
      <c r="B961" s="296"/>
      <c r="C961" s="296"/>
      <c r="D961" s="296"/>
      <c r="E961" s="296"/>
      <c r="F961" s="296"/>
      <c r="G961" s="296"/>
      <c r="H961" s="505"/>
      <c r="I961" s="296"/>
      <c r="J961" s="296"/>
      <c r="K961" s="296"/>
      <c r="L961" s="296"/>
      <c r="M961" s="296"/>
      <c r="N961" s="296"/>
      <c r="O961" s="296"/>
      <c r="P961" s="296"/>
      <c r="Q961" s="296"/>
      <c r="R961" s="296"/>
      <c r="S961" s="296"/>
      <c r="T961" s="296"/>
      <c r="U961" s="296"/>
      <c r="V961" s="296"/>
      <c r="W961" s="296"/>
      <c r="X961" s="296"/>
      <c r="Y961" s="296"/>
      <c r="Z961" s="296"/>
    </row>
    <row r="962" spans="1:26" ht="15.75" customHeight="1" x14ac:dyDescent="0.25">
      <c r="A962" s="296"/>
      <c r="B962" s="296"/>
      <c r="C962" s="296"/>
      <c r="D962" s="296"/>
      <c r="E962" s="296"/>
      <c r="F962" s="296"/>
      <c r="G962" s="296"/>
      <c r="H962" s="505"/>
      <c r="I962" s="296"/>
      <c r="J962" s="296"/>
      <c r="K962" s="296"/>
      <c r="L962" s="296"/>
      <c r="M962" s="296"/>
      <c r="N962" s="296"/>
      <c r="O962" s="296"/>
      <c r="P962" s="296"/>
      <c r="Q962" s="296"/>
      <c r="R962" s="296"/>
      <c r="S962" s="296"/>
      <c r="T962" s="296"/>
      <c r="U962" s="296"/>
      <c r="V962" s="296"/>
      <c r="W962" s="296"/>
      <c r="X962" s="296"/>
      <c r="Y962" s="296"/>
      <c r="Z962" s="296"/>
    </row>
    <row r="963" spans="1:26" ht="15.75" customHeight="1" x14ac:dyDescent="0.25">
      <c r="A963" s="296"/>
      <c r="B963" s="296"/>
      <c r="C963" s="296"/>
      <c r="D963" s="296"/>
      <c r="E963" s="296"/>
      <c r="F963" s="296"/>
      <c r="G963" s="296"/>
      <c r="H963" s="505"/>
      <c r="I963" s="296"/>
      <c r="J963" s="296"/>
      <c r="K963" s="296"/>
      <c r="L963" s="296"/>
      <c r="M963" s="296"/>
      <c r="N963" s="296"/>
      <c r="O963" s="296"/>
      <c r="P963" s="296"/>
      <c r="Q963" s="296"/>
      <c r="R963" s="296"/>
      <c r="S963" s="296"/>
      <c r="T963" s="296"/>
      <c r="U963" s="296"/>
      <c r="V963" s="296"/>
      <c r="W963" s="296"/>
      <c r="X963" s="296"/>
      <c r="Y963" s="296"/>
      <c r="Z963" s="296"/>
    </row>
    <row r="964" spans="1:26" ht="15.75" customHeight="1" x14ac:dyDescent="0.25">
      <c r="A964" s="296"/>
      <c r="B964" s="296"/>
      <c r="C964" s="296"/>
      <c r="D964" s="296"/>
      <c r="E964" s="296"/>
      <c r="F964" s="296"/>
      <c r="G964" s="296"/>
      <c r="H964" s="505"/>
      <c r="I964" s="296"/>
      <c r="J964" s="296"/>
      <c r="K964" s="296"/>
      <c r="L964" s="296"/>
      <c r="M964" s="296"/>
      <c r="N964" s="296"/>
      <c r="O964" s="296"/>
      <c r="P964" s="296"/>
      <c r="Q964" s="296"/>
      <c r="R964" s="296"/>
      <c r="S964" s="296"/>
      <c r="T964" s="296"/>
      <c r="U964" s="296"/>
      <c r="V964" s="296"/>
      <c r="W964" s="296"/>
      <c r="X964" s="296"/>
      <c r="Y964" s="296"/>
      <c r="Z964" s="296"/>
    </row>
    <row r="965" spans="1:26" ht="15.75" customHeight="1" x14ac:dyDescent="0.25">
      <c r="A965" s="296"/>
      <c r="B965" s="296"/>
      <c r="C965" s="296"/>
      <c r="D965" s="296"/>
      <c r="E965" s="296"/>
      <c r="F965" s="296"/>
      <c r="G965" s="296"/>
      <c r="H965" s="505"/>
      <c r="I965" s="296"/>
      <c r="J965" s="296"/>
      <c r="K965" s="296"/>
      <c r="L965" s="296"/>
      <c r="M965" s="296"/>
      <c r="N965" s="296"/>
      <c r="O965" s="296"/>
      <c r="P965" s="296"/>
      <c r="Q965" s="296"/>
      <c r="R965" s="296"/>
      <c r="S965" s="296"/>
      <c r="T965" s="296"/>
      <c r="U965" s="296"/>
      <c r="V965" s="296"/>
      <c r="W965" s="296"/>
      <c r="X965" s="296"/>
      <c r="Y965" s="296"/>
      <c r="Z965" s="296"/>
    </row>
    <row r="966" spans="1:26" ht="15.75" customHeight="1" x14ac:dyDescent="0.25">
      <c r="A966" s="296"/>
      <c r="B966" s="296"/>
      <c r="C966" s="296"/>
      <c r="D966" s="296"/>
      <c r="E966" s="296"/>
      <c r="F966" s="296"/>
      <c r="G966" s="296"/>
      <c r="H966" s="505"/>
      <c r="I966" s="296"/>
      <c r="J966" s="296"/>
      <c r="K966" s="296"/>
      <c r="L966" s="296"/>
      <c r="M966" s="296"/>
      <c r="N966" s="296"/>
      <c r="O966" s="296"/>
      <c r="P966" s="296"/>
      <c r="Q966" s="296"/>
      <c r="R966" s="296"/>
      <c r="S966" s="296"/>
      <c r="T966" s="296"/>
      <c r="U966" s="296"/>
      <c r="V966" s="296"/>
      <c r="W966" s="296"/>
      <c r="X966" s="296"/>
      <c r="Y966" s="296"/>
      <c r="Z966" s="296"/>
    </row>
    <row r="967" spans="1:26" ht="15.75" customHeight="1" x14ac:dyDescent="0.25">
      <c r="A967" s="296"/>
      <c r="B967" s="296"/>
      <c r="C967" s="296"/>
      <c r="D967" s="296"/>
      <c r="E967" s="296"/>
      <c r="F967" s="296"/>
      <c r="G967" s="296"/>
      <c r="H967" s="505"/>
      <c r="I967" s="296"/>
      <c r="J967" s="296"/>
      <c r="K967" s="296"/>
      <c r="L967" s="296"/>
      <c r="M967" s="296"/>
      <c r="N967" s="296"/>
      <c r="O967" s="296"/>
      <c r="P967" s="296"/>
      <c r="Q967" s="296"/>
      <c r="R967" s="296"/>
      <c r="S967" s="296"/>
      <c r="T967" s="296"/>
      <c r="U967" s="296"/>
      <c r="V967" s="296"/>
      <c r="W967" s="296"/>
      <c r="X967" s="296"/>
      <c r="Y967" s="296"/>
      <c r="Z967" s="296"/>
    </row>
    <row r="968" spans="1:26" ht="15.75" customHeight="1" x14ac:dyDescent="0.25">
      <c r="A968" s="296"/>
      <c r="B968" s="296"/>
      <c r="C968" s="296"/>
      <c r="D968" s="296"/>
      <c r="E968" s="296"/>
      <c r="F968" s="296"/>
      <c r="G968" s="296"/>
      <c r="H968" s="505"/>
      <c r="I968" s="296"/>
      <c r="J968" s="296"/>
      <c r="K968" s="296"/>
      <c r="L968" s="296"/>
      <c r="M968" s="296"/>
      <c r="N968" s="296"/>
      <c r="O968" s="296"/>
      <c r="P968" s="296"/>
      <c r="Q968" s="296"/>
      <c r="R968" s="296"/>
      <c r="S968" s="296"/>
      <c r="T968" s="296"/>
      <c r="U968" s="296"/>
      <c r="V968" s="296"/>
      <c r="W968" s="296"/>
      <c r="X968" s="296"/>
      <c r="Y968" s="296"/>
      <c r="Z968" s="296"/>
    </row>
    <row r="969" spans="1:26" ht="15.75" customHeight="1" x14ac:dyDescent="0.25">
      <c r="A969" s="296"/>
      <c r="B969" s="296"/>
      <c r="C969" s="296"/>
      <c r="D969" s="296"/>
      <c r="E969" s="296"/>
      <c r="F969" s="296"/>
      <c r="G969" s="296"/>
      <c r="H969" s="505"/>
      <c r="I969" s="296"/>
      <c r="J969" s="296"/>
      <c r="K969" s="296"/>
      <c r="L969" s="296"/>
      <c r="M969" s="296"/>
      <c r="N969" s="296"/>
      <c r="O969" s="296"/>
      <c r="P969" s="296"/>
      <c r="Q969" s="296"/>
      <c r="R969" s="296"/>
      <c r="S969" s="296"/>
      <c r="T969" s="296"/>
      <c r="U969" s="296"/>
      <c r="V969" s="296"/>
      <c r="W969" s="296"/>
      <c r="X969" s="296"/>
      <c r="Y969" s="296"/>
      <c r="Z969" s="296"/>
    </row>
    <row r="970" spans="1:26" ht="15.75" customHeight="1" x14ac:dyDescent="0.25">
      <c r="A970" s="296"/>
      <c r="B970" s="296"/>
      <c r="C970" s="296"/>
      <c r="D970" s="296"/>
      <c r="E970" s="296"/>
      <c r="F970" s="296"/>
      <c r="G970" s="296"/>
      <c r="H970" s="505"/>
      <c r="I970" s="296"/>
      <c r="J970" s="296"/>
      <c r="K970" s="296"/>
      <c r="L970" s="296"/>
      <c r="M970" s="296"/>
      <c r="N970" s="296"/>
      <c r="O970" s="296"/>
      <c r="P970" s="296"/>
      <c r="Q970" s="296"/>
      <c r="R970" s="296"/>
      <c r="S970" s="296"/>
      <c r="T970" s="296"/>
      <c r="U970" s="296"/>
      <c r="V970" s="296"/>
      <c r="W970" s="296"/>
      <c r="X970" s="296"/>
      <c r="Y970" s="296"/>
      <c r="Z970" s="296"/>
    </row>
    <row r="971" spans="1:26" ht="15.75" customHeight="1" x14ac:dyDescent="0.25">
      <c r="A971" s="296"/>
      <c r="B971" s="296"/>
      <c r="C971" s="296"/>
      <c r="D971" s="296"/>
      <c r="E971" s="296"/>
      <c r="F971" s="296"/>
      <c r="G971" s="296"/>
      <c r="H971" s="505"/>
      <c r="I971" s="296"/>
      <c r="J971" s="296"/>
      <c r="K971" s="296"/>
      <c r="L971" s="296"/>
      <c r="M971" s="296"/>
      <c r="N971" s="296"/>
      <c r="O971" s="296"/>
      <c r="P971" s="296"/>
      <c r="Q971" s="296"/>
      <c r="R971" s="296"/>
      <c r="S971" s="296"/>
      <c r="T971" s="296"/>
      <c r="U971" s="296"/>
      <c r="V971" s="296"/>
      <c r="W971" s="296"/>
      <c r="X971" s="296"/>
      <c r="Y971" s="296"/>
      <c r="Z971" s="296"/>
    </row>
    <row r="972" spans="1:26" ht="15.75" customHeight="1" x14ac:dyDescent="0.25">
      <c r="A972" s="296"/>
      <c r="B972" s="296"/>
      <c r="C972" s="296"/>
      <c r="D972" s="296"/>
      <c r="E972" s="296"/>
      <c r="F972" s="296"/>
      <c r="G972" s="296"/>
      <c r="H972" s="505"/>
      <c r="I972" s="296"/>
      <c r="J972" s="296"/>
      <c r="K972" s="296"/>
      <c r="L972" s="296"/>
      <c r="M972" s="296"/>
      <c r="N972" s="296"/>
      <c r="O972" s="296"/>
      <c r="P972" s="296"/>
      <c r="Q972" s="296"/>
      <c r="R972" s="296"/>
      <c r="S972" s="296"/>
      <c r="T972" s="296"/>
      <c r="U972" s="296"/>
      <c r="V972" s="296"/>
      <c r="W972" s="296"/>
      <c r="X972" s="296"/>
      <c r="Y972" s="296"/>
      <c r="Z972" s="296"/>
    </row>
    <row r="973" spans="1:26" ht="15.75" customHeight="1" x14ac:dyDescent="0.25">
      <c r="A973" s="296"/>
      <c r="B973" s="296"/>
      <c r="C973" s="296"/>
      <c r="D973" s="296"/>
      <c r="E973" s="296"/>
      <c r="F973" s="296"/>
      <c r="G973" s="296"/>
      <c r="H973" s="505"/>
      <c r="I973" s="296"/>
      <c r="J973" s="296"/>
      <c r="K973" s="296"/>
      <c r="L973" s="296"/>
      <c r="M973" s="296"/>
      <c r="N973" s="296"/>
      <c r="O973" s="296"/>
      <c r="P973" s="296"/>
      <c r="Q973" s="296"/>
      <c r="R973" s="296"/>
      <c r="S973" s="296"/>
      <c r="T973" s="296"/>
      <c r="U973" s="296"/>
      <c r="V973" s="296"/>
      <c r="W973" s="296"/>
      <c r="X973" s="296"/>
      <c r="Y973" s="296"/>
      <c r="Z973" s="296"/>
    </row>
    <row r="974" spans="1:26" ht="15.75" customHeight="1" x14ac:dyDescent="0.25">
      <c r="A974" s="296"/>
      <c r="B974" s="296"/>
      <c r="C974" s="296"/>
      <c r="D974" s="296"/>
      <c r="E974" s="296"/>
      <c r="F974" s="296"/>
      <c r="G974" s="296"/>
      <c r="H974" s="505"/>
      <c r="I974" s="296"/>
      <c r="J974" s="296"/>
      <c r="K974" s="296"/>
      <c r="L974" s="296"/>
      <c r="M974" s="296"/>
      <c r="N974" s="296"/>
      <c r="O974" s="296"/>
      <c r="P974" s="296"/>
      <c r="Q974" s="296"/>
      <c r="R974" s="296"/>
      <c r="S974" s="296"/>
      <c r="T974" s="296"/>
      <c r="U974" s="296"/>
      <c r="V974" s="296"/>
      <c r="W974" s="296"/>
      <c r="X974" s="296"/>
      <c r="Y974" s="296"/>
      <c r="Z974" s="296"/>
    </row>
    <row r="975" spans="1:26" ht="15.75" customHeight="1" x14ac:dyDescent="0.25">
      <c r="A975" s="296"/>
      <c r="B975" s="296"/>
      <c r="C975" s="296"/>
      <c r="D975" s="296"/>
      <c r="E975" s="296"/>
      <c r="F975" s="296"/>
      <c r="G975" s="296"/>
      <c r="H975" s="505"/>
      <c r="I975" s="296"/>
      <c r="J975" s="296"/>
      <c r="K975" s="296"/>
      <c r="L975" s="296"/>
      <c r="M975" s="296"/>
      <c r="N975" s="296"/>
      <c r="O975" s="296"/>
      <c r="P975" s="296"/>
      <c r="Q975" s="296"/>
      <c r="R975" s="296"/>
      <c r="S975" s="296"/>
      <c r="T975" s="296"/>
      <c r="U975" s="296"/>
      <c r="V975" s="296"/>
      <c r="W975" s="296"/>
      <c r="X975" s="296"/>
      <c r="Y975" s="296"/>
      <c r="Z975" s="296"/>
    </row>
    <row r="976" spans="1:26" ht="15.75" customHeight="1" x14ac:dyDescent="0.25">
      <c r="A976" s="296"/>
      <c r="B976" s="296"/>
      <c r="C976" s="296"/>
      <c r="D976" s="296"/>
      <c r="E976" s="296"/>
      <c r="F976" s="296"/>
      <c r="G976" s="296"/>
      <c r="H976" s="505"/>
      <c r="I976" s="296"/>
      <c r="J976" s="296"/>
      <c r="K976" s="296"/>
      <c r="L976" s="296"/>
      <c r="M976" s="296"/>
      <c r="N976" s="296"/>
      <c r="O976" s="296"/>
      <c r="P976" s="296"/>
      <c r="Q976" s="296"/>
      <c r="R976" s="296"/>
      <c r="S976" s="296"/>
      <c r="T976" s="296"/>
      <c r="U976" s="296"/>
      <c r="V976" s="296"/>
      <c r="W976" s="296"/>
      <c r="X976" s="296"/>
      <c r="Y976" s="296"/>
      <c r="Z976" s="296"/>
    </row>
    <row r="977" spans="1:26" ht="15.75" customHeight="1" x14ac:dyDescent="0.25">
      <c r="A977" s="296"/>
      <c r="B977" s="296"/>
      <c r="C977" s="296"/>
      <c r="D977" s="296"/>
      <c r="E977" s="296"/>
      <c r="F977" s="296"/>
      <c r="G977" s="296"/>
      <c r="H977" s="505"/>
      <c r="I977" s="296"/>
      <c r="J977" s="296"/>
      <c r="K977" s="296"/>
      <c r="L977" s="296"/>
      <c r="M977" s="296"/>
      <c r="N977" s="296"/>
      <c r="O977" s="296"/>
      <c r="P977" s="296"/>
      <c r="Q977" s="296"/>
      <c r="R977" s="296"/>
      <c r="S977" s="296"/>
      <c r="T977" s="296"/>
      <c r="U977" s="296"/>
      <c r="V977" s="296"/>
      <c r="W977" s="296"/>
      <c r="X977" s="296"/>
      <c r="Y977" s="296"/>
      <c r="Z977" s="296"/>
    </row>
    <row r="978" spans="1:26" ht="15.75" customHeight="1" x14ac:dyDescent="0.25">
      <c r="A978" s="296"/>
      <c r="B978" s="296"/>
      <c r="C978" s="296"/>
      <c r="D978" s="296"/>
      <c r="E978" s="296"/>
      <c r="F978" s="296"/>
      <c r="G978" s="296"/>
      <c r="H978" s="505"/>
      <c r="I978" s="296"/>
      <c r="J978" s="296"/>
      <c r="K978" s="296"/>
      <c r="L978" s="296"/>
      <c r="M978" s="296"/>
      <c r="N978" s="296"/>
      <c r="O978" s="296"/>
      <c r="P978" s="296"/>
      <c r="Q978" s="296"/>
      <c r="R978" s="296"/>
      <c r="S978" s="296"/>
      <c r="T978" s="296"/>
      <c r="U978" s="296"/>
      <c r="V978" s="296"/>
      <c r="W978" s="296"/>
      <c r="X978" s="296"/>
      <c r="Y978" s="296"/>
      <c r="Z978" s="296"/>
    </row>
    <row r="979" spans="1:26" ht="15.75" customHeight="1" x14ac:dyDescent="0.25">
      <c r="A979" s="296"/>
      <c r="B979" s="296"/>
      <c r="C979" s="296"/>
      <c r="D979" s="296"/>
      <c r="E979" s="296"/>
      <c r="F979" s="296"/>
      <c r="G979" s="296"/>
      <c r="H979" s="505"/>
      <c r="I979" s="296"/>
      <c r="J979" s="296"/>
      <c r="K979" s="296"/>
      <c r="L979" s="296"/>
      <c r="M979" s="296"/>
      <c r="N979" s="296"/>
      <c r="O979" s="296"/>
      <c r="P979" s="296"/>
      <c r="Q979" s="296"/>
      <c r="R979" s="296"/>
      <c r="S979" s="296"/>
      <c r="T979" s="296"/>
      <c r="U979" s="296"/>
      <c r="V979" s="296"/>
      <c r="W979" s="296"/>
      <c r="X979" s="296"/>
      <c r="Y979" s="296"/>
      <c r="Z979" s="296"/>
    </row>
    <row r="980" spans="1:26" ht="15.75" customHeight="1" x14ac:dyDescent="0.25">
      <c r="A980" s="296"/>
      <c r="B980" s="296"/>
      <c r="C980" s="296"/>
      <c r="D980" s="296"/>
      <c r="E980" s="296"/>
      <c r="F980" s="296"/>
      <c r="G980" s="296"/>
      <c r="H980" s="505"/>
      <c r="I980" s="296"/>
      <c r="J980" s="296"/>
      <c r="K980" s="296"/>
      <c r="L980" s="296"/>
      <c r="M980" s="296"/>
      <c r="N980" s="296"/>
      <c r="O980" s="296"/>
      <c r="P980" s="296"/>
      <c r="Q980" s="296"/>
      <c r="R980" s="296"/>
      <c r="S980" s="296"/>
      <c r="T980" s="296"/>
      <c r="U980" s="296"/>
      <c r="V980" s="296"/>
      <c r="W980" s="296"/>
      <c r="X980" s="296"/>
      <c r="Y980" s="296"/>
      <c r="Z980" s="296"/>
    </row>
    <row r="981" spans="1:26" ht="15.75" customHeight="1" x14ac:dyDescent="0.25">
      <c r="A981" s="296"/>
      <c r="B981" s="296"/>
      <c r="C981" s="296"/>
      <c r="D981" s="296"/>
      <c r="E981" s="296"/>
      <c r="F981" s="296"/>
      <c r="G981" s="296"/>
      <c r="H981" s="505"/>
      <c r="I981" s="296"/>
      <c r="J981" s="296"/>
      <c r="K981" s="296"/>
      <c r="L981" s="296"/>
      <c r="M981" s="296"/>
      <c r="N981" s="296"/>
      <c r="O981" s="296"/>
      <c r="P981" s="296"/>
      <c r="Q981" s="296"/>
      <c r="R981" s="296"/>
      <c r="S981" s="296"/>
      <c r="T981" s="296"/>
      <c r="U981" s="296"/>
      <c r="V981" s="296"/>
      <c r="W981" s="296"/>
      <c r="X981" s="296"/>
      <c r="Y981" s="296"/>
      <c r="Z981" s="296"/>
    </row>
    <row r="982" spans="1:26" ht="15.75" customHeight="1" x14ac:dyDescent="0.25">
      <c r="A982" s="296"/>
      <c r="B982" s="296"/>
      <c r="C982" s="296"/>
      <c r="D982" s="296"/>
      <c r="E982" s="296"/>
      <c r="F982" s="296"/>
      <c r="G982" s="296"/>
      <c r="H982" s="505"/>
      <c r="I982" s="296"/>
      <c r="J982" s="296"/>
      <c r="K982" s="296"/>
      <c r="L982" s="296"/>
      <c r="M982" s="296"/>
      <c r="N982" s="296"/>
      <c r="O982" s="296"/>
      <c r="P982" s="296"/>
      <c r="Q982" s="296"/>
      <c r="R982" s="296"/>
      <c r="S982" s="296"/>
      <c r="T982" s="296"/>
      <c r="U982" s="296"/>
      <c r="V982" s="296"/>
      <c r="W982" s="296"/>
      <c r="X982" s="296"/>
      <c r="Y982" s="296"/>
      <c r="Z982" s="296"/>
    </row>
    <row r="983" spans="1:26" ht="15.75" customHeight="1" x14ac:dyDescent="0.25">
      <c r="A983" s="296"/>
      <c r="B983" s="296"/>
      <c r="C983" s="296"/>
      <c r="D983" s="296"/>
      <c r="E983" s="296"/>
      <c r="F983" s="296"/>
      <c r="G983" s="296"/>
      <c r="H983" s="505"/>
      <c r="I983" s="296"/>
      <c r="J983" s="296"/>
      <c r="K983" s="296"/>
      <c r="L983" s="296"/>
      <c r="M983" s="296"/>
      <c r="N983" s="296"/>
      <c r="O983" s="296"/>
      <c r="P983" s="296"/>
      <c r="Q983" s="296"/>
      <c r="R983" s="296"/>
      <c r="S983" s="296"/>
      <c r="T983" s="296"/>
      <c r="U983" s="296"/>
      <c r="V983" s="296"/>
      <c r="W983" s="296"/>
      <c r="X983" s="296"/>
      <c r="Y983" s="296"/>
      <c r="Z983" s="296"/>
    </row>
    <row r="984" spans="1:26" ht="15.75" customHeight="1" x14ac:dyDescent="0.25">
      <c r="A984" s="296"/>
      <c r="B984" s="296"/>
      <c r="C984" s="296"/>
      <c r="D984" s="296"/>
      <c r="E984" s="296"/>
      <c r="F984" s="296"/>
      <c r="G984" s="296"/>
      <c r="H984" s="505"/>
      <c r="I984" s="296"/>
      <c r="J984" s="296"/>
      <c r="K984" s="296"/>
      <c r="L984" s="296"/>
      <c r="M984" s="296"/>
      <c r="N984" s="296"/>
      <c r="O984" s="296"/>
      <c r="P984" s="296"/>
      <c r="Q984" s="296"/>
      <c r="R984" s="296"/>
      <c r="S984" s="296"/>
      <c r="T984" s="296"/>
      <c r="U984" s="296"/>
      <c r="V984" s="296"/>
      <c r="W984" s="296"/>
      <c r="X984" s="296"/>
      <c r="Y984" s="296"/>
      <c r="Z984" s="296"/>
    </row>
    <row r="985" spans="1:26" ht="15.75" customHeight="1" x14ac:dyDescent="0.25">
      <c r="A985" s="296"/>
      <c r="B985" s="296"/>
      <c r="C985" s="296"/>
      <c r="D985" s="296"/>
      <c r="E985" s="296"/>
      <c r="F985" s="296"/>
      <c r="G985" s="296"/>
      <c r="H985" s="505"/>
      <c r="I985" s="296"/>
      <c r="J985" s="296"/>
      <c r="K985" s="296"/>
      <c r="L985" s="296"/>
      <c r="M985" s="296"/>
      <c r="N985" s="296"/>
      <c r="O985" s="296"/>
      <c r="P985" s="296"/>
      <c r="Q985" s="296"/>
      <c r="R985" s="296"/>
      <c r="S985" s="296"/>
      <c r="T985" s="296"/>
      <c r="U985" s="296"/>
      <c r="V985" s="296"/>
      <c r="W985" s="296"/>
      <c r="X985" s="296"/>
      <c r="Y985" s="296"/>
      <c r="Z985" s="296"/>
    </row>
    <row r="986" spans="1:26" ht="15.75" customHeight="1" x14ac:dyDescent="0.25">
      <c r="A986" s="296"/>
      <c r="B986" s="296"/>
      <c r="C986" s="296"/>
      <c r="D986" s="296"/>
      <c r="E986" s="296"/>
      <c r="F986" s="296"/>
      <c r="G986" s="296"/>
      <c r="H986" s="505"/>
      <c r="I986" s="296"/>
      <c r="J986" s="296"/>
      <c r="K986" s="296"/>
      <c r="L986" s="296"/>
      <c r="M986" s="296"/>
      <c r="N986" s="296"/>
      <c r="O986" s="296"/>
      <c r="P986" s="296"/>
      <c r="Q986" s="296"/>
      <c r="R986" s="296"/>
      <c r="S986" s="296"/>
      <c r="T986" s="296"/>
      <c r="U986" s="296"/>
      <c r="V986" s="296"/>
      <c r="W986" s="296"/>
      <c r="X986" s="296"/>
      <c r="Y986" s="296"/>
      <c r="Z986" s="296"/>
    </row>
    <row r="987" spans="1:26" ht="15.75" customHeight="1" x14ac:dyDescent="0.25">
      <c r="A987" s="296"/>
      <c r="B987" s="296"/>
      <c r="C987" s="296"/>
      <c r="D987" s="296"/>
      <c r="E987" s="296"/>
      <c r="F987" s="296"/>
      <c r="G987" s="296"/>
      <c r="H987" s="505"/>
      <c r="I987" s="296"/>
      <c r="J987" s="296"/>
      <c r="K987" s="296"/>
      <c r="L987" s="296"/>
      <c r="M987" s="296"/>
      <c r="N987" s="296"/>
      <c r="O987" s="296"/>
      <c r="P987" s="296"/>
      <c r="Q987" s="296"/>
      <c r="R987" s="296"/>
      <c r="S987" s="296"/>
      <c r="T987" s="296"/>
      <c r="U987" s="296"/>
      <c r="V987" s="296"/>
      <c r="W987" s="296"/>
      <c r="X987" s="296"/>
      <c r="Y987" s="296"/>
      <c r="Z987" s="296"/>
    </row>
    <row r="988" spans="1:26" ht="15.75" customHeight="1" x14ac:dyDescent="0.25">
      <c r="A988" s="296"/>
      <c r="B988" s="296"/>
      <c r="C988" s="296"/>
      <c r="D988" s="296"/>
      <c r="E988" s="296"/>
      <c r="F988" s="296"/>
      <c r="G988" s="296"/>
      <c r="H988" s="505"/>
      <c r="I988" s="296"/>
      <c r="J988" s="296"/>
      <c r="K988" s="296"/>
      <c r="L988" s="296"/>
      <c r="M988" s="296"/>
      <c r="N988" s="296"/>
      <c r="O988" s="296"/>
      <c r="P988" s="296"/>
      <c r="Q988" s="296"/>
      <c r="R988" s="296"/>
      <c r="S988" s="296"/>
      <c r="T988" s="296"/>
      <c r="U988" s="296"/>
      <c r="V988" s="296"/>
      <c r="W988" s="296"/>
      <c r="X988" s="296"/>
      <c r="Y988" s="296"/>
      <c r="Z988" s="296"/>
    </row>
    <row r="989" spans="1:26" ht="15.75" customHeight="1" x14ac:dyDescent="0.25">
      <c r="A989" s="296"/>
      <c r="B989" s="296"/>
      <c r="C989" s="296"/>
      <c r="D989" s="296"/>
      <c r="E989" s="296"/>
      <c r="F989" s="296"/>
      <c r="G989" s="296"/>
      <c r="H989" s="505"/>
      <c r="I989" s="296"/>
      <c r="J989" s="296"/>
      <c r="K989" s="296"/>
      <c r="L989" s="296"/>
      <c r="M989" s="296"/>
      <c r="N989" s="296"/>
      <c r="O989" s="296"/>
      <c r="P989" s="296"/>
      <c r="Q989" s="296"/>
      <c r="R989" s="296"/>
      <c r="S989" s="296"/>
      <c r="T989" s="296"/>
      <c r="U989" s="296"/>
      <c r="V989" s="296"/>
      <c r="W989" s="296"/>
      <c r="X989" s="296"/>
      <c r="Y989" s="296"/>
      <c r="Z989" s="296"/>
    </row>
    <row r="990" spans="1:26" ht="15.75" customHeight="1" x14ac:dyDescent="0.25">
      <c r="A990" s="296"/>
      <c r="B990" s="296"/>
      <c r="C990" s="296"/>
      <c r="D990" s="296"/>
      <c r="E990" s="296"/>
      <c r="F990" s="296"/>
      <c r="G990" s="296"/>
      <c r="H990" s="505"/>
      <c r="I990" s="296"/>
      <c r="J990" s="296"/>
      <c r="K990" s="296"/>
      <c r="L990" s="296"/>
      <c r="M990" s="296"/>
      <c r="N990" s="296"/>
      <c r="O990" s="296"/>
      <c r="P990" s="296"/>
      <c r="Q990" s="296"/>
      <c r="R990" s="296"/>
      <c r="S990" s="296"/>
      <c r="T990" s="296"/>
      <c r="U990" s="296"/>
      <c r="V990" s="296"/>
      <c r="W990" s="296"/>
      <c r="X990" s="296"/>
      <c r="Y990" s="296"/>
      <c r="Z990" s="296"/>
    </row>
    <row r="991" spans="1:26" ht="15.75" customHeight="1" x14ac:dyDescent="0.25">
      <c r="A991" s="296"/>
      <c r="B991" s="296"/>
      <c r="C991" s="296"/>
      <c r="D991" s="296"/>
      <c r="E991" s="296"/>
      <c r="F991" s="296"/>
      <c r="G991" s="296"/>
      <c r="H991" s="505"/>
      <c r="I991" s="296"/>
      <c r="J991" s="296"/>
      <c r="K991" s="296"/>
      <c r="L991" s="296"/>
      <c r="M991" s="296"/>
      <c r="N991" s="296"/>
      <c r="O991" s="296"/>
      <c r="P991" s="296"/>
      <c r="Q991" s="296"/>
      <c r="R991" s="296"/>
      <c r="S991" s="296"/>
      <c r="T991" s="296"/>
      <c r="U991" s="296"/>
      <c r="V991" s="296"/>
      <c r="W991" s="296"/>
      <c r="X991" s="296"/>
      <c r="Y991" s="296"/>
      <c r="Z991" s="296"/>
    </row>
    <row r="992" spans="1:26" ht="15.75" customHeight="1" x14ac:dyDescent="0.25">
      <c r="A992" s="296"/>
      <c r="B992" s="296"/>
      <c r="C992" s="296"/>
      <c r="D992" s="296"/>
      <c r="E992" s="296"/>
      <c r="F992" s="296"/>
      <c r="G992" s="296"/>
      <c r="H992" s="505"/>
      <c r="I992" s="296"/>
      <c r="J992" s="296"/>
      <c r="K992" s="296"/>
      <c r="L992" s="296"/>
      <c r="M992" s="296"/>
      <c r="N992" s="296"/>
      <c r="O992" s="296"/>
      <c r="P992" s="296"/>
      <c r="Q992" s="296"/>
      <c r="R992" s="296"/>
      <c r="S992" s="296"/>
      <c r="T992" s="296"/>
      <c r="U992" s="296"/>
      <c r="V992" s="296"/>
      <c r="W992" s="296"/>
      <c r="X992" s="296"/>
      <c r="Y992" s="296"/>
      <c r="Z992" s="296"/>
    </row>
    <row r="993" spans="1:26" ht="15.75" customHeight="1" x14ac:dyDescent="0.25">
      <c r="A993" s="296"/>
      <c r="B993" s="296"/>
      <c r="C993" s="296"/>
      <c r="D993" s="296"/>
      <c r="E993" s="296"/>
      <c r="F993" s="296"/>
      <c r="G993" s="296"/>
      <c r="H993" s="505"/>
      <c r="I993" s="296"/>
      <c r="J993" s="296"/>
      <c r="K993" s="296"/>
      <c r="L993" s="296"/>
      <c r="M993" s="296"/>
      <c r="N993" s="296"/>
      <c r="O993" s="296"/>
      <c r="P993" s="296"/>
      <c r="Q993" s="296"/>
      <c r="R993" s="296"/>
      <c r="S993" s="296"/>
      <c r="T993" s="296"/>
      <c r="U993" s="296"/>
      <c r="V993" s="296"/>
      <c r="W993" s="296"/>
      <c r="X993" s="296"/>
      <c r="Y993" s="296"/>
      <c r="Z993" s="296"/>
    </row>
    <row r="994" spans="1:26" ht="15.75" customHeight="1" x14ac:dyDescent="0.25">
      <c r="A994" s="296"/>
      <c r="B994" s="296"/>
      <c r="C994" s="296"/>
      <c r="D994" s="296"/>
      <c r="E994" s="296"/>
      <c r="F994" s="296"/>
      <c r="G994" s="296"/>
      <c r="H994" s="505"/>
      <c r="I994" s="296"/>
      <c r="J994" s="296"/>
      <c r="K994" s="296"/>
      <c r="L994" s="296"/>
      <c r="M994" s="296"/>
      <c r="N994" s="296"/>
      <c r="O994" s="296"/>
      <c r="P994" s="296"/>
      <c r="Q994" s="296"/>
      <c r="R994" s="296"/>
      <c r="S994" s="296"/>
      <c r="T994" s="296"/>
      <c r="U994" s="296"/>
      <c r="V994" s="296"/>
      <c r="W994" s="296"/>
      <c r="X994" s="296"/>
      <c r="Y994" s="296"/>
      <c r="Z994" s="296"/>
    </row>
    <row r="995" spans="1:26" ht="15.75" customHeight="1" x14ac:dyDescent="0.25">
      <c r="A995" s="296"/>
      <c r="B995" s="296"/>
      <c r="C995" s="296"/>
      <c r="D995" s="296"/>
      <c r="E995" s="296"/>
      <c r="F995" s="296"/>
      <c r="G995" s="296"/>
      <c r="H995" s="505"/>
      <c r="I995" s="296"/>
      <c r="J995" s="296"/>
      <c r="K995" s="296"/>
      <c r="L995" s="296"/>
      <c r="M995" s="296"/>
      <c r="N995" s="296"/>
      <c r="O995" s="296"/>
      <c r="P995" s="296"/>
      <c r="Q995" s="296"/>
      <c r="R995" s="296"/>
      <c r="S995" s="296"/>
      <c r="T995" s="296"/>
      <c r="U995" s="296"/>
      <c r="V995" s="296"/>
      <c r="W995" s="296"/>
      <c r="X995" s="296"/>
      <c r="Y995" s="296"/>
      <c r="Z995" s="296"/>
    </row>
    <row r="996" spans="1:26" ht="15.75" customHeight="1" x14ac:dyDescent="0.25">
      <c r="A996" s="296"/>
      <c r="B996" s="296"/>
      <c r="C996" s="296"/>
      <c r="D996" s="296"/>
      <c r="E996" s="296"/>
      <c r="F996" s="296"/>
      <c r="G996" s="296"/>
      <c r="H996" s="505"/>
      <c r="I996" s="296"/>
      <c r="J996" s="296"/>
      <c r="K996" s="296"/>
      <c r="L996" s="296"/>
      <c r="M996" s="296"/>
      <c r="N996" s="296"/>
      <c r="O996" s="296"/>
      <c r="P996" s="296"/>
      <c r="Q996" s="296"/>
      <c r="R996" s="296"/>
      <c r="S996" s="296"/>
      <c r="T996" s="296"/>
      <c r="U996" s="296"/>
      <c r="V996" s="296"/>
      <c r="W996" s="296"/>
      <c r="X996" s="296"/>
      <c r="Y996" s="296"/>
      <c r="Z996" s="296"/>
    </row>
    <row r="997" spans="1:26" ht="15.75" customHeight="1" x14ac:dyDescent="0.25">
      <c r="A997" s="296"/>
      <c r="B997" s="296"/>
      <c r="C997" s="296"/>
      <c r="D997" s="296"/>
      <c r="E997" s="296"/>
      <c r="F997" s="296"/>
      <c r="G997" s="296"/>
      <c r="H997" s="505"/>
      <c r="I997" s="296"/>
      <c r="J997" s="296"/>
      <c r="K997" s="296"/>
      <c r="L997" s="296"/>
      <c r="M997" s="296"/>
      <c r="N997" s="296"/>
      <c r="O997" s="296"/>
      <c r="P997" s="296"/>
      <c r="Q997" s="296"/>
      <c r="R997" s="296"/>
      <c r="S997" s="296"/>
      <c r="T997" s="296"/>
      <c r="U997" s="296"/>
      <c r="V997" s="296"/>
      <c r="W997" s="296"/>
      <c r="X997" s="296"/>
      <c r="Y997" s="296"/>
      <c r="Z997" s="296"/>
    </row>
    <row r="998" spans="1:26" ht="15.75" customHeight="1" x14ac:dyDescent="0.25">
      <c r="A998" s="296"/>
      <c r="B998" s="296"/>
      <c r="C998" s="296"/>
      <c r="D998" s="296"/>
      <c r="E998" s="296"/>
      <c r="F998" s="296"/>
      <c r="G998" s="296"/>
      <c r="H998" s="505"/>
      <c r="I998" s="296"/>
      <c r="J998" s="296"/>
      <c r="K998" s="296"/>
      <c r="L998" s="296"/>
      <c r="M998" s="296"/>
      <c r="N998" s="296"/>
      <c r="O998" s="296"/>
      <c r="P998" s="296"/>
      <c r="Q998" s="296"/>
      <c r="R998" s="296"/>
      <c r="S998" s="296"/>
      <c r="T998" s="296"/>
      <c r="U998" s="296"/>
      <c r="V998" s="296"/>
      <c r="W998" s="296"/>
      <c r="X998" s="296"/>
      <c r="Y998" s="296"/>
      <c r="Z998" s="296"/>
    </row>
    <row r="999" spans="1:26" ht="15.75" customHeight="1" x14ac:dyDescent="0.25">
      <c r="A999" s="296"/>
      <c r="B999" s="296"/>
      <c r="C999" s="296"/>
      <c r="D999" s="296"/>
      <c r="E999" s="296"/>
      <c r="F999" s="296"/>
      <c r="G999" s="296"/>
      <c r="H999" s="505"/>
      <c r="I999" s="296"/>
      <c r="J999" s="296"/>
      <c r="K999" s="296"/>
      <c r="L999" s="296"/>
      <c r="M999" s="296"/>
      <c r="N999" s="296"/>
      <c r="O999" s="296"/>
      <c r="P999" s="296"/>
      <c r="Q999" s="296"/>
      <c r="R999" s="296"/>
      <c r="S999" s="296"/>
      <c r="T999" s="296"/>
      <c r="U999" s="296"/>
      <c r="V999" s="296"/>
      <c r="W999" s="296"/>
      <c r="X999" s="296"/>
      <c r="Y999" s="296"/>
      <c r="Z999" s="296"/>
    </row>
    <row r="1000" spans="1:26" ht="15.75" customHeight="1" x14ac:dyDescent="0.25">
      <c r="A1000" s="296"/>
      <c r="B1000" s="296"/>
      <c r="C1000" s="296"/>
      <c r="D1000" s="296"/>
      <c r="E1000" s="296"/>
      <c r="F1000" s="296"/>
      <c r="G1000" s="296"/>
      <c r="H1000" s="505"/>
      <c r="I1000" s="296"/>
      <c r="J1000" s="296"/>
      <c r="K1000" s="296"/>
      <c r="L1000" s="296"/>
      <c r="M1000" s="296"/>
      <c r="N1000" s="296"/>
      <c r="O1000" s="296"/>
      <c r="P1000" s="296"/>
      <c r="Q1000" s="296"/>
      <c r="R1000" s="296"/>
      <c r="S1000" s="296"/>
      <c r="T1000" s="296"/>
      <c r="U1000" s="296"/>
      <c r="V1000" s="296"/>
      <c r="W1000" s="296"/>
      <c r="X1000" s="296"/>
      <c r="Y1000" s="296"/>
      <c r="Z1000" s="296"/>
    </row>
  </sheetData>
  <hyperlinks>
    <hyperlink ref="J2" location="'TỔNG HỢP'!A1" display="MỤC LỤC" xr:uid="{00000000-0004-0000-1E00-000000000000}"/>
  </hyperlinks>
  <pageMargins left="0.7" right="0.7" top="0.75" bottom="0.75" header="0" footer="0"/>
  <pageSetup paperSize="9" fitToWidth="0" fitToHeight="0"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1000"/>
  <sheetViews>
    <sheetView workbookViewId="0">
      <selection activeCell="J2" sqref="J2"/>
    </sheetView>
  </sheetViews>
  <sheetFormatPr defaultColWidth="14" defaultRowHeight="15" customHeight="1" x14ac:dyDescent="0.25"/>
  <cols>
    <col min="1" max="1" width="8.42578125" customWidth="1"/>
    <col min="2" max="2" width="49.5703125" customWidth="1"/>
    <col min="3" max="3" width="14" customWidth="1"/>
    <col min="4" max="4" width="19.140625" customWidth="1"/>
    <col min="5" max="5" width="11.85546875" customWidth="1"/>
    <col min="6" max="6" width="15.5703125" customWidth="1"/>
    <col min="7" max="7" width="18.7109375" customWidth="1"/>
    <col min="8" max="8" width="13.5703125" customWidth="1"/>
    <col min="9" max="9" width="16.85546875" customWidth="1"/>
    <col min="10" max="10" width="13.7109375" customWidth="1"/>
    <col min="11" max="26" width="8.7109375" customWidth="1"/>
  </cols>
  <sheetData>
    <row r="1" spans="1:26" x14ac:dyDescent="0.25">
      <c r="A1" s="296"/>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422</v>
      </c>
      <c r="H2" s="251" t="s">
        <v>440</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506"/>
      <c r="B3" s="506" t="s">
        <v>99</v>
      </c>
      <c r="C3" s="507" t="s">
        <v>100</v>
      </c>
      <c r="D3" s="508">
        <f>VLOOKUP(C3,'TỔNG HỢP'!$C$4:$P$84,3,0)</f>
        <v>170000000</v>
      </c>
      <c r="E3" s="509"/>
      <c r="F3" s="510">
        <f>SUM(F4:F889)</f>
        <v>0</v>
      </c>
      <c r="G3" s="508">
        <f>D3-F3</f>
        <v>170000000</v>
      </c>
      <c r="H3" s="511"/>
      <c r="I3" s="506"/>
      <c r="J3" s="512"/>
      <c r="K3" s="274"/>
      <c r="L3" s="274"/>
      <c r="M3" s="274"/>
      <c r="N3" s="274"/>
      <c r="O3" s="274"/>
      <c r="P3" s="274"/>
      <c r="Q3" s="274"/>
      <c r="R3" s="274"/>
      <c r="S3" s="274"/>
      <c r="T3" s="274"/>
      <c r="U3" s="274"/>
      <c r="V3" s="274"/>
      <c r="W3" s="274"/>
      <c r="X3" s="274"/>
      <c r="Y3" s="274"/>
      <c r="Z3" s="274"/>
    </row>
    <row r="4" spans="1:26" ht="21.75" customHeight="1" x14ac:dyDescent="0.25">
      <c r="A4" s="513"/>
      <c r="B4" s="514"/>
      <c r="C4" s="515"/>
      <c r="D4" s="516"/>
      <c r="E4" s="517"/>
      <c r="F4" s="517"/>
      <c r="G4" s="514"/>
      <c r="H4" s="518"/>
      <c r="I4" s="513"/>
      <c r="J4" s="514"/>
      <c r="K4" s="243"/>
      <c r="L4" s="243"/>
      <c r="M4" s="243"/>
      <c r="N4" s="243"/>
      <c r="O4" s="243"/>
      <c r="P4" s="243"/>
      <c r="Q4" s="243"/>
      <c r="R4" s="243"/>
      <c r="S4" s="243"/>
      <c r="T4" s="243"/>
      <c r="U4" s="243"/>
      <c r="V4" s="243"/>
      <c r="W4" s="243"/>
      <c r="X4" s="243"/>
      <c r="Y4" s="243"/>
      <c r="Z4" s="243"/>
    </row>
    <row r="5" spans="1:26" ht="15.75" x14ac:dyDescent="0.25">
      <c r="A5" s="513"/>
      <c r="B5" s="514"/>
      <c r="C5" s="515"/>
      <c r="D5" s="516"/>
      <c r="E5" s="517"/>
      <c r="F5" s="517"/>
      <c r="G5" s="514"/>
      <c r="H5" s="518"/>
      <c r="I5" s="513"/>
      <c r="J5" s="514"/>
      <c r="K5" s="243"/>
      <c r="L5" s="243"/>
      <c r="M5" s="243"/>
      <c r="N5" s="243"/>
      <c r="O5" s="243"/>
      <c r="P5" s="243"/>
      <c r="Q5" s="243"/>
      <c r="R5" s="243"/>
      <c r="S5" s="243"/>
      <c r="T5" s="243"/>
      <c r="U5" s="243"/>
      <c r="V5" s="243"/>
      <c r="W5" s="243"/>
      <c r="X5" s="243"/>
      <c r="Y5" s="243"/>
      <c r="Z5" s="243"/>
    </row>
    <row r="6" spans="1:26" ht="15.75" x14ac:dyDescent="0.25">
      <c r="A6" s="513"/>
      <c r="B6" s="514"/>
      <c r="C6" s="515"/>
      <c r="D6" s="516"/>
      <c r="E6" s="517"/>
      <c r="F6" s="517"/>
      <c r="G6" s="514"/>
      <c r="H6" s="518"/>
      <c r="I6" s="513"/>
      <c r="J6" s="514"/>
      <c r="K6" s="243"/>
      <c r="L6" s="243"/>
      <c r="M6" s="243"/>
      <c r="N6" s="243"/>
      <c r="O6" s="243"/>
      <c r="P6" s="243"/>
      <c r="Q6" s="243"/>
      <c r="R6" s="243"/>
      <c r="S6" s="243"/>
      <c r="T6" s="243"/>
      <c r="U6" s="243"/>
      <c r="V6" s="243"/>
      <c r="W6" s="243"/>
      <c r="X6" s="243"/>
      <c r="Y6" s="243"/>
      <c r="Z6" s="243"/>
    </row>
    <row r="7" spans="1:26" ht="15.75" x14ac:dyDescent="0.25">
      <c r="A7" s="513"/>
      <c r="B7" s="514"/>
      <c r="C7" s="515"/>
      <c r="D7" s="516"/>
      <c r="E7" s="517"/>
      <c r="F7" s="517"/>
      <c r="G7" s="514"/>
      <c r="H7" s="518"/>
      <c r="I7" s="513"/>
      <c r="J7" s="514"/>
      <c r="K7" s="243"/>
      <c r="L7" s="243"/>
      <c r="M7" s="243"/>
      <c r="N7" s="243"/>
      <c r="O7" s="243"/>
      <c r="P7" s="243"/>
      <c r="Q7" s="243"/>
      <c r="R7" s="243"/>
      <c r="S7" s="243"/>
      <c r="T7" s="243"/>
      <c r="U7" s="243"/>
      <c r="V7" s="243"/>
      <c r="W7" s="243"/>
      <c r="X7" s="243"/>
      <c r="Y7" s="243"/>
      <c r="Z7" s="243"/>
    </row>
    <row r="8" spans="1:26" ht="15.75" x14ac:dyDescent="0.25">
      <c r="A8" s="513"/>
      <c r="B8" s="514"/>
      <c r="C8" s="515"/>
      <c r="D8" s="516"/>
      <c r="E8" s="517"/>
      <c r="F8" s="517"/>
      <c r="G8" s="514"/>
      <c r="H8" s="518"/>
      <c r="I8" s="513"/>
      <c r="J8" s="514"/>
      <c r="K8" s="243"/>
      <c r="L8" s="243"/>
      <c r="M8" s="243"/>
      <c r="N8" s="243"/>
      <c r="O8" s="243"/>
      <c r="P8" s="243"/>
      <c r="Q8" s="243"/>
      <c r="R8" s="243"/>
      <c r="S8" s="243"/>
      <c r="T8" s="243"/>
      <c r="U8" s="243"/>
      <c r="V8" s="243"/>
      <c r="W8" s="243"/>
      <c r="X8" s="243"/>
      <c r="Y8" s="243"/>
      <c r="Z8" s="243"/>
    </row>
    <row r="9" spans="1:26" ht="15.75" x14ac:dyDescent="0.25">
      <c r="A9" s="513"/>
      <c r="B9" s="514"/>
      <c r="C9" s="515"/>
      <c r="D9" s="516"/>
      <c r="E9" s="517"/>
      <c r="F9" s="517"/>
      <c r="G9" s="514"/>
      <c r="H9" s="518"/>
      <c r="I9" s="513"/>
      <c r="J9" s="514"/>
      <c r="K9" s="243"/>
      <c r="L9" s="243"/>
      <c r="M9" s="243"/>
      <c r="N9" s="243"/>
      <c r="O9" s="243"/>
      <c r="P9" s="243"/>
      <c r="Q9" s="243"/>
      <c r="R9" s="243"/>
      <c r="S9" s="243"/>
      <c r="T9" s="243"/>
      <c r="U9" s="243"/>
      <c r="V9" s="243"/>
      <c r="W9" s="243"/>
      <c r="X9" s="243"/>
      <c r="Y9" s="243"/>
      <c r="Z9" s="243"/>
    </row>
    <row r="10" spans="1:26" ht="15.75" x14ac:dyDescent="0.25">
      <c r="A10" s="513"/>
      <c r="B10" s="514"/>
      <c r="C10" s="515"/>
      <c r="D10" s="516"/>
      <c r="E10" s="517"/>
      <c r="F10" s="517"/>
      <c r="G10" s="514"/>
      <c r="H10" s="518"/>
      <c r="I10" s="513"/>
      <c r="J10" s="514"/>
      <c r="K10" s="243"/>
      <c r="L10" s="243"/>
      <c r="M10" s="243"/>
      <c r="N10" s="243"/>
      <c r="O10" s="243"/>
      <c r="P10" s="243"/>
      <c r="Q10" s="243"/>
      <c r="R10" s="243"/>
      <c r="S10" s="243"/>
      <c r="T10" s="243"/>
      <c r="U10" s="243"/>
      <c r="V10" s="243"/>
      <c r="W10" s="243"/>
      <c r="X10" s="243"/>
      <c r="Y10" s="243"/>
      <c r="Z10" s="243"/>
    </row>
    <row r="11" spans="1:26" ht="15.75" x14ac:dyDescent="0.25">
      <c r="A11" s="513"/>
      <c r="B11" s="514"/>
      <c r="C11" s="515"/>
      <c r="D11" s="516"/>
      <c r="E11" s="517"/>
      <c r="F11" s="517"/>
      <c r="G11" s="514"/>
      <c r="H11" s="518"/>
      <c r="I11" s="513"/>
      <c r="J11" s="514"/>
      <c r="K11" s="243"/>
      <c r="L11" s="243"/>
      <c r="M11" s="243"/>
      <c r="N11" s="243"/>
      <c r="O11" s="243"/>
      <c r="P11" s="243"/>
      <c r="Q11" s="243"/>
      <c r="R11" s="243"/>
      <c r="S11" s="243"/>
      <c r="T11" s="243"/>
      <c r="U11" s="243"/>
      <c r="V11" s="243"/>
      <c r="W11" s="243"/>
      <c r="X11" s="243"/>
      <c r="Y11" s="243"/>
      <c r="Z11" s="243"/>
    </row>
    <row r="12" spans="1:26" ht="15.75" x14ac:dyDescent="0.25">
      <c r="A12" s="513"/>
      <c r="B12" s="514"/>
      <c r="C12" s="515"/>
      <c r="D12" s="516"/>
      <c r="E12" s="517"/>
      <c r="F12" s="517"/>
      <c r="G12" s="514"/>
      <c r="H12" s="518"/>
      <c r="I12" s="513"/>
      <c r="J12" s="514"/>
      <c r="K12" s="243"/>
      <c r="L12" s="243"/>
      <c r="M12" s="243"/>
      <c r="N12" s="243"/>
      <c r="O12" s="243"/>
      <c r="P12" s="243"/>
      <c r="Q12" s="243"/>
      <c r="R12" s="243"/>
      <c r="S12" s="243"/>
      <c r="T12" s="243"/>
      <c r="U12" s="243"/>
      <c r="V12" s="243"/>
      <c r="W12" s="243"/>
      <c r="X12" s="243"/>
      <c r="Y12" s="243"/>
      <c r="Z12" s="243"/>
    </row>
    <row r="13" spans="1:26" ht="15.75" x14ac:dyDescent="0.25">
      <c r="A13" s="513"/>
      <c r="B13" s="514"/>
      <c r="C13" s="515"/>
      <c r="D13" s="516"/>
      <c r="E13" s="517"/>
      <c r="F13" s="517"/>
      <c r="G13" s="514"/>
      <c r="H13" s="518"/>
      <c r="I13" s="513"/>
      <c r="J13" s="514"/>
      <c r="K13" s="243"/>
      <c r="L13" s="243"/>
      <c r="M13" s="243"/>
      <c r="N13" s="243"/>
      <c r="O13" s="243"/>
      <c r="P13" s="243"/>
      <c r="Q13" s="243"/>
      <c r="R13" s="243"/>
      <c r="S13" s="243"/>
      <c r="T13" s="243"/>
      <c r="U13" s="243"/>
      <c r="V13" s="243"/>
      <c r="W13" s="243"/>
      <c r="X13" s="243"/>
      <c r="Y13" s="243"/>
      <c r="Z13" s="243"/>
    </row>
    <row r="14" spans="1:26" ht="15.75" x14ac:dyDescent="0.25">
      <c r="A14" s="513"/>
      <c r="B14" s="514"/>
      <c r="C14" s="515"/>
      <c r="D14" s="516"/>
      <c r="E14" s="517"/>
      <c r="F14" s="517"/>
      <c r="G14" s="514"/>
      <c r="H14" s="518"/>
      <c r="I14" s="513"/>
      <c r="J14" s="514"/>
      <c r="K14" s="243"/>
      <c r="L14" s="243"/>
      <c r="M14" s="243"/>
      <c r="N14" s="243"/>
      <c r="O14" s="243"/>
      <c r="P14" s="243"/>
      <c r="Q14" s="243"/>
      <c r="R14" s="243"/>
      <c r="S14" s="243"/>
      <c r="T14" s="243"/>
      <c r="U14" s="243"/>
      <c r="V14" s="243"/>
      <c r="W14" s="243"/>
      <c r="X14" s="243"/>
      <c r="Y14" s="243"/>
      <c r="Z14" s="243"/>
    </row>
    <row r="15" spans="1:26" ht="15.75" x14ac:dyDescent="0.25">
      <c r="A15" s="513"/>
      <c r="B15" s="514"/>
      <c r="C15" s="515"/>
      <c r="D15" s="516"/>
      <c r="E15" s="517"/>
      <c r="F15" s="517"/>
      <c r="G15" s="514"/>
      <c r="H15" s="518"/>
      <c r="I15" s="513"/>
      <c r="J15" s="514"/>
      <c r="K15" s="243"/>
      <c r="L15" s="243"/>
      <c r="M15" s="243"/>
      <c r="N15" s="243"/>
      <c r="O15" s="243"/>
      <c r="P15" s="243"/>
      <c r="Q15" s="243"/>
      <c r="R15" s="243"/>
      <c r="S15" s="243"/>
      <c r="T15" s="243"/>
      <c r="U15" s="243"/>
      <c r="V15" s="243"/>
      <c r="W15" s="243"/>
      <c r="X15" s="243"/>
      <c r="Y15" s="243"/>
      <c r="Z15" s="243"/>
    </row>
    <row r="16" spans="1:26" ht="15.75" x14ac:dyDescent="0.25">
      <c r="A16" s="513"/>
      <c r="B16" s="514"/>
      <c r="C16" s="515"/>
      <c r="D16" s="516"/>
      <c r="E16" s="517"/>
      <c r="F16" s="517"/>
      <c r="G16" s="514"/>
      <c r="H16" s="518"/>
      <c r="I16" s="513"/>
      <c r="J16" s="514"/>
      <c r="K16" s="243"/>
      <c r="L16" s="243"/>
      <c r="M16" s="243"/>
      <c r="N16" s="243"/>
      <c r="O16" s="243"/>
      <c r="P16" s="243"/>
      <c r="Q16" s="243"/>
      <c r="R16" s="243"/>
      <c r="S16" s="243"/>
      <c r="T16" s="243"/>
      <c r="U16" s="243"/>
      <c r="V16" s="243"/>
      <c r="W16" s="243"/>
      <c r="X16" s="243"/>
      <c r="Y16" s="243"/>
      <c r="Z16" s="243"/>
    </row>
    <row r="17" spans="1:26" ht="15.75" x14ac:dyDescent="0.25">
      <c r="A17" s="513"/>
      <c r="B17" s="514" t="s">
        <v>863</v>
      </c>
      <c r="C17" s="515"/>
      <c r="D17" s="516"/>
      <c r="E17" s="517">
        <v>25000000</v>
      </c>
      <c r="F17" s="517"/>
      <c r="G17" s="514"/>
      <c r="H17" s="518">
        <v>45784</v>
      </c>
      <c r="I17" s="513"/>
      <c r="J17" s="514"/>
      <c r="K17" s="243"/>
      <c r="L17" s="243"/>
      <c r="M17" s="243"/>
      <c r="N17" s="243"/>
      <c r="O17" s="243"/>
      <c r="P17" s="243"/>
      <c r="Q17" s="243"/>
      <c r="R17" s="243"/>
      <c r="S17" s="243"/>
      <c r="T17" s="243"/>
      <c r="U17" s="243"/>
      <c r="V17" s="243"/>
      <c r="W17" s="243"/>
      <c r="X17" s="243"/>
      <c r="Y17" s="243"/>
      <c r="Z17" s="243"/>
    </row>
    <row r="18" spans="1:26" ht="15.75" x14ac:dyDescent="0.25">
      <c r="A18" s="513"/>
      <c r="B18" s="514" t="s">
        <v>863</v>
      </c>
      <c r="C18" s="515"/>
      <c r="D18" s="516"/>
      <c r="E18" s="517">
        <v>74025000</v>
      </c>
      <c r="F18" s="517"/>
      <c r="G18" s="514"/>
      <c r="H18" s="518">
        <v>45784</v>
      </c>
      <c r="I18" s="513" t="s">
        <v>762</v>
      </c>
      <c r="J18" s="514"/>
      <c r="K18" s="243"/>
      <c r="L18" s="243"/>
      <c r="M18" s="243"/>
      <c r="N18" s="243"/>
      <c r="O18" s="243"/>
      <c r="P18" s="243"/>
      <c r="Q18" s="243"/>
      <c r="R18" s="243"/>
      <c r="S18" s="243"/>
      <c r="T18" s="243"/>
      <c r="U18" s="243"/>
      <c r="V18" s="243"/>
      <c r="W18" s="243"/>
      <c r="X18" s="243"/>
      <c r="Y18" s="243"/>
      <c r="Z18" s="243"/>
    </row>
    <row r="19" spans="1:26" ht="15.75" x14ac:dyDescent="0.25">
      <c r="A19" s="513"/>
      <c r="B19" s="514" t="s">
        <v>863</v>
      </c>
      <c r="C19" s="515"/>
      <c r="D19" s="516"/>
      <c r="E19" s="517">
        <v>35700000</v>
      </c>
      <c r="F19" s="517"/>
      <c r="G19" s="514"/>
      <c r="H19" s="518">
        <v>45950</v>
      </c>
      <c r="I19" s="513" t="s">
        <v>442</v>
      </c>
      <c r="J19" s="514"/>
      <c r="K19" s="243"/>
      <c r="L19" s="243"/>
      <c r="M19" s="243"/>
      <c r="N19" s="243"/>
      <c r="O19" s="243"/>
      <c r="P19" s="243"/>
      <c r="Q19" s="243"/>
      <c r="R19" s="243"/>
      <c r="S19" s="243"/>
      <c r="T19" s="243"/>
      <c r="U19" s="243"/>
      <c r="V19" s="243"/>
      <c r="W19" s="243"/>
      <c r="X19" s="243"/>
      <c r="Y19" s="243"/>
      <c r="Z19" s="243"/>
    </row>
    <row r="20" spans="1:26" ht="15.75" x14ac:dyDescent="0.25">
      <c r="A20" s="513"/>
      <c r="B20" s="514"/>
      <c r="C20" s="515"/>
      <c r="D20" s="516"/>
      <c r="E20" s="517"/>
      <c r="F20" s="517"/>
      <c r="G20" s="514"/>
      <c r="H20" s="518"/>
      <c r="I20" s="513"/>
      <c r="J20" s="514"/>
      <c r="K20" s="243"/>
      <c r="L20" s="243"/>
      <c r="M20" s="243"/>
      <c r="N20" s="243"/>
      <c r="O20" s="243"/>
      <c r="P20" s="243"/>
      <c r="Q20" s="243"/>
      <c r="R20" s="243"/>
      <c r="S20" s="243"/>
      <c r="T20" s="243"/>
      <c r="U20" s="243"/>
      <c r="V20" s="243"/>
      <c r="W20" s="243"/>
      <c r="X20" s="243"/>
      <c r="Y20" s="243"/>
      <c r="Z20" s="243"/>
    </row>
    <row r="21" spans="1:26" ht="15.75" customHeight="1" x14ac:dyDescent="0.25">
      <c r="A21" s="513">
        <v>1</v>
      </c>
      <c r="B21" s="514" t="s">
        <v>346</v>
      </c>
      <c r="C21" s="515"/>
      <c r="D21" s="516"/>
      <c r="E21" s="517">
        <v>26465000</v>
      </c>
      <c r="F21" s="517"/>
      <c r="G21" s="514"/>
      <c r="H21" s="518"/>
      <c r="I21" s="513"/>
      <c r="J21" s="514"/>
      <c r="K21" s="243"/>
      <c r="L21" s="243"/>
      <c r="M21" s="243"/>
      <c r="N21" s="243"/>
      <c r="O21" s="243"/>
      <c r="P21" s="243"/>
      <c r="Q21" s="243"/>
      <c r="R21" s="243"/>
      <c r="S21" s="243"/>
      <c r="T21" s="243"/>
      <c r="U21" s="243"/>
      <c r="V21" s="243"/>
      <c r="W21" s="243"/>
      <c r="X21" s="243"/>
      <c r="Y21" s="243"/>
      <c r="Z21" s="243"/>
    </row>
    <row r="22" spans="1:26" ht="15.75" customHeight="1" x14ac:dyDescent="0.25">
      <c r="A22" s="513">
        <v>2</v>
      </c>
      <c r="B22" s="514" t="s">
        <v>864</v>
      </c>
      <c r="C22" s="515"/>
      <c r="D22" s="516"/>
      <c r="E22" s="519">
        <v>8600000</v>
      </c>
      <c r="F22" s="519"/>
      <c r="G22" s="514"/>
      <c r="H22" s="518">
        <v>45460</v>
      </c>
      <c r="I22" s="513" t="s">
        <v>664</v>
      </c>
      <c r="J22" s="514"/>
      <c r="K22" s="243"/>
      <c r="L22" s="243"/>
      <c r="M22" s="243"/>
      <c r="N22" s="243"/>
      <c r="O22" s="243"/>
      <c r="P22" s="243"/>
      <c r="Q22" s="243"/>
      <c r="R22" s="243"/>
      <c r="S22" s="243"/>
      <c r="T22" s="243"/>
      <c r="U22" s="243"/>
      <c r="V22" s="243"/>
      <c r="W22" s="243"/>
      <c r="X22" s="243"/>
      <c r="Y22" s="243"/>
      <c r="Z22" s="243"/>
    </row>
    <row r="23" spans="1:26" ht="15.75" customHeight="1" x14ac:dyDescent="0.25">
      <c r="A23" s="513">
        <v>3</v>
      </c>
      <c r="B23" s="296" t="s">
        <v>865</v>
      </c>
      <c r="C23" s="296"/>
      <c r="D23" s="296"/>
      <c r="E23" s="451">
        <v>62500000</v>
      </c>
      <c r="F23" s="451"/>
      <c r="G23" s="296"/>
      <c r="H23" s="300">
        <v>45513</v>
      </c>
      <c r="I23" s="301" t="s">
        <v>866</v>
      </c>
      <c r="J23" s="296" t="s">
        <v>867</v>
      </c>
      <c r="K23" s="296"/>
      <c r="L23" s="296"/>
      <c r="M23" s="296"/>
      <c r="N23" s="296"/>
      <c r="O23" s="296"/>
      <c r="P23" s="296"/>
      <c r="Q23" s="296"/>
      <c r="R23" s="296"/>
      <c r="S23" s="296"/>
      <c r="T23" s="296"/>
      <c r="U23" s="296"/>
      <c r="V23" s="296"/>
      <c r="W23" s="296"/>
      <c r="X23" s="296"/>
      <c r="Y23" s="296"/>
      <c r="Z23" s="296"/>
    </row>
    <row r="24" spans="1:26" ht="15.75" customHeight="1" x14ac:dyDescent="0.25">
      <c r="A24" s="513">
        <v>4</v>
      </c>
      <c r="B24" s="296"/>
      <c r="C24" s="296"/>
      <c r="D24" s="296"/>
      <c r="E24" s="451"/>
      <c r="F24" s="451"/>
      <c r="G24" s="296"/>
      <c r="H24" s="300"/>
      <c r="I24" s="301"/>
      <c r="J24" s="296"/>
      <c r="K24" s="296"/>
      <c r="L24" s="296"/>
      <c r="M24" s="296"/>
      <c r="N24" s="296"/>
      <c r="O24" s="296"/>
      <c r="P24" s="296"/>
      <c r="Q24" s="296"/>
      <c r="R24" s="296"/>
      <c r="S24" s="296"/>
      <c r="T24" s="296"/>
      <c r="U24" s="296"/>
      <c r="V24" s="296"/>
      <c r="W24" s="296"/>
      <c r="X24" s="296"/>
      <c r="Y24" s="296"/>
      <c r="Z24" s="296"/>
    </row>
    <row r="25" spans="1:26" ht="15.75" customHeight="1" x14ac:dyDescent="0.25">
      <c r="A25" s="513">
        <v>5</v>
      </c>
      <c r="B25" s="296"/>
      <c r="C25" s="296"/>
      <c r="D25" s="296"/>
      <c r="E25" s="451"/>
      <c r="F25" s="451"/>
      <c r="G25" s="296"/>
      <c r="H25" s="300"/>
      <c r="I25" s="301"/>
      <c r="J25" s="296"/>
      <c r="K25" s="296"/>
      <c r="L25" s="296"/>
      <c r="M25" s="296"/>
      <c r="N25" s="296"/>
      <c r="O25" s="296"/>
      <c r="P25" s="296"/>
      <c r="Q25" s="296"/>
      <c r="R25" s="296"/>
      <c r="S25" s="296"/>
      <c r="T25" s="296"/>
      <c r="U25" s="296"/>
      <c r="V25" s="296"/>
      <c r="W25" s="296"/>
      <c r="X25" s="296"/>
      <c r="Y25" s="296"/>
      <c r="Z25" s="296"/>
    </row>
    <row r="26" spans="1:26" ht="15.75" customHeight="1" x14ac:dyDescent="0.25">
      <c r="A26" s="513">
        <v>6</v>
      </c>
      <c r="B26" s="296"/>
      <c r="C26" s="296"/>
      <c r="D26" s="296"/>
      <c r="E26" s="451"/>
      <c r="F26" s="451"/>
      <c r="G26" s="296"/>
      <c r="H26" s="300"/>
      <c r="I26" s="301"/>
      <c r="J26" s="296"/>
      <c r="K26" s="296"/>
      <c r="L26" s="296"/>
      <c r="M26" s="296"/>
      <c r="N26" s="296"/>
      <c r="O26" s="296"/>
      <c r="P26" s="296"/>
      <c r="Q26" s="296"/>
      <c r="R26" s="296"/>
      <c r="S26" s="296"/>
      <c r="T26" s="296"/>
      <c r="U26" s="296"/>
      <c r="V26" s="296"/>
      <c r="W26" s="296"/>
      <c r="X26" s="296"/>
      <c r="Y26" s="296"/>
      <c r="Z26" s="296"/>
    </row>
    <row r="27" spans="1:26" ht="15.75" customHeight="1" x14ac:dyDescent="0.25">
      <c r="A27" s="513">
        <v>7</v>
      </c>
      <c r="B27" s="296"/>
      <c r="C27" s="296"/>
      <c r="D27" s="296"/>
      <c r="E27" s="451"/>
      <c r="F27" s="451"/>
      <c r="G27" s="296"/>
      <c r="H27" s="300"/>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513">
        <v>8</v>
      </c>
      <c r="B28" s="296"/>
      <c r="C28" s="296"/>
      <c r="D28" s="296"/>
      <c r="E28" s="451"/>
      <c r="F28" s="451"/>
      <c r="G28" s="296"/>
      <c r="H28" s="300"/>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513">
        <v>9</v>
      </c>
      <c r="B29" s="296"/>
      <c r="C29" s="296"/>
      <c r="D29" s="296"/>
      <c r="E29" s="451"/>
      <c r="F29" s="451"/>
      <c r="G29" s="296"/>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513">
        <v>10</v>
      </c>
      <c r="B30" s="296"/>
      <c r="C30" s="296"/>
      <c r="D30" s="296"/>
      <c r="E30" s="451"/>
      <c r="F30" s="451"/>
      <c r="G30" s="296"/>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296"/>
      <c r="B31" s="296"/>
      <c r="C31" s="296"/>
      <c r="D31" s="296"/>
      <c r="E31" s="451"/>
      <c r="F31" s="451"/>
      <c r="G31" s="296"/>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296"/>
      <c r="B32" s="296"/>
      <c r="C32" s="296"/>
      <c r="D32" s="296"/>
      <c r="E32" s="451"/>
      <c r="F32" s="451"/>
      <c r="G32" s="296"/>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296"/>
      <c r="B33" s="296"/>
      <c r="C33" s="296"/>
      <c r="D33" s="296"/>
      <c r="E33" s="451"/>
      <c r="F33" s="451"/>
      <c r="G33" s="296"/>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296"/>
      <c r="B34" s="296"/>
      <c r="C34" s="296"/>
      <c r="D34" s="296"/>
      <c r="E34" s="451"/>
      <c r="F34" s="451"/>
      <c r="G34" s="296"/>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296"/>
      <c r="B35" s="296"/>
      <c r="C35" s="296"/>
      <c r="D35" s="296"/>
      <c r="G35" s="296"/>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296"/>
      <c r="B36" s="296"/>
      <c r="C36" s="296"/>
      <c r="D36" s="296"/>
      <c r="E36" s="451"/>
      <c r="F36" s="451"/>
      <c r="G36" s="296"/>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296"/>
      <c r="B37" s="296"/>
      <c r="C37" s="296"/>
      <c r="D37" s="296"/>
      <c r="E37" s="451"/>
      <c r="F37" s="451"/>
      <c r="G37" s="296"/>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296"/>
      <c r="B38" s="296"/>
      <c r="C38" s="296"/>
      <c r="D38" s="296"/>
      <c r="E38" s="451"/>
      <c r="F38" s="451"/>
      <c r="G38" s="296"/>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296"/>
      <c r="B39" s="296"/>
      <c r="C39" s="296"/>
      <c r="D39" s="296"/>
      <c r="E39" s="451"/>
      <c r="F39" s="451"/>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296"/>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296"/>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296"/>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296"/>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296"/>
      <c r="B44" s="296"/>
      <c r="C44" s="296"/>
      <c r="D44" s="296"/>
      <c r="E44" s="451"/>
      <c r="F44" s="451"/>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296"/>
      <c r="B45" s="296"/>
      <c r="C45" s="296"/>
      <c r="D45" s="296"/>
      <c r="E45" s="451"/>
      <c r="F45" s="451"/>
      <c r="G45" s="296"/>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296"/>
      <c r="B46" s="296"/>
      <c r="C46" s="296"/>
      <c r="D46" s="296"/>
      <c r="E46" s="451"/>
      <c r="F46" s="451"/>
      <c r="G46" s="296"/>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296"/>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296"/>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296"/>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296"/>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296"/>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296"/>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296"/>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296"/>
      <c r="B224" s="296"/>
      <c r="C224" s="296"/>
      <c r="D224" s="296"/>
      <c r="E224" s="451"/>
      <c r="F224" s="451"/>
      <c r="G224" s="296"/>
      <c r="H224" s="300"/>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296"/>
      <c r="B225" s="296"/>
      <c r="C225" s="296"/>
      <c r="D225" s="296"/>
      <c r="E225" s="451"/>
      <c r="F225" s="451"/>
      <c r="G225" s="296"/>
      <c r="H225" s="300"/>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296"/>
      <c r="B226" s="296"/>
      <c r="C226" s="296"/>
      <c r="D226" s="296"/>
      <c r="E226" s="451"/>
      <c r="F226" s="451"/>
      <c r="G226" s="296"/>
      <c r="H226" s="300"/>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296"/>
      <c r="B227" s="296"/>
      <c r="C227" s="296"/>
      <c r="D227" s="296"/>
      <c r="E227" s="451"/>
      <c r="F227" s="451"/>
      <c r="G227" s="296"/>
      <c r="H227" s="300"/>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296"/>
      <c r="B228" s="296"/>
      <c r="C228" s="296"/>
      <c r="D228" s="296"/>
      <c r="E228" s="451"/>
      <c r="F228" s="451"/>
      <c r="G228" s="296"/>
      <c r="H228" s="300"/>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A229" s="296"/>
      <c r="B229" s="296"/>
      <c r="C229" s="296"/>
      <c r="D229" s="296"/>
      <c r="E229" s="451"/>
      <c r="F229" s="451"/>
      <c r="G229" s="296"/>
      <c r="H229" s="300"/>
      <c r="I229" s="301"/>
      <c r="J229" s="296"/>
      <c r="K229" s="296"/>
      <c r="L229" s="296"/>
      <c r="M229" s="296"/>
      <c r="N229" s="296"/>
      <c r="O229" s="296"/>
      <c r="P229" s="296"/>
      <c r="Q229" s="296"/>
      <c r="R229" s="296"/>
      <c r="S229" s="296"/>
      <c r="T229" s="296"/>
      <c r="U229" s="296"/>
      <c r="V229" s="296"/>
      <c r="W229" s="296"/>
      <c r="X229" s="296"/>
      <c r="Y229" s="296"/>
      <c r="Z229" s="296"/>
    </row>
    <row r="230" spans="1:26" ht="15.75" customHeight="1" x14ac:dyDescent="0.25">
      <c r="A230" s="296"/>
      <c r="B230" s="296"/>
      <c r="C230" s="296"/>
      <c r="D230" s="296"/>
      <c r="E230" s="451"/>
      <c r="F230" s="451"/>
      <c r="G230" s="296"/>
      <c r="H230" s="300"/>
      <c r="I230" s="301"/>
      <c r="J230" s="296"/>
      <c r="K230" s="296"/>
      <c r="L230" s="296"/>
      <c r="M230" s="296"/>
      <c r="N230" s="296"/>
      <c r="O230" s="296"/>
      <c r="P230" s="296"/>
      <c r="Q230" s="296"/>
      <c r="R230" s="296"/>
      <c r="S230" s="296"/>
      <c r="T230" s="296"/>
      <c r="U230" s="296"/>
      <c r="V230" s="296"/>
      <c r="W230" s="296"/>
      <c r="X230" s="296"/>
      <c r="Y230" s="296"/>
      <c r="Z230" s="296"/>
    </row>
    <row r="231" spans="1:26" ht="15.75" customHeight="1" x14ac:dyDescent="0.25">
      <c r="H231" s="262"/>
    </row>
    <row r="232" spans="1:26" ht="15.75" customHeight="1" x14ac:dyDescent="0.25">
      <c r="H232" s="262"/>
    </row>
    <row r="233" spans="1:26" ht="15.75" customHeight="1" x14ac:dyDescent="0.25">
      <c r="H233" s="262"/>
    </row>
    <row r="234" spans="1:26" ht="15.75" customHeight="1" x14ac:dyDescent="0.25">
      <c r="H234" s="262"/>
    </row>
    <row r="235" spans="1:26" ht="15.75" customHeight="1" x14ac:dyDescent="0.25">
      <c r="H235" s="262"/>
    </row>
    <row r="236" spans="1:26" ht="15.75" customHeight="1" x14ac:dyDescent="0.25">
      <c r="H236" s="262"/>
    </row>
    <row r="237" spans="1:26" ht="15.75" customHeight="1" x14ac:dyDescent="0.25">
      <c r="H237" s="262"/>
    </row>
    <row r="238" spans="1:26" ht="15.75" customHeight="1" x14ac:dyDescent="0.25">
      <c r="H238" s="262"/>
    </row>
    <row r="239" spans="1:26" ht="15.75" customHeight="1" x14ac:dyDescent="0.25">
      <c r="H239" s="262"/>
    </row>
    <row r="240" spans="1:26"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1F00-000000000000}"/>
  </hyperlinks>
  <pageMargins left="0.7" right="0.7" top="0.75" bottom="0.75" header="0" footer="0"/>
  <pageSetup paperSize="9" fitToWidth="0" fitToHeight="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Z1011"/>
  <sheetViews>
    <sheetView workbookViewId="0">
      <selection activeCell="J2" sqref="J2"/>
    </sheetView>
  </sheetViews>
  <sheetFormatPr defaultColWidth="14" defaultRowHeight="15" customHeight="1" x14ac:dyDescent="0.25"/>
  <cols>
    <col min="1" max="1" width="6.28515625" customWidth="1"/>
    <col min="2" max="2" width="52" customWidth="1"/>
    <col min="3" max="3" width="14" customWidth="1"/>
    <col min="4" max="4" width="17.140625" customWidth="1"/>
    <col min="5" max="5" width="11" customWidth="1"/>
    <col min="6" max="6" width="16" customWidth="1"/>
    <col min="7" max="7" width="16.28515625" customWidth="1"/>
    <col min="8" max="8" width="17.5703125" style="684" customWidth="1"/>
    <col min="9" max="9" width="18.7109375" customWidth="1"/>
    <col min="10" max="10" width="11.7109375" customWidth="1"/>
    <col min="11" max="26" width="8.7109375" customWidth="1"/>
  </cols>
  <sheetData>
    <row r="1" spans="1:26" x14ac:dyDescent="0.25">
      <c r="A1" s="445"/>
      <c r="B1" s="243"/>
      <c r="C1" s="243"/>
      <c r="D1" s="243"/>
      <c r="E1" s="243"/>
      <c r="F1" s="275"/>
      <c r="G1" s="275"/>
      <c r="H1" s="686"/>
      <c r="I1" s="242"/>
      <c r="J1" s="445"/>
      <c r="K1" s="445"/>
      <c r="L1" s="445"/>
      <c r="M1" s="445"/>
      <c r="N1" s="445"/>
      <c r="O1" s="445"/>
      <c r="P1" s="445"/>
      <c r="Q1" s="445"/>
      <c r="R1" s="445"/>
      <c r="S1" s="445"/>
      <c r="T1" s="445"/>
      <c r="U1" s="445"/>
      <c r="V1" s="445"/>
      <c r="W1" s="445"/>
      <c r="X1" s="445"/>
      <c r="Y1" s="445"/>
      <c r="Z1" s="445"/>
    </row>
    <row r="2" spans="1:26" ht="31.5" x14ac:dyDescent="0.25">
      <c r="A2" s="246" t="s">
        <v>281</v>
      </c>
      <c r="B2" s="246" t="s">
        <v>282</v>
      </c>
      <c r="C2" s="247" t="s">
        <v>283</v>
      </c>
      <c r="D2" s="248" t="s">
        <v>417</v>
      </c>
      <c r="E2" s="249" t="s">
        <v>418</v>
      </c>
      <c r="F2" s="266" t="s">
        <v>419</v>
      </c>
      <c r="G2" s="499" t="s">
        <v>420</v>
      </c>
      <c r="H2" s="828" t="s">
        <v>440</v>
      </c>
      <c r="I2" s="252" t="s">
        <v>289</v>
      </c>
      <c r="J2" s="306" t="s">
        <v>421</v>
      </c>
      <c r="K2" s="242"/>
      <c r="L2" s="242"/>
      <c r="M2" s="242"/>
      <c r="N2" s="242"/>
      <c r="O2" s="242"/>
      <c r="P2" s="242"/>
      <c r="Q2" s="242"/>
      <c r="R2" s="242"/>
      <c r="S2" s="242"/>
      <c r="T2" s="242"/>
      <c r="U2" s="242"/>
      <c r="V2" s="242"/>
      <c r="W2" s="242"/>
      <c r="X2" s="242"/>
      <c r="Y2" s="242"/>
      <c r="Z2" s="242"/>
    </row>
    <row r="3" spans="1:26" ht="41.25" customHeight="1" x14ac:dyDescent="0.25">
      <c r="A3" s="484"/>
      <c r="B3" s="520" t="s">
        <v>101</v>
      </c>
      <c r="C3" s="255" t="s">
        <v>102</v>
      </c>
      <c r="D3" s="256">
        <f>VLOOKUP(C3,'TỔNG HỢP'!$C$4:$P$84,3,0)</f>
        <v>730000000</v>
      </c>
      <c r="E3" s="486"/>
      <c r="F3" s="487">
        <f>SUM(F4:F914)</f>
        <v>215969207.4074074</v>
      </c>
      <c r="G3" s="521">
        <f>D3-F3</f>
        <v>514030792.5925926</v>
      </c>
      <c r="H3" s="691"/>
      <c r="I3" s="484"/>
      <c r="J3" s="318"/>
      <c r="K3" s="318"/>
      <c r="L3" s="318"/>
      <c r="M3" s="318"/>
      <c r="N3" s="318"/>
      <c r="O3" s="318"/>
      <c r="P3" s="318"/>
      <c r="Q3" s="318"/>
      <c r="R3" s="318"/>
      <c r="S3" s="318"/>
      <c r="T3" s="318"/>
      <c r="U3" s="318"/>
      <c r="V3" s="318"/>
      <c r="W3" s="318"/>
      <c r="X3" s="318"/>
      <c r="Y3" s="318"/>
      <c r="Z3" s="318"/>
    </row>
    <row r="4" spans="1:26" ht="16.5" x14ac:dyDescent="0.25">
      <c r="A4" s="242"/>
      <c r="B4" s="243" t="s">
        <v>868</v>
      </c>
      <c r="C4" s="260"/>
      <c r="D4" s="244"/>
      <c r="E4" s="275"/>
      <c r="F4" s="275">
        <v>18496000</v>
      </c>
      <c r="G4" s="275"/>
      <c r="H4" s="686">
        <v>46049</v>
      </c>
      <c r="I4" s="242" t="s">
        <v>565</v>
      </c>
      <c r="J4" s="243"/>
      <c r="K4" s="243"/>
      <c r="L4" s="243"/>
      <c r="M4" s="243"/>
      <c r="N4" s="243"/>
      <c r="O4" s="243"/>
      <c r="P4" s="243"/>
      <c r="Q4" s="243"/>
      <c r="R4" s="243"/>
      <c r="S4" s="243"/>
      <c r="T4" s="243"/>
      <c r="U4" s="243"/>
      <c r="V4" s="243"/>
      <c r="W4" s="243"/>
      <c r="X4" s="243"/>
      <c r="Y4" s="243"/>
      <c r="Z4" s="243"/>
    </row>
    <row r="5" spans="1:26" ht="16.5" x14ac:dyDescent="0.25">
      <c r="A5" s="242"/>
      <c r="B5" s="243" t="s">
        <v>869</v>
      </c>
      <c r="C5" s="260"/>
      <c r="D5" s="244"/>
      <c r="E5" s="275"/>
      <c r="F5" s="275">
        <f>90196200/1.08</f>
        <v>83515000</v>
      </c>
      <c r="G5" s="275"/>
      <c r="H5" s="686">
        <v>46052</v>
      </c>
      <c r="I5" s="242" t="s">
        <v>567</v>
      </c>
      <c r="J5" s="243"/>
      <c r="K5" s="243"/>
      <c r="L5" s="243"/>
      <c r="M5" s="243"/>
      <c r="N5" s="243"/>
      <c r="O5" s="243"/>
      <c r="P5" s="243"/>
      <c r="Q5" s="243"/>
      <c r="R5" s="243"/>
      <c r="S5" s="243"/>
      <c r="T5" s="243"/>
      <c r="U5" s="243"/>
      <c r="V5" s="243"/>
      <c r="W5" s="243"/>
      <c r="X5" s="243"/>
      <c r="Y5" s="243"/>
      <c r="Z5" s="243"/>
    </row>
    <row r="6" spans="1:26" ht="16.5" x14ac:dyDescent="0.25">
      <c r="A6" s="242"/>
      <c r="B6" s="243" t="s">
        <v>870</v>
      </c>
      <c r="C6" s="260"/>
      <c r="D6" s="244"/>
      <c r="E6" s="275"/>
      <c r="F6" s="275">
        <v>16103200</v>
      </c>
      <c r="G6" s="275"/>
      <c r="H6" s="686">
        <v>46092</v>
      </c>
      <c r="I6" s="242" t="s">
        <v>442</v>
      </c>
      <c r="J6" s="243"/>
      <c r="K6" s="243"/>
      <c r="L6" s="243"/>
      <c r="M6" s="243"/>
      <c r="N6" s="243"/>
      <c r="O6" s="243"/>
      <c r="P6" s="243"/>
      <c r="Q6" s="243"/>
      <c r="R6" s="243"/>
      <c r="S6" s="243"/>
      <c r="T6" s="243"/>
      <c r="U6" s="243"/>
      <c r="V6" s="243"/>
      <c r="W6" s="243"/>
      <c r="X6" s="243"/>
      <c r="Y6" s="243"/>
      <c r="Z6" s="243"/>
    </row>
    <row r="7" spans="1:26" ht="16.5" x14ac:dyDescent="0.25">
      <c r="A7" s="242"/>
      <c r="B7" s="243" t="s">
        <v>871</v>
      </c>
      <c r="C7" s="260"/>
      <c r="D7" s="244"/>
      <c r="E7" s="275"/>
      <c r="F7" s="275">
        <v>7270000</v>
      </c>
      <c r="G7" s="275"/>
      <c r="H7" s="686">
        <v>46097</v>
      </c>
      <c r="I7" s="242" t="s">
        <v>516</v>
      </c>
      <c r="J7" s="243"/>
      <c r="K7" s="243"/>
      <c r="L7" s="243"/>
      <c r="M7" s="243"/>
      <c r="N7" s="243"/>
      <c r="O7" s="243"/>
      <c r="P7" s="243"/>
      <c r="Q7" s="243"/>
      <c r="R7" s="243"/>
      <c r="S7" s="243"/>
      <c r="T7" s="243"/>
      <c r="U7" s="243"/>
      <c r="V7" s="243"/>
      <c r="W7" s="243"/>
      <c r="X7" s="243"/>
      <c r="Y7" s="243"/>
      <c r="Z7" s="243"/>
    </row>
    <row r="8" spans="1:26" ht="16.5" x14ac:dyDescent="0.25">
      <c r="A8" s="242"/>
      <c r="B8" s="243" t="s">
        <v>1622</v>
      </c>
      <c r="C8" s="260"/>
      <c r="D8" s="244"/>
      <c r="E8" s="275"/>
      <c r="F8" s="275">
        <v>3145000</v>
      </c>
      <c r="G8" s="275"/>
      <c r="H8" s="686">
        <v>46148</v>
      </c>
      <c r="I8" s="242" t="s">
        <v>442</v>
      </c>
      <c r="J8" s="243"/>
      <c r="K8" s="243"/>
      <c r="L8" s="243"/>
      <c r="M8" s="243"/>
      <c r="N8" s="243"/>
      <c r="O8" s="243"/>
      <c r="P8" s="243"/>
      <c r="Q8" s="243"/>
      <c r="R8" s="243"/>
      <c r="S8" s="243"/>
      <c r="T8" s="243"/>
      <c r="U8" s="243"/>
      <c r="V8" s="243"/>
      <c r="W8" s="243"/>
      <c r="X8" s="243"/>
      <c r="Y8" s="243"/>
      <c r="Z8" s="243"/>
    </row>
    <row r="9" spans="1:26" ht="16.5" x14ac:dyDescent="0.25">
      <c r="A9" s="242"/>
      <c r="B9" s="243" t="s">
        <v>1634</v>
      </c>
      <c r="C9" s="260"/>
      <c r="D9" s="244"/>
      <c r="E9" s="275"/>
      <c r="F9" s="275">
        <v>204600</v>
      </c>
      <c r="G9" s="275"/>
      <c r="H9" s="686">
        <v>46160</v>
      </c>
      <c r="I9" s="242" t="s">
        <v>442</v>
      </c>
      <c r="J9" s="243"/>
      <c r="K9" s="243"/>
      <c r="L9" s="243"/>
      <c r="M9" s="243"/>
      <c r="N9" s="243"/>
      <c r="O9" s="243"/>
      <c r="P9" s="243"/>
      <c r="Q9" s="243"/>
      <c r="R9" s="243"/>
      <c r="S9" s="243"/>
      <c r="T9" s="243"/>
      <c r="U9" s="243"/>
      <c r="V9" s="243"/>
      <c r="W9" s="243"/>
      <c r="X9" s="243"/>
      <c r="Y9" s="243"/>
      <c r="Z9" s="243"/>
    </row>
    <row r="10" spans="1:26" ht="16.5" x14ac:dyDescent="0.25">
      <c r="A10" s="242"/>
      <c r="B10" s="243" t="s">
        <v>1688</v>
      </c>
      <c r="C10" s="260"/>
      <c r="D10" s="244"/>
      <c r="E10" s="275"/>
      <c r="F10" s="275">
        <f>2870000/1.08</f>
        <v>2657407.4074074072</v>
      </c>
      <c r="G10" s="275"/>
      <c r="H10" s="686">
        <v>46207</v>
      </c>
      <c r="I10" s="242" t="s">
        <v>442</v>
      </c>
      <c r="J10" s="243"/>
      <c r="K10" s="243"/>
      <c r="L10" s="243"/>
      <c r="M10" s="243"/>
      <c r="N10" s="243"/>
      <c r="O10" s="243"/>
      <c r="P10" s="243"/>
      <c r="Q10" s="243"/>
      <c r="R10" s="243"/>
      <c r="S10" s="243"/>
      <c r="T10" s="243"/>
      <c r="U10" s="243"/>
      <c r="V10" s="243"/>
      <c r="W10" s="243"/>
      <c r="X10" s="243"/>
      <c r="Y10" s="243"/>
      <c r="Z10" s="243"/>
    </row>
    <row r="11" spans="1:26" ht="16.5" x14ac:dyDescent="0.25">
      <c r="A11" s="242"/>
      <c r="B11" s="243" t="s">
        <v>1701</v>
      </c>
      <c r="C11" s="260"/>
      <c r="D11" s="244"/>
      <c r="E11" s="275"/>
      <c r="F11" s="275">
        <v>15232000</v>
      </c>
      <c r="G11" s="275"/>
      <c r="H11" s="686">
        <v>46226</v>
      </c>
      <c r="I11" s="242" t="s">
        <v>464</v>
      </c>
      <c r="J11" s="243"/>
      <c r="K11" s="243"/>
      <c r="L11" s="243"/>
      <c r="M11" s="243"/>
      <c r="N11" s="243"/>
      <c r="O11" s="243"/>
      <c r="P11" s="243"/>
      <c r="Q11" s="243"/>
      <c r="R11" s="243"/>
      <c r="S11" s="243"/>
      <c r="T11" s="243"/>
      <c r="U11" s="243"/>
      <c r="V11" s="243"/>
      <c r="W11" s="243"/>
      <c r="X11" s="243"/>
      <c r="Y11" s="243"/>
      <c r="Z11" s="243"/>
    </row>
    <row r="12" spans="1:26" ht="16.5" x14ac:dyDescent="0.25">
      <c r="A12" s="242"/>
      <c r="B12" s="243" t="s">
        <v>1757</v>
      </c>
      <c r="C12" s="260"/>
      <c r="D12" s="244"/>
      <c r="E12" s="275"/>
      <c r="F12" s="275">
        <v>8000000</v>
      </c>
      <c r="G12" s="275"/>
      <c r="H12" s="686">
        <v>46259</v>
      </c>
      <c r="I12" s="242" t="s">
        <v>442</v>
      </c>
      <c r="J12" s="243"/>
      <c r="K12" s="243"/>
      <c r="L12" s="243"/>
      <c r="M12" s="243"/>
      <c r="N12" s="243"/>
      <c r="O12" s="243"/>
      <c r="P12" s="243"/>
      <c r="Q12" s="243"/>
      <c r="R12" s="243"/>
      <c r="S12" s="243"/>
      <c r="T12" s="243"/>
      <c r="U12" s="243"/>
      <c r="V12" s="243"/>
      <c r="W12" s="243"/>
      <c r="X12" s="243"/>
      <c r="Y12" s="243"/>
      <c r="Z12" s="243"/>
    </row>
    <row r="13" spans="1:26" ht="16.5" x14ac:dyDescent="0.25">
      <c r="A13" s="242"/>
      <c r="B13" s="243" t="s">
        <v>1784</v>
      </c>
      <c r="C13" s="260"/>
      <c r="D13" s="244"/>
      <c r="E13" s="275"/>
      <c r="F13" s="275">
        <v>42500000</v>
      </c>
      <c r="G13" s="275"/>
      <c r="H13" s="686">
        <v>46280</v>
      </c>
      <c r="I13" s="242" t="s">
        <v>567</v>
      </c>
      <c r="J13" s="243"/>
      <c r="K13" s="243"/>
      <c r="L13" s="243"/>
      <c r="M13" s="243"/>
      <c r="N13" s="243"/>
      <c r="O13" s="243"/>
      <c r="P13" s="243"/>
      <c r="Q13" s="243"/>
      <c r="R13" s="243"/>
      <c r="S13" s="243"/>
      <c r="T13" s="243"/>
      <c r="U13" s="243"/>
      <c r="V13" s="243"/>
      <c r="W13" s="243"/>
      <c r="X13" s="243"/>
      <c r="Y13" s="243"/>
      <c r="Z13" s="243"/>
    </row>
    <row r="14" spans="1:26" ht="16.5" x14ac:dyDescent="0.25">
      <c r="A14" s="242"/>
      <c r="B14" s="243" t="s">
        <v>1928</v>
      </c>
      <c r="C14" s="260"/>
      <c r="D14" s="244"/>
      <c r="E14" s="275"/>
      <c r="F14" s="275">
        <v>18846000</v>
      </c>
      <c r="G14" s="275"/>
      <c r="H14" s="686">
        <v>46311</v>
      </c>
      <c r="I14" s="242" t="s">
        <v>442</v>
      </c>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75"/>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75"/>
      <c r="H16" s="68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75"/>
      <c r="H17" s="68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75"/>
      <c r="H18" s="68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75"/>
      <c r="H19" s="68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75"/>
      <c r="H20" s="686"/>
      <c r="I20" s="242"/>
      <c r="J20" s="243"/>
      <c r="K20" s="243"/>
      <c r="L20" s="243"/>
      <c r="M20" s="243"/>
      <c r="N20" s="243"/>
      <c r="O20" s="243"/>
      <c r="P20" s="243"/>
      <c r="Q20" s="243"/>
      <c r="R20" s="243"/>
      <c r="S20" s="243"/>
      <c r="T20" s="243"/>
      <c r="U20" s="243"/>
      <c r="V20" s="243"/>
      <c r="W20" s="243"/>
      <c r="X20" s="243"/>
      <c r="Y20" s="243"/>
      <c r="Z20" s="243"/>
    </row>
    <row r="21" spans="1:26" ht="16.5" x14ac:dyDescent="0.25">
      <c r="A21" s="242"/>
      <c r="B21" s="243"/>
      <c r="C21" s="260"/>
      <c r="D21" s="244"/>
      <c r="E21" s="275"/>
      <c r="F21" s="275"/>
      <c r="G21" s="275"/>
      <c r="H21" s="686"/>
      <c r="I21" s="242"/>
      <c r="J21" s="243"/>
      <c r="K21" s="243"/>
      <c r="L21" s="243"/>
      <c r="M21" s="243"/>
      <c r="N21" s="243"/>
      <c r="O21" s="243"/>
      <c r="P21" s="243"/>
      <c r="Q21" s="243"/>
      <c r="R21" s="243"/>
      <c r="S21" s="243"/>
      <c r="T21" s="243"/>
      <c r="U21" s="243"/>
      <c r="V21" s="243"/>
      <c r="W21" s="243"/>
      <c r="X21" s="243"/>
      <c r="Y21" s="243"/>
      <c r="Z21" s="243"/>
    </row>
    <row r="22" spans="1:26" ht="16.5" x14ac:dyDescent="0.25">
      <c r="A22" s="242">
        <v>1</v>
      </c>
      <c r="B22" s="243" t="s">
        <v>872</v>
      </c>
      <c r="C22" s="260"/>
      <c r="D22" s="244"/>
      <c r="E22" s="275">
        <v>2027000</v>
      </c>
      <c r="F22" s="275"/>
      <c r="G22" s="275"/>
      <c r="H22" s="686">
        <v>45679</v>
      </c>
      <c r="I22" s="242" t="s">
        <v>442</v>
      </c>
      <c r="J22" s="243"/>
      <c r="K22" s="243"/>
      <c r="L22" s="243"/>
      <c r="M22" s="243"/>
      <c r="N22" s="243"/>
      <c r="O22" s="243"/>
      <c r="P22" s="243"/>
      <c r="Q22" s="243"/>
      <c r="R22" s="243"/>
      <c r="S22" s="243"/>
      <c r="T22" s="243"/>
      <c r="U22" s="243"/>
      <c r="V22" s="243"/>
      <c r="W22" s="243"/>
      <c r="X22" s="243"/>
      <c r="Y22" s="243"/>
      <c r="Z22" s="243"/>
    </row>
    <row r="23" spans="1:26" ht="16.5" x14ac:dyDescent="0.25">
      <c r="A23" s="242">
        <v>2</v>
      </c>
      <c r="B23" s="243" t="s">
        <v>873</v>
      </c>
      <c r="C23" s="260"/>
      <c r="D23" s="244"/>
      <c r="E23" s="275">
        <v>289177900</v>
      </c>
      <c r="F23" s="275"/>
      <c r="G23" s="275">
        <v>292000000</v>
      </c>
      <c r="H23" s="686">
        <v>45720</v>
      </c>
      <c r="I23" s="242" t="s">
        <v>535</v>
      </c>
      <c r="J23" s="243"/>
      <c r="K23" s="243"/>
      <c r="L23" s="243"/>
      <c r="M23" s="243"/>
      <c r="N23" s="243"/>
      <c r="O23" s="243"/>
      <c r="P23" s="243"/>
      <c r="Q23" s="243"/>
      <c r="R23" s="243"/>
      <c r="S23" s="243"/>
      <c r="T23" s="243"/>
      <c r="U23" s="243"/>
      <c r="V23" s="243"/>
      <c r="W23" s="243"/>
      <c r="X23" s="243"/>
      <c r="Y23" s="243"/>
      <c r="Z23" s="243"/>
    </row>
    <row r="24" spans="1:26" ht="16.5" x14ac:dyDescent="0.25">
      <c r="A24" s="242">
        <v>3</v>
      </c>
      <c r="B24" s="243" t="s">
        <v>874</v>
      </c>
      <c r="C24" s="260"/>
      <c r="D24" s="244"/>
      <c r="E24" s="275">
        <v>3495000</v>
      </c>
      <c r="F24" s="275"/>
      <c r="G24" s="275"/>
      <c r="H24" s="686">
        <v>45740</v>
      </c>
      <c r="I24" s="242" t="s">
        <v>442</v>
      </c>
      <c r="J24" s="243"/>
      <c r="K24" s="243"/>
      <c r="L24" s="243"/>
      <c r="M24" s="243"/>
      <c r="N24" s="243"/>
      <c r="O24" s="243"/>
      <c r="P24" s="243"/>
      <c r="Q24" s="243"/>
      <c r="R24" s="243"/>
      <c r="S24" s="243"/>
      <c r="T24" s="243"/>
      <c r="U24" s="243"/>
      <c r="V24" s="243"/>
      <c r="W24" s="243"/>
      <c r="X24" s="243"/>
      <c r="Y24" s="243"/>
      <c r="Z24" s="243"/>
    </row>
    <row r="25" spans="1:26" ht="16.5" x14ac:dyDescent="0.25">
      <c r="A25" s="242">
        <v>4</v>
      </c>
      <c r="B25" s="243" t="s">
        <v>875</v>
      </c>
      <c r="C25" s="260"/>
      <c r="D25" s="244"/>
      <c r="E25" s="275">
        <v>4700000</v>
      </c>
      <c r="F25" s="275"/>
      <c r="G25" s="275"/>
      <c r="H25" s="686">
        <v>45741</v>
      </c>
      <c r="I25" s="242"/>
      <c r="J25" s="243"/>
      <c r="K25" s="243"/>
      <c r="L25" s="243"/>
      <c r="M25" s="243"/>
      <c r="N25" s="243"/>
      <c r="O25" s="243"/>
      <c r="P25" s="243"/>
      <c r="Q25" s="243"/>
      <c r="R25" s="243"/>
      <c r="S25" s="243"/>
      <c r="T25" s="243"/>
      <c r="U25" s="243"/>
      <c r="V25" s="243"/>
      <c r="W25" s="243"/>
      <c r="X25" s="243"/>
      <c r="Y25" s="243"/>
      <c r="Z25" s="243"/>
    </row>
    <row r="26" spans="1:26" ht="16.5" x14ac:dyDescent="0.25">
      <c r="A26" s="242">
        <v>5</v>
      </c>
      <c r="B26" s="243" t="s">
        <v>876</v>
      </c>
      <c r="C26" s="260"/>
      <c r="D26" s="244"/>
      <c r="E26" s="275">
        <v>5850000</v>
      </c>
      <c r="F26" s="275"/>
      <c r="G26" s="275"/>
      <c r="H26" s="686">
        <v>45744</v>
      </c>
      <c r="I26" s="242" t="s">
        <v>442</v>
      </c>
      <c r="J26" s="243"/>
      <c r="K26" s="243"/>
      <c r="L26" s="243"/>
      <c r="M26" s="243"/>
      <c r="N26" s="243"/>
      <c r="O26" s="243"/>
      <c r="P26" s="243"/>
      <c r="Q26" s="243"/>
      <c r="R26" s="243"/>
      <c r="S26" s="243"/>
      <c r="T26" s="243"/>
      <c r="U26" s="243"/>
      <c r="V26" s="243"/>
      <c r="W26" s="243"/>
      <c r="X26" s="243"/>
      <c r="Y26" s="243"/>
      <c r="Z26" s="243"/>
    </row>
    <row r="27" spans="1:26" ht="20.25" customHeight="1" x14ac:dyDescent="0.25">
      <c r="A27" s="446">
        <v>6</v>
      </c>
      <c r="B27" s="447" t="s">
        <v>877</v>
      </c>
      <c r="C27" s="522"/>
      <c r="D27" s="523"/>
      <c r="E27" s="448">
        <v>6000000</v>
      </c>
      <c r="F27" s="448"/>
      <c r="G27" s="448"/>
      <c r="H27" s="748">
        <v>45744</v>
      </c>
      <c r="I27" s="446" t="s">
        <v>535</v>
      </c>
      <c r="J27" s="447"/>
      <c r="K27" s="447"/>
      <c r="L27" s="447"/>
      <c r="M27" s="447"/>
      <c r="N27" s="447"/>
      <c r="O27" s="447"/>
      <c r="P27" s="447"/>
      <c r="Q27" s="447"/>
      <c r="R27" s="447"/>
      <c r="S27" s="447"/>
      <c r="T27" s="447"/>
      <c r="U27" s="447"/>
      <c r="V27" s="447"/>
      <c r="W27" s="447"/>
      <c r="X27" s="447"/>
      <c r="Y27" s="447"/>
      <c r="Z27" s="447"/>
    </row>
    <row r="28" spans="1:26" ht="16.5" hidden="1" x14ac:dyDescent="0.25">
      <c r="A28" s="242">
        <v>7</v>
      </c>
      <c r="B28" s="243" t="s">
        <v>878</v>
      </c>
      <c r="C28" s="260"/>
      <c r="D28" s="244"/>
      <c r="E28" s="275">
        <v>1313000</v>
      </c>
      <c r="F28" s="275"/>
      <c r="G28" s="275"/>
      <c r="H28" s="686">
        <v>45751</v>
      </c>
      <c r="I28" s="242" t="s">
        <v>442</v>
      </c>
      <c r="J28" s="243"/>
      <c r="K28" s="243"/>
      <c r="L28" s="243"/>
      <c r="M28" s="243"/>
      <c r="N28" s="243"/>
      <c r="O28" s="243"/>
      <c r="P28" s="243"/>
      <c r="Q28" s="243"/>
      <c r="R28" s="243"/>
      <c r="S28" s="243"/>
      <c r="T28" s="243"/>
      <c r="U28" s="243"/>
      <c r="V28" s="243"/>
      <c r="W28" s="243"/>
      <c r="X28" s="243"/>
      <c r="Y28" s="243"/>
      <c r="Z28" s="243"/>
    </row>
    <row r="29" spans="1:26" ht="16.5" hidden="1" x14ac:dyDescent="0.25">
      <c r="A29" s="242">
        <v>8</v>
      </c>
      <c r="B29" s="243" t="s">
        <v>879</v>
      </c>
      <c r="C29" s="260"/>
      <c r="D29" s="244"/>
      <c r="E29" s="275">
        <v>17026000</v>
      </c>
      <c r="F29" s="275"/>
      <c r="G29" s="275"/>
      <c r="H29" s="686">
        <v>45770</v>
      </c>
      <c r="I29" s="242" t="s">
        <v>442</v>
      </c>
      <c r="J29" s="243"/>
      <c r="K29" s="243"/>
      <c r="L29" s="243"/>
      <c r="M29" s="243"/>
      <c r="N29" s="243"/>
      <c r="O29" s="243"/>
      <c r="P29" s="243"/>
      <c r="Q29" s="243"/>
      <c r="R29" s="243"/>
      <c r="S29" s="243"/>
      <c r="T29" s="243"/>
      <c r="U29" s="243"/>
      <c r="V29" s="243"/>
      <c r="W29" s="243"/>
      <c r="X29" s="243"/>
      <c r="Y29" s="243"/>
      <c r="Z29" s="243"/>
    </row>
    <row r="30" spans="1:26" ht="16.5" hidden="1" x14ac:dyDescent="0.25">
      <c r="A30" s="242">
        <v>9</v>
      </c>
      <c r="B30" s="243" t="s">
        <v>880</v>
      </c>
      <c r="C30" s="260"/>
      <c r="D30" s="244"/>
      <c r="E30" s="275">
        <v>2370000</v>
      </c>
      <c r="F30" s="275"/>
      <c r="G30" s="275"/>
      <c r="H30" s="686">
        <v>45771</v>
      </c>
      <c r="I30" s="242" t="s">
        <v>442</v>
      </c>
      <c r="J30" s="243"/>
      <c r="K30" s="243"/>
      <c r="L30" s="243"/>
      <c r="M30" s="243"/>
      <c r="N30" s="243"/>
      <c r="O30" s="243"/>
      <c r="P30" s="243"/>
      <c r="Q30" s="243"/>
      <c r="R30" s="243"/>
      <c r="S30" s="243"/>
      <c r="T30" s="243"/>
      <c r="U30" s="243"/>
      <c r="V30" s="243"/>
      <c r="W30" s="243"/>
      <c r="X30" s="243"/>
      <c r="Y30" s="243"/>
      <c r="Z30" s="243"/>
    </row>
    <row r="31" spans="1:26" ht="16.5" hidden="1" x14ac:dyDescent="0.25">
      <c r="A31" s="242">
        <v>10</v>
      </c>
      <c r="B31" s="243" t="s">
        <v>881</v>
      </c>
      <c r="C31" s="260"/>
      <c r="D31" s="244"/>
      <c r="E31" s="275">
        <v>6979000</v>
      </c>
      <c r="F31" s="275"/>
      <c r="G31" s="275"/>
      <c r="H31" s="686">
        <v>45804</v>
      </c>
      <c r="I31" s="242" t="s">
        <v>442</v>
      </c>
      <c r="J31" s="243"/>
      <c r="K31" s="243"/>
      <c r="L31" s="243"/>
      <c r="M31" s="243"/>
      <c r="N31" s="243"/>
      <c r="O31" s="243"/>
      <c r="P31" s="243"/>
      <c r="Q31" s="243"/>
      <c r="R31" s="243"/>
      <c r="S31" s="243"/>
      <c r="T31" s="243"/>
      <c r="U31" s="243"/>
      <c r="V31" s="243"/>
      <c r="W31" s="243"/>
      <c r="X31" s="243"/>
      <c r="Y31" s="243"/>
      <c r="Z31" s="243"/>
    </row>
    <row r="32" spans="1:26" ht="16.5" hidden="1" x14ac:dyDescent="0.25">
      <c r="A32" s="242">
        <v>11</v>
      </c>
      <c r="B32" s="243" t="s">
        <v>882</v>
      </c>
      <c r="C32" s="260"/>
      <c r="D32" s="244"/>
      <c r="E32" s="275">
        <v>3500000</v>
      </c>
      <c r="F32" s="275"/>
      <c r="G32" s="275"/>
      <c r="H32" s="686">
        <v>45806</v>
      </c>
      <c r="I32" s="242" t="s">
        <v>806</v>
      </c>
      <c r="J32" s="243"/>
      <c r="K32" s="243"/>
      <c r="L32" s="243"/>
      <c r="M32" s="243"/>
      <c r="N32" s="243"/>
      <c r="O32" s="243"/>
      <c r="P32" s="243"/>
      <c r="Q32" s="243"/>
      <c r="R32" s="243"/>
      <c r="S32" s="243"/>
      <c r="T32" s="243"/>
      <c r="U32" s="243"/>
      <c r="V32" s="243"/>
      <c r="W32" s="243"/>
      <c r="X32" s="243"/>
      <c r="Y32" s="243"/>
      <c r="Z32" s="243"/>
    </row>
    <row r="33" spans="1:26" ht="16.5" hidden="1" x14ac:dyDescent="0.25">
      <c r="A33" s="242">
        <v>12</v>
      </c>
      <c r="B33" s="243" t="s">
        <v>883</v>
      </c>
      <c r="C33" s="260"/>
      <c r="D33" s="244"/>
      <c r="E33" s="275">
        <v>2090000</v>
      </c>
      <c r="F33" s="275"/>
      <c r="G33" s="275"/>
      <c r="H33" s="686">
        <v>45810</v>
      </c>
      <c r="I33" s="242" t="s">
        <v>442</v>
      </c>
      <c r="J33" s="243"/>
      <c r="K33" s="243"/>
      <c r="L33" s="243"/>
      <c r="M33" s="243"/>
      <c r="N33" s="243"/>
      <c r="O33" s="243"/>
      <c r="P33" s="243"/>
      <c r="Q33" s="243"/>
      <c r="R33" s="243"/>
      <c r="S33" s="243"/>
      <c r="T33" s="243"/>
      <c r="U33" s="243"/>
      <c r="V33" s="243"/>
      <c r="W33" s="243"/>
      <c r="X33" s="243"/>
      <c r="Y33" s="243"/>
      <c r="Z33" s="243"/>
    </row>
    <row r="34" spans="1:26" ht="16.5" hidden="1" x14ac:dyDescent="0.25">
      <c r="A34" s="242">
        <v>13</v>
      </c>
      <c r="B34" s="243" t="s">
        <v>884</v>
      </c>
      <c r="C34" s="260"/>
      <c r="D34" s="244"/>
      <c r="E34" s="275">
        <v>6296000</v>
      </c>
      <c r="F34" s="275"/>
      <c r="G34" s="275"/>
      <c r="H34" s="686">
        <v>45817</v>
      </c>
      <c r="I34" s="242" t="s">
        <v>442</v>
      </c>
      <c r="J34" s="243"/>
      <c r="K34" s="243"/>
      <c r="L34" s="243"/>
      <c r="M34" s="243"/>
      <c r="N34" s="243"/>
      <c r="O34" s="243"/>
      <c r="P34" s="243"/>
      <c r="Q34" s="243"/>
      <c r="R34" s="243"/>
      <c r="S34" s="243"/>
      <c r="T34" s="243"/>
      <c r="U34" s="243"/>
      <c r="V34" s="243"/>
      <c r="W34" s="243"/>
      <c r="X34" s="243"/>
      <c r="Y34" s="243"/>
      <c r="Z34" s="243"/>
    </row>
    <row r="35" spans="1:26" ht="15.75" hidden="1" customHeight="1" x14ac:dyDescent="0.25">
      <c r="A35" s="242">
        <v>14</v>
      </c>
      <c r="B35" s="243" t="s">
        <v>885</v>
      </c>
      <c r="C35" s="260"/>
      <c r="D35" s="244"/>
      <c r="E35" s="275">
        <v>11915000</v>
      </c>
      <c r="F35" s="275"/>
      <c r="G35" s="275">
        <v>13057200</v>
      </c>
      <c r="H35" s="686">
        <v>45817</v>
      </c>
      <c r="I35" s="242" t="s">
        <v>516</v>
      </c>
      <c r="J35" s="243"/>
      <c r="K35" s="243"/>
      <c r="L35" s="243"/>
      <c r="M35" s="243"/>
      <c r="N35" s="243"/>
      <c r="O35" s="243"/>
      <c r="P35" s="243"/>
      <c r="Q35" s="243"/>
      <c r="R35" s="243"/>
      <c r="S35" s="243"/>
      <c r="T35" s="243"/>
      <c r="U35" s="243"/>
      <c r="V35" s="243"/>
      <c r="W35" s="243"/>
      <c r="X35" s="243"/>
      <c r="Y35" s="243"/>
      <c r="Z35" s="243"/>
    </row>
    <row r="36" spans="1:26" ht="15.75" hidden="1" customHeight="1" x14ac:dyDescent="0.25">
      <c r="A36" s="242">
        <v>15</v>
      </c>
      <c r="B36" s="243" t="s">
        <v>886</v>
      </c>
      <c r="C36" s="260"/>
      <c r="D36" s="244"/>
      <c r="E36" s="275">
        <v>15800000</v>
      </c>
      <c r="F36" s="275"/>
      <c r="G36" s="275"/>
      <c r="H36" s="686">
        <v>45870</v>
      </c>
      <c r="I36" s="242" t="s">
        <v>442</v>
      </c>
      <c r="J36" s="243"/>
      <c r="K36" s="243"/>
      <c r="L36" s="243"/>
      <c r="M36" s="243"/>
      <c r="N36" s="243"/>
      <c r="O36" s="243"/>
      <c r="P36" s="243"/>
      <c r="Q36" s="243"/>
      <c r="R36" s="243"/>
      <c r="S36" s="243"/>
      <c r="T36" s="243"/>
      <c r="U36" s="243"/>
      <c r="V36" s="243"/>
      <c r="W36" s="243"/>
      <c r="X36" s="243"/>
      <c r="Y36" s="243"/>
      <c r="Z36" s="243"/>
    </row>
    <row r="37" spans="1:26" ht="15.75" hidden="1" customHeight="1" x14ac:dyDescent="0.25">
      <c r="A37" s="242">
        <v>16</v>
      </c>
      <c r="B37" s="243" t="s">
        <v>887</v>
      </c>
      <c r="C37" s="260"/>
      <c r="D37" s="244"/>
      <c r="E37" s="275">
        <v>5606000</v>
      </c>
      <c r="F37" s="275"/>
      <c r="G37" s="275"/>
      <c r="H37" s="686">
        <v>45905</v>
      </c>
      <c r="I37" s="242" t="s">
        <v>442</v>
      </c>
      <c r="J37" s="243"/>
      <c r="K37" s="243"/>
      <c r="L37" s="243"/>
      <c r="M37" s="243"/>
      <c r="N37" s="243"/>
      <c r="O37" s="243"/>
      <c r="P37" s="243"/>
      <c r="Q37" s="243"/>
      <c r="R37" s="243"/>
      <c r="S37" s="243"/>
      <c r="T37" s="243"/>
      <c r="U37" s="243"/>
      <c r="V37" s="243"/>
      <c r="W37" s="243"/>
      <c r="X37" s="243"/>
      <c r="Y37" s="243"/>
      <c r="Z37" s="243"/>
    </row>
    <row r="38" spans="1:26" ht="15.75" hidden="1" customHeight="1" x14ac:dyDescent="0.25">
      <c r="A38" s="242"/>
      <c r="B38" s="243" t="s">
        <v>888</v>
      </c>
      <c r="C38" s="260"/>
      <c r="D38" s="244"/>
      <c r="E38" s="275">
        <v>4800000</v>
      </c>
      <c r="F38" s="275"/>
      <c r="G38" s="275"/>
      <c r="H38" s="686">
        <v>45931</v>
      </c>
      <c r="I38" s="242" t="s">
        <v>442</v>
      </c>
      <c r="J38" s="243"/>
      <c r="K38" s="243"/>
      <c r="L38" s="243"/>
      <c r="M38" s="243"/>
      <c r="N38" s="243"/>
      <c r="O38" s="243"/>
      <c r="P38" s="243"/>
      <c r="Q38" s="243"/>
      <c r="R38" s="243"/>
      <c r="S38" s="243"/>
      <c r="T38" s="243"/>
      <c r="U38" s="243"/>
      <c r="V38" s="243"/>
      <c r="W38" s="243"/>
      <c r="X38" s="243"/>
      <c r="Y38" s="243"/>
      <c r="Z38" s="243"/>
    </row>
    <row r="39" spans="1:26" ht="15.75" hidden="1" customHeight="1" x14ac:dyDescent="0.25">
      <c r="A39" s="242"/>
      <c r="B39" s="243" t="s">
        <v>889</v>
      </c>
      <c r="C39" s="260"/>
      <c r="D39" s="244"/>
      <c r="E39" s="275">
        <v>5850000</v>
      </c>
      <c r="F39" s="275"/>
      <c r="G39" s="275"/>
      <c r="H39" s="686">
        <v>45932</v>
      </c>
      <c r="I39" s="242" t="s">
        <v>535</v>
      </c>
      <c r="J39" s="243"/>
      <c r="K39" s="243"/>
      <c r="L39" s="243"/>
      <c r="M39" s="243"/>
      <c r="N39" s="243"/>
      <c r="O39" s="243"/>
      <c r="P39" s="243"/>
      <c r="Q39" s="243"/>
      <c r="R39" s="243"/>
      <c r="S39" s="243"/>
      <c r="T39" s="243"/>
      <c r="U39" s="243"/>
      <c r="V39" s="243"/>
      <c r="W39" s="243"/>
      <c r="X39" s="243"/>
      <c r="Y39" s="243"/>
      <c r="Z39" s="243"/>
    </row>
    <row r="40" spans="1:26" ht="15.75" hidden="1" customHeight="1" x14ac:dyDescent="0.25">
      <c r="A40" s="242"/>
      <c r="B40" s="243" t="s">
        <v>890</v>
      </c>
      <c r="C40" s="260"/>
      <c r="D40" s="244"/>
      <c r="E40" s="275">
        <v>17670000</v>
      </c>
      <c r="F40" s="275"/>
      <c r="G40" s="275"/>
      <c r="H40" s="686">
        <v>45950</v>
      </c>
      <c r="I40" s="242" t="s">
        <v>535</v>
      </c>
      <c r="J40" s="243"/>
      <c r="K40" s="243"/>
      <c r="L40" s="243"/>
      <c r="M40" s="243"/>
      <c r="N40" s="243"/>
      <c r="O40" s="243"/>
      <c r="P40" s="243"/>
      <c r="Q40" s="243"/>
      <c r="R40" s="243"/>
      <c r="S40" s="243"/>
      <c r="T40" s="243"/>
      <c r="U40" s="243"/>
      <c r="V40" s="243"/>
      <c r="W40" s="243"/>
      <c r="X40" s="243"/>
      <c r="Y40" s="243"/>
      <c r="Z40" s="243"/>
    </row>
    <row r="41" spans="1:26" ht="15.75" hidden="1" customHeight="1" x14ac:dyDescent="0.25">
      <c r="A41" s="242"/>
      <c r="B41" s="243" t="s">
        <v>891</v>
      </c>
      <c r="C41" s="260"/>
      <c r="D41" s="244"/>
      <c r="E41" s="275">
        <v>5975000</v>
      </c>
      <c r="F41" s="275"/>
      <c r="G41" s="275"/>
      <c r="H41" s="686">
        <v>45978</v>
      </c>
      <c r="I41" s="242" t="s">
        <v>442</v>
      </c>
      <c r="J41" s="243"/>
      <c r="K41" s="243"/>
      <c r="L41" s="243"/>
      <c r="M41" s="243"/>
      <c r="N41" s="243"/>
      <c r="O41" s="243"/>
      <c r="P41" s="243"/>
      <c r="Q41" s="243"/>
      <c r="R41" s="243"/>
      <c r="S41" s="243"/>
      <c r="T41" s="243"/>
      <c r="U41" s="243"/>
      <c r="V41" s="243"/>
      <c r="W41" s="243"/>
      <c r="X41" s="243"/>
      <c r="Y41" s="243"/>
      <c r="Z41" s="243"/>
    </row>
    <row r="42" spans="1:26" ht="15.75" hidden="1" customHeight="1" x14ac:dyDescent="0.25">
      <c r="A42" s="242"/>
      <c r="B42" s="243" t="s">
        <v>892</v>
      </c>
      <c r="C42" s="260"/>
      <c r="D42" s="244"/>
      <c r="E42" s="275">
        <v>17220000</v>
      </c>
      <c r="F42" s="275"/>
      <c r="G42" s="275"/>
      <c r="H42" s="686">
        <v>45979</v>
      </c>
      <c r="I42" s="242" t="s">
        <v>567</v>
      </c>
      <c r="J42" s="243"/>
      <c r="K42" s="243"/>
      <c r="L42" s="243"/>
      <c r="M42" s="243"/>
      <c r="N42" s="243"/>
      <c r="O42" s="243"/>
      <c r="P42" s="243"/>
      <c r="Q42" s="243"/>
      <c r="R42" s="243"/>
      <c r="S42" s="243"/>
      <c r="T42" s="243"/>
      <c r="U42" s="243"/>
      <c r="V42" s="243"/>
      <c r="W42" s="243"/>
      <c r="X42" s="243"/>
      <c r="Y42" s="243"/>
      <c r="Z42" s="243"/>
    </row>
    <row r="43" spans="1:26" ht="15.75" hidden="1" customHeight="1" x14ac:dyDescent="0.25">
      <c r="A43" s="242"/>
      <c r="B43" s="243" t="s">
        <v>893</v>
      </c>
      <c r="C43" s="260"/>
      <c r="D43" s="244"/>
      <c r="E43" s="275">
        <v>66400000</v>
      </c>
      <c r="F43" s="275"/>
      <c r="G43" s="275"/>
      <c r="H43" s="686">
        <v>45982</v>
      </c>
      <c r="I43" s="242" t="s">
        <v>464</v>
      </c>
      <c r="J43" s="243"/>
      <c r="K43" s="243"/>
      <c r="L43" s="243"/>
      <c r="M43" s="243"/>
      <c r="N43" s="243"/>
      <c r="O43" s="243"/>
      <c r="P43" s="243"/>
      <c r="Q43" s="243"/>
      <c r="R43" s="243"/>
      <c r="S43" s="243"/>
      <c r="T43" s="243"/>
      <c r="U43" s="243"/>
      <c r="V43" s="243"/>
      <c r="W43" s="243"/>
      <c r="X43" s="243"/>
      <c r="Y43" s="243"/>
      <c r="Z43" s="243"/>
    </row>
    <row r="44" spans="1:26" ht="15.75" hidden="1" customHeight="1" x14ac:dyDescent="0.25">
      <c r="A44" s="242"/>
      <c r="B44" s="243" t="s">
        <v>894</v>
      </c>
      <c r="C44" s="260"/>
      <c r="D44" s="244"/>
      <c r="E44" s="275">
        <v>16835000</v>
      </c>
      <c r="F44" s="275"/>
      <c r="G44" s="275"/>
      <c r="H44" s="686"/>
      <c r="I44" s="242"/>
      <c r="J44" s="243"/>
      <c r="K44" s="243"/>
      <c r="L44" s="243"/>
      <c r="M44" s="243"/>
      <c r="N44" s="243"/>
      <c r="O44" s="243"/>
      <c r="P44" s="243"/>
      <c r="Q44" s="243"/>
      <c r="R44" s="243"/>
      <c r="S44" s="243"/>
      <c r="T44" s="243"/>
      <c r="U44" s="243"/>
      <c r="V44" s="243"/>
      <c r="W44" s="243"/>
      <c r="X44" s="243"/>
      <c r="Y44" s="243"/>
      <c r="Z44" s="243"/>
    </row>
    <row r="45" spans="1:26" ht="15.75" hidden="1" customHeight="1" x14ac:dyDescent="0.25">
      <c r="A45" s="242"/>
      <c r="B45" s="243" t="s">
        <v>895</v>
      </c>
      <c r="C45" s="260"/>
      <c r="D45" s="244"/>
      <c r="E45" s="275">
        <v>64025000</v>
      </c>
      <c r="F45" s="275"/>
      <c r="G45" s="275"/>
      <c r="H45" s="686">
        <v>45995</v>
      </c>
      <c r="I45" s="242" t="s">
        <v>516</v>
      </c>
      <c r="J45" s="243"/>
      <c r="K45" s="243"/>
      <c r="L45" s="243"/>
      <c r="M45" s="243"/>
      <c r="N45" s="243"/>
      <c r="O45" s="243"/>
      <c r="P45" s="243"/>
      <c r="Q45" s="243"/>
      <c r="R45" s="243"/>
      <c r="S45" s="243"/>
      <c r="T45" s="243"/>
      <c r="U45" s="243"/>
      <c r="V45" s="243"/>
      <c r="W45" s="243"/>
      <c r="X45" s="243"/>
      <c r="Y45" s="243"/>
      <c r="Z45" s="243"/>
    </row>
    <row r="46" spans="1:26" ht="15.75" hidden="1" customHeight="1" x14ac:dyDescent="0.25">
      <c r="A46" s="242">
        <v>1</v>
      </c>
      <c r="B46" s="243" t="s">
        <v>896</v>
      </c>
      <c r="C46" s="260"/>
      <c r="D46" s="244"/>
      <c r="E46" s="275">
        <f>2612000+11835000</f>
        <v>14447000</v>
      </c>
      <c r="F46" s="275"/>
      <c r="G46" s="275"/>
      <c r="H46" s="686">
        <v>45348</v>
      </c>
      <c r="I46" s="242" t="s">
        <v>333</v>
      </c>
      <c r="J46" s="243"/>
      <c r="K46" s="243"/>
      <c r="L46" s="243"/>
      <c r="M46" s="243"/>
      <c r="N46" s="243"/>
      <c r="O46" s="243"/>
      <c r="P46" s="243"/>
      <c r="Q46" s="243"/>
      <c r="R46" s="243"/>
      <c r="S46" s="243"/>
      <c r="T46" s="243"/>
      <c r="U46" s="243"/>
      <c r="V46" s="243"/>
      <c r="W46" s="243"/>
      <c r="X46" s="243"/>
      <c r="Y46" s="243"/>
      <c r="Z46" s="243"/>
    </row>
    <row r="47" spans="1:26" ht="15.75" hidden="1" customHeight="1" x14ac:dyDescent="0.25">
      <c r="A47" s="242">
        <v>2</v>
      </c>
      <c r="B47" s="243" t="s">
        <v>897</v>
      </c>
      <c r="C47" s="243"/>
      <c r="D47" s="243"/>
      <c r="E47" s="275">
        <f>147232000+53577000</f>
        <v>200809000</v>
      </c>
      <c r="F47" s="275"/>
      <c r="G47" s="275"/>
      <c r="H47" s="686"/>
      <c r="I47" s="242" t="s">
        <v>329</v>
      </c>
      <c r="J47" s="445"/>
      <c r="K47" s="445"/>
      <c r="L47" s="445"/>
      <c r="M47" s="445"/>
      <c r="N47" s="445"/>
      <c r="O47" s="445"/>
      <c r="P47" s="445"/>
      <c r="Q47" s="445"/>
      <c r="R47" s="445"/>
      <c r="S47" s="445"/>
      <c r="T47" s="445"/>
      <c r="U47" s="445"/>
      <c r="V47" s="445"/>
      <c r="W47" s="445"/>
      <c r="X47" s="445"/>
      <c r="Y47" s="445"/>
      <c r="Z47" s="445"/>
    </row>
    <row r="48" spans="1:26" ht="15.75" hidden="1" customHeight="1" x14ac:dyDescent="0.25">
      <c r="A48" s="242">
        <v>3</v>
      </c>
      <c r="B48" s="243" t="s">
        <v>898</v>
      </c>
      <c r="C48" s="243"/>
      <c r="D48" s="243"/>
      <c r="E48" s="275">
        <v>17910000</v>
      </c>
      <c r="F48" s="275"/>
      <c r="G48" s="275"/>
      <c r="H48" s="686"/>
      <c r="I48" s="242" t="s">
        <v>806</v>
      </c>
      <c r="J48" s="445"/>
      <c r="K48" s="445"/>
      <c r="L48" s="445"/>
      <c r="M48" s="445"/>
      <c r="N48" s="445"/>
      <c r="O48" s="445"/>
      <c r="P48" s="445"/>
      <c r="Q48" s="445"/>
      <c r="R48" s="445"/>
      <c r="S48" s="445"/>
      <c r="T48" s="445"/>
      <c r="U48" s="445"/>
      <c r="V48" s="445"/>
      <c r="W48" s="445"/>
      <c r="X48" s="445"/>
      <c r="Y48" s="445"/>
      <c r="Z48" s="445"/>
    </row>
    <row r="49" spans="1:26" ht="15.75" hidden="1" customHeight="1" x14ac:dyDescent="0.25">
      <c r="A49" s="242">
        <v>4</v>
      </c>
      <c r="B49" s="243" t="s">
        <v>899</v>
      </c>
      <c r="C49" s="243"/>
      <c r="D49" s="243"/>
      <c r="E49" s="275">
        <v>8429630</v>
      </c>
      <c r="F49" s="275"/>
      <c r="G49" s="275"/>
      <c r="H49" s="686">
        <v>45378</v>
      </c>
      <c r="I49" s="242" t="s">
        <v>900</v>
      </c>
      <c r="J49" s="445"/>
      <c r="K49" s="445"/>
      <c r="L49" s="445"/>
      <c r="M49" s="37"/>
      <c r="N49" s="37"/>
      <c r="O49" s="37"/>
      <c r="P49" s="37"/>
      <c r="Q49" s="37"/>
      <c r="R49" s="37"/>
      <c r="S49" s="37"/>
      <c r="T49" s="37"/>
      <c r="U49" s="37"/>
      <c r="V49" s="37"/>
      <c r="W49" s="37"/>
      <c r="X49" s="37"/>
      <c r="Y49" s="37"/>
      <c r="Z49" s="37"/>
    </row>
    <row r="50" spans="1:26" ht="15.75" hidden="1" customHeight="1" x14ac:dyDescent="0.25">
      <c r="A50" s="242">
        <v>5</v>
      </c>
      <c r="B50" s="243" t="s">
        <v>901</v>
      </c>
      <c r="C50" s="243"/>
      <c r="D50" s="243"/>
      <c r="E50" s="275">
        <v>3800000</v>
      </c>
      <c r="F50" s="275"/>
      <c r="G50" s="275"/>
      <c r="H50" s="686">
        <v>45400</v>
      </c>
      <c r="I50" s="242" t="s">
        <v>329</v>
      </c>
      <c r="J50" s="445"/>
      <c r="K50" s="445"/>
      <c r="L50" s="445"/>
      <c r="M50" s="445"/>
      <c r="N50" s="445"/>
      <c r="O50" s="445"/>
      <c r="P50" s="445"/>
      <c r="Q50" s="445"/>
      <c r="R50" s="445"/>
      <c r="S50" s="445"/>
      <c r="T50" s="445"/>
      <c r="U50" s="445"/>
      <c r="V50" s="445"/>
      <c r="W50" s="445"/>
      <c r="X50" s="445"/>
      <c r="Y50" s="445"/>
      <c r="Z50" s="445"/>
    </row>
    <row r="51" spans="1:26" ht="15.75" hidden="1" customHeight="1" x14ac:dyDescent="0.25">
      <c r="A51" s="242">
        <v>6</v>
      </c>
      <c r="B51" s="243" t="s">
        <v>902</v>
      </c>
      <c r="C51" s="243"/>
      <c r="D51" s="243"/>
      <c r="E51" s="275">
        <v>2035920</v>
      </c>
      <c r="F51" s="275"/>
      <c r="G51" s="275"/>
      <c r="H51" s="686">
        <v>45401</v>
      </c>
      <c r="I51" s="242" t="s">
        <v>333</v>
      </c>
      <c r="J51" s="445"/>
      <c r="K51" s="445"/>
      <c r="L51" s="445"/>
      <c r="M51" s="445"/>
      <c r="N51" s="445"/>
      <c r="O51" s="445"/>
      <c r="P51" s="445"/>
      <c r="Q51" s="445"/>
      <c r="R51" s="445"/>
      <c r="S51" s="445"/>
      <c r="T51" s="445"/>
      <c r="U51" s="445"/>
      <c r="V51" s="445"/>
      <c r="W51" s="445"/>
      <c r="X51" s="445"/>
      <c r="Y51" s="445"/>
      <c r="Z51" s="445"/>
    </row>
    <row r="52" spans="1:26" ht="15.75" hidden="1" customHeight="1" x14ac:dyDescent="0.25">
      <c r="A52" s="242">
        <v>7</v>
      </c>
      <c r="B52" s="243" t="s">
        <v>903</v>
      </c>
      <c r="C52" s="243"/>
      <c r="D52" s="243"/>
      <c r="E52" s="275">
        <v>23760000</v>
      </c>
      <c r="F52" s="275"/>
      <c r="G52" s="275"/>
      <c r="H52" s="686">
        <v>45419</v>
      </c>
      <c r="I52" s="242" t="s">
        <v>333</v>
      </c>
      <c r="J52" s="445"/>
      <c r="K52" s="445"/>
      <c r="L52" s="445"/>
      <c r="M52" s="445"/>
      <c r="N52" s="445"/>
      <c r="O52" s="445"/>
      <c r="P52" s="445"/>
      <c r="Q52" s="445"/>
      <c r="R52" s="445"/>
      <c r="S52" s="445"/>
      <c r="T52" s="445"/>
      <c r="U52" s="445"/>
      <c r="V52" s="445"/>
      <c r="W52" s="445"/>
      <c r="X52" s="445"/>
      <c r="Y52" s="445"/>
      <c r="Z52" s="445"/>
    </row>
    <row r="53" spans="1:26" ht="15.75" hidden="1" customHeight="1" x14ac:dyDescent="0.25">
      <c r="A53" s="242">
        <v>8</v>
      </c>
      <c r="B53" s="243" t="s">
        <v>904</v>
      </c>
      <c r="C53" s="243"/>
      <c r="D53" s="243"/>
      <c r="E53" s="275">
        <f>13420000/1.1+1004400/1.08</f>
        <v>13129999.999999998</v>
      </c>
      <c r="F53" s="275"/>
      <c r="G53" s="275"/>
      <c r="H53" s="686">
        <v>45421</v>
      </c>
      <c r="I53" s="242" t="s">
        <v>905</v>
      </c>
      <c r="J53" s="445" t="s">
        <v>906</v>
      </c>
      <c r="K53" s="445"/>
      <c r="L53" s="445"/>
      <c r="M53" s="445"/>
      <c r="N53" s="445"/>
      <c r="O53" s="445"/>
      <c r="P53" s="445"/>
      <c r="Q53" s="445"/>
      <c r="R53" s="445"/>
      <c r="S53" s="445"/>
      <c r="T53" s="445"/>
      <c r="U53" s="445"/>
      <c r="V53" s="445"/>
      <c r="W53" s="445"/>
      <c r="X53" s="445"/>
      <c r="Y53" s="445"/>
      <c r="Z53" s="445"/>
    </row>
    <row r="54" spans="1:26" ht="15.75" hidden="1" customHeight="1" x14ac:dyDescent="0.25">
      <c r="A54" s="242">
        <v>9</v>
      </c>
      <c r="B54" s="243" t="s">
        <v>907</v>
      </c>
      <c r="C54" s="243"/>
      <c r="D54" s="243"/>
      <c r="E54" s="275">
        <v>18003000</v>
      </c>
      <c r="F54" s="275"/>
      <c r="G54" s="275"/>
      <c r="H54" s="686">
        <v>45433</v>
      </c>
      <c r="I54" s="242" t="s">
        <v>306</v>
      </c>
      <c r="J54" s="445" t="s">
        <v>908</v>
      </c>
      <c r="K54" s="445"/>
      <c r="L54" s="445"/>
      <c r="M54" s="445"/>
      <c r="N54" s="445"/>
      <c r="O54" s="445"/>
      <c r="P54" s="445"/>
      <c r="Q54" s="445"/>
      <c r="R54" s="445"/>
      <c r="S54" s="445"/>
      <c r="T54" s="445"/>
      <c r="U54" s="445"/>
      <c r="V54" s="445"/>
      <c r="W54" s="445"/>
      <c r="X54" s="445"/>
      <c r="Y54" s="445"/>
      <c r="Z54" s="445"/>
    </row>
    <row r="55" spans="1:26" ht="15.75" hidden="1" customHeight="1" x14ac:dyDescent="0.25">
      <c r="A55" s="242">
        <v>10</v>
      </c>
      <c r="B55" s="243" t="s">
        <v>909</v>
      </c>
      <c r="C55" s="243"/>
      <c r="D55" s="243"/>
      <c r="E55" s="275">
        <v>9590000</v>
      </c>
      <c r="F55" s="275"/>
      <c r="G55" s="275"/>
      <c r="H55" s="686">
        <v>45434</v>
      </c>
      <c r="I55" s="242" t="s">
        <v>306</v>
      </c>
      <c r="J55" s="445" t="s">
        <v>910</v>
      </c>
      <c r="K55" s="445"/>
      <c r="L55" s="445"/>
      <c r="M55" s="445"/>
      <c r="N55" s="445"/>
      <c r="O55" s="445"/>
      <c r="P55" s="445"/>
      <c r="Q55" s="445"/>
      <c r="R55" s="445"/>
      <c r="S55" s="445"/>
      <c r="T55" s="445"/>
      <c r="U55" s="445"/>
      <c r="V55" s="445"/>
      <c r="W55" s="445"/>
      <c r="X55" s="445"/>
      <c r="Y55" s="445"/>
      <c r="Z55" s="445"/>
    </row>
    <row r="56" spans="1:26" ht="15.75" hidden="1" customHeight="1" x14ac:dyDescent="0.25">
      <c r="A56" s="242">
        <v>11</v>
      </c>
      <c r="B56" s="243" t="s">
        <v>911</v>
      </c>
      <c r="C56" s="243"/>
      <c r="D56" s="243"/>
      <c r="E56" s="275">
        <v>4700000</v>
      </c>
      <c r="F56" s="275"/>
      <c r="G56" s="275"/>
      <c r="H56" s="686">
        <v>45423</v>
      </c>
      <c r="I56" s="242" t="s">
        <v>306</v>
      </c>
      <c r="J56" s="445" t="s">
        <v>912</v>
      </c>
      <c r="K56" s="445"/>
      <c r="L56" s="445"/>
      <c r="M56" s="445"/>
      <c r="N56" s="445"/>
      <c r="O56" s="445"/>
      <c r="P56" s="445"/>
      <c r="Q56" s="445"/>
      <c r="R56" s="445"/>
      <c r="S56" s="445"/>
      <c r="T56" s="445"/>
      <c r="U56" s="445"/>
      <c r="V56" s="445"/>
      <c r="W56" s="445"/>
      <c r="X56" s="445"/>
      <c r="Y56" s="445"/>
      <c r="Z56" s="445"/>
    </row>
    <row r="57" spans="1:26" ht="15.75" hidden="1" customHeight="1" x14ac:dyDescent="0.25">
      <c r="A57" s="242">
        <v>12</v>
      </c>
      <c r="B57" s="243" t="s">
        <v>913</v>
      </c>
      <c r="C57" s="243"/>
      <c r="D57" s="243"/>
      <c r="E57" s="275">
        <v>13180000</v>
      </c>
      <c r="F57" s="275"/>
      <c r="G57" s="275"/>
      <c r="H57" s="686">
        <v>45460</v>
      </c>
      <c r="I57" s="242" t="s">
        <v>306</v>
      </c>
      <c r="J57" s="445" t="s">
        <v>910</v>
      </c>
      <c r="K57" s="445"/>
      <c r="L57" s="445"/>
      <c r="M57" s="445"/>
      <c r="N57" s="445"/>
      <c r="O57" s="445"/>
      <c r="P57" s="445"/>
      <c r="Q57" s="445"/>
      <c r="R57" s="445"/>
      <c r="S57" s="445"/>
      <c r="T57" s="445"/>
      <c r="U57" s="445"/>
      <c r="V57" s="445"/>
      <c r="W57" s="445"/>
      <c r="X57" s="445"/>
      <c r="Y57" s="445"/>
      <c r="Z57" s="445"/>
    </row>
    <row r="58" spans="1:26" ht="15.75" hidden="1" customHeight="1" x14ac:dyDescent="0.25">
      <c r="A58" s="446">
        <v>13</v>
      </c>
      <c r="B58" s="447" t="s">
        <v>914</v>
      </c>
      <c r="C58" s="447"/>
      <c r="D58" s="447"/>
      <c r="E58" s="448">
        <v>20800000</v>
      </c>
      <c r="F58" s="448"/>
      <c r="G58" s="448"/>
      <c r="H58" s="748">
        <v>45468</v>
      </c>
      <c r="I58" s="446" t="s">
        <v>306</v>
      </c>
      <c r="J58" s="37"/>
      <c r="K58" s="37"/>
      <c r="L58" s="37"/>
      <c r="M58" s="37"/>
      <c r="N58" s="37"/>
      <c r="O58" s="37"/>
      <c r="P58" s="37"/>
      <c r="Q58" s="37"/>
      <c r="R58" s="37"/>
      <c r="S58" s="37"/>
      <c r="T58" s="37"/>
      <c r="U58" s="37"/>
      <c r="V58" s="37"/>
      <c r="W58" s="37"/>
      <c r="X58" s="37"/>
      <c r="Y58" s="37"/>
      <c r="Z58" s="37"/>
    </row>
    <row r="59" spans="1:26" ht="15.75" hidden="1" customHeight="1" x14ac:dyDescent="0.25">
      <c r="A59" s="242">
        <v>14</v>
      </c>
      <c r="B59" s="243" t="s">
        <v>915</v>
      </c>
      <c r="C59" s="243"/>
      <c r="D59" s="243"/>
      <c r="E59" s="275">
        <v>62013000</v>
      </c>
      <c r="F59" s="275"/>
      <c r="G59" s="275"/>
      <c r="H59" s="686">
        <v>45471</v>
      </c>
      <c r="I59" s="242" t="s">
        <v>306</v>
      </c>
      <c r="J59" s="445"/>
      <c r="K59" s="445"/>
      <c r="L59" s="445"/>
      <c r="M59" s="445"/>
      <c r="N59" s="445"/>
      <c r="O59" s="445"/>
      <c r="P59" s="445"/>
      <c r="Q59" s="445"/>
      <c r="R59" s="445"/>
      <c r="S59" s="445"/>
      <c r="T59" s="445"/>
      <c r="U59" s="445"/>
      <c r="V59" s="445"/>
      <c r="W59" s="445"/>
      <c r="X59" s="445"/>
      <c r="Y59" s="445"/>
      <c r="Z59" s="445"/>
    </row>
    <row r="60" spans="1:26" ht="15.75" hidden="1" customHeight="1" x14ac:dyDescent="0.25">
      <c r="A60" s="242">
        <v>15</v>
      </c>
      <c r="B60" s="243" t="s">
        <v>916</v>
      </c>
      <c r="C60" s="243"/>
      <c r="D60" s="243"/>
      <c r="E60" s="275">
        <v>73027000</v>
      </c>
      <c r="F60" s="275"/>
      <c r="G60" s="275"/>
      <c r="H60" s="686">
        <v>45481</v>
      </c>
      <c r="I60" s="242" t="s">
        <v>306</v>
      </c>
      <c r="J60" s="445"/>
      <c r="K60" s="445"/>
      <c r="L60" s="445"/>
      <c r="M60" s="445"/>
      <c r="N60" s="445"/>
      <c r="O60" s="445"/>
      <c r="P60" s="445"/>
      <c r="Q60" s="445"/>
      <c r="R60" s="445"/>
      <c r="S60" s="445"/>
      <c r="T60" s="445"/>
      <c r="U60" s="445"/>
      <c r="V60" s="445"/>
      <c r="W60" s="445"/>
      <c r="X60" s="445"/>
      <c r="Y60" s="445"/>
      <c r="Z60" s="445"/>
    </row>
    <row r="61" spans="1:26" ht="15.75" hidden="1" customHeight="1" x14ac:dyDescent="0.25">
      <c r="A61" s="242">
        <v>16</v>
      </c>
      <c r="B61" s="243" t="s">
        <v>917</v>
      </c>
      <c r="C61" s="243"/>
      <c r="D61" s="243"/>
      <c r="E61" s="275">
        <v>4679000</v>
      </c>
      <c r="F61" s="275"/>
      <c r="G61" s="275"/>
      <c r="H61" s="686">
        <v>45481</v>
      </c>
      <c r="I61" s="242" t="s">
        <v>306</v>
      </c>
      <c r="J61" s="445"/>
      <c r="K61" s="445"/>
      <c r="L61" s="445"/>
      <c r="M61" s="445"/>
      <c r="N61" s="445"/>
      <c r="O61" s="445"/>
      <c r="P61" s="445"/>
      <c r="Q61" s="445"/>
      <c r="R61" s="445"/>
      <c r="S61" s="445"/>
      <c r="T61" s="445"/>
      <c r="U61" s="445"/>
      <c r="V61" s="445"/>
      <c r="W61" s="445"/>
      <c r="X61" s="445"/>
      <c r="Y61" s="445"/>
      <c r="Z61" s="445"/>
    </row>
    <row r="62" spans="1:26" ht="15.75" hidden="1" customHeight="1" x14ac:dyDescent="0.25">
      <c r="A62" s="242">
        <v>17</v>
      </c>
      <c r="B62" s="243" t="s">
        <v>918</v>
      </c>
      <c r="C62" s="243"/>
      <c r="D62" s="243"/>
      <c r="E62" s="275">
        <v>14016000</v>
      </c>
      <c r="F62" s="275"/>
      <c r="G62" s="275"/>
      <c r="H62" s="686">
        <v>45481</v>
      </c>
      <c r="I62" s="242" t="s">
        <v>306</v>
      </c>
      <c r="J62" s="445"/>
      <c r="K62" s="445"/>
      <c r="L62" s="445"/>
      <c r="M62" s="445"/>
      <c r="N62" s="445"/>
      <c r="O62" s="445"/>
      <c r="P62" s="445"/>
      <c r="Q62" s="445"/>
      <c r="R62" s="445"/>
      <c r="S62" s="445"/>
      <c r="T62" s="445"/>
      <c r="U62" s="445"/>
      <c r="V62" s="445"/>
      <c r="W62" s="445"/>
      <c r="X62" s="445"/>
      <c r="Y62" s="445"/>
      <c r="Z62" s="445"/>
    </row>
    <row r="63" spans="1:26" ht="15.75" hidden="1" customHeight="1" x14ac:dyDescent="0.25">
      <c r="A63" s="242">
        <v>18</v>
      </c>
      <c r="B63" s="243" t="s">
        <v>919</v>
      </c>
      <c r="C63" s="243"/>
      <c r="D63" s="243"/>
      <c r="E63" s="275">
        <v>5092593</v>
      </c>
      <c r="F63" s="275"/>
      <c r="G63" s="275"/>
      <c r="H63" s="686">
        <v>45488</v>
      </c>
      <c r="I63" s="242" t="s">
        <v>306</v>
      </c>
      <c r="J63" s="445"/>
      <c r="K63" s="445"/>
      <c r="L63" s="445"/>
      <c r="M63" s="445"/>
      <c r="N63" s="445"/>
      <c r="O63" s="445"/>
      <c r="P63" s="445"/>
      <c r="Q63" s="445"/>
      <c r="R63" s="445"/>
      <c r="S63" s="445"/>
      <c r="T63" s="445"/>
      <c r="U63" s="445"/>
      <c r="V63" s="445"/>
      <c r="W63" s="445"/>
      <c r="X63" s="445"/>
      <c r="Y63" s="445"/>
      <c r="Z63" s="445"/>
    </row>
    <row r="64" spans="1:26" ht="15.75" hidden="1" customHeight="1" x14ac:dyDescent="0.25">
      <c r="A64" s="242">
        <v>19</v>
      </c>
      <c r="B64" s="243" t="s">
        <v>920</v>
      </c>
      <c r="C64" s="243"/>
      <c r="D64" s="243"/>
      <c r="E64" s="275">
        <v>20338600</v>
      </c>
      <c r="F64" s="275"/>
      <c r="G64" s="275"/>
      <c r="H64" s="686">
        <v>45495</v>
      </c>
      <c r="I64" s="242" t="s">
        <v>306</v>
      </c>
      <c r="J64" s="445"/>
      <c r="K64" s="445"/>
      <c r="L64" s="445"/>
      <c r="M64" s="445"/>
      <c r="N64" s="445"/>
      <c r="O64" s="445"/>
      <c r="P64" s="445"/>
      <c r="Q64" s="445"/>
      <c r="R64" s="445"/>
      <c r="S64" s="445"/>
      <c r="T64" s="445"/>
      <c r="U64" s="445"/>
      <c r="V64" s="445"/>
      <c r="W64" s="445"/>
      <c r="X64" s="445"/>
      <c r="Y64" s="445"/>
      <c r="Z64" s="445"/>
    </row>
    <row r="65" spans="1:26" ht="15.75" hidden="1" customHeight="1" x14ac:dyDescent="0.25">
      <c r="A65" s="242">
        <v>20</v>
      </c>
      <c r="B65" s="243" t="s">
        <v>921</v>
      </c>
      <c r="C65" s="243"/>
      <c r="D65" s="243"/>
      <c r="E65" s="275">
        <v>20205000</v>
      </c>
      <c r="F65" s="275"/>
      <c r="G65" s="275"/>
      <c r="H65" s="686">
        <v>45488</v>
      </c>
      <c r="I65" s="242" t="s">
        <v>306</v>
      </c>
      <c r="J65" s="445"/>
      <c r="K65" s="445"/>
      <c r="L65" s="445"/>
      <c r="M65" s="445"/>
      <c r="N65" s="445"/>
      <c r="O65" s="445"/>
      <c r="P65" s="445"/>
      <c r="Q65" s="445"/>
      <c r="R65" s="445"/>
      <c r="S65" s="445"/>
      <c r="T65" s="445"/>
      <c r="U65" s="445"/>
      <c r="V65" s="445"/>
      <c r="W65" s="445"/>
      <c r="X65" s="445"/>
      <c r="Y65" s="445"/>
      <c r="Z65" s="445"/>
    </row>
    <row r="66" spans="1:26" ht="15.75" hidden="1" customHeight="1" x14ac:dyDescent="0.25">
      <c r="A66" s="242">
        <v>21</v>
      </c>
      <c r="B66" s="243" t="s">
        <v>922</v>
      </c>
      <c r="C66" s="243"/>
      <c r="D66" s="243"/>
      <c r="E66" s="275">
        <v>6100000</v>
      </c>
      <c r="F66" s="275"/>
      <c r="G66" s="275"/>
      <c r="H66" s="686">
        <v>45488</v>
      </c>
      <c r="I66" s="242" t="s">
        <v>306</v>
      </c>
      <c r="K66" s="445"/>
      <c r="L66" s="445"/>
      <c r="M66" s="445"/>
      <c r="N66" s="445"/>
      <c r="O66" s="445"/>
      <c r="P66" s="445"/>
      <c r="Q66" s="445"/>
      <c r="R66" s="445"/>
      <c r="S66" s="445"/>
      <c r="T66" s="445"/>
      <c r="U66" s="445"/>
      <c r="V66" s="445"/>
      <c r="W66" s="445"/>
      <c r="X66" s="445"/>
      <c r="Y66" s="445"/>
      <c r="Z66" s="445"/>
    </row>
    <row r="67" spans="1:26" ht="15.75" hidden="1" customHeight="1" x14ac:dyDescent="0.25">
      <c r="A67" s="445"/>
      <c r="B67" s="243" t="s">
        <v>923</v>
      </c>
      <c r="C67" s="243"/>
      <c r="D67" s="243"/>
      <c r="E67" s="275">
        <v>16675000</v>
      </c>
      <c r="F67" s="275"/>
      <c r="G67" s="275"/>
      <c r="H67" s="686">
        <v>45505</v>
      </c>
      <c r="I67" s="242" t="s">
        <v>306</v>
      </c>
      <c r="J67" s="445"/>
      <c r="K67" s="445"/>
      <c r="L67" s="445"/>
      <c r="M67" s="445"/>
      <c r="N67" s="445" t="s">
        <v>327</v>
      </c>
      <c r="O67" s="445"/>
      <c r="P67" s="445"/>
      <c r="Q67" s="445"/>
      <c r="R67" s="445"/>
      <c r="S67" s="445"/>
      <c r="T67" s="445"/>
      <c r="U67" s="445"/>
      <c r="V67" s="445"/>
      <c r="W67" s="445"/>
      <c r="X67" s="445"/>
      <c r="Y67" s="445"/>
      <c r="Z67" s="445"/>
    </row>
    <row r="68" spans="1:26" ht="15.75" hidden="1" customHeight="1" x14ac:dyDescent="0.25">
      <c r="A68" s="445"/>
      <c r="B68" s="243" t="s">
        <v>924</v>
      </c>
      <c r="C68" s="243" t="s">
        <v>327</v>
      </c>
      <c r="D68" s="243"/>
      <c r="E68" s="275">
        <v>2592593</v>
      </c>
      <c r="F68" s="275"/>
      <c r="G68" s="275"/>
      <c r="H68" s="686">
        <v>45491</v>
      </c>
      <c r="I68" s="242" t="s">
        <v>329</v>
      </c>
      <c r="J68" s="445" t="s">
        <v>925</v>
      </c>
      <c r="K68" s="445"/>
      <c r="L68" s="445"/>
      <c r="M68" s="445"/>
      <c r="N68" s="445"/>
      <c r="O68" s="445"/>
      <c r="P68" s="445"/>
      <c r="Q68" s="445"/>
      <c r="R68" s="445"/>
      <c r="S68" s="445"/>
      <c r="T68" s="445"/>
      <c r="U68" s="445"/>
      <c r="V68" s="445"/>
      <c r="W68" s="445"/>
      <c r="X68" s="445"/>
      <c r="Y68" s="445"/>
      <c r="Z68" s="445"/>
    </row>
    <row r="69" spans="1:26" ht="15.75" hidden="1" customHeight="1" x14ac:dyDescent="0.25">
      <c r="A69" s="445"/>
      <c r="B69" s="243" t="s">
        <v>926</v>
      </c>
      <c r="C69" s="243"/>
      <c r="D69" s="243"/>
      <c r="E69" s="275">
        <v>7050000</v>
      </c>
      <c r="F69" s="275"/>
      <c r="G69" s="275"/>
      <c r="H69" s="686">
        <v>45510</v>
      </c>
      <c r="I69" s="242" t="s">
        <v>306</v>
      </c>
      <c r="J69" s="445"/>
      <c r="K69" s="445"/>
      <c r="L69" s="445"/>
      <c r="M69" s="445"/>
      <c r="N69" s="445"/>
      <c r="O69" s="445"/>
      <c r="P69" s="445"/>
      <c r="Q69" s="445"/>
      <c r="R69" s="445"/>
      <c r="S69" s="445"/>
      <c r="T69" s="445"/>
      <c r="U69" s="445"/>
      <c r="V69" s="445"/>
      <c r="W69" s="445"/>
      <c r="X69" s="445"/>
      <c r="Y69" s="445"/>
      <c r="Z69" s="445"/>
    </row>
    <row r="70" spans="1:26" ht="15.75" hidden="1" customHeight="1" x14ac:dyDescent="0.25">
      <c r="A70" s="445"/>
      <c r="B70" s="243" t="s">
        <v>927</v>
      </c>
      <c r="C70" s="243"/>
      <c r="D70" s="243"/>
      <c r="E70" s="275">
        <v>15650000</v>
      </c>
      <c r="F70" s="275"/>
      <c r="G70" s="275"/>
      <c r="H70" s="686">
        <v>45510</v>
      </c>
      <c r="I70" s="242" t="s">
        <v>306</v>
      </c>
      <c r="J70" s="445"/>
      <c r="K70" s="445"/>
      <c r="L70" s="445"/>
      <c r="M70" s="445"/>
      <c r="N70" s="445"/>
      <c r="O70" s="445"/>
      <c r="P70" s="445"/>
      <c r="Q70" s="445"/>
      <c r="R70" s="445"/>
      <c r="S70" s="445"/>
      <c r="T70" s="445"/>
      <c r="U70" s="445"/>
      <c r="V70" s="445"/>
      <c r="W70" s="445"/>
      <c r="X70" s="445"/>
      <c r="Y70" s="445"/>
      <c r="Z70" s="445"/>
    </row>
    <row r="71" spans="1:26" ht="15.75" hidden="1" customHeight="1" x14ac:dyDescent="0.25">
      <c r="A71" s="445"/>
      <c r="B71" s="243" t="s">
        <v>928</v>
      </c>
      <c r="C71" s="243"/>
      <c r="D71" s="243"/>
      <c r="E71" s="275">
        <v>5400000</v>
      </c>
      <c r="F71" s="275"/>
      <c r="G71" s="275">
        <v>4200000</v>
      </c>
      <c r="H71" s="686">
        <v>45516</v>
      </c>
      <c r="I71" s="242" t="s">
        <v>806</v>
      </c>
      <c r="J71" s="445"/>
      <c r="K71" s="445"/>
      <c r="L71" s="445"/>
      <c r="M71" s="445"/>
      <c r="N71" s="445"/>
      <c r="O71" s="445"/>
      <c r="P71" s="445"/>
      <c r="Q71" s="445"/>
      <c r="R71" s="445"/>
      <c r="S71" s="445"/>
      <c r="T71" s="445"/>
      <c r="U71" s="445"/>
      <c r="V71" s="445"/>
      <c r="W71" s="445"/>
      <c r="X71" s="445"/>
      <c r="Y71" s="445"/>
      <c r="Z71" s="445"/>
    </row>
    <row r="72" spans="1:26" ht="15.75" hidden="1" customHeight="1" x14ac:dyDescent="0.25">
      <c r="A72" s="445"/>
      <c r="B72" s="243" t="s">
        <v>929</v>
      </c>
      <c r="C72" s="243"/>
      <c r="D72" s="243"/>
      <c r="E72" s="275">
        <v>15650000</v>
      </c>
      <c r="F72" s="275"/>
      <c r="G72" s="275"/>
      <c r="H72" s="686">
        <v>45518</v>
      </c>
      <c r="I72" s="242" t="s">
        <v>306</v>
      </c>
      <c r="J72" s="445"/>
      <c r="K72" s="445"/>
      <c r="L72" s="445"/>
      <c r="M72" s="445"/>
      <c r="N72" s="445"/>
      <c r="O72" s="445"/>
      <c r="P72" s="445"/>
      <c r="Q72" s="445"/>
      <c r="R72" s="445"/>
      <c r="S72" s="445"/>
      <c r="T72" s="445"/>
      <c r="U72" s="445"/>
      <c r="V72" s="445"/>
      <c r="W72" s="445"/>
      <c r="X72" s="445"/>
      <c r="Y72" s="445"/>
      <c r="Z72" s="445"/>
    </row>
    <row r="73" spans="1:26" ht="15.75" hidden="1" customHeight="1" x14ac:dyDescent="0.25">
      <c r="A73" s="445"/>
      <c r="B73" s="472" t="s">
        <v>930</v>
      </c>
      <c r="C73" s="243"/>
      <c r="D73" s="243"/>
      <c r="E73" s="275">
        <v>8366000</v>
      </c>
      <c r="F73" s="275"/>
      <c r="G73" s="275"/>
      <c r="H73" s="686">
        <v>45527</v>
      </c>
      <c r="I73" s="242" t="s">
        <v>306</v>
      </c>
      <c r="J73" s="445"/>
      <c r="K73" s="445"/>
      <c r="L73" s="445"/>
      <c r="M73" s="445"/>
      <c r="N73" s="445"/>
      <c r="O73" s="445"/>
      <c r="P73" s="445"/>
      <c r="Q73" s="445"/>
      <c r="R73" s="445"/>
      <c r="S73" s="445"/>
      <c r="T73" s="445"/>
      <c r="U73" s="445"/>
      <c r="V73" s="445"/>
      <c r="W73" s="445"/>
      <c r="X73" s="445"/>
      <c r="Y73" s="445"/>
      <c r="Z73" s="445"/>
    </row>
    <row r="74" spans="1:26" ht="15.75" hidden="1" customHeight="1" x14ac:dyDescent="0.25">
      <c r="A74" s="445"/>
      <c r="B74" s="243" t="s">
        <v>931</v>
      </c>
      <c r="C74" s="243"/>
      <c r="D74" s="243"/>
      <c r="E74" s="275">
        <v>2850000</v>
      </c>
      <c r="F74" s="275"/>
      <c r="G74" s="275">
        <v>6650000</v>
      </c>
      <c r="H74" s="686">
        <v>45540</v>
      </c>
      <c r="I74" s="242" t="s">
        <v>900</v>
      </c>
      <c r="J74" s="445"/>
      <c r="K74" s="445"/>
      <c r="L74" s="445"/>
      <c r="M74" s="445"/>
      <c r="N74" s="445"/>
      <c r="O74" s="445"/>
      <c r="P74" s="445"/>
      <c r="Q74" s="445"/>
      <c r="R74" s="445"/>
      <c r="S74" s="445"/>
      <c r="T74" s="445"/>
      <c r="U74" s="445"/>
      <c r="V74" s="445"/>
      <c r="W74" s="445"/>
      <c r="X74" s="445"/>
      <c r="Y74" s="445"/>
      <c r="Z74" s="445"/>
    </row>
    <row r="75" spans="1:26" ht="15.75" hidden="1" customHeight="1" x14ac:dyDescent="0.25">
      <c r="A75" s="445"/>
      <c r="B75" s="243" t="s">
        <v>932</v>
      </c>
      <c r="C75" s="243"/>
      <c r="D75" s="243"/>
      <c r="E75" s="275"/>
      <c r="F75" s="275"/>
      <c r="G75" s="275">
        <v>35000000</v>
      </c>
      <c r="H75" s="686">
        <v>45555</v>
      </c>
      <c r="I75" s="242" t="s">
        <v>567</v>
      </c>
      <c r="J75" s="445"/>
      <c r="K75" s="445"/>
      <c r="L75" s="445"/>
      <c r="M75" s="445"/>
      <c r="N75" s="445"/>
      <c r="O75" s="445"/>
      <c r="P75" s="445"/>
      <c r="Q75" s="445"/>
      <c r="R75" s="445"/>
      <c r="S75" s="445"/>
      <c r="T75" s="445"/>
      <c r="U75" s="445"/>
      <c r="V75" s="445"/>
      <c r="W75" s="445"/>
      <c r="X75" s="445"/>
      <c r="Y75" s="445"/>
      <c r="Z75" s="445"/>
    </row>
    <row r="76" spans="1:26" ht="15.75" hidden="1" customHeight="1" x14ac:dyDescent="0.25">
      <c r="A76" s="445"/>
      <c r="B76" s="243" t="s">
        <v>933</v>
      </c>
      <c r="C76" s="243"/>
      <c r="D76" s="243"/>
      <c r="E76" s="275">
        <v>10224000</v>
      </c>
      <c r="F76" s="275"/>
      <c r="G76" s="275">
        <v>10400000</v>
      </c>
      <c r="H76" s="686">
        <v>45562</v>
      </c>
      <c r="I76" s="242" t="s">
        <v>806</v>
      </c>
      <c r="J76" s="445"/>
      <c r="K76" s="445"/>
      <c r="L76" s="445"/>
      <c r="M76" s="445"/>
      <c r="N76" s="445"/>
      <c r="O76" s="445"/>
      <c r="P76" s="445"/>
      <c r="Q76" s="445"/>
      <c r="R76" s="445"/>
      <c r="S76" s="445"/>
      <c r="T76" s="445"/>
      <c r="U76" s="445"/>
      <c r="V76" s="445"/>
      <c r="W76" s="445"/>
      <c r="X76" s="445"/>
      <c r="Y76" s="445"/>
      <c r="Z76" s="445"/>
    </row>
    <row r="77" spans="1:26" ht="15.75" hidden="1" customHeight="1" x14ac:dyDescent="0.25">
      <c r="A77" s="445"/>
      <c r="B77" s="243" t="s">
        <v>934</v>
      </c>
      <c r="C77" s="243"/>
      <c r="D77" s="243"/>
      <c r="E77" s="275"/>
      <c r="F77" s="275"/>
      <c r="G77" s="275">
        <v>14000000</v>
      </c>
      <c r="H77" s="686">
        <v>45568</v>
      </c>
      <c r="I77" s="242" t="s">
        <v>535</v>
      </c>
      <c r="J77" s="445"/>
      <c r="K77" s="445"/>
      <c r="L77" s="445"/>
      <c r="M77" s="445"/>
      <c r="N77" s="445"/>
      <c r="O77" s="445"/>
      <c r="P77" s="445"/>
      <c r="Q77" s="445"/>
      <c r="R77" s="445"/>
      <c r="S77" s="445"/>
      <c r="T77" s="445"/>
      <c r="U77" s="445"/>
      <c r="V77" s="445"/>
      <c r="W77" s="445"/>
      <c r="X77" s="445"/>
      <c r="Y77" s="445"/>
      <c r="Z77" s="445"/>
    </row>
    <row r="78" spans="1:26" ht="15.75" hidden="1" customHeight="1" x14ac:dyDescent="0.25">
      <c r="A78" s="445"/>
      <c r="B78" s="243" t="s">
        <v>935</v>
      </c>
      <c r="C78" s="243"/>
      <c r="D78" s="243"/>
      <c r="E78" s="275">
        <v>27200000</v>
      </c>
      <c r="F78" s="275"/>
      <c r="G78" s="275">
        <v>28540000</v>
      </c>
      <c r="H78" s="686">
        <v>45569</v>
      </c>
      <c r="I78" s="242" t="s">
        <v>535</v>
      </c>
      <c r="J78" s="445"/>
      <c r="K78" s="445"/>
      <c r="L78" s="445"/>
      <c r="M78" s="445"/>
      <c r="N78" s="445"/>
      <c r="O78" s="445"/>
      <c r="P78" s="445"/>
      <c r="Q78" s="445"/>
      <c r="R78" s="445"/>
      <c r="S78" s="445"/>
      <c r="T78" s="445"/>
      <c r="U78" s="445"/>
      <c r="V78" s="445"/>
      <c r="W78" s="445"/>
      <c r="X78" s="445"/>
      <c r="Y78" s="445"/>
      <c r="Z78" s="445"/>
    </row>
    <row r="79" spans="1:26" ht="14.25" customHeight="1" x14ac:dyDescent="0.25">
      <c r="A79" s="37"/>
      <c r="B79" s="447" t="s">
        <v>936</v>
      </c>
      <c r="C79" s="447"/>
      <c r="D79" s="447"/>
      <c r="E79" s="448">
        <v>3300000</v>
      </c>
      <c r="F79" s="448"/>
      <c r="G79" s="448">
        <v>3300000</v>
      </c>
      <c r="H79" s="748">
        <v>45570</v>
      </c>
      <c r="I79" s="446" t="s">
        <v>535</v>
      </c>
      <c r="J79" s="37"/>
      <c r="K79" s="37"/>
      <c r="L79" s="37"/>
      <c r="M79" s="37"/>
      <c r="N79" s="37"/>
      <c r="O79" s="37"/>
      <c r="P79" s="37"/>
      <c r="Q79" s="37"/>
      <c r="R79" s="37"/>
      <c r="S79" s="37"/>
      <c r="T79" s="37"/>
      <c r="U79" s="37"/>
      <c r="V79" s="37"/>
      <c r="W79" s="37"/>
      <c r="X79" s="37"/>
      <c r="Y79" s="37"/>
      <c r="Z79" s="37"/>
    </row>
    <row r="80" spans="1:26" ht="18" customHeight="1" x14ac:dyDescent="0.25">
      <c r="B80" s="243" t="s">
        <v>937</v>
      </c>
      <c r="E80" s="275">
        <v>12861000</v>
      </c>
      <c r="F80" s="275"/>
      <c r="G80" s="275">
        <v>12861000</v>
      </c>
      <c r="H80" s="686">
        <v>45575</v>
      </c>
      <c r="I80" s="242" t="s">
        <v>442</v>
      </c>
    </row>
    <row r="81" spans="1:26" ht="21.75" customHeight="1" x14ac:dyDescent="0.25">
      <c r="A81" s="445"/>
      <c r="B81" s="243" t="s">
        <v>938</v>
      </c>
      <c r="C81" s="243" t="s">
        <v>939</v>
      </c>
      <c r="D81" s="243"/>
      <c r="E81" s="275">
        <v>600000</v>
      </c>
      <c r="F81" s="275"/>
      <c r="G81" s="275"/>
      <c r="H81" s="686">
        <v>45566</v>
      </c>
      <c r="I81" s="242" t="s">
        <v>442</v>
      </c>
      <c r="J81" s="445"/>
      <c r="K81" s="445"/>
      <c r="L81" s="445"/>
      <c r="M81" s="445"/>
      <c r="N81" s="445"/>
      <c r="O81" s="445"/>
      <c r="P81" s="445"/>
      <c r="Q81" s="445"/>
      <c r="R81" s="445"/>
      <c r="S81" s="445"/>
      <c r="T81" s="445"/>
      <c r="U81" s="445"/>
      <c r="V81" s="445"/>
      <c r="W81" s="445"/>
      <c r="X81" s="445"/>
      <c r="Y81" s="445"/>
      <c r="Z81" s="445"/>
    </row>
    <row r="82" spans="1:26" ht="15.75" hidden="1" customHeight="1" x14ac:dyDescent="0.25">
      <c r="A82" s="445"/>
      <c r="B82" s="243" t="s">
        <v>940</v>
      </c>
      <c r="C82" s="243"/>
      <c r="D82" s="243"/>
      <c r="E82" s="275"/>
      <c r="F82" s="275"/>
      <c r="G82" s="275">
        <v>21130000</v>
      </c>
      <c r="H82" s="686">
        <v>45594</v>
      </c>
      <c r="I82" s="242" t="s">
        <v>535</v>
      </c>
      <c r="J82" s="445"/>
      <c r="K82" s="445"/>
      <c r="L82" s="445"/>
      <c r="M82" s="445"/>
      <c r="N82" s="445"/>
      <c r="O82" s="445"/>
      <c r="P82" s="445"/>
      <c r="Q82" s="445"/>
      <c r="R82" s="445"/>
      <c r="S82" s="445"/>
      <c r="T82" s="445"/>
      <c r="U82" s="445"/>
      <c r="V82" s="445"/>
      <c r="W82" s="445"/>
      <c r="X82" s="445"/>
      <c r="Y82" s="445"/>
      <c r="Z82" s="445"/>
    </row>
    <row r="83" spans="1:26" ht="15.75" hidden="1" customHeight="1" x14ac:dyDescent="0.25">
      <c r="A83" s="445"/>
      <c r="B83" s="243" t="s">
        <v>941</v>
      </c>
      <c r="C83" s="243"/>
      <c r="D83" s="243"/>
      <c r="E83" s="275"/>
      <c r="F83" s="275"/>
      <c r="G83" s="275">
        <v>3855000</v>
      </c>
      <c r="H83" s="686">
        <v>45593</v>
      </c>
      <c r="I83" s="242" t="s">
        <v>442</v>
      </c>
      <c r="J83" s="445"/>
      <c r="K83" s="445"/>
      <c r="L83" s="445"/>
      <c r="M83" s="445"/>
      <c r="N83" s="445"/>
      <c r="O83" s="445"/>
      <c r="P83" s="445"/>
      <c r="Q83" s="445"/>
      <c r="R83" s="445"/>
      <c r="S83" s="445"/>
      <c r="T83" s="445"/>
      <c r="U83" s="445"/>
      <c r="V83" s="445"/>
      <c r="W83" s="445"/>
      <c r="X83" s="445"/>
      <c r="Y83" s="445"/>
      <c r="Z83" s="445"/>
    </row>
    <row r="84" spans="1:26" ht="15.75" customHeight="1" x14ac:dyDescent="0.25">
      <c r="A84" s="445"/>
      <c r="B84" s="243" t="s">
        <v>942</v>
      </c>
      <c r="C84" s="243"/>
      <c r="D84" s="243"/>
      <c r="E84" s="275">
        <v>21305000</v>
      </c>
      <c r="F84" s="275"/>
      <c r="G84" s="275"/>
      <c r="H84" s="686">
        <v>45590</v>
      </c>
      <c r="I84" s="242" t="s">
        <v>442</v>
      </c>
      <c r="J84" s="445"/>
      <c r="K84" s="445"/>
      <c r="L84" s="445"/>
      <c r="M84" s="445"/>
      <c r="N84" s="445"/>
      <c r="O84" s="445"/>
      <c r="P84" s="445"/>
      <c r="Q84" s="445"/>
      <c r="R84" s="445"/>
      <c r="S84" s="445"/>
      <c r="T84" s="445"/>
      <c r="U84" s="445"/>
      <c r="V84" s="445"/>
      <c r="W84" s="445"/>
      <c r="X84" s="445"/>
      <c r="Y84" s="445"/>
      <c r="Z84" s="445"/>
    </row>
    <row r="85" spans="1:26" ht="15.75" customHeight="1" x14ac:dyDescent="0.25">
      <c r="A85" s="445"/>
      <c r="B85" s="243" t="s">
        <v>943</v>
      </c>
      <c r="C85" s="243"/>
      <c r="D85" s="243"/>
      <c r="E85" s="275">
        <v>18380000</v>
      </c>
      <c r="F85" s="275"/>
      <c r="G85" s="275"/>
      <c r="H85" s="686">
        <v>45600</v>
      </c>
      <c r="I85" s="242" t="s">
        <v>442</v>
      </c>
      <c r="J85" s="445"/>
      <c r="K85" s="445"/>
      <c r="L85" s="445"/>
      <c r="M85" s="445"/>
      <c r="N85" s="445"/>
      <c r="O85" s="445"/>
      <c r="P85" s="445"/>
      <c r="Q85" s="445"/>
      <c r="R85" s="445"/>
      <c r="S85" s="445"/>
      <c r="T85" s="445"/>
      <c r="U85" s="445"/>
      <c r="V85" s="445"/>
      <c r="W85" s="445"/>
      <c r="X85" s="445"/>
      <c r="Y85" s="445"/>
      <c r="Z85" s="445"/>
    </row>
    <row r="86" spans="1:26" ht="15.75" customHeight="1" x14ac:dyDescent="0.25">
      <c r="A86" s="445"/>
      <c r="B86" s="243" t="s">
        <v>944</v>
      </c>
      <c r="C86" s="243"/>
      <c r="D86" s="243"/>
      <c r="E86" s="275">
        <v>12103000</v>
      </c>
      <c r="F86" s="275"/>
      <c r="G86" s="275">
        <v>12103000</v>
      </c>
      <c r="H86" s="686">
        <v>45616</v>
      </c>
      <c r="I86" s="242" t="s">
        <v>535</v>
      </c>
      <c r="J86" s="445"/>
      <c r="K86" s="445"/>
      <c r="L86" s="445"/>
      <c r="M86" s="445"/>
      <c r="N86" s="445"/>
      <c r="O86" s="445"/>
      <c r="P86" s="445"/>
      <c r="Q86" s="445"/>
      <c r="R86" s="445"/>
      <c r="S86" s="445"/>
      <c r="T86" s="445"/>
      <c r="U86" s="445"/>
      <c r="V86" s="445"/>
      <c r="W86" s="445"/>
      <c r="X86" s="445"/>
      <c r="Y86" s="445"/>
      <c r="Z86" s="445"/>
    </row>
    <row r="87" spans="1:26" ht="25.5" customHeight="1" x14ac:dyDescent="0.25">
      <c r="A87" s="445"/>
      <c r="B87" s="243" t="s">
        <v>945</v>
      </c>
      <c r="C87" s="243"/>
      <c r="D87" s="243"/>
      <c r="E87" s="275">
        <v>12000000</v>
      </c>
      <c r="F87" s="275"/>
      <c r="G87" s="275">
        <v>12000000</v>
      </c>
      <c r="H87" s="686">
        <v>45623</v>
      </c>
      <c r="I87" s="242" t="s">
        <v>535</v>
      </c>
      <c r="J87" s="445"/>
      <c r="K87" s="445"/>
      <c r="L87" s="445"/>
      <c r="M87" s="445"/>
      <c r="N87" s="445"/>
      <c r="O87" s="445"/>
      <c r="P87" s="445"/>
      <c r="Q87" s="445"/>
      <c r="R87" s="445"/>
      <c r="S87" s="445"/>
      <c r="T87" s="445"/>
      <c r="U87" s="445"/>
      <c r="V87" s="445"/>
      <c r="W87" s="445"/>
      <c r="X87" s="445"/>
      <c r="Y87" s="445"/>
      <c r="Z87" s="445"/>
    </row>
    <row r="88" spans="1:26" ht="15.75" customHeight="1" x14ac:dyDescent="0.25">
      <c r="A88" s="445"/>
      <c r="B88" s="243" t="s">
        <v>946</v>
      </c>
      <c r="C88" s="243"/>
      <c r="D88" s="243"/>
      <c r="E88" s="275"/>
      <c r="F88" s="275"/>
      <c r="G88" s="275">
        <v>5958000</v>
      </c>
      <c r="H88" s="686">
        <v>45623</v>
      </c>
      <c r="I88" s="242" t="s">
        <v>672</v>
      </c>
      <c r="J88" s="445"/>
      <c r="K88" s="445"/>
      <c r="L88" s="445"/>
      <c r="M88" s="445"/>
      <c r="N88" s="445"/>
      <c r="O88" s="445"/>
      <c r="P88" s="445"/>
      <c r="Q88" s="445"/>
      <c r="R88" s="445"/>
      <c r="S88" s="445"/>
      <c r="T88" s="445"/>
      <c r="U88" s="445"/>
      <c r="V88" s="445"/>
      <c r="W88" s="445"/>
      <c r="X88" s="445"/>
      <c r="Y88" s="445"/>
      <c r="Z88" s="445"/>
    </row>
    <row r="89" spans="1:26" ht="15.75" customHeight="1" x14ac:dyDescent="0.25">
      <c r="A89" s="445"/>
      <c r="B89" s="243" t="s">
        <v>947</v>
      </c>
      <c r="C89" s="243"/>
      <c r="D89" s="243"/>
      <c r="E89" s="275">
        <v>10335000</v>
      </c>
      <c r="F89" s="275"/>
      <c r="G89" s="275"/>
      <c r="H89" s="686">
        <v>45632</v>
      </c>
      <c r="I89" s="242" t="s">
        <v>442</v>
      </c>
      <c r="J89" s="445"/>
      <c r="K89" s="445"/>
      <c r="L89" s="445"/>
      <c r="M89" s="445"/>
      <c r="N89" s="445"/>
      <c r="O89" s="445"/>
      <c r="P89" s="445"/>
      <c r="Q89" s="445"/>
      <c r="R89" s="445"/>
      <c r="S89" s="445"/>
      <c r="T89" s="445"/>
      <c r="U89" s="445"/>
      <c r="V89" s="445"/>
      <c r="W89" s="445"/>
      <c r="X89" s="445"/>
      <c r="Y89" s="445"/>
      <c r="Z89" s="445"/>
    </row>
    <row r="90" spans="1:26" ht="15.75" customHeight="1" x14ac:dyDescent="0.25">
      <c r="A90" s="445"/>
      <c r="B90" s="243"/>
      <c r="C90" s="243"/>
      <c r="D90" s="243"/>
      <c r="E90" s="275"/>
      <c r="F90" s="275"/>
      <c r="G90" s="275"/>
      <c r="H90" s="686"/>
      <c r="I90" s="242"/>
      <c r="J90" s="445"/>
      <c r="K90" s="445"/>
      <c r="L90" s="445"/>
      <c r="M90" s="445"/>
      <c r="N90" s="445"/>
      <c r="O90" s="445"/>
      <c r="P90" s="445"/>
      <c r="Q90" s="445"/>
      <c r="R90" s="445"/>
      <c r="S90" s="445"/>
      <c r="T90" s="445"/>
      <c r="U90" s="445"/>
      <c r="V90" s="445"/>
      <c r="W90" s="445"/>
      <c r="X90" s="445"/>
      <c r="Y90" s="445"/>
      <c r="Z90" s="445"/>
    </row>
    <row r="91" spans="1:26" ht="15.75" customHeight="1" x14ac:dyDescent="0.25">
      <c r="A91" s="445"/>
      <c r="B91" s="243"/>
      <c r="C91" s="243"/>
      <c r="D91" s="243"/>
      <c r="E91" s="275"/>
      <c r="F91" s="275"/>
      <c r="G91" s="275"/>
      <c r="H91" s="686"/>
      <c r="I91" s="242"/>
      <c r="J91" s="445"/>
      <c r="K91" s="445"/>
      <c r="L91" s="445"/>
      <c r="M91" s="445"/>
      <c r="N91" s="445"/>
      <c r="O91" s="445"/>
      <c r="P91" s="445"/>
      <c r="Q91" s="445"/>
      <c r="R91" s="445"/>
      <c r="S91" s="445"/>
      <c r="T91" s="445"/>
      <c r="U91" s="445"/>
      <c r="V91" s="445"/>
      <c r="W91" s="445"/>
      <c r="X91" s="445"/>
      <c r="Y91" s="445"/>
      <c r="Z91" s="445"/>
    </row>
    <row r="92" spans="1:26" ht="15.75" customHeight="1" x14ac:dyDescent="0.25">
      <c r="A92" s="445"/>
      <c r="B92" s="243"/>
      <c r="C92" s="243"/>
      <c r="D92" s="243"/>
      <c r="E92" s="275"/>
      <c r="F92" s="275"/>
      <c r="G92" s="275"/>
      <c r="H92" s="686"/>
      <c r="I92" s="242"/>
      <c r="J92" s="445"/>
      <c r="K92" s="445"/>
      <c r="L92" s="445"/>
      <c r="M92" s="445"/>
      <c r="N92" s="445"/>
      <c r="O92" s="445"/>
      <c r="P92" s="445"/>
      <c r="Q92" s="445"/>
      <c r="R92" s="445"/>
      <c r="S92" s="445"/>
      <c r="T92" s="445"/>
      <c r="U92" s="445"/>
      <c r="V92" s="445"/>
      <c r="W92" s="445"/>
      <c r="X92" s="445"/>
      <c r="Y92" s="445"/>
      <c r="Z92" s="445"/>
    </row>
    <row r="93" spans="1:26" ht="15.75" customHeight="1" x14ac:dyDescent="0.25">
      <c r="A93" s="445"/>
      <c r="B93" s="243"/>
      <c r="C93" s="243"/>
      <c r="D93" s="243"/>
      <c r="E93" s="275"/>
      <c r="F93" s="275"/>
      <c r="G93" s="275"/>
      <c r="H93" s="686"/>
      <c r="I93" s="242"/>
      <c r="J93" s="445"/>
      <c r="K93" s="445"/>
      <c r="L93" s="445"/>
      <c r="M93" s="445"/>
      <c r="N93" s="445"/>
      <c r="O93" s="445"/>
      <c r="P93" s="445"/>
      <c r="Q93" s="445"/>
      <c r="R93" s="445"/>
      <c r="S93" s="445"/>
      <c r="T93" s="445"/>
      <c r="U93" s="445"/>
      <c r="V93" s="445"/>
      <c r="W93" s="445"/>
      <c r="X93" s="445"/>
      <c r="Y93" s="445"/>
      <c r="Z93" s="445"/>
    </row>
    <row r="94" spans="1:26" ht="15.75" customHeight="1" x14ac:dyDescent="0.25">
      <c r="A94" s="445"/>
      <c r="B94" s="243"/>
      <c r="C94" s="243"/>
      <c r="D94" s="243"/>
      <c r="E94" s="275"/>
      <c r="F94" s="275"/>
      <c r="G94" s="275"/>
      <c r="H94" s="686"/>
      <c r="I94" s="242"/>
      <c r="J94" s="445"/>
      <c r="K94" s="445"/>
      <c r="L94" s="445"/>
      <c r="M94" s="445"/>
      <c r="N94" s="445"/>
      <c r="O94" s="445"/>
      <c r="P94" s="445"/>
      <c r="Q94" s="445"/>
      <c r="R94" s="445"/>
      <c r="S94" s="445"/>
      <c r="T94" s="445"/>
      <c r="U94" s="445"/>
      <c r="V94" s="445"/>
      <c r="W94" s="445"/>
      <c r="X94" s="445"/>
      <c r="Y94" s="445"/>
      <c r="Z94" s="445"/>
    </row>
    <row r="95" spans="1:26" ht="15.75" customHeight="1" x14ac:dyDescent="0.25">
      <c r="A95" s="445"/>
      <c r="B95" s="243"/>
      <c r="C95" s="243"/>
      <c r="D95" s="243" t="s">
        <v>327</v>
      </c>
      <c r="E95" s="275"/>
      <c r="F95" s="275"/>
      <c r="G95" s="275"/>
      <c r="H95" s="686"/>
      <c r="I95" s="242"/>
      <c r="J95" s="445"/>
      <c r="K95" s="445"/>
      <c r="L95" s="445"/>
      <c r="M95" s="445"/>
      <c r="N95" s="445"/>
      <c r="O95" s="445"/>
      <c r="P95" s="445"/>
      <c r="Q95" s="445"/>
      <c r="R95" s="445"/>
      <c r="S95" s="445"/>
      <c r="T95" s="445"/>
      <c r="U95" s="445"/>
      <c r="V95" s="445"/>
      <c r="W95" s="445"/>
      <c r="X95" s="445"/>
      <c r="Y95" s="445"/>
      <c r="Z95" s="445"/>
    </row>
    <row r="96" spans="1:26" ht="15.75" customHeight="1" x14ac:dyDescent="0.25">
      <c r="A96" s="445"/>
      <c r="B96" s="243"/>
      <c r="C96" s="243"/>
      <c r="D96" s="243"/>
      <c r="E96" s="275"/>
      <c r="F96" s="275"/>
      <c r="G96" s="275"/>
      <c r="H96" s="686"/>
      <c r="I96" s="242"/>
      <c r="J96" s="445"/>
      <c r="K96" s="445"/>
      <c r="L96" s="445"/>
      <c r="M96" s="445"/>
      <c r="N96" s="445"/>
      <c r="O96" s="445"/>
      <c r="P96" s="445"/>
      <c r="Q96" s="445"/>
      <c r="R96" s="445"/>
      <c r="S96" s="445"/>
      <c r="T96" s="445"/>
      <c r="U96" s="445"/>
      <c r="V96" s="445"/>
      <c r="W96" s="445"/>
      <c r="X96" s="445"/>
      <c r="Y96" s="445"/>
      <c r="Z96" s="445"/>
    </row>
    <row r="97" spans="1:26" ht="15.75" customHeight="1" x14ac:dyDescent="0.25">
      <c r="A97" s="445"/>
      <c r="B97" s="243"/>
      <c r="C97" s="243"/>
      <c r="D97" s="243"/>
      <c r="E97" s="275"/>
      <c r="F97" s="275"/>
      <c r="G97" s="275"/>
      <c r="H97" s="686"/>
      <c r="I97" s="242"/>
      <c r="J97" s="445"/>
      <c r="K97" s="445"/>
      <c r="L97" s="445"/>
      <c r="M97" s="445"/>
      <c r="N97" s="445"/>
      <c r="O97" s="445"/>
      <c r="P97" s="445"/>
      <c r="Q97" s="445"/>
      <c r="R97" s="445"/>
      <c r="S97" s="445"/>
      <c r="T97" s="445"/>
      <c r="U97" s="445"/>
      <c r="V97" s="445"/>
      <c r="W97" s="445"/>
      <c r="X97" s="445"/>
      <c r="Y97" s="445"/>
      <c r="Z97" s="445"/>
    </row>
    <row r="98" spans="1:26" ht="15.75" customHeight="1" x14ac:dyDescent="0.25">
      <c r="A98" s="445"/>
      <c r="B98" s="243"/>
      <c r="C98" s="243"/>
      <c r="D98" s="243"/>
      <c r="E98" s="275"/>
      <c r="F98" s="275"/>
      <c r="G98" s="275"/>
      <c r="H98" s="686"/>
      <c r="I98" s="242"/>
      <c r="J98" s="445"/>
      <c r="K98" s="445"/>
      <c r="L98" s="445"/>
      <c r="M98" s="445"/>
      <c r="N98" s="445"/>
      <c r="O98" s="445"/>
      <c r="P98" s="445"/>
      <c r="Q98" s="445"/>
      <c r="R98" s="445"/>
      <c r="S98" s="445"/>
      <c r="T98" s="445"/>
      <c r="U98" s="445"/>
      <c r="V98" s="445"/>
      <c r="W98" s="445"/>
      <c r="X98" s="445"/>
      <c r="Y98" s="445"/>
      <c r="Z98" s="445"/>
    </row>
    <row r="99" spans="1:26" ht="15.75" customHeight="1" x14ac:dyDescent="0.25">
      <c r="A99" s="445"/>
      <c r="B99" s="243"/>
      <c r="C99" s="243"/>
      <c r="D99" s="243"/>
      <c r="E99" s="275"/>
      <c r="F99" s="275"/>
      <c r="G99" s="275"/>
      <c r="H99" s="686"/>
      <c r="I99" s="242"/>
      <c r="J99" s="445"/>
      <c r="K99" s="445"/>
      <c r="L99" s="445"/>
      <c r="M99" s="445"/>
      <c r="N99" s="445"/>
      <c r="O99" s="445"/>
      <c r="P99" s="445"/>
      <c r="Q99" s="445"/>
      <c r="R99" s="445"/>
      <c r="S99" s="445"/>
      <c r="T99" s="445"/>
      <c r="U99" s="445"/>
      <c r="V99" s="445"/>
      <c r="W99" s="445"/>
      <c r="X99" s="445"/>
      <c r="Y99" s="445"/>
      <c r="Z99" s="445"/>
    </row>
    <row r="100" spans="1:26" ht="15.75" customHeight="1" x14ac:dyDescent="0.25">
      <c r="A100" s="445"/>
      <c r="B100" s="243"/>
      <c r="C100" s="243"/>
      <c r="D100" s="243"/>
      <c r="E100" s="275"/>
      <c r="F100" s="275"/>
      <c r="G100" s="275"/>
      <c r="H100" s="686"/>
      <c r="I100" s="242"/>
      <c r="J100" s="445"/>
      <c r="K100" s="445"/>
      <c r="L100" s="445"/>
      <c r="M100" s="445"/>
      <c r="N100" s="445"/>
      <c r="O100" s="445"/>
      <c r="P100" s="445"/>
      <c r="Q100" s="445"/>
      <c r="R100" s="445"/>
      <c r="S100" s="445"/>
      <c r="T100" s="445"/>
      <c r="U100" s="445"/>
      <c r="V100" s="445"/>
      <c r="W100" s="445"/>
      <c r="X100" s="445"/>
      <c r="Y100" s="445"/>
      <c r="Z100" s="445"/>
    </row>
    <row r="101" spans="1:26" ht="15.75" customHeight="1" x14ac:dyDescent="0.25">
      <c r="A101" s="445"/>
      <c r="B101" s="243"/>
      <c r="C101" s="243"/>
      <c r="D101" s="243"/>
      <c r="E101" s="275"/>
      <c r="F101" s="275"/>
      <c r="G101" s="275"/>
      <c r="H101" s="686"/>
      <c r="I101" s="242"/>
      <c r="J101" s="445"/>
      <c r="K101" s="445"/>
      <c r="L101" s="445"/>
      <c r="M101" s="445"/>
      <c r="N101" s="445"/>
      <c r="O101" s="445"/>
      <c r="P101" s="445"/>
      <c r="Q101" s="445"/>
      <c r="R101" s="445"/>
      <c r="S101" s="445"/>
      <c r="T101" s="445"/>
      <c r="U101" s="445"/>
      <c r="V101" s="445"/>
      <c r="W101" s="445"/>
      <c r="X101" s="445"/>
      <c r="Y101" s="445"/>
      <c r="Z101" s="445"/>
    </row>
    <row r="102" spans="1:26" ht="15.75" customHeight="1" x14ac:dyDescent="0.25">
      <c r="A102" s="445"/>
      <c r="B102" s="243"/>
      <c r="C102" s="243"/>
      <c r="D102" s="243"/>
      <c r="E102" s="275"/>
      <c r="F102" s="275"/>
      <c r="G102" s="275"/>
      <c r="H102" s="686"/>
      <c r="I102" s="242"/>
      <c r="J102" s="445"/>
      <c r="K102" s="445"/>
      <c r="L102" s="445"/>
      <c r="M102" s="445"/>
      <c r="N102" s="445"/>
      <c r="O102" s="445"/>
      <c r="P102" s="445"/>
      <c r="Q102" s="445"/>
      <c r="R102" s="445"/>
      <c r="S102" s="445"/>
      <c r="T102" s="445"/>
      <c r="U102" s="445"/>
      <c r="V102" s="445"/>
      <c r="W102" s="445"/>
      <c r="X102" s="445"/>
      <c r="Y102" s="445"/>
      <c r="Z102" s="445"/>
    </row>
    <row r="103" spans="1:26" ht="15.75" customHeight="1" x14ac:dyDescent="0.25">
      <c r="A103" s="445"/>
      <c r="B103" s="243"/>
      <c r="C103" s="243"/>
      <c r="D103" s="243"/>
      <c r="E103" s="275"/>
      <c r="F103" s="275"/>
      <c r="G103" s="275"/>
      <c r="H103" s="686"/>
      <c r="I103" s="242"/>
      <c r="J103" s="445"/>
      <c r="K103" s="445"/>
      <c r="L103" s="445"/>
      <c r="M103" s="445"/>
      <c r="N103" s="445"/>
      <c r="O103" s="445"/>
      <c r="P103" s="445"/>
      <c r="Q103" s="445"/>
      <c r="R103" s="445"/>
      <c r="S103" s="445"/>
      <c r="T103" s="445"/>
      <c r="U103" s="445"/>
      <c r="V103" s="445"/>
      <c r="W103" s="445"/>
      <c r="X103" s="445"/>
      <c r="Y103" s="445"/>
      <c r="Z103" s="445"/>
    </row>
    <row r="104" spans="1:26" ht="15.75" customHeight="1" x14ac:dyDescent="0.25">
      <c r="A104" s="445"/>
      <c r="B104" s="243"/>
      <c r="C104" s="243"/>
      <c r="D104" s="243">
        <f>33170/36020</f>
        <v>0.92087729039422539</v>
      </c>
      <c r="E104" s="275"/>
      <c r="F104" s="275"/>
      <c r="G104" s="275"/>
      <c r="H104" s="686"/>
      <c r="I104" s="242"/>
      <c r="J104" s="445"/>
      <c r="K104" s="445"/>
      <c r="L104" s="445"/>
      <c r="M104" s="445"/>
      <c r="N104" s="445"/>
      <c r="O104" s="445"/>
      <c r="P104" s="445"/>
      <c r="Q104" s="445"/>
      <c r="R104" s="445"/>
      <c r="S104" s="445"/>
      <c r="T104" s="445"/>
      <c r="U104" s="445"/>
      <c r="V104" s="445"/>
      <c r="W104" s="445"/>
      <c r="X104" s="445"/>
      <c r="Y104" s="445"/>
      <c r="Z104" s="445"/>
    </row>
    <row r="105" spans="1:26" ht="15.75" customHeight="1" x14ac:dyDescent="0.25">
      <c r="A105" s="445"/>
      <c r="B105" s="243"/>
      <c r="C105" s="243"/>
      <c r="D105" s="243"/>
      <c r="E105" s="275"/>
      <c r="F105" s="275"/>
      <c r="G105" s="275"/>
      <c r="H105" s="686"/>
      <c r="I105" s="242"/>
      <c r="J105" s="445"/>
      <c r="K105" s="445"/>
      <c r="L105" s="445"/>
      <c r="M105" s="445"/>
      <c r="N105" s="445"/>
      <c r="O105" s="445"/>
      <c r="P105" s="445"/>
      <c r="Q105" s="445"/>
      <c r="R105" s="445"/>
      <c r="S105" s="445"/>
      <c r="T105" s="445"/>
      <c r="U105" s="445"/>
      <c r="V105" s="445"/>
      <c r="W105" s="445"/>
      <c r="X105" s="445"/>
      <c r="Y105" s="445"/>
      <c r="Z105" s="445"/>
    </row>
    <row r="106" spans="1:26" ht="15.75" customHeight="1" x14ac:dyDescent="0.25">
      <c r="A106" s="445"/>
      <c r="B106" s="243"/>
      <c r="C106" s="243"/>
      <c r="D106" s="243"/>
      <c r="E106" s="275"/>
      <c r="F106" s="275"/>
      <c r="G106" s="275"/>
      <c r="H106" s="686"/>
      <c r="I106" s="242"/>
      <c r="J106" s="445"/>
      <c r="K106" s="445"/>
      <c r="L106" s="445"/>
      <c r="M106" s="445"/>
      <c r="N106" s="445"/>
      <c r="O106" s="445"/>
      <c r="P106" s="445"/>
      <c r="Q106" s="445"/>
      <c r="R106" s="445"/>
      <c r="S106" s="445"/>
      <c r="T106" s="445"/>
      <c r="U106" s="445"/>
      <c r="V106" s="445"/>
      <c r="W106" s="445"/>
      <c r="X106" s="445"/>
      <c r="Y106" s="445"/>
      <c r="Z106" s="445"/>
    </row>
    <row r="107" spans="1:26" ht="15.75" customHeight="1" x14ac:dyDescent="0.25">
      <c r="A107" s="445"/>
      <c r="B107" s="243"/>
      <c r="C107" s="243"/>
      <c r="D107" s="243"/>
      <c r="E107" s="275"/>
      <c r="F107" s="275"/>
      <c r="G107" s="275"/>
      <c r="H107" s="686"/>
      <c r="I107" s="242"/>
      <c r="J107" s="445"/>
      <c r="K107" s="445"/>
      <c r="L107" s="445"/>
      <c r="M107" s="445"/>
      <c r="N107" s="445"/>
      <c r="O107" s="445"/>
      <c r="P107" s="445"/>
      <c r="Q107" s="445"/>
      <c r="R107" s="445"/>
      <c r="S107" s="445"/>
      <c r="T107" s="445"/>
      <c r="U107" s="445"/>
      <c r="V107" s="445"/>
      <c r="W107" s="445"/>
      <c r="X107" s="445"/>
      <c r="Y107" s="445"/>
      <c r="Z107" s="445"/>
    </row>
    <row r="108" spans="1:26" ht="15.75" customHeight="1" x14ac:dyDescent="0.25">
      <c r="A108" s="445"/>
      <c r="B108" s="243"/>
      <c r="C108" s="243"/>
      <c r="D108" s="243"/>
      <c r="E108" s="275"/>
      <c r="F108" s="275"/>
      <c r="G108" s="275"/>
      <c r="H108" s="686"/>
      <c r="I108" s="242"/>
      <c r="J108" s="445"/>
      <c r="K108" s="445"/>
      <c r="L108" s="445"/>
      <c r="M108" s="445"/>
      <c r="N108" s="445"/>
      <c r="O108" s="445"/>
      <c r="P108" s="445"/>
      <c r="Q108" s="445"/>
      <c r="R108" s="445"/>
      <c r="S108" s="445"/>
      <c r="T108" s="445"/>
      <c r="U108" s="445"/>
      <c r="V108" s="445"/>
      <c r="W108" s="445"/>
      <c r="X108" s="445"/>
      <c r="Y108" s="445"/>
      <c r="Z108" s="445"/>
    </row>
    <row r="109" spans="1:26" ht="15.75" customHeight="1" x14ac:dyDescent="0.25">
      <c r="A109" s="445"/>
      <c r="B109" s="243"/>
      <c r="C109" s="243"/>
      <c r="D109" s="243"/>
      <c r="E109" s="275"/>
      <c r="F109" s="275"/>
      <c r="G109" s="275"/>
      <c r="H109" s="686"/>
      <c r="I109" s="242"/>
      <c r="J109" s="445"/>
      <c r="K109" s="445"/>
      <c r="L109" s="445"/>
      <c r="M109" s="445"/>
      <c r="N109" s="445"/>
      <c r="O109" s="445"/>
      <c r="P109" s="445"/>
      <c r="Q109" s="445"/>
      <c r="R109" s="445"/>
      <c r="S109" s="445"/>
      <c r="T109" s="445"/>
      <c r="U109" s="445"/>
      <c r="V109" s="445"/>
      <c r="W109" s="445"/>
      <c r="X109" s="445"/>
      <c r="Y109" s="445"/>
      <c r="Z109" s="445"/>
    </row>
    <row r="110" spans="1:26" ht="15.75" customHeight="1" x14ac:dyDescent="0.25">
      <c r="A110" s="445"/>
      <c r="B110" s="243"/>
      <c r="C110" s="243"/>
      <c r="D110" s="243"/>
      <c r="E110" s="275"/>
      <c r="F110" s="275"/>
      <c r="G110" s="275"/>
      <c r="H110" s="686"/>
      <c r="I110" s="242"/>
      <c r="J110" s="445"/>
      <c r="K110" s="445"/>
      <c r="L110" s="445"/>
      <c r="M110" s="445"/>
      <c r="N110" s="445"/>
      <c r="O110" s="445"/>
      <c r="P110" s="445"/>
      <c r="Q110" s="445"/>
      <c r="R110" s="445"/>
      <c r="S110" s="445"/>
      <c r="T110" s="445"/>
      <c r="U110" s="445"/>
      <c r="V110" s="445"/>
      <c r="W110" s="445"/>
      <c r="X110" s="445"/>
      <c r="Y110" s="445"/>
      <c r="Z110" s="445"/>
    </row>
    <row r="111" spans="1:26" ht="15.75" customHeight="1" x14ac:dyDescent="0.25">
      <c r="A111" s="445"/>
      <c r="B111" s="243"/>
      <c r="C111" s="243"/>
      <c r="D111" s="243"/>
      <c r="E111" s="275"/>
      <c r="F111" s="275"/>
      <c r="G111" s="275"/>
      <c r="H111" s="686"/>
      <c r="I111" s="242"/>
      <c r="J111" s="445"/>
      <c r="K111" s="445"/>
      <c r="L111" s="445"/>
      <c r="M111" s="445"/>
      <c r="N111" s="445"/>
      <c r="O111" s="445"/>
      <c r="P111" s="445"/>
      <c r="Q111" s="445"/>
      <c r="R111" s="445"/>
      <c r="S111" s="445"/>
      <c r="T111" s="445"/>
      <c r="U111" s="445"/>
      <c r="V111" s="445"/>
      <c r="W111" s="445"/>
      <c r="X111" s="445"/>
      <c r="Y111" s="445"/>
      <c r="Z111" s="445"/>
    </row>
    <row r="112" spans="1:26" ht="15.75" customHeight="1" x14ac:dyDescent="0.25">
      <c r="A112" s="445"/>
      <c r="B112" s="243"/>
      <c r="C112" s="243"/>
      <c r="D112" s="243"/>
      <c r="E112" s="275"/>
      <c r="F112" s="275"/>
      <c r="G112" s="275"/>
      <c r="H112" s="686"/>
      <c r="I112" s="242"/>
      <c r="J112" s="445"/>
      <c r="K112" s="445"/>
      <c r="L112" s="445"/>
      <c r="M112" s="445"/>
      <c r="N112" s="445"/>
      <c r="O112" s="445"/>
      <c r="P112" s="445"/>
      <c r="Q112" s="445"/>
      <c r="R112" s="445"/>
      <c r="S112" s="445"/>
      <c r="T112" s="445"/>
      <c r="U112" s="445"/>
      <c r="V112" s="445"/>
      <c r="W112" s="445"/>
      <c r="X112" s="445"/>
      <c r="Y112" s="445"/>
      <c r="Z112" s="445"/>
    </row>
    <row r="113" spans="1:26" ht="15.75" customHeight="1" x14ac:dyDescent="0.25">
      <c r="A113" s="445"/>
      <c r="B113" s="243"/>
      <c r="C113" s="243"/>
      <c r="D113" s="243"/>
      <c r="E113" s="275"/>
      <c r="F113" s="275"/>
      <c r="G113" s="275"/>
      <c r="H113" s="686"/>
      <c r="I113" s="242"/>
      <c r="J113" s="445"/>
      <c r="K113" s="445"/>
      <c r="L113" s="445"/>
      <c r="M113" s="445"/>
      <c r="N113" s="445"/>
      <c r="O113" s="445"/>
      <c r="P113" s="445"/>
      <c r="Q113" s="445"/>
      <c r="R113" s="445"/>
      <c r="S113" s="445"/>
      <c r="T113" s="445"/>
      <c r="U113" s="445"/>
      <c r="V113" s="445"/>
      <c r="W113" s="445"/>
      <c r="X113" s="445"/>
      <c r="Y113" s="445"/>
      <c r="Z113" s="445"/>
    </row>
    <row r="114" spans="1:26" ht="15.75" customHeight="1" x14ac:dyDescent="0.25">
      <c r="A114" s="445"/>
      <c r="B114" s="243"/>
      <c r="C114" s="243"/>
      <c r="D114" s="243"/>
      <c r="E114" s="275"/>
      <c r="F114" s="275"/>
      <c r="G114" s="275"/>
      <c r="H114" s="686"/>
      <c r="I114" s="242"/>
      <c r="J114" s="445"/>
      <c r="K114" s="445"/>
      <c r="L114" s="445"/>
      <c r="M114" s="445"/>
      <c r="N114" s="445"/>
      <c r="O114" s="445"/>
      <c r="P114" s="445"/>
      <c r="Q114" s="445"/>
      <c r="R114" s="445"/>
      <c r="S114" s="445"/>
      <c r="T114" s="445"/>
      <c r="U114" s="445"/>
      <c r="V114" s="445"/>
      <c r="W114" s="445"/>
      <c r="X114" s="445"/>
      <c r="Y114" s="445"/>
      <c r="Z114" s="445"/>
    </row>
    <row r="115" spans="1:26" ht="15.75" customHeight="1" x14ac:dyDescent="0.25">
      <c r="A115" s="445"/>
      <c r="B115" s="243"/>
      <c r="C115" s="243"/>
      <c r="D115" s="243"/>
      <c r="E115" s="275"/>
      <c r="F115" s="275"/>
      <c r="G115" s="275"/>
      <c r="H115" s="686"/>
      <c r="I115" s="242"/>
      <c r="J115" s="445"/>
      <c r="K115" s="445"/>
      <c r="L115" s="445"/>
      <c r="M115" s="445"/>
      <c r="N115" s="445"/>
      <c r="O115" s="445"/>
      <c r="P115" s="445"/>
      <c r="Q115" s="445"/>
      <c r="R115" s="445"/>
      <c r="S115" s="445"/>
      <c r="T115" s="445"/>
      <c r="U115" s="445"/>
      <c r="V115" s="445"/>
      <c r="W115" s="445"/>
      <c r="X115" s="445"/>
      <c r="Y115" s="445"/>
      <c r="Z115" s="445"/>
    </row>
    <row r="116" spans="1:26" ht="15.75" customHeight="1" x14ac:dyDescent="0.25">
      <c r="A116" s="445"/>
      <c r="B116" s="243"/>
      <c r="C116" s="243"/>
      <c r="D116" s="243"/>
      <c r="E116" s="275"/>
      <c r="F116" s="275"/>
      <c r="G116" s="275"/>
      <c r="H116" s="686"/>
      <c r="I116" s="242"/>
      <c r="J116" s="445"/>
      <c r="K116" s="445"/>
      <c r="L116" s="445"/>
      <c r="M116" s="445"/>
      <c r="N116" s="445"/>
      <c r="O116" s="445"/>
      <c r="P116" s="445"/>
      <c r="Q116" s="445"/>
      <c r="R116" s="445"/>
      <c r="S116" s="445"/>
      <c r="T116" s="445"/>
      <c r="U116" s="445"/>
      <c r="V116" s="445"/>
      <c r="W116" s="445"/>
      <c r="X116" s="445"/>
      <c r="Y116" s="445"/>
      <c r="Z116" s="445"/>
    </row>
    <row r="117" spans="1:26" ht="15.75" customHeight="1" x14ac:dyDescent="0.25">
      <c r="A117" s="445"/>
      <c r="B117" s="243"/>
      <c r="C117" s="243"/>
      <c r="D117" s="243"/>
      <c r="E117" s="275"/>
      <c r="F117" s="275"/>
      <c r="G117" s="275"/>
      <c r="H117" s="686"/>
      <c r="I117" s="242"/>
      <c r="J117" s="445"/>
      <c r="K117" s="445"/>
      <c r="L117" s="445"/>
      <c r="M117" s="445"/>
      <c r="N117" s="445"/>
      <c r="O117" s="445"/>
      <c r="P117" s="445"/>
      <c r="Q117" s="445"/>
      <c r="R117" s="445"/>
      <c r="S117" s="445"/>
      <c r="T117" s="445"/>
      <c r="U117" s="445"/>
      <c r="V117" s="445"/>
      <c r="W117" s="445"/>
      <c r="X117" s="445"/>
      <c r="Y117" s="445"/>
      <c r="Z117" s="445"/>
    </row>
    <row r="118" spans="1:26" ht="15.75" customHeight="1" x14ac:dyDescent="0.25">
      <c r="A118" s="445"/>
      <c r="B118" s="243"/>
      <c r="C118" s="243"/>
      <c r="D118" s="243"/>
      <c r="E118" s="275"/>
      <c r="F118" s="275"/>
      <c r="G118" s="275"/>
      <c r="H118" s="686"/>
      <c r="I118" s="242"/>
      <c r="J118" s="445"/>
      <c r="K118" s="445"/>
      <c r="L118" s="445"/>
      <c r="M118" s="445"/>
      <c r="N118" s="445"/>
      <c r="O118" s="445"/>
      <c r="P118" s="445"/>
      <c r="Q118" s="445"/>
      <c r="R118" s="445"/>
      <c r="S118" s="445"/>
      <c r="T118" s="445"/>
      <c r="U118" s="445"/>
      <c r="V118" s="445"/>
      <c r="W118" s="445"/>
      <c r="X118" s="445"/>
      <c r="Y118" s="445"/>
      <c r="Z118" s="445"/>
    </row>
    <row r="119" spans="1:26" ht="15.75" customHeight="1" x14ac:dyDescent="0.25">
      <c r="A119" s="445"/>
      <c r="B119" s="243"/>
      <c r="C119" s="243"/>
      <c r="D119" s="243"/>
      <c r="E119" s="275"/>
      <c r="F119" s="275"/>
      <c r="G119" s="275"/>
      <c r="H119" s="686"/>
      <c r="I119" s="242"/>
      <c r="J119" s="445"/>
      <c r="K119" s="445"/>
      <c r="L119" s="445"/>
      <c r="M119" s="445"/>
      <c r="N119" s="445"/>
      <c r="O119" s="445"/>
      <c r="P119" s="445"/>
      <c r="Q119" s="445"/>
      <c r="R119" s="445"/>
      <c r="S119" s="445"/>
      <c r="T119" s="445"/>
      <c r="U119" s="445"/>
      <c r="V119" s="445"/>
      <c r="W119" s="445"/>
      <c r="X119" s="445"/>
      <c r="Y119" s="445"/>
      <c r="Z119" s="445"/>
    </row>
    <row r="120" spans="1:26" ht="15.75" customHeight="1" x14ac:dyDescent="0.25">
      <c r="A120" s="445"/>
      <c r="B120" s="243"/>
      <c r="C120" s="243"/>
      <c r="D120" s="243"/>
      <c r="E120" s="275"/>
      <c r="F120" s="275"/>
      <c r="G120" s="275"/>
      <c r="H120" s="686"/>
      <c r="I120" s="242"/>
      <c r="J120" s="445"/>
      <c r="K120" s="445"/>
      <c r="L120" s="445"/>
      <c r="M120" s="445"/>
      <c r="N120" s="445"/>
      <c r="O120" s="445"/>
      <c r="P120" s="445"/>
      <c r="Q120" s="445"/>
      <c r="R120" s="445"/>
      <c r="S120" s="445"/>
      <c r="T120" s="445"/>
      <c r="U120" s="445"/>
      <c r="V120" s="445"/>
      <c r="W120" s="445"/>
      <c r="X120" s="445"/>
      <c r="Y120" s="445"/>
      <c r="Z120" s="445"/>
    </row>
    <row r="121" spans="1:26" ht="15.75" customHeight="1" x14ac:dyDescent="0.25">
      <c r="A121" s="445"/>
      <c r="B121" s="243"/>
      <c r="C121" s="243"/>
      <c r="D121" s="243"/>
      <c r="E121" s="275"/>
      <c r="F121" s="275"/>
      <c r="G121" s="275"/>
      <c r="H121" s="686"/>
      <c r="I121" s="242"/>
      <c r="J121" s="445"/>
      <c r="K121" s="445"/>
      <c r="L121" s="445"/>
      <c r="M121" s="445"/>
      <c r="N121" s="445"/>
      <c r="O121" s="445"/>
      <c r="P121" s="445"/>
      <c r="Q121" s="445"/>
      <c r="R121" s="445"/>
      <c r="S121" s="445"/>
      <c r="T121" s="445"/>
      <c r="U121" s="445"/>
      <c r="V121" s="445"/>
      <c r="W121" s="445"/>
      <c r="X121" s="445"/>
      <c r="Y121" s="445"/>
      <c r="Z121" s="445"/>
    </row>
    <row r="122" spans="1:26" ht="15.75" customHeight="1" x14ac:dyDescent="0.25">
      <c r="A122" s="445"/>
      <c r="B122" s="243"/>
      <c r="C122" s="243"/>
      <c r="D122" s="243"/>
      <c r="E122" s="275"/>
      <c r="F122" s="275"/>
      <c r="G122" s="275"/>
      <c r="H122" s="686"/>
      <c r="I122" s="242"/>
      <c r="J122" s="445"/>
      <c r="K122" s="445"/>
      <c r="L122" s="445"/>
      <c r="M122" s="445"/>
      <c r="N122" s="445"/>
      <c r="O122" s="445"/>
      <c r="P122" s="445"/>
      <c r="Q122" s="445"/>
      <c r="R122" s="445"/>
      <c r="S122" s="445"/>
      <c r="T122" s="445"/>
      <c r="U122" s="445"/>
      <c r="V122" s="445"/>
      <c r="W122" s="445"/>
      <c r="X122" s="445"/>
      <c r="Y122" s="445"/>
      <c r="Z122" s="445"/>
    </row>
    <row r="123" spans="1:26" ht="15.75" customHeight="1" x14ac:dyDescent="0.25">
      <c r="A123" s="445"/>
      <c r="B123" s="243"/>
      <c r="C123" s="243"/>
      <c r="D123" s="243"/>
      <c r="E123" s="275"/>
      <c r="F123" s="275"/>
      <c r="G123" s="275"/>
      <c r="H123" s="686"/>
      <c r="I123" s="242"/>
      <c r="J123" s="445"/>
      <c r="K123" s="445"/>
      <c r="L123" s="445"/>
      <c r="M123" s="445"/>
      <c r="N123" s="445"/>
      <c r="O123" s="445"/>
      <c r="P123" s="445"/>
      <c r="Q123" s="445"/>
      <c r="R123" s="445"/>
      <c r="S123" s="445"/>
      <c r="T123" s="445"/>
      <c r="U123" s="445"/>
      <c r="V123" s="445"/>
      <c r="W123" s="445"/>
      <c r="X123" s="445"/>
      <c r="Y123" s="445"/>
      <c r="Z123" s="445"/>
    </row>
    <row r="124" spans="1:26" ht="15.75" customHeight="1" x14ac:dyDescent="0.25">
      <c r="A124" s="445"/>
      <c r="B124" s="243"/>
      <c r="C124" s="243"/>
      <c r="D124" s="243"/>
      <c r="E124" s="275"/>
      <c r="F124" s="275"/>
      <c r="G124" s="275"/>
      <c r="H124" s="686"/>
      <c r="I124" s="242"/>
      <c r="J124" s="445"/>
      <c r="K124" s="445"/>
      <c r="L124" s="445"/>
      <c r="M124" s="445"/>
      <c r="N124" s="445"/>
      <c r="O124" s="445"/>
      <c r="P124" s="445"/>
      <c r="Q124" s="445"/>
      <c r="R124" s="445"/>
      <c r="S124" s="445"/>
      <c r="T124" s="445"/>
      <c r="U124" s="445"/>
      <c r="V124" s="445"/>
      <c r="W124" s="445"/>
      <c r="X124" s="445"/>
      <c r="Y124" s="445"/>
      <c r="Z124" s="445"/>
    </row>
    <row r="125" spans="1:26" ht="15.75" customHeight="1" x14ac:dyDescent="0.25">
      <c r="A125" s="445"/>
      <c r="B125" s="243"/>
      <c r="C125" s="243"/>
      <c r="D125" s="243"/>
      <c r="E125" s="275"/>
      <c r="F125" s="275"/>
      <c r="G125" s="275"/>
      <c r="H125" s="686"/>
      <c r="I125" s="242"/>
      <c r="J125" s="445"/>
      <c r="K125" s="445"/>
      <c r="L125" s="445"/>
      <c r="M125" s="445"/>
      <c r="N125" s="445"/>
      <c r="O125" s="445"/>
      <c r="P125" s="445"/>
      <c r="Q125" s="445"/>
      <c r="R125" s="445"/>
      <c r="S125" s="445"/>
      <c r="T125" s="445"/>
      <c r="U125" s="445"/>
      <c r="V125" s="445"/>
      <c r="W125" s="445"/>
      <c r="X125" s="445"/>
      <c r="Y125" s="445"/>
      <c r="Z125" s="445"/>
    </row>
    <row r="126" spans="1:26" ht="15.75" customHeight="1" x14ac:dyDescent="0.25">
      <c r="A126" s="445"/>
      <c r="B126" s="243"/>
      <c r="C126" s="243"/>
      <c r="D126" s="243"/>
      <c r="E126" s="275"/>
      <c r="F126" s="275"/>
      <c r="G126" s="275"/>
      <c r="H126" s="686"/>
      <c r="I126" s="242"/>
      <c r="J126" s="445"/>
      <c r="K126" s="445"/>
      <c r="L126" s="445"/>
      <c r="M126" s="445"/>
      <c r="N126" s="445"/>
      <c r="O126" s="445"/>
      <c r="P126" s="445"/>
      <c r="Q126" s="445"/>
      <c r="R126" s="445"/>
      <c r="S126" s="445"/>
      <c r="T126" s="445"/>
      <c r="U126" s="445"/>
      <c r="V126" s="445"/>
      <c r="W126" s="445"/>
      <c r="X126" s="445"/>
      <c r="Y126" s="445"/>
      <c r="Z126" s="445"/>
    </row>
    <row r="127" spans="1:26" ht="15.75" customHeight="1" x14ac:dyDescent="0.25">
      <c r="A127" s="445"/>
      <c r="B127" s="243"/>
      <c r="C127" s="243"/>
      <c r="D127" s="243"/>
      <c r="E127" s="275"/>
      <c r="F127" s="275"/>
      <c r="G127" s="275"/>
      <c r="H127" s="686"/>
      <c r="I127" s="242"/>
      <c r="J127" s="445"/>
      <c r="K127" s="445"/>
      <c r="L127" s="445"/>
      <c r="M127" s="445"/>
      <c r="N127" s="445"/>
      <c r="O127" s="445"/>
      <c r="P127" s="445"/>
      <c r="Q127" s="445"/>
      <c r="R127" s="445"/>
      <c r="S127" s="445"/>
      <c r="T127" s="445"/>
      <c r="U127" s="445"/>
      <c r="V127" s="445"/>
      <c r="W127" s="445"/>
      <c r="X127" s="445"/>
      <c r="Y127" s="445"/>
      <c r="Z127" s="445"/>
    </row>
    <row r="128" spans="1:26" ht="15.75" customHeight="1" x14ac:dyDescent="0.25">
      <c r="A128" s="445"/>
      <c r="B128" s="243"/>
      <c r="C128" s="243"/>
      <c r="D128" s="243"/>
      <c r="E128" s="275"/>
      <c r="F128" s="275"/>
      <c r="G128" s="275"/>
      <c r="H128" s="686"/>
      <c r="I128" s="242"/>
      <c r="J128" s="445"/>
      <c r="K128" s="445"/>
      <c r="L128" s="445"/>
      <c r="M128" s="445"/>
      <c r="N128" s="445"/>
      <c r="O128" s="445"/>
      <c r="P128" s="445"/>
      <c r="Q128" s="445"/>
      <c r="R128" s="445"/>
      <c r="S128" s="445"/>
      <c r="T128" s="445"/>
      <c r="U128" s="445"/>
      <c r="V128" s="445"/>
      <c r="W128" s="445"/>
      <c r="X128" s="445"/>
      <c r="Y128" s="445"/>
      <c r="Z128" s="445"/>
    </row>
    <row r="129" spans="1:26" ht="15.75" customHeight="1" x14ac:dyDescent="0.25">
      <c r="A129" s="445"/>
      <c r="B129" s="243"/>
      <c r="C129" s="243"/>
      <c r="D129" s="243"/>
      <c r="E129" s="275"/>
      <c r="F129" s="275"/>
      <c r="G129" s="275"/>
      <c r="H129" s="686"/>
      <c r="I129" s="242"/>
      <c r="J129" s="445"/>
      <c r="K129" s="445"/>
      <c r="L129" s="445"/>
      <c r="M129" s="445"/>
      <c r="N129" s="445"/>
      <c r="O129" s="445"/>
      <c r="P129" s="445"/>
      <c r="Q129" s="445"/>
      <c r="R129" s="445"/>
      <c r="S129" s="445"/>
      <c r="T129" s="445"/>
      <c r="U129" s="445"/>
      <c r="V129" s="445"/>
      <c r="W129" s="445"/>
      <c r="X129" s="445"/>
      <c r="Y129" s="445"/>
      <c r="Z129" s="445"/>
    </row>
    <row r="130" spans="1:26" ht="15.75" customHeight="1" x14ac:dyDescent="0.25">
      <c r="A130" s="445"/>
      <c r="B130" s="243"/>
      <c r="C130" s="243"/>
      <c r="D130" s="243"/>
      <c r="E130" s="275"/>
      <c r="F130" s="275"/>
      <c r="G130" s="275"/>
      <c r="H130" s="686"/>
      <c r="I130" s="242"/>
      <c r="J130" s="445"/>
      <c r="K130" s="445"/>
      <c r="L130" s="445"/>
      <c r="M130" s="445"/>
      <c r="N130" s="445"/>
      <c r="O130" s="445"/>
      <c r="P130" s="445"/>
      <c r="Q130" s="445"/>
      <c r="R130" s="445"/>
      <c r="S130" s="445"/>
      <c r="T130" s="445"/>
      <c r="U130" s="445"/>
      <c r="V130" s="445"/>
      <c r="W130" s="445"/>
      <c r="X130" s="445"/>
      <c r="Y130" s="445"/>
      <c r="Z130" s="445"/>
    </row>
    <row r="131" spans="1:26" ht="15.75" customHeight="1" x14ac:dyDescent="0.25">
      <c r="A131" s="445"/>
      <c r="B131" s="243"/>
      <c r="C131" s="243"/>
      <c r="D131" s="243"/>
      <c r="E131" s="275"/>
      <c r="F131" s="275"/>
      <c r="G131" s="275"/>
      <c r="H131" s="686"/>
      <c r="I131" s="242"/>
      <c r="J131" s="445"/>
      <c r="K131" s="445"/>
      <c r="L131" s="445"/>
      <c r="M131" s="445"/>
      <c r="N131" s="445"/>
      <c r="O131" s="445"/>
      <c r="P131" s="445"/>
      <c r="Q131" s="445"/>
      <c r="R131" s="445"/>
      <c r="S131" s="445"/>
      <c r="T131" s="445"/>
      <c r="U131" s="445"/>
      <c r="V131" s="445"/>
      <c r="W131" s="445"/>
      <c r="X131" s="445"/>
      <c r="Y131" s="445"/>
      <c r="Z131" s="445"/>
    </row>
    <row r="132" spans="1:26" ht="15.75" customHeight="1" x14ac:dyDescent="0.25">
      <c r="A132" s="445"/>
      <c r="B132" s="243"/>
      <c r="C132" s="243"/>
      <c r="D132" s="243"/>
      <c r="E132" s="275"/>
      <c r="F132" s="275"/>
      <c r="G132" s="275"/>
      <c r="H132" s="686"/>
      <c r="I132" s="242"/>
      <c r="J132" s="445"/>
      <c r="K132" s="445"/>
      <c r="L132" s="445"/>
      <c r="M132" s="445"/>
      <c r="N132" s="445"/>
      <c r="O132" s="445"/>
      <c r="P132" s="445"/>
      <c r="Q132" s="445"/>
      <c r="R132" s="445"/>
      <c r="S132" s="445"/>
      <c r="T132" s="445"/>
      <c r="U132" s="445"/>
      <c r="V132" s="445"/>
      <c r="W132" s="445"/>
      <c r="X132" s="445"/>
      <c r="Y132" s="445"/>
      <c r="Z132" s="445"/>
    </row>
    <row r="133" spans="1:26" ht="15.75" customHeight="1" x14ac:dyDescent="0.25">
      <c r="A133" s="445"/>
      <c r="B133" s="243"/>
      <c r="C133" s="243"/>
      <c r="D133" s="243"/>
      <c r="E133" s="275"/>
      <c r="F133" s="275"/>
      <c r="G133" s="275"/>
      <c r="H133" s="686"/>
      <c r="I133" s="242"/>
      <c r="J133" s="445"/>
      <c r="K133" s="445"/>
      <c r="L133" s="445"/>
      <c r="M133" s="445"/>
      <c r="N133" s="445"/>
      <c r="O133" s="445"/>
      <c r="P133" s="445"/>
      <c r="Q133" s="445"/>
      <c r="R133" s="445"/>
      <c r="S133" s="445"/>
      <c r="T133" s="445"/>
      <c r="U133" s="445"/>
      <c r="V133" s="445"/>
      <c r="W133" s="445"/>
      <c r="X133" s="445"/>
      <c r="Y133" s="445"/>
      <c r="Z133" s="445"/>
    </row>
    <row r="134" spans="1:26" ht="15.75" customHeight="1" x14ac:dyDescent="0.25">
      <c r="A134" s="445"/>
      <c r="B134" s="243"/>
      <c r="C134" s="243"/>
      <c r="D134" s="243"/>
      <c r="E134" s="275"/>
      <c r="F134" s="275"/>
      <c r="G134" s="275"/>
      <c r="H134" s="686"/>
      <c r="I134" s="242"/>
      <c r="J134" s="445"/>
      <c r="K134" s="445"/>
      <c r="L134" s="445"/>
      <c r="M134" s="445"/>
      <c r="N134" s="445"/>
      <c r="O134" s="445"/>
      <c r="P134" s="445"/>
      <c r="Q134" s="445"/>
      <c r="R134" s="445"/>
      <c r="S134" s="445"/>
      <c r="T134" s="445"/>
      <c r="U134" s="445"/>
      <c r="V134" s="445"/>
      <c r="W134" s="445"/>
      <c r="X134" s="445"/>
      <c r="Y134" s="445"/>
      <c r="Z134" s="445"/>
    </row>
    <row r="135" spans="1:26" ht="15.75" customHeight="1" x14ac:dyDescent="0.25">
      <c r="A135" s="445"/>
      <c r="B135" s="243"/>
      <c r="C135" s="243"/>
      <c r="D135" s="243"/>
      <c r="E135" s="275"/>
      <c r="F135" s="275"/>
      <c r="G135" s="275"/>
      <c r="H135" s="686"/>
      <c r="I135" s="242"/>
      <c r="J135" s="445"/>
      <c r="K135" s="445"/>
      <c r="L135" s="445"/>
      <c r="M135" s="445"/>
      <c r="N135" s="445"/>
      <c r="O135" s="445"/>
      <c r="P135" s="445"/>
      <c r="Q135" s="445"/>
      <c r="R135" s="445"/>
      <c r="S135" s="445"/>
      <c r="T135" s="445"/>
      <c r="U135" s="445"/>
      <c r="V135" s="445"/>
      <c r="W135" s="445"/>
      <c r="X135" s="445"/>
      <c r="Y135" s="445"/>
      <c r="Z135" s="445"/>
    </row>
    <row r="136" spans="1:26" ht="15.75" customHeight="1" x14ac:dyDescent="0.25">
      <c r="A136" s="445"/>
      <c r="B136" s="243"/>
      <c r="C136" s="243"/>
      <c r="D136" s="243"/>
      <c r="E136" s="275"/>
      <c r="F136" s="275"/>
      <c r="G136" s="275"/>
      <c r="H136" s="686"/>
      <c r="I136" s="242"/>
      <c r="J136" s="445"/>
      <c r="K136" s="445"/>
      <c r="L136" s="445"/>
      <c r="M136" s="445"/>
      <c r="N136" s="445"/>
      <c r="O136" s="445"/>
      <c r="P136" s="445"/>
      <c r="Q136" s="445"/>
      <c r="R136" s="445"/>
      <c r="S136" s="445"/>
      <c r="T136" s="445"/>
      <c r="U136" s="445"/>
      <c r="V136" s="445"/>
      <c r="W136" s="445"/>
      <c r="X136" s="445"/>
      <c r="Y136" s="445"/>
      <c r="Z136" s="445"/>
    </row>
    <row r="137" spans="1:26" ht="15.75" customHeight="1" x14ac:dyDescent="0.25">
      <c r="A137" s="445"/>
      <c r="B137" s="243"/>
      <c r="C137" s="243"/>
      <c r="D137" s="243"/>
      <c r="E137" s="275"/>
      <c r="F137" s="275"/>
      <c r="G137" s="275"/>
      <c r="H137" s="686"/>
      <c r="I137" s="242"/>
      <c r="J137" s="445"/>
      <c r="K137" s="445"/>
      <c r="L137" s="445"/>
      <c r="M137" s="445"/>
      <c r="N137" s="445"/>
      <c r="O137" s="445"/>
      <c r="P137" s="445"/>
      <c r="Q137" s="445"/>
      <c r="R137" s="445"/>
      <c r="S137" s="445"/>
      <c r="T137" s="445"/>
      <c r="U137" s="445"/>
      <c r="V137" s="445"/>
      <c r="W137" s="445"/>
      <c r="X137" s="445"/>
      <c r="Y137" s="445"/>
      <c r="Z137" s="445"/>
    </row>
    <row r="138" spans="1:26" ht="15.75" customHeight="1" x14ac:dyDescent="0.25">
      <c r="A138" s="445"/>
      <c r="B138" s="243"/>
      <c r="C138" s="243"/>
      <c r="D138" s="243"/>
      <c r="E138" s="275"/>
      <c r="F138" s="275"/>
      <c r="G138" s="275"/>
      <c r="H138" s="686"/>
      <c r="I138" s="242"/>
      <c r="J138" s="445"/>
      <c r="K138" s="445"/>
      <c r="L138" s="445"/>
      <c r="M138" s="445"/>
      <c r="N138" s="445"/>
      <c r="O138" s="445"/>
      <c r="P138" s="445"/>
      <c r="Q138" s="445"/>
      <c r="R138" s="445"/>
      <c r="S138" s="445"/>
      <c r="T138" s="445"/>
      <c r="U138" s="445"/>
      <c r="V138" s="445"/>
      <c r="W138" s="445"/>
      <c r="X138" s="445"/>
      <c r="Y138" s="445"/>
      <c r="Z138" s="445"/>
    </row>
    <row r="139" spans="1:26" ht="15.75" customHeight="1" x14ac:dyDescent="0.25">
      <c r="A139" s="445"/>
      <c r="B139" s="243"/>
      <c r="C139" s="243"/>
      <c r="D139" s="243"/>
      <c r="E139" s="275"/>
      <c r="F139" s="275"/>
      <c r="G139" s="275"/>
      <c r="H139" s="686"/>
      <c r="I139" s="242"/>
      <c r="J139" s="445"/>
      <c r="K139" s="445"/>
      <c r="L139" s="445"/>
      <c r="M139" s="445"/>
      <c r="N139" s="445"/>
      <c r="O139" s="445"/>
      <c r="P139" s="445"/>
      <c r="Q139" s="445"/>
      <c r="R139" s="445"/>
      <c r="S139" s="445"/>
      <c r="T139" s="445"/>
      <c r="U139" s="445"/>
      <c r="V139" s="445"/>
      <c r="W139" s="445"/>
      <c r="X139" s="445"/>
      <c r="Y139" s="445"/>
      <c r="Z139" s="445"/>
    </row>
    <row r="140" spans="1:26" ht="15.75" customHeight="1" x14ac:dyDescent="0.25">
      <c r="A140" s="445"/>
      <c r="B140" s="243"/>
      <c r="C140" s="243"/>
      <c r="D140" s="243"/>
      <c r="E140" s="275"/>
      <c r="F140" s="275"/>
      <c r="G140" s="275"/>
      <c r="H140" s="686"/>
      <c r="I140" s="242"/>
      <c r="J140" s="445"/>
      <c r="K140" s="445"/>
      <c r="L140" s="445"/>
      <c r="M140" s="445"/>
      <c r="N140" s="445"/>
      <c r="O140" s="445"/>
      <c r="P140" s="445"/>
      <c r="Q140" s="445"/>
      <c r="R140" s="445"/>
      <c r="S140" s="445"/>
      <c r="T140" s="445"/>
      <c r="U140" s="445"/>
      <c r="V140" s="445"/>
      <c r="W140" s="445"/>
      <c r="X140" s="445"/>
      <c r="Y140" s="445"/>
      <c r="Z140" s="445"/>
    </row>
    <row r="141" spans="1:26" ht="15.75" customHeight="1" x14ac:dyDescent="0.25">
      <c r="A141" s="445"/>
      <c r="B141" s="243"/>
      <c r="C141" s="243"/>
      <c r="D141" s="243"/>
      <c r="E141" s="275"/>
      <c r="F141" s="275"/>
      <c r="G141" s="275"/>
      <c r="H141" s="686"/>
      <c r="I141" s="242"/>
      <c r="J141" s="445"/>
      <c r="K141" s="445"/>
      <c r="L141" s="445"/>
      <c r="M141" s="445"/>
      <c r="N141" s="445"/>
      <c r="O141" s="445"/>
      <c r="P141" s="445"/>
      <c r="Q141" s="445"/>
      <c r="R141" s="445"/>
      <c r="S141" s="445"/>
      <c r="T141" s="445"/>
      <c r="U141" s="445"/>
      <c r="V141" s="445"/>
      <c r="W141" s="445"/>
      <c r="X141" s="445"/>
      <c r="Y141" s="445"/>
      <c r="Z141" s="445"/>
    </row>
    <row r="142" spans="1:26" ht="15.75" customHeight="1" x14ac:dyDescent="0.25">
      <c r="A142" s="445"/>
      <c r="B142" s="243"/>
      <c r="C142" s="243"/>
      <c r="D142" s="243"/>
      <c r="E142" s="275"/>
      <c r="F142" s="275"/>
      <c r="G142" s="275"/>
      <c r="H142" s="686"/>
      <c r="I142" s="242"/>
      <c r="J142" s="445"/>
      <c r="K142" s="445"/>
      <c r="L142" s="445"/>
      <c r="M142" s="445"/>
      <c r="N142" s="445"/>
      <c r="O142" s="445"/>
      <c r="P142" s="445"/>
      <c r="Q142" s="445"/>
      <c r="R142" s="445"/>
      <c r="S142" s="445"/>
      <c r="T142" s="445"/>
      <c r="U142" s="445"/>
      <c r="V142" s="445"/>
      <c r="W142" s="445"/>
      <c r="X142" s="445"/>
      <c r="Y142" s="445"/>
      <c r="Z142" s="445"/>
    </row>
    <row r="143" spans="1:26" ht="15.75" customHeight="1" x14ac:dyDescent="0.25">
      <c r="A143" s="445"/>
      <c r="B143" s="243"/>
      <c r="C143" s="243"/>
      <c r="D143" s="243"/>
      <c r="E143" s="275"/>
      <c r="F143" s="275"/>
      <c r="G143" s="275"/>
      <c r="H143" s="686"/>
      <c r="I143" s="242"/>
      <c r="J143" s="445"/>
      <c r="K143" s="445"/>
      <c r="L143" s="445"/>
      <c r="M143" s="445"/>
      <c r="N143" s="445"/>
      <c r="O143" s="445"/>
      <c r="P143" s="445"/>
      <c r="Q143" s="445"/>
      <c r="R143" s="445"/>
      <c r="S143" s="445"/>
      <c r="T143" s="445"/>
      <c r="U143" s="445"/>
      <c r="V143" s="445"/>
      <c r="W143" s="445"/>
      <c r="X143" s="445"/>
      <c r="Y143" s="445"/>
      <c r="Z143" s="445"/>
    </row>
    <row r="144" spans="1:26" ht="15.75" customHeight="1" x14ac:dyDescent="0.25">
      <c r="A144" s="445"/>
      <c r="B144" s="243"/>
      <c r="C144" s="243"/>
      <c r="D144" s="243"/>
      <c r="E144" s="275"/>
      <c r="F144" s="275"/>
      <c r="G144" s="275"/>
      <c r="H144" s="686"/>
      <c r="I144" s="242"/>
      <c r="J144" s="445"/>
      <c r="K144" s="445"/>
      <c r="L144" s="445"/>
      <c r="M144" s="445"/>
      <c r="N144" s="445"/>
      <c r="O144" s="445"/>
      <c r="P144" s="445"/>
      <c r="Q144" s="445"/>
      <c r="R144" s="445"/>
      <c r="S144" s="445"/>
      <c r="T144" s="445"/>
      <c r="U144" s="445"/>
      <c r="V144" s="445"/>
      <c r="W144" s="445"/>
      <c r="X144" s="445"/>
      <c r="Y144" s="445"/>
      <c r="Z144" s="445"/>
    </row>
    <row r="145" spans="1:26" ht="15.75" customHeight="1" x14ac:dyDescent="0.25">
      <c r="A145" s="445"/>
      <c r="B145" s="243"/>
      <c r="C145" s="243"/>
      <c r="D145" s="243"/>
      <c r="E145" s="275"/>
      <c r="F145" s="275"/>
      <c r="G145" s="275"/>
      <c r="H145" s="686"/>
      <c r="I145" s="242"/>
      <c r="J145" s="445"/>
      <c r="K145" s="445"/>
      <c r="L145" s="445"/>
      <c r="M145" s="445"/>
      <c r="N145" s="445"/>
      <c r="O145" s="445"/>
      <c r="P145" s="445"/>
      <c r="Q145" s="445"/>
      <c r="R145" s="445"/>
      <c r="S145" s="445"/>
      <c r="T145" s="445"/>
      <c r="U145" s="445"/>
      <c r="V145" s="445"/>
      <c r="W145" s="445"/>
      <c r="X145" s="445"/>
      <c r="Y145" s="445"/>
      <c r="Z145" s="445"/>
    </row>
    <row r="146" spans="1:26" ht="15.75" customHeight="1" x14ac:dyDescent="0.25">
      <c r="A146" s="445"/>
      <c r="B146" s="243"/>
      <c r="C146" s="243"/>
      <c r="D146" s="243"/>
      <c r="E146" s="275"/>
      <c r="F146" s="275"/>
      <c r="G146" s="275"/>
      <c r="H146" s="686"/>
      <c r="I146" s="242"/>
      <c r="J146" s="445"/>
      <c r="K146" s="445"/>
      <c r="L146" s="445"/>
      <c r="M146" s="445"/>
      <c r="N146" s="445"/>
      <c r="O146" s="445"/>
      <c r="P146" s="445"/>
      <c r="Q146" s="445"/>
      <c r="R146" s="445"/>
      <c r="S146" s="445"/>
      <c r="T146" s="445"/>
      <c r="U146" s="445"/>
      <c r="V146" s="445"/>
      <c r="W146" s="445"/>
      <c r="X146" s="445"/>
      <c r="Y146" s="445"/>
      <c r="Z146" s="445"/>
    </row>
    <row r="147" spans="1:26" ht="15.75" customHeight="1" x14ac:dyDescent="0.25">
      <c r="A147" s="445"/>
      <c r="B147" s="243"/>
      <c r="C147" s="243"/>
      <c r="D147" s="243"/>
      <c r="E147" s="275"/>
      <c r="F147" s="275"/>
      <c r="G147" s="275"/>
      <c r="H147" s="686"/>
      <c r="I147" s="242"/>
      <c r="J147" s="445"/>
      <c r="K147" s="445"/>
      <c r="L147" s="445"/>
      <c r="M147" s="445"/>
      <c r="N147" s="445"/>
      <c r="O147" s="445"/>
      <c r="P147" s="445"/>
      <c r="Q147" s="445"/>
      <c r="R147" s="445"/>
      <c r="S147" s="445"/>
      <c r="T147" s="445"/>
      <c r="U147" s="445"/>
      <c r="V147" s="445"/>
      <c r="W147" s="445"/>
      <c r="X147" s="445"/>
      <c r="Y147" s="445"/>
      <c r="Z147" s="445"/>
    </row>
    <row r="148" spans="1:26" ht="15.75" customHeight="1" x14ac:dyDescent="0.25">
      <c r="A148" s="445"/>
      <c r="B148" s="243"/>
      <c r="C148" s="243"/>
      <c r="D148" s="243"/>
      <c r="E148" s="275"/>
      <c r="F148" s="275"/>
      <c r="G148" s="275"/>
      <c r="H148" s="686"/>
      <c r="I148" s="242"/>
      <c r="J148" s="445"/>
      <c r="K148" s="445"/>
      <c r="L148" s="445"/>
      <c r="M148" s="445"/>
      <c r="N148" s="445"/>
      <c r="O148" s="445"/>
      <c r="P148" s="445"/>
      <c r="Q148" s="445"/>
      <c r="R148" s="445"/>
      <c r="S148" s="445"/>
      <c r="T148" s="445"/>
      <c r="U148" s="445"/>
      <c r="V148" s="445"/>
      <c r="W148" s="445"/>
      <c r="X148" s="445"/>
      <c r="Y148" s="445"/>
      <c r="Z148" s="445"/>
    </row>
    <row r="149" spans="1:26" ht="15.75" customHeight="1" x14ac:dyDescent="0.25">
      <c r="A149" s="445"/>
      <c r="B149" s="243"/>
      <c r="C149" s="243"/>
      <c r="D149" s="243"/>
      <c r="E149" s="275"/>
      <c r="F149" s="275"/>
      <c r="G149" s="275"/>
      <c r="H149" s="686"/>
      <c r="I149" s="242"/>
      <c r="J149" s="445"/>
      <c r="K149" s="445"/>
      <c r="L149" s="445"/>
      <c r="M149" s="445"/>
      <c r="N149" s="445"/>
      <c r="O149" s="445"/>
      <c r="P149" s="445"/>
      <c r="Q149" s="445"/>
      <c r="R149" s="445"/>
      <c r="S149" s="445"/>
      <c r="T149" s="445"/>
      <c r="U149" s="445"/>
      <c r="V149" s="445"/>
      <c r="W149" s="445"/>
      <c r="X149" s="445"/>
      <c r="Y149" s="445"/>
      <c r="Z149" s="445"/>
    </row>
    <row r="150" spans="1:26" ht="15.75" customHeight="1" x14ac:dyDescent="0.25">
      <c r="A150" s="445"/>
      <c r="B150" s="243"/>
      <c r="C150" s="243"/>
      <c r="D150" s="243"/>
      <c r="E150" s="275"/>
      <c r="F150" s="275"/>
      <c r="G150" s="275"/>
      <c r="H150" s="686"/>
      <c r="I150" s="242"/>
      <c r="J150" s="445"/>
      <c r="K150" s="445"/>
      <c r="L150" s="445"/>
      <c r="M150" s="445"/>
      <c r="N150" s="445"/>
      <c r="O150" s="445"/>
      <c r="P150" s="445"/>
      <c r="Q150" s="445"/>
      <c r="R150" s="445"/>
      <c r="S150" s="445"/>
      <c r="T150" s="445"/>
      <c r="U150" s="445"/>
      <c r="V150" s="445"/>
      <c r="W150" s="445"/>
      <c r="X150" s="445"/>
      <c r="Y150" s="445"/>
      <c r="Z150" s="445"/>
    </row>
    <row r="151" spans="1:26" ht="15.75" customHeight="1" x14ac:dyDescent="0.25">
      <c r="A151" s="445"/>
      <c r="B151" s="243"/>
      <c r="C151" s="243"/>
      <c r="D151" s="243"/>
      <c r="E151" s="275"/>
      <c r="F151" s="275"/>
      <c r="G151" s="275"/>
      <c r="H151" s="686"/>
      <c r="I151" s="242"/>
      <c r="J151" s="445"/>
      <c r="K151" s="445"/>
      <c r="L151" s="445"/>
      <c r="M151" s="445"/>
      <c r="N151" s="445"/>
      <c r="O151" s="445"/>
      <c r="P151" s="445"/>
      <c r="Q151" s="445"/>
      <c r="R151" s="445"/>
      <c r="S151" s="445"/>
      <c r="T151" s="445"/>
      <c r="U151" s="445"/>
      <c r="V151" s="445"/>
      <c r="W151" s="445"/>
      <c r="X151" s="445"/>
      <c r="Y151" s="445"/>
      <c r="Z151" s="445"/>
    </row>
    <row r="152" spans="1:26" ht="15.75" customHeight="1" x14ac:dyDescent="0.25">
      <c r="A152" s="445"/>
      <c r="B152" s="243"/>
      <c r="C152" s="243"/>
      <c r="D152" s="243"/>
      <c r="E152" s="275"/>
      <c r="F152" s="275"/>
      <c r="G152" s="275"/>
      <c r="H152" s="686"/>
      <c r="I152" s="242"/>
      <c r="J152" s="445"/>
      <c r="K152" s="445"/>
      <c r="L152" s="445"/>
      <c r="M152" s="445"/>
      <c r="N152" s="445"/>
      <c r="O152" s="445"/>
      <c r="P152" s="445"/>
      <c r="Q152" s="445"/>
      <c r="R152" s="445"/>
      <c r="S152" s="445"/>
      <c r="T152" s="445"/>
      <c r="U152" s="445"/>
      <c r="V152" s="445"/>
      <c r="W152" s="445"/>
      <c r="X152" s="445"/>
      <c r="Y152" s="445"/>
      <c r="Z152" s="445"/>
    </row>
    <row r="153" spans="1:26" ht="15.75" customHeight="1" x14ac:dyDescent="0.25">
      <c r="A153" s="445"/>
      <c r="B153" s="243"/>
      <c r="C153" s="243"/>
      <c r="D153" s="243"/>
      <c r="E153" s="275"/>
      <c r="F153" s="275"/>
      <c r="G153" s="275"/>
      <c r="H153" s="686"/>
      <c r="I153" s="242"/>
      <c r="J153" s="445"/>
      <c r="K153" s="445"/>
      <c r="L153" s="445"/>
      <c r="M153" s="445"/>
      <c r="N153" s="445"/>
      <c r="O153" s="445"/>
      <c r="P153" s="445"/>
      <c r="Q153" s="445"/>
      <c r="R153" s="445"/>
      <c r="S153" s="445"/>
      <c r="T153" s="445"/>
      <c r="U153" s="445"/>
      <c r="V153" s="445"/>
      <c r="W153" s="445"/>
      <c r="X153" s="445"/>
      <c r="Y153" s="445"/>
      <c r="Z153" s="445"/>
    </row>
    <row r="154" spans="1:26" ht="15.75" customHeight="1" x14ac:dyDescent="0.25">
      <c r="A154" s="445"/>
      <c r="B154" s="243"/>
      <c r="C154" s="243"/>
      <c r="D154" s="243"/>
      <c r="E154" s="275"/>
      <c r="F154" s="275"/>
      <c r="G154" s="275"/>
      <c r="H154" s="686"/>
      <c r="I154" s="242"/>
      <c r="J154" s="445"/>
      <c r="K154" s="445"/>
      <c r="L154" s="445"/>
      <c r="M154" s="445"/>
      <c r="N154" s="445"/>
      <c r="O154" s="445"/>
      <c r="P154" s="445"/>
      <c r="Q154" s="445"/>
      <c r="R154" s="445"/>
      <c r="S154" s="445"/>
      <c r="T154" s="445"/>
      <c r="U154" s="445"/>
      <c r="V154" s="445"/>
      <c r="W154" s="445"/>
      <c r="X154" s="445"/>
      <c r="Y154" s="445"/>
      <c r="Z154" s="445"/>
    </row>
    <row r="155" spans="1:26" ht="15.75" customHeight="1" x14ac:dyDescent="0.25">
      <c r="A155" s="445"/>
      <c r="B155" s="243"/>
      <c r="C155" s="243"/>
      <c r="D155" s="243"/>
      <c r="E155" s="275"/>
      <c r="F155" s="275"/>
      <c r="G155" s="275"/>
      <c r="H155" s="686"/>
      <c r="I155" s="242"/>
      <c r="J155" s="445"/>
      <c r="K155" s="445"/>
      <c r="L155" s="445"/>
      <c r="M155" s="445"/>
      <c r="N155" s="445"/>
      <c r="O155" s="445"/>
      <c r="P155" s="445"/>
      <c r="Q155" s="445"/>
      <c r="R155" s="445"/>
      <c r="S155" s="445"/>
      <c r="T155" s="445"/>
      <c r="U155" s="445"/>
      <c r="V155" s="445"/>
      <c r="W155" s="445"/>
      <c r="X155" s="445"/>
      <c r="Y155" s="445"/>
      <c r="Z155" s="445"/>
    </row>
    <row r="156" spans="1:26" ht="15.75" customHeight="1" x14ac:dyDescent="0.25">
      <c r="A156" s="445"/>
      <c r="B156" s="243"/>
      <c r="C156" s="243"/>
      <c r="D156" s="243"/>
      <c r="E156" s="275"/>
      <c r="F156" s="275"/>
      <c r="G156" s="275"/>
      <c r="H156" s="686"/>
      <c r="I156" s="242"/>
      <c r="J156" s="445"/>
      <c r="K156" s="445"/>
      <c r="L156" s="445"/>
      <c r="M156" s="445"/>
      <c r="N156" s="445"/>
      <c r="O156" s="445"/>
      <c r="P156" s="445"/>
      <c r="Q156" s="445"/>
      <c r="R156" s="445"/>
      <c r="S156" s="445"/>
      <c r="T156" s="445"/>
      <c r="U156" s="445"/>
      <c r="V156" s="445"/>
      <c r="W156" s="445"/>
      <c r="X156" s="445"/>
      <c r="Y156" s="445"/>
      <c r="Z156" s="445"/>
    </row>
    <row r="157" spans="1:26" ht="15.75" customHeight="1" x14ac:dyDescent="0.25">
      <c r="A157" s="445"/>
      <c r="B157" s="243"/>
      <c r="C157" s="243"/>
      <c r="D157" s="243"/>
      <c r="E157" s="275"/>
      <c r="F157" s="275"/>
      <c r="G157" s="275"/>
      <c r="H157" s="686"/>
      <c r="I157" s="242"/>
      <c r="J157" s="445"/>
      <c r="K157" s="445"/>
      <c r="L157" s="445"/>
      <c r="M157" s="445"/>
      <c r="N157" s="445"/>
      <c r="O157" s="445"/>
      <c r="P157" s="445"/>
      <c r="Q157" s="445"/>
      <c r="R157" s="445"/>
      <c r="S157" s="445"/>
      <c r="T157" s="445"/>
      <c r="U157" s="445"/>
      <c r="V157" s="445"/>
      <c r="W157" s="445"/>
      <c r="X157" s="445"/>
      <c r="Y157" s="445"/>
      <c r="Z157" s="445"/>
    </row>
    <row r="158" spans="1:26" ht="15.75" customHeight="1" x14ac:dyDescent="0.25">
      <c r="A158" s="445"/>
      <c r="B158" s="243"/>
      <c r="C158" s="243"/>
      <c r="D158" s="243"/>
      <c r="E158" s="275"/>
      <c r="F158" s="275"/>
      <c r="G158" s="275"/>
      <c r="H158" s="686"/>
      <c r="I158" s="242"/>
      <c r="J158" s="445"/>
      <c r="K158" s="445"/>
      <c r="L158" s="445"/>
      <c r="M158" s="445"/>
      <c r="N158" s="445"/>
      <c r="O158" s="445"/>
      <c r="P158" s="445"/>
      <c r="Q158" s="445"/>
      <c r="R158" s="445"/>
      <c r="S158" s="445"/>
      <c r="T158" s="445"/>
      <c r="U158" s="445"/>
      <c r="V158" s="445"/>
      <c r="W158" s="445"/>
      <c r="X158" s="445"/>
      <c r="Y158" s="445"/>
      <c r="Z158" s="445"/>
    </row>
    <row r="159" spans="1:26" ht="15.75" customHeight="1" x14ac:dyDescent="0.25">
      <c r="A159" s="445"/>
      <c r="B159" s="243"/>
      <c r="C159" s="243"/>
      <c r="D159" s="243"/>
      <c r="E159" s="275"/>
      <c r="F159" s="275"/>
      <c r="G159" s="275"/>
      <c r="H159" s="686"/>
      <c r="I159" s="242"/>
      <c r="J159" s="445"/>
      <c r="K159" s="445"/>
      <c r="L159" s="445"/>
      <c r="M159" s="445"/>
      <c r="N159" s="445"/>
      <c r="O159" s="445"/>
      <c r="P159" s="445"/>
      <c r="Q159" s="445"/>
      <c r="R159" s="445"/>
      <c r="S159" s="445"/>
      <c r="T159" s="445"/>
      <c r="U159" s="445"/>
      <c r="V159" s="445"/>
      <c r="W159" s="445"/>
      <c r="X159" s="445"/>
      <c r="Y159" s="445"/>
      <c r="Z159" s="445"/>
    </row>
    <row r="160" spans="1:26" ht="15.75" customHeight="1" x14ac:dyDescent="0.25">
      <c r="A160" s="445"/>
      <c r="B160" s="243"/>
      <c r="C160" s="243"/>
      <c r="D160" s="243"/>
      <c r="E160" s="275"/>
      <c r="F160" s="275"/>
      <c r="G160" s="275"/>
      <c r="H160" s="686"/>
      <c r="I160" s="242"/>
      <c r="J160" s="445"/>
      <c r="K160" s="445"/>
      <c r="L160" s="445"/>
      <c r="M160" s="445"/>
      <c r="N160" s="445"/>
      <c r="O160" s="445"/>
      <c r="P160" s="445"/>
      <c r="Q160" s="445"/>
      <c r="R160" s="445"/>
      <c r="S160" s="445"/>
      <c r="T160" s="445"/>
      <c r="U160" s="445"/>
      <c r="V160" s="445"/>
      <c r="W160" s="445"/>
      <c r="X160" s="445"/>
      <c r="Y160" s="445"/>
      <c r="Z160" s="445"/>
    </row>
    <row r="161" spans="1:26" ht="15.75" customHeight="1" x14ac:dyDescent="0.25">
      <c r="A161" s="445"/>
      <c r="B161" s="243"/>
      <c r="C161" s="243"/>
      <c r="D161" s="243"/>
      <c r="E161" s="275"/>
      <c r="F161" s="275"/>
      <c r="G161" s="275"/>
      <c r="H161" s="686"/>
      <c r="I161" s="242"/>
      <c r="J161" s="445"/>
      <c r="K161" s="445"/>
      <c r="L161" s="445"/>
      <c r="M161" s="445"/>
      <c r="N161" s="445"/>
      <c r="O161" s="445"/>
      <c r="P161" s="445"/>
      <c r="Q161" s="445"/>
      <c r="R161" s="445"/>
      <c r="S161" s="445"/>
      <c r="T161" s="445"/>
      <c r="U161" s="445"/>
      <c r="V161" s="445"/>
      <c r="W161" s="445"/>
      <c r="X161" s="445"/>
      <c r="Y161" s="445"/>
      <c r="Z161" s="445"/>
    </row>
    <row r="162" spans="1:26" ht="15.75" customHeight="1" x14ac:dyDescent="0.25">
      <c r="A162" s="445"/>
      <c r="B162" s="243"/>
      <c r="C162" s="243"/>
      <c r="D162" s="243"/>
      <c r="E162" s="275"/>
      <c r="F162" s="275"/>
      <c r="G162" s="275"/>
      <c r="H162" s="686"/>
      <c r="I162" s="242"/>
      <c r="J162" s="445"/>
      <c r="K162" s="445"/>
      <c r="L162" s="445"/>
      <c r="M162" s="445"/>
      <c r="N162" s="445"/>
      <c r="O162" s="445"/>
      <c r="P162" s="445"/>
      <c r="Q162" s="445"/>
      <c r="R162" s="445"/>
      <c r="S162" s="445"/>
      <c r="T162" s="445"/>
      <c r="U162" s="445"/>
      <c r="V162" s="445"/>
      <c r="W162" s="445"/>
      <c r="X162" s="445"/>
      <c r="Y162" s="445"/>
      <c r="Z162" s="445"/>
    </row>
    <row r="163" spans="1:26" ht="15.75" customHeight="1" x14ac:dyDescent="0.25">
      <c r="A163" s="445"/>
      <c r="B163" s="243"/>
      <c r="C163" s="243"/>
      <c r="D163" s="243"/>
      <c r="E163" s="275"/>
      <c r="F163" s="275"/>
      <c r="G163" s="275"/>
      <c r="H163" s="686"/>
      <c r="I163" s="242"/>
      <c r="J163" s="445"/>
      <c r="K163" s="445"/>
      <c r="L163" s="445"/>
      <c r="M163" s="445"/>
      <c r="N163" s="445"/>
      <c r="O163" s="445"/>
      <c r="P163" s="445"/>
      <c r="Q163" s="445"/>
      <c r="R163" s="445"/>
      <c r="S163" s="445"/>
      <c r="T163" s="445"/>
      <c r="U163" s="445"/>
      <c r="V163" s="445"/>
      <c r="W163" s="445"/>
      <c r="X163" s="445"/>
      <c r="Y163" s="445"/>
      <c r="Z163" s="445"/>
    </row>
    <row r="164" spans="1:26" ht="15.75" customHeight="1" x14ac:dyDescent="0.25">
      <c r="A164" s="445"/>
      <c r="B164" s="243"/>
      <c r="C164" s="243"/>
      <c r="D164" s="243"/>
      <c r="E164" s="275"/>
      <c r="F164" s="275"/>
      <c r="G164" s="275"/>
      <c r="H164" s="686"/>
      <c r="I164" s="242"/>
      <c r="J164" s="445"/>
      <c r="K164" s="445"/>
      <c r="L164" s="445"/>
      <c r="M164" s="445"/>
      <c r="N164" s="445"/>
      <c r="O164" s="445"/>
      <c r="P164" s="445"/>
      <c r="Q164" s="445"/>
      <c r="R164" s="445"/>
      <c r="S164" s="445"/>
      <c r="T164" s="445"/>
      <c r="U164" s="445"/>
      <c r="V164" s="445"/>
      <c r="W164" s="445"/>
      <c r="X164" s="445"/>
      <c r="Y164" s="445"/>
      <c r="Z164" s="445"/>
    </row>
    <row r="165" spans="1:26" ht="15.75" customHeight="1" x14ac:dyDescent="0.25">
      <c r="A165" s="445"/>
      <c r="B165" s="243"/>
      <c r="C165" s="243"/>
      <c r="D165" s="243"/>
      <c r="E165" s="275"/>
      <c r="F165" s="275"/>
      <c r="G165" s="275"/>
      <c r="H165" s="686"/>
      <c r="I165" s="242"/>
      <c r="J165" s="445"/>
      <c r="K165" s="445"/>
      <c r="L165" s="445"/>
      <c r="M165" s="445"/>
      <c r="N165" s="445"/>
      <c r="O165" s="445"/>
      <c r="P165" s="445"/>
      <c r="Q165" s="445"/>
      <c r="R165" s="445"/>
      <c r="S165" s="445"/>
      <c r="T165" s="445"/>
      <c r="U165" s="445"/>
      <c r="V165" s="445"/>
      <c r="W165" s="445"/>
      <c r="X165" s="445"/>
      <c r="Y165" s="445"/>
      <c r="Z165" s="445"/>
    </row>
    <row r="166" spans="1:26" ht="15.75" customHeight="1" x14ac:dyDescent="0.25">
      <c r="A166" s="445"/>
      <c r="B166" s="243"/>
      <c r="C166" s="243"/>
      <c r="D166" s="243"/>
      <c r="E166" s="275"/>
      <c r="F166" s="275"/>
      <c r="G166" s="275"/>
      <c r="H166" s="686"/>
      <c r="I166" s="242"/>
      <c r="J166" s="445"/>
      <c r="K166" s="445"/>
      <c r="L166" s="445"/>
      <c r="M166" s="445"/>
      <c r="N166" s="445"/>
      <c r="O166" s="445"/>
      <c r="P166" s="445"/>
      <c r="Q166" s="445"/>
      <c r="R166" s="445"/>
      <c r="S166" s="445"/>
      <c r="T166" s="445"/>
      <c r="U166" s="445"/>
      <c r="V166" s="445"/>
      <c r="W166" s="445"/>
      <c r="X166" s="445"/>
      <c r="Y166" s="445"/>
      <c r="Z166" s="445"/>
    </row>
    <row r="167" spans="1:26" ht="15.75" customHeight="1" x14ac:dyDescent="0.25">
      <c r="A167" s="445"/>
      <c r="B167" s="243"/>
      <c r="C167" s="243"/>
      <c r="D167" s="243"/>
      <c r="E167" s="275"/>
      <c r="F167" s="275"/>
      <c r="G167" s="275"/>
      <c r="H167" s="686"/>
      <c r="I167" s="242"/>
      <c r="J167" s="445"/>
      <c r="K167" s="445"/>
      <c r="L167" s="445"/>
      <c r="M167" s="445"/>
      <c r="N167" s="445"/>
      <c r="O167" s="445"/>
      <c r="P167" s="445"/>
      <c r="Q167" s="445"/>
      <c r="R167" s="445"/>
      <c r="S167" s="445"/>
      <c r="T167" s="445"/>
      <c r="U167" s="445"/>
      <c r="V167" s="445"/>
      <c r="W167" s="445"/>
      <c r="X167" s="445"/>
      <c r="Y167" s="445"/>
      <c r="Z167" s="445"/>
    </row>
    <row r="168" spans="1:26" ht="15.75" customHeight="1" x14ac:dyDescent="0.25">
      <c r="A168" s="445"/>
      <c r="B168" s="243"/>
      <c r="C168" s="243"/>
      <c r="D168" s="243"/>
      <c r="E168" s="275"/>
      <c r="F168" s="275"/>
      <c r="G168" s="275"/>
      <c r="H168" s="686"/>
      <c r="I168" s="242"/>
      <c r="J168" s="445"/>
      <c r="K168" s="445"/>
      <c r="L168" s="445"/>
      <c r="M168" s="445"/>
      <c r="N168" s="445"/>
      <c r="O168" s="445"/>
      <c r="P168" s="445"/>
      <c r="Q168" s="445"/>
      <c r="R168" s="445"/>
      <c r="S168" s="445"/>
      <c r="T168" s="445"/>
      <c r="U168" s="445"/>
      <c r="V168" s="445"/>
      <c r="W168" s="445"/>
      <c r="X168" s="445"/>
      <c r="Y168" s="445"/>
      <c r="Z168" s="445"/>
    </row>
    <row r="169" spans="1:26" ht="15.75" customHeight="1" x14ac:dyDescent="0.25">
      <c r="A169" s="445"/>
      <c r="B169" s="243"/>
      <c r="C169" s="243"/>
      <c r="D169" s="243"/>
      <c r="E169" s="275"/>
      <c r="F169" s="275"/>
      <c r="G169" s="275"/>
      <c r="H169" s="686"/>
      <c r="I169" s="242"/>
      <c r="J169" s="445"/>
      <c r="K169" s="445"/>
      <c r="L169" s="445"/>
      <c r="M169" s="445"/>
      <c r="N169" s="445"/>
      <c r="O169" s="445"/>
      <c r="P169" s="445"/>
      <c r="Q169" s="445"/>
      <c r="R169" s="445"/>
      <c r="S169" s="445"/>
      <c r="T169" s="445"/>
      <c r="U169" s="445"/>
      <c r="V169" s="445"/>
      <c r="W169" s="445"/>
      <c r="X169" s="445"/>
      <c r="Y169" s="445"/>
      <c r="Z169" s="445"/>
    </row>
    <row r="170" spans="1:26" ht="15.75" customHeight="1" x14ac:dyDescent="0.25">
      <c r="A170" s="445"/>
      <c r="B170" s="243"/>
      <c r="C170" s="243"/>
      <c r="D170" s="243"/>
      <c r="E170" s="275"/>
      <c r="F170" s="275"/>
      <c r="G170" s="275"/>
      <c r="H170" s="686"/>
      <c r="I170" s="242"/>
      <c r="J170" s="445"/>
      <c r="K170" s="445"/>
      <c r="L170" s="445"/>
      <c r="M170" s="445"/>
      <c r="N170" s="445"/>
      <c r="O170" s="445"/>
      <c r="P170" s="445"/>
      <c r="Q170" s="445"/>
      <c r="R170" s="445"/>
      <c r="S170" s="445"/>
      <c r="T170" s="445"/>
      <c r="U170" s="445"/>
      <c r="V170" s="445"/>
      <c r="W170" s="445"/>
      <c r="X170" s="445"/>
      <c r="Y170" s="445"/>
      <c r="Z170" s="445"/>
    </row>
    <row r="171" spans="1:26" ht="15.75" customHeight="1" x14ac:dyDescent="0.25">
      <c r="A171" s="445"/>
      <c r="B171" s="243"/>
      <c r="C171" s="243"/>
      <c r="D171" s="243"/>
      <c r="E171" s="275"/>
      <c r="F171" s="275"/>
      <c r="G171" s="275"/>
      <c r="H171" s="686"/>
      <c r="I171" s="242"/>
      <c r="J171" s="445"/>
      <c r="K171" s="445"/>
      <c r="L171" s="445"/>
      <c r="M171" s="445"/>
      <c r="N171" s="445"/>
      <c r="O171" s="445"/>
      <c r="P171" s="445"/>
      <c r="Q171" s="445"/>
      <c r="R171" s="445"/>
      <c r="S171" s="445"/>
      <c r="T171" s="445"/>
      <c r="U171" s="445"/>
      <c r="V171" s="445"/>
      <c r="W171" s="445"/>
      <c r="X171" s="445"/>
      <c r="Y171" s="445"/>
      <c r="Z171" s="445"/>
    </row>
    <row r="172" spans="1:26" ht="15.75" customHeight="1" x14ac:dyDescent="0.25">
      <c r="A172" s="445"/>
      <c r="B172" s="243"/>
      <c r="C172" s="243"/>
      <c r="D172" s="243"/>
      <c r="E172" s="275"/>
      <c r="F172" s="275"/>
      <c r="G172" s="275"/>
      <c r="H172" s="686"/>
      <c r="I172" s="242"/>
      <c r="J172" s="445"/>
      <c r="K172" s="445"/>
      <c r="L172" s="445"/>
      <c r="M172" s="445"/>
      <c r="N172" s="445"/>
      <c r="O172" s="445"/>
      <c r="P172" s="445"/>
      <c r="Q172" s="445"/>
      <c r="R172" s="445"/>
      <c r="S172" s="445"/>
      <c r="T172" s="445"/>
      <c r="U172" s="445"/>
      <c r="V172" s="445"/>
      <c r="W172" s="445"/>
      <c r="X172" s="445"/>
      <c r="Y172" s="445"/>
      <c r="Z172" s="445"/>
    </row>
    <row r="173" spans="1:26" ht="15.75" customHeight="1" x14ac:dyDescent="0.25">
      <c r="A173" s="445"/>
      <c r="B173" s="243"/>
      <c r="C173" s="243"/>
      <c r="D173" s="243"/>
      <c r="E173" s="275"/>
      <c r="F173" s="275"/>
      <c r="G173" s="275"/>
      <c r="H173" s="686"/>
      <c r="I173" s="242"/>
      <c r="J173" s="445"/>
      <c r="K173" s="445"/>
      <c r="L173" s="445"/>
      <c r="M173" s="445"/>
      <c r="N173" s="445"/>
      <c r="O173" s="445"/>
      <c r="P173" s="445"/>
      <c r="Q173" s="445"/>
      <c r="R173" s="445"/>
      <c r="S173" s="445"/>
      <c r="T173" s="445"/>
      <c r="U173" s="445"/>
      <c r="V173" s="445"/>
      <c r="W173" s="445"/>
      <c r="X173" s="445"/>
      <c r="Y173" s="445"/>
      <c r="Z173" s="445"/>
    </row>
    <row r="174" spans="1:26" ht="15.75" customHeight="1" x14ac:dyDescent="0.25">
      <c r="A174" s="445"/>
      <c r="B174" s="243"/>
      <c r="C174" s="243"/>
      <c r="D174" s="243"/>
      <c r="E174" s="275"/>
      <c r="F174" s="275"/>
      <c r="G174" s="275"/>
      <c r="H174" s="686"/>
      <c r="I174" s="242"/>
      <c r="J174" s="445"/>
      <c r="K174" s="445"/>
      <c r="L174" s="445"/>
      <c r="M174" s="445"/>
      <c r="N174" s="445"/>
      <c r="O174" s="445"/>
      <c r="P174" s="445"/>
      <c r="Q174" s="445"/>
      <c r="R174" s="445"/>
      <c r="S174" s="445"/>
      <c r="T174" s="445"/>
      <c r="U174" s="445"/>
      <c r="V174" s="445"/>
      <c r="W174" s="445"/>
      <c r="X174" s="445"/>
      <c r="Y174" s="445"/>
      <c r="Z174" s="445"/>
    </row>
    <row r="175" spans="1:26" ht="15.75" customHeight="1" x14ac:dyDescent="0.25">
      <c r="A175" s="445"/>
      <c r="B175" s="243"/>
      <c r="C175" s="243"/>
      <c r="D175" s="243"/>
      <c r="E175" s="275"/>
      <c r="F175" s="275"/>
      <c r="G175" s="275"/>
      <c r="H175" s="686"/>
      <c r="I175" s="242"/>
      <c r="J175" s="445"/>
      <c r="K175" s="445"/>
      <c r="L175" s="445"/>
      <c r="M175" s="445"/>
      <c r="N175" s="445"/>
      <c r="O175" s="445"/>
      <c r="P175" s="445"/>
      <c r="Q175" s="445"/>
      <c r="R175" s="445"/>
      <c r="S175" s="445"/>
      <c r="T175" s="445"/>
      <c r="U175" s="445"/>
      <c r="V175" s="445"/>
      <c r="W175" s="445"/>
      <c r="X175" s="445"/>
      <c r="Y175" s="445"/>
      <c r="Z175" s="445"/>
    </row>
    <row r="176" spans="1:26" ht="15.75" customHeight="1" x14ac:dyDescent="0.25">
      <c r="A176" s="445"/>
      <c r="B176" s="243"/>
      <c r="C176" s="243"/>
      <c r="D176" s="243"/>
      <c r="E176" s="275"/>
      <c r="F176" s="275"/>
      <c r="G176" s="275"/>
      <c r="H176" s="686"/>
      <c r="I176" s="242"/>
      <c r="J176" s="445"/>
      <c r="K176" s="445"/>
      <c r="L176" s="445"/>
      <c r="M176" s="445"/>
      <c r="N176" s="445"/>
      <c r="O176" s="445"/>
      <c r="P176" s="445"/>
      <c r="Q176" s="445"/>
      <c r="R176" s="445"/>
      <c r="S176" s="445"/>
      <c r="T176" s="445"/>
      <c r="U176" s="445"/>
      <c r="V176" s="445"/>
      <c r="W176" s="445"/>
      <c r="X176" s="445"/>
      <c r="Y176" s="445"/>
      <c r="Z176" s="445"/>
    </row>
    <row r="177" spans="1:26" ht="15.75" customHeight="1" x14ac:dyDescent="0.25">
      <c r="A177" s="445"/>
      <c r="B177" s="243"/>
      <c r="C177" s="243"/>
      <c r="D177" s="243"/>
      <c r="E177" s="275"/>
      <c r="F177" s="275"/>
      <c r="G177" s="275"/>
      <c r="H177" s="686"/>
      <c r="I177" s="242"/>
      <c r="J177" s="445"/>
      <c r="K177" s="445"/>
      <c r="L177" s="445"/>
      <c r="M177" s="445"/>
      <c r="N177" s="445"/>
      <c r="O177" s="445"/>
      <c r="P177" s="445"/>
      <c r="Q177" s="445"/>
      <c r="R177" s="445"/>
      <c r="S177" s="445"/>
      <c r="T177" s="445"/>
      <c r="U177" s="445"/>
      <c r="V177" s="445"/>
      <c r="W177" s="445"/>
      <c r="X177" s="445"/>
      <c r="Y177" s="445"/>
      <c r="Z177" s="445"/>
    </row>
    <row r="178" spans="1:26" ht="15.75" customHeight="1" x14ac:dyDescent="0.25">
      <c r="A178" s="445"/>
      <c r="B178" s="243"/>
      <c r="C178" s="243"/>
      <c r="D178" s="243"/>
      <c r="E178" s="275"/>
      <c r="F178" s="275"/>
      <c r="G178" s="275"/>
      <c r="H178" s="686"/>
      <c r="I178" s="242"/>
      <c r="J178" s="445"/>
      <c r="K178" s="445"/>
      <c r="L178" s="445"/>
      <c r="M178" s="445"/>
      <c r="N178" s="445"/>
      <c r="O178" s="445"/>
      <c r="P178" s="445"/>
      <c r="Q178" s="445"/>
      <c r="R178" s="445"/>
      <c r="S178" s="445"/>
      <c r="T178" s="445"/>
      <c r="U178" s="445"/>
      <c r="V178" s="445"/>
      <c r="W178" s="445"/>
      <c r="X178" s="445"/>
      <c r="Y178" s="445"/>
      <c r="Z178" s="445"/>
    </row>
    <row r="179" spans="1:26" ht="15.75" customHeight="1" x14ac:dyDescent="0.25">
      <c r="A179" s="445"/>
      <c r="B179" s="243"/>
      <c r="C179" s="243"/>
      <c r="D179" s="243"/>
      <c r="E179" s="275"/>
      <c r="F179" s="275"/>
      <c r="G179" s="275"/>
      <c r="H179" s="686"/>
      <c r="I179" s="242"/>
      <c r="J179" s="445"/>
      <c r="K179" s="445"/>
      <c r="L179" s="445"/>
      <c r="M179" s="445"/>
      <c r="N179" s="445"/>
      <c r="O179" s="445"/>
      <c r="P179" s="445"/>
      <c r="Q179" s="445"/>
      <c r="R179" s="445"/>
      <c r="S179" s="445"/>
      <c r="T179" s="445"/>
      <c r="U179" s="445"/>
      <c r="V179" s="445"/>
      <c r="W179" s="445"/>
      <c r="X179" s="445"/>
      <c r="Y179" s="445"/>
      <c r="Z179" s="445"/>
    </row>
    <row r="180" spans="1:26" ht="15.75" customHeight="1" x14ac:dyDescent="0.25">
      <c r="A180" s="445"/>
      <c r="B180" s="243"/>
      <c r="C180" s="243"/>
      <c r="D180" s="243"/>
      <c r="E180" s="275"/>
      <c r="F180" s="275"/>
      <c r="G180" s="275"/>
      <c r="H180" s="686"/>
      <c r="I180" s="242"/>
      <c r="J180" s="445"/>
      <c r="K180" s="445"/>
      <c r="L180" s="445"/>
      <c r="M180" s="445"/>
      <c r="N180" s="445"/>
      <c r="O180" s="445"/>
      <c r="P180" s="445"/>
      <c r="Q180" s="445"/>
      <c r="R180" s="445"/>
      <c r="S180" s="445"/>
      <c r="T180" s="445"/>
      <c r="U180" s="445"/>
      <c r="V180" s="445"/>
      <c r="W180" s="445"/>
      <c r="X180" s="445"/>
      <c r="Y180" s="445"/>
      <c r="Z180" s="445"/>
    </row>
    <row r="181" spans="1:26" ht="15.75" customHeight="1" x14ac:dyDescent="0.25">
      <c r="A181" s="445"/>
      <c r="B181" s="243"/>
      <c r="C181" s="243"/>
      <c r="D181" s="243"/>
      <c r="E181" s="275"/>
      <c r="F181" s="275"/>
      <c r="G181" s="275"/>
      <c r="H181" s="686"/>
      <c r="I181" s="242"/>
      <c r="J181" s="445"/>
      <c r="K181" s="445"/>
      <c r="L181" s="445"/>
      <c r="M181" s="445"/>
      <c r="N181" s="445"/>
      <c r="O181" s="445"/>
      <c r="P181" s="445"/>
      <c r="Q181" s="445"/>
      <c r="R181" s="445"/>
      <c r="S181" s="445"/>
      <c r="T181" s="445"/>
      <c r="U181" s="445"/>
      <c r="V181" s="445"/>
      <c r="W181" s="445"/>
      <c r="X181" s="445"/>
      <c r="Y181" s="445"/>
      <c r="Z181" s="445"/>
    </row>
    <row r="182" spans="1:26" ht="15.75" customHeight="1" x14ac:dyDescent="0.25">
      <c r="A182" s="445"/>
      <c r="B182" s="243"/>
      <c r="C182" s="243"/>
      <c r="D182" s="243"/>
      <c r="E182" s="275"/>
      <c r="F182" s="275"/>
      <c r="G182" s="275"/>
      <c r="H182" s="686"/>
      <c r="I182" s="242"/>
      <c r="J182" s="445"/>
      <c r="K182" s="445"/>
      <c r="L182" s="445"/>
      <c r="M182" s="445"/>
      <c r="N182" s="445"/>
      <c r="O182" s="445"/>
      <c r="P182" s="445"/>
      <c r="Q182" s="445"/>
      <c r="R182" s="445"/>
      <c r="S182" s="445"/>
      <c r="T182" s="445"/>
      <c r="U182" s="445"/>
      <c r="V182" s="445"/>
      <c r="W182" s="445"/>
      <c r="X182" s="445"/>
      <c r="Y182" s="445"/>
      <c r="Z182" s="445"/>
    </row>
    <row r="183" spans="1:26" ht="15.75" customHeight="1" x14ac:dyDescent="0.25">
      <c r="A183" s="445"/>
      <c r="B183" s="243"/>
      <c r="C183" s="243"/>
      <c r="D183" s="243"/>
      <c r="E183" s="275"/>
      <c r="F183" s="275"/>
      <c r="G183" s="275"/>
      <c r="H183" s="686"/>
      <c r="I183" s="242"/>
      <c r="J183" s="445"/>
      <c r="K183" s="445"/>
      <c r="L183" s="445"/>
      <c r="M183" s="445"/>
      <c r="N183" s="445"/>
      <c r="O183" s="445"/>
      <c r="P183" s="445"/>
      <c r="Q183" s="445"/>
      <c r="R183" s="445"/>
      <c r="S183" s="445"/>
      <c r="T183" s="445"/>
      <c r="U183" s="445"/>
      <c r="V183" s="445"/>
      <c r="W183" s="445"/>
      <c r="X183" s="445"/>
      <c r="Y183" s="445"/>
      <c r="Z183" s="445"/>
    </row>
    <row r="184" spans="1:26" ht="15.75" customHeight="1" x14ac:dyDescent="0.25">
      <c r="A184" s="445"/>
      <c r="B184" s="243"/>
      <c r="C184" s="243"/>
      <c r="D184" s="243"/>
      <c r="E184" s="275"/>
      <c r="F184" s="275"/>
      <c r="G184" s="275"/>
      <c r="H184" s="686"/>
      <c r="I184" s="242"/>
      <c r="J184" s="445"/>
      <c r="K184" s="445"/>
      <c r="L184" s="445"/>
      <c r="M184" s="445"/>
      <c r="N184" s="445"/>
      <c r="O184" s="445"/>
      <c r="P184" s="445"/>
      <c r="Q184" s="445"/>
      <c r="R184" s="445"/>
      <c r="S184" s="445"/>
      <c r="T184" s="445"/>
      <c r="U184" s="445"/>
      <c r="V184" s="445"/>
      <c r="W184" s="445"/>
      <c r="X184" s="445"/>
      <c r="Y184" s="445"/>
      <c r="Z184" s="445"/>
    </row>
    <row r="185" spans="1:26" ht="15.75" customHeight="1" x14ac:dyDescent="0.25">
      <c r="A185" s="445"/>
      <c r="B185" s="243"/>
      <c r="C185" s="243"/>
      <c r="D185" s="243"/>
      <c r="E185" s="275"/>
      <c r="F185" s="275"/>
      <c r="G185" s="275"/>
      <c r="H185" s="686"/>
      <c r="I185" s="242"/>
      <c r="J185" s="445"/>
      <c r="K185" s="445"/>
      <c r="L185" s="445"/>
      <c r="M185" s="445"/>
      <c r="N185" s="445"/>
      <c r="O185" s="445"/>
      <c r="P185" s="445"/>
      <c r="Q185" s="445"/>
      <c r="R185" s="445"/>
      <c r="S185" s="445"/>
      <c r="T185" s="445"/>
      <c r="U185" s="445"/>
      <c r="V185" s="445"/>
      <c r="W185" s="445"/>
      <c r="X185" s="445"/>
      <c r="Y185" s="445"/>
      <c r="Z185" s="445"/>
    </row>
    <row r="186" spans="1:26" ht="15.75" customHeight="1" x14ac:dyDescent="0.25">
      <c r="A186" s="445"/>
      <c r="B186" s="243"/>
      <c r="C186" s="243"/>
      <c r="D186" s="243"/>
      <c r="E186" s="275"/>
      <c r="F186" s="275"/>
      <c r="G186" s="275"/>
      <c r="H186" s="686"/>
      <c r="I186" s="242"/>
      <c r="J186" s="445"/>
      <c r="K186" s="445"/>
      <c r="L186" s="445"/>
      <c r="M186" s="445"/>
      <c r="N186" s="445"/>
      <c r="O186" s="445"/>
      <c r="P186" s="445"/>
      <c r="Q186" s="445"/>
      <c r="R186" s="445"/>
      <c r="S186" s="445"/>
      <c r="T186" s="445"/>
      <c r="U186" s="445"/>
      <c r="V186" s="445"/>
      <c r="W186" s="445"/>
      <c r="X186" s="445"/>
      <c r="Y186" s="445"/>
      <c r="Z186" s="445"/>
    </row>
    <row r="187" spans="1:26" ht="15.75" customHeight="1" x14ac:dyDescent="0.25">
      <c r="A187" s="445"/>
      <c r="B187" s="243"/>
      <c r="C187" s="243"/>
      <c r="D187" s="243"/>
      <c r="E187" s="275"/>
      <c r="F187" s="275"/>
      <c r="G187" s="275"/>
      <c r="H187" s="686"/>
      <c r="I187" s="242"/>
      <c r="J187" s="445"/>
      <c r="K187" s="445"/>
      <c r="L187" s="445"/>
      <c r="M187" s="445"/>
      <c r="N187" s="445"/>
      <c r="O187" s="445"/>
      <c r="P187" s="445"/>
      <c r="Q187" s="445"/>
      <c r="R187" s="445"/>
      <c r="S187" s="445"/>
      <c r="T187" s="445"/>
      <c r="U187" s="445"/>
      <c r="V187" s="445"/>
      <c r="W187" s="445"/>
      <c r="X187" s="445"/>
      <c r="Y187" s="445"/>
      <c r="Z187" s="445"/>
    </row>
    <row r="188" spans="1:26" ht="15.75" customHeight="1" x14ac:dyDescent="0.25">
      <c r="A188" s="445"/>
      <c r="B188" s="243"/>
      <c r="C188" s="243"/>
      <c r="D188" s="243"/>
      <c r="E188" s="275"/>
      <c r="F188" s="275"/>
      <c r="G188" s="275"/>
      <c r="H188" s="686"/>
      <c r="I188" s="242"/>
      <c r="J188" s="445"/>
      <c r="K188" s="445"/>
      <c r="L188" s="445"/>
      <c r="M188" s="445"/>
      <c r="N188" s="445"/>
      <c r="O188" s="445"/>
      <c r="P188" s="445"/>
      <c r="Q188" s="445"/>
      <c r="R188" s="445"/>
      <c r="S188" s="445"/>
      <c r="T188" s="445"/>
      <c r="U188" s="445"/>
      <c r="V188" s="445"/>
      <c r="W188" s="445"/>
      <c r="X188" s="445"/>
      <c r="Y188" s="445"/>
      <c r="Z188" s="445"/>
    </row>
    <row r="189" spans="1:26" ht="15.75" customHeight="1" x14ac:dyDescent="0.25">
      <c r="A189" s="445"/>
      <c r="B189" s="243"/>
      <c r="C189" s="243"/>
      <c r="D189" s="243"/>
      <c r="E189" s="275"/>
      <c r="F189" s="275"/>
      <c r="G189" s="275"/>
      <c r="H189" s="686"/>
      <c r="I189" s="242"/>
      <c r="J189" s="445"/>
      <c r="K189" s="445"/>
      <c r="L189" s="445"/>
      <c r="M189" s="445"/>
      <c r="N189" s="445"/>
      <c r="O189" s="445"/>
      <c r="P189" s="445"/>
      <c r="Q189" s="445"/>
      <c r="R189" s="445"/>
      <c r="S189" s="445"/>
      <c r="T189" s="445"/>
      <c r="U189" s="445"/>
      <c r="V189" s="445"/>
      <c r="W189" s="445"/>
      <c r="X189" s="445"/>
      <c r="Y189" s="445"/>
      <c r="Z189" s="445"/>
    </row>
    <row r="190" spans="1:26" ht="15.75" customHeight="1" x14ac:dyDescent="0.25">
      <c r="A190" s="445"/>
      <c r="B190" s="243"/>
      <c r="C190" s="243"/>
      <c r="D190" s="243"/>
      <c r="E190" s="275"/>
      <c r="F190" s="275"/>
      <c r="G190" s="275"/>
      <c r="H190" s="686"/>
      <c r="I190" s="242"/>
      <c r="J190" s="445"/>
      <c r="K190" s="445"/>
      <c r="L190" s="445"/>
      <c r="M190" s="445"/>
      <c r="N190" s="445"/>
      <c r="O190" s="445"/>
      <c r="P190" s="445"/>
      <c r="Q190" s="445"/>
      <c r="R190" s="445"/>
      <c r="S190" s="445"/>
      <c r="T190" s="445"/>
      <c r="U190" s="445"/>
      <c r="V190" s="445"/>
      <c r="W190" s="445"/>
      <c r="X190" s="445"/>
      <c r="Y190" s="445"/>
      <c r="Z190" s="445"/>
    </row>
    <row r="191" spans="1:26" ht="15.75" customHeight="1" x14ac:dyDescent="0.25">
      <c r="A191" s="445"/>
      <c r="B191" s="243"/>
      <c r="C191" s="243"/>
      <c r="D191" s="243"/>
      <c r="E191" s="275"/>
      <c r="F191" s="275"/>
      <c r="G191" s="275"/>
      <c r="H191" s="686"/>
      <c r="I191" s="242"/>
      <c r="J191" s="445"/>
      <c r="K191" s="445"/>
      <c r="L191" s="445"/>
      <c r="M191" s="445"/>
      <c r="N191" s="445"/>
      <c r="O191" s="445"/>
      <c r="P191" s="445"/>
      <c r="Q191" s="445"/>
      <c r="R191" s="445"/>
      <c r="S191" s="445"/>
      <c r="T191" s="445"/>
      <c r="U191" s="445"/>
      <c r="V191" s="445"/>
      <c r="W191" s="445"/>
      <c r="X191" s="445"/>
      <c r="Y191" s="445"/>
      <c r="Z191" s="445"/>
    </row>
    <row r="192" spans="1:26" ht="15.75" customHeight="1" x14ac:dyDescent="0.25">
      <c r="A192" s="445"/>
      <c r="B192" s="243"/>
      <c r="C192" s="243"/>
      <c r="D192" s="243"/>
      <c r="E192" s="275"/>
      <c r="F192" s="275"/>
      <c r="G192" s="275"/>
      <c r="H192" s="686"/>
      <c r="I192" s="242"/>
      <c r="J192" s="445"/>
      <c r="K192" s="445"/>
      <c r="L192" s="445"/>
      <c r="M192" s="445"/>
      <c r="N192" s="445"/>
      <c r="O192" s="445"/>
      <c r="P192" s="445"/>
      <c r="Q192" s="445"/>
      <c r="R192" s="445"/>
      <c r="S192" s="445"/>
      <c r="T192" s="445"/>
      <c r="U192" s="445"/>
      <c r="V192" s="445"/>
      <c r="W192" s="445"/>
      <c r="X192" s="445"/>
      <c r="Y192" s="445"/>
      <c r="Z192" s="445"/>
    </row>
    <row r="193" spans="1:26" ht="15.75" customHeight="1" x14ac:dyDescent="0.25">
      <c r="A193" s="445"/>
      <c r="B193" s="243"/>
      <c r="C193" s="243"/>
      <c r="D193" s="243"/>
      <c r="E193" s="275"/>
      <c r="F193" s="275"/>
      <c r="G193" s="275"/>
      <c r="H193" s="686"/>
      <c r="I193" s="242"/>
      <c r="J193" s="445"/>
      <c r="K193" s="445"/>
      <c r="L193" s="445"/>
      <c r="M193" s="445"/>
      <c r="N193" s="445"/>
      <c r="O193" s="445"/>
      <c r="P193" s="445"/>
      <c r="Q193" s="445"/>
      <c r="R193" s="445"/>
      <c r="S193" s="445"/>
      <c r="T193" s="445"/>
      <c r="U193" s="445"/>
      <c r="V193" s="445"/>
      <c r="W193" s="445"/>
      <c r="X193" s="445"/>
      <c r="Y193" s="445"/>
      <c r="Z193" s="445"/>
    </row>
    <row r="194" spans="1:26" ht="15.75" customHeight="1" x14ac:dyDescent="0.25">
      <c r="A194" s="445"/>
      <c r="B194" s="243"/>
      <c r="C194" s="243"/>
      <c r="D194" s="243"/>
      <c r="E194" s="275"/>
      <c r="F194" s="275"/>
      <c r="G194" s="275"/>
      <c r="H194" s="686"/>
      <c r="I194" s="242"/>
      <c r="J194" s="445"/>
      <c r="K194" s="445"/>
      <c r="L194" s="445"/>
      <c r="M194" s="445"/>
      <c r="N194" s="445"/>
      <c r="O194" s="445"/>
      <c r="P194" s="445"/>
      <c r="Q194" s="445"/>
      <c r="R194" s="445"/>
      <c r="S194" s="445"/>
      <c r="T194" s="445"/>
      <c r="U194" s="445"/>
      <c r="V194" s="445"/>
      <c r="W194" s="445"/>
      <c r="X194" s="445"/>
      <c r="Y194" s="445"/>
      <c r="Z194" s="445"/>
    </row>
    <row r="195" spans="1:26" ht="15.75" customHeight="1" x14ac:dyDescent="0.25">
      <c r="A195" s="445"/>
      <c r="B195" s="243"/>
      <c r="C195" s="243"/>
      <c r="D195" s="243"/>
      <c r="E195" s="275"/>
      <c r="F195" s="275"/>
      <c r="G195" s="275"/>
      <c r="H195" s="686"/>
      <c r="I195" s="242"/>
      <c r="J195" s="445"/>
      <c r="K195" s="445"/>
      <c r="L195" s="445"/>
      <c r="M195" s="445"/>
      <c r="N195" s="445"/>
      <c r="O195" s="445"/>
      <c r="P195" s="445"/>
      <c r="Q195" s="445"/>
      <c r="R195" s="445"/>
      <c r="S195" s="445"/>
      <c r="T195" s="445"/>
      <c r="U195" s="445"/>
      <c r="V195" s="445"/>
      <c r="W195" s="445"/>
      <c r="X195" s="445"/>
      <c r="Y195" s="445"/>
      <c r="Z195" s="445"/>
    </row>
    <row r="196" spans="1:26" ht="15.75" customHeight="1" x14ac:dyDescent="0.25">
      <c r="A196" s="445"/>
      <c r="B196" s="243"/>
      <c r="C196" s="243"/>
      <c r="D196" s="243"/>
      <c r="E196" s="275"/>
      <c r="F196" s="275"/>
      <c r="G196" s="275"/>
      <c r="H196" s="686"/>
      <c r="I196" s="242"/>
      <c r="J196" s="445"/>
      <c r="K196" s="445"/>
      <c r="L196" s="445"/>
      <c r="M196" s="445"/>
      <c r="N196" s="445"/>
      <c r="O196" s="445"/>
      <c r="P196" s="445"/>
      <c r="Q196" s="445"/>
      <c r="R196" s="445"/>
      <c r="S196" s="445"/>
      <c r="T196" s="445"/>
      <c r="U196" s="445"/>
      <c r="V196" s="445"/>
      <c r="W196" s="445"/>
      <c r="X196" s="445"/>
      <c r="Y196" s="445"/>
      <c r="Z196" s="445"/>
    </row>
    <row r="197" spans="1:26" ht="15.75" customHeight="1" x14ac:dyDescent="0.25">
      <c r="A197" s="445"/>
      <c r="B197" s="243"/>
      <c r="C197" s="243"/>
      <c r="D197" s="243"/>
      <c r="E197" s="275"/>
      <c r="F197" s="275"/>
      <c r="G197" s="275"/>
      <c r="H197" s="686"/>
      <c r="I197" s="242"/>
      <c r="J197" s="445"/>
      <c r="K197" s="445"/>
      <c r="L197" s="445"/>
      <c r="M197" s="445"/>
      <c r="N197" s="445"/>
      <c r="O197" s="445"/>
      <c r="P197" s="445"/>
      <c r="Q197" s="445"/>
      <c r="R197" s="445"/>
      <c r="S197" s="445"/>
      <c r="T197" s="445"/>
      <c r="U197" s="445"/>
      <c r="V197" s="445"/>
      <c r="W197" s="445"/>
      <c r="X197" s="445"/>
      <c r="Y197" s="445"/>
      <c r="Z197" s="445"/>
    </row>
    <row r="198" spans="1:26" ht="15.75" customHeight="1" x14ac:dyDescent="0.25">
      <c r="A198" s="445"/>
      <c r="B198" s="243"/>
      <c r="C198" s="243"/>
      <c r="D198" s="243"/>
      <c r="E198" s="275"/>
      <c r="F198" s="275"/>
      <c r="G198" s="275"/>
      <c r="H198" s="686"/>
      <c r="I198" s="242"/>
      <c r="J198" s="445"/>
      <c r="K198" s="445"/>
      <c r="L198" s="445"/>
      <c r="M198" s="445"/>
      <c r="N198" s="445"/>
      <c r="O198" s="445"/>
      <c r="P198" s="445"/>
      <c r="Q198" s="445"/>
      <c r="R198" s="445"/>
      <c r="S198" s="445"/>
      <c r="T198" s="445"/>
      <c r="U198" s="445"/>
      <c r="V198" s="445"/>
      <c r="W198" s="445"/>
      <c r="X198" s="445"/>
      <c r="Y198" s="445"/>
      <c r="Z198" s="445"/>
    </row>
    <row r="199" spans="1:26" ht="15.75" customHeight="1" x14ac:dyDescent="0.25">
      <c r="A199" s="445"/>
      <c r="B199" s="243"/>
      <c r="C199" s="243"/>
      <c r="D199" s="243"/>
      <c r="E199" s="275"/>
      <c r="F199" s="275"/>
      <c r="G199" s="275"/>
      <c r="H199" s="686"/>
      <c r="I199" s="242"/>
      <c r="J199" s="445"/>
      <c r="K199" s="445"/>
      <c r="L199" s="445"/>
      <c r="M199" s="445"/>
      <c r="N199" s="445"/>
      <c r="O199" s="445"/>
      <c r="P199" s="445"/>
      <c r="Q199" s="445"/>
      <c r="R199" s="445"/>
      <c r="S199" s="445"/>
      <c r="T199" s="445"/>
      <c r="U199" s="445"/>
      <c r="V199" s="445"/>
      <c r="W199" s="445"/>
      <c r="X199" s="445"/>
      <c r="Y199" s="445"/>
      <c r="Z199" s="445"/>
    </row>
    <row r="200" spans="1:26" ht="15.75" customHeight="1" x14ac:dyDescent="0.25">
      <c r="A200" s="445"/>
      <c r="B200" s="243"/>
      <c r="C200" s="243"/>
      <c r="D200" s="243"/>
      <c r="E200" s="275"/>
      <c r="F200" s="275"/>
      <c r="G200" s="275"/>
      <c r="H200" s="686"/>
      <c r="I200" s="242"/>
      <c r="J200" s="445"/>
      <c r="K200" s="445"/>
      <c r="L200" s="445"/>
      <c r="M200" s="445"/>
      <c r="N200" s="445"/>
      <c r="O200" s="445"/>
      <c r="P200" s="445"/>
      <c r="Q200" s="445"/>
      <c r="R200" s="445"/>
      <c r="S200" s="445"/>
      <c r="T200" s="445"/>
      <c r="U200" s="445"/>
      <c r="V200" s="445"/>
      <c r="W200" s="445"/>
      <c r="X200" s="445"/>
      <c r="Y200" s="445"/>
      <c r="Z200" s="445"/>
    </row>
    <row r="201" spans="1:26" ht="15.75" customHeight="1" x14ac:dyDescent="0.25">
      <c r="A201" s="445"/>
      <c r="B201" s="243"/>
      <c r="C201" s="243"/>
      <c r="D201" s="243"/>
      <c r="E201" s="275"/>
      <c r="F201" s="275"/>
      <c r="G201" s="275"/>
      <c r="H201" s="686"/>
      <c r="I201" s="242"/>
      <c r="J201" s="445"/>
      <c r="K201" s="445"/>
      <c r="L201" s="445"/>
      <c r="M201" s="445"/>
      <c r="N201" s="445"/>
      <c r="O201" s="445"/>
      <c r="P201" s="445"/>
      <c r="Q201" s="445"/>
      <c r="R201" s="445"/>
      <c r="S201" s="445"/>
      <c r="T201" s="445"/>
      <c r="U201" s="445"/>
      <c r="V201" s="445"/>
      <c r="W201" s="445"/>
      <c r="X201" s="445"/>
      <c r="Y201" s="445"/>
      <c r="Z201" s="445"/>
    </row>
    <row r="202" spans="1:26" ht="15.75" customHeight="1" x14ac:dyDescent="0.25">
      <c r="A202" s="445"/>
      <c r="B202" s="243"/>
      <c r="C202" s="243"/>
      <c r="D202" s="243"/>
      <c r="E202" s="275"/>
      <c r="F202" s="275"/>
      <c r="G202" s="275"/>
      <c r="H202" s="686"/>
      <c r="I202" s="242"/>
      <c r="J202" s="445"/>
      <c r="K202" s="445"/>
      <c r="L202" s="445"/>
      <c r="M202" s="445"/>
      <c r="N202" s="445"/>
      <c r="O202" s="445"/>
      <c r="P202" s="445"/>
      <c r="Q202" s="445"/>
      <c r="R202" s="445"/>
      <c r="S202" s="445"/>
      <c r="T202" s="445"/>
      <c r="U202" s="445"/>
      <c r="V202" s="445"/>
      <c r="W202" s="445"/>
      <c r="X202" s="445"/>
      <c r="Y202" s="445"/>
      <c r="Z202" s="445"/>
    </row>
    <row r="203" spans="1:26" ht="15.75" customHeight="1" x14ac:dyDescent="0.25">
      <c r="A203" s="445"/>
      <c r="B203" s="243"/>
      <c r="C203" s="243"/>
      <c r="D203" s="243"/>
      <c r="E203" s="275"/>
      <c r="F203" s="275"/>
      <c r="G203" s="275"/>
      <c r="H203" s="686"/>
      <c r="I203" s="242"/>
      <c r="J203" s="445"/>
      <c r="K203" s="445"/>
      <c r="L203" s="445"/>
      <c r="M203" s="445"/>
      <c r="N203" s="445"/>
      <c r="O203" s="445"/>
      <c r="P203" s="445"/>
      <c r="Q203" s="445"/>
      <c r="R203" s="445"/>
      <c r="S203" s="445"/>
      <c r="T203" s="445"/>
      <c r="U203" s="445"/>
      <c r="V203" s="445"/>
      <c r="W203" s="445"/>
      <c r="X203" s="445"/>
      <c r="Y203" s="445"/>
      <c r="Z203" s="445"/>
    </row>
    <row r="204" spans="1:26" ht="15.75" customHeight="1" x14ac:dyDescent="0.25">
      <c r="A204" s="445"/>
      <c r="B204" s="243"/>
      <c r="C204" s="243"/>
      <c r="D204" s="243"/>
      <c r="E204" s="275"/>
      <c r="F204" s="275"/>
      <c r="G204" s="275"/>
      <c r="H204" s="686"/>
      <c r="I204" s="242"/>
      <c r="J204" s="445"/>
      <c r="K204" s="445"/>
      <c r="L204" s="445"/>
      <c r="M204" s="445"/>
      <c r="N204" s="445"/>
      <c r="O204" s="445"/>
      <c r="P204" s="445"/>
      <c r="Q204" s="445"/>
      <c r="R204" s="445"/>
      <c r="S204" s="445"/>
      <c r="T204" s="445"/>
      <c r="U204" s="445"/>
      <c r="V204" s="445"/>
      <c r="W204" s="445"/>
      <c r="X204" s="445"/>
      <c r="Y204" s="445"/>
      <c r="Z204" s="445"/>
    </row>
    <row r="205" spans="1:26" ht="15.75" customHeight="1" x14ac:dyDescent="0.25">
      <c r="A205" s="445"/>
      <c r="B205" s="243"/>
      <c r="C205" s="243"/>
      <c r="D205" s="243"/>
      <c r="E205" s="275"/>
      <c r="F205" s="275"/>
      <c r="G205" s="275"/>
      <c r="H205" s="686"/>
      <c r="I205" s="242"/>
      <c r="J205" s="445"/>
      <c r="K205" s="445"/>
      <c r="L205" s="445"/>
      <c r="M205" s="445"/>
      <c r="N205" s="445"/>
      <c r="O205" s="445"/>
      <c r="P205" s="445"/>
      <c r="Q205" s="445"/>
      <c r="R205" s="445"/>
      <c r="S205" s="445"/>
      <c r="T205" s="445"/>
      <c r="U205" s="445"/>
      <c r="V205" s="445"/>
      <c r="W205" s="445"/>
      <c r="X205" s="445"/>
      <c r="Y205" s="445"/>
      <c r="Z205" s="445"/>
    </row>
    <row r="206" spans="1:26" ht="15.75" customHeight="1" x14ac:dyDescent="0.25">
      <c r="A206" s="445"/>
      <c r="B206" s="243"/>
      <c r="C206" s="243"/>
      <c r="D206" s="243"/>
      <c r="E206" s="275"/>
      <c r="F206" s="275"/>
      <c r="G206" s="275"/>
      <c r="H206" s="686"/>
      <c r="I206" s="242"/>
      <c r="J206" s="445"/>
      <c r="K206" s="445"/>
      <c r="L206" s="445"/>
      <c r="M206" s="445"/>
      <c r="N206" s="445"/>
      <c r="O206" s="445"/>
      <c r="P206" s="445"/>
      <c r="Q206" s="445"/>
      <c r="R206" s="445"/>
      <c r="S206" s="445"/>
      <c r="T206" s="445"/>
      <c r="U206" s="445"/>
      <c r="V206" s="445"/>
      <c r="W206" s="445"/>
      <c r="X206" s="445"/>
      <c r="Y206" s="445"/>
      <c r="Z206" s="445"/>
    </row>
    <row r="207" spans="1:26" ht="15.75" customHeight="1" x14ac:dyDescent="0.25">
      <c r="A207" s="445"/>
      <c r="B207" s="243"/>
      <c r="C207" s="243"/>
      <c r="D207" s="243"/>
      <c r="E207" s="275"/>
      <c r="F207" s="275"/>
      <c r="G207" s="275"/>
      <c r="H207" s="686"/>
      <c r="I207" s="242"/>
      <c r="J207" s="445"/>
      <c r="K207" s="445"/>
      <c r="L207" s="445"/>
      <c r="M207" s="445"/>
      <c r="N207" s="445"/>
      <c r="O207" s="445"/>
      <c r="P207" s="445"/>
      <c r="Q207" s="445"/>
      <c r="R207" s="445"/>
      <c r="S207" s="445"/>
      <c r="T207" s="445"/>
      <c r="U207" s="445"/>
      <c r="V207" s="445"/>
      <c r="W207" s="445"/>
      <c r="X207" s="445"/>
      <c r="Y207" s="445"/>
      <c r="Z207" s="445"/>
    </row>
    <row r="208" spans="1:26" ht="15.75" customHeight="1" x14ac:dyDescent="0.25">
      <c r="A208" s="445"/>
      <c r="B208" s="243"/>
      <c r="C208" s="243"/>
      <c r="D208" s="243"/>
      <c r="E208" s="275"/>
      <c r="F208" s="275"/>
      <c r="G208" s="275"/>
      <c r="H208" s="686"/>
      <c r="I208" s="242"/>
      <c r="J208" s="445"/>
      <c r="K208" s="445"/>
      <c r="L208" s="445"/>
      <c r="M208" s="445"/>
      <c r="N208" s="445"/>
      <c r="O208" s="445"/>
      <c r="P208" s="445"/>
      <c r="Q208" s="445"/>
      <c r="R208" s="445"/>
      <c r="S208" s="445"/>
      <c r="T208" s="445"/>
      <c r="U208" s="445"/>
      <c r="V208" s="445"/>
      <c r="W208" s="445"/>
      <c r="X208" s="445"/>
      <c r="Y208" s="445"/>
      <c r="Z208" s="445"/>
    </row>
    <row r="209" spans="1:26" ht="15.75" customHeight="1" x14ac:dyDescent="0.25">
      <c r="A209" s="445"/>
      <c r="B209" s="243"/>
      <c r="C209" s="243"/>
      <c r="D209" s="243"/>
      <c r="E209" s="275"/>
      <c r="F209" s="275"/>
      <c r="G209" s="275"/>
      <c r="H209" s="686"/>
      <c r="I209" s="242"/>
      <c r="J209" s="445"/>
      <c r="K209" s="445"/>
      <c r="L209" s="445"/>
      <c r="M209" s="445"/>
      <c r="N209" s="445"/>
      <c r="O209" s="445"/>
      <c r="P209" s="445"/>
      <c r="Q209" s="445"/>
      <c r="R209" s="445"/>
      <c r="S209" s="445"/>
      <c r="T209" s="445"/>
      <c r="U209" s="445"/>
      <c r="V209" s="445"/>
      <c r="W209" s="445"/>
      <c r="X209" s="445"/>
      <c r="Y209" s="445"/>
      <c r="Z209" s="445"/>
    </row>
    <row r="210" spans="1:26" ht="15.75" customHeight="1" x14ac:dyDescent="0.25">
      <c r="A210" s="445"/>
      <c r="B210" s="243"/>
      <c r="C210" s="243"/>
      <c r="D210" s="243"/>
      <c r="E210" s="275"/>
      <c r="F210" s="275"/>
      <c r="G210" s="275"/>
      <c r="H210" s="686"/>
      <c r="I210" s="242"/>
      <c r="J210" s="445"/>
      <c r="K210" s="445"/>
      <c r="L210" s="445"/>
      <c r="M210" s="445"/>
      <c r="N210" s="445"/>
      <c r="O210" s="445"/>
      <c r="P210" s="445"/>
      <c r="Q210" s="445"/>
      <c r="R210" s="445"/>
      <c r="S210" s="445"/>
      <c r="T210" s="445"/>
      <c r="U210" s="445"/>
      <c r="V210" s="445"/>
      <c r="W210" s="445"/>
      <c r="X210" s="445"/>
      <c r="Y210" s="445"/>
      <c r="Z210" s="445"/>
    </row>
    <row r="211" spans="1:26" ht="15.75" customHeight="1" x14ac:dyDescent="0.25">
      <c r="A211" s="445"/>
      <c r="B211" s="243"/>
      <c r="C211" s="243"/>
      <c r="D211" s="243"/>
      <c r="E211" s="275"/>
      <c r="F211" s="275"/>
      <c r="G211" s="275"/>
      <c r="H211" s="686"/>
      <c r="I211" s="242"/>
      <c r="J211" s="445"/>
      <c r="K211" s="445"/>
      <c r="L211" s="445"/>
      <c r="M211" s="445"/>
      <c r="N211" s="445"/>
      <c r="O211" s="445"/>
      <c r="P211" s="445"/>
      <c r="Q211" s="445"/>
      <c r="R211" s="445"/>
      <c r="S211" s="445"/>
      <c r="T211" s="445"/>
      <c r="U211" s="445"/>
      <c r="V211" s="445"/>
      <c r="W211" s="445"/>
      <c r="X211" s="445"/>
      <c r="Y211" s="445"/>
      <c r="Z211" s="445"/>
    </row>
    <row r="212" spans="1:26" ht="15.75" customHeight="1" x14ac:dyDescent="0.25">
      <c r="A212" s="445"/>
      <c r="B212" s="243"/>
      <c r="C212" s="243"/>
      <c r="D212" s="243"/>
      <c r="E212" s="275"/>
      <c r="F212" s="275"/>
      <c r="G212" s="275"/>
      <c r="H212" s="686"/>
      <c r="I212" s="242"/>
      <c r="J212" s="445"/>
      <c r="K212" s="445"/>
      <c r="L212" s="445"/>
      <c r="M212" s="445"/>
      <c r="N212" s="445"/>
      <c r="O212" s="445"/>
      <c r="P212" s="445"/>
      <c r="Q212" s="445"/>
      <c r="R212" s="445"/>
      <c r="S212" s="445"/>
      <c r="T212" s="445"/>
      <c r="U212" s="445"/>
      <c r="V212" s="445"/>
      <c r="W212" s="445"/>
      <c r="X212" s="445"/>
      <c r="Y212" s="445"/>
      <c r="Z212" s="445"/>
    </row>
    <row r="213" spans="1:26" ht="15.75" customHeight="1" x14ac:dyDescent="0.25">
      <c r="A213" s="445"/>
      <c r="B213" s="243"/>
      <c r="C213" s="243"/>
      <c r="D213" s="243"/>
      <c r="E213" s="275"/>
      <c r="F213" s="275"/>
      <c r="G213" s="275"/>
      <c r="H213" s="686"/>
      <c r="I213" s="242"/>
      <c r="J213" s="445"/>
      <c r="K213" s="445"/>
      <c r="L213" s="445"/>
      <c r="M213" s="445"/>
      <c r="N213" s="445"/>
      <c r="O213" s="445"/>
      <c r="P213" s="445"/>
      <c r="Q213" s="445"/>
      <c r="R213" s="445"/>
      <c r="S213" s="445"/>
      <c r="T213" s="445"/>
      <c r="U213" s="445"/>
      <c r="V213" s="445"/>
      <c r="W213" s="445"/>
      <c r="X213" s="445"/>
      <c r="Y213" s="445"/>
      <c r="Z213" s="445"/>
    </row>
    <row r="214" spans="1:26" ht="15.75" customHeight="1" x14ac:dyDescent="0.25">
      <c r="A214" s="445"/>
      <c r="B214" s="243"/>
      <c r="C214" s="243"/>
      <c r="D214" s="243"/>
      <c r="E214" s="275"/>
      <c r="F214" s="275"/>
      <c r="G214" s="275"/>
      <c r="H214" s="686"/>
      <c r="I214" s="242"/>
      <c r="J214" s="445"/>
      <c r="K214" s="445"/>
      <c r="L214" s="445"/>
      <c r="M214" s="445"/>
      <c r="N214" s="445"/>
      <c r="O214" s="445"/>
      <c r="P214" s="445"/>
      <c r="Q214" s="445"/>
      <c r="R214" s="445"/>
      <c r="S214" s="445"/>
      <c r="T214" s="445"/>
      <c r="U214" s="445"/>
      <c r="V214" s="445"/>
      <c r="W214" s="445"/>
      <c r="X214" s="445"/>
      <c r="Y214" s="445"/>
      <c r="Z214" s="445"/>
    </row>
    <row r="215" spans="1:26" ht="15.75" customHeight="1" x14ac:dyDescent="0.25">
      <c r="A215" s="445"/>
      <c r="B215" s="243"/>
      <c r="C215" s="243"/>
      <c r="D215" s="243"/>
      <c r="E215" s="275"/>
      <c r="F215" s="275"/>
      <c r="G215" s="275"/>
      <c r="H215" s="686"/>
      <c r="I215" s="242"/>
      <c r="J215" s="445"/>
      <c r="K215" s="445"/>
      <c r="L215" s="445"/>
      <c r="M215" s="445"/>
      <c r="N215" s="445"/>
      <c r="O215" s="445"/>
      <c r="P215" s="445"/>
      <c r="Q215" s="445"/>
      <c r="R215" s="445"/>
      <c r="S215" s="445"/>
      <c r="T215" s="445"/>
      <c r="U215" s="445"/>
      <c r="V215" s="445"/>
      <c r="W215" s="445"/>
      <c r="X215" s="445"/>
      <c r="Y215" s="445"/>
      <c r="Z215" s="445"/>
    </row>
    <row r="216" spans="1:26" ht="15.75" customHeight="1" x14ac:dyDescent="0.25">
      <c r="A216" s="445"/>
      <c r="B216" s="243"/>
      <c r="C216" s="243"/>
      <c r="D216" s="243"/>
      <c r="E216" s="275"/>
      <c r="F216" s="275"/>
      <c r="G216" s="275"/>
      <c r="H216" s="686"/>
      <c r="I216" s="242"/>
      <c r="J216" s="445"/>
      <c r="K216" s="445"/>
      <c r="L216" s="445"/>
      <c r="M216" s="445"/>
      <c r="N216" s="445"/>
      <c r="O216" s="445"/>
      <c r="P216" s="445"/>
      <c r="Q216" s="445"/>
      <c r="R216" s="445"/>
      <c r="S216" s="445"/>
      <c r="T216" s="445"/>
      <c r="U216" s="445"/>
      <c r="V216" s="445"/>
      <c r="W216" s="445"/>
      <c r="X216" s="445"/>
      <c r="Y216" s="445"/>
      <c r="Z216" s="445"/>
    </row>
    <row r="217" spans="1:26" ht="15.75" customHeight="1" x14ac:dyDescent="0.25">
      <c r="A217" s="445"/>
      <c r="B217" s="243"/>
      <c r="C217" s="243"/>
      <c r="D217" s="243"/>
      <c r="E217" s="275"/>
      <c r="F217" s="275"/>
      <c r="G217" s="275"/>
      <c r="H217" s="686"/>
      <c r="I217" s="242"/>
      <c r="J217" s="445"/>
      <c r="K217" s="445"/>
      <c r="L217" s="445"/>
      <c r="M217" s="445"/>
      <c r="N217" s="445"/>
      <c r="O217" s="445"/>
      <c r="P217" s="445"/>
      <c r="Q217" s="445"/>
      <c r="R217" s="445"/>
      <c r="S217" s="445"/>
      <c r="T217" s="445"/>
      <c r="U217" s="445"/>
      <c r="V217" s="445"/>
      <c r="W217" s="445"/>
      <c r="X217" s="445"/>
      <c r="Y217" s="445"/>
      <c r="Z217" s="445"/>
    </row>
    <row r="218" spans="1:26" ht="15.75" customHeight="1" x14ac:dyDescent="0.25">
      <c r="A218" s="445"/>
      <c r="B218" s="243"/>
      <c r="C218" s="243"/>
      <c r="D218" s="243"/>
      <c r="E218" s="275"/>
      <c r="F218" s="275"/>
      <c r="G218" s="275"/>
      <c r="H218" s="686"/>
      <c r="I218" s="242"/>
      <c r="J218" s="445"/>
      <c r="K218" s="445"/>
      <c r="L218" s="445"/>
      <c r="M218" s="445"/>
      <c r="N218" s="445"/>
      <c r="O218" s="445"/>
      <c r="P218" s="445"/>
      <c r="Q218" s="445"/>
      <c r="R218" s="445"/>
      <c r="S218" s="445"/>
      <c r="T218" s="445"/>
      <c r="U218" s="445"/>
      <c r="V218" s="445"/>
      <c r="W218" s="445"/>
      <c r="X218" s="445"/>
      <c r="Y218" s="445"/>
      <c r="Z218" s="445"/>
    </row>
    <row r="219" spans="1:26" ht="15.75" customHeight="1" x14ac:dyDescent="0.25">
      <c r="A219" s="445"/>
      <c r="B219" s="243"/>
      <c r="C219" s="243"/>
      <c r="D219" s="243"/>
      <c r="E219" s="275"/>
      <c r="F219" s="275"/>
      <c r="G219" s="275"/>
      <c r="H219" s="686"/>
      <c r="I219" s="242"/>
      <c r="J219" s="445"/>
      <c r="K219" s="445"/>
      <c r="L219" s="445"/>
      <c r="M219" s="445"/>
      <c r="N219" s="445"/>
      <c r="O219" s="445"/>
      <c r="P219" s="445"/>
      <c r="Q219" s="445"/>
      <c r="R219" s="445"/>
      <c r="S219" s="445"/>
      <c r="T219" s="445"/>
      <c r="U219" s="445"/>
      <c r="V219" s="445"/>
      <c r="W219" s="445"/>
      <c r="X219" s="445"/>
      <c r="Y219" s="445"/>
      <c r="Z219" s="445"/>
    </row>
    <row r="220" spans="1:26" ht="15.75" customHeight="1" x14ac:dyDescent="0.25">
      <c r="A220" s="445"/>
      <c r="B220" s="243"/>
      <c r="C220" s="243"/>
      <c r="D220" s="243"/>
      <c r="E220" s="275"/>
      <c r="F220" s="275"/>
      <c r="G220" s="275"/>
      <c r="H220" s="686"/>
      <c r="I220" s="242"/>
      <c r="J220" s="445"/>
      <c r="K220" s="445"/>
      <c r="L220" s="445"/>
      <c r="M220" s="445"/>
      <c r="N220" s="445"/>
      <c r="O220" s="445"/>
      <c r="P220" s="445"/>
      <c r="Q220" s="445"/>
      <c r="R220" s="445"/>
      <c r="S220" s="445"/>
      <c r="T220" s="445"/>
      <c r="U220" s="445"/>
      <c r="V220" s="445"/>
      <c r="W220" s="445"/>
      <c r="X220" s="445"/>
      <c r="Y220" s="445"/>
      <c r="Z220" s="445"/>
    </row>
    <row r="221" spans="1:26" ht="15.75" customHeight="1" x14ac:dyDescent="0.25">
      <c r="A221" s="445"/>
      <c r="B221" s="243"/>
      <c r="C221" s="243"/>
      <c r="D221" s="243"/>
      <c r="E221" s="275"/>
      <c r="F221" s="275"/>
      <c r="G221" s="275"/>
      <c r="H221" s="686"/>
      <c r="I221" s="242"/>
      <c r="J221" s="445"/>
      <c r="K221" s="445"/>
      <c r="L221" s="445"/>
      <c r="M221" s="445"/>
      <c r="N221" s="445"/>
      <c r="O221" s="445"/>
      <c r="P221" s="445"/>
      <c r="Q221" s="445"/>
      <c r="R221" s="445"/>
      <c r="S221" s="445"/>
      <c r="T221" s="445"/>
      <c r="U221" s="445"/>
      <c r="V221" s="445"/>
      <c r="W221" s="445"/>
      <c r="X221" s="445"/>
      <c r="Y221" s="445"/>
      <c r="Z221" s="445"/>
    </row>
    <row r="222" spans="1:26" ht="15.75" customHeight="1" x14ac:dyDescent="0.25">
      <c r="A222" s="445"/>
      <c r="B222" s="243"/>
      <c r="C222" s="243"/>
      <c r="D222" s="243"/>
      <c r="E222" s="275"/>
      <c r="F222" s="275"/>
      <c r="G222" s="275"/>
      <c r="H222" s="686"/>
      <c r="I222" s="242"/>
      <c r="J222" s="445"/>
      <c r="K222" s="445"/>
      <c r="L222" s="445"/>
      <c r="M222" s="445"/>
      <c r="N222" s="445"/>
      <c r="O222" s="445"/>
      <c r="P222" s="445"/>
      <c r="Q222" s="445"/>
      <c r="R222" s="445"/>
      <c r="S222" s="445"/>
      <c r="T222" s="445"/>
      <c r="U222" s="445"/>
      <c r="V222" s="445"/>
      <c r="W222" s="445"/>
      <c r="X222" s="445"/>
      <c r="Y222" s="445"/>
      <c r="Z222" s="445"/>
    </row>
    <row r="223" spans="1:26" ht="15.75" customHeight="1" x14ac:dyDescent="0.25">
      <c r="A223" s="445"/>
      <c r="B223" s="243"/>
      <c r="C223" s="243"/>
      <c r="D223" s="243"/>
      <c r="E223" s="275"/>
      <c r="F223" s="275"/>
      <c r="G223" s="275"/>
      <c r="H223" s="686"/>
      <c r="I223" s="242"/>
      <c r="J223" s="445"/>
      <c r="K223" s="445"/>
      <c r="L223" s="445"/>
      <c r="M223" s="445"/>
      <c r="N223" s="445"/>
      <c r="O223" s="445"/>
      <c r="P223" s="445"/>
      <c r="Q223" s="445"/>
      <c r="R223" s="445"/>
      <c r="S223" s="445"/>
      <c r="T223" s="445"/>
      <c r="U223" s="445"/>
      <c r="V223" s="445"/>
      <c r="W223" s="445"/>
      <c r="X223" s="445"/>
      <c r="Y223" s="445"/>
      <c r="Z223" s="445"/>
    </row>
    <row r="224" spans="1:26" ht="15.75" customHeight="1" x14ac:dyDescent="0.25">
      <c r="A224" s="445"/>
      <c r="B224" s="243"/>
      <c r="C224" s="243"/>
      <c r="D224" s="243"/>
      <c r="E224" s="275"/>
      <c r="F224" s="275"/>
      <c r="G224" s="275"/>
      <c r="H224" s="686"/>
      <c r="I224" s="242"/>
      <c r="J224" s="445"/>
      <c r="K224" s="445"/>
      <c r="L224" s="445"/>
      <c r="M224" s="445"/>
      <c r="N224" s="445"/>
      <c r="O224" s="445"/>
      <c r="P224" s="445"/>
      <c r="Q224" s="445"/>
      <c r="R224" s="445"/>
      <c r="S224" s="445"/>
      <c r="T224" s="445"/>
      <c r="U224" s="445"/>
      <c r="V224" s="445"/>
      <c r="W224" s="445"/>
      <c r="X224" s="445"/>
      <c r="Y224" s="445"/>
      <c r="Z224" s="445"/>
    </row>
    <row r="225" spans="1:26" ht="15.75" customHeight="1" x14ac:dyDescent="0.25">
      <c r="A225" s="445"/>
      <c r="B225" s="243"/>
      <c r="C225" s="243"/>
      <c r="D225" s="243"/>
      <c r="E225" s="275"/>
      <c r="F225" s="275"/>
      <c r="G225" s="275"/>
      <c r="H225" s="686"/>
      <c r="I225" s="242"/>
      <c r="J225" s="445"/>
      <c r="K225" s="445"/>
      <c r="L225" s="445"/>
      <c r="M225" s="445"/>
      <c r="N225" s="445"/>
      <c r="O225" s="445"/>
      <c r="P225" s="445"/>
      <c r="Q225" s="445"/>
      <c r="R225" s="445"/>
      <c r="S225" s="445"/>
      <c r="T225" s="445"/>
      <c r="U225" s="445"/>
      <c r="V225" s="445"/>
      <c r="W225" s="445"/>
      <c r="X225" s="445"/>
      <c r="Y225" s="445"/>
      <c r="Z225" s="445"/>
    </row>
    <row r="226" spans="1:26" ht="15.75" customHeight="1" x14ac:dyDescent="0.25">
      <c r="A226" s="445"/>
      <c r="B226" s="243"/>
      <c r="C226" s="243"/>
      <c r="D226" s="243"/>
      <c r="E226" s="275"/>
      <c r="F226" s="275"/>
      <c r="G226" s="275"/>
      <c r="H226" s="686"/>
      <c r="I226" s="242"/>
      <c r="J226" s="445"/>
      <c r="K226" s="445"/>
      <c r="L226" s="445"/>
      <c r="M226" s="445"/>
      <c r="N226" s="445"/>
      <c r="O226" s="445"/>
      <c r="P226" s="445"/>
      <c r="Q226" s="445"/>
      <c r="R226" s="445"/>
      <c r="S226" s="445"/>
      <c r="T226" s="445"/>
      <c r="U226" s="445"/>
      <c r="V226" s="445"/>
      <c r="W226" s="445"/>
      <c r="X226" s="445"/>
      <c r="Y226" s="445"/>
      <c r="Z226" s="445"/>
    </row>
    <row r="227" spans="1:26" ht="15.75" customHeight="1" x14ac:dyDescent="0.25">
      <c r="A227" s="445"/>
      <c r="B227" s="243"/>
      <c r="C227" s="243"/>
      <c r="D227" s="243"/>
      <c r="E227" s="275"/>
      <c r="F227" s="275"/>
      <c r="G227" s="275"/>
      <c r="H227" s="686"/>
      <c r="I227" s="242"/>
      <c r="J227" s="445"/>
      <c r="K227" s="445"/>
      <c r="L227" s="445"/>
      <c r="M227" s="445"/>
      <c r="N227" s="445"/>
      <c r="O227" s="445"/>
      <c r="P227" s="445"/>
      <c r="Q227" s="445"/>
      <c r="R227" s="445"/>
      <c r="S227" s="445"/>
      <c r="T227" s="445"/>
      <c r="U227" s="445"/>
      <c r="V227" s="445"/>
      <c r="W227" s="445"/>
      <c r="X227" s="445"/>
      <c r="Y227" s="445"/>
      <c r="Z227" s="445"/>
    </row>
    <row r="228" spans="1:26" ht="15.75" customHeight="1" x14ac:dyDescent="0.25">
      <c r="A228" s="445"/>
      <c r="B228" s="243"/>
      <c r="C228" s="243"/>
      <c r="D228" s="243"/>
      <c r="E228" s="275"/>
      <c r="F228" s="275"/>
      <c r="G228" s="275"/>
      <c r="H228" s="686"/>
      <c r="I228" s="242"/>
      <c r="J228" s="445"/>
      <c r="K228" s="445"/>
      <c r="L228" s="445"/>
      <c r="M228" s="445"/>
      <c r="N228" s="445"/>
      <c r="O228" s="445"/>
      <c r="P228" s="445"/>
      <c r="Q228" s="445"/>
      <c r="R228" s="445"/>
      <c r="S228" s="445"/>
      <c r="T228" s="445"/>
      <c r="U228" s="445"/>
      <c r="V228" s="445"/>
      <c r="W228" s="445"/>
      <c r="X228" s="445"/>
      <c r="Y228" s="445"/>
      <c r="Z228" s="445"/>
    </row>
    <row r="229" spans="1:26" ht="15.75" customHeight="1" x14ac:dyDescent="0.25">
      <c r="A229" s="445"/>
      <c r="B229" s="243"/>
      <c r="C229" s="243"/>
      <c r="D229" s="243"/>
      <c r="E229" s="275"/>
      <c r="F229" s="275"/>
      <c r="G229" s="275"/>
      <c r="H229" s="686"/>
      <c r="I229" s="242"/>
      <c r="J229" s="445"/>
      <c r="K229" s="445"/>
      <c r="L229" s="445"/>
      <c r="M229" s="445"/>
      <c r="N229" s="445"/>
      <c r="O229" s="445"/>
      <c r="P229" s="445"/>
      <c r="Q229" s="445"/>
      <c r="R229" s="445"/>
      <c r="S229" s="445"/>
      <c r="T229" s="445"/>
      <c r="U229" s="445"/>
      <c r="V229" s="445"/>
      <c r="W229" s="445"/>
      <c r="X229" s="445"/>
      <c r="Y229" s="445"/>
      <c r="Z229" s="445"/>
    </row>
    <row r="230" spans="1:26" ht="15.75" customHeight="1" x14ac:dyDescent="0.25">
      <c r="A230" s="445"/>
      <c r="B230" s="243"/>
      <c r="C230" s="243"/>
      <c r="D230" s="243"/>
      <c r="E230" s="275"/>
      <c r="F230" s="275"/>
      <c r="G230" s="275"/>
      <c r="H230" s="686"/>
      <c r="I230" s="242"/>
      <c r="J230" s="445"/>
      <c r="K230" s="445"/>
      <c r="L230" s="445"/>
      <c r="M230" s="445"/>
      <c r="N230" s="445"/>
      <c r="O230" s="445"/>
      <c r="P230" s="445"/>
      <c r="Q230" s="445"/>
      <c r="R230" s="445"/>
      <c r="S230" s="445"/>
      <c r="T230" s="445"/>
      <c r="U230" s="445"/>
      <c r="V230" s="445"/>
      <c r="W230" s="445"/>
      <c r="X230" s="445"/>
      <c r="Y230" s="445"/>
      <c r="Z230" s="445"/>
    </row>
    <row r="231" spans="1:26" ht="15.75" customHeight="1" x14ac:dyDescent="0.25">
      <c r="A231" s="445"/>
      <c r="B231" s="243"/>
      <c r="C231" s="243"/>
      <c r="D231" s="243"/>
      <c r="E231" s="275"/>
      <c r="F231" s="275"/>
      <c r="G231" s="275"/>
      <c r="H231" s="686"/>
      <c r="I231" s="242"/>
      <c r="J231" s="445"/>
      <c r="K231" s="445"/>
      <c r="L231" s="445"/>
      <c r="M231" s="445"/>
      <c r="N231" s="445"/>
      <c r="O231" s="445"/>
      <c r="P231" s="445"/>
      <c r="Q231" s="445"/>
      <c r="R231" s="445"/>
      <c r="S231" s="445"/>
      <c r="T231" s="445"/>
      <c r="U231" s="445"/>
      <c r="V231" s="445"/>
      <c r="W231" s="445"/>
      <c r="X231" s="445"/>
      <c r="Y231" s="445"/>
      <c r="Z231" s="445"/>
    </row>
    <row r="232" spans="1:26" ht="15.75" customHeight="1" x14ac:dyDescent="0.25">
      <c r="A232" s="445"/>
      <c r="B232" s="243"/>
      <c r="C232" s="243"/>
      <c r="D232" s="243"/>
      <c r="E232" s="275"/>
      <c r="F232" s="275"/>
      <c r="G232" s="275"/>
      <c r="H232" s="686"/>
      <c r="I232" s="242"/>
      <c r="J232" s="445"/>
      <c r="K232" s="445"/>
      <c r="L232" s="445"/>
      <c r="M232" s="445"/>
      <c r="N232" s="445"/>
      <c r="O232" s="445"/>
      <c r="P232" s="445"/>
      <c r="Q232" s="445"/>
      <c r="R232" s="445"/>
      <c r="S232" s="445"/>
      <c r="T232" s="445"/>
      <c r="U232" s="445"/>
      <c r="V232" s="445"/>
      <c r="W232" s="445"/>
      <c r="X232" s="445"/>
      <c r="Y232" s="445"/>
      <c r="Z232" s="445"/>
    </row>
    <row r="233" spans="1:26" ht="15.75" customHeight="1" x14ac:dyDescent="0.25">
      <c r="A233" s="445"/>
      <c r="B233" s="243"/>
      <c r="C233" s="243"/>
      <c r="D233" s="243"/>
      <c r="E233" s="275"/>
      <c r="F233" s="275"/>
      <c r="G233" s="275"/>
      <c r="H233" s="686"/>
      <c r="I233" s="242"/>
      <c r="J233" s="445"/>
      <c r="K233" s="445"/>
      <c r="L233" s="445"/>
      <c r="M233" s="445"/>
      <c r="N233" s="445"/>
      <c r="O233" s="445"/>
      <c r="P233" s="445"/>
      <c r="Q233" s="445"/>
      <c r="R233" s="445"/>
      <c r="S233" s="445"/>
      <c r="T233" s="445"/>
      <c r="U233" s="445"/>
      <c r="V233" s="445"/>
      <c r="W233" s="445"/>
      <c r="X233" s="445"/>
      <c r="Y233" s="445"/>
      <c r="Z233" s="445"/>
    </row>
    <row r="234" spans="1:26" ht="15.75" customHeight="1" x14ac:dyDescent="0.25">
      <c r="A234" s="445"/>
      <c r="B234" s="243"/>
      <c r="C234" s="243"/>
      <c r="D234" s="243"/>
      <c r="E234" s="275"/>
      <c r="F234" s="275"/>
      <c r="G234" s="275"/>
      <c r="H234" s="686"/>
      <c r="I234" s="242"/>
      <c r="J234" s="445"/>
      <c r="K234" s="445"/>
      <c r="L234" s="445"/>
      <c r="M234" s="445"/>
      <c r="N234" s="445"/>
      <c r="O234" s="445"/>
      <c r="P234" s="445"/>
      <c r="Q234" s="445"/>
      <c r="R234" s="445"/>
      <c r="S234" s="445"/>
      <c r="T234" s="445"/>
      <c r="U234" s="445"/>
      <c r="V234" s="445"/>
      <c r="W234" s="445"/>
      <c r="X234" s="445"/>
      <c r="Y234" s="445"/>
      <c r="Z234" s="445"/>
    </row>
    <row r="235" spans="1:26" ht="15.75" customHeight="1" x14ac:dyDescent="0.25">
      <c r="A235" s="445"/>
      <c r="B235" s="243"/>
      <c r="C235" s="243"/>
      <c r="D235" s="243"/>
      <c r="E235" s="275"/>
      <c r="F235" s="275"/>
      <c r="G235" s="275"/>
      <c r="H235" s="686"/>
      <c r="I235" s="242"/>
      <c r="J235" s="445"/>
      <c r="K235" s="445"/>
      <c r="L235" s="445"/>
      <c r="M235" s="445"/>
      <c r="N235" s="445"/>
      <c r="O235" s="445"/>
      <c r="P235" s="445"/>
      <c r="Q235" s="445"/>
      <c r="R235" s="445"/>
      <c r="S235" s="445"/>
      <c r="T235" s="445"/>
      <c r="U235" s="445"/>
      <c r="V235" s="445"/>
      <c r="W235" s="445"/>
      <c r="X235" s="445"/>
      <c r="Y235" s="445"/>
      <c r="Z235" s="445"/>
    </row>
    <row r="236" spans="1:26" ht="15.75" customHeight="1" x14ac:dyDescent="0.25">
      <c r="A236" s="445"/>
      <c r="B236" s="243"/>
      <c r="C236" s="243"/>
      <c r="D236" s="243"/>
      <c r="E236" s="275"/>
      <c r="F236" s="275"/>
      <c r="G236" s="275"/>
      <c r="H236" s="686"/>
      <c r="I236" s="242"/>
      <c r="J236" s="445"/>
      <c r="K236" s="445"/>
      <c r="L236" s="445"/>
      <c r="M236" s="445"/>
      <c r="N236" s="445"/>
      <c r="O236" s="445"/>
      <c r="P236" s="445"/>
      <c r="Q236" s="445"/>
      <c r="R236" s="445"/>
      <c r="S236" s="445"/>
      <c r="T236" s="445"/>
      <c r="U236" s="445"/>
      <c r="V236" s="445"/>
      <c r="W236" s="445"/>
      <c r="X236" s="445"/>
      <c r="Y236" s="445"/>
      <c r="Z236" s="445"/>
    </row>
    <row r="237" spans="1:26" ht="15.75" customHeight="1" x14ac:dyDescent="0.25">
      <c r="A237" s="445"/>
      <c r="B237" s="243"/>
      <c r="C237" s="243"/>
      <c r="D237" s="243"/>
      <c r="E237" s="275"/>
      <c r="F237" s="275"/>
      <c r="G237" s="275"/>
      <c r="H237" s="686"/>
      <c r="I237" s="242"/>
      <c r="J237" s="445"/>
      <c r="K237" s="445"/>
      <c r="L237" s="445"/>
      <c r="M237" s="445"/>
      <c r="N237" s="445"/>
      <c r="O237" s="445"/>
      <c r="P237" s="445"/>
      <c r="Q237" s="445"/>
      <c r="R237" s="445"/>
      <c r="S237" s="445"/>
      <c r="T237" s="445"/>
      <c r="U237" s="445"/>
      <c r="V237" s="445"/>
      <c r="W237" s="445"/>
      <c r="X237" s="445"/>
      <c r="Y237" s="445"/>
      <c r="Z237" s="445"/>
    </row>
    <row r="238" spans="1:26" ht="15.75" customHeight="1" x14ac:dyDescent="0.25">
      <c r="A238" s="445"/>
      <c r="B238" s="243"/>
      <c r="C238" s="243"/>
      <c r="D238" s="243"/>
      <c r="E238" s="275"/>
      <c r="F238" s="275"/>
      <c r="G238" s="275"/>
      <c r="H238" s="686"/>
      <c r="I238" s="242"/>
      <c r="J238" s="445"/>
      <c r="K238" s="445"/>
      <c r="L238" s="445"/>
      <c r="M238" s="445"/>
      <c r="N238" s="445"/>
      <c r="O238" s="445"/>
      <c r="P238" s="445"/>
      <c r="Q238" s="445"/>
      <c r="R238" s="445"/>
      <c r="S238" s="445"/>
      <c r="T238" s="445"/>
      <c r="U238" s="445"/>
      <c r="V238" s="445"/>
      <c r="W238" s="445"/>
      <c r="X238" s="445"/>
      <c r="Y238" s="445"/>
      <c r="Z238" s="445"/>
    </row>
    <row r="239" spans="1:26" ht="15.75" customHeight="1" x14ac:dyDescent="0.25">
      <c r="A239" s="445"/>
      <c r="B239" s="243"/>
      <c r="C239" s="243"/>
      <c r="D239" s="243"/>
      <c r="E239" s="275"/>
      <c r="F239" s="275"/>
      <c r="G239" s="275"/>
      <c r="H239" s="686"/>
      <c r="I239" s="242"/>
      <c r="J239" s="445"/>
      <c r="K239" s="445"/>
      <c r="L239" s="445"/>
      <c r="M239" s="445"/>
      <c r="N239" s="445"/>
      <c r="O239" s="445"/>
      <c r="P239" s="445"/>
      <c r="Q239" s="445"/>
      <c r="R239" s="445"/>
      <c r="S239" s="445"/>
      <c r="T239" s="445"/>
      <c r="U239" s="445"/>
      <c r="V239" s="445"/>
      <c r="W239" s="445"/>
      <c r="X239" s="445"/>
      <c r="Y239" s="445"/>
      <c r="Z239" s="445"/>
    </row>
    <row r="240" spans="1:26" ht="15.75" customHeight="1" x14ac:dyDescent="0.25">
      <c r="A240" s="445"/>
      <c r="B240" s="243"/>
      <c r="C240" s="243"/>
      <c r="D240" s="243"/>
      <c r="E240" s="275"/>
      <c r="F240" s="275"/>
      <c r="G240" s="275"/>
      <c r="H240" s="686"/>
      <c r="I240" s="242"/>
      <c r="J240" s="445"/>
      <c r="K240" s="445"/>
      <c r="L240" s="445"/>
      <c r="M240" s="445"/>
      <c r="N240" s="445"/>
      <c r="O240" s="445"/>
      <c r="P240" s="445"/>
      <c r="Q240" s="445"/>
      <c r="R240" s="445"/>
      <c r="S240" s="445"/>
      <c r="T240" s="445"/>
      <c r="U240" s="445"/>
      <c r="V240" s="445"/>
      <c r="W240" s="445"/>
      <c r="X240" s="445"/>
      <c r="Y240" s="445"/>
      <c r="Z240" s="445"/>
    </row>
    <row r="241" spans="1:26" ht="15.75" customHeight="1" x14ac:dyDescent="0.25">
      <c r="A241" s="445"/>
      <c r="B241" s="243"/>
      <c r="C241" s="243"/>
      <c r="D241" s="243"/>
      <c r="E241" s="275"/>
      <c r="F241" s="275"/>
      <c r="G241" s="275"/>
      <c r="H241" s="686"/>
      <c r="I241" s="242"/>
      <c r="J241" s="445"/>
      <c r="K241" s="445"/>
      <c r="L241" s="445"/>
      <c r="M241" s="445"/>
      <c r="N241" s="445"/>
      <c r="O241" s="445"/>
      <c r="P241" s="445"/>
      <c r="Q241" s="445"/>
      <c r="R241" s="445"/>
      <c r="S241" s="445"/>
      <c r="T241" s="445"/>
      <c r="U241" s="445"/>
      <c r="V241" s="445"/>
      <c r="W241" s="445"/>
      <c r="X241" s="445"/>
      <c r="Y241" s="445"/>
      <c r="Z241" s="445"/>
    </row>
    <row r="242" spans="1:26" ht="15.75" customHeight="1" x14ac:dyDescent="0.25">
      <c r="A242" s="445"/>
      <c r="B242" s="243"/>
      <c r="C242" s="243"/>
      <c r="D242" s="243"/>
      <c r="E242" s="275"/>
      <c r="F242" s="275"/>
      <c r="G242" s="275"/>
      <c r="H242" s="686"/>
      <c r="I242" s="242"/>
      <c r="J242" s="445"/>
      <c r="K242" s="445"/>
      <c r="L242" s="445"/>
      <c r="M242" s="445"/>
      <c r="N242" s="445"/>
      <c r="O242" s="445"/>
      <c r="P242" s="445"/>
      <c r="Q242" s="445"/>
      <c r="R242" s="445"/>
      <c r="S242" s="445"/>
      <c r="T242" s="445"/>
      <c r="U242" s="445"/>
      <c r="V242" s="445"/>
      <c r="W242" s="445"/>
      <c r="X242" s="445"/>
      <c r="Y242" s="445"/>
      <c r="Z242" s="445"/>
    </row>
    <row r="243" spans="1:26" ht="15.75" customHeight="1" x14ac:dyDescent="0.25">
      <c r="A243" s="445"/>
      <c r="B243" s="243"/>
      <c r="C243" s="243"/>
      <c r="D243" s="243"/>
      <c r="E243" s="275"/>
      <c r="F243" s="275"/>
      <c r="G243" s="275"/>
      <c r="H243" s="686"/>
      <c r="I243" s="242"/>
      <c r="J243" s="445"/>
      <c r="K243" s="445"/>
      <c r="L243" s="445"/>
      <c r="M243" s="445"/>
      <c r="N243" s="445"/>
      <c r="O243" s="445"/>
      <c r="P243" s="445"/>
      <c r="Q243" s="445"/>
      <c r="R243" s="445"/>
      <c r="S243" s="445"/>
      <c r="T243" s="445"/>
      <c r="U243" s="445"/>
      <c r="V243" s="445"/>
      <c r="W243" s="445"/>
      <c r="X243" s="445"/>
      <c r="Y243" s="445"/>
      <c r="Z243" s="445"/>
    </row>
    <row r="244" spans="1:26" ht="15.75" customHeight="1" x14ac:dyDescent="0.25">
      <c r="A244" s="445"/>
      <c r="B244" s="243"/>
      <c r="C244" s="243"/>
      <c r="D244" s="243"/>
      <c r="E244" s="275"/>
      <c r="F244" s="275"/>
      <c r="G244" s="275"/>
      <c r="H244" s="686"/>
      <c r="I244" s="242"/>
      <c r="J244" s="445"/>
      <c r="K244" s="445"/>
      <c r="L244" s="445"/>
      <c r="M244" s="445"/>
      <c r="N244" s="445"/>
      <c r="O244" s="445"/>
      <c r="P244" s="445"/>
      <c r="Q244" s="445"/>
      <c r="R244" s="445"/>
      <c r="S244" s="445"/>
      <c r="T244" s="445"/>
      <c r="U244" s="445"/>
      <c r="V244" s="445"/>
      <c r="W244" s="445"/>
      <c r="X244" s="445"/>
      <c r="Y244" s="445"/>
      <c r="Z244" s="445"/>
    </row>
    <row r="245" spans="1:26" ht="15.75" customHeight="1" x14ac:dyDescent="0.25">
      <c r="A245" s="445"/>
      <c r="B245" s="243"/>
      <c r="C245" s="243"/>
      <c r="D245" s="243"/>
      <c r="E245" s="275"/>
      <c r="F245" s="275"/>
      <c r="G245" s="275"/>
      <c r="H245" s="686"/>
      <c r="I245" s="242"/>
      <c r="J245" s="445"/>
      <c r="K245" s="445"/>
      <c r="L245" s="445"/>
      <c r="M245" s="445"/>
      <c r="N245" s="445"/>
      <c r="O245" s="445"/>
      <c r="P245" s="445"/>
      <c r="Q245" s="445"/>
      <c r="R245" s="445"/>
      <c r="S245" s="445"/>
      <c r="T245" s="445"/>
      <c r="U245" s="445"/>
      <c r="V245" s="445"/>
      <c r="W245" s="445"/>
      <c r="X245" s="445"/>
      <c r="Y245" s="445"/>
      <c r="Z245" s="445"/>
    </row>
    <row r="246" spans="1:26" ht="15.75" customHeight="1" x14ac:dyDescent="0.25">
      <c r="A246" s="445"/>
      <c r="B246" s="243"/>
      <c r="C246" s="243"/>
      <c r="D246" s="243"/>
      <c r="E246" s="275"/>
      <c r="F246" s="275"/>
      <c r="G246" s="275"/>
      <c r="H246" s="686"/>
      <c r="I246" s="242"/>
      <c r="J246" s="445"/>
      <c r="K246" s="445"/>
      <c r="L246" s="445"/>
      <c r="M246" s="445"/>
      <c r="N246" s="445"/>
      <c r="O246" s="445"/>
      <c r="P246" s="445"/>
      <c r="Q246" s="445"/>
      <c r="R246" s="445"/>
      <c r="S246" s="445"/>
      <c r="T246" s="445"/>
      <c r="U246" s="445"/>
      <c r="V246" s="445"/>
      <c r="W246" s="445"/>
      <c r="X246" s="445"/>
      <c r="Y246" s="445"/>
      <c r="Z246" s="445"/>
    </row>
    <row r="247" spans="1:26" ht="15.75" customHeight="1" x14ac:dyDescent="0.25">
      <c r="A247" s="445"/>
      <c r="B247" s="243"/>
      <c r="C247" s="243"/>
      <c r="D247" s="243"/>
      <c r="E247" s="275"/>
      <c r="F247" s="275"/>
      <c r="G247" s="275"/>
      <c r="H247" s="686"/>
      <c r="I247" s="242"/>
      <c r="J247" s="445"/>
      <c r="K247" s="445"/>
      <c r="L247" s="445"/>
      <c r="M247" s="445"/>
      <c r="N247" s="445"/>
      <c r="O247" s="445"/>
      <c r="P247" s="445"/>
      <c r="Q247" s="445"/>
      <c r="R247" s="445"/>
      <c r="S247" s="445"/>
      <c r="T247" s="445"/>
      <c r="U247" s="445"/>
      <c r="V247" s="445"/>
      <c r="W247" s="445"/>
      <c r="X247" s="445"/>
      <c r="Y247" s="445"/>
      <c r="Z247" s="445"/>
    </row>
    <row r="248" spans="1:26" ht="15.75" customHeight="1" x14ac:dyDescent="0.25">
      <c r="A248" s="445"/>
      <c r="B248" s="243"/>
      <c r="C248" s="243"/>
      <c r="D248" s="243"/>
      <c r="E248" s="275"/>
      <c r="F248" s="275"/>
      <c r="G248" s="275"/>
      <c r="H248" s="686"/>
      <c r="I248" s="242"/>
      <c r="J248" s="445"/>
      <c r="K248" s="445"/>
      <c r="L248" s="445"/>
      <c r="M248" s="445"/>
      <c r="N248" s="445"/>
      <c r="O248" s="445"/>
      <c r="P248" s="445"/>
      <c r="Q248" s="445"/>
      <c r="R248" s="445"/>
      <c r="S248" s="445"/>
      <c r="T248" s="445"/>
      <c r="U248" s="445"/>
      <c r="V248" s="445"/>
      <c r="W248" s="445"/>
      <c r="X248" s="445"/>
      <c r="Y248" s="445"/>
      <c r="Z248" s="445"/>
    </row>
    <row r="249" spans="1:26" ht="15.75" customHeight="1" x14ac:dyDescent="0.25">
      <c r="A249" s="445"/>
      <c r="B249" s="243"/>
      <c r="C249" s="243"/>
      <c r="D249" s="243"/>
      <c r="E249" s="275"/>
      <c r="F249" s="275"/>
      <c r="G249" s="275"/>
      <c r="H249" s="686"/>
      <c r="I249" s="242"/>
      <c r="J249" s="445"/>
      <c r="K249" s="445"/>
      <c r="L249" s="445"/>
      <c r="M249" s="445"/>
      <c r="N249" s="445"/>
      <c r="O249" s="445"/>
      <c r="P249" s="445"/>
      <c r="Q249" s="445"/>
      <c r="R249" s="445"/>
      <c r="S249" s="445"/>
      <c r="T249" s="445"/>
      <c r="U249" s="445"/>
      <c r="V249" s="445"/>
      <c r="W249" s="445"/>
      <c r="X249" s="445"/>
      <c r="Y249" s="445"/>
      <c r="Z249" s="445"/>
    </row>
    <row r="250" spans="1:26" ht="15.75" customHeight="1" x14ac:dyDescent="0.25">
      <c r="A250" s="445"/>
      <c r="B250" s="243"/>
      <c r="C250" s="243"/>
      <c r="D250" s="243"/>
      <c r="E250" s="275"/>
      <c r="F250" s="275"/>
      <c r="G250" s="275"/>
      <c r="H250" s="686"/>
      <c r="I250" s="242"/>
      <c r="J250" s="445"/>
      <c r="K250" s="445"/>
      <c r="L250" s="445"/>
      <c r="M250" s="445"/>
      <c r="N250" s="445"/>
      <c r="O250" s="445"/>
      <c r="P250" s="445"/>
      <c r="Q250" s="445"/>
      <c r="R250" s="445"/>
      <c r="S250" s="445"/>
      <c r="T250" s="445"/>
      <c r="U250" s="445"/>
      <c r="V250" s="445"/>
      <c r="W250" s="445"/>
      <c r="X250" s="445"/>
      <c r="Y250" s="445"/>
      <c r="Z250" s="445"/>
    </row>
    <row r="251" spans="1:26" ht="15.75" customHeight="1" x14ac:dyDescent="0.25">
      <c r="A251" s="445"/>
      <c r="B251" s="243"/>
      <c r="C251" s="243"/>
      <c r="D251" s="243"/>
      <c r="E251" s="275"/>
      <c r="F251" s="275"/>
      <c r="G251" s="275"/>
      <c r="H251" s="686"/>
      <c r="I251" s="242"/>
      <c r="J251" s="445"/>
      <c r="K251" s="445"/>
      <c r="L251" s="445"/>
      <c r="M251" s="445"/>
      <c r="N251" s="445"/>
      <c r="O251" s="445"/>
      <c r="P251" s="445"/>
      <c r="Q251" s="445"/>
      <c r="R251" s="445"/>
      <c r="S251" s="445"/>
      <c r="T251" s="445"/>
      <c r="U251" s="445"/>
      <c r="V251" s="445"/>
      <c r="W251" s="445"/>
      <c r="X251" s="445"/>
      <c r="Y251" s="445"/>
      <c r="Z251" s="445"/>
    </row>
    <row r="252" spans="1:26" ht="15.75" customHeight="1" x14ac:dyDescent="0.25">
      <c r="A252" s="445"/>
      <c r="B252" s="243"/>
      <c r="C252" s="243"/>
      <c r="D252" s="243"/>
      <c r="E252" s="275"/>
      <c r="F252" s="275"/>
      <c r="G252" s="275"/>
      <c r="H252" s="686"/>
      <c r="I252" s="242"/>
      <c r="J252" s="445"/>
      <c r="K252" s="445"/>
      <c r="L252" s="445"/>
      <c r="M252" s="445"/>
      <c r="N252" s="445"/>
      <c r="O252" s="445"/>
      <c r="P252" s="445"/>
      <c r="Q252" s="445"/>
      <c r="R252" s="445"/>
      <c r="S252" s="445"/>
      <c r="T252" s="445"/>
      <c r="U252" s="445"/>
      <c r="V252" s="445"/>
      <c r="W252" s="445"/>
      <c r="X252" s="445"/>
      <c r="Y252" s="445"/>
      <c r="Z252" s="445"/>
    </row>
    <row r="253" spans="1:26" ht="15.75" customHeight="1" x14ac:dyDescent="0.25">
      <c r="A253" s="445"/>
      <c r="B253" s="243"/>
      <c r="C253" s="243"/>
      <c r="D253" s="243"/>
      <c r="E253" s="275"/>
      <c r="F253" s="275"/>
      <c r="G253" s="275"/>
      <c r="H253" s="686"/>
      <c r="I253" s="242"/>
      <c r="J253" s="445"/>
      <c r="K253" s="445"/>
      <c r="L253" s="445"/>
      <c r="M253" s="445"/>
      <c r="N253" s="445"/>
      <c r="O253" s="445"/>
      <c r="P253" s="445"/>
      <c r="Q253" s="445"/>
      <c r="R253" s="445"/>
      <c r="S253" s="445"/>
      <c r="T253" s="445"/>
      <c r="U253" s="445"/>
      <c r="V253" s="445"/>
      <c r="W253" s="445"/>
      <c r="X253" s="445"/>
      <c r="Y253" s="445"/>
      <c r="Z253" s="445"/>
    </row>
    <row r="254" spans="1:26" ht="15.75" customHeight="1" x14ac:dyDescent="0.25">
      <c r="A254" s="445"/>
      <c r="B254" s="243"/>
      <c r="C254" s="243"/>
      <c r="D254" s="243"/>
      <c r="E254" s="275"/>
      <c r="F254" s="275"/>
      <c r="G254" s="275"/>
      <c r="H254" s="686"/>
      <c r="I254" s="242"/>
      <c r="J254" s="445"/>
      <c r="K254" s="445"/>
      <c r="L254" s="445"/>
      <c r="M254" s="445"/>
      <c r="N254" s="445"/>
      <c r="O254" s="445"/>
      <c r="P254" s="445"/>
      <c r="Q254" s="445"/>
      <c r="R254" s="445"/>
      <c r="S254" s="445"/>
      <c r="T254" s="445"/>
      <c r="U254" s="445"/>
      <c r="V254" s="445"/>
      <c r="W254" s="445"/>
      <c r="X254" s="445"/>
      <c r="Y254" s="445"/>
      <c r="Z254" s="445"/>
    </row>
    <row r="255" spans="1:26" ht="15.75" customHeight="1" x14ac:dyDescent="0.25">
      <c r="A255" s="445"/>
      <c r="B255" s="243"/>
      <c r="C255" s="243"/>
      <c r="D255" s="243"/>
      <c r="E255" s="275"/>
      <c r="F255" s="275"/>
      <c r="G255" s="275"/>
      <c r="H255" s="686"/>
      <c r="I255" s="242"/>
      <c r="J255" s="445"/>
      <c r="K255" s="445"/>
      <c r="L255" s="445"/>
      <c r="M255" s="445"/>
      <c r="N255" s="445"/>
      <c r="O255" s="445"/>
      <c r="P255" s="445"/>
      <c r="Q255" s="445"/>
      <c r="R255" s="445"/>
      <c r="S255" s="445"/>
      <c r="T255" s="445"/>
      <c r="U255" s="445"/>
      <c r="V255" s="445"/>
      <c r="W255" s="445"/>
      <c r="X255" s="445"/>
      <c r="Y255" s="445"/>
      <c r="Z255" s="445"/>
    </row>
    <row r="256" spans="1:26" ht="15.75" customHeight="1" x14ac:dyDescent="0.25">
      <c r="A256" s="445"/>
      <c r="B256" s="243"/>
      <c r="C256" s="243"/>
      <c r="D256" s="243"/>
      <c r="E256" s="275"/>
      <c r="F256" s="275"/>
      <c r="G256" s="275"/>
      <c r="H256" s="686"/>
      <c r="I256" s="242"/>
      <c r="J256" s="445"/>
      <c r="K256" s="445"/>
      <c r="L256" s="445"/>
      <c r="M256" s="445"/>
      <c r="N256" s="445"/>
      <c r="O256" s="445"/>
      <c r="P256" s="445"/>
      <c r="Q256" s="445"/>
      <c r="R256" s="445"/>
      <c r="S256" s="445"/>
      <c r="T256" s="445"/>
      <c r="U256" s="445"/>
      <c r="V256" s="445"/>
      <c r="W256" s="445"/>
      <c r="X256" s="445"/>
      <c r="Y256" s="445"/>
      <c r="Z256" s="445"/>
    </row>
    <row r="257" spans="1:26" ht="15.75" customHeight="1" x14ac:dyDescent="0.25">
      <c r="A257" s="445"/>
      <c r="B257" s="243"/>
      <c r="C257" s="243"/>
      <c r="D257" s="243"/>
      <c r="E257" s="275"/>
      <c r="F257" s="275"/>
      <c r="G257" s="275"/>
      <c r="H257" s="686"/>
      <c r="I257" s="242"/>
      <c r="J257" s="445"/>
      <c r="K257" s="445"/>
      <c r="L257" s="445"/>
      <c r="M257" s="445"/>
      <c r="N257" s="445"/>
      <c r="O257" s="445"/>
      <c r="P257" s="445"/>
      <c r="Q257" s="445"/>
      <c r="R257" s="445"/>
      <c r="S257" s="445"/>
      <c r="T257" s="445"/>
      <c r="U257" s="445"/>
      <c r="V257" s="445"/>
      <c r="W257" s="445"/>
      <c r="X257" s="445"/>
      <c r="Y257" s="445"/>
      <c r="Z257" s="445"/>
    </row>
    <row r="258" spans="1:26" ht="15.75" customHeight="1" x14ac:dyDescent="0.25">
      <c r="A258" s="445"/>
      <c r="B258" s="243"/>
      <c r="C258" s="243"/>
      <c r="D258" s="243"/>
      <c r="E258" s="275"/>
      <c r="F258" s="275"/>
      <c r="G258" s="275"/>
      <c r="H258" s="686"/>
      <c r="I258" s="242"/>
      <c r="J258" s="445"/>
      <c r="K258" s="445"/>
      <c r="L258" s="445"/>
      <c r="M258" s="445"/>
      <c r="N258" s="445"/>
      <c r="O258" s="445"/>
      <c r="P258" s="445"/>
      <c r="Q258" s="445"/>
      <c r="R258" s="445"/>
      <c r="S258" s="445"/>
      <c r="T258" s="445"/>
      <c r="U258" s="445"/>
      <c r="V258" s="445"/>
      <c r="W258" s="445"/>
      <c r="X258" s="445"/>
      <c r="Y258" s="445"/>
      <c r="Z258" s="445"/>
    </row>
    <row r="259" spans="1:26" ht="15.75" customHeight="1" x14ac:dyDescent="0.25">
      <c r="A259" s="445"/>
      <c r="B259" s="243"/>
      <c r="C259" s="243"/>
      <c r="D259" s="243"/>
      <c r="E259" s="275"/>
      <c r="F259" s="275"/>
      <c r="G259" s="275"/>
      <c r="H259" s="686"/>
      <c r="I259" s="242"/>
      <c r="J259" s="445"/>
      <c r="K259" s="445"/>
      <c r="L259" s="445"/>
      <c r="M259" s="445"/>
      <c r="N259" s="445"/>
      <c r="O259" s="445"/>
      <c r="P259" s="445"/>
      <c r="Q259" s="445"/>
      <c r="R259" s="445"/>
      <c r="S259" s="445"/>
      <c r="T259" s="445"/>
      <c r="U259" s="445"/>
      <c r="V259" s="445"/>
      <c r="W259" s="445"/>
      <c r="X259" s="445"/>
      <c r="Y259" s="445"/>
      <c r="Z259" s="445"/>
    </row>
    <row r="260" spans="1:26" ht="15.75" customHeight="1" x14ac:dyDescent="0.25">
      <c r="A260" s="445"/>
      <c r="B260" s="243"/>
      <c r="C260" s="243"/>
      <c r="D260" s="243"/>
      <c r="E260" s="275"/>
      <c r="F260" s="275"/>
      <c r="G260" s="275"/>
      <c r="H260" s="686"/>
      <c r="I260" s="242"/>
      <c r="J260" s="445"/>
      <c r="K260" s="445"/>
      <c r="L260" s="445"/>
      <c r="M260" s="445"/>
      <c r="N260" s="445"/>
      <c r="O260" s="445"/>
      <c r="P260" s="445"/>
      <c r="Q260" s="445"/>
      <c r="R260" s="445"/>
      <c r="S260" s="445"/>
      <c r="T260" s="445"/>
      <c r="U260" s="445"/>
      <c r="V260" s="445"/>
      <c r="W260" s="445"/>
      <c r="X260" s="445"/>
      <c r="Y260" s="445"/>
      <c r="Z260" s="445"/>
    </row>
    <row r="261" spans="1:26" ht="15.75" customHeight="1" x14ac:dyDescent="0.25">
      <c r="A261" s="445"/>
      <c r="B261" s="243"/>
      <c r="C261" s="243"/>
      <c r="D261" s="243"/>
      <c r="E261" s="275"/>
      <c r="F261" s="275"/>
      <c r="G261" s="275"/>
      <c r="H261" s="686"/>
      <c r="I261" s="242"/>
      <c r="J261" s="445"/>
      <c r="K261" s="445"/>
      <c r="L261" s="445"/>
      <c r="M261" s="445"/>
      <c r="N261" s="445"/>
      <c r="O261" s="445"/>
      <c r="P261" s="445"/>
      <c r="Q261" s="445"/>
      <c r="R261" s="445"/>
      <c r="S261" s="445"/>
      <c r="T261" s="445"/>
      <c r="U261" s="445"/>
      <c r="V261" s="445"/>
      <c r="W261" s="445"/>
      <c r="X261" s="445"/>
      <c r="Y261" s="445"/>
      <c r="Z261" s="445"/>
    </row>
    <row r="262" spans="1:26" ht="15.75" customHeight="1" x14ac:dyDescent="0.25">
      <c r="A262" s="445"/>
      <c r="B262" s="243"/>
      <c r="C262" s="243"/>
      <c r="D262" s="243"/>
      <c r="E262" s="275"/>
      <c r="F262" s="275"/>
      <c r="G262" s="275"/>
      <c r="H262" s="686"/>
      <c r="I262" s="242"/>
      <c r="J262" s="445"/>
      <c r="K262" s="445"/>
      <c r="L262" s="445"/>
      <c r="M262" s="445"/>
      <c r="N262" s="445"/>
      <c r="O262" s="445"/>
      <c r="P262" s="445"/>
      <c r="Q262" s="445"/>
      <c r="R262" s="445"/>
      <c r="S262" s="445"/>
      <c r="T262" s="445"/>
      <c r="U262" s="445"/>
      <c r="V262" s="445"/>
      <c r="W262" s="445"/>
      <c r="X262" s="445"/>
      <c r="Y262" s="445"/>
      <c r="Z262" s="445"/>
    </row>
    <row r="263" spans="1:26" ht="15.75" customHeight="1" x14ac:dyDescent="0.25">
      <c r="A263" s="445"/>
      <c r="B263" s="243"/>
      <c r="C263" s="243"/>
      <c r="D263" s="243"/>
      <c r="E263" s="275"/>
      <c r="F263" s="275"/>
      <c r="G263" s="275"/>
      <c r="H263" s="686"/>
      <c r="I263" s="242"/>
      <c r="J263" s="445"/>
      <c r="K263" s="445"/>
      <c r="L263" s="445"/>
      <c r="M263" s="445"/>
      <c r="N263" s="445"/>
      <c r="O263" s="445"/>
      <c r="P263" s="445"/>
      <c r="Q263" s="445"/>
      <c r="R263" s="445"/>
      <c r="S263" s="445"/>
      <c r="T263" s="445"/>
      <c r="U263" s="445"/>
      <c r="V263" s="445"/>
      <c r="W263" s="445"/>
      <c r="X263" s="445"/>
      <c r="Y263" s="445"/>
      <c r="Z263" s="445"/>
    </row>
    <row r="264" spans="1:26" ht="15.75" customHeight="1" x14ac:dyDescent="0.25">
      <c r="A264" s="445"/>
      <c r="B264" s="243"/>
      <c r="C264" s="243"/>
      <c r="D264" s="243"/>
      <c r="E264" s="275"/>
      <c r="F264" s="275"/>
      <c r="G264" s="275"/>
      <c r="H264" s="686"/>
      <c r="I264" s="242"/>
      <c r="J264" s="445"/>
      <c r="K264" s="445"/>
      <c r="L264" s="445"/>
      <c r="M264" s="445"/>
      <c r="N264" s="445"/>
      <c r="O264" s="445"/>
      <c r="P264" s="445"/>
      <c r="Q264" s="445"/>
      <c r="R264" s="445"/>
      <c r="S264" s="445"/>
      <c r="T264" s="445"/>
      <c r="U264" s="445"/>
      <c r="V264" s="445"/>
      <c r="W264" s="445"/>
      <c r="X264" s="445"/>
      <c r="Y264" s="445"/>
      <c r="Z264" s="445"/>
    </row>
    <row r="265" spans="1:26" ht="15.75" customHeight="1" x14ac:dyDescent="0.25">
      <c r="A265" s="445"/>
      <c r="B265" s="243"/>
      <c r="C265" s="243"/>
      <c r="D265" s="243"/>
      <c r="E265" s="275"/>
      <c r="F265" s="275"/>
      <c r="G265" s="275"/>
      <c r="H265" s="686"/>
      <c r="I265" s="242"/>
      <c r="J265" s="445"/>
      <c r="K265" s="445"/>
      <c r="L265" s="445"/>
      <c r="M265" s="445"/>
      <c r="N265" s="445"/>
      <c r="O265" s="445"/>
      <c r="P265" s="445"/>
      <c r="Q265" s="445"/>
      <c r="R265" s="445"/>
      <c r="S265" s="445"/>
      <c r="T265" s="445"/>
      <c r="U265" s="445"/>
      <c r="V265" s="445"/>
      <c r="W265" s="445"/>
      <c r="X265" s="445"/>
      <c r="Y265" s="445"/>
      <c r="Z265" s="445"/>
    </row>
    <row r="266" spans="1:26" ht="15.75" customHeight="1" x14ac:dyDescent="0.25">
      <c r="A266" s="445"/>
      <c r="B266" s="243"/>
      <c r="C266" s="243"/>
      <c r="D266" s="243"/>
      <c r="E266" s="275"/>
      <c r="F266" s="275"/>
      <c r="G266" s="275"/>
      <c r="H266" s="686"/>
      <c r="I266" s="242"/>
      <c r="J266" s="445"/>
      <c r="K266" s="445"/>
      <c r="L266" s="445"/>
      <c r="M266" s="445"/>
      <c r="N266" s="445"/>
      <c r="O266" s="445"/>
      <c r="P266" s="445"/>
      <c r="Q266" s="445"/>
      <c r="R266" s="445"/>
      <c r="S266" s="445"/>
      <c r="T266" s="445"/>
      <c r="U266" s="445"/>
      <c r="V266" s="445"/>
      <c r="W266" s="445"/>
      <c r="X266" s="445"/>
      <c r="Y266" s="445"/>
      <c r="Z266" s="445"/>
    </row>
    <row r="267" spans="1:26" ht="15.75" customHeight="1" x14ac:dyDescent="0.25">
      <c r="A267" s="445"/>
      <c r="B267" s="243"/>
      <c r="C267" s="243"/>
      <c r="D267" s="243"/>
      <c r="E267" s="275"/>
      <c r="F267" s="275"/>
      <c r="G267" s="275"/>
      <c r="H267" s="686"/>
      <c r="I267" s="242"/>
      <c r="J267" s="445"/>
      <c r="K267" s="445"/>
      <c r="L267" s="445"/>
      <c r="M267" s="445"/>
      <c r="N267" s="445"/>
      <c r="O267" s="445"/>
      <c r="P267" s="445"/>
      <c r="Q267" s="445"/>
      <c r="R267" s="445"/>
      <c r="S267" s="445"/>
      <c r="T267" s="445"/>
      <c r="U267" s="445"/>
      <c r="V267" s="445"/>
      <c r="W267" s="445"/>
      <c r="X267" s="445"/>
      <c r="Y267" s="445"/>
      <c r="Z267" s="445"/>
    </row>
    <row r="268" spans="1:26" ht="15.75" customHeight="1" x14ac:dyDescent="0.25">
      <c r="A268" s="445"/>
      <c r="B268" s="243"/>
      <c r="C268" s="243"/>
      <c r="D268" s="243"/>
      <c r="E268" s="275"/>
      <c r="F268" s="275"/>
      <c r="G268" s="275"/>
      <c r="H268" s="686"/>
      <c r="I268" s="242"/>
      <c r="J268" s="445"/>
      <c r="K268" s="445"/>
      <c r="L268" s="445"/>
      <c r="M268" s="445"/>
      <c r="N268" s="445"/>
      <c r="O268" s="445"/>
      <c r="P268" s="445"/>
      <c r="Q268" s="445"/>
      <c r="R268" s="445"/>
      <c r="S268" s="445"/>
      <c r="T268" s="445"/>
      <c r="U268" s="445"/>
      <c r="V268" s="445"/>
      <c r="W268" s="445"/>
      <c r="X268" s="445"/>
      <c r="Y268" s="445"/>
      <c r="Z268" s="445"/>
    </row>
    <row r="269" spans="1:26" ht="15.75" customHeight="1" x14ac:dyDescent="0.25">
      <c r="A269" s="445"/>
      <c r="B269" s="243"/>
      <c r="C269" s="243"/>
      <c r="D269" s="243"/>
      <c r="E269" s="275"/>
      <c r="F269" s="275"/>
      <c r="G269" s="275"/>
      <c r="H269" s="686"/>
      <c r="I269" s="242"/>
      <c r="J269" s="445"/>
      <c r="K269" s="445"/>
      <c r="L269" s="445"/>
      <c r="M269" s="445"/>
      <c r="N269" s="445"/>
      <c r="O269" s="445"/>
      <c r="P269" s="445"/>
      <c r="Q269" s="445"/>
      <c r="R269" s="445"/>
      <c r="S269" s="445"/>
      <c r="T269" s="445"/>
      <c r="U269" s="445"/>
      <c r="V269" s="445"/>
      <c r="W269" s="445"/>
      <c r="X269" s="445"/>
      <c r="Y269" s="445"/>
      <c r="Z269" s="445"/>
    </row>
    <row r="270" spans="1:26" ht="15.75" customHeight="1" x14ac:dyDescent="0.25">
      <c r="A270" s="445"/>
      <c r="B270" s="243"/>
      <c r="C270" s="243"/>
      <c r="D270" s="243"/>
      <c r="E270" s="275"/>
      <c r="F270" s="275"/>
      <c r="G270" s="275"/>
      <c r="H270" s="686"/>
      <c r="I270" s="242"/>
      <c r="J270" s="445"/>
      <c r="K270" s="445"/>
      <c r="L270" s="445"/>
      <c r="M270" s="445"/>
      <c r="N270" s="445"/>
      <c r="O270" s="445"/>
      <c r="P270" s="445"/>
      <c r="Q270" s="445"/>
      <c r="R270" s="445"/>
      <c r="S270" s="445"/>
      <c r="T270" s="445"/>
      <c r="U270" s="445"/>
      <c r="V270" s="445"/>
      <c r="W270" s="445"/>
      <c r="X270" s="445"/>
      <c r="Y270" s="445"/>
      <c r="Z270" s="445"/>
    </row>
    <row r="271" spans="1:26" ht="15.75" customHeight="1" x14ac:dyDescent="0.25">
      <c r="A271" s="445"/>
      <c r="B271" s="243"/>
      <c r="C271" s="243"/>
      <c r="D271" s="243"/>
      <c r="E271" s="275"/>
      <c r="F271" s="275"/>
      <c r="G271" s="275"/>
      <c r="H271" s="686"/>
      <c r="I271" s="242"/>
      <c r="J271" s="445"/>
      <c r="K271" s="445"/>
      <c r="L271" s="445"/>
      <c r="M271" s="445"/>
      <c r="N271" s="445"/>
      <c r="O271" s="445"/>
      <c r="P271" s="445"/>
      <c r="Q271" s="445"/>
      <c r="R271" s="445"/>
      <c r="S271" s="445"/>
      <c r="T271" s="445"/>
      <c r="U271" s="445"/>
      <c r="V271" s="445"/>
      <c r="W271" s="445"/>
      <c r="X271" s="445"/>
      <c r="Y271" s="445"/>
      <c r="Z271" s="445"/>
    </row>
    <row r="272" spans="1:26" ht="15.75" customHeight="1" x14ac:dyDescent="0.25">
      <c r="A272" s="445"/>
      <c r="B272" s="243"/>
      <c r="C272" s="243"/>
      <c r="D272" s="243"/>
      <c r="E272" s="275"/>
      <c r="F272" s="275"/>
      <c r="G272" s="275"/>
      <c r="H272" s="686"/>
      <c r="I272" s="242"/>
      <c r="J272" s="445"/>
      <c r="K272" s="445"/>
      <c r="L272" s="445"/>
      <c r="M272" s="445"/>
      <c r="N272" s="445"/>
      <c r="O272" s="445"/>
      <c r="P272" s="445"/>
      <c r="Q272" s="445"/>
      <c r="R272" s="445"/>
      <c r="S272" s="445"/>
      <c r="T272" s="445"/>
      <c r="U272" s="445"/>
      <c r="V272" s="445"/>
      <c r="W272" s="445"/>
      <c r="X272" s="445"/>
      <c r="Y272" s="445"/>
      <c r="Z272" s="445"/>
    </row>
    <row r="273" spans="1:26" ht="15.75" customHeight="1" x14ac:dyDescent="0.25">
      <c r="A273" s="445"/>
      <c r="B273" s="243"/>
      <c r="C273" s="243"/>
      <c r="D273" s="243"/>
      <c r="E273" s="275"/>
      <c r="F273" s="275"/>
      <c r="G273" s="275"/>
      <c r="H273" s="686"/>
      <c r="I273" s="242"/>
      <c r="J273" s="445"/>
      <c r="K273" s="445"/>
      <c r="L273" s="445"/>
      <c r="M273" s="445"/>
      <c r="N273" s="445"/>
      <c r="O273" s="445"/>
      <c r="P273" s="445"/>
      <c r="Q273" s="445"/>
      <c r="R273" s="445"/>
      <c r="S273" s="445"/>
      <c r="T273" s="445"/>
      <c r="U273" s="445"/>
      <c r="V273" s="445"/>
      <c r="W273" s="445"/>
      <c r="X273" s="445"/>
      <c r="Y273" s="445"/>
      <c r="Z273" s="445"/>
    </row>
    <row r="274" spans="1:26" ht="15.75" customHeight="1" x14ac:dyDescent="0.25">
      <c r="A274" s="445"/>
      <c r="B274" s="243"/>
      <c r="C274" s="243"/>
      <c r="D274" s="243"/>
      <c r="E274" s="275"/>
      <c r="F274" s="275"/>
      <c r="G274" s="275"/>
      <c r="H274" s="686"/>
      <c r="I274" s="242"/>
      <c r="J274" s="445"/>
      <c r="K274" s="445"/>
      <c r="L274" s="445"/>
      <c r="M274" s="445"/>
      <c r="N274" s="445"/>
      <c r="O274" s="445"/>
      <c r="P274" s="445"/>
      <c r="Q274" s="445"/>
      <c r="R274" s="445"/>
      <c r="S274" s="445"/>
      <c r="T274" s="445"/>
      <c r="U274" s="445"/>
      <c r="V274" s="445"/>
      <c r="W274" s="445"/>
      <c r="X274" s="445"/>
      <c r="Y274" s="445"/>
      <c r="Z274" s="445"/>
    </row>
    <row r="275" spans="1:26" ht="15.75" customHeight="1" x14ac:dyDescent="0.25">
      <c r="A275" s="445"/>
      <c r="B275" s="243"/>
      <c r="C275" s="243"/>
      <c r="D275" s="243"/>
      <c r="E275" s="275"/>
      <c r="F275" s="275"/>
      <c r="G275" s="275"/>
      <c r="H275" s="686"/>
      <c r="I275" s="242"/>
      <c r="J275" s="445"/>
      <c r="K275" s="445"/>
      <c r="L275" s="445"/>
      <c r="M275" s="445"/>
      <c r="N275" s="445"/>
      <c r="O275" s="445"/>
      <c r="P275" s="445"/>
      <c r="Q275" s="445"/>
      <c r="R275" s="445"/>
      <c r="S275" s="445"/>
      <c r="T275" s="445"/>
      <c r="U275" s="445"/>
      <c r="V275" s="445"/>
      <c r="W275" s="445"/>
      <c r="X275" s="445"/>
      <c r="Y275" s="445"/>
      <c r="Z275" s="445"/>
    </row>
    <row r="276" spans="1:26" ht="15.75" customHeight="1" x14ac:dyDescent="0.25">
      <c r="A276" s="445"/>
      <c r="B276" s="243"/>
      <c r="C276" s="243"/>
      <c r="D276" s="243"/>
      <c r="E276" s="275"/>
      <c r="F276" s="275"/>
      <c r="G276" s="275"/>
      <c r="H276" s="686"/>
      <c r="I276" s="242"/>
      <c r="J276" s="445"/>
      <c r="K276" s="445"/>
      <c r="L276" s="445"/>
      <c r="M276" s="445"/>
      <c r="N276" s="445"/>
      <c r="O276" s="445"/>
      <c r="P276" s="445"/>
      <c r="Q276" s="445"/>
      <c r="R276" s="445"/>
      <c r="S276" s="445"/>
      <c r="T276" s="445"/>
      <c r="U276" s="445"/>
      <c r="V276" s="445"/>
      <c r="W276" s="445"/>
      <c r="X276" s="445"/>
      <c r="Y276" s="445"/>
      <c r="Z276" s="445"/>
    </row>
    <row r="277" spans="1:26" ht="15.75" customHeight="1" x14ac:dyDescent="0.25">
      <c r="A277" s="445"/>
      <c r="B277" s="243"/>
      <c r="C277" s="243"/>
      <c r="D277" s="243"/>
      <c r="E277" s="275"/>
      <c r="F277" s="275"/>
      <c r="G277" s="275"/>
      <c r="H277" s="686"/>
      <c r="I277" s="242"/>
      <c r="J277" s="445"/>
      <c r="K277" s="445"/>
      <c r="L277" s="445"/>
      <c r="M277" s="445"/>
      <c r="N277" s="445"/>
      <c r="O277" s="445"/>
      <c r="P277" s="445"/>
      <c r="Q277" s="445"/>
      <c r="R277" s="445"/>
      <c r="S277" s="445"/>
      <c r="T277" s="445"/>
      <c r="U277" s="445"/>
      <c r="V277" s="445"/>
      <c r="W277" s="445"/>
      <c r="X277" s="445"/>
      <c r="Y277" s="445"/>
      <c r="Z277" s="445"/>
    </row>
    <row r="278" spans="1:26" ht="15.75" customHeight="1" x14ac:dyDescent="0.25">
      <c r="A278" s="445"/>
      <c r="B278" s="243"/>
      <c r="C278" s="243"/>
      <c r="D278" s="243"/>
      <c r="E278" s="275"/>
      <c r="F278" s="275"/>
      <c r="G278" s="275"/>
      <c r="H278" s="686"/>
      <c r="I278" s="242"/>
      <c r="J278" s="445"/>
      <c r="K278" s="445"/>
      <c r="L278" s="445"/>
      <c r="M278" s="445"/>
      <c r="N278" s="445"/>
      <c r="O278" s="445"/>
      <c r="P278" s="445"/>
      <c r="Q278" s="445"/>
      <c r="R278" s="445"/>
      <c r="S278" s="445"/>
      <c r="T278" s="445"/>
      <c r="U278" s="445"/>
      <c r="V278" s="445"/>
      <c r="W278" s="445"/>
      <c r="X278" s="445"/>
      <c r="Y278" s="445"/>
      <c r="Z278" s="445"/>
    </row>
    <row r="279" spans="1:26" ht="15.75" customHeight="1" x14ac:dyDescent="0.25">
      <c r="A279" s="445"/>
      <c r="B279" s="243"/>
      <c r="C279" s="243"/>
      <c r="D279" s="243"/>
      <c r="E279" s="275"/>
      <c r="F279" s="275"/>
      <c r="G279" s="275"/>
      <c r="H279" s="686"/>
      <c r="I279" s="242"/>
      <c r="J279" s="445"/>
      <c r="K279" s="445"/>
      <c r="L279" s="445"/>
      <c r="M279" s="445"/>
      <c r="N279" s="445"/>
      <c r="O279" s="445"/>
      <c r="P279" s="445"/>
      <c r="Q279" s="445"/>
      <c r="R279" s="445"/>
      <c r="S279" s="445"/>
      <c r="T279" s="445"/>
      <c r="U279" s="445"/>
      <c r="V279" s="445"/>
      <c r="W279" s="445"/>
      <c r="X279" s="445"/>
      <c r="Y279" s="445"/>
      <c r="Z279" s="445"/>
    </row>
    <row r="280" spans="1:26" ht="15.75" customHeight="1" x14ac:dyDescent="0.25">
      <c r="A280" s="445"/>
      <c r="B280" s="243"/>
      <c r="C280" s="243"/>
      <c r="D280" s="243"/>
      <c r="E280" s="275"/>
      <c r="F280" s="275"/>
      <c r="G280" s="275"/>
      <c r="H280" s="686"/>
      <c r="I280" s="242"/>
      <c r="J280" s="445"/>
      <c r="K280" s="445"/>
      <c r="L280" s="445"/>
      <c r="M280" s="445"/>
      <c r="N280" s="445"/>
      <c r="O280" s="445"/>
      <c r="P280" s="445"/>
      <c r="Q280" s="445"/>
      <c r="R280" s="445"/>
      <c r="S280" s="445"/>
      <c r="T280" s="445"/>
      <c r="U280" s="445"/>
      <c r="V280" s="445"/>
      <c r="W280" s="445"/>
      <c r="X280" s="445"/>
      <c r="Y280" s="445"/>
      <c r="Z280" s="445"/>
    </row>
    <row r="281" spans="1:26" ht="15.75" customHeight="1" x14ac:dyDescent="0.25">
      <c r="A281" s="445"/>
      <c r="B281" s="243"/>
      <c r="C281" s="243"/>
      <c r="D281" s="243"/>
      <c r="E281" s="275"/>
      <c r="F281" s="275"/>
      <c r="G281" s="275"/>
      <c r="H281" s="686"/>
      <c r="I281" s="242"/>
      <c r="J281" s="445"/>
      <c r="K281" s="445"/>
      <c r="L281" s="445"/>
      <c r="M281" s="445"/>
      <c r="N281" s="445"/>
      <c r="O281" s="445"/>
      <c r="P281" s="445"/>
      <c r="Q281" s="445"/>
      <c r="R281" s="445"/>
      <c r="S281" s="445"/>
      <c r="T281" s="445"/>
      <c r="U281" s="445"/>
      <c r="V281" s="445"/>
      <c r="W281" s="445"/>
      <c r="X281" s="445"/>
      <c r="Y281" s="445"/>
      <c r="Z281" s="445"/>
    </row>
    <row r="282" spans="1:26" ht="15.75" customHeight="1" x14ac:dyDescent="0.25">
      <c r="A282" s="445"/>
      <c r="B282" s="243"/>
      <c r="C282" s="243"/>
      <c r="D282" s="243"/>
      <c r="E282" s="275"/>
      <c r="F282" s="275"/>
      <c r="G282" s="275"/>
      <c r="H282" s="686"/>
      <c r="I282" s="242"/>
      <c r="J282" s="445"/>
      <c r="K282" s="445"/>
      <c r="L282" s="445"/>
      <c r="M282" s="445"/>
      <c r="N282" s="445"/>
      <c r="O282" s="445"/>
      <c r="P282" s="445"/>
      <c r="Q282" s="445"/>
      <c r="R282" s="445"/>
      <c r="S282" s="445"/>
      <c r="T282" s="445"/>
      <c r="U282" s="445"/>
      <c r="V282" s="445"/>
      <c r="W282" s="445"/>
      <c r="X282" s="445"/>
      <c r="Y282" s="445"/>
      <c r="Z282" s="445"/>
    </row>
    <row r="283" spans="1:26" ht="15.75" customHeight="1" x14ac:dyDescent="0.25">
      <c r="A283" s="445"/>
      <c r="B283" s="243"/>
      <c r="C283" s="243"/>
      <c r="D283" s="243"/>
      <c r="E283" s="275"/>
      <c r="F283" s="275"/>
      <c r="G283" s="275"/>
      <c r="H283" s="686"/>
      <c r="I283" s="242"/>
      <c r="J283" s="445"/>
      <c r="K283" s="445"/>
      <c r="L283" s="445"/>
      <c r="M283" s="445"/>
      <c r="N283" s="445"/>
      <c r="O283" s="445"/>
      <c r="P283" s="445"/>
      <c r="Q283" s="445"/>
      <c r="R283" s="445"/>
      <c r="S283" s="445"/>
      <c r="T283" s="445"/>
      <c r="U283" s="445"/>
      <c r="V283" s="445"/>
      <c r="W283" s="445"/>
      <c r="X283" s="445"/>
      <c r="Y283" s="445"/>
      <c r="Z283" s="445"/>
    </row>
    <row r="284" spans="1:26" ht="15.75" customHeight="1" x14ac:dyDescent="0.25">
      <c r="A284" s="445"/>
      <c r="B284" s="243"/>
      <c r="C284" s="243"/>
      <c r="D284" s="243"/>
      <c r="E284" s="275"/>
      <c r="F284" s="275"/>
      <c r="G284" s="275"/>
      <c r="H284" s="686"/>
      <c r="I284" s="242"/>
      <c r="J284" s="445"/>
      <c r="K284" s="445"/>
      <c r="L284" s="445"/>
      <c r="M284" s="445"/>
      <c r="N284" s="445"/>
      <c r="O284" s="445"/>
      <c r="P284" s="445"/>
      <c r="Q284" s="445"/>
      <c r="R284" s="445"/>
      <c r="S284" s="445"/>
      <c r="T284" s="445"/>
      <c r="U284" s="445"/>
      <c r="V284" s="445"/>
      <c r="W284" s="445"/>
      <c r="X284" s="445"/>
      <c r="Y284" s="445"/>
      <c r="Z284" s="445"/>
    </row>
    <row r="285" spans="1:26" ht="15.75" customHeight="1" x14ac:dyDescent="0.25">
      <c r="A285" s="445"/>
      <c r="B285" s="243"/>
      <c r="C285" s="243"/>
      <c r="D285" s="243"/>
      <c r="E285" s="275"/>
      <c r="F285" s="275"/>
      <c r="G285" s="275"/>
      <c r="H285" s="686"/>
      <c r="I285" s="242"/>
      <c r="J285" s="445"/>
      <c r="K285" s="445"/>
      <c r="L285" s="445"/>
      <c r="M285" s="445"/>
      <c r="N285" s="445"/>
      <c r="O285" s="445"/>
      <c r="P285" s="445"/>
      <c r="Q285" s="445"/>
      <c r="R285" s="445"/>
      <c r="S285" s="445"/>
      <c r="T285" s="445"/>
      <c r="U285" s="445"/>
      <c r="V285" s="445"/>
      <c r="W285" s="445"/>
      <c r="X285" s="445"/>
      <c r="Y285" s="445"/>
      <c r="Z285" s="445"/>
    </row>
    <row r="286" spans="1:26" ht="15.75" customHeight="1" x14ac:dyDescent="0.25">
      <c r="A286" s="445"/>
      <c r="B286" s="243"/>
      <c r="C286" s="243"/>
      <c r="D286" s="243"/>
      <c r="E286" s="275"/>
      <c r="F286" s="275"/>
      <c r="G286" s="275"/>
      <c r="H286" s="686"/>
      <c r="I286" s="242"/>
      <c r="J286" s="445"/>
      <c r="K286" s="445"/>
      <c r="L286" s="445"/>
      <c r="M286" s="445"/>
      <c r="N286" s="445"/>
      <c r="O286" s="445"/>
      <c r="P286" s="445"/>
      <c r="Q286" s="445"/>
      <c r="R286" s="445"/>
      <c r="S286" s="445"/>
      <c r="T286" s="445"/>
      <c r="U286" s="445"/>
      <c r="V286" s="445"/>
      <c r="W286" s="445"/>
      <c r="X286" s="445"/>
      <c r="Y286" s="445"/>
      <c r="Z286" s="445"/>
    </row>
    <row r="287" spans="1:26" ht="15.75" customHeight="1" x14ac:dyDescent="0.25">
      <c r="A287" s="445"/>
      <c r="B287" s="243"/>
      <c r="C287" s="243"/>
      <c r="D287" s="243"/>
      <c r="E287" s="275"/>
      <c r="F287" s="275"/>
      <c r="G287" s="275"/>
      <c r="H287" s="686"/>
      <c r="I287" s="242"/>
      <c r="J287" s="445"/>
      <c r="K287" s="445"/>
      <c r="L287" s="445"/>
      <c r="M287" s="445"/>
      <c r="N287" s="445"/>
      <c r="O287" s="445"/>
      <c r="P287" s="445"/>
      <c r="Q287" s="445"/>
      <c r="R287" s="445"/>
      <c r="S287" s="445"/>
      <c r="T287" s="445"/>
      <c r="U287" s="445"/>
      <c r="V287" s="445"/>
      <c r="W287" s="445"/>
      <c r="X287" s="445"/>
      <c r="Y287" s="445"/>
      <c r="Z287" s="445"/>
    </row>
    <row r="288" spans="1:26" ht="15.75" customHeight="1" x14ac:dyDescent="0.25">
      <c r="A288" s="445"/>
      <c r="B288" s="243"/>
      <c r="C288" s="243"/>
      <c r="D288" s="243"/>
      <c r="E288" s="275"/>
      <c r="F288" s="275"/>
      <c r="G288" s="275"/>
      <c r="H288" s="686"/>
      <c r="I288" s="242"/>
      <c r="J288" s="445"/>
      <c r="K288" s="445"/>
      <c r="L288" s="445"/>
      <c r="M288" s="445"/>
      <c r="N288" s="445"/>
      <c r="O288" s="445"/>
      <c r="P288" s="445"/>
      <c r="Q288" s="445"/>
      <c r="R288" s="445"/>
      <c r="S288" s="445"/>
      <c r="T288" s="445"/>
      <c r="U288" s="445"/>
      <c r="V288" s="445"/>
      <c r="W288" s="445"/>
      <c r="X288" s="445"/>
      <c r="Y288" s="445"/>
      <c r="Z288" s="445"/>
    </row>
    <row r="289" spans="1:26" ht="15.75" customHeight="1" x14ac:dyDescent="0.25">
      <c r="A289" s="445"/>
      <c r="B289" s="243"/>
      <c r="C289" s="243"/>
      <c r="D289" s="243"/>
      <c r="E289" s="275"/>
      <c r="F289" s="275"/>
      <c r="G289" s="275"/>
      <c r="H289" s="686"/>
      <c r="I289" s="242"/>
      <c r="J289" s="445"/>
      <c r="K289" s="445"/>
      <c r="L289" s="445"/>
      <c r="M289" s="445"/>
      <c r="N289" s="445"/>
      <c r="O289" s="445"/>
      <c r="P289" s="445"/>
      <c r="Q289" s="445"/>
      <c r="R289" s="445"/>
      <c r="S289" s="445"/>
      <c r="T289" s="445"/>
      <c r="U289" s="445"/>
      <c r="V289" s="445"/>
      <c r="W289" s="445"/>
      <c r="X289" s="445"/>
      <c r="Y289" s="445"/>
      <c r="Z289" s="445"/>
    </row>
    <row r="290" spans="1:26" ht="15.75" customHeight="1" x14ac:dyDescent="0.25">
      <c r="A290" s="445"/>
      <c r="B290" s="243"/>
      <c r="C290" s="243"/>
      <c r="D290" s="243"/>
      <c r="E290" s="275"/>
      <c r="F290" s="275"/>
      <c r="G290" s="275"/>
      <c r="H290" s="686"/>
      <c r="I290" s="242"/>
      <c r="J290" s="445"/>
      <c r="K290" s="445"/>
      <c r="L290" s="445"/>
      <c r="M290" s="445"/>
      <c r="N290" s="445"/>
      <c r="O290" s="445"/>
      <c r="P290" s="445"/>
      <c r="Q290" s="445"/>
      <c r="R290" s="445"/>
      <c r="S290" s="445"/>
      <c r="T290" s="445"/>
      <c r="U290" s="445"/>
      <c r="V290" s="445"/>
      <c r="W290" s="445"/>
      <c r="X290" s="445"/>
      <c r="Y290" s="445"/>
      <c r="Z290" s="445"/>
    </row>
    <row r="291" spans="1:26" ht="15.75" customHeight="1" x14ac:dyDescent="0.25">
      <c r="A291" s="445"/>
      <c r="B291" s="243"/>
      <c r="C291" s="243"/>
      <c r="D291" s="243"/>
      <c r="E291" s="275"/>
      <c r="F291" s="275"/>
      <c r="G291" s="275"/>
      <c r="H291" s="686"/>
      <c r="I291" s="242"/>
      <c r="J291" s="445"/>
      <c r="K291" s="445"/>
      <c r="L291" s="445"/>
      <c r="M291" s="445"/>
      <c r="N291" s="445"/>
      <c r="O291" s="445"/>
      <c r="P291" s="445"/>
      <c r="Q291" s="445"/>
      <c r="R291" s="445"/>
      <c r="S291" s="445"/>
      <c r="T291" s="445"/>
      <c r="U291" s="445"/>
      <c r="V291" s="445"/>
      <c r="W291" s="445"/>
      <c r="X291" s="445"/>
      <c r="Y291" s="445"/>
      <c r="Z291" s="445"/>
    </row>
    <row r="292" spans="1:26" ht="15.75" customHeight="1" x14ac:dyDescent="0.25">
      <c r="A292" s="445"/>
      <c r="B292" s="243"/>
      <c r="C292" s="243"/>
      <c r="D292" s="243"/>
      <c r="E292" s="275"/>
      <c r="F292" s="275"/>
      <c r="G292" s="275"/>
      <c r="H292" s="686"/>
      <c r="I292" s="242"/>
      <c r="J292" s="445"/>
      <c r="K292" s="445"/>
      <c r="L292" s="445"/>
      <c r="M292" s="445"/>
      <c r="N292" s="445"/>
      <c r="O292" s="445"/>
      <c r="P292" s="445"/>
      <c r="Q292" s="445"/>
      <c r="R292" s="445"/>
      <c r="S292" s="445"/>
      <c r="T292" s="445"/>
      <c r="U292" s="445"/>
      <c r="V292" s="445"/>
      <c r="W292" s="445"/>
      <c r="X292" s="445"/>
      <c r="Y292" s="445"/>
      <c r="Z292" s="445"/>
    </row>
    <row r="293" spans="1:26" ht="15.75" customHeight="1" x14ac:dyDescent="0.25">
      <c r="A293" s="445"/>
      <c r="B293" s="243"/>
      <c r="C293" s="243"/>
      <c r="D293" s="243"/>
      <c r="E293" s="275"/>
      <c r="F293" s="275"/>
      <c r="G293" s="275"/>
      <c r="H293" s="686"/>
      <c r="I293" s="242"/>
      <c r="J293" s="445"/>
      <c r="K293" s="445"/>
      <c r="L293" s="445"/>
      <c r="M293" s="445"/>
      <c r="N293" s="445"/>
      <c r="O293" s="445"/>
      <c r="P293" s="445"/>
      <c r="Q293" s="445"/>
      <c r="R293" s="445"/>
      <c r="S293" s="445"/>
      <c r="T293" s="445"/>
      <c r="U293" s="445"/>
      <c r="V293" s="445"/>
      <c r="W293" s="445"/>
      <c r="X293" s="445"/>
      <c r="Y293" s="445"/>
      <c r="Z293" s="445"/>
    </row>
    <row r="294" spans="1:26" ht="15.75" customHeight="1" x14ac:dyDescent="0.25">
      <c r="A294" s="445"/>
      <c r="B294" s="243"/>
      <c r="C294" s="243"/>
      <c r="D294" s="243"/>
      <c r="E294" s="275"/>
      <c r="F294" s="275"/>
      <c r="G294" s="275"/>
      <c r="H294" s="686"/>
      <c r="I294" s="242"/>
      <c r="J294" s="445"/>
      <c r="K294" s="445"/>
      <c r="L294" s="445"/>
      <c r="M294" s="445"/>
      <c r="N294" s="445"/>
      <c r="O294" s="445"/>
      <c r="P294" s="445"/>
      <c r="Q294" s="445"/>
      <c r="R294" s="445"/>
      <c r="S294" s="445"/>
      <c r="T294" s="445"/>
      <c r="U294" s="445"/>
      <c r="V294" s="445"/>
      <c r="W294" s="445"/>
      <c r="X294" s="445"/>
      <c r="Y294" s="445"/>
      <c r="Z294" s="445"/>
    </row>
    <row r="295" spans="1:26" ht="15.75" customHeight="1" x14ac:dyDescent="0.25">
      <c r="A295" s="445"/>
      <c r="B295" s="243"/>
      <c r="C295" s="243"/>
      <c r="D295" s="243"/>
      <c r="E295" s="275"/>
      <c r="F295" s="275"/>
      <c r="G295" s="275"/>
      <c r="H295" s="686"/>
      <c r="I295" s="242"/>
      <c r="J295" s="445"/>
      <c r="K295" s="445"/>
      <c r="L295" s="445"/>
      <c r="M295" s="445"/>
      <c r="N295" s="445"/>
      <c r="O295" s="445"/>
      <c r="P295" s="445"/>
      <c r="Q295" s="445"/>
      <c r="R295" s="445"/>
      <c r="S295" s="445"/>
      <c r="T295" s="445"/>
      <c r="U295" s="445"/>
      <c r="V295" s="445"/>
      <c r="W295" s="445"/>
      <c r="X295" s="445"/>
      <c r="Y295" s="445"/>
      <c r="Z295" s="445"/>
    </row>
    <row r="296" spans="1:26" ht="15.75" customHeight="1" x14ac:dyDescent="0.25">
      <c r="H296" s="679"/>
    </row>
    <row r="297" spans="1:26" ht="15.75" customHeight="1" x14ac:dyDescent="0.25">
      <c r="H297" s="679"/>
    </row>
    <row r="298" spans="1:26" ht="15.75" customHeight="1" x14ac:dyDescent="0.25">
      <c r="H298" s="679"/>
    </row>
    <row r="299" spans="1:26" ht="15.75" customHeight="1" x14ac:dyDescent="0.25">
      <c r="H299" s="679"/>
    </row>
    <row r="300" spans="1:26" ht="15.75" customHeight="1" x14ac:dyDescent="0.25">
      <c r="H300" s="679"/>
    </row>
    <row r="301" spans="1:26" ht="15.75" customHeight="1" x14ac:dyDescent="0.25">
      <c r="H301" s="679"/>
    </row>
    <row r="302" spans="1:26" ht="15.75" customHeight="1" x14ac:dyDescent="0.25">
      <c r="H302" s="679"/>
    </row>
    <row r="303" spans="1:26" ht="15.75" customHeight="1" x14ac:dyDescent="0.25">
      <c r="H303" s="679"/>
    </row>
    <row r="304" spans="1:26" ht="15.75" customHeight="1" x14ac:dyDescent="0.25">
      <c r="H304" s="679"/>
    </row>
    <row r="305" spans="8:8" ht="15.75" customHeight="1" x14ac:dyDescent="0.25">
      <c r="H305" s="679"/>
    </row>
    <row r="306" spans="8:8" ht="15.75" customHeight="1" x14ac:dyDescent="0.25">
      <c r="H306" s="679"/>
    </row>
    <row r="307" spans="8:8" ht="15.75" customHeight="1" x14ac:dyDescent="0.25">
      <c r="H307" s="679"/>
    </row>
    <row r="308" spans="8:8" ht="15.75" customHeight="1" x14ac:dyDescent="0.25">
      <c r="H308" s="679"/>
    </row>
    <row r="309" spans="8:8" ht="15.75" customHeight="1" x14ac:dyDescent="0.25">
      <c r="H309" s="679"/>
    </row>
    <row r="310" spans="8:8" ht="15.75" customHeight="1" x14ac:dyDescent="0.25">
      <c r="H310" s="679"/>
    </row>
    <row r="311" spans="8:8" ht="15.75" customHeight="1" x14ac:dyDescent="0.25">
      <c r="H311" s="679"/>
    </row>
    <row r="312" spans="8:8" ht="15.75" customHeight="1" x14ac:dyDescent="0.25">
      <c r="H312" s="679"/>
    </row>
    <row r="313" spans="8:8" ht="15.75" customHeight="1" x14ac:dyDescent="0.25">
      <c r="H313" s="679"/>
    </row>
    <row r="314" spans="8:8" ht="15.75" customHeight="1" x14ac:dyDescent="0.25">
      <c r="H314" s="679"/>
    </row>
    <row r="315" spans="8:8" ht="15.75" customHeight="1" x14ac:dyDescent="0.25">
      <c r="H315" s="679"/>
    </row>
    <row r="316" spans="8:8" ht="15.75" customHeight="1" x14ac:dyDescent="0.25">
      <c r="H316" s="679"/>
    </row>
    <row r="317" spans="8:8" ht="15.75" customHeight="1" x14ac:dyDescent="0.25">
      <c r="H317" s="679"/>
    </row>
    <row r="318" spans="8:8" ht="15.75" customHeight="1" x14ac:dyDescent="0.25">
      <c r="H318" s="679"/>
    </row>
    <row r="319" spans="8:8" ht="15.75" customHeight="1" x14ac:dyDescent="0.25">
      <c r="H319" s="679"/>
    </row>
    <row r="320" spans="8:8" ht="15.75" customHeight="1" x14ac:dyDescent="0.25">
      <c r="H320" s="679"/>
    </row>
    <row r="321" spans="8:8" ht="15.75" customHeight="1" x14ac:dyDescent="0.25">
      <c r="H321" s="679"/>
    </row>
    <row r="322" spans="8:8" ht="15.75" customHeight="1" x14ac:dyDescent="0.25">
      <c r="H322" s="679"/>
    </row>
    <row r="323" spans="8:8" ht="15.75" customHeight="1" x14ac:dyDescent="0.25">
      <c r="H323" s="679"/>
    </row>
    <row r="324" spans="8:8" ht="15.75" customHeight="1" x14ac:dyDescent="0.25">
      <c r="H324" s="679"/>
    </row>
    <row r="325" spans="8:8" ht="15.75" customHeight="1" x14ac:dyDescent="0.25">
      <c r="H325" s="679"/>
    </row>
    <row r="326" spans="8:8" ht="15.75" customHeight="1" x14ac:dyDescent="0.25">
      <c r="H326" s="679"/>
    </row>
    <row r="327" spans="8:8" ht="15.75" customHeight="1" x14ac:dyDescent="0.25">
      <c r="H327" s="679"/>
    </row>
    <row r="328" spans="8:8" ht="15.75" customHeight="1" x14ac:dyDescent="0.25">
      <c r="H328" s="679"/>
    </row>
    <row r="329" spans="8:8" ht="15.75" customHeight="1" x14ac:dyDescent="0.25">
      <c r="H329" s="679"/>
    </row>
    <row r="330" spans="8:8" ht="15.75" customHeight="1" x14ac:dyDescent="0.25">
      <c r="H330" s="679"/>
    </row>
    <row r="331" spans="8:8" ht="15.75" customHeight="1" x14ac:dyDescent="0.25">
      <c r="H331" s="679"/>
    </row>
    <row r="332" spans="8:8" ht="15.75" customHeight="1" x14ac:dyDescent="0.25">
      <c r="H332" s="679"/>
    </row>
    <row r="333" spans="8:8" ht="15.75" customHeight="1" x14ac:dyDescent="0.25">
      <c r="H333" s="679"/>
    </row>
    <row r="334" spans="8:8" ht="15.75" customHeight="1" x14ac:dyDescent="0.25">
      <c r="H334" s="679"/>
    </row>
    <row r="335" spans="8:8" ht="15.75" customHeight="1" x14ac:dyDescent="0.25">
      <c r="H335" s="679"/>
    </row>
    <row r="336" spans="8:8" ht="15.75" customHeight="1" x14ac:dyDescent="0.25">
      <c r="H336" s="679"/>
    </row>
    <row r="337" spans="8:8" ht="15.75" customHeight="1" x14ac:dyDescent="0.25">
      <c r="H337" s="679"/>
    </row>
    <row r="338" spans="8:8" ht="15.75" customHeight="1" x14ac:dyDescent="0.25">
      <c r="H338" s="679"/>
    </row>
    <row r="339" spans="8:8" ht="15.75" customHeight="1" x14ac:dyDescent="0.25">
      <c r="H339" s="679"/>
    </row>
    <row r="340" spans="8:8" ht="15.75" customHeight="1" x14ac:dyDescent="0.25">
      <c r="H340" s="679"/>
    </row>
    <row r="341" spans="8:8" ht="15.75" customHeight="1" x14ac:dyDescent="0.25">
      <c r="H341" s="679"/>
    </row>
    <row r="342" spans="8:8" ht="15.75" customHeight="1" x14ac:dyDescent="0.25">
      <c r="H342" s="679"/>
    </row>
    <row r="343" spans="8:8" ht="15.75" customHeight="1" x14ac:dyDescent="0.25">
      <c r="H343" s="679"/>
    </row>
    <row r="344" spans="8:8" ht="15.75" customHeight="1" x14ac:dyDescent="0.25">
      <c r="H344" s="679"/>
    </row>
    <row r="345" spans="8:8" ht="15.75" customHeight="1" x14ac:dyDescent="0.25">
      <c r="H345" s="679"/>
    </row>
    <row r="346" spans="8:8" ht="15.75" customHeight="1" x14ac:dyDescent="0.25">
      <c r="H346" s="679"/>
    </row>
    <row r="347" spans="8:8" ht="15.75" customHeight="1" x14ac:dyDescent="0.25">
      <c r="H347" s="679"/>
    </row>
    <row r="348" spans="8:8" ht="15.75" customHeight="1" x14ac:dyDescent="0.25">
      <c r="H348" s="679"/>
    </row>
    <row r="349" spans="8:8" ht="15.75" customHeight="1" x14ac:dyDescent="0.25">
      <c r="H349" s="679"/>
    </row>
    <row r="350" spans="8:8" ht="15.75" customHeight="1" x14ac:dyDescent="0.25">
      <c r="H350" s="679"/>
    </row>
    <row r="351" spans="8:8" ht="15.75" customHeight="1" x14ac:dyDescent="0.25">
      <c r="H351" s="679"/>
    </row>
    <row r="352" spans="8:8" ht="15.75" customHeight="1" x14ac:dyDescent="0.25">
      <c r="H352" s="679"/>
    </row>
    <row r="353" spans="8:8" ht="15.75" customHeight="1" x14ac:dyDescent="0.25">
      <c r="H353" s="679"/>
    </row>
    <row r="354" spans="8:8" ht="15.75" customHeight="1" x14ac:dyDescent="0.25">
      <c r="H354" s="679"/>
    </row>
    <row r="355" spans="8:8" ht="15.75" customHeight="1" x14ac:dyDescent="0.25">
      <c r="H355" s="679"/>
    </row>
    <row r="356" spans="8:8" ht="15.75" customHeight="1" x14ac:dyDescent="0.25">
      <c r="H356" s="679"/>
    </row>
    <row r="357" spans="8:8" ht="15.75" customHeight="1" x14ac:dyDescent="0.25">
      <c r="H357" s="679"/>
    </row>
    <row r="358" spans="8:8" ht="15.75" customHeight="1" x14ac:dyDescent="0.25">
      <c r="H358" s="679"/>
    </row>
    <row r="359" spans="8:8" ht="15.75" customHeight="1" x14ac:dyDescent="0.25">
      <c r="H359" s="679"/>
    </row>
    <row r="360" spans="8:8" ht="15.75" customHeight="1" x14ac:dyDescent="0.25">
      <c r="H360" s="679"/>
    </row>
    <row r="361" spans="8:8" ht="15.75" customHeight="1" x14ac:dyDescent="0.25">
      <c r="H361" s="679"/>
    </row>
    <row r="362" spans="8:8" ht="15.75" customHeight="1" x14ac:dyDescent="0.25">
      <c r="H362" s="679"/>
    </row>
    <row r="363" spans="8:8" ht="15.75" customHeight="1" x14ac:dyDescent="0.25">
      <c r="H363" s="679"/>
    </row>
    <row r="364" spans="8:8" ht="15.75" customHeight="1" x14ac:dyDescent="0.25">
      <c r="H364" s="679"/>
    </row>
    <row r="365" spans="8:8" ht="15.75" customHeight="1" x14ac:dyDescent="0.25">
      <c r="H365" s="679"/>
    </row>
    <row r="366" spans="8:8" ht="15.75" customHeight="1" x14ac:dyDescent="0.25">
      <c r="H366" s="679"/>
    </row>
    <row r="367" spans="8:8" ht="15.75" customHeight="1" x14ac:dyDescent="0.25">
      <c r="H367" s="679"/>
    </row>
    <row r="368" spans="8:8" ht="15.75" customHeight="1" x14ac:dyDescent="0.25">
      <c r="H368" s="679"/>
    </row>
    <row r="369" spans="8:8" ht="15.75" customHeight="1" x14ac:dyDescent="0.25">
      <c r="H369" s="679"/>
    </row>
    <row r="370" spans="8:8" ht="15.75" customHeight="1" x14ac:dyDescent="0.25">
      <c r="H370" s="679"/>
    </row>
    <row r="371" spans="8:8" ht="15.75" customHeight="1" x14ac:dyDescent="0.25">
      <c r="H371" s="679"/>
    </row>
    <row r="372" spans="8:8" ht="15.75" customHeight="1" x14ac:dyDescent="0.25">
      <c r="H372" s="679"/>
    </row>
    <row r="373" spans="8:8" ht="15.75" customHeight="1" x14ac:dyDescent="0.25">
      <c r="H373" s="679"/>
    </row>
    <row r="374" spans="8:8" ht="15.75" customHeight="1" x14ac:dyDescent="0.25">
      <c r="H374" s="679"/>
    </row>
    <row r="375" spans="8:8" ht="15.75" customHeight="1" x14ac:dyDescent="0.25">
      <c r="H375" s="679"/>
    </row>
    <row r="376" spans="8:8" ht="15.75" customHeight="1" x14ac:dyDescent="0.25">
      <c r="H376" s="679"/>
    </row>
    <row r="377" spans="8:8" ht="15.75" customHeight="1" x14ac:dyDescent="0.25">
      <c r="H377" s="679"/>
    </row>
    <row r="378" spans="8:8" ht="15.75" customHeight="1" x14ac:dyDescent="0.25">
      <c r="H378" s="679"/>
    </row>
    <row r="379" spans="8:8" ht="15.75" customHeight="1" x14ac:dyDescent="0.25">
      <c r="H379" s="679"/>
    </row>
    <row r="380" spans="8:8" ht="15.75" customHeight="1" x14ac:dyDescent="0.25">
      <c r="H380" s="679"/>
    </row>
    <row r="381" spans="8:8" ht="15.75" customHeight="1" x14ac:dyDescent="0.25">
      <c r="H381" s="679"/>
    </row>
    <row r="382" spans="8:8" ht="15.75" customHeight="1" x14ac:dyDescent="0.25">
      <c r="H382" s="679"/>
    </row>
    <row r="383" spans="8:8" ht="15.75" customHeight="1" x14ac:dyDescent="0.25">
      <c r="H383" s="679"/>
    </row>
    <row r="384" spans="8:8" ht="15.75" customHeight="1" x14ac:dyDescent="0.25">
      <c r="H384" s="679"/>
    </row>
    <row r="385" spans="8:8" ht="15.75" customHeight="1" x14ac:dyDescent="0.25">
      <c r="H385" s="679"/>
    </row>
    <row r="386" spans="8:8" ht="15.75" customHeight="1" x14ac:dyDescent="0.25">
      <c r="H386" s="679"/>
    </row>
    <row r="387" spans="8:8" ht="15.75" customHeight="1" x14ac:dyDescent="0.25">
      <c r="H387" s="679"/>
    </row>
    <row r="388" spans="8:8" ht="15.75" customHeight="1" x14ac:dyDescent="0.25">
      <c r="H388" s="679"/>
    </row>
    <row r="389" spans="8:8" ht="15.75" customHeight="1" x14ac:dyDescent="0.25">
      <c r="H389" s="679"/>
    </row>
    <row r="390" spans="8:8" ht="15.75" customHeight="1" x14ac:dyDescent="0.25">
      <c r="H390" s="679"/>
    </row>
    <row r="391" spans="8:8" ht="15.75" customHeight="1" x14ac:dyDescent="0.25">
      <c r="H391" s="679"/>
    </row>
    <row r="392" spans="8:8" ht="15.75" customHeight="1" x14ac:dyDescent="0.25">
      <c r="H392" s="679"/>
    </row>
    <row r="393" spans="8:8" ht="15.75" customHeight="1" x14ac:dyDescent="0.25">
      <c r="H393" s="679"/>
    </row>
    <row r="394" spans="8:8" ht="15.75" customHeight="1" x14ac:dyDescent="0.25">
      <c r="H394" s="679"/>
    </row>
    <row r="395" spans="8:8" ht="15.75" customHeight="1" x14ac:dyDescent="0.25">
      <c r="H395" s="679"/>
    </row>
    <row r="396" spans="8:8" ht="15.75" customHeight="1" x14ac:dyDescent="0.25">
      <c r="H396" s="679"/>
    </row>
    <row r="397" spans="8:8" ht="15.75" customHeight="1" x14ac:dyDescent="0.25">
      <c r="H397" s="679"/>
    </row>
    <row r="398" spans="8:8" ht="15.75" customHeight="1" x14ac:dyDescent="0.25">
      <c r="H398" s="679"/>
    </row>
    <row r="399" spans="8:8" ht="15.75" customHeight="1" x14ac:dyDescent="0.25">
      <c r="H399" s="679"/>
    </row>
    <row r="400" spans="8:8" ht="15.75" customHeight="1" x14ac:dyDescent="0.25">
      <c r="H400" s="679"/>
    </row>
    <row r="401" spans="8:8" ht="15.75" customHeight="1" x14ac:dyDescent="0.25">
      <c r="H401" s="679"/>
    </row>
    <row r="402" spans="8:8" ht="15.75" customHeight="1" x14ac:dyDescent="0.25">
      <c r="H402" s="679"/>
    </row>
    <row r="403" spans="8:8" ht="15.75" customHeight="1" x14ac:dyDescent="0.25">
      <c r="H403" s="679"/>
    </row>
    <row r="404" spans="8:8" ht="15.75" customHeight="1" x14ac:dyDescent="0.25">
      <c r="H404" s="679"/>
    </row>
    <row r="405" spans="8:8" ht="15.75" customHeight="1" x14ac:dyDescent="0.25">
      <c r="H405" s="679"/>
    </row>
    <row r="406" spans="8:8" ht="15.75" customHeight="1" x14ac:dyDescent="0.25">
      <c r="H406" s="679"/>
    </row>
    <row r="407" spans="8:8" ht="15.75" customHeight="1" x14ac:dyDescent="0.25">
      <c r="H407" s="679"/>
    </row>
    <row r="408" spans="8:8" ht="15.75" customHeight="1" x14ac:dyDescent="0.25">
      <c r="H408" s="679"/>
    </row>
    <row r="409" spans="8:8" ht="15.75" customHeight="1" x14ac:dyDescent="0.25">
      <c r="H409" s="679"/>
    </row>
    <row r="410" spans="8:8" ht="15.75" customHeight="1" x14ac:dyDescent="0.25">
      <c r="H410" s="679"/>
    </row>
    <row r="411" spans="8:8" ht="15.75" customHeight="1" x14ac:dyDescent="0.25">
      <c r="H411" s="679"/>
    </row>
    <row r="412" spans="8:8" ht="15.75" customHeight="1" x14ac:dyDescent="0.25">
      <c r="H412" s="679"/>
    </row>
    <row r="413" spans="8:8" ht="15.75" customHeight="1" x14ac:dyDescent="0.25">
      <c r="H413" s="679"/>
    </row>
    <row r="414" spans="8:8" ht="15.75" customHeight="1" x14ac:dyDescent="0.25">
      <c r="H414" s="679"/>
    </row>
    <row r="415" spans="8:8" ht="15.75" customHeight="1" x14ac:dyDescent="0.25">
      <c r="H415" s="679"/>
    </row>
    <row r="416" spans="8:8" ht="15.75" customHeight="1" x14ac:dyDescent="0.25">
      <c r="H416" s="679"/>
    </row>
    <row r="417" spans="8:8" ht="15.75" customHeight="1" x14ac:dyDescent="0.25">
      <c r="H417" s="679"/>
    </row>
    <row r="418" spans="8:8" ht="15.75" customHeight="1" x14ac:dyDescent="0.25">
      <c r="H418" s="679"/>
    </row>
    <row r="419" spans="8:8" ht="15.75" customHeight="1" x14ac:dyDescent="0.25">
      <c r="H419" s="679"/>
    </row>
    <row r="420" spans="8:8" ht="15.75" customHeight="1" x14ac:dyDescent="0.25">
      <c r="H420" s="679"/>
    </row>
    <row r="421" spans="8:8" ht="15.75" customHeight="1" x14ac:dyDescent="0.25">
      <c r="H421" s="679"/>
    </row>
    <row r="422" spans="8:8" ht="15.75" customHeight="1" x14ac:dyDescent="0.25">
      <c r="H422" s="679"/>
    </row>
    <row r="423" spans="8:8" ht="15.75" customHeight="1" x14ac:dyDescent="0.25">
      <c r="H423" s="679"/>
    </row>
    <row r="424" spans="8:8" ht="15.75" customHeight="1" x14ac:dyDescent="0.25">
      <c r="H424" s="679"/>
    </row>
    <row r="425" spans="8:8" ht="15.75" customHeight="1" x14ac:dyDescent="0.25">
      <c r="H425" s="679"/>
    </row>
    <row r="426" spans="8:8" ht="15.75" customHeight="1" x14ac:dyDescent="0.25">
      <c r="H426" s="679"/>
    </row>
    <row r="427" spans="8:8" ht="15.75" customHeight="1" x14ac:dyDescent="0.25">
      <c r="H427" s="679"/>
    </row>
    <row r="428" spans="8:8" ht="15.75" customHeight="1" x14ac:dyDescent="0.25">
      <c r="H428" s="679"/>
    </row>
    <row r="429" spans="8:8" ht="15.75" customHeight="1" x14ac:dyDescent="0.25">
      <c r="H429" s="679"/>
    </row>
    <row r="430" spans="8:8" ht="15.75" customHeight="1" x14ac:dyDescent="0.25">
      <c r="H430" s="679"/>
    </row>
    <row r="431" spans="8:8" ht="15.75" customHeight="1" x14ac:dyDescent="0.25">
      <c r="H431" s="679"/>
    </row>
    <row r="432" spans="8:8" ht="15.75" customHeight="1" x14ac:dyDescent="0.25">
      <c r="H432" s="679"/>
    </row>
    <row r="433" spans="8:8" ht="15.75" customHeight="1" x14ac:dyDescent="0.25">
      <c r="H433" s="679"/>
    </row>
    <row r="434" spans="8:8" ht="15.75" customHeight="1" x14ac:dyDescent="0.25">
      <c r="H434" s="679"/>
    </row>
    <row r="435" spans="8:8" ht="15.75" customHeight="1" x14ac:dyDescent="0.25">
      <c r="H435" s="679"/>
    </row>
    <row r="436" spans="8:8" ht="15.75" customHeight="1" x14ac:dyDescent="0.25">
      <c r="H436" s="679"/>
    </row>
    <row r="437" spans="8:8" ht="15.75" customHeight="1" x14ac:dyDescent="0.25">
      <c r="H437" s="679"/>
    </row>
    <row r="438" spans="8:8" ht="15.75" customHeight="1" x14ac:dyDescent="0.25">
      <c r="H438" s="679"/>
    </row>
    <row r="439" spans="8:8" ht="15.75" customHeight="1" x14ac:dyDescent="0.25">
      <c r="H439" s="679"/>
    </row>
    <row r="440" spans="8:8" ht="15.75" customHeight="1" x14ac:dyDescent="0.25">
      <c r="H440" s="679"/>
    </row>
    <row r="441" spans="8:8" ht="15.75" customHeight="1" x14ac:dyDescent="0.25">
      <c r="H441" s="679"/>
    </row>
    <row r="442" spans="8:8" ht="15.75" customHeight="1" x14ac:dyDescent="0.25">
      <c r="H442" s="679"/>
    </row>
    <row r="443" spans="8:8" ht="15.75" customHeight="1" x14ac:dyDescent="0.25">
      <c r="H443" s="679"/>
    </row>
    <row r="444" spans="8:8" ht="15.75" customHeight="1" x14ac:dyDescent="0.25">
      <c r="H444" s="679"/>
    </row>
    <row r="445" spans="8:8" ht="15.75" customHeight="1" x14ac:dyDescent="0.25">
      <c r="H445" s="679"/>
    </row>
    <row r="446" spans="8:8" ht="15.75" customHeight="1" x14ac:dyDescent="0.25">
      <c r="H446" s="679"/>
    </row>
    <row r="447" spans="8:8" ht="15.75" customHeight="1" x14ac:dyDescent="0.25">
      <c r="H447" s="679"/>
    </row>
    <row r="448" spans="8:8" ht="15.75" customHeight="1" x14ac:dyDescent="0.25">
      <c r="H448" s="679"/>
    </row>
    <row r="449" spans="8:8" ht="15.75" customHeight="1" x14ac:dyDescent="0.25">
      <c r="H449" s="679"/>
    </row>
    <row r="450" spans="8:8" ht="15.75" customHeight="1" x14ac:dyDescent="0.25">
      <c r="H450" s="679"/>
    </row>
    <row r="451" spans="8:8" ht="15.75" customHeight="1" x14ac:dyDescent="0.25">
      <c r="H451" s="679"/>
    </row>
    <row r="452" spans="8:8" ht="15.75" customHeight="1" x14ac:dyDescent="0.25">
      <c r="H452" s="679"/>
    </row>
    <row r="453" spans="8:8" ht="15.75" customHeight="1" x14ac:dyDescent="0.25">
      <c r="H453" s="679"/>
    </row>
    <row r="454" spans="8:8" ht="15.75" customHeight="1" x14ac:dyDescent="0.25">
      <c r="H454" s="679"/>
    </row>
    <row r="455" spans="8:8" ht="15.75" customHeight="1" x14ac:dyDescent="0.25">
      <c r="H455" s="679"/>
    </row>
    <row r="456" spans="8:8" ht="15.75" customHeight="1" x14ac:dyDescent="0.25">
      <c r="H456" s="679"/>
    </row>
    <row r="457" spans="8:8" ht="15.75" customHeight="1" x14ac:dyDescent="0.25">
      <c r="H457" s="679"/>
    </row>
    <row r="458" spans="8:8" ht="15.75" customHeight="1" x14ac:dyDescent="0.25">
      <c r="H458" s="679"/>
    </row>
    <row r="459" spans="8:8" ht="15.75" customHeight="1" x14ac:dyDescent="0.25">
      <c r="H459" s="679"/>
    </row>
    <row r="460" spans="8:8" ht="15.75" customHeight="1" x14ac:dyDescent="0.25">
      <c r="H460" s="679"/>
    </row>
    <row r="461" spans="8:8" ht="15.75" customHeight="1" x14ac:dyDescent="0.25">
      <c r="H461" s="679"/>
    </row>
    <row r="462" spans="8:8" ht="15.75" customHeight="1" x14ac:dyDescent="0.25">
      <c r="H462" s="679"/>
    </row>
    <row r="463" spans="8:8" ht="15.75" customHeight="1" x14ac:dyDescent="0.25">
      <c r="H463" s="679"/>
    </row>
    <row r="464" spans="8:8" ht="15.75" customHeight="1" x14ac:dyDescent="0.25">
      <c r="H464" s="679"/>
    </row>
    <row r="465" spans="8:8" ht="15.75" customHeight="1" x14ac:dyDescent="0.25">
      <c r="H465" s="679"/>
    </row>
    <row r="466" spans="8:8" ht="15.75" customHeight="1" x14ac:dyDescent="0.25">
      <c r="H466" s="679"/>
    </row>
    <row r="467" spans="8:8" ht="15.75" customHeight="1" x14ac:dyDescent="0.25">
      <c r="H467" s="679"/>
    </row>
    <row r="468" spans="8:8" ht="15.75" customHeight="1" x14ac:dyDescent="0.25">
      <c r="H468" s="679"/>
    </row>
    <row r="469" spans="8:8" ht="15.75" customHeight="1" x14ac:dyDescent="0.25">
      <c r="H469" s="679"/>
    </row>
    <row r="470" spans="8:8" ht="15.75" customHeight="1" x14ac:dyDescent="0.25">
      <c r="H470" s="679"/>
    </row>
    <row r="471" spans="8:8" ht="15.75" customHeight="1" x14ac:dyDescent="0.25">
      <c r="H471" s="679"/>
    </row>
    <row r="472" spans="8:8" ht="15.75" customHeight="1" x14ac:dyDescent="0.25">
      <c r="H472" s="679"/>
    </row>
    <row r="473" spans="8:8" ht="15.75" customHeight="1" x14ac:dyDescent="0.25">
      <c r="H473" s="679"/>
    </row>
    <row r="474" spans="8:8" ht="15.75" customHeight="1" x14ac:dyDescent="0.25">
      <c r="H474" s="679"/>
    </row>
    <row r="475" spans="8:8" ht="15.75" customHeight="1" x14ac:dyDescent="0.25">
      <c r="H475" s="679"/>
    </row>
    <row r="476" spans="8:8" ht="15.75" customHeight="1" x14ac:dyDescent="0.25">
      <c r="H476" s="679"/>
    </row>
    <row r="477" spans="8:8" ht="15.75" customHeight="1" x14ac:dyDescent="0.25">
      <c r="H477" s="679"/>
    </row>
    <row r="478" spans="8:8" ht="15.75" customHeight="1" x14ac:dyDescent="0.25">
      <c r="H478" s="679"/>
    </row>
    <row r="479" spans="8:8" ht="15.75" customHeight="1" x14ac:dyDescent="0.25">
      <c r="H479" s="679"/>
    </row>
    <row r="480" spans="8:8" ht="15.75" customHeight="1" x14ac:dyDescent="0.25">
      <c r="H480" s="679"/>
    </row>
    <row r="481" spans="8:8" ht="15.75" customHeight="1" x14ac:dyDescent="0.25">
      <c r="H481" s="679"/>
    </row>
    <row r="482" spans="8:8" ht="15.75" customHeight="1" x14ac:dyDescent="0.25">
      <c r="H482" s="679"/>
    </row>
    <row r="483" spans="8:8" ht="15.75" customHeight="1" x14ac:dyDescent="0.25">
      <c r="H483" s="679"/>
    </row>
    <row r="484" spans="8:8" ht="15.75" customHeight="1" x14ac:dyDescent="0.25">
      <c r="H484" s="679"/>
    </row>
    <row r="485" spans="8:8" ht="15.75" customHeight="1" x14ac:dyDescent="0.25">
      <c r="H485" s="679"/>
    </row>
    <row r="486" spans="8:8" ht="15.75" customHeight="1" x14ac:dyDescent="0.25">
      <c r="H486" s="679"/>
    </row>
    <row r="487" spans="8:8" ht="15.75" customHeight="1" x14ac:dyDescent="0.25">
      <c r="H487" s="679"/>
    </row>
    <row r="488" spans="8:8" ht="15.75" customHeight="1" x14ac:dyDescent="0.25">
      <c r="H488" s="679"/>
    </row>
    <row r="489" spans="8:8" ht="15.75" customHeight="1" x14ac:dyDescent="0.25">
      <c r="H489" s="679"/>
    </row>
    <row r="490" spans="8:8" ht="15.75" customHeight="1" x14ac:dyDescent="0.25">
      <c r="H490" s="679"/>
    </row>
    <row r="491" spans="8:8" ht="15.75" customHeight="1" x14ac:dyDescent="0.25">
      <c r="H491" s="679"/>
    </row>
    <row r="492" spans="8:8" ht="15.75" customHeight="1" x14ac:dyDescent="0.25">
      <c r="H492" s="679"/>
    </row>
    <row r="493" spans="8:8" ht="15.75" customHeight="1" x14ac:dyDescent="0.25">
      <c r="H493" s="679"/>
    </row>
    <row r="494" spans="8:8" ht="15.75" customHeight="1" x14ac:dyDescent="0.25">
      <c r="H494" s="679"/>
    </row>
    <row r="495" spans="8:8" ht="15.75" customHeight="1" x14ac:dyDescent="0.25">
      <c r="H495" s="679"/>
    </row>
    <row r="496" spans="8:8" ht="15.75" customHeight="1" x14ac:dyDescent="0.25">
      <c r="H496" s="679"/>
    </row>
    <row r="497" spans="8:8" ht="15.75" customHeight="1" x14ac:dyDescent="0.25">
      <c r="H497" s="679"/>
    </row>
    <row r="498" spans="8:8" ht="15.75" customHeight="1" x14ac:dyDescent="0.25">
      <c r="H498" s="679"/>
    </row>
    <row r="499" spans="8:8" ht="15.75" customHeight="1" x14ac:dyDescent="0.25">
      <c r="H499" s="679"/>
    </row>
    <row r="500" spans="8:8" ht="15.75" customHeight="1" x14ac:dyDescent="0.25">
      <c r="H500" s="679"/>
    </row>
    <row r="501" spans="8:8" ht="15.75" customHeight="1" x14ac:dyDescent="0.25">
      <c r="H501" s="679"/>
    </row>
    <row r="502" spans="8:8" ht="15.75" customHeight="1" x14ac:dyDescent="0.25">
      <c r="H502" s="679"/>
    </row>
    <row r="503" spans="8:8" ht="15.75" customHeight="1" x14ac:dyDescent="0.25">
      <c r="H503" s="679"/>
    </row>
    <row r="504" spans="8:8" ht="15.75" customHeight="1" x14ac:dyDescent="0.25">
      <c r="H504" s="679"/>
    </row>
    <row r="505" spans="8:8" ht="15.75" customHeight="1" x14ac:dyDescent="0.25">
      <c r="H505" s="679"/>
    </row>
    <row r="506" spans="8:8" ht="15.75" customHeight="1" x14ac:dyDescent="0.25">
      <c r="H506" s="679"/>
    </row>
    <row r="507" spans="8:8" ht="15.75" customHeight="1" x14ac:dyDescent="0.25">
      <c r="H507" s="679"/>
    </row>
    <row r="508" spans="8:8" ht="15.75" customHeight="1" x14ac:dyDescent="0.25">
      <c r="H508" s="679"/>
    </row>
    <row r="509" spans="8:8" ht="15.75" customHeight="1" x14ac:dyDescent="0.25">
      <c r="H509" s="679"/>
    </row>
    <row r="510" spans="8:8" ht="15.75" customHeight="1" x14ac:dyDescent="0.25">
      <c r="H510" s="679"/>
    </row>
    <row r="511" spans="8:8" ht="15.75" customHeight="1" x14ac:dyDescent="0.25">
      <c r="H511" s="679"/>
    </row>
    <row r="512" spans="8:8" ht="15.75" customHeight="1" x14ac:dyDescent="0.25">
      <c r="H512" s="679"/>
    </row>
    <row r="513" spans="8:8" ht="15.75" customHeight="1" x14ac:dyDescent="0.25">
      <c r="H513" s="679"/>
    </row>
    <row r="514" spans="8:8" ht="15.75" customHeight="1" x14ac:dyDescent="0.25">
      <c r="H514" s="679"/>
    </row>
    <row r="515" spans="8:8" ht="15.75" customHeight="1" x14ac:dyDescent="0.25">
      <c r="H515" s="679"/>
    </row>
    <row r="516" spans="8:8" ht="15.75" customHeight="1" x14ac:dyDescent="0.25">
      <c r="H516" s="679"/>
    </row>
    <row r="517" spans="8:8" ht="15.75" customHeight="1" x14ac:dyDescent="0.25">
      <c r="H517" s="679"/>
    </row>
    <row r="518" spans="8:8" ht="15.75" customHeight="1" x14ac:dyDescent="0.25">
      <c r="H518" s="679"/>
    </row>
    <row r="519" spans="8:8" ht="15.75" customHeight="1" x14ac:dyDescent="0.25">
      <c r="H519" s="679"/>
    </row>
    <row r="520" spans="8:8" ht="15.75" customHeight="1" x14ac:dyDescent="0.25">
      <c r="H520" s="679"/>
    </row>
    <row r="521" spans="8:8" ht="15.75" customHeight="1" x14ac:dyDescent="0.25">
      <c r="H521" s="679"/>
    </row>
    <row r="522" spans="8:8" ht="15.75" customHeight="1" x14ac:dyDescent="0.25">
      <c r="H522" s="679"/>
    </row>
    <row r="523" spans="8:8" ht="15.75" customHeight="1" x14ac:dyDescent="0.25">
      <c r="H523" s="679"/>
    </row>
    <row r="524" spans="8:8" ht="15.75" customHeight="1" x14ac:dyDescent="0.25">
      <c r="H524" s="679"/>
    </row>
    <row r="525" spans="8:8" ht="15.75" customHeight="1" x14ac:dyDescent="0.25">
      <c r="H525" s="679"/>
    </row>
    <row r="526" spans="8:8" ht="15.75" customHeight="1" x14ac:dyDescent="0.25">
      <c r="H526" s="679"/>
    </row>
    <row r="527" spans="8:8" ht="15.75" customHeight="1" x14ac:dyDescent="0.25">
      <c r="H527" s="679"/>
    </row>
    <row r="528" spans="8:8" ht="15.75" customHeight="1" x14ac:dyDescent="0.25">
      <c r="H528" s="679"/>
    </row>
    <row r="529" spans="8:8" ht="15.75" customHeight="1" x14ac:dyDescent="0.25">
      <c r="H529" s="679"/>
    </row>
    <row r="530" spans="8:8" ht="15.75" customHeight="1" x14ac:dyDescent="0.25">
      <c r="H530" s="679"/>
    </row>
    <row r="531" spans="8:8" ht="15.75" customHeight="1" x14ac:dyDescent="0.25">
      <c r="H531" s="679"/>
    </row>
    <row r="532" spans="8:8" ht="15.75" customHeight="1" x14ac:dyDescent="0.25">
      <c r="H532" s="679"/>
    </row>
    <row r="533" spans="8:8" ht="15.75" customHeight="1" x14ac:dyDescent="0.25">
      <c r="H533" s="679"/>
    </row>
    <row r="534" spans="8:8" ht="15.75" customHeight="1" x14ac:dyDescent="0.25">
      <c r="H534" s="679"/>
    </row>
    <row r="535" spans="8:8" ht="15.75" customHeight="1" x14ac:dyDescent="0.25">
      <c r="H535" s="679"/>
    </row>
    <row r="536" spans="8:8" ht="15.75" customHeight="1" x14ac:dyDescent="0.25">
      <c r="H536" s="679"/>
    </row>
    <row r="537" spans="8:8" ht="15.75" customHeight="1" x14ac:dyDescent="0.25">
      <c r="H537" s="679"/>
    </row>
    <row r="538" spans="8:8" ht="15.75" customHeight="1" x14ac:dyDescent="0.25">
      <c r="H538" s="679"/>
    </row>
    <row r="539" spans="8:8" ht="15.75" customHeight="1" x14ac:dyDescent="0.25">
      <c r="H539" s="679"/>
    </row>
    <row r="540" spans="8:8" ht="15.75" customHeight="1" x14ac:dyDescent="0.25">
      <c r="H540" s="679"/>
    </row>
    <row r="541" spans="8:8" ht="15.75" customHeight="1" x14ac:dyDescent="0.25">
      <c r="H541" s="679"/>
    </row>
    <row r="542" spans="8:8" ht="15.75" customHeight="1" x14ac:dyDescent="0.25">
      <c r="H542" s="679"/>
    </row>
    <row r="543" spans="8:8" ht="15.75" customHeight="1" x14ac:dyDescent="0.25">
      <c r="H543" s="679"/>
    </row>
    <row r="544" spans="8:8" ht="15.75" customHeight="1" x14ac:dyDescent="0.25">
      <c r="H544" s="679"/>
    </row>
    <row r="545" spans="8:8" ht="15.75" customHeight="1" x14ac:dyDescent="0.25">
      <c r="H545" s="679"/>
    </row>
    <row r="546" spans="8:8" ht="15.75" customHeight="1" x14ac:dyDescent="0.25">
      <c r="H546" s="679"/>
    </row>
    <row r="547" spans="8:8" ht="15.75" customHeight="1" x14ac:dyDescent="0.25">
      <c r="H547" s="679"/>
    </row>
    <row r="548" spans="8:8" ht="15.75" customHeight="1" x14ac:dyDescent="0.25">
      <c r="H548" s="679"/>
    </row>
    <row r="549" spans="8:8" ht="15.75" customHeight="1" x14ac:dyDescent="0.25">
      <c r="H549" s="679"/>
    </row>
    <row r="550" spans="8:8" ht="15.75" customHeight="1" x14ac:dyDescent="0.25">
      <c r="H550" s="679"/>
    </row>
    <row r="551" spans="8:8" ht="15.75" customHeight="1" x14ac:dyDescent="0.25">
      <c r="H551" s="679"/>
    </row>
    <row r="552" spans="8:8" ht="15.75" customHeight="1" x14ac:dyDescent="0.25">
      <c r="H552" s="679"/>
    </row>
    <row r="553" spans="8:8" ht="15.75" customHeight="1" x14ac:dyDescent="0.25">
      <c r="H553" s="679"/>
    </row>
    <row r="554" spans="8:8" ht="15.75" customHeight="1" x14ac:dyDescent="0.25">
      <c r="H554" s="679"/>
    </row>
    <row r="555" spans="8:8" ht="15.75" customHeight="1" x14ac:dyDescent="0.25">
      <c r="H555" s="679"/>
    </row>
    <row r="556" spans="8:8" ht="15.75" customHeight="1" x14ac:dyDescent="0.25">
      <c r="H556" s="679"/>
    </row>
    <row r="557" spans="8:8" ht="15.75" customHeight="1" x14ac:dyDescent="0.25">
      <c r="H557" s="679"/>
    </row>
    <row r="558" spans="8:8" ht="15.75" customHeight="1" x14ac:dyDescent="0.25">
      <c r="H558" s="679"/>
    </row>
    <row r="559" spans="8:8" ht="15.75" customHeight="1" x14ac:dyDescent="0.25">
      <c r="H559" s="679"/>
    </row>
    <row r="560" spans="8:8" ht="15.75" customHeight="1" x14ac:dyDescent="0.25">
      <c r="H560" s="679"/>
    </row>
    <row r="561" spans="8:8" ht="15.75" customHeight="1" x14ac:dyDescent="0.25">
      <c r="H561" s="679"/>
    </row>
    <row r="562" spans="8:8" ht="15.75" customHeight="1" x14ac:dyDescent="0.25">
      <c r="H562" s="679"/>
    </row>
    <row r="563" spans="8:8" ht="15.75" customHeight="1" x14ac:dyDescent="0.25">
      <c r="H563" s="679"/>
    </row>
    <row r="564" spans="8:8" ht="15.75" customHeight="1" x14ac:dyDescent="0.25">
      <c r="H564" s="679"/>
    </row>
    <row r="565" spans="8:8" ht="15.75" customHeight="1" x14ac:dyDescent="0.25">
      <c r="H565" s="679"/>
    </row>
    <row r="566" spans="8:8" ht="15.75" customHeight="1" x14ac:dyDescent="0.25">
      <c r="H566" s="679"/>
    </row>
    <row r="567" spans="8:8" ht="15.75" customHeight="1" x14ac:dyDescent="0.25">
      <c r="H567" s="679"/>
    </row>
    <row r="568" spans="8:8" ht="15.75" customHeight="1" x14ac:dyDescent="0.25">
      <c r="H568" s="679"/>
    </row>
    <row r="569" spans="8:8" ht="15.75" customHeight="1" x14ac:dyDescent="0.25">
      <c r="H569" s="679"/>
    </row>
    <row r="570" spans="8:8" ht="15.75" customHeight="1" x14ac:dyDescent="0.25">
      <c r="H570" s="679"/>
    </row>
    <row r="571" spans="8:8" ht="15.75" customHeight="1" x14ac:dyDescent="0.25">
      <c r="H571" s="679"/>
    </row>
    <row r="572" spans="8:8" ht="15.75" customHeight="1" x14ac:dyDescent="0.25">
      <c r="H572" s="679"/>
    </row>
    <row r="573" spans="8:8" ht="15.75" customHeight="1" x14ac:dyDescent="0.25">
      <c r="H573" s="679"/>
    </row>
    <row r="574" spans="8:8" ht="15.75" customHeight="1" x14ac:dyDescent="0.25">
      <c r="H574" s="679"/>
    </row>
    <row r="575" spans="8:8" ht="15.75" customHeight="1" x14ac:dyDescent="0.25">
      <c r="H575" s="679"/>
    </row>
    <row r="576" spans="8:8" ht="15.75" customHeight="1" x14ac:dyDescent="0.25">
      <c r="H576" s="679"/>
    </row>
    <row r="577" spans="8:8" ht="15.75" customHeight="1" x14ac:dyDescent="0.25">
      <c r="H577" s="679"/>
    </row>
    <row r="578" spans="8:8" ht="15.75" customHeight="1" x14ac:dyDescent="0.25">
      <c r="H578" s="679"/>
    </row>
    <row r="579" spans="8:8" ht="15.75" customHeight="1" x14ac:dyDescent="0.25">
      <c r="H579" s="679"/>
    </row>
    <row r="580" spans="8:8" ht="15.75" customHeight="1" x14ac:dyDescent="0.25">
      <c r="H580" s="679"/>
    </row>
    <row r="581" spans="8:8" ht="15.75" customHeight="1" x14ac:dyDescent="0.25">
      <c r="H581" s="679"/>
    </row>
    <row r="582" spans="8:8" ht="15.75" customHeight="1" x14ac:dyDescent="0.25">
      <c r="H582" s="679"/>
    </row>
    <row r="583" spans="8:8" ht="15.75" customHeight="1" x14ac:dyDescent="0.25">
      <c r="H583" s="679"/>
    </row>
    <row r="584" spans="8:8" ht="15.75" customHeight="1" x14ac:dyDescent="0.25">
      <c r="H584" s="679"/>
    </row>
    <row r="585" spans="8:8" ht="15.75" customHeight="1" x14ac:dyDescent="0.25">
      <c r="H585" s="679"/>
    </row>
    <row r="586" spans="8:8" ht="15.75" customHeight="1" x14ac:dyDescent="0.25">
      <c r="H586" s="679"/>
    </row>
    <row r="587" spans="8:8" ht="15.75" customHeight="1" x14ac:dyDescent="0.25">
      <c r="H587" s="679"/>
    </row>
    <row r="588" spans="8:8" ht="15.75" customHeight="1" x14ac:dyDescent="0.25">
      <c r="H588" s="679"/>
    </row>
    <row r="589" spans="8:8" ht="15.75" customHeight="1" x14ac:dyDescent="0.25">
      <c r="H589" s="679"/>
    </row>
    <row r="590" spans="8:8" ht="15.75" customHeight="1" x14ac:dyDescent="0.25">
      <c r="H590" s="679"/>
    </row>
    <row r="591" spans="8:8" ht="15.75" customHeight="1" x14ac:dyDescent="0.25">
      <c r="H591" s="679"/>
    </row>
    <row r="592" spans="8:8" ht="15.75" customHeight="1" x14ac:dyDescent="0.25">
      <c r="H592" s="679"/>
    </row>
    <row r="593" spans="8:8" ht="15.75" customHeight="1" x14ac:dyDescent="0.25">
      <c r="H593" s="679"/>
    </row>
    <row r="594" spans="8:8" ht="15.75" customHeight="1" x14ac:dyDescent="0.25">
      <c r="H594" s="679"/>
    </row>
    <row r="595" spans="8:8" ht="15.75" customHeight="1" x14ac:dyDescent="0.25">
      <c r="H595" s="679"/>
    </row>
    <row r="596" spans="8:8" ht="15.75" customHeight="1" x14ac:dyDescent="0.25">
      <c r="H596" s="679"/>
    </row>
    <row r="597" spans="8:8" ht="15.75" customHeight="1" x14ac:dyDescent="0.25">
      <c r="H597" s="679"/>
    </row>
    <row r="598" spans="8:8" ht="15.75" customHeight="1" x14ac:dyDescent="0.25">
      <c r="H598" s="679"/>
    </row>
    <row r="599" spans="8:8" ht="15.75" customHeight="1" x14ac:dyDescent="0.25">
      <c r="H599" s="679"/>
    </row>
    <row r="600" spans="8:8" ht="15.75" customHeight="1" x14ac:dyDescent="0.25">
      <c r="H600" s="679"/>
    </row>
    <row r="601" spans="8:8" ht="15.75" customHeight="1" x14ac:dyDescent="0.25">
      <c r="H601" s="679"/>
    </row>
    <row r="602" spans="8:8" ht="15.75" customHeight="1" x14ac:dyDescent="0.25">
      <c r="H602" s="679"/>
    </row>
    <row r="603" spans="8:8" ht="15.75" customHeight="1" x14ac:dyDescent="0.25">
      <c r="H603" s="679"/>
    </row>
    <row r="604" spans="8:8" ht="15.75" customHeight="1" x14ac:dyDescent="0.25">
      <c r="H604" s="679"/>
    </row>
    <row r="605" spans="8:8" ht="15.75" customHeight="1" x14ac:dyDescent="0.25">
      <c r="H605" s="679"/>
    </row>
    <row r="606" spans="8:8" ht="15.75" customHeight="1" x14ac:dyDescent="0.25">
      <c r="H606" s="679"/>
    </row>
    <row r="607" spans="8:8" ht="15.75" customHeight="1" x14ac:dyDescent="0.25">
      <c r="H607" s="679"/>
    </row>
    <row r="608" spans="8:8" ht="15.75" customHeight="1" x14ac:dyDescent="0.25">
      <c r="H608" s="679"/>
    </row>
    <row r="609" spans="8:8" ht="15.75" customHeight="1" x14ac:dyDescent="0.25">
      <c r="H609" s="679"/>
    </row>
    <row r="610" spans="8:8" ht="15.75" customHeight="1" x14ac:dyDescent="0.25">
      <c r="H610" s="679"/>
    </row>
    <row r="611" spans="8:8" ht="15.75" customHeight="1" x14ac:dyDescent="0.25">
      <c r="H611" s="679"/>
    </row>
    <row r="612" spans="8:8" ht="15.75" customHeight="1" x14ac:dyDescent="0.25">
      <c r="H612" s="679"/>
    </row>
    <row r="613" spans="8:8" ht="15.75" customHeight="1" x14ac:dyDescent="0.25">
      <c r="H613" s="679"/>
    </row>
    <row r="614" spans="8:8" ht="15.75" customHeight="1" x14ac:dyDescent="0.25">
      <c r="H614" s="679"/>
    </row>
    <row r="615" spans="8:8" ht="15.75" customHeight="1" x14ac:dyDescent="0.25">
      <c r="H615" s="679"/>
    </row>
    <row r="616" spans="8:8" ht="15.75" customHeight="1" x14ac:dyDescent="0.25">
      <c r="H616" s="679"/>
    </row>
    <row r="617" spans="8:8" ht="15.75" customHeight="1" x14ac:dyDescent="0.25">
      <c r="H617" s="679"/>
    </row>
    <row r="618" spans="8:8" ht="15.75" customHeight="1" x14ac:dyDescent="0.25">
      <c r="H618" s="679"/>
    </row>
    <row r="619" spans="8:8" ht="15.75" customHeight="1" x14ac:dyDescent="0.25">
      <c r="H619" s="679"/>
    </row>
    <row r="620" spans="8:8" ht="15.75" customHeight="1" x14ac:dyDescent="0.25">
      <c r="H620" s="679"/>
    </row>
    <row r="621" spans="8:8" ht="15.75" customHeight="1" x14ac:dyDescent="0.25">
      <c r="H621" s="679"/>
    </row>
    <row r="622" spans="8:8" ht="15.75" customHeight="1" x14ac:dyDescent="0.25">
      <c r="H622" s="679"/>
    </row>
    <row r="623" spans="8:8" ht="15.75" customHeight="1" x14ac:dyDescent="0.25">
      <c r="H623" s="679"/>
    </row>
    <row r="624" spans="8:8" ht="15.75" customHeight="1" x14ac:dyDescent="0.25">
      <c r="H624" s="679"/>
    </row>
    <row r="625" spans="8:8" ht="15.75" customHeight="1" x14ac:dyDescent="0.25">
      <c r="H625" s="679"/>
    </row>
    <row r="626" spans="8:8" ht="15.75" customHeight="1" x14ac:dyDescent="0.25">
      <c r="H626" s="679"/>
    </row>
    <row r="627" spans="8:8" ht="15.75" customHeight="1" x14ac:dyDescent="0.25">
      <c r="H627" s="679"/>
    </row>
    <row r="628" spans="8:8" ht="15.75" customHeight="1" x14ac:dyDescent="0.25">
      <c r="H628" s="679"/>
    </row>
    <row r="629" spans="8:8" ht="15.75" customHeight="1" x14ac:dyDescent="0.25">
      <c r="H629" s="679"/>
    </row>
    <row r="630" spans="8:8" ht="15.75" customHeight="1" x14ac:dyDescent="0.25">
      <c r="H630" s="679"/>
    </row>
    <row r="631" spans="8:8" ht="15.75" customHeight="1" x14ac:dyDescent="0.25">
      <c r="H631" s="679"/>
    </row>
    <row r="632" spans="8:8" ht="15.75" customHeight="1" x14ac:dyDescent="0.25">
      <c r="H632" s="679"/>
    </row>
    <row r="633" spans="8:8" ht="15.75" customHeight="1" x14ac:dyDescent="0.25">
      <c r="H633" s="679"/>
    </row>
    <row r="634" spans="8:8" ht="15.75" customHeight="1" x14ac:dyDescent="0.25">
      <c r="H634" s="679"/>
    </row>
    <row r="635" spans="8:8" ht="15.75" customHeight="1" x14ac:dyDescent="0.25">
      <c r="H635" s="679"/>
    </row>
    <row r="636" spans="8:8" ht="15.75" customHeight="1" x14ac:dyDescent="0.25">
      <c r="H636" s="679"/>
    </row>
    <row r="637" spans="8:8" ht="15.75" customHeight="1" x14ac:dyDescent="0.25">
      <c r="H637" s="679"/>
    </row>
    <row r="638" spans="8:8" ht="15.75" customHeight="1" x14ac:dyDescent="0.25">
      <c r="H638" s="679"/>
    </row>
    <row r="639" spans="8:8" ht="15.75" customHeight="1" x14ac:dyDescent="0.25">
      <c r="H639" s="679"/>
    </row>
    <row r="640" spans="8:8" ht="15.75" customHeight="1" x14ac:dyDescent="0.25">
      <c r="H640" s="679"/>
    </row>
    <row r="641" spans="8:8" ht="15.75" customHeight="1" x14ac:dyDescent="0.25">
      <c r="H641" s="679"/>
    </row>
    <row r="642" spans="8:8" ht="15.75" customHeight="1" x14ac:dyDescent="0.25">
      <c r="H642" s="679"/>
    </row>
    <row r="643" spans="8:8" ht="15.75" customHeight="1" x14ac:dyDescent="0.25">
      <c r="H643" s="679"/>
    </row>
    <row r="644" spans="8:8" ht="15.75" customHeight="1" x14ac:dyDescent="0.25">
      <c r="H644" s="679"/>
    </row>
    <row r="645" spans="8:8" ht="15.75" customHeight="1" x14ac:dyDescent="0.25">
      <c r="H645" s="679"/>
    </row>
    <row r="646" spans="8:8" ht="15.75" customHeight="1" x14ac:dyDescent="0.25">
      <c r="H646" s="679"/>
    </row>
    <row r="647" spans="8:8" ht="15.75" customHeight="1" x14ac:dyDescent="0.25">
      <c r="H647" s="679"/>
    </row>
    <row r="648" spans="8:8" ht="15.75" customHeight="1" x14ac:dyDescent="0.25">
      <c r="H648" s="679"/>
    </row>
    <row r="649" spans="8:8" ht="15.75" customHeight="1" x14ac:dyDescent="0.25">
      <c r="H649" s="679"/>
    </row>
    <row r="650" spans="8:8" ht="15.75" customHeight="1" x14ac:dyDescent="0.25">
      <c r="H650" s="679"/>
    </row>
    <row r="651" spans="8:8" ht="15.75" customHeight="1" x14ac:dyDescent="0.25">
      <c r="H651" s="679"/>
    </row>
    <row r="652" spans="8:8" ht="15.75" customHeight="1" x14ac:dyDescent="0.25">
      <c r="H652" s="679"/>
    </row>
    <row r="653" spans="8:8" ht="15.75" customHeight="1" x14ac:dyDescent="0.25">
      <c r="H653" s="679"/>
    </row>
    <row r="654" spans="8:8" ht="15.75" customHeight="1" x14ac:dyDescent="0.25">
      <c r="H654" s="679"/>
    </row>
    <row r="655" spans="8:8" ht="15.75" customHeight="1" x14ac:dyDescent="0.25">
      <c r="H655" s="679"/>
    </row>
    <row r="656" spans="8:8" ht="15.75" customHeight="1" x14ac:dyDescent="0.25">
      <c r="H656" s="679"/>
    </row>
    <row r="657" spans="8:8" ht="15.75" customHeight="1" x14ac:dyDescent="0.25">
      <c r="H657" s="679"/>
    </row>
    <row r="658" spans="8:8" ht="15.75" customHeight="1" x14ac:dyDescent="0.25">
      <c r="H658" s="679"/>
    </row>
    <row r="659" spans="8:8" ht="15.75" customHeight="1" x14ac:dyDescent="0.25">
      <c r="H659" s="679"/>
    </row>
    <row r="660" spans="8:8" ht="15.75" customHeight="1" x14ac:dyDescent="0.25">
      <c r="H660" s="679"/>
    </row>
    <row r="661" spans="8:8" ht="15.75" customHeight="1" x14ac:dyDescent="0.25">
      <c r="H661" s="679"/>
    </row>
    <row r="662" spans="8:8" ht="15.75" customHeight="1" x14ac:dyDescent="0.25">
      <c r="H662" s="679"/>
    </row>
    <row r="663" spans="8:8" ht="15.75" customHeight="1" x14ac:dyDescent="0.25">
      <c r="H663" s="679"/>
    </row>
    <row r="664" spans="8:8" ht="15.75" customHeight="1" x14ac:dyDescent="0.25">
      <c r="H664" s="679"/>
    </row>
    <row r="665" spans="8:8" ht="15.75" customHeight="1" x14ac:dyDescent="0.25">
      <c r="H665" s="679"/>
    </row>
    <row r="666" spans="8:8" ht="15.75" customHeight="1" x14ac:dyDescent="0.25">
      <c r="H666" s="679"/>
    </row>
    <row r="667" spans="8:8" ht="15.75" customHeight="1" x14ac:dyDescent="0.25">
      <c r="H667" s="679"/>
    </row>
    <row r="668" spans="8:8" ht="15.75" customHeight="1" x14ac:dyDescent="0.25">
      <c r="H668" s="679"/>
    </row>
    <row r="669" spans="8:8" ht="15.75" customHeight="1" x14ac:dyDescent="0.25">
      <c r="H669" s="679"/>
    </row>
    <row r="670" spans="8:8" ht="15.75" customHeight="1" x14ac:dyDescent="0.25">
      <c r="H670" s="679"/>
    </row>
    <row r="671" spans="8:8" ht="15.75" customHeight="1" x14ac:dyDescent="0.25">
      <c r="H671" s="679"/>
    </row>
    <row r="672" spans="8:8" ht="15.75" customHeight="1" x14ac:dyDescent="0.25">
      <c r="H672" s="679"/>
    </row>
    <row r="673" spans="8:8" ht="15.75" customHeight="1" x14ac:dyDescent="0.25">
      <c r="H673" s="679"/>
    </row>
    <row r="674" spans="8:8" ht="15.75" customHeight="1" x14ac:dyDescent="0.25">
      <c r="H674" s="679"/>
    </row>
    <row r="675" spans="8:8" ht="15.75" customHeight="1" x14ac:dyDescent="0.25">
      <c r="H675" s="679"/>
    </row>
    <row r="676" spans="8:8" ht="15.75" customHeight="1" x14ac:dyDescent="0.25">
      <c r="H676" s="679"/>
    </row>
    <row r="677" spans="8:8" ht="15.75" customHeight="1" x14ac:dyDescent="0.25">
      <c r="H677" s="679"/>
    </row>
    <row r="678" spans="8:8" ht="15.75" customHeight="1" x14ac:dyDescent="0.25">
      <c r="H678" s="679"/>
    </row>
    <row r="679" spans="8:8" ht="15.75" customHeight="1" x14ac:dyDescent="0.25">
      <c r="H679" s="679"/>
    </row>
    <row r="680" spans="8:8" ht="15.75" customHeight="1" x14ac:dyDescent="0.25">
      <c r="H680" s="679"/>
    </row>
    <row r="681" spans="8:8" ht="15.75" customHeight="1" x14ac:dyDescent="0.25">
      <c r="H681" s="679"/>
    </row>
    <row r="682" spans="8:8" ht="15.75" customHeight="1" x14ac:dyDescent="0.25">
      <c r="H682" s="679"/>
    </row>
    <row r="683" spans="8:8" ht="15.75" customHeight="1" x14ac:dyDescent="0.25">
      <c r="H683" s="679"/>
    </row>
    <row r="684" spans="8:8" ht="15.75" customHeight="1" x14ac:dyDescent="0.25">
      <c r="H684" s="679"/>
    </row>
    <row r="685" spans="8:8" ht="15.75" customHeight="1" x14ac:dyDescent="0.25">
      <c r="H685" s="679"/>
    </row>
    <row r="686" spans="8:8" ht="15.75" customHeight="1" x14ac:dyDescent="0.25">
      <c r="H686" s="679"/>
    </row>
    <row r="687" spans="8:8" ht="15.75" customHeight="1" x14ac:dyDescent="0.25">
      <c r="H687" s="679"/>
    </row>
    <row r="688" spans="8:8" ht="15.75" customHeight="1" x14ac:dyDescent="0.25">
      <c r="H688" s="679"/>
    </row>
    <row r="689" spans="8:8" ht="15.75" customHeight="1" x14ac:dyDescent="0.25">
      <c r="H689" s="679"/>
    </row>
    <row r="690" spans="8:8" ht="15.75" customHeight="1" x14ac:dyDescent="0.25">
      <c r="H690" s="679"/>
    </row>
    <row r="691" spans="8:8" ht="15.75" customHeight="1" x14ac:dyDescent="0.25">
      <c r="H691" s="679"/>
    </row>
    <row r="692" spans="8:8" ht="15.75" customHeight="1" x14ac:dyDescent="0.25">
      <c r="H692" s="679"/>
    </row>
    <row r="693" spans="8:8" ht="15.75" customHeight="1" x14ac:dyDescent="0.25">
      <c r="H693" s="679"/>
    </row>
    <row r="694" spans="8:8" ht="15.75" customHeight="1" x14ac:dyDescent="0.25">
      <c r="H694" s="679"/>
    </row>
    <row r="695" spans="8:8" ht="15.75" customHeight="1" x14ac:dyDescent="0.25">
      <c r="H695" s="679"/>
    </row>
    <row r="696" spans="8:8" ht="15.75" customHeight="1" x14ac:dyDescent="0.25">
      <c r="H696" s="679"/>
    </row>
    <row r="697" spans="8:8" ht="15.75" customHeight="1" x14ac:dyDescent="0.25">
      <c r="H697" s="679"/>
    </row>
    <row r="698" spans="8:8" ht="15.75" customHeight="1" x14ac:dyDescent="0.25">
      <c r="H698" s="679"/>
    </row>
    <row r="699" spans="8:8" ht="15.75" customHeight="1" x14ac:dyDescent="0.25">
      <c r="H699" s="679"/>
    </row>
    <row r="700" spans="8:8" ht="15.75" customHeight="1" x14ac:dyDescent="0.25">
      <c r="H700" s="679"/>
    </row>
    <row r="701" spans="8:8" ht="15.75" customHeight="1" x14ac:dyDescent="0.25">
      <c r="H701" s="679"/>
    </row>
    <row r="702" spans="8:8" ht="15.75" customHeight="1" x14ac:dyDescent="0.25">
      <c r="H702" s="679"/>
    </row>
    <row r="703" spans="8:8" ht="15.75" customHeight="1" x14ac:dyDescent="0.25">
      <c r="H703" s="679"/>
    </row>
    <row r="704" spans="8:8" ht="15.75" customHeight="1" x14ac:dyDescent="0.25">
      <c r="H704" s="679"/>
    </row>
    <row r="705" spans="8:8" ht="15.75" customHeight="1" x14ac:dyDescent="0.25">
      <c r="H705" s="679"/>
    </row>
    <row r="706" spans="8:8" ht="15.75" customHeight="1" x14ac:dyDescent="0.25">
      <c r="H706" s="679"/>
    </row>
    <row r="707" spans="8:8" ht="15.75" customHeight="1" x14ac:dyDescent="0.25">
      <c r="H707" s="679"/>
    </row>
    <row r="708" spans="8:8" ht="15.75" customHeight="1" x14ac:dyDescent="0.25">
      <c r="H708" s="679"/>
    </row>
    <row r="709" spans="8:8" ht="15.75" customHeight="1" x14ac:dyDescent="0.25">
      <c r="H709" s="679"/>
    </row>
    <row r="710" spans="8:8" ht="15.75" customHeight="1" x14ac:dyDescent="0.25">
      <c r="H710" s="679"/>
    </row>
    <row r="711" spans="8:8" ht="15.75" customHeight="1" x14ac:dyDescent="0.25">
      <c r="H711" s="679"/>
    </row>
    <row r="712" spans="8:8" ht="15.75" customHeight="1" x14ac:dyDescent="0.25">
      <c r="H712" s="679"/>
    </row>
    <row r="713" spans="8:8" ht="15.75" customHeight="1" x14ac:dyDescent="0.25">
      <c r="H713" s="679"/>
    </row>
    <row r="714" spans="8:8" ht="15.75" customHeight="1" x14ac:dyDescent="0.25">
      <c r="H714" s="679"/>
    </row>
    <row r="715" spans="8:8" ht="15.75" customHeight="1" x14ac:dyDescent="0.25">
      <c r="H715" s="679"/>
    </row>
    <row r="716" spans="8:8" ht="15.75" customHeight="1" x14ac:dyDescent="0.25">
      <c r="H716" s="679"/>
    </row>
    <row r="717" spans="8:8" ht="15.75" customHeight="1" x14ac:dyDescent="0.25">
      <c r="H717" s="679"/>
    </row>
    <row r="718" spans="8:8" ht="15.75" customHeight="1" x14ac:dyDescent="0.25">
      <c r="H718" s="679"/>
    </row>
    <row r="719" spans="8:8" ht="15.75" customHeight="1" x14ac:dyDescent="0.25">
      <c r="H719" s="679"/>
    </row>
    <row r="720" spans="8:8" ht="15.75" customHeight="1" x14ac:dyDescent="0.25">
      <c r="H720" s="679"/>
    </row>
    <row r="721" spans="8:8" ht="15.75" customHeight="1" x14ac:dyDescent="0.25">
      <c r="H721" s="679"/>
    </row>
    <row r="722" spans="8:8" ht="15.75" customHeight="1" x14ac:dyDescent="0.25">
      <c r="H722" s="679"/>
    </row>
    <row r="723" spans="8:8" ht="15.75" customHeight="1" x14ac:dyDescent="0.25">
      <c r="H723" s="679"/>
    </row>
    <row r="724" spans="8:8" ht="15.75" customHeight="1" x14ac:dyDescent="0.25">
      <c r="H724" s="679"/>
    </row>
    <row r="725" spans="8:8" ht="15.75" customHeight="1" x14ac:dyDescent="0.25">
      <c r="H725" s="679"/>
    </row>
    <row r="726" spans="8:8" ht="15.75" customHeight="1" x14ac:dyDescent="0.25">
      <c r="H726" s="679"/>
    </row>
    <row r="727" spans="8:8" ht="15.75" customHeight="1" x14ac:dyDescent="0.25">
      <c r="H727" s="679"/>
    </row>
    <row r="728" spans="8:8" ht="15.75" customHeight="1" x14ac:dyDescent="0.25">
      <c r="H728" s="679"/>
    </row>
    <row r="729" spans="8:8" ht="15.75" customHeight="1" x14ac:dyDescent="0.25">
      <c r="H729" s="679"/>
    </row>
    <row r="730" spans="8:8" ht="15.75" customHeight="1" x14ac:dyDescent="0.25">
      <c r="H730" s="679"/>
    </row>
    <row r="731" spans="8:8" ht="15.75" customHeight="1" x14ac:dyDescent="0.25">
      <c r="H731" s="679"/>
    </row>
    <row r="732" spans="8:8" ht="15.75" customHeight="1" x14ac:dyDescent="0.25">
      <c r="H732" s="679"/>
    </row>
    <row r="733" spans="8:8" ht="15.75" customHeight="1" x14ac:dyDescent="0.25">
      <c r="H733" s="679"/>
    </row>
    <row r="734" spans="8:8" ht="15.75" customHeight="1" x14ac:dyDescent="0.25">
      <c r="H734" s="679"/>
    </row>
    <row r="735" spans="8:8" ht="15.75" customHeight="1" x14ac:dyDescent="0.25">
      <c r="H735" s="679"/>
    </row>
    <row r="736" spans="8:8" ht="15.75" customHeight="1" x14ac:dyDescent="0.25">
      <c r="H736" s="679"/>
    </row>
    <row r="737" spans="8:8" ht="15.75" customHeight="1" x14ac:dyDescent="0.25">
      <c r="H737" s="679"/>
    </row>
    <row r="738" spans="8:8" ht="15.75" customHeight="1" x14ac:dyDescent="0.25">
      <c r="H738" s="679"/>
    </row>
    <row r="739" spans="8:8" ht="15.75" customHeight="1" x14ac:dyDescent="0.25">
      <c r="H739" s="679"/>
    </row>
    <row r="740" spans="8:8" ht="15.75" customHeight="1" x14ac:dyDescent="0.25">
      <c r="H740" s="679"/>
    </row>
    <row r="741" spans="8:8" ht="15.75" customHeight="1" x14ac:dyDescent="0.25">
      <c r="H741" s="679"/>
    </row>
    <row r="742" spans="8:8" ht="15.75" customHeight="1" x14ac:dyDescent="0.25">
      <c r="H742" s="679"/>
    </row>
    <row r="743" spans="8:8" ht="15.75" customHeight="1" x14ac:dyDescent="0.25">
      <c r="H743" s="679"/>
    </row>
    <row r="744" spans="8:8" ht="15.75" customHeight="1" x14ac:dyDescent="0.25">
      <c r="H744" s="679"/>
    </row>
    <row r="745" spans="8:8" ht="15.75" customHeight="1" x14ac:dyDescent="0.25">
      <c r="H745" s="679"/>
    </row>
    <row r="746" spans="8:8" ht="15.75" customHeight="1" x14ac:dyDescent="0.25">
      <c r="H746" s="679"/>
    </row>
    <row r="747" spans="8:8" ht="15.75" customHeight="1" x14ac:dyDescent="0.25">
      <c r="H747" s="679"/>
    </row>
    <row r="748" spans="8:8" ht="15.75" customHeight="1" x14ac:dyDescent="0.25">
      <c r="H748" s="679"/>
    </row>
    <row r="749" spans="8:8" ht="15.75" customHeight="1" x14ac:dyDescent="0.25">
      <c r="H749" s="679"/>
    </row>
    <row r="750" spans="8:8" ht="15.75" customHeight="1" x14ac:dyDescent="0.25">
      <c r="H750" s="679"/>
    </row>
    <row r="751" spans="8:8" ht="15.75" customHeight="1" x14ac:dyDescent="0.25">
      <c r="H751" s="679"/>
    </row>
    <row r="752" spans="8:8" ht="15.75" customHeight="1" x14ac:dyDescent="0.25">
      <c r="H752" s="679"/>
    </row>
    <row r="753" spans="8:8" ht="15.75" customHeight="1" x14ac:dyDescent="0.25">
      <c r="H753" s="679"/>
    </row>
    <row r="754" spans="8:8" ht="15.75" customHeight="1" x14ac:dyDescent="0.25">
      <c r="H754" s="679"/>
    </row>
    <row r="755" spans="8:8" ht="15.75" customHeight="1" x14ac:dyDescent="0.25">
      <c r="H755" s="679"/>
    </row>
    <row r="756" spans="8:8" ht="15.75" customHeight="1" x14ac:dyDescent="0.25">
      <c r="H756" s="679"/>
    </row>
    <row r="757" spans="8:8" ht="15.75" customHeight="1" x14ac:dyDescent="0.25">
      <c r="H757" s="679"/>
    </row>
    <row r="758" spans="8:8" ht="15.75" customHeight="1" x14ac:dyDescent="0.25">
      <c r="H758" s="679"/>
    </row>
    <row r="759" spans="8:8" ht="15.75" customHeight="1" x14ac:dyDescent="0.25">
      <c r="H759" s="679"/>
    </row>
    <row r="760" spans="8:8" ht="15.75" customHeight="1" x14ac:dyDescent="0.25">
      <c r="H760" s="679"/>
    </row>
    <row r="761" spans="8:8" ht="15.75" customHeight="1" x14ac:dyDescent="0.25">
      <c r="H761" s="679"/>
    </row>
    <row r="762" spans="8:8" ht="15.75" customHeight="1" x14ac:dyDescent="0.25">
      <c r="H762" s="679"/>
    </row>
    <row r="763" spans="8:8" ht="15.75" customHeight="1" x14ac:dyDescent="0.25">
      <c r="H763" s="679"/>
    </row>
    <row r="764" spans="8:8" ht="15.75" customHeight="1" x14ac:dyDescent="0.25">
      <c r="H764" s="679"/>
    </row>
    <row r="765" spans="8:8" ht="15.75" customHeight="1" x14ac:dyDescent="0.25">
      <c r="H765" s="679"/>
    </row>
    <row r="766" spans="8:8" ht="15.75" customHeight="1" x14ac:dyDescent="0.25">
      <c r="H766" s="679"/>
    </row>
    <row r="767" spans="8:8" ht="15.75" customHeight="1" x14ac:dyDescent="0.25">
      <c r="H767" s="679"/>
    </row>
    <row r="768" spans="8:8" ht="15.75" customHeight="1" x14ac:dyDescent="0.25">
      <c r="H768" s="679"/>
    </row>
    <row r="769" spans="8:8" ht="15.75" customHeight="1" x14ac:dyDescent="0.25">
      <c r="H769" s="679"/>
    </row>
    <row r="770" spans="8:8" ht="15.75" customHeight="1" x14ac:dyDescent="0.25">
      <c r="H770" s="679"/>
    </row>
    <row r="771" spans="8:8" ht="15.75" customHeight="1" x14ac:dyDescent="0.25">
      <c r="H771" s="679"/>
    </row>
    <row r="772" spans="8:8" ht="15.75" customHeight="1" x14ac:dyDescent="0.25">
      <c r="H772" s="679"/>
    </row>
    <row r="773" spans="8:8" ht="15.75" customHeight="1" x14ac:dyDescent="0.25">
      <c r="H773" s="679"/>
    </row>
    <row r="774" spans="8:8" ht="15.75" customHeight="1" x14ac:dyDescent="0.25">
      <c r="H774" s="679"/>
    </row>
    <row r="775" spans="8:8" ht="15.75" customHeight="1" x14ac:dyDescent="0.25">
      <c r="H775" s="679"/>
    </row>
    <row r="776" spans="8:8" ht="15.75" customHeight="1" x14ac:dyDescent="0.25">
      <c r="H776" s="679"/>
    </row>
    <row r="777" spans="8:8" ht="15.75" customHeight="1" x14ac:dyDescent="0.25">
      <c r="H777" s="679"/>
    </row>
    <row r="778" spans="8:8" ht="15.75" customHeight="1" x14ac:dyDescent="0.25">
      <c r="H778" s="679"/>
    </row>
    <row r="779" spans="8:8" ht="15.75" customHeight="1" x14ac:dyDescent="0.25">
      <c r="H779" s="679"/>
    </row>
    <row r="780" spans="8:8" ht="15.75" customHeight="1" x14ac:dyDescent="0.25">
      <c r="H780" s="679"/>
    </row>
    <row r="781" spans="8:8" ht="15.75" customHeight="1" x14ac:dyDescent="0.25">
      <c r="H781" s="679"/>
    </row>
    <row r="782" spans="8:8" ht="15.75" customHeight="1" x14ac:dyDescent="0.25">
      <c r="H782" s="679"/>
    </row>
    <row r="783" spans="8:8" ht="15.75" customHeight="1" x14ac:dyDescent="0.25">
      <c r="H783" s="679"/>
    </row>
    <row r="784" spans="8:8" ht="15.75" customHeight="1" x14ac:dyDescent="0.25">
      <c r="H784" s="679"/>
    </row>
    <row r="785" spans="8:8" ht="15.75" customHeight="1" x14ac:dyDescent="0.25">
      <c r="H785" s="679"/>
    </row>
    <row r="786" spans="8:8" ht="15.75" customHeight="1" x14ac:dyDescent="0.25">
      <c r="H786" s="679"/>
    </row>
    <row r="787" spans="8:8" ht="15.75" customHeight="1" x14ac:dyDescent="0.25">
      <c r="H787" s="679"/>
    </row>
    <row r="788" spans="8:8" ht="15.75" customHeight="1" x14ac:dyDescent="0.25">
      <c r="H788" s="679"/>
    </row>
    <row r="789" spans="8:8" ht="15.75" customHeight="1" x14ac:dyDescent="0.25">
      <c r="H789" s="679"/>
    </row>
    <row r="790" spans="8:8" ht="15.75" customHeight="1" x14ac:dyDescent="0.25">
      <c r="H790" s="679"/>
    </row>
    <row r="791" spans="8:8" ht="15.75" customHeight="1" x14ac:dyDescent="0.25">
      <c r="H791" s="679"/>
    </row>
    <row r="792" spans="8:8" ht="15.75" customHeight="1" x14ac:dyDescent="0.25">
      <c r="H792" s="679"/>
    </row>
    <row r="793" spans="8:8" ht="15.75" customHeight="1" x14ac:dyDescent="0.25">
      <c r="H793" s="679"/>
    </row>
    <row r="794" spans="8:8" ht="15.75" customHeight="1" x14ac:dyDescent="0.25">
      <c r="H794" s="679"/>
    </row>
    <row r="795" spans="8:8" ht="15.75" customHeight="1" x14ac:dyDescent="0.25">
      <c r="H795" s="679"/>
    </row>
    <row r="796" spans="8:8" ht="15.75" customHeight="1" x14ac:dyDescent="0.25">
      <c r="H796" s="679"/>
    </row>
    <row r="797" spans="8:8" ht="15.75" customHeight="1" x14ac:dyDescent="0.25">
      <c r="H797" s="679"/>
    </row>
    <row r="798" spans="8:8" ht="15.75" customHeight="1" x14ac:dyDescent="0.25">
      <c r="H798" s="679"/>
    </row>
    <row r="799" spans="8:8" ht="15.75" customHeight="1" x14ac:dyDescent="0.25">
      <c r="H799" s="679"/>
    </row>
    <row r="800" spans="8:8" ht="15.75" customHeight="1" x14ac:dyDescent="0.25">
      <c r="H800" s="679"/>
    </row>
    <row r="801" spans="8:8" ht="15.75" customHeight="1" x14ac:dyDescent="0.25">
      <c r="H801" s="679"/>
    </row>
    <row r="802" spans="8:8" ht="15.75" customHeight="1" x14ac:dyDescent="0.25">
      <c r="H802" s="679"/>
    </row>
    <row r="803" spans="8:8" ht="15.75" customHeight="1" x14ac:dyDescent="0.25">
      <c r="H803" s="679"/>
    </row>
    <row r="804" spans="8:8" ht="15.75" customHeight="1" x14ac:dyDescent="0.25">
      <c r="H804" s="679"/>
    </row>
    <row r="805" spans="8:8" ht="15.75" customHeight="1" x14ac:dyDescent="0.25">
      <c r="H805" s="679"/>
    </row>
    <row r="806" spans="8:8" ht="15.75" customHeight="1" x14ac:dyDescent="0.25">
      <c r="H806" s="679"/>
    </row>
    <row r="807" spans="8:8" ht="15.75" customHeight="1" x14ac:dyDescent="0.25">
      <c r="H807" s="679"/>
    </row>
    <row r="808" spans="8:8" ht="15.75" customHeight="1" x14ac:dyDescent="0.25">
      <c r="H808" s="679"/>
    </row>
    <row r="809" spans="8:8" ht="15.75" customHeight="1" x14ac:dyDescent="0.25">
      <c r="H809" s="679"/>
    </row>
    <row r="810" spans="8:8" ht="15.75" customHeight="1" x14ac:dyDescent="0.25">
      <c r="H810" s="679"/>
    </row>
    <row r="811" spans="8:8" ht="15.75" customHeight="1" x14ac:dyDescent="0.25">
      <c r="H811" s="679"/>
    </row>
    <row r="812" spans="8:8" ht="15.75" customHeight="1" x14ac:dyDescent="0.25">
      <c r="H812" s="679"/>
    </row>
    <row r="813" spans="8:8" ht="15.75" customHeight="1" x14ac:dyDescent="0.25">
      <c r="H813" s="679"/>
    </row>
    <row r="814" spans="8:8" ht="15.75" customHeight="1" x14ac:dyDescent="0.25">
      <c r="H814" s="679"/>
    </row>
    <row r="815" spans="8:8" ht="15.75" customHeight="1" x14ac:dyDescent="0.25">
      <c r="H815" s="679"/>
    </row>
    <row r="816" spans="8:8" ht="15.75" customHeight="1" x14ac:dyDescent="0.25">
      <c r="H816" s="679"/>
    </row>
    <row r="817" spans="8:8" ht="15.75" customHeight="1" x14ac:dyDescent="0.25">
      <c r="H817" s="679"/>
    </row>
    <row r="818" spans="8:8" ht="15.75" customHeight="1" x14ac:dyDescent="0.25">
      <c r="H818" s="679"/>
    </row>
    <row r="819" spans="8:8" ht="15.75" customHeight="1" x14ac:dyDescent="0.25">
      <c r="H819" s="679"/>
    </row>
    <row r="820" spans="8:8" ht="15.75" customHeight="1" x14ac:dyDescent="0.25">
      <c r="H820" s="679"/>
    </row>
    <row r="821" spans="8:8" ht="15.75" customHeight="1" x14ac:dyDescent="0.25">
      <c r="H821" s="679"/>
    </row>
    <row r="822" spans="8:8" ht="15.75" customHeight="1" x14ac:dyDescent="0.25">
      <c r="H822" s="679"/>
    </row>
    <row r="823" spans="8:8" ht="15.75" customHeight="1" x14ac:dyDescent="0.25">
      <c r="H823" s="679"/>
    </row>
    <row r="824" spans="8:8" ht="15.75" customHeight="1" x14ac:dyDescent="0.25">
      <c r="H824" s="679"/>
    </row>
    <row r="825" spans="8:8" ht="15.75" customHeight="1" x14ac:dyDescent="0.25">
      <c r="H825" s="679"/>
    </row>
    <row r="826" spans="8:8" ht="15.75" customHeight="1" x14ac:dyDescent="0.25">
      <c r="H826" s="679"/>
    </row>
    <row r="827" spans="8:8" ht="15.75" customHeight="1" x14ac:dyDescent="0.25">
      <c r="H827" s="679"/>
    </row>
    <row r="828" spans="8:8" ht="15.75" customHeight="1" x14ac:dyDescent="0.25">
      <c r="H828" s="679"/>
    </row>
    <row r="829" spans="8:8" ht="15.75" customHeight="1" x14ac:dyDescent="0.25">
      <c r="H829" s="679"/>
    </row>
    <row r="830" spans="8:8" ht="15.75" customHeight="1" x14ac:dyDescent="0.25">
      <c r="H830" s="679"/>
    </row>
    <row r="831" spans="8:8" ht="15.75" customHeight="1" x14ac:dyDescent="0.25">
      <c r="H831" s="679"/>
    </row>
    <row r="832" spans="8:8" ht="15.75" customHeight="1" x14ac:dyDescent="0.25">
      <c r="H832" s="679"/>
    </row>
    <row r="833" spans="8:8" ht="15.75" customHeight="1" x14ac:dyDescent="0.25">
      <c r="H833" s="679"/>
    </row>
    <row r="834" spans="8:8" ht="15.75" customHeight="1" x14ac:dyDescent="0.25">
      <c r="H834" s="679"/>
    </row>
    <row r="835" spans="8:8" ht="15.75" customHeight="1" x14ac:dyDescent="0.25">
      <c r="H835" s="679"/>
    </row>
    <row r="836" spans="8:8" ht="15.75" customHeight="1" x14ac:dyDescent="0.25">
      <c r="H836" s="679"/>
    </row>
    <row r="837" spans="8:8" ht="15.75" customHeight="1" x14ac:dyDescent="0.25">
      <c r="H837" s="679"/>
    </row>
    <row r="838" spans="8:8" ht="15.75" customHeight="1" x14ac:dyDescent="0.25">
      <c r="H838" s="679"/>
    </row>
    <row r="839" spans="8:8" ht="15.75" customHeight="1" x14ac:dyDescent="0.25">
      <c r="H839" s="679"/>
    </row>
    <row r="840" spans="8:8" ht="15.75" customHeight="1" x14ac:dyDescent="0.25">
      <c r="H840" s="679"/>
    </row>
    <row r="841" spans="8:8" ht="15.75" customHeight="1" x14ac:dyDescent="0.25">
      <c r="H841" s="679"/>
    </row>
    <row r="842" spans="8:8" ht="15.75" customHeight="1" x14ac:dyDescent="0.25">
      <c r="H842" s="679"/>
    </row>
    <row r="843" spans="8:8" ht="15.75" customHeight="1" x14ac:dyDescent="0.25">
      <c r="H843" s="679"/>
    </row>
    <row r="844" spans="8:8" ht="15.75" customHeight="1" x14ac:dyDescent="0.25">
      <c r="H844" s="679"/>
    </row>
    <row r="845" spans="8:8" ht="15.75" customHeight="1" x14ac:dyDescent="0.25">
      <c r="H845" s="679"/>
    </row>
    <row r="846" spans="8:8" ht="15.75" customHeight="1" x14ac:dyDescent="0.25">
      <c r="H846" s="679"/>
    </row>
    <row r="847" spans="8:8" ht="15.75" customHeight="1" x14ac:dyDescent="0.25">
      <c r="H847" s="679"/>
    </row>
    <row r="848" spans="8:8" ht="15.75" customHeight="1" x14ac:dyDescent="0.25">
      <c r="H848" s="679"/>
    </row>
    <row r="849" spans="8:8" ht="15.75" customHeight="1" x14ac:dyDescent="0.25">
      <c r="H849" s="679"/>
    </row>
    <row r="850" spans="8:8" ht="15.75" customHeight="1" x14ac:dyDescent="0.25">
      <c r="H850" s="679"/>
    </row>
    <row r="851" spans="8:8" ht="15.75" customHeight="1" x14ac:dyDescent="0.25">
      <c r="H851" s="679"/>
    </row>
    <row r="852" spans="8:8" ht="15.75" customHeight="1" x14ac:dyDescent="0.25">
      <c r="H852" s="679"/>
    </row>
    <row r="853" spans="8:8" ht="15.75" customHeight="1" x14ac:dyDescent="0.25">
      <c r="H853" s="679"/>
    </row>
    <row r="854" spans="8:8" ht="15.75" customHeight="1" x14ac:dyDescent="0.25">
      <c r="H854" s="679"/>
    </row>
    <row r="855" spans="8:8" ht="15.75" customHeight="1" x14ac:dyDescent="0.25">
      <c r="H855" s="679"/>
    </row>
    <row r="856" spans="8:8" ht="15.75" customHeight="1" x14ac:dyDescent="0.25">
      <c r="H856" s="679"/>
    </row>
    <row r="857" spans="8:8" ht="15.75" customHeight="1" x14ac:dyDescent="0.25">
      <c r="H857" s="679"/>
    </row>
    <row r="858" spans="8:8" ht="15.75" customHeight="1" x14ac:dyDescent="0.25">
      <c r="H858" s="679"/>
    </row>
    <row r="859" spans="8:8" ht="15.75" customHeight="1" x14ac:dyDescent="0.25">
      <c r="H859" s="679"/>
    </row>
    <row r="860" spans="8:8" ht="15.75" customHeight="1" x14ac:dyDescent="0.25">
      <c r="H860" s="679"/>
    </row>
    <row r="861" spans="8:8" ht="15.75" customHeight="1" x14ac:dyDescent="0.25">
      <c r="H861" s="679"/>
    </row>
    <row r="862" spans="8:8" ht="15.75" customHeight="1" x14ac:dyDescent="0.25">
      <c r="H862" s="679"/>
    </row>
    <row r="863" spans="8:8" ht="15.75" customHeight="1" x14ac:dyDescent="0.25">
      <c r="H863" s="679"/>
    </row>
    <row r="864" spans="8:8" ht="15.75" customHeight="1" x14ac:dyDescent="0.25">
      <c r="H864" s="679"/>
    </row>
    <row r="865" spans="8:8" ht="15.75" customHeight="1" x14ac:dyDescent="0.25">
      <c r="H865" s="679"/>
    </row>
    <row r="866" spans="8:8" ht="15.75" customHeight="1" x14ac:dyDescent="0.25">
      <c r="H866" s="679"/>
    </row>
    <row r="867" spans="8:8" ht="15.75" customHeight="1" x14ac:dyDescent="0.25">
      <c r="H867" s="679"/>
    </row>
    <row r="868" spans="8:8" ht="15.75" customHeight="1" x14ac:dyDescent="0.25">
      <c r="H868" s="679"/>
    </row>
    <row r="869" spans="8:8" ht="15.75" customHeight="1" x14ac:dyDescent="0.25">
      <c r="H869" s="679"/>
    </row>
    <row r="870" spans="8:8" ht="15.75" customHeight="1" x14ac:dyDescent="0.25">
      <c r="H870" s="679"/>
    </row>
    <row r="871" spans="8:8" ht="15.75" customHeight="1" x14ac:dyDescent="0.25">
      <c r="H871" s="679"/>
    </row>
    <row r="872" spans="8:8" ht="15.75" customHeight="1" x14ac:dyDescent="0.25">
      <c r="H872" s="679"/>
    </row>
    <row r="873" spans="8:8" ht="15.75" customHeight="1" x14ac:dyDescent="0.25">
      <c r="H873" s="679"/>
    </row>
    <row r="874" spans="8:8" ht="15.75" customHeight="1" x14ac:dyDescent="0.25">
      <c r="H874" s="679"/>
    </row>
    <row r="875" spans="8:8" ht="15.75" customHeight="1" x14ac:dyDescent="0.25">
      <c r="H875" s="679"/>
    </row>
    <row r="876" spans="8:8" ht="15.75" customHeight="1" x14ac:dyDescent="0.25">
      <c r="H876" s="679"/>
    </row>
    <row r="877" spans="8:8" ht="15.75" customHeight="1" x14ac:dyDescent="0.25">
      <c r="H877" s="679"/>
    </row>
    <row r="878" spans="8:8" ht="15.75" customHeight="1" x14ac:dyDescent="0.25">
      <c r="H878" s="679"/>
    </row>
    <row r="879" spans="8:8" ht="15.75" customHeight="1" x14ac:dyDescent="0.25">
      <c r="H879" s="679"/>
    </row>
    <row r="880" spans="8:8" ht="15.75" customHeight="1" x14ac:dyDescent="0.25">
      <c r="H880" s="679"/>
    </row>
    <row r="881" spans="8:8" ht="15.75" customHeight="1" x14ac:dyDescent="0.25">
      <c r="H881" s="679"/>
    </row>
    <row r="882" spans="8:8" ht="15.75" customHeight="1" x14ac:dyDescent="0.25">
      <c r="H882" s="679"/>
    </row>
    <row r="883" spans="8:8" ht="15.75" customHeight="1" x14ac:dyDescent="0.25">
      <c r="H883" s="679"/>
    </row>
    <row r="884" spans="8:8" ht="15.75" customHeight="1" x14ac:dyDescent="0.25">
      <c r="H884" s="679"/>
    </row>
    <row r="885" spans="8:8" ht="15.75" customHeight="1" x14ac:dyDescent="0.25">
      <c r="H885" s="679"/>
    </row>
    <row r="886" spans="8:8" ht="15.75" customHeight="1" x14ac:dyDescent="0.25">
      <c r="H886" s="679"/>
    </row>
    <row r="887" spans="8:8" ht="15.75" customHeight="1" x14ac:dyDescent="0.25">
      <c r="H887" s="679"/>
    </row>
    <row r="888" spans="8:8" ht="15.75" customHeight="1" x14ac:dyDescent="0.25">
      <c r="H888" s="679"/>
    </row>
    <row r="889" spans="8:8" ht="15.75" customHeight="1" x14ac:dyDescent="0.25">
      <c r="H889" s="679"/>
    </row>
    <row r="890" spans="8:8" ht="15.75" customHeight="1" x14ac:dyDescent="0.25">
      <c r="H890" s="679"/>
    </row>
    <row r="891" spans="8:8" ht="15.75" customHeight="1" x14ac:dyDescent="0.25">
      <c r="H891" s="679"/>
    </row>
    <row r="892" spans="8:8" ht="15.75" customHeight="1" x14ac:dyDescent="0.25">
      <c r="H892" s="679"/>
    </row>
    <row r="893" spans="8:8" ht="15.75" customHeight="1" x14ac:dyDescent="0.25">
      <c r="H893" s="679"/>
    </row>
    <row r="894" spans="8:8" ht="15.75" customHeight="1" x14ac:dyDescent="0.25">
      <c r="H894" s="679"/>
    </row>
    <row r="895" spans="8:8" ht="15.75" customHeight="1" x14ac:dyDescent="0.25">
      <c r="H895" s="679"/>
    </row>
    <row r="896" spans="8:8" ht="15.75" customHeight="1" x14ac:dyDescent="0.25">
      <c r="H896" s="679"/>
    </row>
    <row r="897" spans="8:8" ht="15.75" customHeight="1" x14ac:dyDescent="0.25">
      <c r="H897" s="679"/>
    </row>
    <row r="898" spans="8:8" ht="15.75" customHeight="1" x14ac:dyDescent="0.25">
      <c r="H898" s="679"/>
    </row>
    <row r="899" spans="8:8" ht="15.75" customHeight="1" x14ac:dyDescent="0.25">
      <c r="H899" s="679"/>
    </row>
    <row r="900" spans="8:8" ht="15.75" customHeight="1" x14ac:dyDescent="0.25">
      <c r="H900" s="679"/>
    </row>
    <row r="901" spans="8:8" ht="15.75" customHeight="1" x14ac:dyDescent="0.25">
      <c r="H901" s="679"/>
    </row>
    <row r="902" spans="8:8" ht="15.75" customHeight="1" x14ac:dyDescent="0.25">
      <c r="H902" s="679"/>
    </row>
    <row r="903" spans="8:8" ht="15.75" customHeight="1" x14ac:dyDescent="0.25">
      <c r="H903" s="679"/>
    </row>
    <row r="904" spans="8:8" ht="15.75" customHeight="1" x14ac:dyDescent="0.25">
      <c r="H904" s="679"/>
    </row>
    <row r="905" spans="8:8" ht="15.75" customHeight="1" x14ac:dyDescent="0.25">
      <c r="H905" s="679"/>
    </row>
    <row r="906" spans="8:8" ht="15.75" customHeight="1" x14ac:dyDescent="0.25">
      <c r="H906" s="679"/>
    </row>
    <row r="907" spans="8:8" ht="15.75" customHeight="1" x14ac:dyDescent="0.25">
      <c r="H907" s="679"/>
    </row>
    <row r="908" spans="8:8" ht="15.75" customHeight="1" x14ac:dyDescent="0.25">
      <c r="H908" s="679"/>
    </row>
    <row r="909" spans="8:8" ht="15.75" customHeight="1" x14ac:dyDescent="0.25">
      <c r="H909" s="679"/>
    </row>
    <row r="910" spans="8:8" ht="15.75" customHeight="1" x14ac:dyDescent="0.25">
      <c r="H910" s="679"/>
    </row>
    <row r="911" spans="8:8" ht="15.75" customHeight="1" x14ac:dyDescent="0.25">
      <c r="H911" s="679"/>
    </row>
    <row r="912" spans="8:8" ht="15.75" customHeight="1" x14ac:dyDescent="0.25">
      <c r="H912" s="679"/>
    </row>
    <row r="913" spans="8:8" ht="15.75" customHeight="1" x14ac:dyDescent="0.25">
      <c r="H913" s="679"/>
    </row>
    <row r="914" spans="8:8" ht="15.75" customHeight="1" x14ac:dyDescent="0.25">
      <c r="H914" s="679"/>
    </row>
    <row r="915" spans="8:8" ht="15.75" customHeight="1" x14ac:dyDescent="0.25">
      <c r="H915" s="679"/>
    </row>
    <row r="916" spans="8:8" ht="15.75" customHeight="1" x14ac:dyDescent="0.25">
      <c r="H916" s="679"/>
    </row>
    <row r="917" spans="8:8" ht="15.75" customHeight="1" x14ac:dyDescent="0.25">
      <c r="H917" s="679"/>
    </row>
    <row r="918" spans="8:8" ht="15.75" customHeight="1" x14ac:dyDescent="0.25">
      <c r="H918" s="679"/>
    </row>
    <row r="919" spans="8:8" ht="15.75" customHeight="1" x14ac:dyDescent="0.25">
      <c r="H919" s="679"/>
    </row>
    <row r="920" spans="8:8" ht="15.75" customHeight="1" x14ac:dyDescent="0.25">
      <c r="H920" s="679"/>
    </row>
    <row r="921" spans="8:8" ht="15.75" customHeight="1" x14ac:dyDescent="0.25">
      <c r="H921" s="679"/>
    </row>
    <row r="922" spans="8:8" ht="15.75" customHeight="1" x14ac:dyDescent="0.25">
      <c r="H922" s="679"/>
    </row>
    <row r="923" spans="8:8" ht="15.75" customHeight="1" x14ac:dyDescent="0.25">
      <c r="H923" s="679"/>
    </row>
    <row r="924" spans="8:8" ht="15.75" customHeight="1" x14ac:dyDescent="0.25">
      <c r="H924" s="679"/>
    </row>
    <row r="925" spans="8:8" ht="15.75" customHeight="1" x14ac:dyDescent="0.25">
      <c r="H925" s="679"/>
    </row>
    <row r="926" spans="8:8" ht="15.75" customHeight="1" x14ac:dyDescent="0.25">
      <c r="H926" s="679"/>
    </row>
    <row r="927" spans="8:8" ht="15.75" customHeight="1" x14ac:dyDescent="0.25">
      <c r="H927" s="679"/>
    </row>
    <row r="928" spans="8:8" ht="15.75" customHeight="1" x14ac:dyDescent="0.25">
      <c r="H928" s="679"/>
    </row>
    <row r="929" spans="8:8" ht="15.75" customHeight="1" x14ac:dyDescent="0.25">
      <c r="H929" s="679"/>
    </row>
    <row r="930" spans="8:8" ht="15.75" customHeight="1" x14ac:dyDescent="0.25">
      <c r="H930" s="679"/>
    </row>
    <row r="931" spans="8:8" ht="15.75" customHeight="1" x14ac:dyDescent="0.25">
      <c r="H931" s="679"/>
    </row>
    <row r="932" spans="8:8" ht="15.75" customHeight="1" x14ac:dyDescent="0.25">
      <c r="H932" s="679"/>
    </row>
    <row r="933" spans="8:8" ht="15.75" customHeight="1" x14ac:dyDescent="0.25">
      <c r="H933" s="679"/>
    </row>
    <row r="934" spans="8:8" ht="15.75" customHeight="1" x14ac:dyDescent="0.25">
      <c r="H934" s="679"/>
    </row>
    <row r="935" spans="8:8" ht="15.75" customHeight="1" x14ac:dyDescent="0.25">
      <c r="H935" s="679"/>
    </row>
    <row r="936" spans="8:8" ht="15.75" customHeight="1" x14ac:dyDescent="0.25">
      <c r="H936" s="679"/>
    </row>
    <row r="937" spans="8:8" ht="15.75" customHeight="1" x14ac:dyDescent="0.25">
      <c r="H937" s="679"/>
    </row>
    <row r="938" spans="8:8" ht="15.75" customHeight="1" x14ac:dyDescent="0.25">
      <c r="H938" s="679"/>
    </row>
    <row r="939" spans="8:8" ht="15.75" customHeight="1" x14ac:dyDescent="0.25">
      <c r="H939" s="679"/>
    </row>
    <row r="940" spans="8:8" ht="15.75" customHeight="1" x14ac:dyDescent="0.25">
      <c r="H940" s="679"/>
    </row>
    <row r="941" spans="8:8" ht="15.75" customHeight="1" x14ac:dyDescent="0.25">
      <c r="H941" s="679"/>
    </row>
    <row r="942" spans="8:8" ht="15.75" customHeight="1" x14ac:dyDescent="0.25">
      <c r="H942" s="679"/>
    </row>
    <row r="943" spans="8:8" ht="15.75" customHeight="1" x14ac:dyDescent="0.25">
      <c r="H943" s="679"/>
    </row>
    <row r="944" spans="8:8" ht="15.75" customHeight="1" x14ac:dyDescent="0.25">
      <c r="H944" s="679"/>
    </row>
    <row r="945" spans="8:8" ht="15.75" customHeight="1" x14ac:dyDescent="0.25">
      <c r="H945" s="679"/>
    </row>
    <row r="946" spans="8:8" ht="15.75" customHeight="1" x14ac:dyDescent="0.25">
      <c r="H946" s="679"/>
    </row>
    <row r="947" spans="8:8" ht="15.75" customHeight="1" x14ac:dyDescent="0.25">
      <c r="H947" s="679"/>
    </row>
    <row r="948" spans="8:8" ht="15.75" customHeight="1" x14ac:dyDescent="0.25">
      <c r="H948" s="679"/>
    </row>
    <row r="949" spans="8:8" ht="15.75" customHeight="1" x14ac:dyDescent="0.25">
      <c r="H949" s="679"/>
    </row>
    <row r="950" spans="8:8" ht="15.75" customHeight="1" x14ac:dyDescent="0.25">
      <c r="H950" s="679"/>
    </row>
    <row r="951" spans="8:8" ht="15.75" customHeight="1" x14ac:dyDescent="0.25">
      <c r="H951" s="679"/>
    </row>
    <row r="952" spans="8:8" ht="15.75" customHeight="1" x14ac:dyDescent="0.25">
      <c r="H952" s="679"/>
    </row>
    <row r="953" spans="8:8" ht="15.75" customHeight="1" x14ac:dyDescent="0.25">
      <c r="H953" s="679"/>
    </row>
    <row r="954" spans="8:8" ht="15.75" customHeight="1" x14ac:dyDescent="0.25">
      <c r="H954" s="679"/>
    </row>
    <row r="955" spans="8:8" ht="15.75" customHeight="1" x14ac:dyDescent="0.25">
      <c r="H955" s="679"/>
    </row>
    <row r="956" spans="8:8" ht="15.75" customHeight="1" x14ac:dyDescent="0.25">
      <c r="H956" s="679"/>
    </row>
    <row r="957" spans="8:8" ht="15.75" customHeight="1" x14ac:dyDescent="0.25">
      <c r="H957" s="679"/>
    </row>
    <row r="958" spans="8:8" ht="15.75" customHeight="1" x14ac:dyDescent="0.25">
      <c r="H958" s="679"/>
    </row>
    <row r="959" spans="8:8" ht="15.75" customHeight="1" x14ac:dyDescent="0.25">
      <c r="H959" s="679"/>
    </row>
    <row r="960" spans="8:8" ht="15.75" customHeight="1" x14ac:dyDescent="0.25">
      <c r="H960" s="679"/>
    </row>
    <row r="961" spans="8:8" ht="15.75" customHeight="1" x14ac:dyDescent="0.25">
      <c r="H961" s="679"/>
    </row>
    <row r="962" spans="8:8" ht="15.75" customHeight="1" x14ac:dyDescent="0.25">
      <c r="H962" s="679"/>
    </row>
    <row r="963" spans="8:8" ht="15.75" customHeight="1" x14ac:dyDescent="0.25">
      <c r="H963" s="679"/>
    </row>
    <row r="964" spans="8:8" ht="15.75" customHeight="1" x14ac:dyDescent="0.25">
      <c r="H964" s="679"/>
    </row>
    <row r="965" spans="8:8" ht="15.75" customHeight="1" x14ac:dyDescent="0.25">
      <c r="H965" s="679"/>
    </row>
    <row r="966" spans="8:8" ht="15.75" customHeight="1" x14ac:dyDescent="0.25">
      <c r="H966" s="679"/>
    </row>
    <row r="967" spans="8:8" ht="15.75" customHeight="1" x14ac:dyDescent="0.25">
      <c r="H967" s="679"/>
    </row>
    <row r="968" spans="8:8" ht="15.75" customHeight="1" x14ac:dyDescent="0.25">
      <c r="H968" s="679"/>
    </row>
    <row r="969" spans="8:8" ht="15.75" customHeight="1" x14ac:dyDescent="0.25">
      <c r="H969" s="679"/>
    </row>
    <row r="970" spans="8:8" ht="15.75" customHeight="1" x14ac:dyDescent="0.25">
      <c r="H970" s="679"/>
    </row>
    <row r="971" spans="8:8" ht="15.75" customHeight="1" x14ac:dyDescent="0.25">
      <c r="H971" s="679"/>
    </row>
    <row r="972" spans="8:8" ht="15.75" customHeight="1" x14ac:dyDescent="0.25">
      <c r="H972" s="679"/>
    </row>
    <row r="973" spans="8:8" ht="15.75" customHeight="1" x14ac:dyDescent="0.25">
      <c r="H973" s="679"/>
    </row>
    <row r="974" spans="8:8" ht="15.75" customHeight="1" x14ac:dyDescent="0.25">
      <c r="H974" s="679"/>
    </row>
    <row r="975" spans="8:8" ht="15.75" customHeight="1" x14ac:dyDescent="0.25">
      <c r="H975" s="679"/>
    </row>
    <row r="976" spans="8:8" ht="15.75" customHeight="1" x14ac:dyDescent="0.25">
      <c r="H976" s="679"/>
    </row>
    <row r="977" spans="8:8" ht="15.75" customHeight="1" x14ac:dyDescent="0.25">
      <c r="H977" s="679"/>
    </row>
    <row r="978" spans="8:8" ht="15.75" customHeight="1" x14ac:dyDescent="0.25">
      <c r="H978" s="679"/>
    </row>
    <row r="979" spans="8:8" ht="15.75" customHeight="1" x14ac:dyDescent="0.25">
      <c r="H979" s="679"/>
    </row>
    <row r="980" spans="8:8" ht="15.75" customHeight="1" x14ac:dyDescent="0.25">
      <c r="H980" s="679"/>
    </row>
    <row r="981" spans="8:8" ht="15.75" customHeight="1" x14ac:dyDescent="0.25">
      <c r="H981" s="679"/>
    </row>
    <row r="982" spans="8:8" ht="15.75" customHeight="1" x14ac:dyDescent="0.25">
      <c r="H982" s="679"/>
    </row>
    <row r="983" spans="8:8" ht="15.75" customHeight="1" x14ac:dyDescent="0.25">
      <c r="H983" s="679"/>
    </row>
    <row r="984" spans="8:8" ht="15.75" customHeight="1" x14ac:dyDescent="0.25">
      <c r="H984" s="679"/>
    </row>
    <row r="985" spans="8:8" ht="15.75" customHeight="1" x14ac:dyDescent="0.25">
      <c r="H985" s="679"/>
    </row>
    <row r="986" spans="8:8" ht="15.75" customHeight="1" x14ac:dyDescent="0.25">
      <c r="H986" s="679"/>
    </row>
    <row r="987" spans="8:8" ht="15.75" customHeight="1" x14ac:dyDescent="0.25">
      <c r="H987" s="679"/>
    </row>
    <row r="988" spans="8:8" ht="15.75" customHeight="1" x14ac:dyDescent="0.25">
      <c r="H988" s="679"/>
    </row>
    <row r="989" spans="8:8" ht="15.75" customHeight="1" x14ac:dyDescent="0.25">
      <c r="H989" s="679"/>
    </row>
    <row r="990" spans="8:8" ht="15.75" customHeight="1" x14ac:dyDescent="0.25">
      <c r="H990" s="679"/>
    </row>
    <row r="991" spans="8:8" ht="15.75" customHeight="1" x14ac:dyDescent="0.25">
      <c r="H991" s="679"/>
    </row>
    <row r="992" spans="8:8" ht="15.75" customHeight="1" x14ac:dyDescent="0.25">
      <c r="H992" s="679"/>
    </row>
    <row r="993" spans="8:8" ht="15.75" customHeight="1" x14ac:dyDescent="0.25">
      <c r="H993" s="679"/>
    </row>
    <row r="994" spans="8:8" ht="15.75" customHeight="1" x14ac:dyDescent="0.25">
      <c r="H994" s="679"/>
    </row>
    <row r="995" spans="8:8" ht="15.75" customHeight="1" x14ac:dyDescent="0.25">
      <c r="H995" s="679"/>
    </row>
    <row r="996" spans="8:8" ht="15.75" customHeight="1" x14ac:dyDescent="0.25">
      <c r="H996" s="679"/>
    </row>
    <row r="997" spans="8:8" ht="15.75" customHeight="1" x14ac:dyDescent="0.25">
      <c r="H997" s="679"/>
    </row>
    <row r="998" spans="8:8" ht="15.75" customHeight="1" x14ac:dyDescent="0.25">
      <c r="H998" s="679"/>
    </row>
    <row r="999" spans="8:8" ht="15.75" customHeight="1" x14ac:dyDescent="0.25">
      <c r="H999" s="679"/>
    </row>
    <row r="1000" spans="8:8" ht="15.75" customHeight="1" x14ac:dyDescent="0.25">
      <c r="H1000" s="679"/>
    </row>
    <row r="1001" spans="8:8" ht="15.75" customHeight="1" x14ac:dyDescent="0.25">
      <c r="H1001" s="679"/>
    </row>
    <row r="1002" spans="8:8" ht="15.75" customHeight="1" x14ac:dyDescent="0.25">
      <c r="H1002" s="679"/>
    </row>
    <row r="1003" spans="8:8" ht="15.75" customHeight="1" x14ac:dyDescent="0.25">
      <c r="H1003" s="679"/>
    </row>
    <row r="1004" spans="8:8" ht="15.75" customHeight="1" x14ac:dyDescent="0.25">
      <c r="H1004" s="679"/>
    </row>
    <row r="1005" spans="8:8" ht="15.75" customHeight="1" x14ac:dyDescent="0.25">
      <c r="H1005" s="679"/>
    </row>
    <row r="1006" spans="8:8" ht="15.75" customHeight="1" x14ac:dyDescent="0.25">
      <c r="H1006" s="679"/>
    </row>
    <row r="1007" spans="8:8" ht="15.75" customHeight="1" x14ac:dyDescent="0.25">
      <c r="H1007" s="679"/>
    </row>
    <row r="1008" spans="8:8" ht="15.75" customHeight="1" x14ac:dyDescent="0.25">
      <c r="H1008" s="679"/>
    </row>
    <row r="1009" spans="8:8" ht="15.75" customHeight="1" x14ac:dyDescent="0.25">
      <c r="H1009" s="679"/>
    </row>
    <row r="1010" spans="8:8" ht="15.75" customHeight="1" x14ac:dyDescent="0.25">
      <c r="H1010" s="679"/>
    </row>
    <row r="1011" spans="8:8" ht="15.75" customHeight="1" x14ac:dyDescent="0.25">
      <c r="H1011" s="679"/>
    </row>
  </sheetData>
  <hyperlinks>
    <hyperlink ref="J2" location="'TỔNG HỢP'!A1" display="MỤC LỤC" xr:uid="{00000000-0004-0000-2000-000000000000}"/>
  </hyperlinks>
  <pageMargins left="0.7" right="0.7" top="0.75" bottom="0.75" header="0" footer="0"/>
  <pageSetup paperSize="9" fitToWidth="0" fitToHeight="0"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1017"/>
  <sheetViews>
    <sheetView zoomScaleNormal="100" workbookViewId="0">
      <selection activeCell="J2" sqref="J2"/>
    </sheetView>
  </sheetViews>
  <sheetFormatPr defaultColWidth="14" defaultRowHeight="15" customHeight="1" x14ac:dyDescent="0.25"/>
  <cols>
    <col min="1" max="1" width="6" customWidth="1"/>
    <col min="2" max="2" width="54.7109375" customWidth="1"/>
    <col min="3" max="3" width="14" customWidth="1"/>
    <col min="4" max="4" width="19.140625" customWidth="1"/>
    <col min="5" max="5" width="11.85546875" hidden="1" customWidth="1"/>
    <col min="6" max="6" width="17.140625" customWidth="1"/>
    <col min="7" max="7" width="18.7109375" customWidth="1"/>
    <col min="8" max="8" width="13.5703125" style="684" customWidth="1"/>
    <col min="9" max="9" width="16.7109375" customWidth="1"/>
    <col min="10" max="10" width="14.28515625" customWidth="1"/>
    <col min="11" max="26" width="8.7109375" customWidth="1"/>
  </cols>
  <sheetData>
    <row r="1" spans="1:26" x14ac:dyDescent="0.25">
      <c r="A1" s="242"/>
      <c r="B1" s="243"/>
      <c r="C1" s="243"/>
      <c r="D1" s="243"/>
      <c r="E1" s="243"/>
      <c r="F1" s="275"/>
      <c r="G1" s="444"/>
      <c r="H1" s="686"/>
      <c r="I1" s="242"/>
      <c r="J1" s="243"/>
      <c r="K1" s="243"/>
      <c r="L1" s="243"/>
      <c r="M1" s="243"/>
      <c r="N1" s="243"/>
      <c r="O1" s="243"/>
      <c r="P1" s="243"/>
      <c r="Q1" s="243"/>
      <c r="R1" s="243"/>
      <c r="S1" s="243"/>
      <c r="T1" s="243"/>
      <c r="U1" s="243"/>
      <c r="V1" s="243"/>
      <c r="W1" s="243"/>
      <c r="X1" s="243"/>
      <c r="Y1" s="243"/>
      <c r="Z1" s="243"/>
    </row>
    <row r="2" spans="1:26" ht="31.5" x14ac:dyDescent="0.25">
      <c r="A2" s="246" t="s">
        <v>281</v>
      </c>
      <c r="B2" s="246" t="s">
        <v>282</v>
      </c>
      <c r="C2" s="247" t="s">
        <v>283</v>
      </c>
      <c r="D2" s="248" t="s">
        <v>417</v>
      </c>
      <c r="E2" s="249" t="s">
        <v>418</v>
      </c>
      <c r="F2" s="266" t="s">
        <v>419</v>
      </c>
      <c r="G2" s="499" t="s">
        <v>420</v>
      </c>
      <c r="H2" s="680"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525" t="s">
        <v>103</v>
      </c>
      <c r="C3" s="269" t="s">
        <v>104</v>
      </c>
      <c r="D3" s="270">
        <f>VLOOKUP(C3,'TỔNG HỢP'!$C$4:$P$84,3,0)</f>
        <v>2970000000</v>
      </c>
      <c r="E3" s="271"/>
      <c r="F3" s="272">
        <f>SUM(F4:F910)</f>
        <v>2783995592.5925922</v>
      </c>
      <c r="G3" s="526">
        <f>D3-F3</f>
        <v>186004407.40740776</v>
      </c>
      <c r="H3" s="685"/>
      <c r="I3" s="267"/>
      <c r="J3" s="274"/>
      <c r="K3" s="274"/>
      <c r="L3" s="274"/>
      <c r="M3" s="274"/>
      <c r="N3" s="274"/>
      <c r="O3" s="274"/>
      <c r="P3" s="274"/>
      <c r="Q3" s="274"/>
      <c r="R3" s="274"/>
      <c r="S3" s="274"/>
      <c r="T3" s="274"/>
      <c r="U3" s="274"/>
      <c r="V3" s="274"/>
      <c r="W3" s="274"/>
      <c r="X3" s="274"/>
      <c r="Y3" s="274"/>
      <c r="Z3" s="274"/>
    </row>
    <row r="4" spans="1:26" ht="16.5" x14ac:dyDescent="0.25">
      <c r="A4" s="242"/>
      <c r="B4" s="243" t="s">
        <v>1614</v>
      </c>
      <c r="C4" s="260"/>
      <c r="D4" s="244"/>
      <c r="E4" s="275"/>
      <c r="F4" s="275">
        <v>11860000</v>
      </c>
      <c r="G4" s="444"/>
      <c r="H4" s="686">
        <v>46080</v>
      </c>
      <c r="I4" s="242" t="s">
        <v>442</v>
      </c>
      <c r="J4" s="243"/>
      <c r="K4" s="243"/>
      <c r="L4" s="243"/>
      <c r="M4" s="243"/>
      <c r="N4" s="243"/>
      <c r="O4" s="243"/>
      <c r="P4" s="243"/>
      <c r="Q4" s="243"/>
      <c r="R4" s="243"/>
      <c r="S4" s="243"/>
      <c r="T4" s="243"/>
      <c r="U4" s="243"/>
      <c r="V4" s="243"/>
      <c r="W4" s="243"/>
      <c r="X4" s="243"/>
      <c r="Y4" s="243"/>
      <c r="Z4" s="243"/>
    </row>
    <row r="5" spans="1:26" ht="16.5" x14ac:dyDescent="0.25">
      <c r="A5" s="242"/>
      <c r="B5" s="243" t="s">
        <v>948</v>
      </c>
      <c r="C5" s="260"/>
      <c r="D5" s="244"/>
      <c r="E5" s="275"/>
      <c r="F5" s="275">
        <v>124000000</v>
      </c>
      <c r="G5" s="444"/>
      <c r="H5" s="686">
        <v>46090</v>
      </c>
      <c r="I5" s="242" t="s">
        <v>442</v>
      </c>
      <c r="J5" s="243"/>
      <c r="K5" s="243"/>
      <c r="L5" s="243"/>
      <c r="M5" s="243"/>
      <c r="N5" s="243"/>
      <c r="O5" s="243"/>
      <c r="P5" s="243"/>
      <c r="Q5" s="243"/>
      <c r="R5" s="243"/>
      <c r="S5" s="243"/>
      <c r="T5" s="243"/>
      <c r="U5" s="243"/>
      <c r="V5" s="243"/>
      <c r="W5" s="243"/>
      <c r="X5" s="243"/>
      <c r="Y5" s="243"/>
      <c r="Z5" s="243"/>
    </row>
    <row r="6" spans="1:26" ht="16.5" x14ac:dyDescent="0.25">
      <c r="A6" s="242"/>
      <c r="B6" s="243" t="s">
        <v>949</v>
      </c>
      <c r="C6" s="260"/>
      <c r="D6" s="244"/>
      <c r="E6" s="275"/>
      <c r="F6" s="275">
        <v>35860000</v>
      </c>
      <c r="G6" s="444"/>
      <c r="H6" s="686">
        <v>46126</v>
      </c>
      <c r="I6" s="242" t="s">
        <v>442</v>
      </c>
      <c r="J6" s="243"/>
      <c r="K6" s="243"/>
      <c r="L6" s="243"/>
      <c r="M6" s="243"/>
      <c r="N6" s="243"/>
      <c r="O6" s="243"/>
      <c r="P6" s="243"/>
      <c r="Q6" s="243"/>
      <c r="R6" s="243"/>
      <c r="S6" s="243"/>
      <c r="T6" s="243"/>
      <c r="U6" s="243"/>
      <c r="V6" s="243"/>
      <c r="W6" s="243"/>
      <c r="X6" s="243"/>
      <c r="Y6" s="243"/>
      <c r="Z6" s="243"/>
    </row>
    <row r="7" spans="1:26" ht="16.5" x14ac:dyDescent="0.25">
      <c r="A7" s="242"/>
      <c r="B7" s="243" t="s">
        <v>1646</v>
      </c>
      <c r="C7" s="260"/>
      <c r="D7" s="244"/>
      <c r="E7" s="275"/>
      <c r="F7" s="275">
        <v>23520000</v>
      </c>
      <c r="G7" s="275">
        <v>25520000</v>
      </c>
      <c r="H7" s="686">
        <v>46175</v>
      </c>
      <c r="I7" s="242" t="s">
        <v>831</v>
      </c>
      <c r="J7" s="243"/>
      <c r="K7" s="243"/>
      <c r="L7" s="243"/>
      <c r="M7" s="243"/>
      <c r="N7" s="243"/>
      <c r="O7" s="243"/>
      <c r="P7" s="243"/>
      <c r="Q7" s="243"/>
      <c r="R7" s="243"/>
      <c r="S7" s="243"/>
      <c r="T7" s="243"/>
      <c r="U7" s="243"/>
      <c r="V7" s="243"/>
      <c r="W7" s="243"/>
      <c r="X7" s="243"/>
      <c r="Y7" s="243"/>
      <c r="Z7" s="243"/>
    </row>
    <row r="8" spans="1:26" ht="16.5" x14ac:dyDescent="0.25">
      <c r="A8" s="242"/>
      <c r="B8" s="243" t="s">
        <v>1690</v>
      </c>
      <c r="C8" s="260"/>
      <c r="D8" s="244"/>
      <c r="E8" s="275"/>
      <c r="F8" s="275">
        <v>85438000</v>
      </c>
      <c r="G8" s="444"/>
      <c r="H8" s="686">
        <v>46207</v>
      </c>
      <c r="I8" s="242" t="s">
        <v>831</v>
      </c>
      <c r="J8" s="243"/>
      <c r="K8" s="243"/>
      <c r="L8" s="243"/>
      <c r="M8" s="243"/>
      <c r="N8" s="243"/>
      <c r="O8" s="243"/>
      <c r="P8" s="243"/>
      <c r="Q8" s="243"/>
      <c r="R8" s="243"/>
      <c r="S8" s="243"/>
      <c r="T8" s="243"/>
      <c r="U8" s="243"/>
      <c r="V8" s="243"/>
      <c r="W8" s="243"/>
      <c r="X8" s="243"/>
      <c r="Y8" s="243"/>
      <c r="Z8" s="243"/>
    </row>
    <row r="9" spans="1:26" ht="16.5" x14ac:dyDescent="0.25">
      <c r="A9" s="242"/>
      <c r="B9" s="243" t="s">
        <v>1745</v>
      </c>
      <c r="C9" s="260"/>
      <c r="D9" s="244"/>
      <c r="E9" s="275"/>
      <c r="F9" s="275">
        <f>65391000/1.08</f>
        <v>60547222.222222216</v>
      </c>
      <c r="G9" s="444"/>
      <c r="H9" s="686">
        <v>46251</v>
      </c>
      <c r="I9" s="242" t="s">
        <v>565</v>
      </c>
      <c r="J9" s="243"/>
      <c r="K9" s="243"/>
      <c r="L9" s="243"/>
      <c r="M9" s="243"/>
      <c r="N9" s="243"/>
      <c r="O9" s="243"/>
      <c r="P9" s="243"/>
      <c r="Q9" s="243"/>
      <c r="R9" s="243"/>
      <c r="S9" s="243"/>
      <c r="T9" s="243"/>
      <c r="U9" s="243"/>
      <c r="V9" s="243"/>
      <c r="W9" s="243"/>
      <c r="X9" s="243"/>
      <c r="Y9" s="243"/>
      <c r="Z9" s="243"/>
    </row>
    <row r="10" spans="1:26" ht="16.5" x14ac:dyDescent="0.25">
      <c r="A10" s="242"/>
      <c r="B10" s="243" t="s">
        <v>1773</v>
      </c>
      <c r="C10" s="260"/>
      <c r="D10" s="244"/>
      <c r="E10" s="275"/>
      <c r="F10" s="275">
        <v>38500000</v>
      </c>
      <c r="G10" s="444"/>
      <c r="H10" s="686">
        <v>46272</v>
      </c>
      <c r="I10" s="242" t="s">
        <v>442</v>
      </c>
      <c r="J10" s="243"/>
      <c r="K10" s="243"/>
      <c r="L10" s="243"/>
      <c r="M10" s="243"/>
      <c r="N10" s="243"/>
      <c r="O10" s="243"/>
      <c r="P10" s="243"/>
      <c r="Q10" s="243"/>
      <c r="R10" s="243"/>
      <c r="S10" s="243"/>
      <c r="T10" s="243"/>
      <c r="U10" s="243"/>
      <c r="V10" s="243"/>
      <c r="W10" s="243"/>
      <c r="X10" s="243"/>
      <c r="Y10" s="243"/>
      <c r="Z10" s="243"/>
    </row>
    <row r="11" spans="1:26" ht="16.5" x14ac:dyDescent="0.25">
      <c r="A11" s="242"/>
      <c r="B11" s="243" t="s">
        <v>1785</v>
      </c>
      <c r="C11" s="260"/>
      <c r="D11" s="244"/>
      <c r="E11" s="275"/>
      <c r="F11" s="275">
        <v>2750000</v>
      </c>
      <c r="G11" s="444"/>
      <c r="H11" s="686">
        <v>46280</v>
      </c>
      <c r="I11" s="242" t="s">
        <v>442</v>
      </c>
      <c r="J11" s="243"/>
      <c r="K11" s="243"/>
      <c r="L11" s="243"/>
      <c r="M11" s="243"/>
      <c r="N11" s="243"/>
      <c r="O11" s="243"/>
      <c r="P11" s="243"/>
      <c r="Q11" s="243"/>
      <c r="R11" s="243"/>
      <c r="S11" s="243"/>
      <c r="T11" s="243"/>
      <c r="U11" s="243"/>
      <c r="V11" s="243"/>
      <c r="W11" s="243"/>
      <c r="X11" s="243"/>
      <c r="Y11" s="243"/>
      <c r="Z11" s="243"/>
    </row>
    <row r="12" spans="1:26" ht="16.5" x14ac:dyDescent="0.25">
      <c r="A12" s="242"/>
      <c r="B12" s="243" t="s">
        <v>1905</v>
      </c>
      <c r="C12" s="260"/>
      <c r="D12" s="244"/>
      <c r="E12" s="275"/>
      <c r="F12" s="275">
        <f>1970590000/1.08</f>
        <v>1824620370.3703701</v>
      </c>
      <c r="G12" s="444"/>
      <c r="H12" s="686">
        <v>46280</v>
      </c>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t="s">
        <v>1906</v>
      </c>
      <c r="C13" s="260"/>
      <c r="D13" s="244"/>
      <c r="E13" s="275"/>
      <c r="F13" s="275">
        <v>576900000</v>
      </c>
      <c r="G13" s="444"/>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444"/>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444"/>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444"/>
      <c r="H16" s="68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444"/>
      <c r="H17" s="68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444"/>
      <c r="H18" s="68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444"/>
      <c r="H19" s="68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444"/>
      <c r="H20" s="686"/>
      <c r="I20" s="242"/>
      <c r="J20" s="243"/>
      <c r="K20" s="243"/>
      <c r="L20" s="243"/>
      <c r="M20" s="243"/>
      <c r="N20" s="243"/>
      <c r="O20" s="243"/>
      <c r="P20" s="243"/>
      <c r="Q20" s="243"/>
      <c r="R20" s="243"/>
      <c r="S20" s="243"/>
      <c r="T20" s="243"/>
      <c r="U20" s="243"/>
      <c r="V20" s="243"/>
      <c r="W20" s="243"/>
      <c r="X20" s="243"/>
      <c r="Y20" s="243"/>
      <c r="Z20" s="243"/>
    </row>
    <row r="21" spans="1:26" ht="16.5" x14ac:dyDescent="0.25">
      <c r="A21" s="242"/>
      <c r="B21" s="243"/>
      <c r="C21" s="260"/>
      <c r="D21" s="244"/>
      <c r="E21" s="275"/>
      <c r="F21" s="275"/>
      <c r="G21" s="444"/>
      <c r="H21" s="686"/>
      <c r="I21" s="242"/>
      <c r="J21" s="243"/>
      <c r="K21" s="243"/>
      <c r="L21" s="243"/>
      <c r="M21" s="243"/>
      <c r="N21" s="243"/>
      <c r="O21" s="243"/>
      <c r="P21" s="243"/>
      <c r="Q21" s="243"/>
      <c r="R21" s="243"/>
      <c r="S21" s="243"/>
      <c r="T21" s="243"/>
      <c r="U21" s="243"/>
      <c r="V21" s="243"/>
      <c r="W21" s="243"/>
      <c r="X21" s="243"/>
      <c r="Y21" s="243"/>
      <c r="Z21" s="243"/>
    </row>
    <row r="22" spans="1:26" ht="17.25" customHeight="1" x14ac:dyDescent="0.25">
      <c r="A22" s="242"/>
      <c r="B22" s="243"/>
      <c r="C22" s="260"/>
      <c r="D22" s="244"/>
      <c r="E22" s="275"/>
      <c r="F22" s="275"/>
      <c r="G22" s="444"/>
      <c r="H22" s="686"/>
      <c r="I22" s="242"/>
      <c r="J22" s="243"/>
      <c r="K22" s="243"/>
      <c r="L22" s="243"/>
      <c r="M22" s="243"/>
      <c r="N22" s="243"/>
      <c r="O22" s="243"/>
      <c r="P22" s="243"/>
      <c r="Q22" s="243"/>
      <c r="R22" s="243"/>
      <c r="S22" s="243"/>
      <c r="T22" s="243"/>
      <c r="U22" s="243"/>
      <c r="V22" s="243"/>
      <c r="W22" s="243"/>
      <c r="X22" s="243"/>
      <c r="Y22" s="243"/>
      <c r="Z22" s="243"/>
    </row>
    <row r="23" spans="1:26" ht="16.5" x14ac:dyDescent="0.25">
      <c r="A23" s="242"/>
      <c r="B23" s="243"/>
      <c r="C23" s="260"/>
      <c r="D23" s="244"/>
      <c r="E23" s="275"/>
      <c r="F23" s="275"/>
      <c r="G23" s="444"/>
      <c r="H23" s="686"/>
      <c r="I23" s="242"/>
      <c r="J23" s="243"/>
      <c r="K23" s="243"/>
      <c r="L23" s="243"/>
      <c r="M23" s="243"/>
      <c r="N23" s="243"/>
      <c r="O23" s="243"/>
      <c r="P23" s="243"/>
      <c r="Q23" s="243"/>
      <c r="R23" s="243"/>
      <c r="S23" s="243"/>
      <c r="T23" s="243"/>
      <c r="U23" s="243"/>
      <c r="V23" s="243"/>
      <c r="W23" s="243"/>
      <c r="X23" s="243"/>
      <c r="Y23" s="243"/>
      <c r="Z23" s="243"/>
    </row>
    <row r="24" spans="1:26" ht="16.5" x14ac:dyDescent="0.25">
      <c r="A24" s="242">
        <v>1</v>
      </c>
      <c r="B24" s="243" t="s">
        <v>950</v>
      </c>
      <c r="C24" s="260"/>
      <c r="D24" s="244"/>
      <c r="E24" s="275"/>
      <c r="F24" s="275"/>
      <c r="G24" s="444"/>
      <c r="H24" s="686">
        <v>45726</v>
      </c>
      <c r="I24" s="242" t="s">
        <v>442</v>
      </c>
      <c r="J24" s="243">
        <v>10</v>
      </c>
      <c r="K24" s="243"/>
      <c r="L24" s="243"/>
      <c r="M24" s="243"/>
      <c r="N24" s="243"/>
      <c r="O24" s="243"/>
      <c r="P24" s="243"/>
      <c r="Q24" s="243"/>
      <c r="R24" s="243"/>
      <c r="S24" s="243"/>
      <c r="T24" s="243"/>
      <c r="U24" s="243"/>
      <c r="V24" s="243"/>
      <c r="W24" s="243"/>
      <c r="X24" s="243"/>
      <c r="Y24" s="243"/>
      <c r="Z24" s="243"/>
    </row>
    <row r="25" spans="1:26" ht="16.5" x14ac:dyDescent="0.25">
      <c r="A25" s="242"/>
      <c r="B25" s="243" t="s">
        <v>951</v>
      </c>
      <c r="C25" s="260"/>
      <c r="D25" s="244"/>
      <c r="E25" s="275"/>
      <c r="F25" s="275"/>
      <c r="G25" s="444"/>
      <c r="H25" s="686">
        <v>45698</v>
      </c>
      <c r="I25" s="242" t="s">
        <v>442</v>
      </c>
      <c r="J25" s="243" t="s">
        <v>952</v>
      </c>
      <c r="K25" s="243"/>
      <c r="L25" s="243"/>
      <c r="M25" s="243"/>
      <c r="N25" s="243"/>
      <c r="O25" s="243"/>
      <c r="P25" s="243"/>
      <c r="Q25" s="243"/>
      <c r="R25" s="243"/>
      <c r="S25" s="243"/>
      <c r="T25" s="243"/>
      <c r="U25" s="243"/>
      <c r="V25" s="243"/>
      <c r="W25" s="243"/>
      <c r="X25" s="243"/>
      <c r="Y25" s="243"/>
      <c r="Z25" s="243"/>
    </row>
    <row r="26" spans="1:26" ht="16.5" x14ac:dyDescent="0.25">
      <c r="A26" s="242"/>
      <c r="B26" s="243" t="s">
        <v>953</v>
      </c>
      <c r="C26" s="260"/>
      <c r="D26" s="244"/>
      <c r="E26" s="275"/>
      <c r="F26" s="275"/>
      <c r="G26" s="444"/>
      <c r="H26" s="686">
        <v>45764</v>
      </c>
      <c r="I26" s="242" t="s">
        <v>442</v>
      </c>
      <c r="J26" s="243"/>
      <c r="K26" s="243"/>
      <c r="L26" s="243"/>
      <c r="M26" s="243"/>
      <c r="N26" s="243"/>
      <c r="O26" s="243"/>
      <c r="P26" s="243"/>
      <c r="Q26" s="243"/>
      <c r="R26" s="243"/>
      <c r="S26" s="243"/>
      <c r="T26" s="243"/>
      <c r="U26" s="243"/>
      <c r="V26" s="243"/>
      <c r="W26" s="243"/>
      <c r="X26" s="243"/>
      <c r="Y26" s="243"/>
      <c r="Z26" s="243"/>
    </row>
    <row r="27" spans="1:26" ht="16.5" x14ac:dyDescent="0.25">
      <c r="A27" s="242"/>
      <c r="B27" s="243" t="s">
        <v>954</v>
      </c>
      <c r="C27" s="260"/>
      <c r="D27" s="244"/>
      <c r="E27" s="275"/>
      <c r="F27" s="275"/>
      <c r="G27" s="444"/>
      <c r="H27" s="686">
        <v>45770</v>
      </c>
      <c r="I27" s="242" t="s">
        <v>442</v>
      </c>
      <c r="J27" s="243"/>
      <c r="K27" s="243"/>
      <c r="L27" s="243"/>
      <c r="M27" s="243"/>
      <c r="N27" s="243"/>
      <c r="O27" s="243"/>
      <c r="P27" s="243"/>
      <c r="Q27" s="243"/>
      <c r="R27" s="243"/>
      <c r="S27" s="243"/>
      <c r="T27" s="243"/>
      <c r="U27" s="243"/>
      <c r="V27" s="243"/>
      <c r="W27" s="243"/>
      <c r="X27" s="243"/>
      <c r="Y27" s="243"/>
      <c r="Z27" s="243"/>
    </row>
    <row r="28" spans="1:26" ht="16.5" x14ac:dyDescent="0.25">
      <c r="A28" s="242"/>
      <c r="B28" s="243" t="s">
        <v>955</v>
      </c>
      <c r="C28" s="260"/>
      <c r="D28" s="244"/>
      <c r="E28" s="275"/>
      <c r="F28" s="275"/>
      <c r="G28" s="444"/>
      <c r="H28" s="686">
        <v>45786</v>
      </c>
      <c r="I28" s="242" t="s">
        <v>535</v>
      </c>
      <c r="J28" s="243"/>
      <c r="K28" s="243"/>
      <c r="L28" s="243"/>
      <c r="M28" s="243"/>
      <c r="N28" s="243"/>
      <c r="O28" s="243"/>
      <c r="P28" s="243"/>
      <c r="Q28" s="243"/>
      <c r="R28" s="243"/>
      <c r="S28" s="243"/>
      <c r="T28" s="243"/>
      <c r="U28" s="243"/>
      <c r="V28" s="243"/>
      <c r="W28" s="243"/>
      <c r="X28" s="243"/>
      <c r="Y28" s="243"/>
      <c r="Z28" s="243"/>
    </row>
    <row r="29" spans="1:26" ht="16.5" x14ac:dyDescent="0.25">
      <c r="A29" s="242"/>
      <c r="B29" s="243" t="s">
        <v>956</v>
      </c>
      <c r="C29" s="260"/>
      <c r="D29" s="244"/>
      <c r="E29" s="275"/>
      <c r="F29" s="275"/>
      <c r="G29" s="444"/>
      <c r="H29" s="686">
        <v>45805</v>
      </c>
      <c r="I29" s="242" t="s">
        <v>442</v>
      </c>
      <c r="J29" s="243"/>
      <c r="K29" s="243"/>
      <c r="L29" s="243"/>
      <c r="M29" s="243"/>
      <c r="N29" s="243"/>
      <c r="O29" s="243"/>
      <c r="P29" s="243"/>
      <c r="Q29" s="243"/>
      <c r="R29" s="243"/>
      <c r="S29" s="243"/>
      <c r="T29" s="243"/>
      <c r="U29" s="243"/>
      <c r="V29" s="243"/>
      <c r="W29" s="243"/>
      <c r="X29" s="243"/>
      <c r="Y29" s="243"/>
      <c r="Z29" s="243"/>
    </row>
    <row r="30" spans="1:26" ht="16.5" x14ac:dyDescent="0.25">
      <c r="A30" s="242"/>
      <c r="B30" s="243" t="s">
        <v>957</v>
      </c>
      <c r="C30" s="260"/>
      <c r="D30" s="244"/>
      <c r="E30" s="275"/>
      <c r="F30" s="275"/>
      <c r="G30" s="444"/>
      <c r="H30" s="686">
        <v>45817</v>
      </c>
      <c r="I30" s="242" t="s">
        <v>535</v>
      </c>
      <c r="J30" s="243"/>
      <c r="K30" s="243"/>
      <c r="L30" s="243"/>
      <c r="M30" s="243"/>
      <c r="N30" s="243"/>
      <c r="O30" s="243"/>
      <c r="P30" s="243"/>
      <c r="Q30" s="243"/>
      <c r="R30" s="243"/>
      <c r="S30" s="243"/>
      <c r="T30" s="243"/>
      <c r="U30" s="243"/>
      <c r="V30" s="243"/>
      <c r="W30" s="243"/>
      <c r="X30" s="243"/>
      <c r="Y30" s="243"/>
      <c r="Z30" s="243"/>
    </row>
    <row r="31" spans="1:26" ht="16.5" x14ac:dyDescent="0.25">
      <c r="A31" s="242"/>
      <c r="B31" s="243" t="s">
        <v>958</v>
      </c>
      <c r="C31" s="260"/>
      <c r="D31" s="244"/>
      <c r="E31" s="275"/>
      <c r="F31" s="275"/>
      <c r="G31" s="444"/>
      <c r="H31" s="686">
        <v>45817</v>
      </c>
      <c r="I31" s="242" t="s">
        <v>535</v>
      </c>
      <c r="J31" s="243"/>
      <c r="K31" s="243"/>
      <c r="L31" s="243"/>
      <c r="M31" s="243"/>
      <c r="N31" s="243"/>
      <c r="O31" s="243"/>
      <c r="P31" s="243"/>
      <c r="Q31" s="243"/>
      <c r="R31" s="243"/>
      <c r="S31" s="243"/>
      <c r="T31" s="243"/>
      <c r="U31" s="243"/>
      <c r="V31" s="243"/>
      <c r="W31" s="243"/>
      <c r="X31" s="243"/>
      <c r="Y31" s="243"/>
      <c r="Z31" s="243"/>
    </row>
    <row r="32" spans="1:26" ht="16.5" x14ac:dyDescent="0.25">
      <c r="A32" s="242"/>
      <c r="B32" s="243" t="s">
        <v>959</v>
      </c>
      <c r="C32" s="260"/>
      <c r="D32" s="244"/>
      <c r="E32" s="275"/>
      <c r="F32" s="275"/>
      <c r="G32" s="444"/>
      <c r="H32" s="686">
        <v>45870</v>
      </c>
      <c r="I32" s="242" t="s">
        <v>442</v>
      </c>
      <c r="J32" s="243"/>
      <c r="K32" s="243"/>
      <c r="L32" s="243"/>
      <c r="M32" s="243"/>
      <c r="N32" s="243"/>
      <c r="O32" s="243"/>
      <c r="P32" s="243"/>
      <c r="Q32" s="243"/>
      <c r="R32" s="243"/>
      <c r="S32" s="243"/>
      <c r="T32" s="243"/>
      <c r="U32" s="243"/>
      <c r="V32" s="243"/>
      <c r="W32" s="243"/>
      <c r="X32" s="243"/>
      <c r="Y32" s="243"/>
      <c r="Z32" s="243"/>
    </row>
    <row r="33" spans="1:26" ht="16.5" x14ac:dyDescent="0.25">
      <c r="A33" s="242"/>
      <c r="B33" s="243" t="s">
        <v>960</v>
      </c>
      <c r="C33" s="260"/>
      <c r="D33" s="244"/>
      <c r="E33" s="275"/>
      <c r="F33" s="275"/>
      <c r="G33" s="444"/>
      <c r="H33" s="686">
        <v>45909</v>
      </c>
      <c r="I33" s="242" t="s">
        <v>535</v>
      </c>
      <c r="J33" s="243"/>
      <c r="K33" s="243"/>
      <c r="L33" s="243"/>
      <c r="M33" s="243"/>
      <c r="N33" s="243"/>
      <c r="O33" s="243"/>
      <c r="P33" s="243"/>
      <c r="Q33" s="243"/>
      <c r="R33" s="243"/>
      <c r="S33" s="243"/>
      <c r="T33" s="243"/>
      <c r="U33" s="243"/>
      <c r="V33" s="243"/>
      <c r="W33" s="243"/>
      <c r="X33" s="243"/>
      <c r="Y33" s="243"/>
      <c r="Z33" s="243"/>
    </row>
    <row r="34" spans="1:26" ht="16.5" x14ac:dyDescent="0.25">
      <c r="A34" s="242"/>
      <c r="B34" s="243" t="s">
        <v>961</v>
      </c>
      <c r="C34" s="260"/>
      <c r="D34" s="244"/>
      <c r="E34" s="275"/>
      <c r="F34" s="275"/>
      <c r="G34" s="444"/>
      <c r="H34" s="686">
        <v>45915</v>
      </c>
      <c r="I34" s="242" t="s">
        <v>442</v>
      </c>
      <c r="J34" s="243"/>
      <c r="K34" s="243"/>
      <c r="L34" s="243"/>
      <c r="M34" s="243"/>
      <c r="N34" s="243"/>
      <c r="O34" s="243"/>
      <c r="P34" s="243"/>
      <c r="Q34" s="243"/>
      <c r="R34" s="243"/>
      <c r="S34" s="243"/>
      <c r="T34" s="243"/>
      <c r="U34" s="243"/>
      <c r="V34" s="243"/>
      <c r="W34" s="243"/>
      <c r="X34" s="243"/>
      <c r="Y34" s="243"/>
      <c r="Z34" s="243"/>
    </row>
    <row r="35" spans="1:26" ht="16.5" x14ac:dyDescent="0.25">
      <c r="A35" s="242"/>
      <c r="B35" s="243" t="s">
        <v>962</v>
      </c>
      <c r="C35" s="260"/>
      <c r="D35" s="244"/>
      <c r="E35" s="275"/>
      <c r="F35" s="275"/>
      <c r="G35" s="444"/>
      <c r="H35" s="686">
        <v>45978</v>
      </c>
      <c r="I35" s="242" t="s">
        <v>535</v>
      </c>
      <c r="J35" s="243"/>
      <c r="K35" s="243"/>
      <c r="L35" s="243"/>
      <c r="M35" s="243"/>
      <c r="N35" s="243"/>
      <c r="O35" s="243"/>
      <c r="P35" s="243"/>
      <c r="Q35" s="243"/>
      <c r="R35" s="243"/>
      <c r="S35" s="243"/>
      <c r="T35" s="243"/>
      <c r="U35" s="243"/>
      <c r="V35" s="243"/>
      <c r="W35" s="243"/>
      <c r="X35" s="243"/>
      <c r="Y35" s="243"/>
      <c r="Z35" s="243"/>
    </row>
    <row r="36" spans="1:26" ht="16.5" x14ac:dyDescent="0.25">
      <c r="A36" s="242"/>
      <c r="B36" s="243" t="s">
        <v>963</v>
      </c>
      <c r="C36" s="260"/>
      <c r="D36" s="244"/>
      <c r="E36" s="275"/>
      <c r="F36" s="275"/>
      <c r="G36" s="444"/>
      <c r="H36" s="686">
        <v>45937</v>
      </c>
      <c r="I36" s="242" t="s">
        <v>535</v>
      </c>
      <c r="J36" s="243"/>
      <c r="K36" s="243"/>
      <c r="L36" s="243"/>
      <c r="M36" s="243"/>
      <c r="N36" s="243"/>
      <c r="O36" s="243"/>
      <c r="P36" s="243"/>
      <c r="Q36" s="243"/>
      <c r="R36" s="243"/>
      <c r="S36" s="243"/>
      <c r="T36" s="243"/>
      <c r="U36" s="243"/>
      <c r="V36" s="243"/>
      <c r="W36" s="243"/>
      <c r="X36" s="243"/>
      <c r="Y36" s="243"/>
      <c r="Z36" s="243"/>
    </row>
    <row r="37" spans="1:26" ht="16.5" x14ac:dyDescent="0.25">
      <c r="A37" s="242"/>
      <c r="B37" s="243" t="s">
        <v>964</v>
      </c>
      <c r="C37" s="260"/>
      <c r="D37" s="244"/>
      <c r="E37" s="275"/>
      <c r="F37" s="275"/>
      <c r="G37" s="444"/>
      <c r="H37" s="686">
        <v>45950</v>
      </c>
      <c r="I37" s="242" t="s">
        <v>535</v>
      </c>
      <c r="J37" s="243"/>
      <c r="K37" s="243"/>
      <c r="L37" s="243"/>
      <c r="N37" s="243"/>
      <c r="O37" s="243"/>
      <c r="P37" s="243"/>
      <c r="Q37" s="243"/>
      <c r="R37" s="243"/>
      <c r="S37" s="243"/>
      <c r="T37" s="243"/>
      <c r="U37" s="243"/>
      <c r="V37" s="243"/>
      <c r="W37" s="243"/>
      <c r="X37" s="243"/>
      <c r="Y37" s="243"/>
      <c r="Z37" s="243"/>
    </row>
    <row r="38" spans="1:26" ht="16.5" x14ac:dyDescent="0.25">
      <c r="A38" s="242"/>
      <c r="B38" s="243" t="s">
        <v>965</v>
      </c>
      <c r="C38" s="260"/>
      <c r="D38" s="244"/>
      <c r="E38" s="275"/>
      <c r="F38" s="275"/>
      <c r="G38" s="444"/>
      <c r="H38" s="686">
        <v>45964</v>
      </c>
      <c r="I38" s="242" t="s">
        <v>535</v>
      </c>
      <c r="J38" s="243"/>
      <c r="K38" s="243"/>
      <c r="L38" s="243"/>
      <c r="M38" s="243"/>
      <c r="N38" s="243"/>
      <c r="O38" s="243"/>
      <c r="P38" s="243"/>
      <c r="Q38" s="243"/>
      <c r="R38" s="243"/>
      <c r="S38" s="243"/>
      <c r="T38" s="243"/>
      <c r="U38" s="243"/>
      <c r="V38" s="243"/>
      <c r="W38" s="243"/>
      <c r="X38" s="243"/>
      <c r="Y38" s="243"/>
      <c r="Z38" s="243"/>
    </row>
    <row r="39" spans="1:26" ht="16.5" x14ac:dyDescent="0.25">
      <c r="A39" s="242"/>
      <c r="B39" s="243" t="s">
        <v>965</v>
      </c>
      <c r="C39" s="260"/>
      <c r="D39" s="244"/>
      <c r="E39" s="275"/>
      <c r="F39" s="275"/>
      <c r="G39" s="444"/>
      <c r="H39" s="686">
        <v>45992</v>
      </c>
      <c r="I39" s="242" t="s">
        <v>442</v>
      </c>
      <c r="J39" s="243"/>
      <c r="K39" s="243"/>
      <c r="L39" s="243"/>
      <c r="M39" s="243"/>
      <c r="N39" s="243"/>
      <c r="O39" s="243"/>
      <c r="P39" s="243"/>
      <c r="Q39" s="243"/>
      <c r="R39" s="243"/>
      <c r="S39" s="243"/>
      <c r="T39" s="243"/>
      <c r="U39" s="243"/>
      <c r="V39" s="243"/>
      <c r="W39" s="243"/>
      <c r="X39" s="243"/>
      <c r="Y39" s="243"/>
      <c r="Z39" s="243"/>
    </row>
    <row r="40" spans="1:26" ht="16.5" x14ac:dyDescent="0.25">
      <c r="A40" s="242"/>
      <c r="B40" s="243" t="s">
        <v>966</v>
      </c>
      <c r="C40" s="260"/>
      <c r="D40" s="244"/>
      <c r="E40" s="275"/>
      <c r="F40" s="275"/>
      <c r="G40" s="444"/>
      <c r="H40" s="686">
        <v>45994</v>
      </c>
      <c r="I40" s="242" t="s">
        <v>967</v>
      </c>
      <c r="J40" s="243"/>
      <c r="K40" s="243"/>
      <c r="L40" s="243"/>
      <c r="M40" s="243"/>
      <c r="N40" s="243"/>
      <c r="O40" s="243"/>
      <c r="P40" s="243"/>
      <c r="Q40" s="243"/>
      <c r="R40" s="243"/>
      <c r="S40" s="243"/>
      <c r="T40" s="243"/>
      <c r="U40" s="243"/>
      <c r="V40" s="243"/>
      <c r="W40" s="243"/>
      <c r="X40" s="243"/>
      <c r="Y40" s="243"/>
      <c r="Z40" s="243"/>
    </row>
    <row r="41" spans="1:26" ht="15.75" customHeight="1" x14ac:dyDescent="0.25">
      <c r="A41" s="242"/>
      <c r="B41" s="243"/>
      <c r="C41" s="260"/>
      <c r="D41" s="244"/>
      <c r="E41" s="275"/>
      <c r="F41" s="275"/>
      <c r="G41" s="444"/>
      <c r="H41" s="686"/>
      <c r="I41" s="242"/>
      <c r="J41" s="243"/>
      <c r="K41" s="243"/>
      <c r="L41" s="243"/>
      <c r="M41" s="243"/>
      <c r="N41" s="243"/>
      <c r="O41" s="243"/>
      <c r="P41" s="243"/>
      <c r="Q41" s="243"/>
      <c r="R41" s="243"/>
      <c r="S41" s="243"/>
      <c r="T41" s="243"/>
      <c r="U41" s="243"/>
      <c r="V41" s="243"/>
      <c r="W41" s="243"/>
      <c r="X41" s="243"/>
      <c r="Y41" s="243"/>
      <c r="Z41" s="243"/>
    </row>
    <row r="42" spans="1:26" ht="15.75" customHeight="1" x14ac:dyDescent="0.25">
      <c r="A42" s="242">
        <v>1</v>
      </c>
      <c r="B42" s="243" t="s">
        <v>968</v>
      </c>
      <c r="C42" s="260"/>
      <c r="D42" s="244"/>
      <c r="E42" s="275">
        <v>34100000</v>
      </c>
      <c r="F42" s="275"/>
      <c r="G42" s="444"/>
      <c r="H42" s="686">
        <v>2023</v>
      </c>
      <c r="I42" s="242" t="s">
        <v>329</v>
      </c>
      <c r="J42" s="243" t="s">
        <v>969</v>
      </c>
      <c r="K42" s="243"/>
      <c r="L42" s="243"/>
      <c r="M42" s="243"/>
      <c r="N42" s="243"/>
      <c r="O42" s="243"/>
      <c r="P42" s="243"/>
      <c r="Q42" s="243"/>
      <c r="R42" s="243"/>
      <c r="S42" s="243"/>
      <c r="T42" s="243"/>
      <c r="U42" s="243"/>
      <c r="V42" s="243"/>
      <c r="W42" s="243"/>
      <c r="X42" s="243"/>
      <c r="Y42" s="243"/>
      <c r="Z42" s="243"/>
    </row>
    <row r="43" spans="1:26" ht="16.5" x14ac:dyDescent="0.25">
      <c r="A43" s="242">
        <v>2</v>
      </c>
      <c r="B43" s="243" t="s">
        <v>970</v>
      </c>
      <c r="C43" s="260"/>
      <c r="D43" s="244"/>
      <c r="E43" s="275">
        <v>60500000</v>
      </c>
      <c r="F43" s="275"/>
      <c r="G43" s="444"/>
      <c r="H43" s="686">
        <v>45398</v>
      </c>
      <c r="I43" s="242" t="s">
        <v>306</v>
      </c>
      <c r="J43" s="243"/>
      <c r="K43" s="243"/>
      <c r="L43" s="243"/>
      <c r="M43" s="243"/>
      <c r="N43" s="243"/>
      <c r="O43" s="243"/>
      <c r="P43" s="243"/>
      <c r="Q43" s="243"/>
      <c r="R43" s="243"/>
      <c r="S43" s="243"/>
      <c r="T43" s="243"/>
      <c r="U43" s="243"/>
      <c r="V43" s="243"/>
      <c r="W43" s="243"/>
      <c r="X43" s="243"/>
      <c r="Y43" s="243"/>
      <c r="Z43" s="243"/>
    </row>
    <row r="44" spans="1:26" ht="16.5" x14ac:dyDescent="0.25">
      <c r="A44" s="242">
        <v>3</v>
      </c>
      <c r="B44" s="243" t="s">
        <v>971</v>
      </c>
      <c r="C44" s="527"/>
      <c r="D44" s="244"/>
      <c r="E44" s="275">
        <v>9008000</v>
      </c>
      <c r="F44" s="275"/>
      <c r="G44" s="444"/>
      <c r="H44" s="686">
        <v>45343</v>
      </c>
      <c r="I44" s="242" t="s">
        <v>306</v>
      </c>
      <c r="J44" s="243"/>
      <c r="K44" s="243"/>
      <c r="L44" s="243"/>
      <c r="M44" s="243"/>
      <c r="N44" s="243"/>
      <c r="O44" s="243"/>
      <c r="P44" s="243"/>
      <c r="Q44" s="243"/>
      <c r="R44" s="243"/>
      <c r="S44" s="243"/>
      <c r="T44" s="243"/>
      <c r="U44" s="243"/>
      <c r="V44" s="243"/>
      <c r="W44" s="243"/>
      <c r="X44" s="243"/>
      <c r="Y44" s="243"/>
      <c r="Z44" s="243"/>
    </row>
    <row r="45" spans="1:26" ht="30" x14ac:dyDescent="0.25">
      <c r="A45" s="242">
        <v>4</v>
      </c>
      <c r="B45" s="472" t="s">
        <v>972</v>
      </c>
      <c r="C45" s="275"/>
      <c r="D45" s="243"/>
      <c r="E45" s="275">
        <v>10700000</v>
      </c>
      <c r="F45" s="275"/>
      <c r="G45" s="444"/>
      <c r="H45" s="686">
        <v>45343</v>
      </c>
      <c r="I45" s="242" t="s">
        <v>306</v>
      </c>
      <c r="J45" s="243"/>
      <c r="K45" s="243"/>
      <c r="L45" s="243"/>
      <c r="M45" s="243"/>
      <c r="N45" s="243"/>
      <c r="O45" s="243"/>
      <c r="P45" s="243"/>
      <c r="Q45" s="243"/>
      <c r="R45" s="243"/>
      <c r="S45" s="243"/>
      <c r="T45" s="243"/>
      <c r="U45" s="243"/>
      <c r="V45" s="243"/>
      <c r="W45" s="243"/>
      <c r="X45" s="243"/>
      <c r="Y45" s="243"/>
      <c r="Z45" s="243"/>
    </row>
    <row r="46" spans="1:26" x14ac:dyDescent="0.25">
      <c r="A46" s="242">
        <v>5</v>
      </c>
      <c r="B46" s="243" t="s">
        <v>973</v>
      </c>
      <c r="C46" s="243"/>
      <c r="D46" s="243"/>
      <c r="E46" s="275">
        <v>4800000</v>
      </c>
      <c r="F46" s="275"/>
      <c r="G46" s="444"/>
      <c r="H46" s="686">
        <v>45426</v>
      </c>
      <c r="I46" s="242" t="s">
        <v>306</v>
      </c>
      <c r="J46" s="243" t="s">
        <v>974</v>
      </c>
      <c r="K46" s="243"/>
      <c r="L46" s="243"/>
      <c r="M46" s="243"/>
      <c r="N46" s="243"/>
      <c r="O46" s="243"/>
      <c r="P46" s="243"/>
      <c r="Q46" s="243"/>
      <c r="R46" s="243"/>
      <c r="S46" s="243"/>
      <c r="T46" s="243"/>
      <c r="U46" s="243"/>
      <c r="V46" s="243"/>
      <c r="W46" s="243"/>
      <c r="X46" s="243"/>
      <c r="Y46" s="243"/>
      <c r="Z46" s="243"/>
    </row>
    <row r="47" spans="1:26" x14ac:dyDescent="0.25">
      <c r="A47" s="242">
        <v>6</v>
      </c>
      <c r="B47" s="243" t="s">
        <v>975</v>
      </c>
      <c r="C47" s="243"/>
      <c r="D47" s="243"/>
      <c r="E47" s="275">
        <v>4022000</v>
      </c>
      <c r="F47" s="275"/>
      <c r="G47" s="444"/>
      <c r="H47" s="686">
        <v>45461</v>
      </c>
      <c r="I47" s="242" t="s">
        <v>306</v>
      </c>
      <c r="J47" s="243"/>
      <c r="K47" s="243"/>
      <c r="L47" s="243"/>
      <c r="M47" s="243"/>
      <c r="N47" s="243"/>
      <c r="O47" s="243"/>
      <c r="P47" s="243"/>
      <c r="Q47" s="243"/>
      <c r="R47" s="243"/>
      <c r="S47" s="243"/>
      <c r="T47" s="243"/>
      <c r="U47" s="243"/>
      <c r="V47" s="243"/>
      <c r="W47" s="243"/>
      <c r="X47" s="243"/>
      <c r="Y47" s="243"/>
      <c r="Z47" s="243"/>
    </row>
    <row r="48" spans="1:26" x14ac:dyDescent="0.25">
      <c r="A48" s="242">
        <v>7</v>
      </c>
      <c r="B48" s="243" t="s">
        <v>976</v>
      </c>
      <c r="C48" s="243"/>
      <c r="D48" s="243"/>
      <c r="E48" s="275">
        <v>3760000</v>
      </c>
      <c r="F48" s="275"/>
      <c r="G48" s="444"/>
      <c r="H48" s="686">
        <v>45461</v>
      </c>
      <c r="I48" s="242" t="s">
        <v>306</v>
      </c>
      <c r="J48" s="243"/>
      <c r="K48" s="243"/>
      <c r="L48" s="243"/>
      <c r="M48" s="243"/>
      <c r="N48" s="243"/>
      <c r="O48" s="243"/>
      <c r="P48" s="243"/>
      <c r="Q48" s="243"/>
      <c r="R48" s="243"/>
      <c r="S48" s="243"/>
      <c r="T48" s="243"/>
      <c r="U48" s="243"/>
      <c r="V48" s="243"/>
      <c r="W48" s="243"/>
      <c r="X48" s="243"/>
      <c r="Y48" s="243"/>
      <c r="Z48" s="243"/>
    </row>
    <row r="49" spans="1:26" ht="15.75" customHeight="1" x14ac:dyDescent="0.25">
      <c r="A49" s="242">
        <v>8</v>
      </c>
      <c r="B49" s="243" t="s">
        <v>977</v>
      </c>
      <c r="C49" s="243"/>
      <c r="D49" s="243"/>
      <c r="E49" s="275">
        <v>2600000</v>
      </c>
      <c r="F49" s="275"/>
      <c r="G49" s="444"/>
      <c r="H49" s="686">
        <v>45467</v>
      </c>
      <c r="I49" s="242" t="s">
        <v>306</v>
      </c>
      <c r="J49" s="243"/>
      <c r="K49" s="243"/>
      <c r="L49" s="243"/>
      <c r="M49" s="243"/>
      <c r="N49" s="243"/>
      <c r="O49" s="243"/>
      <c r="P49" s="243"/>
      <c r="Q49" s="243"/>
      <c r="R49" s="243"/>
      <c r="S49" s="243"/>
      <c r="T49" s="243"/>
      <c r="U49" s="243"/>
      <c r="V49" s="243"/>
      <c r="W49" s="243"/>
      <c r="X49" s="243"/>
      <c r="Y49" s="243"/>
      <c r="Z49" s="243"/>
    </row>
    <row r="50" spans="1:26" ht="15.75" customHeight="1" x14ac:dyDescent="0.25">
      <c r="A50" s="242">
        <v>9</v>
      </c>
      <c r="B50" s="243" t="s">
        <v>978</v>
      </c>
      <c r="C50" s="243"/>
      <c r="D50" s="243"/>
      <c r="E50" s="275">
        <v>70740000</v>
      </c>
      <c r="F50" s="275"/>
      <c r="G50" s="444"/>
      <c r="H50" s="686">
        <v>45467</v>
      </c>
      <c r="I50" s="242" t="s">
        <v>306</v>
      </c>
      <c r="J50" s="243"/>
      <c r="K50" s="243"/>
      <c r="L50" s="243"/>
      <c r="M50" s="243"/>
      <c r="N50" s="243"/>
      <c r="O50" s="243"/>
      <c r="P50" s="243"/>
      <c r="Q50" s="243"/>
      <c r="R50" s="243"/>
      <c r="S50" s="243"/>
      <c r="T50" s="243"/>
      <c r="U50" s="243"/>
      <c r="V50" s="243"/>
      <c r="W50" s="243"/>
      <c r="X50" s="243"/>
      <c r="Y50" s="243"/>
      <c r="Z50" s="243"/>
    </row>
    <row r="51" spans="1:26" ht="15.75" customHeight="1" x14ac:dyDescent="0.25">
      <c r="A51" s="242">
        <v>10</v>
      </c>
      <c r="B51" s="243" t="s">
        <v>979</v>
      </c>
      <c r="C51" s="243"/>
      <c r="D51" s="243"/>
      <c r="E51" s="275">
        <v>27115000</v>
      </c>
      <c r="F51" s="275"/>
      <c r="G51" s="444"/>
      <c r="H51" s="686">
        <v>45467</v>
      </c>
      <c r="I51" s="242" t="s">
        <v>306</v>
      </c>
      <c r="J51" s="243"/>
      <c r="K51" s="243" t="s">
        <v>980</v>
      </c>
      <c r="L51" s="243"/>
      <c r="M51" s="243"/>
      <c r="N51" s="243"/>
      <c r="O51" s="243"/>
      <c r="P51" s="243"/>
      <c r="Q51" s="243"/>
      <c r="R51" s="243"/>
      <c r="S51" s="243"/>
      <c r="T51" s="243"/>
      <c r="U51" s="243"/>
      <c r="V51" s="243"/>
      <c r="W51" s="243"/>
      <c r="X51" s="243"/>
      <c r="Y51" s="243"/>
      <c r="Z51" s="243"/>
    </row>
    <row r="52" spans="1:26" ht="15.75" customHeight="1" x14ac:dyDescent="0.25">
      <c r="A52" s="242">
        <v>11</v>
      </c>
      <c r="B52" s="243" t="s">
        <v>981</v>
      </c>
      <c r="C52" s="243"/>
      <c r="D52" s="243"/>
      <c r="E52" s="275">
        <v>4900000</v>
      </c>
      <c r="F52" s="275"/>
      <c r="G52" s="444"/>
      <c r="H52" s="686">
        <v>45441</v>
      </c>
      <c r="I52" s="242" t="s">
        <v>982</v>
      </c>
      <c r="J52" s="243"/>
      <c r="K52" s="243"/>
      <c r="L52" s="243"/>
      <c r="M52" s="243"/>
      <c r="N52" s="243"/>
      <c r="O52" s="243"/>
      <c r="P52" s="243"/>
      <c r="Q52" s="243"/>
      <c r="R52" s="243"/>
      <c r="S52" s="243"/>
      <c r="T52" s="243"/>
      <c r="U52" s="243"/>
      <c r="V52" s="243"/>
      <c r="W52" s="243"/>
      <c r="X52" s="243"/>
      <c r="Y52" s="243"/>
      <c r="Z52" s="243"/>
    </row>
    <row r="53" spans="1:26" ht="15.75" customHeight="1" x14ac:dyDescent="0.25">
      <c r="A53" s="242">
        <v>12</v>
      </c>
      <c r="B53" s="243" t="s">
        <v>983</v>
      </c>
      <c r="C53" s="243"/>
      <c r="D53" s="243"/>
      <c r="E53" s="275">
        <v>72468000</v>
      </c>
      <c r="F53" s="275"/>
      <c r="G53" s="444"/>
      <c r="H53" s="686">
        <v>45484</v>
      </c>
      <c r="I53" s="242" t="s">
        <v>306</v>
      </c>
      <c r="J53" s="243"/>
      <c r="K53" s="243"/>
      <c r="L53" s="243"/>
      <c r="M53" s="243"/>
      <c r="N53" s="243"/>
      <c r="O53" s="243"/>
      <c r="P53" s="243"/>
      <c r="Q53" s="243"/>
      <c r="R53" s="243"/>
      <c r="S53" s="243"/>
      <c r="T53" s="243"/>
      <c r="U53" s="243"/>
      <c r="V53" s="243"/>
      <c r="W53" s="243"/>
      <c r="X53" s="243"/>
      <c r="Y53" s="243"/>
      <c r="Z53" s="243"/>
    </row>
    <row r="54" spans="1:26" ht="15.75" customHeight="1" x14ac:dyDescent="0.25">
      <c r="A54" s="242">
        <v>13</v>
      </c>
      <c r="B54" s="243" t="s">
        <v>984</v>
      </c>
      <c r="C54" s="243"/>
      <c r="D54" s="243"/>
      <c r="E54" s="275">
        <f>14712000/1.08</f>
        <v>13622222.222222222</v>
      </c>
      <c r="F54" s="275"/>
      <c r="G54" s="444"/>
      <c r="H54" s="686"/>
      <c r="I54" s="242" t="s">
        <v>306</v>
      </c>
      <c r="J54" s="243"/>
      <c r="K54" s="243"/>
      <c r="L54" s="243"/>
      <c r="M54" s="243"/>
      <c r="N54" s="243"/>
      <c r="O54" s="243"/>
      <c r="P54" s="243"/>
      <c r="Q54" s="243"/>
      <c r="R54" s="243"/>
      <c r="S54" s="243"/>
      <c r="T54" s="243"/>
      <c r="U54" s="243"/>
      <c r="V54" s="243"/>
      <c r="W54" s="243"/>
      <c r="X54" s="243"/>
      <c r="Y54" s="243"/>
      <c r="Z54" s="243"/>
    </row>
    <row r="55" spans="1:26" ht="15.75" customHeight="1" x14ac:dyDescent="0.25">
      <c r="A55" s="242">
        <v>14</v>
      </c>
      <c r="B55" s="243" t="s">
        <v>985</v>
      </c>
      <c r="C55" s="243"/>
      <c r="D55" s="243"/>
      <c r="E55" s="275">
        <f>1300000*2</f>
        <v>2600000</v>
      </c>
      <c r="F55" s="275"/>
      <c r="G55" s="444"/>
      <c r="H55" s="686"/>
      <c r="I55" s="242" t="s">
        <v>306</v>
      </c>
      <c r="J55" s="243"/>
      <c r="K55" s="243"/>
      <c r="L55" s="243"/>
      <c r="M55" s="243"/>
      <c r="N55" s="243"/>
      <c r="O55" s="243"/>
      <c r="P55" s="243"/>
      <c r="Q55" s="243"/>
      <c r="R55" s="243"/>
      <c r="S55" s="243"/>
      <c r="T55" s="243"/>
      <c r="U55" s="243"/>
      <c r="V55" s="243"/>
      <c r="W55" s="243"/>
      <c r="X55" s="243"/>
      <c r="Y55" s="243"/>
      <c r="Z55" s="243"/>
    </row>
    <row r="56" spans="1:26" ht="15.75" customHeight="1" x14ac:dyDescent="0.25">
      <c r="A56" s="242">
        <v>15</v>
      </c>
      <c r="B56" s="243" t="s">
        <v>986</v>
      </c>
      <c r="C56" s="243"/>
      <c r="D56" s="243"/>
      <c r="E56" s="275">
        <f>29600000/1.08</f>
        <v>27407407.407407407</v>
      </c>
      <c r="F56" s="275"/>
      <c r="G56" s="528">
        <v>42200000</v>
      </c>
      <c r="H56" s="686">
        <v>45527</v>
      </c>
      <c r="I56" s="242" t="s">
        <v>306</v>
      </c>
      <c r="J56" s="243"/>
      <c r="K56" s="243"/>
      <c r="L56" s="243"/>
      <c r="M56" s="243"/>
      <c r="N56" s="243"/>
      <c r="O56" s="243"/>
      <c r="P56" s="243"/>
      <c r="Q56" s="243"/>
      <c r="R56" s="243"/>
      <c r="S56" s="243"/>
      <c r="T56" s="243"/>
      <c r="U56" s="243"/>
      <c r="V56" s="243"/>
      <c r="W56" s="243"/>
      <c r="X56" s="243"/>
      <c r="Y56" s="243"/>
      <c r="Z56" s="243"/>
    </row>
    <row r="57" spans="1:26" ht="15.75" customHeight="1" x14ac:dyDescent="0.25">
      <c r="A57" s="242">
        <v>16</v>
      </c>
      <c r="B57" s="243" t="s">
        <v>987</v>
      </c>
      <c r="C57" s="243"/>
      <c r="D57" s="243"/>
      <c r="E57" s="275">
        <v>15160000</v>
      </c>
      <c r="F57" s="275"/>
      <c r="G57" s="444"/>
      <c r="H57" s="686">
        <v>45543</v>
      </c>
      <c r="I57" s="242" t="s">
        <v>306</v>
      </c>
      <c r="J57" s="243"/>
      <c r="K57" s="243"/>
      <c r="L57" s="243"/>
      <c r="M57" s="243"/>
      <c r="N57" s="243"/>
      <c r="O57" s="243"/>
      <c r="P57" s="243"/>
      <c r="Q57" s="243"/>
      <c r="R57" s="243"/>
      <c r="S57" s="243"/>
      <c r="T57" s="243"/>
      <c r="U57" s="243"/>
      <c r="V57" s="243"/>
      <c r="W57" s="243"/>
      <c r="X57" s="243"/>
      <c r="Y57" s="243"/>
      <c r="Z57" s="243"/>
    </row>
    <row r="58" spans="1:26" ht="15.75" customHeight="1" x14ac:dyDescent="0.25">
      <c r="A58" s="242">
        <v>17</v>
      </c>
      <c r="B58" s="243" t="s">
        <v>988</v>
      </c>
      <c r="C58" s="243"/>
      <c r="D58" s="243"/>
      <c r="E58" s="275">
        <v>8898000</v>
      </c>
      <c r="F58" s="275"/>
      <c r="G58" s="444">
        <f>6160000+2395800</f>
        <v>8555800</v>
      </c>
      <c r="H58" s="686">
        <v>45568</v>
      </c>
      <c r="I58" s="242" t="s">
        <v>535</v>
      </c>
      <c r="J58" s="243"/>
      <c r="K58" s="243"/>
      <c r="L58" s="243"/>
      <c r="M58" s="243"/>
      <c r="N58" s="243"/>
      <c r="O58" s="243"/>
      <c r="P58" s="243"/>
      <c r="Q58" s="243"/>
      <c r="R58" s="243"/>
      <c r="S58" s="243"/>
      <c r="T58" s="243"/>
      <c r="U58" s="243"/>
      <c r="V58" s="243"/>
      <c r="W58" s="243"/>
      <c r="X58" s="243"/>
      <c r="Y58" s="243"/>
      <c r="Z58" s="243"/>
    </row>
    <row r="59" spans="1:26" ht="15.75" customHeight="1" x14ac:dyDescent="0.25">
      <c r="A59" s="242">
        <v>18</v>
      </c>
      <c r="B59" s="243" t="s">
        <v>989</v>
      </c>
      <c r="C59" s="243"/>
      <c r="D59" s="243"/>
      <c r="E59" s="275">
        <v>74853000</v>
      </c>
      <c r="F59" s="275"/>
      <c r="G59" s="444">
        <v>74853000</v>
      </c>
      <c r="H59" s="686">
        <v>45573</v>
      </c>
      <c r="I59" s="242" t="s">
        <v>535</v>
      </c>
      <c r="J59" s="243"/>
      <c r="K59" s="243"/>
      <c r="L59" s="243"/>
      <c r="M59" s="243"/>
      <c r="N59" s="243"/>
      <c r="O59" s="243"/>
      <c r="P59" s="243"/>
      <c r="Q59" s="243"/>
      <c r="R59" s="243"/>
      <c r="S59" s="243"/>
      <c r="T59" s="243"/>
      <c r="U59" s="243"/>
      <c r="V59" s="243"/>
      <c r="W59" s="243"/>
      <c r="X59" s="243"/>
      <c r="Y59" s="243"/>
      <c r="Z59" s="243"/>
    </row>
    <row r="60" spans="1:26" ht="15.75" customHeight="1" x14ac:dyDescent="0.25">
      <c r="A60" s="242">
        <v>19</v>
      </c>
      <c r="B60" s="243" t="s">
        <v>990</v>
      </c>
      <c r="C60" s="243"/>
      <c r="D60" s="243"/>
      <c r="E60" s="275"/>
      <c r="F60" s="275"/>
      <c r="G60" s="444">
        <v>2942000</v>
      </c>
      <c r="H60" s="686">
        <v>45593</v>
      </c>
      <c r="I60" s="242" t="s">
        <v>535</v>
      </c>
      <c r="J60" s="243"/>
      <c r="K60" s="243"/>
      <c r="L60" s="243"/>
      <c r="M60" s="243"/>
      <c r="N60" s="243"/>
      <c r="O60" s="243"/>
      <c r="P60" s="243"/>
      <c r="Q60" s="243"/>
      <c r="R60" s="243"/>
      <c r="S60" s="243"/>
      <c r="T60" s="243"/>
      <c r="U60" s="243"/>
      <c r="V60" s="243"/>
      <c r="W60" s="243"/>
      <c r="X60" s="243"/>
      <c r="Y60" s="243"/>
      <c r="Z60" s="243"/>
    </row>
    <row r="61" spans="1:26" ht="15.75" customHeight="1" x14ac:dyDescent="0.25">
      <c r="A61" s="242"/>
      <c r="B61" s="243"/>
      <c r="C61" s="243"/>
      <c r="D61" s="243"/>
      <c r="E61" s="275"/>
      <c r="F61" s="275"/>
      <c r="G61" s="444"/>
      <c r="H61" s="686"/>
      <c r="I61" s="242"/>
      <c r="J61" s="243"/>
      <c r="K61" s="243"/>
      <c r="L61" s="243"/>
      <c r="M61" s="243"/>
      <c r="N61" s="243"/>
      <c r="O61" s="243"/>
      <c r="P61" s="243"/>
      <c r="Q61" s="243"/>
      <c r="R61" s="243"/>
      <c r="S61" s="243"/>
      <c r="T61" s="243"/>
      <c r="U61" s="243"/>
      <c r="V61" s="243"/>
      <c r="W61" s="243"/>
      <c r="X61" s="243"/>
      <c r="Y61" s="243"/>
      <c r="Z61" s="243"/>
    </row>
    <row r="62" spans="1:26" ht="15.75" customHeight="1" x14ac:dyDescent="0.25">
      <c r="A62" s="242"/>
      <c r="B62" s="243" t="s">
        <v>327</v>
      </c>
      <c r="C62" s="243"/>
      <c r="D62" s="243"/>
      <c r="E62" s="275"/>
      <c r="F62" s="275"/>
      <c r="G62" s="444"/>
      <c r="H62" s="686"/>
      <c r="I62" s="242"/>
      <c r="J62" s="243"/>
      <c r="K62" s="243"/>
      <c r="L62" s="243"/>
      <c r="M62" s="243"/>
      <c r="N62" s="243"/>
      <c r="O62" s="243"/>
      <c r="P62" s="243"/>
      <c r="Q62" s="243"/>
      <c r="R62" s="243"/>
      <c r="S62" s="243"/>
      <c r="T62" s="243"/>
      <c r="U62" s="243"/>
      <c r="V62" s="243"/>
      <c r="W62" s="243"/>
      <c r="X62" s="243"/>
      <c r="Y62" s="243"/>
      <c r="Z62" s="243"/>
    </row>
    <row r="63" spans="1:26" ht="15.75" customHeight="1" x14ac:dyDescent="0.25">
      <c r="A63" s="242"/>
      <c r="B63" s="243"/>
      <c r="C63" s="243"/>
      <c r="D63" s="243"/>
      <c r="E63" s="275"/>
      <c r="F63" s="275"/>
      <c r="G63" s="444"/>
      <c r="H63" s="686"/>
      <c r="I63" s="242"/>
      <c r="J63" s="243"/>
      <c r="K63" s="243"/>
      <c r="L63" s="243"/>
      <c r="M63" s="243"/>
      <c r="N63" s="243"/>
      <c r="O63" s="243"/>
      <c r="P63" s="243"/>
      <c r="Q63" s="243"/>
      <c r="R63" s="243"/>
      <c r="S63" s="243"/>
      <c r="T63" s="243"/>
      <c r="U63" s="243"/>
      <c r="V63" s="243"/>
      <c r="W63" s="243"/>
      <c r="X63" s="243"/>
      <c r="Y63" s="243"/>
      <c r="Z63" s="243"/>
    </row>
    <row r="64" spans="1:26" ht="15.75" customHeight="1" x14ac:dyDescent="0.25">
      <c r="A64" s="242"/>
      <c r="B64" s="243"/>
      <c r="C64" s="243"/>
      <c r="D64" s="243"/>
      <c r="E64" s="275"/>
      <c r="F64" s="275"/>
      <c r="G64" s="444"/>
      <c r="H64" s="686"/>
      <c r="I64" s="242"/>
      <c r="J64" s="243"/>
      <c r="K64" s="243"/>
      <c r="L64" s="243"/>
      <c r="M64" s="243"/>
      <c r="N64" s="243"/>
      <c r="O64" s="243"/>
      <c r="P64" s="243"/>
      <c r="Q64" s="243"/>
      <c r="R64" s="243"/>
      <c r="S64" s="243"/>
      <c r="T64" s="243"/>
      <c r="U64" s="243"/>
      <c r="V64" s="243"/>
      <c r="W64" s="243"/>
      <c r="X64" s="243"/>
      <c r="Y64" s="243"/>
      <c r="Z64" s="243"/>
    </row>
    <row r="65" spans="1:26" ht="15.75" customHeight="1" x14ac:dyDescent="0.25">
      <c r="A65" s="242"/>
      <c r="B65" s="243"/>
      <c r="C65" s="243"/>
      <c r="D65" s="243"/>
      <c r="E65" s="275"/>
      <c r="F65" s="275"/>
      <c r="G65" s="444"/>
      <c r="H65" s="686"/>
      <c r="I65" s="242"/>
      <c r="J65" s="243"/>
      <c r="K65" s="243"/>
      <c r="L65" s="243"/>
      <c r="M65" s="243"/>
      <c r="N65" s="243"/>
      <c r="O65" s="243"/>
      <c r="P65" s="243"/>
      <c r="Q65" s="243"/>
      <c r="R65" s="243"/>
      <c r="S65" s="243"/>
      <c r="T65" s="243"/>
      <c r="U65" s="243"/>
      <c r="V65" s="243"/>
      <c r="W65" s="243"/>
      <c r="X65" s="243"/>
      <c r="Y65" s="243"/>
      <c r="Z65" s="243"/>
    </row>
    <row r="66" spans="1:26" ht="15.75" customHeight="1" x14ac:dyDescent="0.25">
      <c r="A66" s="242"/>
      <c r="B66" s="243"/>
      <c r="C66" s="243"/>
      <c r="D66" s="243"/>
      <c r="E66" s="275"/>
      <c r="F66" s="275"/>
      <c r="G66" s="444"/>
      <c r="H66" s="686"/>
      <c r="I66" s="242"/>
      <c r="J66" s="243"/>
      <c r="K66" s="243"/>
      <c r="L66" s="243"/>
      <c r="M66" s="243"/>
      <c r="N66" s="243"/>
      <c r="O66" s="243"/>
      <c r="P66" s="243"/>
      <c r="Q66" s="243"/>
      <c r="R66" s="243"/>
      <c r="S66" s="243"/>
      <c r="T66" s="243"/>
      <c r="U66" s="243"/>
      <c r="V66" s="243"/>
      <c r="W66" s="243"/>
      <c r="X66" s="243"/>
      <c r="Y66" s="243"/>
      <c r="Z66" s="243"/>
    </row>
    <row r="67" spans="1:26" ht="15.75" customHeight="1" x14ac:dyDescent="0.25">
      <c r="A67" s="242"/>
      <c r="B67" s="243"/>
      <c r="C67" s="243"/>
      <c r="D67" s="243"/>
      <c r="E67" s="275"/>
      <c r="F67" s="275"/>
      <c r="G67" s="444"/>
      <c r="H67" s="686"/>
      <c r="I67" s="242"/>
      <c r="J67" s="243"/>
      <c r="K67" s="243"/>
      <c r="L67" s="243"/>
      <c r="M67" s="243"/>
      <c r="N67" s="243"/>
      <c r="O67" s="243"/>
      <c r="P67" s="243"/>
      <c r="Q67" s="243"/>
      <c r="R67" s="243"/>
      <c r="S67" s="243"/>
      <c r="T67" s="243"/>
      <c r="U67" s="243"/>
      <c r="V67" s="243"/>
      <c r="W67" s="243"/>
      <c r="X67" s="243"/>
      <c r="Y67" s="243"/>
      <c r="Z67" s="243"/>
    </row>
    <row r="68" spans="1:26" ht="15.75" customHeight="1" x14ac:dyDescent="0.25">
      <c r="A68" s="242"/>
      <c r="B68" s="243"/>
      <c r="C68" s="243"/>
      <c r="D68" s="243"/>
      <c r="E68" s="275"/>
      <c r="F68" s="275"/>
      <c r="G68" s="444"/>
      <c r="H68" s="686"/>
      <c r="I68" s="242"/>
      <c r="J68" s="243"/>
      <c r="K68" s="243"/>
      <c r="L68" s="243"/>
      <c r="M68" s="243"/>
      <c r="N68" s="243"/>
      <c r="O68" s="243"/>
      <c r="P68" s="243"/>
      <c r="Q68" s="243"/>
      <c r="R68" s="243"/>
      <c r="S68" s="243"/>
      <c r="T68" s="243"/>
      <c r="U68" s="243"/>
      <c r="V68" s="243"/>
      <c r="W68" s="243"/>
      <c r="X68" s="243"/>
      <c r="Y68" s="243"/>
      <c r="Z68" s="243"/>
    </row>
    <row r="69" spans="1:26" ht="15.75" customHeight="1" x14ac:dyDescent="0.25">
      <c r="A69" s="242"/>
      <c r="B69" s="243"/>
      <c r="C69" s="243"/>
      <c r="D69" s="243"/>
      <c r="E69" s="275"/>
      <c r="F69" s="275"/>
      <c r="G69" s="444"/>
      <c r="H69" s="686"/>
      <c r="I69" s="242"/>
      <c r="J69" s="243"/>
      <c r="K69" s="243"/>
      <c r="L69" s="243"/>
      <c r="M69" s="243"/>
      <c r="N69" s="243"/>
      <c r="O69" s="243"/>
      <c r="P69" s="243"/>
      <c r="Q69" s="243"/>
      <c r="R69" s="243"/>
      <c r="S69" s="243"/>
      <c r="T69" s="243"/>
      <c r="U69" s="243"/>
      <c r="V69" s="243"/>
      <c r="W69" s="243"/>
      <c r="X69" s="243"/>
      <c r="Y69" s="243"/>
      <c r="Z69" s="243"/>
    </row>
    <row r="70" spans="1:26" ht="15.75" customHeight="1" x14ac:dyDescent="0.25">
      <c r="A70" s="242"/>
      <c r="B70" s="243"/>
      <c r="C70" s="243"/>
      <c r="D70" s="243"/>
      <c r="E70" s="275"/>
      <c r="F70" s="275"/>
      <c r="G70" s="444"/>
      <c r="H70" s="686"/>
      <c r="I70" s="242"/>
      <c r="J70" s="243"/>
      <c r="K70" s="243"/>
      <c r="L70" s="243"/>
      <c r="M70" s="243"/>
      <c r="N70" s="243"/>
      <c r="O70" s="243"/>
      <c r="P70" s="243"/>
      <c r="Q70" s="243"/>
      <c r="R70" s="243"/>
      <c r="S70" s="243"/>
      <c r="T70" s="243"/>
      <c r="U70" s="243"/>
      <c r="V70" s="243"/>
      <c r="W70" s="243"/>
      <c r="X70" s="243"/>
      <c r="Y70" s="243"/>
      <c r="Z70" s="243"/>
    </row>
    <row r="71" spans="1:26" ht="15.75" customHeight="1" x14ac:dyDescent="0.25">
      <c r="A71" s="242"/>
      <c r="B71" s="243"/>
      <c r="C71" s="243"/>
      <c r="D71" s="243"/>
      <c r="E71" s="275"/>
      <c r="F71" s="275"/>
      <c r="G71" s="444"/>
      <c r="H71" s="686"/>
      <c r="I71" s="242"/>
      <c r="J71" s="243"/>
      <c r="K71" s="243"/>
      <c r="L71" s="243"/>
      <c r="M71" s="243"/>
      <c r="N71" s="243"/>
      <c r="O71" s="243"/>
      <c r="P71" s="243"/>
      <c r="Q71" s="243"/>
      <c r="R71" s="243"/>
      <c r="S71" s="243"/>
      <c r="T71" s="243"/>
      <c r="U71" s="243"/>
      <c r="V71" s="243"/>
      <c r="W71" s="243"/>
      <c r="X71" s="243"/>
      <c r="Y71" s="243"/>
      <c r="Z71" s="243"/>
    </row>
    <row r="72" spans="1:26" ht="15.75" customHeight="1" x14ac:dyDescent="0.25">
      <c r="A72" s="242"/>
      <c r="B72" s="243"/>
      <c r="C72" s="243"/>
      <c r="D72" s="243"/>
      <c r="E72" s="275"/>
      <c r="F72" s="275"/>
      <c r="G72" s="444"/>
      <c r="H72" s="686"/>
      <c r="I72" s="242"/>
      <c r="J72" s="243"/>
      <c r="K72" s="243"/>
      <c r="L72" s="243"/>
      <c r="M72" s="243"/>
      <c r="N72" s="243"/>
      <c r="O72" s="243"/>
      <c r="P72" s="243"/>
      <c r="Q72" s="243"/>
      <c r="R72" s="243"/>
      <c r="S72" s="243"/>
      <c r="T72" s="243"/>
      <c r="U72" s="243"/>
      <c r="V72" s="243"/>
      <c r="W72" s="243"/>
      <c r="X72" s="243"/>
      <c r="Y72" s="243"/>
      <c r="Z72" s="243"/>
    </row>
    <row r="73" spans="1:26" ht="15.75" customHeight="1" x14ac:dyDescent="0.25">
      <c r="A73" s="242"/>
      <c r="B73" s="243"/>
      <c r="C73" s="243"/>
      <c r="D73" s="243"/>
      <c r="E73" s="275"/>
      <c r="F73" s="275"/>
      <c r="G73" s="444"/>
      <c r="H73" s="686"/>
      <c r="I73" s="242"/>
      <c r="J73" s="243"/>
      <c r="K73" s="243"/>
      <c r="L73" s="243"/>
      <c r="M73" s="243"/>
      <c r="N73" s="243"/>
      <c r="O73" s="243"/>
      <c r="P73" s="243"/>
      <c r="Q73" s="243"/>
      <c r="R73" s="243"/>
      <c r="S73" s="243"/>
      <c r="T73" s="243"/>
      <c r="U73" s="243"/>
      <c r="V73" s="243"/>
      <c r="W73" s="243"/>
      <c r="X73" s="243"/>
      <c r="Y73" s="243"/>
      <c r="Z73" s="243"/>
    </row>
    <row r="74" spans="1:26" ht="15.75" customHeight="1" x14ac:dyDescent="0.25">
      <c r="A74" s="242"/>
      <c r="B74" s="243"/>
      <c r="C74" s="243"/>
      <c r="D74" s="243"/>
      <c r="E74" s="275"/>
      <c r="F74" s="275"/>
      <c r="G74" s="444"/>
      <c r="H74" s="686"/>
      <c r="I74" s="242"/>
      <c r="J74" s="243"/>
      <c r="K74" s="243"/>
      <c r="L74" s="243"/>
      <c r="M74" s="243"/>
      <c r="N74" s="243"/>
      <c r="O74" s="243"/>
      <c r="P74" s="243"/>
      <c r="Q74" s="243"/>
      <c r="R74" s="243"/>
      <c r="S74" s="243"/>
      <c r="T74" s="243"/>
      <c r="U74" s="243"/>
      <c r="V74" s="243"/>
      <c r="W74" s="243"/>
      <c r="X74" s="243"/>
      <c r="Y74" s="243"/>
      <c r="Z74" s="243"/>
    </row>
    <row r="75" spans="1:26" ht="15.75" customHeight="1" x14ac:dyDescent="0.25">
      <c r="A75" s="242"/>
      <c r="B75" s="243"/>
      <c r="C75" s="243"/>
      <c r="D75" s="243"/>
      <c r="E75" s="275"/>
      <c r="F75" s="275"/>
      <c r="G75" s="444"/>
      <c r="H75" s="686"/>
      <c r="I75" s="242"/>
      <c r="J75" s="243"/>
      <c r="K75" s="243"/>
      <c r="L75" s="243"/>
      <c r="M75" s="243"/>
      <c r="N75" s="243"/>
      <c r="O75" s="243"/>
      <c r="P75" s="243"/>
      <c r="Q75" s="243"/>
      <c r="R75" s="243"/>
      <c r="S75" s="243"/>
      <c r="T75" s="243"/>
      <c r="U75" s="243"/>
      <c r="V75" s="243"/>
      <c r="W75" s="243"/>
      <c r="X75" s="243"/>
      <c r="Y75" s="243"/>
      <c r="Z75" s="243"/>
    </row>
    <row r="76" spans="1:26" ht="15.75" customHeight="1" x14ac:dyDescent="0.25">
      <c r="A76" s="242"/>
      <c r="B76" s="243"/>
      <c r="C76" s="243"/>
      <c r="D76" s="243"/>
      <c r="E76" s="275"/>
      <c r="F76" s="275"/>
      <c r="G76" s="444"/>
      <c r="H76" s="686"/>
      <c r="I76" s="242"/>
      <c r="J76" s="243"/>
      <c r="K76" s="243"/>
      <c r="L76" s="243"/>
      <c r="M76" s="243"/>
      <c r="N76" s="243"/>
      <c r="O76" s="243"/>
      <c r="P76" s="243"/>
      <c r="Q76" s="243"/>
      <c r="R76" s="243"/>
      <c r="S76" s="243"/>
      <c r="T76" s="243"/>
      <c r="U76" s="243"/>
      <c r="V76" s="243"/>
      <c r="W76" s="243"/>
      <c r="X76" s="243"/>
      <c r="Y76" s="243"/>
      <c r="Z76" s="243"/>
    </row>
    <row r="77" spans="1:26" ht="15.75" customHeight="1" x14ac:dyDescent="0.25">
      <c r="A77" s="242"/>
      <c r="B77" s="243"/>
      <c r="C77" s="243"/>
      <c r="D77" s="243"/>
      <c r="E77" s="275"/>
      <c r="F77" s="275"/>
      <c r="G77" s="444"/>
      <c r="H77" s="686"/>
      <c r="I77" s="242"/>
      <c r="J77" s="243"/>
      <c r="K77" s="243"/>
      <c r="L77" s="243"/>
      <c r="M77" s="243"/>
      <c r="N77" s="243"/>
      <c r="O77" s="243"/>
      <c r="P77" s="243"/>
      <c r="Q77" s="243"/>
      <c r="R77" s="243"/>
      <c r="S77" s="243"/>
      <c r="T77" s="243"/>
      <c r="U77" s="243"/>
      <c r="V77" s="243"/>
      <c r="W77" s="243"/>
      <c r="X77" s="243"/>
      <c r="Y77" s="243"/>
      <c r="Z77" s="243"/>
    </row>
    <row r="78" spans="1:26" ht="15.75" customHeight="1" x14ac:dyDescent="0.25">
      <c r="A78" s="242"/>
      <c r="B78" s="243"/>
      <c r="C78" s="243"/>
      <c r="D78" s="243"/>
      <c r="E78" s="275"/>
      <c r="F78" s="275"/>
      <c r="G78" s="444"/>
      <c r="H78" s="686"/>
      <c r="I78" s="242"/>
      <c r="J78" s="243"/>
      <c r="K78" s="243"/>
      <c r="L78" s="243"/>
      <c r="M78" s="243"/>
      <c r="N78" s="243"/>
      <c r="O78" s="243"/>
      <c r="P78" s="243"/>
      <c r="Q78" s="243"/>
      <c r="R78" s="243"/>
      <c r="S78" s="243"/>
      <c r="T78" s="243"/>
      <c r="U78" s="243"/>
      <c r="V78" s="243"/>
      <c r="W78" s="243"/>
      <c r="X78" s="243"/>
      <c r="Y78" s="243"/>
      <c r="Z78" s="243"/>
    </row>
    <row r="79" spans="1:26" ht="15.75" customHeight="1" x14ac:dyDescent="0.25">
      <c r="A79" s="242"/>
      <c r="B79" s="243"/>
      <c r="C79" s="243"/>
      <c r="D79" s="243"/>
      <c r="E79" s="275"/>
      <c r="F79" s="275"/>
      <c r="G79" s="444"/>
      <c r="H79" s="686"/>
      <c r="I79" s="242"/>
      <c r="J79" s="243"/>
      <c r="K79" s="243"/>
      <c r="L79" s="243"/>
      <c r="M79" s="243"/>
      <c r="N79" s="243"/>
      <c r="O79" s="243"/>
      <c r="P79" s="243"/>
      <c r="Q79" s="243"/>
      <c r="R79" s="243"/>
      <c r="S79" s="243"/>
      <c r="T79" s="243"/>
      <c r="U79" s="243"/>
      <c r="V79" s="243"/>
      <c r="W79" s="243"/>
      <c r="X79" s="243"/>
      <c r="Y79" s="243"/>
      <c r="Z79" s="243"/>
    </row>
    <row r="80" spans="1:26" ht="15.75" customHeight="1" x14ac:dyDescent="0.25">
      <c r="A80" s="242"/>
      <c r="B80" s="243"/>
      <c r="C80" s="243"/>
      <c r="D80" s="243"/>
      <c r="E80" s="275"/>
      <c r="F80" s="275"/>
      <c r="G80" s="444"/>
      <c r="H80" s="686"/>
      <c r="I80" s="242"/>
      <c r="J80" s="243"/>
      <c r="K80" s="243"/>
      <c r="L80" s="243"/>
      <c r="M80" s="243"/>
      <c r="N80" s="243"/>
      <c r="O80" s="243"/>
      <c r="P80" s="243"/>
      <c r="Q80" s="243"/>
      <c r="R80" s="243"/>
      <c r="S80" s="243"/>
      <c r="T80" s="243"/>
      <c r="U80" s="243"/>
      <c r="V80" s="243"/>
      <c r="W80" s="243"/>
      <c r="X80" s="243"/>
      <c r="Y80" s="243"/>
      <c r="Z80" s="243"/>
    </row>
    <row r="81" spans="1:26" ht="15.75" customHeight="1" x14ac:dyDescent="0.25">
      <c r="A81" s="242"/>
      <c r="B81" s="243"/>
      <c r="C81" s="243"/>
      <c r="D81" s="243"/>
      <c r="E81" s="275"/>
      <c r="F81" s="275"/>
      <c r="G81" s="444"/>
      <c r="H81" s="686"/>
      <c r="I81" s="242"/>
      <c r="J81" s="243"/>
      <c r="K81" s="243"/>
      <c r="L81" s="243"/>
      <c r="M81" s="243"/>
      <c r="N81" s="243"/>
      <c r="O81" s="243"/>
      <c r="P81" s="243"/>
      <c r="Q81" s="243"/>
      <c r="R81" s="243"/>
      <c r="S81" s="243"/>
      <c r="T81" s="243"/>
      <c r="U81" s="243"/>
      <c r="V81" s="243"/>
      <c r="W81" s="243"/>
      <c r="X81" s="243"/>
      <c r="Y81" s="243"/>
      <c r="Z81" s="243"/>
    </row>
    <row r="82" spans="1:26" ht="15.75" customHeight="1" x14ac:dyDescent="0.25">
      <c r="A82" s="242"/>
      <c r="B82" s="243"/>
      <c r="C82" s="243"/>
      <c r="D82" s="243"/>
      <c r="E82" s="275"/>
      <c r="F82" s="275"/>
      <c r="G82" s="444"/>
      <c r="H82" s="686"/>
      <c r="I82" s="242"/>
      <c r="J82" s="243"/>
      <c r="K82" s="243"/>
      <c r="L82" s="243"/>
      <c r="M82" s="243"/>
      <c r="N82" s="243"/>
      <c r="O82" s="243"/>
      <c r="P82" s="243"/>
      <c r="Q82" s="243"/>
      <c r="R82" s="243"/>
      <c r="S82" s="243"/>
      <c r="T82" s="243"/>
      <c r="U82" s="243"/>
      <c r="V82" s="243"/>
      <c r="W82" s="243"/>
      <c r="X82" s="243"/>
      <c r="Y82" s="243"/>
      <c r="Z82" s="243"/>
    </row>
    <row r="83" spans="1:26" ht="15.75" customHeight="1" x14ac:dyDescent="0.25">
      <c r="A83" s="242"/>
      <c r="B83" s="243"/>
      <c r="C83" s="243"/>
      <c r="D83" s="243"/>
      <c r="E83" s="275"/>
      <c r="F83" s="275"/>
      <c r="G83" s="444"/>
      <c r="H83" s="686"/>
      <c r="I83" s="242"/>
      <c r="J83" s="243"/>
      <c r="K83" s="243"/>
      <c r="L83" s="243"/>
      <c r="M83" s="243"/>
      <c r="N83" s="243"/>
      <c r="O83" s="243"/>
      <c r="P83" s="243"/>
      <c r="Q83" s="243"/>
      <c r="R83" s="243"/>
      <c r="S83" s="243"/>
      <c r="T83" s="243"/>
      <c r="U83" s="243"/>
      <c r="V83" s="243"/>
      <c r="W83" s="243"/>
      <c r="X83" s="243"/>
      <c r="Y83" s="243"/>
      <c r="Z83" s="243"/>
    </row>
    <row r="84" spans="1:26" ht="15.75" customHeight="1" x14ac:dyDescent="0.25">
      <c r="A84" s="242"/>
      <c r="B84" s="243"/>
      <c r="C84" s="243"/>
      <c r="D84" s="243"/>
      <c r="E84" s="275"/>
      <c r="F84" s="275"/>
      <c r="G84" s="444"/>
      <c r="H84" s="686"/>
      <c r="I84" s="242"/>
      <c r="J84" s="243"/>
      <c r="K84" s="243"/>
      <c r="L84" s="243"/>
      <c r="M84" s="243"/>
      <c r="N84" s="243"/>
      <c r="O84" s="243"/>
      <c r="P84" s="243"/>
      <c r="Q84" s="243"/>
      <c r="R84" s="243"/>
      <c r="S84" s="243"/>
      <c r="T84" s="243"/>
      <c r="U84" s="243"/>
      <c r="V84" s="243"/>
      <c r="W84" s="243"/>
      <c r="X84" s="243"/>
      <c r="Y84" s="243"/>
      <c r="Z84" s="243"/>
    </row>
    <row r="85" spans="1:26" ht="15.75" customHeight="1" x14ac:dyDescent="0.25">
      <c r="A85" s="242"/>
      <c r="B85" s="243"/>
      <c r="C85" s="243"/>
      <c r="D85" s="243"/>
      <c r="E85" s="275"/>
      <c r="F85" s="275"/>
      <c r="G85" s="444"/>
      <c r="H85" s="686"/>
      <c r="I85" s="242"/>
      <c r="J85" s="243"/>
      <c r="K85" s="243"/>
      <c r="L85" s="243"/>
      <c r="M85" s="243"/>
      <c r="N85" s="243"/>
      <c r="O85" s="243"/>
      <c r="P85" s="243"/>
      <c r="Q85" s="243"/>
      <c r="R85" s="243"/>
      <c r="S85" s="243"/>
      <c r="T85" s="243"/>
      <c r="U85" s="243"/>
      <c r="V85" s="243"/>
      <c r="W85" s="243"/>
      <c r="X85" s="243"/>
      <c r="Y85" s="243"/>
      <c r="Z85" s="243"/>
    </row>
    <row r="86" spans="1:26" ht="15.75" customHeight="1" x14ac:dyDescent="0.25">
      <c r="A86" s="242"/>
      <c r="B86" s="243"/>
      <c r="C86" s="243"/>
      <c r="D86" s="243"/>
      <c r="E86" s="275"/>
      <c r="F86" s="275"/>
      <c r="G86" s="444"/>
      <c r="H86" s="686"/>
      <c r="I86" s="242"/>
      <c r="J86" s="243"/>
      <c r="K86" s="243"/>
      <c r="L86" s="243"/>
      <c r="M86" s="243"/>
      <c r="N86" s="243"/>
      <c r="O86" s="243"/>
      <c r="P86" s="243"/>
      <c r="Q86" s="243"/>
      <c r="R86" s="243"/>
      <c r="S86" s="243"/>
      <c r="T86" s="243"/>
      <c r="U86" s="243"/>
      <c r="V86" s="243"/>
      <c r="W86" s="243"/>
      <c r="X86" s="243"/>
      <c r="Y86" s="243"/>
      <c r="Z86" s="243"/>
    </row>
    <row r="87" spans="1:26" ht="15.75" customHeight="1" x14ac:dyDescent="0.25">
      <c r="A87" s="242"/>
      <c r="B87" s="243"/>
      <c r="C87" s="243"/>
      <c r="D87" s="243"/>
      <c r="E87" s="275"/>
      <c r="F87" s="275"/>
      <c r="G87" s="444"/>
      <c r="H87" s="686"/>
      <c r="I87" s="242"/>
      <c r="J87" s="243"/>
      <c r="K87" s="243"/>
      <c r="L87" s="243"/>
      <c r="M87" s="243"/>
      <c r="N87" s="243"/>
      <c r="O87" s="243"/>
      <c r="P87" s="243"/>
      <c r="Q87" s="243"/>
      <c r="R87" s="243"/>
      <c r="S87" s="243"/>
      <c r="T87" s="243"/>
      <c r="U87" s="243"/>
      <c r="V87" s="243"/>
      <c r="W87" s="243"/>
      <c r="X87" s="243"/>
      <c r="Y87" s="243"/>
      <c r="Z87" s="243"/>
    </row>
    <row r="88" spans="1:26" ht="15.75" customHeight="1" x14ac:dyDescent="0.25">
      <c r="A88" s="242"/>
      <c r="B88" s="243"/>
      <c r="C88" s="243"/>
      <c r="D88" s="243"/>
      <c r="E88" s="275"/>
      <c r="F88" s="275"/>
      <c r="G88" s="444"/>
      <c r="H88" s="686"/>
      <c r="I88" s="242"/>
      <c r="J88" s="243"/>
      <c r="K88" s="243"/>
      <c r="L88" s="243"/>
      <c r="M88" s="243"/>
      <c r="N88" s="243"/>
      <c r="O88" s="243"/>
      <c r="P88" s="243"/>
      <c r="Q88" s="243"/>
      <c r="R88" s="243"/>
      <c r="S88" s="243"/>
      <c r="T88" s="243"/>
      <c r="U88" s="243"/>
      <c r="V88" s="243"/>
      <c r="W88" s="243"/>
      <c r="X88" s="243"/>
      <c r="Y88" s="243"/>
      <c r="Z88" s="243"/>
    </row>
    <row r="89" spans="1:26" ht="15.75" customHeight="1" x14ac:dyDescent="0.25">
      <c r="A89" s="242"/>
      <c r="B89" s="243"/>
      <c r="C89" s="243"/>
      <c r="D89" s="243"/>
      <c r="E89" s="275"/>
      <c r="F89" s="275"/>
      <c r="G89" s="444"/>
      <c r="H89" s="686"/>
      <c r="I89" s="242"/>
      <c r="J89" s="243"/>
      <c r="K89" s="243"/>
      <c r="L89" s="243"/>
      <c r="M89" s="243"/>
      <c r="N89" s="243"/>
      <c r="O89" s="243"/>
      <c r="P89" s="243"/>
      <c r="Q89" s="243"/>
      <c r="R89" s="243"/>
      <c r="S89" s="243"/>
      <c r="T89" s="243"/>
      <c r="U89" s="243"/>
      <c r="V89" s="243"/>
      <c r="W89" s="243"/>
      <c r="X89" s="243"/>
      <c r="Y89" s="243"/>
      <c r="Z89" s="243"/>
    </row>
    <row r="90" spans="1:26" ht="15.75" customHeight="1" x14ac:dyDescent="0.25">
      <c r="A90" s="242"/>
      <c r="B90" s="243"/>
      <c r="C90" s="243"/>
      <c r="D90" s="243"/>
      <c r="E90" s="275"/>
      <c r="F90" s="275"/>
      <c r="G90" s="444"/>
      <c r="H90" s="686"/>
      <c r="I90" s="242"/>
      <c r="J90" s="243"/>
      <c r="K90" s="243"/>
      <c r="L90" s="243"/>
      <c r="M90" s="243"/>
      <c r="N90" s="243"/>
      <c r="O90" s="243"/>
      <c r="P90" s="243"/>
      <c r="Q90" s="243"/>
      <c r="R90" s="243"/>
      <c r="S90" s="243"/>
      <c r="T90" s="243"/>
      <c r="U90" s="243"/>
      <c r="V90" s="243"/>
      <c r="W90" s="243"/>
      <c r="X90" s="243"/>
      <c r="Y90" s="243"/>
      <c r="Z90" s="243"/>
    </row>
    <row r="91" spans="1:26" ht="15.75" customHeight="1" x14ac:dyDescent="0.25">
      <c r="A91" s="242"/>
      <c r="B91" s="243"/>
      <c r="C91" s="243"/>
      <c r="D91" s="243"/>
      <c r="E91" s="275"/>
      <c r="F91" s="275"/>
      <c r="G91" s="444"/>
      <c r="H91" s="686"/>
      <c r="I91" s="242"/>
      <c r="J91" s="243"/>
      <c r="K91" s="243"/>
      <c r="L91" s="243"/>
      <c r="M91" s="243"/>
      <c r="N91" s="243"/>
      <c r="O91" s="243"/>
      <c r="P91" s="243"/>
      <c r="Q91" s="243"/>
      <c r="R91" s="243"/>
      <c r="S91" s="243"/>
      <c r="T91" s="243"/>
      <c r="U91" s="243"/>
      <c r="V91" s="243"/>
      <c r="W91" s="243"/>
      <c r="X91" s="243"/>
      <c r="Y91" s="243"/>
      <c r="Z91" s="243"/>
    </row>
    <row r="92" spans="1:26" ht="15.75" customHeight="1" x14ac:dyDescent="0.25">
      <c r="A92" s="242"/>
      <c r="B92" s="243"/>
      <c r="C92" s="243"/>
      <c r="D92" s="243"/>
      <c r="E92" s="275"/>
      <c r="F92" s="275"/>
      <c r="G92" s="444"/>
      <c r="H92" s="686"/>
      <c r="I92" s="242"/>
      <c r="J92" s="243"/>
      <c r="K92" s="243"/>
      <c r="L92" s="243"/>
      <c r="M92" s="243"/>
      <c r="N92" s="243"/>
      <c r="O92" s="243"/>
      <c r="P92" s="243"/>
      <c r="Q92" s="243"/>
      <c r="R92" s="243"/>
      <c r="S92" s="243"/>
      <c r="T92" s="243"/>
      <c r="U92" s="243"/>
      <c r="V92" s="243"/>
      <c r="W92" s="243"/>
      <c r="X92" s="243"/>
      <c r="Y92" s="243"/>
      <c r="Z92" s="243"/>
    </row>
    <row r="93" spans="1:26" ht="15.75" customHeight="1" x14ac:dyDescent="0.25">
      <c r="A93" s="242"/>
      <c r="B93" s="243"/>
      <c r="C93" s="243"/>
      <c r="D93" s="243"/>
      <c r="E93" s="275"/>
      <c r="F93" s="275"/>
      <c r="G93" s="444"/>
      <c r="H93" s="686"/>
      <c r="I93" s="242"/>
      <c r="J93" s="243"/>
      <c r="K93" s="243"/>
      <c r="L93" s="243"/>
      <c r="M93" s="243"/>
      <c r="N93" s="243"/>
      <c r="O93" s="243"/>
      <c r="P93" s="243"/>
      <c r="Q93" s="243"/>
      <c r="R93" s="243"/>
      <c r="S93" s="243"/>
      <c r="T93" s="243"/>
      <c r="U93" s="243"/>
      <c r="V93" s="243"/>
      <c r="W93" s="243"/>
      <c r="X93" s="243"/>
      <c r="Y93" s="243"/>
      <c r="Z93" s="243"/>
    </row>
    <row r="94" spans="1:26" ht="15.75" customHeight="1" x14ac:dyDescent="0.25">
      <c r="A94" s="242"/>
      <c r="B94" s="243"/>
      <c r="C94" s="243"/>
      <c r="D94" s="243"/>
      <c r="E94" s="275"/>
      <c r="F94" s="275"/>
      <c r="G94" s="444"/>
      <c r="H94" s="686"/>
      <c r="I94" s="242"/>
      <c r="J94" s="243"/>
      <c r="K94" s="243"/>
      <c r="L94" s="243"/>
      <c r="M94" s="243"/>
      <c r="N94" s="243"/>
      <c r="O94" s="243"/>
      <c r="P94" s="243"/>
      <c r="Q94" s="243"/>
      <c r="R94" s="243"/>
      <c r="S94" s="243"/>
      <c r="T94" s="243"/>
      <c r="U94" s="243"/>
      <c r="V94" s="243"/>
      <c r="W94" s="243"/>
      <c r="X94" s="243"/>
      <c r="Y94" s="243"/>
      <c r="Z94" s="243"/>
    </row>
    <row r="95" spans="1:26" ht="15.75" customHeight="1" x14ac:dyDescent="0.25">
      <c r="A95" s="242"/>
      <c r="B95" s="243"/>
      <c r="C95" s="243"/>
      <c r="D95" s="243"/>
      <c r="E95" s="275"/>
      <c r="F95" s="275"/>
      <c r="G95" s="444"/>
      <c r="H95" s="686"/>
      <c r="I95" s="242"/>
      <c r="J95" s="243"/>
      <c r="K95" s="243"/>
      <c r="L95" s="243"/>
      <c r="M95" s="243"/>
      <c r="N95" s="243"/>
      <c r="O95" s="243"/>
      <c r="P95" s="243"/>
      <c r="Q95" s="243"/>
      <c r="R95" s="243"/>
      <c r="S95" s="243"/>
      <c r="T95" s="243"/>
      <c r="U95" s="243"/>
      <c r="V95" s="243"/>
      <c r="W95" s="243"/>
      <c r="X95" s="243"/>
      <c r="Y95" s="243"/>
      <c r="Z95" s="243"/>
    </row>
    <row r="96" spans="1:26" ht="15.75" customHeight="1" x14ac:dyDescent="0.25">
      <c r="A96" s="242"/>
      <c r="B96" s="243"/>
      <c r="C96" s="243"/>
      <c r="D96" s="243"/>
      <c r="E96" s="275"/>
      <c r="F96" s="275"/>
      <c r="G96" s="444"/>
      <c r="H96" s="686"/>
      <c r="I96" s="242"/>
      <c r="J96" s="243"/>
      <c r="K96" s="243"/>
      <c r="L96" s="243"/>
      <c r="M96" s="243"/>
      <c r="N96" s="243"/>
      <c r="O96" s="243"/>
      <c r="P96" s="243"/>
      <c r="Q96" s="243"/>
      <c r="R96" s="243"/>
      <c r="S96" s="243"/>
      <c r="T96" s="243"/>
      <c r="U96" s="243"/>
      <c r="V96" s="243"/>
      <c r="W96" s="243"/>
      <c r="X96" s="243"/>
      <c r="Y96" s="243"/>
      <c r="Z96" s="243"/>
    </row>
    <row r="97" spans="1:26" ht="15.75" customHeight="1" x14ac:dyDescent="0.25">
      <c r="A97" s="242"/>
      <c r="B97" s="243"/>
      <c r="C97" s="243"/>
      <c r="D97" s="243"/>
      <c r="E97" s="275"/>
      <c r="F97" s="275"/>
      <c r="G97" s="444"/>
      <c r="H97" s="686"/>
      <c r="I97" s="242"/>
      <c r="J97" s="243"/>
      <c r="K97" s="243"/>
      <c r="L97" s="243"/>
      <c r="M97" s="243"/>
      <c r="N97" s="243"/>
      <c r="O97" s="243"/>
      <c r="P97" s="243"/>
      <c r="Q97" s="243"/>
      <c r="R97" s="243"/>
      <c r="S97" s="243"/>
      <c r="T97" s="243"/>
      <c r="U97" s="243"/>
      <c r="V97" s="243"/>
      <c r="W97" s="243"/>
      <c r="X97" s="243"/>
      <c r="Y97" s="243"/>
      <c r="Z97" s="243"/>
    </row>
    <row r="98" spans="1:26" ht="15.75" customHeight="1" x14ac:dyDescent="0.25">
      <c r="A98" s="242"/>
      <c r="B98" s="243"/>
      <c r="C98" s="243"/>
      <c r="D98" s="243"/>
      <c r="E98" s="275"/>
      <c r="F98" s="275"/>
      <c r="G98" s="444"/>
      <c r="H98" s="686"/>
      <c r="I98" s="242"/>
      <c r="J98" s="243"/>
      <c r="K98" s="243"/>
      <c r="L98" s="243"/>
      <c r="M98" s="243"/>
      <c r="N98" s="243"/>
      <c r="O98" s="243"/>
      <c r="P98" s="243"/>
      <c r="Q98" s="243"/>
      <c r="R98" s="243"/>
      <c r="S98" s="243"/>
      <c r="T98" s="243"/>
      <c r="U98" s="243"/>
      <c r="V98" s="243"/>
      <c r="W98" s="243"/>
      <c r="X98" s="243"/>
      <c r="Y98" s="243"/>
      <c r="Z98" s="243"/>
    </row>
    <row r="99" spans="1:26" ht="15.75" customHeight="1" x14ac:dyDescent="0.25">
      <c r="A99" s="242"/>
      <c r="B99" s="243"/>
      <c r="C99" s="243"/>
      <c r="D99" s="243"/>
      <c r="E99" s="275"/>
      <c r="F99" s="275"/>
      <c r="G99" s="444"/>
      <c r="H99" s="686"/>
      <c r="I99" s="242"/>
      <c r="J99" s="243"/>
      <c r="K99" s="243"/>
      <c r="L99" s="243"/>
      <c r="M99" s="243"/>
      <c r="N99" s="243"/>
      <c r="O99" s="243"/>
      <c r="P99" s="243"/>
      <c r="Q99" s="243"/>
      <c r="R99" s="243"/>
      <c r="S99" s="243"/>
      <c r="T99" s="243"/>
      <c r="U99" s="243"/>
      <c r="V99" s="243"/>
      <c r="W99" s="243"/>
      <c r="X99" s="243"/>
      <c r="Y99" s="243"/>
      <c r="Z99" s="243"/>
    </row>
    <row r="100" spans="1:26" ht="15.75" customHeight="1" x14ac:dyDescent="0.25">
      <c r="A100" s="242"/>
      <c r="B100" s="243"/>
      <c r="C100" s="243"/>
      <c r="D100" s="243"/>
      <c r="E100" s="275"/>
      <c r="F100" s="275"/>
      <c r="G100" s="444"/>
      <c r="H100" s="686"/>
      <c r="I100" s="242"/>
      <c r="J100" s="243"/>
      <c r="K100" s="243"/>
      <c r="L100" s="243"/>
      <c r="M100" s="243"/>
      <c r="N100" s="243"/>
      <c r="O100" s="243"/>
      <c r="P100" s="243"/>
      <c r="Q100" s="243"/>
      <c r="R100" s="243"/>
      <c r="S100" s="243"/>
      <c r="T100" s="243"/>
      <c r="U100" s="243"/>
      <c r="V100" s="243"/>
      <c r="W100" s="243"/>
      <c r="X100" s="243"/>
      <c r="Y100" s="243"/>
      <c r="Z100" s="243"/>
    </row>
    <row r="101" spans="1:26" ht="15.75" customHeight="1" x14ac:dyDescent="0.25">
      <c r="A101" s="242"/>
      <c r="B101" s="243"/>
      <c r="C101" s="243"/>
      <c r="D101" s="243"/>
      <c r="E101" s="275"/>
      <c r="F101" s="275"/>
      <c r="G101" s="444"/>
      <c r="H101" s="686"/>
      <c r="I101" s="242"/>
      <c r="J101" s="243"/>
      <c r="K101" s="243"/>
      <c r="L101" s="243"/>
      <c r="M101" s="243"/>
      <c r="N101" s="243"/>
      <c r="O101" s="243"/>
      <c r="P101" s="243"/>
      <c r="Q101" s="243"/>
      <c r="R101" s="243"/>
      <c r="S101" s="243"/>
      <c r="T101" s="243"/>
      <c r="U101" s="243"/>
      <c r="V101" s="243"/>
      <c r="W101" s="243"/>
      <c r="X101" s="243"/>
      <c r="Y101" s="243"/>
      <c r="Z101" s="243"/>
    </row>
    <row r="102" spans="1:26" ht="15.75" customHeight="1" x14ac:dyDescent="0.25">
      <c r="A102" s="242"/>
      <c r="B102" s="243"/>
      <c r="C102" s="243"/>
      <c r="D102" s="243"/>
      <c r="E102" s="275"/>
      <c r="F102" s="275"/>
      <c r="G102" s="444"/>
      <c r="H102" s="686"/>
      <c r="I102" s="242"/>
      <c r="J102" s="243"/>
      <c r="K102" s="243"/>
      <c r="L102" s="243"/>
      <c r="M102" s="243"/>
      <c r="N102" s="243"/>
      <c r="O102" s="243"/>
      <c r="P102" s="243"/>
      <c r="Q102" s="243"/>
      <c r="R102" s="243"/>
      <c r="S102" s="243"/>
      <c r="T102" s="243"/>
      <c r="U102" s="243"/>
      <c r="V102" s="243"/>
      <c r="W102" s="243"/>
      <c r="X102" s="243"/>
      <c r="Y102" s="243"/>
      <c r="Z102" s="243"/>
    </row>
    <row r="103" spans="1:26" ht="15.75" customHeight="1" x14ac:dyDescent="0.25">
      <c r="A103" s="242"/>
      <c r="B103" s="243"/>
      <c r="C103" s="243"/>
      <c r="D103" s="243"/>
      <c r="E103" s="275"/>
      <c r="F103" s="275"/>
      <c r="G103" s="444"/>
      <c r="H103" s="686"/>
      <c r="I103" s="242"/>
      <c r="J103" s="243"/>
      <c r="K103" s="243"/>
      <c r="L103" s="243"/>
      <c r="M103" s="243"/>
      <c r="N103" s="243"/>
      <c r="O103" s="243"/>
      <c r="P103" s="243"/>
      <c r="Q103" s="243"/>
      <c r="R103" s="243"/>
      <c r="S103" s="243"/>
      <c r="T103" s="243"/>
      <c r="U103" s="243"/>
      <c r="V103" s="243"/>
      <c r="W103" s="243"/>
      <c r="X103" s="243"/>
      <c r="Y103" s="243"/>
      <c r="Z103" s="243"/>
    </row>
    <row r="104" spans="1:26" ht="15.75" customHeight="1" x14ac:dyDescent="0.25">
      <c r="A104" s="242"/>
      <c r="B104" s="243"/>
      <c r="C104" s="243"/>
      <c r="D104" s="243"/>
      <c r="E104" s="275"/>
      <c r="F104" s="275"/>
      <c r="G104" s="444"/>
      <c r="H104" s="686"/>
      <c r="I104" s="242"/>
      <c r="J104" s="243"/>
      <c r="K104" s="243"/>
      <c r="L104" s="243"/>
      <c r="M104" s="243"/>
      <c r="N104" s="243"/>
      <c r="O104" s="243"/>
      <c r="P104" s="243"/>
      <c r="Q104" s="243"/>
      <c r="R104" s="243"/>
      <c r="S104" s="243"/>
      <c r="T104" s="243"/>
      <c r="U104" s="243"/>
      <c r="V104" s="243"/>
      <c r="W104" s="243"/>
      <c r="X104" s="243"/>
      <c r="Y104" s="243"/>
      <c r="Z104" s="243"/>
    </row>
    <row r="105" spans="1:26" ht="15.75" customHeight="1" x14ac:dyDescent="0.25">
      <c r="A105" s="242"/>
      <c r="B105" s="243"/>
      <c r="C105" s="243"/>
      <c r="D105" s="243"/>
      <c r="E105" s="275"/>
      <c r="F105" s="275"/>
      <c r="G105" s="444"/>
      <c r="H105" s="686"/>
      <c r="I105" s="242"/>
      <c r="J105" s="243"/>
      <c r="K105" s="243"/>
      <c r="L105" s="243"/>
      <c r="M105" s="243"/>
      <c r="N105" s="243"/>
      <c r="O105" s="243"/>
      <c r="P105" s="243"/>
      <c r="Q105" s="243"/>
      <c r="R105" s="243"/>
      <c r="S105" s="243"/>
      <c r="T105" s="243"/>
      <c r="U105" s="243"/>
      <c r="V105" s="243"/>
      <c r="W105" s="243"/>
      <c r="X105" s="243"/>
      <c r="Y105" s="243"/>
      <c r="Z105" s="243"/>
    </row>
    <row r="106" spans="1:26" ht="15.75" customHeight="1" x14ac:dyDescent="0.25">
      <c r="A106" s="242"/>
      <c r="B106" s="243"/>
      <c r="C106" s="243"/>
      <c r="D106" s="243"/>
      <c r="E106" s="275"/>
      <c r="F106" s="275"/>
      <c r="G106" s="444"/>
      <c r="H106" s="686"/>
      <c r="I106" s="242"/>
      <c r="J106" s="243"/>
      <c r="K106" s="243"/>
      <c r="L106" s="243"/>
      <c r="M106" s="243"/>
      <c r="N106" s="243"/>
      <c r="O106" s="243"/>
      <c r="P106" s="243"/>
      <c r="Q106" s="243"/>
      <c r="R106" s="243"/>
      <c r="S106" s="243"/>
      <c r="T106" s="243"/>
      <c r="U106" s="243"/>
      <c r="V106" s="243"/>
      <c r="W106" s="243"/>
      <c r="X106" s="243"/>
      <c r="Y106" s="243"/>
      <c r="Z106" s="243"/>
    </row>
    <row r="107" spans="1:26" ht="15.75" customHeight="1" x14ac:dyDescent="0.25">
      <c r="A107" s="242"/>
      <c r="B107" s="243"/>
      <c r="C107" s="243"/>
      <c r="D107" s="243"/>
      <c r="E107" s="275"/>
      <c r="F107" s="275"/>
      <c r="G107" s="444"/>
      <c r="H107" s="686"/>
      <c r="I107" s="242"/>
      <c r="J107" s="243"/>
      <c r="K107" s="243"/>
      <c r="L107" s="243"/>
      <c r="M107" s="243"/>
      <c r="N107" s="243"/>
      <c r="O107" s="243"/>
      <c r="P107" s="243"/>
      <c r="Q107" s="243"/>
      <c r="R107" s="243"/>
      <c r="S107" s="243"/>
      <c r="T107" s="243"/>
      <c r="U107" s="243"/>
      <c r="V107" s="243"/>
      <c r="W107" s="243"/>
      <c r="X107" s="243"/>
      <c r="Y107" s="243"/>
      <c r="Z107" s="243"/>
    </row>
    <row r="108" spans="1:26" ht="15.75" customHeight="1" x14ac:dyDescent="0.25">
      <c r="A108" s="242"/>
      <c r="B108" s="243"/>
      <c r="C108" s="243"/>
      <c r="D108" s="243"/>
      <c r="E108" s="275"/>
      <c r="F108" s="275"/>
      <c r="G108" s="444"/>
      <c r="H108" s="686"/>
      <c r="I108" s="242"/>
      <c r="J108" s="243"/>
      <c r="K108" s="243"/>
      <c r="L108" s="243"/>
      <c r="M108" s="243"/>
      <c r="N108" s="243"/>
      <c r="O108" s="243"/>
      <c r="P108" s="243"/>
      <c r="Q108" s="243"/>
      <c r="R108" s="243"/>
      <c r="S108" s="243"/>
      <c r="T108" s="243"/>
      <c r="U108" s="243"/>
      <c r="V108" s="243"/>
      <c r="W108" s="243"/>
      <c r="X108" s="243"/>
      <c r="Y108" s="243"/>
      <c r="Z108" s="243"/>
    </row>
    <row r="109" spans="1:26" ht="15.75" customHeight="1" x14ac:dyDescent="0.25">
      <c r="A109" s="242"/>
      <c r="B109" s="243"/>
      <c r="C109" s="243"/>
      <c r="D109" s="243"/>
      <c r="E109" s="275"/>
      <c r="F109" s="275"/>
      <c r="G109" s="444"/>
      <c r="H109" s="686"/>
      <c r="I109" s="242"/>
      <c r="J109" s="243"/>
      <c r="K109" s="243"/>
      <c r="L109" s="243"/>
      <c r="M109" s="243"/>
      <c r="N109" s="243"/>
      <c r="O109" s="243"/>
      <c r="P109" s="243"/>
      <c r="Q109" s="243"/>
      <c r="R109" s="243"/>
      <c r="S109" s="243"/>
      <c r="T109" s="243"/>
      <c r="U109" s="243"/>
      <c r="V109" s="243"/>
      <c r="W109" s="243"/>
      <c r="X109" s="243"/>
      <c r="Y109" s="243"/>
      <c r="Z109" s="243"/>
    </row>
    <row r="110" spans="1:26" ht="15.75" customHeight="1" x14ac:dyDescent="0.25">
      <c r="A110" s="242"/>
      <c r="B110" s="243"/>
      <c r="C110" s="243"/>
      <c r="D110" s="243"/>
      <c r="E110" s="275"/>
      <c r="F110" s="275"/>
      <c r="G110" s="444"/>
      <c r="H110" s="686"/>
      <c r="I110" s="242"/>
      <c r="J110" s="243"/>
      <c r="K110" s="243"/>
      <c r="L110" s="243"/>
      <c r="M110" s="243"/>
      <c r="N110" s="243"/>
      <c r="O110" s="243"/>
      <c r="P110" s="243"/>
      <c r="Q110" s="243"/>
      <c r="R110" s="243"/>
      <c r="S110" s="243"/>
      <c r="T110" s="243"/>
      <c r="U110" s="243"/>
      <c r="V110" s="243"/>
      <c r="W110" s="243"/>
      <c r="X110" s="243"/>
      <c r="Y110" s="243"/>
      <c r="Z110" s="243"/>
    </row>
    <row r="111" spans="1:26" ht="15.75" customHeight="1" x14ac:dyDescent="0.25">
      <c r="A111" s="242"/>
      <c r="B111" s="243"/>
      <c r="C111" s="243"/>
      <c r="D111" s="243"/>
      <c r="E111" s="275"/>
      <c r="F111" s="275"/>
      <c r="G111" s="444"/>
      <c r="H111" s="686"/>
      <c r="I111" s="242"/>
      <c r="J111" s="243"/>
      <c r="K111" s="243"/>
      <c r="L111" s="243"/>
      <c r="M111" s="243"/>
      <c r="N111" s="243"/>
      <c r="O111" s="243"/>
      <c r="P111" s="243"/>
      <c r="Q111" s="243"/>
      <c r="R111" s="243"/>
      <c r="S111" s="243"/>
      <c r="T111" s="243"/>
      <c r="U111" s="243"/>
      <c r="V111" s="243"/>
      <c r="W111" s="243"/>
      <c r="X111" s="243"/>
      <c r="Y111" s="243"/>
      <c r="Z111" s="243"/>
    </row>
    <row r="112" spans="1:26" ht="15.75" customHeight="1" x14ac:dyDescent="0.25">
      <c r="A112" s="242"/>
      <c r="B112" s="243"/>
      <c r="C112" s="243"/>
      <c r="D112" s="243"/>
      <c r="E112" s="275"/>
      <c r="F112" s="275"/>
      <c r="G112" s="444"/>
      <c r="H112" s="686"/>
      <c r="I112" s="242"/>
      <c r="J112" s="243"/>
      <c r="K112" s="243"/>
      <c r="L112" s="243"/>
      <c r="M112" s="243"/>
      <c r="N112" s="243"/>
      <c r="O112" s="243"/>
      <c r="P112" s="243"/>
      <c r="Q112" s="243"/>
      <c r="R112" s="243"/>
      <c r="S112" s="243"/>
      <c r="T112" s="243"/>
      <c r="U112" s="243"/>
      <c r="V112" s="243"/>
      <c r="W112" s="243"/>
      <c r="X112" s="243"/>
      <c r="Y112" s="243"/>
      <c r="Z112" s="243"/>
    </row>
    <row r="113" spans="1:26" ht="15.75" customHeight="1" x14ac:dyDescent="0.25">
      <c r="A113" s="242"/>
      <c r="B113" s="243"/>
      <c r="C113" s="243"/>
      <c r="D113" s="243"/>
      <c r="E113" s="275"/>
      <c r="F113" s="275"/>
      <c r="G113" s="444"/>
      <c r="H113" s="686"/>
      <c r="I113" s="242"/>
      <c r="J113" s="243"/>
      <c r="K113" s="243"/>
      <c r="L113" s="243"/>
      <c r="M113" s="243"/>
      <c r="N113" s="243"/>
      <c r="O113" s="243"/>
      <c r="P113" s="243"/>
      <c r="Q113" s="243"/>
      <c r="R113" s="243"/>
      <c r="S113" s="243"/>
      <c r="T113" s="243"/>
      <c r="U113" s="243"/>
      <c r="V113" s="243"/>
      <c r="W113" s="243"/>
      <c r="X113" s="243"/>
      <c r="Y113" s="243"/>
      <c r="Z113" s="243"/>
    </row>
    <row r="114" spans="1:26" ht="15.75" customHeight="1" x14ac:dyDescent="0.25">
      <c r="A114" s="242"/>
      <c r="B114" s="243"/>
      <c r="C114" s="243"/>
      <c r="D114" s="243"/>
      <c r="E114" s="275"/>
      <c r="F114" s="275"/>
      <c r="G114" s="444"/>
      <c r="H114" s="686"/>
      <c r="I114" s="242"/>
      <c r="J114" s="243"/>
      <c r="K114" s="243"/>
      <c r="L114" s="243"/>
      <c r="M114" s="243"/>
      <c r="N114" s="243"/>
      <c r="O114" s="243"/>
      <c r="P114" s="243"/>
      <c r="Q114" s="243"/>
      <c r="R114" s="243"/>
      <c r="S114" s="243"/>
      <c r="T114" s="243"/>
      <c r="U114" s="243"/>
      <c r="V114" s="243"/>
      <c r="W114" s="243"/>
      <c r="X114" s="243"/>
      <c r="Y114" s="243"/>
      <c r="Z114" s="243"/>
    </row>
    <row r="115" spans="1:26" ht="15.75" customHeight="1" x14ac:dyDescent="0.25">
      <c r="A115" s="242"/>
      <c r="B115" s="243"/>
      <c r="C115" s="243"/>
      <c r="D115" s="243"/>
      <c r="E115" s="275"/>
      <c r="F115" s="275"/>
      <c r="G115" s="444"/>
      <c r="H115" s="686"/>
      <c r="I115" s="242"/>
      <c r="J115" s="243"/>
      <c r="K115" s="243"/>
      <c r="L115" s="243"/>
      <c r="M115" s="243"/>
      <c r="N115" s="243"/>
      <c r="O115" s="243"/>
      <c r="P115" s="243"/>
      <c r="Q115" s="243"/>
      <c r="R115" s="243"/>
      <c r="S115" s="243"/>
      <c r="T115" s="243"/>
      <c r="U115" s="243"/>
      <c r="V115" s="243"/>
      <c r="W115" s="243"/>
      <c r="X115" s="243"/>
      <c r="Y115" s="243"/>
      <c r="Z115" s="243"/>
    </row>
    <row r="116" spans="1:26" ht="15.75" customHeight="1" x14ac:dyDescent="0.25">
      <c r="A116" s="242"/>
      <c r="B116" s="243"/>
      <c r="C116" s="243"/>
      <c r="D116" s="243"/>
      <c r="E116" s="275"/>
      <c r="F116" s="275"/>
      <c r="G116" s="444"/>
      <c r="H116" s="686"/>
      <c r="I116" s="242"/>
      <c r="J116" s="243"/>
      <c r="K116" s="243"/>
      <c r="L116" s="243"/>
      <c r="M116" s="243"/>
      <c r="N116" s="243"/>
      <c r="O116" s="243"/>
      <c r="P116" s="243"/>
      <c r="Q116" s="243"/>
      <c r="R116" s="243"/>
      <c r="S116" s="243"/>
      <c r="T116" s="243"/>
      <c r="U116" s="243"/>
      <c r="V116" s="243"/>
      <c r="W116" s="243"/>
      <c r="X116" s="243"/>
      <c r="Y116" s="243"/>
      <c r="Z116" s="243"/>
    </row>
    <row r="117" spans="1:26" ht="15.75" customHeight="1" x14ac:dyDescent="0.25">
      <c r="A117" s="242"/>
      <c r="B117" s="243"/>
      <c r="C117" s="243"/>
      <c r="D117" s="243"/>
      <c r="E117" s="275"/>
      <c r="F117" s="275"/>
      <c r="G117" s="444"/>
      <c r="H117" s="686"/>
      <c r="I117" s="242"/>
      <c r="J117" s="243"/>
      <c r="K117" s="243"/>
      <c r="L117" s="243"/>
      <c r="M117" s="243"/>
      <c r="N117" s="243"/>
      <c r="O117" s="243"/>
      <c r="P117" s="243"/>
      <c r="Q117" s="243"/>
      <c r="R117" s="243"/>
      <c r="S117" s="243"/>
      <c r="T117" s="243"/>
      <c r="U117" s="243"/>
      <c r="V117" s="243"/>
      <c r="W117" s="243"/>
      <c r="X117" s="243"/>
      <c r="Y117" s="243"/>
      <c r="Z117" s="243"/>
    </row>
    <row r="118" spans="1:26" ht="15.75" customHeight="1" x14ac:dyDescent="0.25">
      <c r="A118" s="242"/>
      <c r="B118" s="243"/>
      <c r="C118" s="243"/>
      <c r="D118" s="243"/>
      <c r="E118" s="275"/>
      <c r="F118" s="275"/>
      <c r="G118" s="444"/>
      <c r="H118" s="686"/>
      <c r="I118" s="242"/>
      <c r="J118" s="243"/>
      <c r="K118" s="243"/>
      <c r="L118" s="243"/>
      <c r="M118" s="243"/>
      <c r="N118" s="243"/>
      <c r="O118" s="243"/>
      <c r="P118" s="243"/>
      <c r="Q118" s="243"/>
      <c r="R118" s="243"/>
      <c r="S118" s="243"/>
      <c r="T118" s="243"/>
      <c r="U118" s="243"/>
      <c r="V118" s="243"/>
      <c r="W118" s="243"/>
      <c r="X118" s="243"/>
      <c r="Y118" s="243"/>
      <c r="Z118" s="243"/>
    </row>
    <row r="119" spans="1:26" ht="15.75" customHeight="1" x14ac:dyDescent="0.25">
      <c r="A119" s="242"/>
      <c r="B119" s="243"/>
      <c r="C119" s="243"/>
      <c r="D119" s="243"/>
      <c r="E119" s="275"/>
      <c r="F119" s="275"/>
      <c r="G119" s="444"/>
      <c r="H119" s="686"/>
      <c r="I119" s="242"/>
      <c r="J119" s="243"/>
      <c r="K119" s="243"/>
      <c r="L119" s="243"/>
      <c r="M119" s="243"/>
      <c r="N119" s="243"/>
      <c r="O119" s="243"/>
      <c r="P119" s="243"/>
      <c r="Q119" s="243"/>
      <c r="R119" s="243"/>
      <c r="S119" s="243"/>
      <c r="T119" s="243"/>
      <c r="U119" s="243"/>
      <c r="V119" s="243"/>
      <c r="W119" s="243"/>
      <c r="X119" s="243"/>
      <c r="Y119" s="243"/>
      <c r="Z119" s="243"/>
    </row>
    <row r="120" spans="1:26" ht="15.75" customHeight="1" x14ac:dyDescent="0.25">
      <c r="A120" s="242"/>
      <c r="B120" s="243"/>
      <c r="C120" s="243"/>
      <c r="D120" s="243"/>
      <c r="E120" s="275"/>
      <c r="F120" s="275"/>
      <c r="G120" s="444"/>
      <c r="H120" s="686"/>
      <c r="I120" s="242"/>
      <c r="J120" s="243"/>
      <c r="K120" s="243"/>
      <c r="L120" s="243"/>
      <c r="M120" s="243"/>
      <c r="N120" s="243"/>
      <c r="O120" s="243"/>
      <c r="P120" s="243"/>
      <c r="Q120" s="243"/>
      <c r="R120" s="243"/>
      <c r="S120" s="243"/>
      <c r="T120" s="243"/>
      <c r="U120" s="243"/>
      <c r="V120" s="243"/>
      <c r="W120" s="243"/>
      <c r="X120" s="243"/>
      <c r="Y120" s="243"/>
      <c r="Z120" s="243"/>
    </row>
    <row r="121" spans="1:26" ht="15.75" customHeight="1" x14ac:dyDescent="0.25">
      <c r="A121" s="242"/>
      <c r="B121" s="243"/>
      <c r="C121" s="243"/>
      <c r="D121" s="243"/>
      <c r="E121" s="275"/>
      <c r="F121" s="275"/>
      <c r="G121" s="444"/>
      <c r="H121" s="686"/>
      <c r="I121" s="242"/>
      <c r="J121" s="243"/>
      <c r="K121" s="243"/>
      <c r="L121" s="243"/>
      <c r="M121" s="243"/>
      <c r="N121" s="243"/>
      <c r="O121" s="243"/>
      <c r="P121" s="243"/>
      <c r="Q121" s="243"/>
      <c r="R121" s="243"/>
      <c r="S121" s="243"/>
      <c r="T121" s="243"/>
      <c r="U121" s="243"/>
      <c r="V121" s="243"/>
      <c r="W121" s="243"/>
      <c r="X121" s="243"/>
      <c r="Y121" s="243"/>
      <c r="Z121" s="243"/>
    </row>
    <row r="122" spans="1:26" ht="15.75" customHeight="1" x14ac:dyDescent="0.25">
      <c r="A122" s="242"/>
      <c r="B122" s="243"/>
      <c r="C122" s="243"/>
      <c r="D122" s="243"/>
      <c r="E122" s="275"/>
      <c r="F122" s="275"/>
      <c r="G122" s="444"/>
      <c r="H122" s="686"/>
      <c r="I122" s="242"/>
      <c r="J122" s="243"/>
      <c r="K122" s="243"/>
      <c r="L122" s="243"/>
      <c r="M122" s="243"/>
      <c r="N122" s="243"/>
      <c r="O122" s="243"/>
      <c r="P122" s="243"/>
      <c r="Q122" s="243"/>
      <c r="R122" s="243"/>
      <c r="S122" s="243"/>
      <c r="T122" s="243"/>
      <c r="U122" s="243"/>
      <c r="V122" s="243"/>
      <c r="W122" s="243"/>
      <c r="X122" s="243"/>
      <c r="Y122" s="243"/>
      <c r="Z122" s="243"/>
    </row>
    <row r="123" spans="1:26" ht="15.75" customHeight="1" x14ac:dyDescent="0.25">
      <c r="A123" s="242"/>
      <c r="B123" s="243"/>
      <c r="C123" s="243"/>
      <c r="D123" s="243"/>
      <c r="E123" s="275"/>
      <c r="F123" s="275"/>
      <c r="G123" s="444"/>
      <c r="H123" s="686"/>
      <c r="I123" s="242"/>
      <c r="J123" s="243"/>
      <c r="K123" s="243"/>
      <c r="L123" s="243"/>
      <c r="M123" s="243"/>
      <c r="N123" s="243"/>
      <c r="O123" s="243"/>
      <c r="P123" s="243"/>
      <c r="Q123" s="243"/>
      <c r="R123" s="243"/>
      <c r="S123" s="243"/>
      <c r="T123" s="243"/>
      <c r="U123" s="243"/>
      <c r="V123" s="243"/>
      <c r="W123" s="243"/>
      <c r="X123" s="243"/>
      <c r="Y123" s="243"/>
      <c r="Z123" s="243"/>
    </row>
    <row r="124" spans="1:26" ht="15.75" customHeight="1" x14ac:dyDescent="0.25">
      <c r="A124" s="242"/>
      <c r="B124" s="243"/>
      <c r="C124" s="243"/>
      <c r="D124" s="243"/>
      <c r="E124" s="275"/>
      <c r="F124" s="275"/>
      <c r="G124" s="444"/>
      <c r="H124" s="686"/>
      <c r="I124" s="242"/>
      <c r="J124" s="243"/>
      <c r="K124" s="243"/>
      <c r="L124" s="243"/>
      <c r="M124" s="243"/>
      <c r="N124" s="243"/>
      <c r="O124" s="243"/>
      <c r="P124" s="243"/>
      <c r="Q124" s="243"/>
      <c r="R124" s="243"/>
      <c r="S124" s="243"/>
      <c r="T124" s="243"/>
      <c r="U124" s="243"/>
      <c r="V124" s="243"/>
      <c r="W124" s="243"/>
      <c r="X124" s="243"/>
      <c r="Y124" s="243"/>
      <c r="Z124" s="243"/>
    </row>
    <row r="125" spans="1:26" ht="15.75" customHeight="1" x14ac:dyDescent="0.25">
      <c r="A125" s="242"/>
      <c r="B125" s="243"/>
      <c r="C125" s="243"/>
      <c r="D125" s="243"/>
      <c r="E125" s="275"/>
      <c r="F125" s="275"/>
      <c r="G125" s="444"/>
      <c r="H125" s="686"/>
      <c r="I125" s="242"/>
      <c r="J125" s="243"/>
      <c r="K125" s="243"/>
      <c r="L125" s="243"/>
      <c r="M125" s="243"/>
      <c r="N125" s="243"/>
      <c r="O125" s="243"/>
      <c r="P125" s="243"/>
      <c r="Q125" s="243"/>
      <c r="R125" s="243"/>
      <c r="S125" s="243"/>
      <c r="T125" s="243"/>
      <c r="U125" s="243"/>
      <c r="V125" s="243"/>
      <c r="W125" s="243"/>
      <c r="X125" s="243"/>
      <c r="Y125" s="243"/>
      <c r="Z125" s="243"/>
    </row>
    <row r="126" spans="1:26" ht="15.75" customHeight="1" x14ac:dyDescent="0.25">
      <c r="A126" s="242"/>
      <c r="B126" s="243"/>
      <c r="C126" s="243"/>
      <c r="D126" s="243"/>
      <c r="E126" s="275"/>
      <c r="F126" s="275"/>
      <c r="G126" s="444"/>
      <c r="H126" s="686"/>
      <c r="I126" s="242"/>
      <c r="J126" s="243"/>
      <c r="K126" s="243"/>
      <c r="L126" s="243"/>
      <c r="M126" s="243"/>
      <c r="N126" s="243"/>
      <c r="O126" s="243"/>
      <c r="P126" s="243"/>
      <c r="Q126" s="243"/>
      <c r="R126" s="243"/>
      <c r="S126" s="243"/>
      <c r="T126" s="243"/>
      <c r="U126" s="243"/>
      <c r="V126" s="243"/>
      <c r="W126" s="243"/>
      <c r="X126" s="243"/>
      <c r="Y126" s="243"/>
      <c r="Z126" s="243"/>
    </row>
    <row r="127" spans="1:26" ht="15.75" customHeight="1" x14ac:dyDescent="0.25">
      <c r="A127" s="242"/>
      <c r="B127" s="243"/>
      <c r="C127" s="243"/>
      <c r="D127" s="243"/>
      <c r="E127" s="275"/>
      <c r="F127" s="275"/>
      <c r="G127" s="444"/>
      <c r="H127" s="686"/>
      <c r="I127" s="242"/>
      <c r="J127" s="243"/>
      <c r="K127" s="243"/>
      <c r="L127" s="243"/>
      <c r="M127" s="243"/>
      <c r="N127" s="243"/>
      <c r="O127" s="243"/>
      <c r="P127" s="243"/>
      <c r="Q127" s="243"/>
      <c r="R127" s="243"/>
      <c r="S127" s="243"/>
      <c r="T127" s="243"/>
      <c r="U127" s="243"/>
      <c r="V127" s="243"/>
      <c r="W127" s="243"/>
      <c r="X127" s="243"/>
      <c r="Y127" s="243"/>
      <c r="Z127" s="243"/>
    </row>
    <row r="128" spans="1:26" ht="15.75" customHeight="1" x14ac:dyDescent="0.25">
      <c r="A128" s="242"/>
      <c r="B128" s="243"/>
      <c r="C128" s="243"/>
      <c r="D128" s="243"/>
      <c r="E128" s="275"/>
      <c r="F128" s="275"/>
      <c r="G128" s="444"/>
      <c r="H128" s="686"/>
      <c r="I128" s="242"/>
      <c r="J128" s="243"/>
      <c r="K128" s="243"/>
      <c r="L128" s="243"/>
      <c r="M128" s="243"/>
      <c r="N128" s="243"/>
      <c r="O128" s="243"/>
      <c r="P128" s="243"/>
      <c r="Q128" s="243"/>
      <c r="R128" s="243"/>
      <c r="S128" s="243"/>
      <c r="T128" s="243"/>
      <c r="U128" s="243"/>
      <c r="V128" s="243"/>
      <c r="W128" s="243"/>
      <c r="X128" s="243"/>
      <c r="Y128" s="243"/>
      <c r="Z128" s="243"/>
    </row>
    <row r="129" spans="1:26" ht="15.75" customHeight="1" x14ac:dyDescent="0.25">
      <c r="A129" s="242"/>
      <c r="B129" s="243"/>
      <c r="C129" s="243"/>
      <c r="D129" s="243"/>
      <c r="E129" s="275"/>
      <c r="F129" s="275"/>
      <c r="G129" s="444"/>
      <c r="H129" s="686"/>
      <c r="I129" s="242"/>
      <c r="J129" s="243"/>
      <c r="K129" s="243"/>
      <c r="L129" s="243"/>
      <c r="M129" s="243"/>
      <c r="N129" s="243"/>
      <c r="O129" s="243"/>
      <c r="P129" s="243"/>
      <c r="Q129" s="243"/>
      <c r="R129" s="243"/>
      <c r="S129" s="243"/>
      <c r="T129" s="243"/>
      <c r="U129" s="243"/>
      <c r="V129" s="243"/>
      <c r="W129" s="243"/>
      <c r="X129" s="243"/>
      <c r="Y129" s="243"/>
      <c r="Z129" s="243"/>
    </row>
    <row r="130" spans="1:26" ht="15.75" customHeight="1" x14ac:dyDescent="0.25">
      <c r="A130" s="242"/>
      <c r="B130" s="243"/>
      <c r="C130" s="243"/>
      <c r="D130" s="243"/>
      <c r="E130" s="275"/>
      <c r="F130" s="275"/>
      <c r="G130" s="444"/>
      <c r="H130" s="686"/>
      <c r="I130" s="242"/>
      <c r="J130" s="243"/>
      <c r="K130" s="243"/>
      <c r="L130" s="243"/>
      <c r="M130" s="243"/>
      <c r="N130" s="243"/>
      <c r="O130" s="243"/>
      <c r="P130" s="243"/>
      <c r="Q130" s="243"/>
      <c r="R130" s="243"/>
      <c r="S130" s="243"/>
      <c r="T130" s="243"/>
      <c r="U130" s="243"/>
      <c r="V130" s="243"/>
      <c r="W130" s="243"/>
      <c r="X130" s="243"/>
      <c r="Y130" s="243"/>
      <c r="Z130" s="243"/>
    </row>
    <row r="131" spans="1:26" ht="15.75" customHeight="1" x14ac:dyDescent="0.25">
      <c r="A131" s="242"/>
      <c r="B131" s="243"/>
      <c r="C131" s="243"/>
      <c r="D131" s="243"/>
      <c r="E131" s="275"/>
      <c r="F131" s="275"/>
      <c r="G131" s="444"/>
      <c r="H131" s="686"/>
      <c r="I131" s="242"/>
      <c r="J131" s="243"/>
      <c r="K131" s="243"/>
      <c r="L131" s="243"/>
      <c r="M131" s="243"/>
      <c r="N131" s="243"/>
      <c r="O131" s="243"/>
      <c r="P131" s="243"/>
      <c r="Q131" s="243"/>
      <c r="R131" s="243"/>
      <c r="S131" s="243"/>
      <c r="T131" s="243"/>
      <c r="U131" s="243"/>
      <c r="V131" s="243"/>
      <c r="W131" s="243"/>
      <c r="X131" s="243"/>
      <c r="Y131" s="243"/>
      <c r="Z131" s="243"/>
    </row>
    <row r="132" spans="1:26" ht="15.75" customHeight="1" x14ac:dyDescent="0.25">
      <c r="A132" s="242"/>
      <c r="B132" s="243"/>
      <c r="C132" s="243"/>
      <c r="D132" s="243"/>
      <c r="E132" s="275"/>
      <c r="F132" s="275"/>
      <c r="G132" s="444"/>
      <c r="H132" s="686"/>
      <c r="I132" s="242"/>
      <c r="J132" s="243"/>
      <c r="K132" s="243"/>
      <c r="L132" s="243"/>
      <c r="M132" s="243"/>
      <c r="N132" s="243"/>
      <c r="O132" s="243"/>
      <c r="P132" s="243"/>
      <c r="Q132" s="243"/>
      <c r="R132" s="243"/>
      <c r="S132" s="243"/>
      <c r="T132" s="243"/>
      <c r="U132" s="243"/>
      <c r="V132" s="243"/>
      <c r="W132" s="243"/>
      <c r="X132" s="243"/>
      <c r="Y132" s="243"/>
      <c r="Z132" s="243"/>
    </row>
    <row r="133" spans="1:26" ht="15.75" customHeight="1" x14ac:dyDescent="0.25">
      <c r="A133" s="242"/>
      <c r="B133" s="243"/>
      <c r="C133" s="243"/>
      <c r="D133" s="243"/>
      <c r="E133" s="275"/>
      <c r="F133" s="275"/>
      <c r="G133" s="444"/>
      <c r="H133" s="686"/>
      <c r="I133" s="242"/>
      <c r="J133" s="243"/>
      <c r="K133" s="243"/>
      <c r="L133" s="243"/>
      <c r="M133" s="243"/>
      <c r="N133" s="243"/>
      <c r="O133" s="243"/>
      <c r="P133" s="243"/>
      <c r="Q133" s="243"/>
      <c r="R133" s="243"/>
      <c r="S133" s="243"/>
      <c r="T133" s="243"/>
      <c r="U133" s="243"/>
      <c r="V133" s="243"/>
      <c r="W133" s="243"/>
      <c r="X133" s="243"/>
      <c r="Y133" s="243"/>
      <c r="Z133" s="243"/>
    </row>
    <row r="134" spans="1:26" ht="15.75" customHeight="1" x14ac:dyDescent="0.25">
      <c r="A134" s="242"/>
      <c r="B134" s="243"/>
      <c r="C134" s="243"/>
      <c r="D134" s="243"/>
      <c r="E134" s="275"/>
      <c r="F134" s="275"/>
      <c r="G134" s="444"/>
      <c r="H134" s="686"/>
      <c r="I134" s="242"/>
      <c r="J134" s="243"/>
      <c r="K134" s="243"/>
      <c r="L134" s="243"/>
      <c r="M134" s="243"/>
      <c r="N134" s="243"/>
      <c r="O134" s="243"/>
      <c r="P134" s="243"/>
      <c r="Q134" s="243"/>
      <c r="R134" s="243"/>
      <c r="S134" s="243"/>
      <c r="T134" s="243"/>
      <c r="U134" s="243"/>
      <c r="V134" s="243"/>
      <c r="W134" s="243"/>
      <c r="X134" s="243"/>
      <c r="Y134" s="243"/>
      <c r="Z134" s="243"/>
    </row>
    <row r="135" spans="1:26" ht="15.75" customHeight="1" x14ac:dyDescent="0.25">
      <c r="A135" s="242"/>
      <c r="B135" s="243"/>
      <c r="C135" s="243"/>
      <c r="D135" s="243"/>
      <c r="E135" s="275"/>
      <c r="F135" s="275"/>
      <c r="G135" s="444"/>
      <c r="H135" s="686"/>
      <c r="I135" s="242"/>
      <c r="J135" s="243"/>
      <c r="K135" s="243"/>
      <c r="L135" s="243"/>
      <c r="M135" s="243"/>
      <c r="N135" s="243"/>
      <c r="O135" s="243"/>
      <c r="P135" s="243"/>
      <c r="Q135" s="243"/>
      <c r="R135" s="243"/>
      <c r="S135" s="243"/>
      <c r="T135" s="243"/>
      <c r="U135" s="243"/>
      <c r="V135" s="243"/>
      <c r="W135" s="243"/>
      <c r="X135" s="243"/>
      <c r="Y135" s="243"/>
      <c r="Z135" s="243"/>
    </row>
    <row r="136" spans="1:26" ht="15.75" customHeight="1" x14ac:dyDescent="0.25">
      <c r="A136" s="242"/>
      <c r="B136" s="243"/>
      <c r="C136" s="243"/>
      <c r="D136" s="243"/>
      <c r="E136" s="275"/>
      <c r="F136" s="275"/>
      <c r="G136" s="444"/>
      <c r="H136" s="686"/>
      <c r="I136" s="242"/>
      <c r="J136" s="243"/>
      <c r="K136" s="243"/>
      <c r="L136" s="243"/>
      <c r="M136" s="243"/>
      <c r="N136" s="243"/>
      <c r="O136" s="243"/>
      <c r="P136" s="243"/>
      <c r="Q136" s="243"/>
      <c r="R136" s="243"/>
      <c r="S136" s="243"/>
      <c r="T136" s="243"/>
      <c r="U136" s="243"/>
      <c r="V136" s="243"/>
      <c r="W136" s="243"/>
      <c r="X136" s="243"/>
      <c r="Y136" s="243"/>
      <c r="Z136" s="243"/>
    </row>
    <row r="137" spans="1:26" ht="15.75" customHeight="1" x14ac:dyDescent="0.25">
      <c r="A137" s="242"/>
      <c r="B137" s="243"/>
      <c r="C137" s="243"/>
      <c r="D137" s="243"/>
      <c r="E137" s="275"/>
      <c r="F137" s="275"/>
      <c r="G137" s="444"/>
      <c r="H137" s="686"/>
      <c r="I137" s="242"/>
      <c r="J137" s="243"/>
      <c r="K137" s="243"/>
      <c r="L137" s="243"/>
      <c r="M137" s="243"/>
      <c r="N137" s="243"/>
      <c r="O137" s="243"/>
      <c r="P137" s="243"/>
      <c r="Q137" s="243"/>
      <c r="R137" s="243"/>
      <c r="S137" s="243"/>
      <c r="T137" s="243"/>
      <c r="U137" s="243"/>
      <c r="V137" s="243"/>
      <c r="W137" s="243"/>
      <c r="X137" s="243"/>
      <c r="Y137" s="243"/>
      <c r="Z137" s="243"/>
    </row>
    <row r="138" spans="1:26" ht="15.75" customHeight="1" x14ac:dyDescent="0.25">
      <c r="A138" s="242"/>
      <c r="B138" s="243"/>
      <c r="C138" s="243"/>
      <c r="D138" s="243"/>
      <c r="E138" s="275"/>
      <c r="F138" s="275"/>
      <c r="G138" s="444"/>
      <c r="H138" s="686"/>
      <c r="I138" s="242"/>
      <c r="J138" s="243"/>
      <c r="K138" s="243"/>
      <c r="L138" s="243"/>
      <c r="M138" s="243"/>
      <c r="N138" s="243"/>
      <c r="O138" s="243"/>
      <c r="P138" s="243"/>
      <c r="Q138" s="243"/>
      <c r="R138" s="243"/>
      <c r="S138" s="243"/>
      <c r="T138" s="243"/>
      <c r="U138" s="243"/>
      <c r="V138" s="243"/>
      <c r="W138" s="243"/>
      <c r="X138" s="243"/>
      <c r="Y138" s="243"/>
      <c r="Z138" s="243"/>
    </row>
    <row r="139" spans="1:26" ht="15.75" customHeight="1" x14ac:dyDescent="0.25">
      <c r="A139" s="242"/>
      <c r="B139" s="243"/>
      <c r="C139" s="243"/>
      <c r="D139" s="243"/>
      <c r="E139" s="275"/>
      <c r="F139" s="275"/>
      <c r="G139" s="444"/>
      <c r="H139" s="686"/>
      <c r="I139" s="242"/>
      <c r="J139" s="243"/>
      <c r="K139" s="243"/>
      <c r="L139" s="243"/>
      <c r="M139" s="243"/>
      <c r="N139" s="243"/>
      <c r="O139" s="243"/>
      <c r="P139" s="243"/>
      <c r="Q139" s="243"/>
      <c r="R139" s="243"/>
      <c r="S139" s="243"/>
      <c r="T139" s="243"/>
      <c r="U139" s="243"/>
      <c r="V139" s="243"/>
      <c r="W139" s="243"/>
      <c r="X139" s="243"/>
      <c r="Y139" s="243"/>
      <c r="Z139" s="243"/>
    </row>
    <row r="140" spans="1:26" ht="15.75" customHeight="1" x14ac:dyDescent="0.25">
      <c r="A140" s="242"/>
      <c r="B140" s="243"/>
      <c r="C140" s="243"/>
      <c r="D140" s="243"/>
      <c r="E140" s="275"/>
      <c r="F140" s="275"/>
      <c r="G140" s="444"/>
      <c r="H140" s="686"/>
      <c r="I140" s="242"/>
      <c r="J140" s="243"/>
      <c r="K140" s="243"/>
      <c r="L140" s="243"/>
      <c r="M140" s="243"/>
      <c r="N140" s="243"/>
      <c r="O140" s="243"/>
      <c r="P140" s="243"/>
      <c r="Q140" s="243"/>
      <c r="R140" s="243"/>
      <c r="S140" s="243"/>
      <c r="T140" s="243"/>
      <c r="U140" s="243"/>
      <c r="V140" s="243"/>
      <c r="W140" s="243"/>
      <c r="X140" s="243"/>
      <c r="Y140" s="243"/>
      <c r="Z140" s="243"/>
    </row>
    <row r="141" spans="1:26" ht="15.75" customHeight="1" x14ac:dyDescent="0.25">
      <c r="A141" s="242"/>
      <c r="B141" s="243"/>
      <c r="C141" s="243"/>
      <c r="D141" s="243"/>
      <c r="E141" s="275"/>
      <c r="F141" s="275"/>
      <c r="G141" s="444"/>
      <c r="H141" s="686"/>
      <c r="I141" s="242"/>
      <c r="J141" s="243"/>
      <c r="K141" s="243"/>
      <c r="L141" s="243"/>
      <c r="M141" s="243"/>
      <c r="N141" s="243"/>
      <c r="O141" s="243"/>
      <c r="P141" s="243"/>
      <c r="Q141" s="243"/>
      <c r="R141" s="243"/>
      <c r="S141" s="243"/>
      <c r="T141" s="243"/>
      <c r="U141" s="243"/>
      <c r="V141" s="243"/>
      <c r="W141" s="243"/>
      <c r="X141" s="243"/>
      <c r="Y141" s="243"/>
      <c r="Z141" s="243"/>
    </row>
    <row r="142" spans="1:26" ht="15.75" customHeight="1" x14ac:dyDescent="0.25">
      <c r="A142" s="242"/>
      <c r="B142" s="243"/>
      <c r="C142" s="243"/>
      <c r="D142" s="243"/>
      <c r="E142" s="275"/>
      <c r="F142" s="275"/>
      <c r="G142" s="444"/>
      <c r="H142" s="686"/>
      <c r="I142" s="242"/>
      <c r="J142" s="243"/>
      <c r="K142" s="243"/>
      <c r="L142" s="243"/>
      <c r="M142" s="243"/>
      <c r="N142" s="243"/>
      <c r="O142" s="243"/>
      <c r="P142" s="243"/>
      <c r="Q142" s="243"/>
      <c r="R142" s="243"/>
      <c r="S142" s="243"/>
      <c r="T142" s="243"/>
      <c r="U142" s="243"/>
      <c r="V142" s="243"/>
      <c r="W142" s="243"/>
      <c r="X142" s="243"/>
      <c r="Y142" s="243"/>
      <c r="Z142" s="243"/>
    </row>
    <row r="143" spans="1:26" ht="15.75" customHeight="1" x14ac:dyDescent="0.25">
      <c r="A143" s="242"/>
      <c r="B143" s="243"/>
      <c r="C143" s="243"/>
      <c r="D143" s="243"/>
      <c r="E143" s="275"/>
      <c r="F143" s="275"/>
      <c r="G143" s="444"/>
      <c r="H143" s="686"/>
      <c r="I143" s="242"/>
      <c r="J143" s="243"/>
      <c r="K143" s="243"/>
      <c r="L143" s="243"/>
      <c r="M143" s="243"/>
      <c r="N143" s="243"/>
      <c r="O143" s="243"/>
      <c r="P143" s="243"/>
      <c r="Q143" s="243"/>
      <c r="R143" s="243"/>
      <c r="S143" s="243"/>
      <c r="T143" s="243"/>
      <c r="U143" s="243"/>
      <c r="V143" s="243"/>
      <c r="W143" s="243"/>
      <c r="X143" s="243"/>
      <c r="Y143" s="243"/>
      <c r="Z143" s="243"/>
    </row>
    <row r="144" spans="1:26" ht="15.75" customHeight="1" x14ac:dyDescent="0.25">
      <c r="A144" s="242"/>
      <c r="B144" s="243"/>
      <c r="C144" s="243"/>
      <c r="D144" s="243"/>
      <c r="E144" s="275"/>
      <c r="F144" s="275"/>
      <c r="G144" s="444"/>
      <c r="H144" s="686"/>
      <c r="I144" s="242"/>
      <c r="J144" s="243"/>
      <c r="K144" s="243"/>
      <c r="L144" s="243"/>
      <c r="M144" s="243"/>
      <c r="N144" s="243"/>
      <c r="O144" s="243"/>
      <c r="P144" s="243"/>
      <c r="Q144" s="243"/>
      <c r="R144" s="243"/>
      <c r="S144" s="243"/>
      <c r="T144" s="243"/>
      <c r="U144" s="243"/>
      <c r="V144" s="243"/>
      <c r="W144" s="243"/>
      <c r="X144" s="243"/>
      <c r="Y144" s="243"/>
      <c r="Z144" s="243"/>
    </row>
    <row r="145" spans="1:26" ht="15.75" customHeight="1" x14ac:dyDescent="0.25">
      <c r="A145" s="242"/>
      <c r="B145" s="243"/>
      <c r="C145" s="243"/>
      <c r="D145" s="243"/>
      <c r="E145" s="275"/>
      <c r="F145" s="275"/>
      <c r="G145" s="444"/>
      <c r="H145" s="686"/>
      <c r="I145" s="242"/>
      <c r="J145" s="243"/>
      <c r="K145" s="243"/>
      <c r="L145" s="243"/>
      <c r="M145" s="243"/>
      <c r="N145" s="243"/>
      <c r="O145" s="243"/>
      <c r="P145" s="243"/>
      <c r="Q145" s="243"/>
      <c r="R145" s="243"/>
      <c r="S145" s="243"/>
      <c r="T145" s="243"/>
      <c r="U145" s="243"/>
      <c r="V145" s="243"/>
      <c r="W145" s="243"/>
      <c r="X145" s="243"/>
      <c r="Y145" s="243"/>
      <c r="Z145" s="243"/>
    </row>
    <row r="146" spans="1:26" ht="15.75" customHeight="1" x14ac:dyDescent="0.25">
      <c r="A146" s="242"/>
      <c r="B146" s="243"/>
      <c r="C146" s="243"/>
      <c r="D146" s="243"/>
      <c r="E146" s="275"/>
      <c r="F146" s="275"/>
      <c r="G146" s="444"/>
      <c r="H146" s="686"/>
      <c r="I146" s="242"/>
      <c r="J146" s="243"/>
      <c r="K146" s="243"/>
      <c r="L146" s="243"/>
      <c r="M146" s="243"/>
      <c r="N146" s="243"/>
      <c r="O146" s="243"/>
      <c r="P146" s="243"/>
      <c r="Q146" s="243"/>
      <c r="R146" s="243"/>
      <c r="S146" s="243"/>
      <c r="T146" s="243"/>
      <c r="U146" s="243"/>
      <c r="V146" s="243"/>
      <c r="W146" s="243"/>
      <c r="X146" s="243"/>
      <c r="Y146" s="243"/>
      <c r="Z146" s="243"/>
    </row>
    <row r="147" spans="1:26" ht="15.75" customHeight="1" x14ac:dyDescent="0.25">
      <c r="A147" s="242"/>
      <c r="B147" s="243"/>
      <c r="C147" s="243"/>
      <c r="D147" s="243"/>
      <c r="E147" s="275"/>
      <c r="F147" s="275"/>
      <c r="G147" s="444"/>
      <c r="H147" s="686"/>
      <c r="I147" s="242"/>
      <c r="J147" s="243"/>
      <c r="K147" s="243"/>
      <c r="L147" s="243"/>
      <c r="M147" s="243"/>
      <c r="N147" s="243"/>
      <c r="O147" s="243"/>
      <c r="P147" s="243"/>
      <c r="Q147" s="243"/>
      <c r="R147" s="243"/>
      <c r="S147" s="243"/>
      <c r="T147" s="243"/>
      <c r="U147" s="243"/>
      <c r="V147" s="243"/>
      <c r="W147" s="243"/>
      <c r="X147" s="243"/>
      <c r="Y147" s="243"/>
      <c r="Z147" s="243"/>
    </row>
    <row r="148" spans="1:26" ht="15.75" customHeight="1" x14ac:dyDescent="0.25">
      <c r="A148" s="242"/>
      <c r="B148" s="243"/>
      <c r="C148" s="243"/>
      <c r="D148" s="243"/>
      <c r="E148" s="275"/>
      <c r="F148" s="275"/>
      <c r="G148" s="444"/>
      <c r="H148" s="686"/>
      <c r="I148" s="242"/>
      <c r="J148" s="243"/>
      <c r="K148" s="243"/>
      <c r="L148" s="243"/>
      <c r="M148" s="243"/>
      <c r="N148" s="243"/>
      <c r="O148" s="243"/>
      <c r="P148" s="243"/>
      <c r="Q148" s="243"/>
      <c r="R148" s="243"/>
      <c r="S148" s="243"/>
      <c r="T148" s="243"/>
      <c r="U148" s="243"/>
      <c r="V148" s="243"/>
      <c r="W148" s="243"/>
      <c r="X148" s="243"/>
      <c r="Y148" s="243"/>
      <c r="Z148" s="243"/>
    </row>
    <row r="149" spans="1:26" ht="15.75" customHeight="1" x14ac:dyDescent="0.25">
      <c r="A149" s="242"/>
      <c r="B149" s="243"/>
      <c r="C149" s="243"/>
      <c r="D149" s="243"/>
      <c r="E149" s="275"/>
      <c r="F149" s="275"/>
      <c r="G149" s="444"/>
      <c r="H149" s="686"/>
      <c r="I149" s="242"/>
      <c r="J149" s="243"/>
      <c r="K149" s="243"/>
      <c r="L149" s="243"/>
      <c r="M149" s="243"/>
      <c r="N149" s="243"/>
      <c r="O149" s="243"/>
      <c r="P149" s="243"/>
      <c r="Q149" s="243"/>
      <c r="R149" s="243"/>
      <c r="S149" s="243"/>
      <c r="T149" s="243"/>
      <c r="U149" s="243"/>
      <c r="V149" s="243"/>
      <c r="W149" s="243"/>
      <c r="X149" s="243"/>
      <c r="Y149" s="243"/>
      <c r="Z149" s="243"/>
    </row>
    <row r="150" spans="1:26" ht="15.75" customHeight="1" x14ac:dyDescent="0.25">
      <c r="A150" s="242"/>
      <c r="B150" s="243"/>
      <c r="C150" s="243"/>
      <c r="D150" s="243"/>
      <c r="E150" s="275"/>
      <c r="F150" s="275"/>
      <c r="G150" s="444"/>
      <c r="H150" s="686"/>
      <c r="I150" s="242"/>
      <c r="J150" s="243"/>
      <c r="K150" s="243"/>
      <c r="L150" s="243"/>
      <c r="M150" s="243"/>
      <c r="N150" s="243"/>
      <c r="O150" s="243"/>
      <c r="P150" s="243"/>
      <c r="Q150" s="243"/>
      <c r="R150" s="243"/>
      <c r="S150" s="243"/>
      <c r="T150" s="243"/>
      <c r="U150" s="243"/>
      <c r="V150" s="243"/>
      <c r="W150" s="243"/>
      <c r="X150" s="243"/>
      <c r="Y150" s="243"/>
      <c r="Z150" s="243"/>
    </row>
    <row r="151" spans="1:26" ht="15.75" customHeight="1" x14ac:dyDescent="0.25">
      <c r="A151" s="242"/>
      <c r="B151" s="243"/>
      <c r="C151" s="243"/>
      <c r="D151" s="243"/>
      <c r="E151" s="275"/>
      <c r="F151" s="275"/>
      <c r="G151" s="444"/>
      <c r="H151" s="686"/>
      <c r="I151" s="242"/>
      <c r="J151" s="243"/>
      <c r="K151" s="243"/>
      <c r="L151" s="243"/>
      <c r="M151" s="243"/>
      <c r="N151" s="243"/>
      <c r="O151" s="243"/>
      <c r="P151" s="243"/>
      <c r="Q151" s="243"/>
      <c r="R151" s="243"/>
      <c r="S151" s="243"/>
      <c r="T151" s="243"/>
      <c r="U151" s="243"/>
      <c r="V151" s="243"/>
      <c r="W151" s="243"/>
      <c r="X151" s="243"/>
      <c r="Y151" s="243"/>
      <c r="Z151" s="243"/>
    </row>
    <row r="152" spans="1:26" ht="15.75" customHeight="1" x14ac:dyDescent="0.25">
      <c r="A152" s="242"/>
      <c r="B152" s="243"/>
      <c r="C152" s="243"/>
      <c r="D152" s="243"/>
      <c r="E152" s="275"/>
      <c r="F152" s="275"/>
      <c r="G152" s="444"/>
      <c r="H152" s="686"/>
      <c r="I152" s="242"/>
      <c r="J152" s="243"/>
      <c r="K152" s="243"/>
      <c r="L152" s="243"/>
      <c r="M152" s="243"/>
      <c r="N152" s="243"/>
      <c r="O152" s="243"/>
      <c r="P152" s="243"/>
      <c r="Q152" s="243"/>
      <c r="R152" s="243"/>
      <c r="S152" s="243"/>
      <c r="T152" s="243"/>
      <c r="U152" s="243"/>
      <c r="V152" s="243"/>
      <c r="W152" s="243"/>
      <c r="X152" s="243"/>
      <c r="Y152" s="243"/>
      <c r="Z152" s="243"/>
    </row>
    <row r="153" spans="1:26" ht="15.75" customHeight="1" x14ac:dyDescent="0.25">
      <c r="A153" s="242"/>
      <c r="B153" s="243"/>
      <c r="C153" s="243"/>
      <c r="D153" s="243"/>
      <c r="E153" s="275"/>
      <c r="F153" s="275"/>
      <c r="G153" s="444"/>
      <c r="H153" s="686"/>
      <c r="I153" s="242"/>
      <c r="J153" s="243"/>
      <c r="K153" s="243"/>
      <c r="L153" s="243"/>
      <c r="M153" s="243"/>
      <c r="N153" s="243"/>
      <c r="O153" s="243"/>
      <c r="P153" s="243"/>
      <c r="Q153" s="243"/>
      <c r="R153" s="243"/>
      <c r="S153" s="243"/>
      <c r="T153" s="243"/>
      <c r="U153" s="243"/>
      <c r="V153" s="243"/>
      <c r="W153" s="243"/>
      <c r="X153" s="243"/>
      <c r="Y153" s="243"/>
      <c r="Z153" s="243"/>
    </row>
    <row r="154" spans="1:26" ht="15.75" customHeight="1" x14ac:dyDescent="0.25">
      <c r="A154" s="242"/>
      <c r="B154" s="243"/>
      <c r="C154" s="243"/>
      <c r="D154" s="243"/>
      <c r="E154" s="275"/>
      <c r="F154" s="275"/>
      <c r="G154" s="444"/>
      <c r="H154" s="686"/>
      <c r="I154" s="242"/>
      <c r="J154" s="243"/>
      <c r="K154" s="243"/>
      <c r="L154" s="243"/>
      <c r="M154" s="243"/>
      <c r="N154" s="243"/>
      <c r="O154" s="243"/>
      <c r="P154" s="243"/>
      <c r="Q154" s="243"/>
      <c r="R154" s="243"/>
      <c r="S154" s="243"/>
      <c r="T154" s="243"/>
      <c r="U154" s="243"/>
      <c r="V154" s="243"/>
      <c r="W154" s="243"/>
      <c r="X154" s="243"/>
      <c r="Y154" s="243"/>
      <c r="Z154" s="243"/>
    </row>
    <row r="155" spans="1:26" ht="15.75" customHeight="1" x14ac:dyDescent="0.25">
      <c r="A155" s="242"/>
      <c r="B155" s="243"/>
      <c r="C155" s="243"/>
      <c r="D155" s="243"/>
      <c r="E155" s="275"/>
      <c r="F155" s="275"/>
      <c r="G155" s="444"/>
      <c r="H155" s="686"/>
      <c r="I155" s="242"/>
      <c r="J155" s="243"/>
      <c r="K155" s="243"/>
      <c r="L155" s="243"/>
      <c r="M155" s="243"/>
      <c r="N155" s="243"/>
      <c r="O155" s="243"/>
      <c r="P155" s="243"/>
      <c r="Q155" s="243"/>
      <c r="R155" s="243"/>
      <c r="S155" s="243"/>
      <c r="T155" s="243"/>
      <c r="U155" s="243"/>
      <c r="V155" s="243"/>
      <c r="W155" s="243"/>
      <c r="X155" s="243"/>
      <c r="Y155" s="243"/>
      <c r="Z155" s="243"/>
    </row>
    <row r="156" spans="1:26" ht="15.75" customHeight="1" x14ac:dyDescent="0.25">
      <c r="A156" s="242"/>
      <c r="B156" s="243"/>
      <c r="C156" s="243"/>
      <c r="D156" s="243"/>
      <c r="E156" s="275"/>
      <c r="F156" s="275"/>
      <c r="G156" s="444"/>
      <c r="H156" s="686"/>
      <c r="I156" s="242"/>
      <c r="J156" s="243"/>
      <c r="K156" s="243"/>
      <c r="L156" s="243"/>
      <c r="M156" s="243"/>
      <c r="N156" s="243"/>
      <c r="O156" s="243"/>
      <c r="P156" s="243"/>
      <c r="Q156" s="243"/>
      <c r="R156" s="243"/>
      <c r="S156" s="243"/>
      <c r="T156" s="243"/>
      <c r="U156" s="243"/>
      <c r="V156" s="243"/>
      <c r="W156" s="243"/>
      <c r="X156" s="243"/>
      <c r="Y156" s="243"/>
      <c r="Z156" s="243"/>
    </row>
    <row r="157" spans="1:26" ht="15.75" customHeight="1" x14ac:dyDescent="0.25">
      <c r="A157" s="242"/>
      <c r="B157" s="243"/>
      <c r="C157" s="243"/>
      <c r="D157" s="243"/>
      <c r="E157" s="275"/>
      <c r="F157" s="275"/>
      <c r="G157" s="444"/>
      <c r="H157" s="686"/>
      <c r="I157" s="242"/>
      <c r="J157" s="243"/>
      <c r="K157" s="243"/>
      <c r="L157" s="243"/>
      <c r="M157" s="243"/>
      <c r="N157" s="243"/>
      <c r="O157" s="243"/>
      <c r="P157" s="243"/>
      <c r="Q157" s="243"/>
      <c r="R157" s="243"/>
      <c r="S157" s="243"/>
      <c r="T157" s="243"/>
      <c r="U157" s="243"/>
      <c r="V157" s="243"/>
      <c r="W157" s="243"/>
      <c r="X157" s="243"/>
      <c r="Y157" s="243"/>
      <c r="Z157" s="243"/>
    </row>
    <row r="158" spans="1:26" ht="15.75" customHeight="1" x14ac:dyDescent="0.25">
      <c r="A158" s="242"/>
      <c r="B158" s="243"/>
      <c r="C158" s="243"/>
      <c r="D158" s="243"/>
      <c r="E158" s="275"/>
      <c r="F158" s="275"/>
      <c r="G158" s="444"/>
      <c r="H158" s="686"/>
      <c r="I158" s="242"/>
      <c r="J158" s="243"/>
      <c r="K158" s="243"/>
      <c r="L158" s="243"/>
      <c r="M158" s="243"/>
      <c r="N158" s="243"/>
      <c r="O158" s="243"/>
      <c r="P158" s="243"/>
      <c r="Q158" s="243"/>
      <c r="R158" s="243"/>
      <c r="S158" s="243"/>
      <c r="T158" s="243"/>
      <c r="U158" s="243"/>
      <c r="V158" s="243"/>
      <c r="W158" s="243"/>
      <c r="X158" s="243"/>
      <c r="Y158" s="243"/>
      <c r="Z158" s="243"/>
    </row>
    <row r="159" spans="1:26" ht="15.75" customHeight="1" x14ac:dyDescent="0.25">
      <c r="A159" s="242"/>
      <c r="B159" s="243"/>
      <c r="C159" s="243"/>
      <c r="D159" s="243"/>
      <c r="E159" s="275"/>
      <c r="F159" s="275"/>
      <c r="G159" s="444"/>
      <c r="H159" s="686"/>
      <c r="I159" s="242"/>
      <c r="J159" s="243"/>
      <c r="K159" s="243"/>
      <c r="L159" s="243"/>
      <c r="M159" s="243"/>
      <c r="N159" s="243"/>
      <c r="O159" s="243"/>
      <c r="P159" s="243"/>
      <c r="Q159" s="243"/>
      <c r="R159" s="243"/>
      <c r="S159" s="243"/>
      <c r="T159" s="243"/>
      <c r="U159" s="243"/>
      <c r="V159" s="243"/>
      <c r="W159" s="243"/>
      <c r="X159" s="243"/>
      <c r="Y159" s="243"/>
      <c r="Z159" s="243"/>
    </row>
    <row r="160" spans="1:26" ht="15.75" customHeight="1" x14ac:dyDescent="0.25">
      <c r="A160" s="242"/>
      <c r="B160" s="243"/>
      <c r="C160" s="243"/>
      <c r="D160" s="243"/>
      <c r="E160" s="275"/>
      <c r="F160" s="275"/>
      <c r="G160" s="444"/>
      <c r="H160" s="686"/>
      <c r="I160" s="242"/>
      <c r="J160" s="243"/>
      <c r="K160" s="243"/>
      <c r="L160" s="243"/>
      <c r="M160" s="243"/>
      <c r="N160" s="243"/>
      <c r="O160" s="243"/>
      <c r="P160" s="243"/>
      <c r="Q160" s="243"/>
      <c r="R160" s="243"/>
      <c r="S160" s="243"/>
      <c r="T160" s="243"/>
      <c r="U160" s="243"/>
      <c r="V160" s="243"/>
      <c r="W160" s="243"/>
      <c r="X160" s="243"/>
      <c r="Y160" s="243"/>
      <c r="Z160" s="243"/>
    </row>
    <row r="161" spans="1:26" ht="15.75" customHeight="1" x14ac:dyDescent="0.25">
      <c r="A161" s="242"/>
      <c r="B161" s="243"/>
      <c r="C161" s="243"/>
      <c r="D161" s="243"/>
      <c r="E161" s="275"/>
      <c r="F161" s="275"/>
      <c r="G161" s="444"/>
      <c r="H161" s="686"/>
      <c r="I161" s="242"/>
      <c r="J161" s="243"/>
      <c r="K161" s="243"/>
      <c r="L161" s="243"/>
      <c r="M161" s="243"/>
      <c r="N161" s="243"/>
      <c r="O161" s="243"/>
      <c r="P161" s="243"/>
      <c r="Q161" s="243"/>
      <c r="R161" s="243"/>
      <c r="S161" s="243"/>
      <c r="T161" s="243"/>
      <c r="U161" s="243"/>
      <c r="V161" s="243"/>
      <c r="W161" s="243"/>
      <c r="X161" s="243"/>
      <c r="Y161" s="243"/>
      <c r="Z161" s="243"/>
    </row>
    <row r="162" spans="1:26" ht="15.75" customHeight="1" x14ac:dyDescent="0.25">
      <c r="A162" s="242"/>
      <c r="B162" s="243"/>
      <c r="C162" s="243"/>
      <c r="D162" s="243"/>
      <c r="E162" s="275"/>
      <c r="F162" s="275"/>
      <c r="G162" s="444"/>
      <c r="H162" s="686"/>
      <c r="I162" s="242"/>
      <c r="J162" s="243"/>
      <c r="K162" s="243"/>
      <c r="L162" s="243"/>
      <c r="M162" s="243"/>
      <c r="N162" s="243"/>
      <c r="O162" s="243"/>
      <c r="P162" s="243"/>
      <c r="Q162" s="243"/>
      <c r="R162" s="243"/>
      <c r="S162" s="243"/>
      <c r="T162" s="243"/>
      <c r="U162" s="243"/>
      <c r="V162" s="243"/>
      <c r="W162" s="243"/>
      <c r="X162" s="243"/>
      <c r="Y162" s="243"/>
      <c r="Z162" s="243"/>
    </row>
    <row r="163" spans="1:26" ht="15.75" customHeight="1" x14ac:dyDescent="0.25">
      <c r="A163" s="242"/>
      <c r="B163" s="243"/>
      <c r="C163" s="243"/>
      <c r="D163" s="243"/>
      <c r="E163" s="275"/>
      <c r="F163" s="275"/>
      <c r="G163" s="444"/>
      <c r="H163" s="686"/>
      <c r="I163" s="242"/>
      <c r="J163" s="243"/>
      <c r="K163" s="243"/>
      <c r="L163" s="243"/>
      <c r="M163" s="243"/>
      <c r="N163" s="243"/>
      <c r="O163" s="243"/>
      <c r="P163" s="243"/>
      <c r="Q163" s="243"/>
      <c r="R163" s="243"/>
      <c r="S163" s="243"/>
      <c r="T163" s="243"/>
      <c r="U163" s="243"/>
      <c r="V163" s="243"/>
      <c r="W163" s="243"/>
      <c r="X163" s="243"/>
      <c r="Y163" s="243"/>
      <c r="Z163" s="243"/>
    </row>
    <row r="164" spans="1:26" ht="15.75" customHeight="1" x14ac:dyDescent="0.25">
      <c r="A164" s="242"/>
      <c r="B164" s="243"/>
      <c r="C164" s="243"/>
      <c r="D164" s="243"/>
      <c r="E164" s="275"/>
      <c r="F164" s="275"/>
      <c r="G164" s="444"/>
      <c r="H164" s="686"/>
      <c r="I164" s="242"/>
      <c r="J164" s="243"/>
      <c r="K164" s="243"/>
      <c r="L164" s="243"/>
      <c r="M164" s="243"/>
      <c r="N164" s="243"/>
      <c r="O164" s="243"/>
      <c r="P164" s="243"/>
      <c r="Q164" s="243"/>
      <c r="R164" s="243"/>
      <c r="S164" s="243"/>
      <c r="T164" s="243"/>
      <c r="U164" s="243"/>
      <c r="V164" s="243"/>
      <c r="W164" s="243"/>
      <c r="X164" s="243"/>
      <c r="Y164" s="243"/>
      <c r="Z164" s="243"/>
    </row>
    <row r="165" spans="1:26" ht="15.75" customHeight="1" x14ac:dyDescent="0.25">
      <c r="A165" s="242"/>
      <c r="B165" s="243"/>
      <c r="C165" s="243"/>
      <c r="D165" s="243"/>
      <c r="E165" s="275"/>
      <c r="F165" s="275"/>
      <c r="G165" s="444"/>
      <c r="H165" s="686"/>
      <c r="I165" s="242"/>
      <c r="J165" s="243"/>
      <c r="K165" s="243"/>
      <c r="L165" s="243"/>
      <c r="M165" s="243"/>
      <c r="N165" s="243"/>
      <c r="O165" s="243"/>
      <c r="P165" s="243"/>
      <c r="Q165" s="243"/>
      <c r="R165" s="243"/>
      <c r="S165" s="243"/>
      <c r="T165" s="243"/>
      <c r="U165" s="243"/>
      <c r="V165" s="243"/>
      <c r="W165" s="243"/>
      <c r="X165" s="243"/>
      <c r="Y165" s="243"/>
      <c r="Z165" s="243"/>
    </row>
    <row r="166" spans="1:26" ht="15.75" customHeight="1" x14ac:dyDescent="0.25">
      <c r="A166" s="242"/>
      <c r="B166" s="243"/>
      <c r="C166" s="243"/>
      <c r="D166" s="243"/>
      <c r="E166" s="275"/>
      <c r="F166" s="275"/>
      <c r="G166" s="444"/>
      <c r="H166" s="686"/>
      <c r="I166" s="242"/>
      <c r="J166" s="243"/>
      <c r="K166" s="243"/>
      <c r="L166" s="243"/>
      <c r="M166" s="243"/>
      <c r="N166" s="243"/>
      <c r="O166" s="243"/>
      <c r="P166" s="243"/>
      <c r="Q166" s="243"/>
      <c r="R166" s="243"/>
      <c r="S166" s="243"/>
      <c r="T166" s="243"/>
      <c r="U166" s="243"/>
      <c r="V166" s="243"/>
      <c r="W166" s="243"/>
      <c r="X166" s="243"/>
      <c r="Y166" s="243"/>
      <c r="Z166" s="243"/>
    </row>
    <row r="167" spans="1:26" ht="15.75" customHeight="1" x14ac:dyDescent="0.25">
      <c r="A167" s="242"/>
      <c r="B167" s="243"/>
      <c r="C167" s="243"/>
      <c r="D167" s="243"/>
      <c r="E167" s="275"/>
      <c r="F167" s="275"/>
      <c r="G167" s="444"/>
      <c r="H167" s="686"/>
      <c r="I167" s="242"/>
      <c r="J167" s="243"/>
      <c r="K167" s="243"/>
      <c r="L167" s="243"/>
      <c r="M167" s="243"/>
      <c r="N167" s="243"/>
      <c r="O167" s="243"/>
      <c r="P167" s="243"/>
      <c r="Q167" s="243"/>
      <c r="R167" s="243"/>
      <c r="S167" s="243"/>
      <c r="T167" s="243"/>
      <c r="U167" s="243"/>
      <c r="V167" s="243"/>
      <c r="W167" s="243"/>
      <c r="X167" s="243"/>
      <c r="Y167" s="243"/>
      <c r="Z167" s="243"/>
    </row>
    <row r="168" spans="1:26" ht="15.75" customHeight="1" x14ac:dyDescent="0.25">
      <c r="A168" s="242"/>
      <c r="B168" s="243"/>
      <c r="C168" s="243"/>
      <c r="D168" s="243"/>
      <c r="E168" s="275"/>
      <c r="F168" s="275"/>
      <c r="G168" s="444"/>
      <c r="H168" s="686"/>
      <c r="I168" s="242"/>
      <c r="J168" s="243"/>
      <c r="K168" s="243"/>
      <c r="L168" s="243"/>
      <c r="M168" s="243"/>
      <c r="N168" s="243"/>
      <c r="O168" s="243"/>
      <c r="P168" s="243"/>
      <c r="Q168" s="243"/>
      <c r="R168" s="243"/>
      <c r="S168" s="243"/>
      <c r="T168" s="243"/>
      <c r="U168" s="243"/>
      <c r="V168" s="243"/>
      <c r="W168" s="243"/>
      <c r="X168" s="243"/>
      <c r="Y168" s="243"/>
      <c r="Z168" s="243"/>
    </row>
    <row r="169" spans="1:26" ht="15.75" customHeight="1" x14ac:dyDescent="0.25">
      <c r="A169" s="242"/>
      <c r="B169" s="243"/>
      <c r="C169" s="243"/>
      <c r="D169" s="243"/>
      <c r="E169" s="275"/>
      <c r="F169" s="275"/>
      <c r="G169" s="444"/>
      <c r="H169" s="686"/>
      <c r="I169" s="242"/>
      <c r="J169" s="243"/>
      <c r="K169" s="243"/>
      <c r="L169" s="243"/>
      <c r="M169" s="243"/>
      <c r="N169" s="243"/>
      <c r="O169" s="243"/>
      <c r="P169" s="243"/>
      <c r="Q169" s="243"/>
      <c r="R169" s="243"/>
      <c r="S169" s="243"/>
      <c r="T169" s="243"/>
      <c r="U169" s="243"/>
      <c r="V169" s="243"/>
      <c r="W169" s="243"/>
      <c r="X169" s="243"/>
      <c r="Y169" s="243"/>
      <c r="Z169" s="243"/>
    </row>
    <row r="170" spans="1:26" ht="15.75" customHeight="1" x14ac:dyDescent="0.25">
      <c r="A170" s="242"/>
      <c r="B170" s="243"/>
      <c r="C170" s="243"/>
      <c r="D170" s="243"/>
      <c r="E170" s="275"/>
      <c r="F170" s="275"/>
      <c r="G170" s="444"/>
      <c r="H170" s="686"/>
      <c r="I170" s="242"/>
      <c r="J170" s="243"/>
      <c r="K170" s="243"/>
      <c r="L170" s="243"/>
      <c r="M170" s="243"/>
      <c r="N170" s="243"/>
      <c r="O170" s="243"/>
      <c r="P170" s="243"/>
      <c r="Q170" s="243"/>
      <c r="R170" s="243"/>
      <c r="S170" s="243"/>
      <c r="T170" s="243"/>
      <c r="U170" s="243"/>
      <c r="V170" s="243"/>
      <c r="W170" s="243"/>
      <c r="X170" s="243"/>
      <c r="Y170" s="243"/>
      <c r="Z170" s="243"/>
    </row>
    <row r="171" spans="1:26" ht="15.75" customHeight="1" x14ac:dyDescent="0.25">
      <c r="A171" s="242"/>
      <c r="B171" s="243"/>
      <c r="C171" s="243"/>
      <c r="D171" s="243"/>
      <c r="E171" s="275"/>
      <c r="F171" s="275"/>
      <c r="G171" s="444"/>
      <c r="H171" s="686"/>
      <c r="I171" s="242"/>
      <c r="J171" s="243"/>
      <c r="K171" s="243"/>
      <c r="L171" s="243"/>
      <c r="M171" s="243"/>
      <c r="N171" s="243"/>
      <c r="O171" s="243"/>
      <c r="P171" s="243"/>
      <c r="Q171" s="243"/>
      <c r="R171" s="243"/>
      <c r="S171" s="243"/>
      <c r="T171" s="243"/>
      <c r="U171" s="243"/>
      <c r="V171" s="243"/>
      <c r="W171" s="243"/>
      <c r="X171" s="243"/>
      <c r="Y171" s="243"/>
      <c r="Z171" s="243"/>
    </row>
    <row r="172" spans="1:26" ht="15.75" customHeight="1" x14ac:dyDescent="0.25">
      <c r="A172" s="242"/>
      <c r="B172" s="243"/>
      <c r="C172" s="243"/>
      <c r="D172" s="243"/>
      <c r="E172" s="275"/>
      <c r="F172" s="275"/>
      <c r="G172" s="444"/>
      <c r="H172" s="686"/>
      <c r="I172" s="242"/>
      <c r="J172" s="243"/>
      <c r="K172" s="243"/>
      <c r="L172" s="243"/>
      <c r="M172" s="243"/>
      <c r="N172" s="243"/>
      <c r="O172" s="243"/>
      <c r="P172" s="243"/>
      <c r="Q172" s="243"/>
      <c r="R172" s="243"/>
      <c r="S172" s="243"/>
      <c r="T172" s="243"/>
      <c r="U172" s="243"/>
      <c r="V172" s="243"/>
      <c r="W172" s="243"/>
      <c r="X172" s="243"/>
      <c r="Y172" s="243"/>
      <c r="Z172" s="243"/>
    </row>
    <row r="173" spans="1:26" ht="15.75" customHeight="1" x14ac:dyDescent="0.25">
      <c r="A173" s="242"/>
      <c r="B173" s="243"/>
      <c r="C173" s="243"/>
      <c r="D173" s="243"/>
      <c r="E173" s="275"/>
      <c r="F173" s="275"/>
      <c r="G173" s="444"/>
      <c r="H173" s="686"/>
      <c r="I173" s="242"/>
      <c r="J173" s="243"/>
      <c r="K173" s="243"/>
      <c r="L173" s="243"/>
      <c r="M173" s="243"/>
      <c r="N173" s="243"/>
      <c r="O173" s="243"/>
      <c r="P173" s="243"/>
      <c r="Q173" s="243"/>
      <c r="R173" s="243"/>
      <c r="S173" s="243"/>
      <c r="T173" s="243"/>
      <c r="U173" s="243"/>
      <c r="V173" s="243"/>
      <c r="W173" s="243"/>
      <c r="X173" s="243"/>
      <c r="Y173" s="243"/>
      <c r="Z173" s="243"/>
    </row>
    <row r="174" spans="1:26" ht="15.75" customHeight="1" x14ac:dyDescent="0.25">
      <c r="A174" s="242"/>
      <c r="B174" s="243"/>
      <c r="C174" s="243"/>
      <c r="D174" s="243"/>
      <c r="E174" s="275"/>
      <c r="F174" s="275"/>
      <c r="G174" s="444"/>
      <c r="H174" s="686"/>
      <c r="I174" s="242"/>
      <c r="J174" s="243"/>
      <c r="K174" s="243"/>
      <c r="L174" s="243"/>
      <c r="M174" s="243"/>
      <c r="N174" s="243"/>
      <c r="O174" s="243"/>
      <c r="P174" s="243"/>
      <c r="Q174" s="243"/>
      <c r="R174" s="243"/>
      <c r="S174" s="243"/>
      <c r="T174" s="243"/>
      <c r="U174" s="243"/>
      <c r="V174" s="243"/>
      <c r="W174" s="243"/>
      <c r="X174" s="243"/>
      <c r="Y174" s="243"/>
      <c r="Z174" s="243"/>
    </row>
    <row r="175" spans="1:26" ht="15.75" customHeight="1" x14ac:dyDescent="0.25">
      <c r="A175" s="242"/>
      <c r="B175" s="243"/>
      <c r="C175" s="243"/>
      <c r="D175" s="243"/>
      <c r="E175" s="275"/>
      <c r="F175" s="275"/>
      <c r="G175" s="444"/>
      <c r="H175" s="686"/>
      <c r="I175" s="242"/>
      <c r="J175" s="243"/>
      <c r="K175" s="243"/>
      <c r="L175" s="243"/>
      <c r="M175" s="243"/>
      <c r="N175" s="243"/>
      <c r="O175" s="243"/>
      <c r="P175" s="243"/>
      <c r="Q175" s="243"/>
      <c r="R175" s="243"/>
      <c r="S175" s="243"/>
      <c r="T175" s="243"/>
      <c r="U175" s="243"/>
      <c r="V175" s="243"/>
      <c r="W175" s="243"/>
      <c r="X175" s="243"/>
      <c r="Y175" s="243"/>
      <c r="Z175" s="243"/>
    </row>
    <row r="176" spans="1:26" ht="15.75" customHeight="1" x14ac:dyDescent="0.25">
      <c r="A176" s="242"/>
      <c r="B176" s="243"/>
      <c r="C176" s="243"/>
      <c r="D176" s="243"/>
      <c r="E176" s="275"/>
      <c r="F176" s="275"/>
      <c r="G176" s="444"/>
      <c r="H176" s="686"/>
      <c r="I176" s="242"/>
      <c r="J176" s="243"/>
      <c r="K176" s="243"/>
      <c r="L176" s="243"/>
      <c r="M176" s="243"/>
      <c r="N176" s="243"/>
      <c r="O176" s="243"/>
      <c r="P176" s="243"/>
      <c r="Q176" s="243"/>
      <c r="R176" s="243"/>
      <c r="S176" s="243"/>
      <c r="T176" s="243"/>
      <c r="U176" s="243"/>
      <c r="V176" s="243"/>
      <c r="W176" s="243"/>
      <c r="X176" s="243"/>
      <c r="Y176" s="243"/>
      <c r="Z176" s="243"/>
    </row>
    <row r="177" spans="1:26" ht="15.75" customHeight="1" x14ac:dyDescent="0.25">
      <c r="A177" s="242"/>
      <c r="B177" s="243"/>
      <c r="C177" s="243"/>
      <c r="D177" s="243"/>
      <c r="E177" s="275"/>
      <c r="F177" s="275"/>
      <c r="G177" s="444"/>
      <c r="H177" s="686"/>
      <c r="I177" s="242"/>
      <c r="J177" s="243"/>
      <c r="K177" s="243"/>
      <c r="L177" s="243"/>
      <c r="M177" s="243"/>
      <c r="N177" s="243"/>
      <c r="O177" s="243"/>
      <c r="P177" s="243"/>
      <c r="Q177" s="243"/>
      <c r="R177" s="243"/>
      <c r="S177" s="243"/>
      <c r="T177" s="243"/>
      <c r="U177" s="243"/>
      <c r="V177" s="243"/>
      <c r="W177" s="243"/>
      <c r="X177" s="243"/>
      <c r="Y177" s="243"/>
      <c r="Z177" s="243"/>
    </row>
    <row r="178" spans="1:26" ht="15.75" customHeight="1" x14ac:dyDescent="0.25">
      <c r="A178" s="242"/>
      <c r="B178" s="243"/>
      <c r="C178" s="243"/>
      <c r="D178" s="243"/>
      <c r="E178" s="275"/>
      <c r="F178" s="275"/>
      <c r="G178" s="444"/>
      <c r="H178" s="686"/>
      <c r="I178" s="242"/>
      <c r="J178" s="243"/>
      <c r="K178" s="243"/>
      <c r="L178" s="243"/>
      <c r="M178" s="243"/>
      <c r="N178" s="243"/>
      <c r="O178" s="243"/>
      <c r="P178" s="243"/>
      <c r="Q178" s="243"/>
      <c r="R178" s="243"/>
      <c r="S178" s="243"/>
      <c r="T178" s="243"/>
      <c r="U178" s="243"/>
      <c r="V178" s="243"/>
      <c r="W178" s="243"/>
      <c r="X178" s="243"/>
      <c r="Y178" s="243"/>
      <c r="Z178" s="243"/>
    </row>
    <row r="179" spans="1:26" ht="15.75" customHeight="1" x14ac:dyDescent="0.25">
      <c r="A179" s="242"/>
      <c r="B179" s="243"/>
      <c r="C179" s="243"/>
      <c r="D179" s="243"/>
      <c r="E179" s="275"/>
      <c r="F179" s="275"/>
      <c r="G179" s="444"/>
      <c r="H179" s="686"/>
      <c r="I179" s="242"/>
      <c r="J179" s="243"/>
      <c r="K179" s="243"/>
      <c r="L179" s="243"/>
      <c r="M179" s="243"/>
      <c r="N179" s="243"/>
      <c r="O179" s="243"/>
      <c r="P179" s="243"/>
      <c r="Q179" s="243"/>
      <c r="R179" s="243"/>
      <c r="S179" s="243"/>
      <c r="T179" s="243"/>
      <c r="U179" s="243"/>
      <c r="V179" s="243"/>
      <c r="W179" s="243"/>
      <c r="X179" s="243"/>
      <c r="Y179" s="243"/>
      <c r="Z179" s="243"/>
    </row>
    <row r="180" spans="1:26" ht="15.75" customHeight="1" x14ac:dyDescent="0.25">
      <c r="A180" s="242"/>
      <c r="B180" s="243"/>
      <c r="C180" s="243"/>
      <c r="D180" s="243"/>
      <c r="E180" s="275"/>
      <c r="F180" s="275"/>
      <c r="G180" s="444"/>
      <c r="H180" s="686"/>
      <c r="I180" s="242"/>
      <c r="J180" s="243"/>
      <c r="K180" s="243"/>
      <c r="L180" s="243"/>
      <c r="M180" s="243"/>
      <c r="N180" s="243"/>
      <c r="O180" s="243"/>
      <c r="P180" s="243"/>
      <c r="Q180" s="243"/>
      <c r="R180" s="243"/>
      <c r="S180" s="243"/>
      <c r="T180" s="243"/>
      <c r="U180" s="243"/>
      <c r="V180" s="243"/>
      <c r="W180" s="243"/>
      <c r="X180" s="243"/>
      <c r="Y180" s="243"/>
      <c r="Z180" s="243"/>
    </row>
    <row r="181" spans="1:26" ht="15.75" customHeight="1" x14ac:dyDescent="0.25">
      <c r="A181" s="242"/>
      <c r="B181" s="243"/>
      <c r="C181" s="243"/>
      <c r="D181" s="243"/>
      <c r="E181" s="275"/>
      <c r="F181" s="275"/>
      <c r="G181" s="444"/>
      <c r="H181" s="686"/>
      <c r="I181" s="242"/>
      <c r="J181" s="243"/>
      <c r="K181" s="243"/>
      <c r="L181" s="243"/>
      <c r="M181" s="243"/>
      <c r="N181" s="243"/>
      <c r="O181" s="243"/>
      <c r="P181" s="243"/>
      <c r="Q181" s="243"/>
      <c r="R181" s="243"/>
      <c r="S181" s="243"/>
      <c r="T181" s="243"/>
      <c r="U181" s="243"/>
      <c r="V181" s="243"/>
      <c r="W181" s="243"/>
      <c r="X181" s="243"/>
      <c r="Y181" s="243"/>
      <c r="Z181" s="243"/>
    </row>
    <row r="182" spans="1:26" ht="15.75" customHeight="1" x14ac:dyDescent="0.25">
      <c r="A182" s="242"/>
      <c r="B182" s="243"/>
      <c r="C182" s="243"/>
      <c r="D182" s="243"/>
      <c r="E182" s="275"/>
      <c r="F182" s="275"/>
      <c r="G182" s="444"/>
      <c r="H182" s="686"/>
      <c r="I182" s="242"/>
      <c r="J182" s="243"/>
      <c r="K182" s="243"/>
      <c r="L182" s="243"/>
      <c r="M182" s="243"/>
      <c r="N182" s="243"/>
      <c r="O182" s="243"/>
      <c r="P182" s="243"/>
      <c r="Q182" s="243"/>
      <c r="R182" s="243"/>
      <c r="S182" s="243"/>
      <c r="T182" s="243"/>
      <c r="U182" s="243"/>
      <c r="V182" s="243"/>
      <c r="W182" s="243"/>
      <c r="X182" s="243"/>
      <c r="Y182" s="243"/>
      <c r="Z182" s="243"/>
    </row>
    <row r="183" spans="1:26" ht="15.75" customHeight="1" x14ac:dyDescent="0.25">
      <c r="A183" s="242"/>
      <c r="B183" s="243"/>
      <c r="C183" s="243"/>
      <c r="D183" s="243"/>
      <c r="E183" s="275"/>
      <c r="F183" s="275"/>
      <c r="G183" s="444"/>
      <c r="H183" s="686"/>
      <c r="I183" s="242"/>
      <c r="J183" s="243"/>
      <c r="K183" s="243"/>
      <c r="L183" s="243"/>
      <c r="M183" s="243"/>
      <c r="N183" s="243"/>
      <c r="O183" s="243"/>
      <c r="P183" s="243"/>
      <c r="Q183" s="243"/>
      <c r="R183" s="243"/>
      <c r="S183" s="243"/>
      <c r="T183" s="243"/>
      <c r="U183" s="243"/>
      <c r="V183" s="243"/>
      <c r="W183" s="243"/>
      <c r="X183" s="243"/>
      <c r="Y183" s="243"/>
      <c r="Z183" s="243"/>
    </row>
    <row r="184" spans="1:26" ht="15.75" customHeight="1" x14ac:dyDescent="0.25">
      <c r="A184" s="242"/>
      <c r="B184" s="243"/>
      <c r="C184" s="243"/>
      <c r="D184" s="243"/>
      <c r="E184" s="275"/>
      <c r="F184" s="275"/>
      <c r="G184" s="444"/>
      <c r="H184" s="686"/>
      <c r="I184" s="242"/>
      <c r="J184" s="243"/>
      <c r="K184" s="243"/>
      <c r="L184" s="243"/>
      <c r="M184" s="243"/>
      <c r="N184" s="243"/>
      <c r="O184" s="243"/>
      <c r="P184" s="243"/>
      <c r="Q184" s="243"/>
      <c r="R184" s="243"/>
      <c r="S184" s="243"/>
      <c r="T184" s="243"/>
      <c r="U184" s="243"/>
      <c r="V184" s="243"/>
      <c r="W184" s="243"/>
      <c r="X184" s="243"/>
      <c r="Y184" s="243"/>
      <c r="Z184" s="243"/>
    </row>
    <row r="185" spans="1:26" ht="15.75" customHeight="1" x14ac:dyDescent="0.25">
      <c r="A185" s="242"/>
      <c r="B185" s="243"/>
      <c r="C185" s="243"/>
      <c r="D185" s="243"/>
      <c r="E185" s="275"/>
      <c r="F185" s="275"/>
      <c r="G185" s="444"/>
      <c r="H185" s="686"/>
      <c r="I185" s="242"/>
      <c r="J185" s="243"/>
      <c r="K185" s="243"/>
      <c r="L185" s="243"/>
      <c r="M185" s="243"/>
      <c r="N185" s="243"/>
      <c r="O185" s="243"/>
      <c r="P185" s="243"/>
      <c r="Q185" s="243"/>
      <c r="R185" s="243"/>
      <c r="S185" s="243"/>
      <c r="T185" s="243"/>
      <c r="U185" s="243"/>
      <c r="V185" s="243"/>
      <c r="W185" s="243"/>
      <c r="X185" s="243"/>
      <c r="Y185" s="243"/>
      <c r="Z185" s="243"/>
    </row>
    <row r="186" spans="1:26" ht="15.75" customHeight="1" x14ac:dyDescent="0.25">
      <c r="A186" s="242"/>
      <c r="B186" s="243"/>
      <c r="C186" s="243"/>
      <c r="D186" s="243"/>
      <c r="E186" s="275"/>
      <c r="F186" s="275"/>
      <c r="G186" s="444"/>
      <c r="H186" s="686"/>
      <c r="I186" s="242"/>
      <c r="J186" s="243"/>
      <c r="K186" s="243"/>
      <c r="L186" s="243"/>
      <c r="M186" s="243"/>
      <c r="N186" s="243"/>
      <c r="O186" s="243"/>
      <c r="P186" s="243"/>
      <c r="Q186" s="243"/>
      <c r="R186" s="243"/>
      <c r="S186" s="243"/>
      <c r="T186" s="243"/>
      <c r="U186" s="243"/>
      <c r="V186" s="243"/>
      <c r="W186" s="243"/>
      <c r="X186" s="243"/>
      <c r="Y186" s="243"/>
      <c r="Z186" s="243"/>
    </row>
    <row r="187" spans="1:26" ht="15.75" customHeight="1" x14ac:dyDescent="0.25">
      <c r="A187" s="242"/>
      <c r="B187" s="243"/>
      <c r="C187" s="243"/>
      <c r="D187" s="243"/>
      <c r="E187" s="275"/>
      <c r="F187" s="275"/>
      <c r="G187" s="444"/>
      <c r="H187" s="686"/>
      <c r="I187" s="242"/>
      <c r="J187" s="243"/>
      <c r="K187" s="243"/>
      <c r="L187" s="243"/>
      <c r="M187" s="243"/>
      <c r="N187" s="243"/>
      <c r="O187" s="243"/>
      <c r="P187" s="243"/>
      <c r="Q187" s="243"/>
      <c r="R187" s="243"/>
      <c r="S187" s="243"/>
      <c r="T187" s="243"/>
      <c r="U187" s="243"/>
      <c r="V187" s="243"/>
      <c r="W187" s="243"/>
      <c r="X187" s="243"/>
      <c r="Y187" s="243"/>
      <c r="Z187" s="243"/>
    </row>
    <row r="188" spans="1:26" ht="15.75" customHeight="1" x14ac:dyDescent="0.25">
      <c r="A188" s="242"/>
      <c r="B188" s="243"/>
      <c r="C188" s="243"/>
      <c r="D188" s="243"/>
      <c r="E188" s="275"/>
      <c r="F188" s="275"/>
      <c r="G188" s="444"/>
      <c r="H188" s="686"/>
      <c r="I188" s="242"/>
      <c r="J188" s="243"/>
      <c r="K188" s="243"/>
      <c r="L188" s="243"/>
      <c r="M188" s="243"/>
      <c r="N188" s="243"/>
      <c r="O188" s="243"/>
      <c r="P188" s="243"/>
      <c r="Q188" s="243"/>
      <c r="R188" s="243"/>
      <c r="S188" s="243"/>
      <c r="T188" s="243"/>
      <c r="U188" s="243"/>
      <c r="V188" s="243"/>
      <c r="W188" s="243"/>
      <c r="X188" s="243"/>
      <c r="Y188" s="243"/>
      <c r="Z188" s="243"/>
    </row>
    <row r="189" spans="1:26" ht="15.75" customHeight="1" x14ac:dyDescent="0.25">
      <c r="A189" s="242"/>
      <c r="B189" s="243"/>
      <c r="C189" s="243"/>
      <c r="D189" s="243"/>
      <c r="E189" s="275"/>
      <c r="F189" s="275"/>
      <c r="G189" s="444"/>
      <c r="H189" s="686"/>
      <c r="I189" s="242"/>
      <c r="J189" s="243"/>
      <c r="K189" s="243"/>
      <c r="L189" s="243"/>
      <c r="M189" s="243"/>
      <c r="N189" s="243"/>
      <c r="O189" s="243"/>
      <c r="P189" s="243"/>
      <c r="Q189" s="243"/>
      <c r="R189" s="243"/>
      <c r="S189" s="243"/>
      <c r="T189" s="243"/>
      <c r="U189" s="243"/>
      <c r="V189" s="243"/>
      <c r="W189" s="243"/>
      <c r="X189" s="243"/>
      <c r="Y189" s="243"/>
      <c r="Z189" s="243"/>
    </row>
    <row r="190" spans="1:26" ht="15.75" customHeight="1" x14ac:dyDescent="0.25">
      <c r="A190" s="242"/>
      <c r="B190" s="243"/>
      <c r="C190" s="243"/>
      <c r="D190" s="243"/>
      <c r="E190" s="275"/>
      <c r="F190" s="275"/>
      <c r="G190" s="444"/>
      <c r="H190" s="686"/>
      <c r="I190" s="242"/>
      <c r="J190" s="243"/>
      <c r="K190" s="243"/>
      <c r="L190" s="243"/>
      <c r="M190" s="243"/>
      <c r="N190" s="243"/>
      <c r="O190" s="243"/>
      <c r="P190" s="243"/>
      <c r="Q190" s="243"/>
      <c r="R190" s="243"/>
      <c r="S190" s="243"/>
      <c r="T190" s="243"/>
      <c r="U190" s="243"/>
      <c r="V190" s="243"/>
      <c r="W190" s="243"/>
      <c r="X190" s="243"/>
      <c r="Y190" s="243"/>
      <c r="Z190" s="243"/>
    </row>
    <row r="191" spans="1:26" ht="15.75" customHeight="1" x14ac:dyDescent="0.25">
      <c r="A191" s="242"/>
      <c r="B191" s="243"/>
      <c r="C191" s="243"/>
      <c r="D191" s="243"/>
      <c r="E191" s="275"/>
      <c r="F191" s="275"/>
      <c r="G191" s="444"/>
      <c r="H191" s="686"/>
      <c r="I191" s="242"/>
      <c r="J191" s="243"/>
      <c r="K191" s="243"/>
      <c r="L191" s="243"/>
      <c r="M191" s="243"/>
      <c r="N191" s="243"/>
      <c r="O191" s="243"/>
      <c r="P191" s="243"/>
      <c r="Q191" s="243"/>
      <c r="R191" s="243"/>
      <c r="S191" s="243"/>
      <c r="T191" s="243"/>
      <c r="U191" s="243"/>
      <c r="V191" s="243"/>
      <c r="W191" s="243"/>
      <c r="X191" s="243"/>
      <c r="Y191" s="243"/>
      <c r="Z191" s="243"/>
    </row>
    <row r="192" spans="1:26" ht="15.75" customHeight="1" x14ac:dyDescent="0.25">
      <c r="A192" s="242"/>
      <c r="B192" s="243"/>
      <c r="C192" s="243"/>
      <c r="D192" s="243"/>
      <c r="E192" s="275"/>
      <c r="F192" s="275"/>
      <c r="G192" s="444"/>
      <c r="H192" s="686"/>
      <c r="I192" s="242"/>
      <c r="J192" s="243"/>
      <c r="K192" s="243"/>
      <c r="L192" s="243"/>
      <c r="M192" s="243"/>
      <c r="N192" s="243"/>
      <c r="O192" s="243"/>
      <c r="P192" s="243"/>
      <c r="Q192" s="243"/>
      <c r="R192" s="243"/>
      <c r="S192" s="243"/>
      <c r="T192" s="243"/>
      <c r="U192" s="243"/>
      <c r="V192" s="243"/>
      <c r="W192" s="243"/>
      <c r="X192" s="243"/>
      <c r="Y192" s="243"/>
      <c r="Z192" s="243"/>
    </row>
    <row r="193" spans="1:26" ht="15.75" customHeight="1" x14ac:dyDescent="0.25">
      <c r="A193" s="242"/>
      <c r="B193" s="243"/>
      <c r="C193" s="243"/>
      <c r="D193" s="243"/>
      <c r="E193" s="275"/>
      <c r="F193" s="275"/>
      <c r="G193" s="444"/>
      <c r="H193" s="686"/>
      <c r="I193" s="242"/>
      <c r="J193" s="243"/>
      <c r="K193" s="243"/>
      <c r="L193" s="243"/>
      <c r="M193" s="243"/>
      <c r="N193" s="243"/>
      <c r="O193" s="243"/>
      <c r="P193" s="243"/>
      <c r="Q193" s="243"/>
      <c r="R193" s="243"/>
      <c r="S193" s="243"/>
      <c r="T193" s="243"/>
      <c r="U193" s="243"/>
      <c r="V193" s="243"/>
      <c r="W193" s="243"/>
      <c r="X193" s="243"/>
      <c r="Y193" s="243"/>
      <c r="Z193" s="243"/>
    </row>
    <row r="194" spans="1:26" ht="15.75" customHeight="1" x14ac:dyDescent="0.25">
      <c r="A194" s="242"/>
      <c r="B194" s="243"/>
      <c r="C194" s="243"/>
      <c r="D194" s="243"/>
      <c r="E194" s="275"/>
      <c r="F194" s="275"/>
      <c r="G194" s="444"/>
      <c r="H194" s="686"/>
      <c r="I194" s="242"/>
      <c r="J194" s="243"/>
      <c r="K194" s="243"/>
      <c r="L194" s="243"/>
      <c r="M194" s="243"/>
      <c r="N194" s="243"/>
      <c r="O194" s="243"/>
      <c r="P194" s="243"/>
      <c r="Q194" s="243"/>
      <c r="R194" s="243"/>
      <c r="S194" s="243"/>
      <c r="T194" s="243"/>
      <c r="U194" s="243"/>
      <c r="V194" s="243"/>
      <c r="W194" s="243"/>
      <c r="X194" s="243"/>
      <c r="Y194" s="243"/>
      <c r="Z194" s="243"/>
    </row>
    <row r="195" spans="1:26" ht="15.75" customHeight="1" x14ac:dyDescent="0.25">
      <c r="A195" s="242"/>
      <c r="B195" s="243"/>
      <c r="C195" s="243"/>
      <c r="D195" s="243"/>
      <c r="E195" s="275"/>
      <c r="F195" s="275"/>
      <c r="G195" s="444"/>
      <c r="H195" s="686"/>
      <c r="I195" s="242"/>
      <c r="J195" s="243"/>
      <c r="K195" s="243"/>
      <c r="L195" s="243"/>
      <c r="M195" s="243"/>
      <c r="N195" s="243"/>
      <c r="O195" s="243"/>
      <c r="P195" s="243"/>
      <c r="Q195" s="243"/>
      <c r="R195" s="243"/>
      <c r="S195" s="243"/>
      <c r="T195" s="243"/>
      <c r="U195" s="243"/>
      <c r="V195" s="243"/>
      <c r="W195" s="243"/>
      <c r="X195" s="243"/>
      <c r="Y195" s="243"/>
      <c r="Z195" s="243"/>
    </row>
    <row r="196" spans="1:26" ht="15.75" customHeight="1" x14ac:dyDescent="0.25">
      <c r="A196" s="242"/>
      <c r="B196" s="243"/>
      <c r="C196" s="243"/>
      <c r="D196" s="243"/>
      <c r="E196" s="275"/>
      <c r="F196" s="275"/>
      <c r="G196" s="444"/>
      <c r="H196" s="686"/>
      <c r="I196" s="242"/>
      <c r="J196" s="243"/>
      <c r="K196" s="243"/>
      <c r="L196" s="243"/>
      <c r="M196" s="243"/>
      <c r="N196" s="243"/>
      <c r="O196" s="243"/>
      <c r="P196" s="243"/>
      <c r="Q196" s="243"/>
      <c r="R196" s="243"/>
      <c r="S196" s="243"/>
      <c r="T196" s="243"/>
      <c r="U196" s="243"/>
      <c r="V196" s="243"/>
      <c r="W196" s="243"/>
      <c r="X196" s="243"/>
      <c r="Y196" s="243"/>
      <c r="Z196" s="243"/>
    </row>
    <row r="197" spans="1:26" ht="15.75" customHeight="1" x14ac:dyDescent="0.25">
      <c r="A197" s="242"/>
      <c r="B197" s="243"/>
      <c r="C197" s="243"/>
      <c r="D197" s="243"/>
      <c r="E197" s="275"/>
      <c r="F197" s="275"/>
      <c r="G197" s="444"/>
      <c r="H197" s="686"/>
      <c r="I197" s="242"/>
      <c r="J197" s="243"/>
      <c r="K197" s="243"/>
      <c r="L197" s="243"/>
      <c r="M197" s="243"/>
      <c r="N197" s="243"/>
      <c r="O197" s="243"/>
      <c r="P197" s="243"/>
      <c r="Q197" s="243"/>
      <c r="R197" s="243"/>
      <c r="S197" s="243"/>
      <c r="T197" s="243"/>
      <c r="U197" s="243"/>
      <c r="V197" s="243"/>
      <c r="W197" s="243"/>
      <c r="X197" s="243"/>
      <c r="Y197" s="243"/>
      <c r="Z197" s="243"/>
    </row>
    <row r="198" spans="1:26" ht="15.75" customHeight="1" x14ac:dyDescent="0.25">
      <c r="A198" s="242"/>
      <c r="B198" s="243"/>
      <c r="C198" s="243"/>
      <c r="D198" s="243"/>
      <c r="E198" s="275"/>
      <c r="F198" s="275"/>
      <c r="G198" s="444"/>
      <c r="H198" s="686"/>
      <c r="I198" s="242"/>
      <c r="J198" s="243"/>
      <c r="K198" s="243"/>
      <c r="L198" s="243"/>
      <c r="M198" s="243"/>
      <c r="N198" s="243"/>
      <c r="O198" s="243"/>
      <c r="P198" s="243"/>
      <c r="Q198" s="243"/>
      <c r="R198" s="243"/>
      <c r="S198" s="243"/>
      <c r="T198" s="243"/>
      <c r="U198" s="243"/>
      <c r="V198" s="243"/>
      <c r="W198" s="243"/>
      <c r="X198" s="243"/>
      <c r="Y198" s="243"/>
      <c r="Z198" s="243"/>
    </row>
    <row r="199" spans="1:26" ht="15.75" customHeight="1" x14ac:dyDescent="0.25">
      <c r="A199" s="242"/>
      <c r="B199" s="243"/>
      <c r="C199" s="243"/>
      <c r="D199" s="243"/>
      <c r="E199" s="275"/>
      <c r="F199" s="275"/>
      <c r="G199" s="444"/>
      <c r="H199" s="686"/>
      <c r="I199" s="242"/>
      <c r="J199" s="243"/>
      <c r="K199" s="243"/>
      <c r="L199" s="243"/>
      <c r="M199" s="243"/>
      <c r="N199" s="243"/>
      <c r="O199" s="243"/>
      <c r="P199" s="243"/>
      <c r="Q199" s="243"/>
      <c r="R199" s="243"/>
      <c r="S199" s="243"/>
      <c r="T199" s="243"/>
      <c r="U199" s="243"/>
      <c r="V199" s="243"/>
      <c r="W199" s="243"/>
      <c r="X199" s="243"/>
      <c r="Y199" s="243"/>
      <c r="Z199" s="243"/>
    </row>
    <row r="200" spans="1:26" ht="15.75" customHeight="1" x14ac:dyDescent="0.25">
      <c r="A200" s="242"/>
      <c r="B200" s="243"/>
      <c r="C200" s="243"/>
      <c r="D200" s="243"/>
      <c r="E200" s="275"/>
      <c r="F200" s="275"/>
      <c r="G200" s="444"/>
      <c r="H200" s="686"/>
      <c r="I200" s="242"/>
      <c r="J200" s="243"/>
      <c r="K200" s="243"/>
      <c r="L200" s="243"/>
      <c r="M200" s="243"/>
      <c r="N200" s="243"/>
      <c r="O200" s="243"/>
      <c r="P200" s="243"/>
      <c r="Q200" s="243"/>
      <c r="R200" s="243"/>
      <c r="S200" s="243"/>
      <c r="T200" s="243"/>
      <c r="U200" s="243"/>
      <c r="V200" s="243"/>
      <c r="W200" s="243"/>
      <c r="X200" s="243"/>
      <c r="Y200" s="243"/>
      <c r="Z200" s="243"/>
    </row>
    <row r="201" spans="1:26" ht="15.75" customHeight="1" x14ac:dyDescent="0.25">
      <c r="A201" s="242"/>
      <c r="B201" s="243"/>
      <c r="C201" s="243"/>
      <c r="D201" s="243"/>
      <c r="E201" s="275"/>
      <c r="F201" s="275"/>
      <c r="G201" s="444"/>
      <c r="H201" s="686"/>
      <c r="I201" s="242"/>
      <c r="J201" s="243"/>
      <c r="K201" s="243"/>
      <c r="L201" s="243"/>
      <c r="M201" s="243"/>
      <c r="N201" s="243"/>
      <c r="O201" s="243"/>
      <c r="P201" s="243"/>
      <c r="Q201" s="243"/>
      <c r="R201" s="243"/>
      <c r="S201" s="243"/>
      <c r="T201" s="243"/>
      <c r="U201" s="243"/>
      <c r="V201" s="243"/>
      <c r="W201" s="243"/>
      <c r="X201" s="243"/>
      <c r="Y201" s="243"/>
      <c r="Z201" s="243"/>
    </row>
    <row r="202" spans="1:26" ht="15.75" customHeight="1" x14ac:dyDescent="0.25">
      <c r="A202" s="242"/>
      <c r="B202" s="243"/>
      <c r="C202" s="243"/>
      <c r="D202" s="243"/>
      <c r="E202" s="275"/>
      <c r="F202" s="275"/>
      <c r="G202" s="444"/>
      <c r="H202" s="686"/>
      <c r="I202" s="242"/>
      <c r="J202" s="243"/>
      <c r="K202" s="243"/>
      <c r="L202" s="243"/>
      <c r="M202" s="243"/>
      <c r="N202" s="243"/>
      <c r="O202" s="243"/>
      <c r="P202" s="243"/>
      <c r="Q202" s="243"/>
      <c r="R202" s="243"/>
      <c r="S202" s="243"/>
      <c r="T202" s="243"/>
      <c r="U202" s="243"/>
      <c r="V202" s="243"/>
      <c r="W202" s="243"/>
      <c r="X202" s="243"/>
      <c r="Y202" s="243"/>
      <c r="Z202" s="243"/>
    </row>
    <row r="203" spans="1:26" ht="15.75" customHeight="1" x14ac:dyDescent="0.25">
      <c r="A203" s="242"/>
      <c r="B203" s="243"/>
      <c r="C203" s="243"/>
      <c r="D203" s="243"/>
      <c r="E203" s="275"/>
      <c r="F203" s="275"/>
      <c r="G203" s="444"/>
      <c r="H203" s="686"/>
      <c r="I203" s="242"/>
      <c r="J203" s="243"/>
      <c r="K203" s="243"/>
      <c r="L203" s="243"/>
      <c r="M203" s="243"/>
      <c r="N203" s="243"/>
      <c r="O203" s="243"/>
      <c r="P203" s="243"/>
      <c r="Q203" s="243"/>
      <c r="R203" s="243"/>
      <c r="S203" s="243"/>
      <c r="T203" s="243"/>
      <c r="U203" s="243"/>
      <c r="V203" s="243"/>
      <c r="W203" s="243"/>
      <c r="X203" s="243"/>
      <c r="Y203" s="243"/>
      <c r="Z203" s="243"/>
    </row>
    <row r="204" spans="1:26" ht="15.75" customHeight="1" x14ac:dyDescent="0.25">
      <c r="A204" s="242"/>
      <c r="B204" s="243"/>
      <c r="C204" s="243"/>
      <c r="D204" s="243"/>
      <c r="E204" s="275"/>
      <c r="F204" s="275"/>
      <c r="G204" s="444"/>
      <c r="H204" s="686"/>
      <c r="I204" s="242"/>
      <c r="J204" s="243"/>
      <c r="K204" s="243"/>
      <c r="L204" s="243"/>
      <c r="M204" s="243"/>
      <c r="N204" s="243"/>
      <c r="O204" s="243"/>
      <c r="P204" s="243"/>
      <c r="Q204" s="243"/>
      <c r="R204" s="243"/>
      <c r="S204" s="243"/>
      <c r="T204" s="243"/>
      <c r="U204" s="243"/>
      <c r="V204" s="243"/>
      <c r="W204" s="243"/>
      <c r="X204" s="243"/>
      <c r="Y204" s="243"/>
      <c r="Z204" s="243"/>
    </row>
    <row r="205" spans="1:26" ht="15.75" customHeight="1" x14ac:dyDescent="0.25">
      <c r="A205" s="242"/>
      <c r="B205" s="243"/>
      <c r="C205" s="243"/>
      <c r="D205" s="243"/>
      <c r="E205" s="275"/>
      <c r="F205" s="275"/>
      <c r="G205" s="444"/>
      <c r="H205" s="686"/>
      <c r="I205" s="242"/>
      <c r="J205" s="243"/>
      <c r="K205" s="243"/>
      <c r="L205" s="243"/>
      <c r="M205" s="243"/>
      <c r="N205" s="243"/>
      <c r="O205" s="243"/>
      <c r="P205" s="243"/>
      <c r="Q205" s="243"/>
      <c r="R205" s="243"/>
      <c r="S205" s="243"/>
      <c r="T205" s="243"/>
      <c r="U205" s="243"/>
      <c r="V205" s="243"/>
      <c r="W205" s="243"/>
      <c r="X205" s="243"/>
      <c r="Y205" s="243"/>
      <c r="Z205" s="243"/>
    </row>
    <row r="206" spans="1:26" ht="15.75" customHeight="1" x14ac:dyDescent="0.25">
      <c r="A206" s="242"/>
      <c r="B206" s="243"/>
      <c r="C206" s="243"/>
      <c r="D206" s="243"/>
      <c r="E206" s="275"/>
      <c r="F206" s="275"/>
      <c r="G206" s="444"/>
      <c r="H206" s="686"/>
      <c r="I206" s="242"/>
      <c r="J206" s="243"/>
      <c r="K206" s="243"/>
      <c r="L206" s="243"/>
      <c r="M206" s="243"/>
      <c r="N206" s="243"/>
      <c r="O206" s="243"/>
      <c r="P206" s="243"/>
      <c r="Q206" s="243"/>
      <c r="R206" s="243"/>
      <c r="S206" s="243"/>
      <c r="T206" s="243"/>
      <c r="U206" s="243"/>
      <c r="V206" s="243"/>
      <c r="W206" s="243"/>
      <c r="X206" s="243"/>
      <c r="Y206" s="243"/>
      <c r="Z206" s="243"/>
    </row>
    <row r="207" spans="1:26" ht="15.75" customHeight="1" x14ac:dyDescent="0.25">
      <c r="A207" s="242"/>
      <c r="B207" s="243"/>
      <c r="C207" s="243"/>
      <c r="D207" s="243"/>
      <c r="E207" s="275"/>
      <c r="F207" s="275"/>
      <c r="G207" s="444"/>
      <c r="H207" s="686"/>
      <c r="I207" s="242"/>
      <c r="J207" s="243"/>
      <c r="K207" s="243"/>
      <c r="L207" s="243"/>
      <c r="M207" s="243"/>
      <c r="N207" s="243"/>
      <c r="O207" s="243"/>
      <c r="P207" s="243"/>
      <c r="Q207" s="243"/>
      <c r="R207" s="243"/>
      <c r="S207" s="243"/>
      <c r="T207" s="243"/>
      <c r="U207" s="243"/>
      <c r="V207" s="243"/>
      <c r="W207" s="243"/>
      <c r="X207" s="243"/>
      <c r="Y207" s="243"/>
      <c r="Z207" s="243"/>
    </row>
    <row r="208" spans="1:26" ht="15.75" customHeight="1" x14ac:dyDescent="0.25">
      <c r="A208" s="242"/>
      <c r="B208" s="243"/>
      <c r="C208" s="243"/>
      <c r="D208" s="243"/>
      <c r="E208" s="275"/>
      <c r="F208" s="275"/>
      <c r="G208" s="444"/>
      <c r="H208" s="686"/>
      <c r="I208" s="242"/>
      <c r="J208" s="243"/>
      <c r="K208" s="243"/>
      <c r="L208" s="243"/>
      <c r="M208" s="243"/>
      <c r="N208" s="243"/>
      <c r="O208" s="243"/>
      <c r="P208" s="243"/>
      <c r="Q208" s="243"/>
      <c r="R208" s="243"/>
      <c r="S208" s="243"/>
      <c r="T208" s="243"/>
      <c r="U208" s="243"/>
      <c r="V208" s="243"/>
      <c r="W208" s="243"/>
      <c r="X208" s="243"/>
      <c r="Y208" s="243"/>
      <c r="Z208" s="243"/>
    </row>
    <row r="209" spans="1:26" ht="15.75" customHeight="1" x14ac:dyDescent="0.25">
      <c r="A209" s="242"/>
      <c r="B209" s="243"/>
      <c r="C209" s="243"/>
      <c r="D209" s="243"/>
      <c r="E209" s="275"/>
      <c r="F209" s="275"/>
      <c r="G209" s="444"/>
      <c r="H209" s="686"/>
      <c r="I209" s="242"/>
      <c r="J209" s="243"/>
      <c r="K209" s="243"/>
      <c r="L209" s="243"/>
      <c r="M209" s="243"/>
      <c r="N209" s="243"/>
      <c r="O209" s="243"/>
      <c r="P209" s="243"/>
      <c r="Q209" s="243"/>
      <c r="R209" s="243"/>
      <c r="S209" s="243"/>
      <c r="T209" s="243"/>
      <c r="U209" s="243"/>
      <c r="V209" s="243"/>
      <c r="W209" s="243"/>
      <c r="X209" s="243"/>
      <c r="Y209" s="243"/>
      <c r="Z209" s="243"/>
    </row>
    <row r="210" spans="1:26" ht="15.75" customHeight="1" x14ac:dyDescent="0.25">
      <c r="A210" s="242"/>
      <c r="B210" s="243"/>
      <c r="C210" s="243"/>
      <c r="D210" s="243"/>
      <c r="E210" s="275"/>
      <c r="F210" s="275"/>
      <c r="G210" s="444"/>
      <c r="H210" s="686"/>
      <c r="I210" s="242"/>
      <c r="J210" s="243"/>
      <c r="K210" s="243"/>
      <c r="L210" s="243"/>
      <c r="M210" s="243"/>
      <c r="N210" s="243"/>
      <c r="O210" s="243"/>
      <c r="P210" s="243"/>
      <c r="Q210" s="243"/>
      <c r="R210" s="243"/>
      <c r="S210" s="243"/>
      <c r="T210" s="243"/>
      <c r="U210" s="243"/>
      <c r="V210" s="243"/>
      <c r="W210" s="243"/>
      <c r="X210" s="243"/>
      <c r="Y210" s="243"/>
      <c r="Z210" s="243"/>
    </row>
    <row r="211" spans="1:26" ht="15.75" customHeight="1" x14ac:dyDescent="0.25">
      <c r="A211" s="242"/>
      <c r="B211" s="243"/>
      <c r="C211" s="243"/>
      <c r="D211" s="243"/>
      <c r="E211" s="275"/>
      <c r="F211" s="275"/>
      <c r="G211" s="444"/>
      <c r="H211" s="686"/>
      <c r="I211" s="242"/>
      <c r="J211" s="243"/>
      <c r="K211" s="243"/>
      <c r="L211" s="243"/>
      <c r="M211" s="243"/>
      <c r="N211" s="243"/>
      <c r="O211" s="243"/>
      <c r="P211" s="243"/>
      <c r="Q211" s="243"/>
      <c r="R211" s="243"/>
      <c r="S211" s="243"/>
      <c r="T211" s="243"/>
      <c r="U211" s="243"/>
      <c r="V211" s="243"/>
      <c r="W211" s="243"/>
      <c r="X211" s="243"/>
      <c r="Y211" s="243"/>
      <c r="Z211" s="243"/>
    </row>
    <row r="212" spans="1:26" ht="15.75" customHeight="1" x14ac:dyDescent="0.25">
      <c r="A212" s="242"/>
      <c r="B212" s="243"/>
      <c r="C212" s="243"/>
      <c r="D212" s="243"/>
      <c r="E212" s="275"/>
      <c r="F212" s="275"/>
      <c r="G212" s="444"/>
      <c r="H212" s="686"/>
      <c r="I212" s="242"/>
      <c r="J212" s="243"/>
      <c r="K212" s="243"/>
      <c r="L212" s="243"/>
      <c r="M212" s="243"/>
      <c r="N212" s="243"/>
      <c r="O212" s="243"/>
      <c r="P212" s="243"/>
      <c r="Q212" s="243"/>
      <c r="R212" s="243"/>
      <c r="S212" s="243"/>
      <c r="T212" s="243"/>
      <c r="U212" s="243"/>
      <c r="V212" s="243"/>
      <c r="W212" s="243"/>
      <c r="X212" s="243"/>
      <c r="Y212" s="243"/>
      <c r="Z212" s="243"/>
    </row>
    <row r="213" spans="1:26" ht="15.75" customHeight="1" x14ac:dyDescent="0.25">
      <c r="A213" s="242"/>
      <c r="B213" s="243"/>
      <c r="C213" s="243"/>
      <c r="D213" s="243"/>
      <c r="E213" s="275"/>
      <c r="F213" s="275"/>
      <c r="G213" s="444"/>
      <c r="H213" s="686"/>
      <c r="I213" s="242"/>
      <c r="J213" s="243"/>
      <c r="K213" s="243"/>
      <c r="L213" s="243"/>
      <c r="M213" s="243"/>
      <c r="N213" s="243"/>
      <c r="O213" s="243"/>
      <c r="P213" s="243"/>
      <c r="Q213" s="243"/>
      <c r="R213" s="243"/>
      <c r="S213" s="243"/>
      <c r="T213" s="243"/>
      <c r="U213" s="243"/>
      <c r="V213" s="243"/>
      <c r="W213" s="243"/>
      <c r="X213" s="243"/>
      <c r="Y213" s="243"/>
      <c r="Z213" s="243"/>
    </row>
    <row r="214" spans="1:26" ht="15.75" customHeight="1" x14ac:dyDescent="0.25">
      <c r="A214" s="242"/>
      <c r="B214" s="243"/>
      <c r="C214" s="243"/>
      <c r="D214" s="243"/>
      <c r="E214" s="275"/>
      <c r="F214" s="275"/>
      <c r="G214" s="444"/>
      <c r="H214" s="686"/>
      <c r="I214" s="242"/>
      <c r="J214" s="243"/>
      <c r="K214" s="243"/>
      <c r="L214" s="243"/>
      <c r="M214" s="243"/>
      <c r="N214" s="243"/>
      <c r="O214" s="243"/>
      <c r="P214" s="243"/>
      <c r="Q214" s="243"/>
      <c r="R214" s="243"/>
      <c r="S214" s="243"/>
      <c r="T214" s="243"/>
      <c r="U214" s="243"/>
      <c r="V214" s="243"/>
      <c r="W214" s="243"/>
      <c r="X214" s="243"/>
      <c r="Y214" s="243"/>
      <c r="Z214" s="243"/>
    </row>
    <row r="215" spans="1:26" ht="15.75" customHeight="1" x14ac:dyDescent="0.25">
      <c r="A215" s="242"/>
      <c r="B215" s="243"/>
      <c r="C215" s="243"/>
      <c r="D215" s="243"/>
      <c r="E215" s="275"/>
      <c r="F215" s="275"/>
      <c r="G215" s="444"/>
      <c r="H215" s="686"/>
      <c r="I215" s="242"/>
      <c r="J215" s="243"/>
      <c r="K215" s="243"/>
      <c r="L215" s="243"/>
      <c r="M215" s="243"/>
      <c r="N215" s="243"/>
      <c r="O215" s="243"/>
      <c r="P215" s="243"/>
      <c r="Q215" s="243"/>
      <c r="R215" s="243"/>
      <c r="S215" s="243"/>
      <c r="T215" s="243"/>
      <c r="U215" s="243"/>
      <c r="V215" s="243"/>
      <c r="W215" s="243"/>
      <c r="X215" s="243"/>
      <c r="Y215" s="243"/>
      <c r="Z215" s="243"/>
    </row>
    <row r="216" spans="1:26" ht="15.75" customHeight="1" x14ac:dyDescent="0.25">
      <c r="A216" s="242"/>
      <c r="B216" s="243"/>
      <c r="C216" s="243"/>
      <c r="D216" s="243"/>
      <c r="E216" s="275"/>
      <c r="F216" s="275"/>
      <c r="G216" s="444"/>
      <c r="H216" s="686"/>
      <c r="I216" s="242"/>
      <c r="J216" s="243"/>
      <c r="K216" s="243"/>
      <c r="L216" s="243"/>
      <c r="M216" s="243"/>
      <c r="N216" s="243"/>
      <c r="O216" s="243"/>
      <c r="P216" s="243"/>
      <c r="Q216" s="243"/>
      <c r="R216" s="243"/>
      <c r="S216" s="243"/>
      <c r="T216" s="243"/>
      <c r="U216" s="243"/>
      <c r="V216" s="243"/>
      <c r="W216" s="243"/>
      <c r="X216" s="243"/>
      <c r="Y216" s="243"/>
      <c r="Z216" s="243"/>
    </row>
    <row r="217" spans="1:26" ht="15.75" customHeight="1" x14ac:dyDescent="0.25">
      <c r="A217" s="242"/>
      <c r="B217" s="243"/>
      <c r="C217" s="243"/>
      <c r="D217" s="243"/>
      <c r="E217" s="275"/>
      <c r="F217" s="275"/>
      <c r="G217" s="444"/>
      <c r="H217" s="686"/>
      <c r="I217" s="242"/>
      <c r="J217" s="243"/>
      <c r="K217" s="243"/>
      <c r="L217" s="243"/>
      <c r="M217" s="243"/>
      <c r="N217" s="243"/>
      <c r="O217" s="243"/>
      <c r="P217" s="243"/>
      <c r="Q217" s="243"/>
      <c r="R217" s="243"/>
      <c r="S217" s="243"/>
      <c r="T217" s="243"/>
      <c r="U217" s="243"/>
      <c r="V217" s="243"/>
      <c r="W217" s="243"/>
      <c r="X217" s="243"/>
      <c r="Y217" s="243"/>
      <c r="Z217" s="243"/>
    </row>
    <row r="218" spans="1:26" ht="15.75" customHeight="1" x14ac:dyDescent="0.25">
      <c r="A218" s="242"/>
      <c r="B218" s="243"/>
      <c r="C218" s="243"/>
      <c r="D218" s="243"/>
      <c r="E218" s="275"/>
      <c r="F218" s="275"/>
      <c r="G218" s="444"/>
      <c r="H218" s="686"/>
      <c r="I218" s="242"/>
      <c r="J218" s="243"/>
      <c r="K218" s="243"/>
      <c r="L218" s="243"/>
      <c r="M218" s="243"/>
      <c r="N218" s="243"/>
      <c r="O218" s="243"/>
      <c r="P218" s="243"/>
      <c r="Q218" s="243"/>
      <c r="R218" s="243"/>
      <c r="S218" s="243"/>
      <c r="T218" s="243"/>
      <c r="U218" s="243"/>
      <c r="V218" s="243"/>
      <c r="W218" s="243"/>
      <c r="X218" s="243"/>
      <c r="Y218" s="243"/>
      <c r="Z218" s="243"/>
    </row>
    <row r="219" spans="1:26" ht="15.75" customHeight="1" x14ac:dyDescent="0.25">
      <c r="A219" s="242"/>
      <c r="B219" s="243"/>
      <c r="C219" s="243"/>
      <c r="D219" s="243"/>
      <c r="E219" s="275"/>
      <c r="F219" s="275"/>
      <c r="G219" s="444"/>
      <c r="H219" s="686"/>
      <c r="I219" s="242"/>
      <c r="J219" s="243"/>
      <c r="K219" s="243"/>
      <c r="L219" s="243"/>
      <c r="M219" s="243"/>
      <c r="N219" s="243"/>
      <c r="O219" s="243"/>
      <c r="P219" s="243"/>
      <c r="Q219" s="243"/>
      <c r="R219" s="243"/>
      <c r="S219" s="243"/>
      <c r="T219" s="243"/>
      <c r="U219" s="243"/>
      <c r="V219" s="243"/>
      <c r="W219" s="243"/>
      <c r="X219" s="243"/>
      <c r="Y219" s="243"/>
      <c r="Z219" s="243"/>
    </row>
    <row r="220" spans="1:26" ht="15.75" customHeight="1" x14ac:dyDescent="0.25">
      <c r="A220" s="242"/>
      <c r="B220" s="243"/>
      <c r="C220" s="243"/>
      <c r="D220" s="243"/>
      <c r="E220" s="275"/>
      <c r="F220" s="275"/>
      <c r="G220" s="444"/>
      <c r="H220" s="686"/>
      <c r="I220" s="242"/>
      <c r="J220" s="243"/>
      <c r="K220" s="243"/>
      <c r="L220" s="243"/>
      <c r="M220" s="243"/>
      <c r="N220" s="243"/>
      <c r="O220" s="243"/>
      <c r="P220" s="243"/>
      <c r="Q220" s="243"/>
      <c r="R220" s="243"/>
      <c r="S220" s="243"/>
      <c r="T220" s="243"/>
      <c r="U220" s="243"/>
      <c r="V220" s="243"/>
      <c r="W220" s="243"/>
      <c r="X220" s="243"/>
      <c r="Y220" s="243"/>
      <c r="Z220" s="243"/>
    </row>
    <row r="221" spans="1:26" ht="15.75" customHeight="1" x14ac:dyDescent="0.25">
      <c r="A221" s="242"/>
      <c r="B221" s="243"/>
      <c r="C221" s="243"/>
      <c r="D221" s="243"/>
      <c r="E221" s="275"/>
      <c r="F221" s="275"/>
      <c r="G221" s="444"/>
      <c r="H221" s="686"/>
      <c r="I221" s="242"/>
      <c r="J221" s="243"/>
      <c r="K221" s="243"/>
      <c r="L221" s="243"/>
      <c r="M221" s="243"/>
      <c r="N221" s="243"/>
      <c r="O221" s="243"/>
      <c r="P221" s="243"/>
      <c r="Q221" s="243"/>
      <c r="R221" s="243"/>
      <c r="S221" s="243"/>
      <c r="T221" s="243"/>
      <c r="U221" s="243"/>
      <c r="V221" s="243"/>
      <c r="W221" s="243"/>
      <c r="X221" s="243"/>
      <c r="Y221" s="243"/>
      <c r="Z221" s="243"/>
    </row>
    <row r="222" spans="1:26" ht="15.75" customHeight="1" x14ac:dyDescent="0.25">
      <c r="A222" s="242"/>
      <c r="B222" s="243"/>
      <c r="C222" s="243"/>
      <c r="D222" s="243"/>
      <c r="E222" s="275"/>
      <c r="F222" s="275"/>
      <c r="G222" s="444"/>
      <c r="H222" s="686"/>
      <c r="I222" s="242"/>
      <c r="J222" s="243"/>
      <c r="K222" s="243"/>
      <c r="L222" s="243"/>
      <c r="M222" s="243"/>
      <c r="N222" s="243"/>
      <c r="O222" s="243"/>
      <c r="P222" s="243"/>
      <c r="Q222" s="243"/>
      <c r="R222" s="243"/>
      <c r="S222" s="243"/>
      <c r="T222" s="243"/>
      <c r="U222" s="243"/>
      <c r="V222" s="243"/>
      <c r="W222" s="243"/>
      <c r="X222" s="243"/>
      <c r="Y222" s="243"/>
      <c r="Z222" s="243"/>
    </row>
    <row r="223" spans="1:26" ht="15.75" customHeight="1" x14ac:dyDescent="0.25">
      <c r="A223" s="242"/>
      <c r="B223" s="243"/>
      <c r="C223" s="243"/>
      <c r="D223" s="243"/>
      <c r="E223" s="275"/>
      <c r="F223" s="275"/>
      <c r="G223" s="444"/>
      <c r="H223" s="686"/>
      <c r="I223" s="242"/>
      <c r="J223" s="243"/>
      <c r="K223" s="243"/>
      <c r="L223" s="243"/>
      <c r="M223" s="243"/>
      <c r="N223" s="243"/>
      <c r="O223" s="243"/>
      <c r="P223" s="243"/>
      <c r="Q223" s="243"/>
      <c r="R223" s="243"/>
      <c r="S223" s="243"/>
      <c r="T223" s="243"/>
      <c r="U223" s="243"/>
      <c r="V223" s="243"/>
      <c r="W223" s="243"/>
      <c r="X223" s="243"/>
      <c r="Y223" s="243"/>
      <c r="Z223" s="243"/>
    </row>
    <row r="224" spans="1:26" ht="15.75" customHeight="1" x14ac:dyDescent="0.25">
      <c r="A224" s="242"/>
      <c r="B224" s="243"/>
      <c r="C224" s="243"/>
      <c r="D224" s="243"/>
      <c r="E224" s="275"/>
      <c r="F224" s="275"/>
      <c r="G224" s="444"/>
      <c r="H224" s="686"/>
      <c r="I224" s="242"/>
      <c r="J224" s="243"/>
      <c r="K224" s="243"/>
      <c r="L224" s="243"/>
      <c r="M224" s="243"/>
      <c r="N224" s="243"/>
      <c r="O224" s="243"/>
      <c r="P224" s="243"/>
      <c r="Q224" s="243"/>
      <c r="R224" s="243"/>
      <c r="S224" s="243"/>
      <c r="T224" s="243"/>
      <c r="U224" s="243"/>
      <c r="V224" s="243"/>
      <c r="W224" s="243"/>
      <c r="X224" s="243"/>
      <c r="Y224" s="243"/>
      <c r="Z224" s="243"/>
    </row>
    <row r="225" spans="1:26" ht="15.75" customHeight="1" x14ac:dyDescent="0.25">
      <c r="A225" s="242"/>
      <c r="B225" s="243"/>
      <c r="C225" s="243"/>
      <c r="D225" s="243"/>
      <c r="E225" s="275"/>
      <c r="F225" s="275"/>
      <c r="G225" s="444"/>
      <c r="H225" s="686"/>
      <c r="I225" s="242"/>
      <c r="J225" s="243"/>
      <c r="K225" s="243"/>
      <c r="L225" s="243"/>
      <c r="M225" s="243"/>
      <c r="N225" s="243"/>
      <c r="O225" s="243"/>
      <c r="P225" s="243"/>
      <c r="Q225" s="243"/>
      <c r="R225" s="243"/>
      <c r="S225" s="243"/>
      <c r="T225" s="243"/>
      <c r="U225" s="243"/>
      <c r="V225" s="243"/>
      <c r="W225" s="243"/>
      <c r="X225" s="243"/>
      <c r="Y225" s="243"/>
      <c r="Z225" s="243"/>
    </row>
    <row r="226" spans="1:26" ht="15.75" customHeight="1" x14ac:dyDescent="0.25">
      <c r="A226" s="242"/>
      <c r="B226" s="243"/>
      <c r="C226" s="243"/>
      <c r="D226" s="243"/>
      <c r="E226" s="275"/>
      <c r="F226" s="275"/>
      <c r="G226" s="444"/>
      <c r="H226" s="686"/>
      <c r="I226" s="242"/>
      <c r="J226" s="243"/>
      <c r="K226" s="243"/>
      <c r="L226" s="243"/>
      <c r="M226" s="243"/>
      <c r="N226" s="243"/>
      <c r="O226" s="243"/>
      <c r="P226" s="243"/>
      <c r="Q226" s="243"/>
      <c r="R226" s="243"/>
      <c r="S226" s="243"/>
      <c r="T226" s="243"/>
      <c r="U226" s="243"/>
      <c r="V226" s="243"/>
      <c r="W226" s="243"/>
      <c r="X226" s="243"/>
      <c r="Y226" s="243"/>
      <c r="Z226" s="243"/>
    </row>
    <row r="227" spans="1:26" ht="15.75" customHeight="1" x14ac:dyDescent="0.25">
      <c r="A227" s="242"/>
      <c r="B227" s="243"/>
      <c r="C227" s="243"/>
      <c r="D227" s="243"/>
      <c r="E227" s="275"/>
      <c r="F227" s="275"/>
      <c r="G227" s="444"/>
      <c r="H227" s="686"/>
      <c r="I227" s="242"/>
      <c r="J227" s="243"/>
      <c r="K227" s="243"/>
      <c r="L227" s="243"/>
      <c r="M227" s="243"/>
      <c r="N227" s="243"/>
      <c r="O227" s="243"/>
      <c r="P227" s="243"/>
      <c r="Q227" s="243"/>
      <c r="R227" s="243"/>
      <c r="S227" s="243"/>
      <c r="T227" s="243"/>
      <c r="U227" s="243"/>
      <c r="V227" s="243"/>
      <c r="W227" s="243"/>
      <c r="X227" s="243"/>
      <c r="Y227" s="243"/>
      <c r="Z227" s="243"/>
    </row>
    <row r="228" spans="1:26" ht="15.75" customHeight="1" x14ac:dyDescent="0.25">
      <c r="A228" s="242"/>
      <c r="B228" s="243"/>
      <c r="C228" s="243"/>
      <c r="D228" s="243"/>
      <c r="E228" s="275"/>
      <c r="F228" s="275"/>
      <c r="G228" s="444"/>
      <c r="H228" s="686"/>
      <c r="I228" s="242"/>
      <c r="J228" s="243"/>
      <c r="K228" s="243"/>
      <c r="L228" s="243"/>
      <c r="M228" s="243"/>
      <c r="N228" s="243"/>
      <c r="O228" s="243"/>
      <c r="P228" s="243"/>
      <c r="Q228" s="243"/>
      <c r="R228" s="243"/>
      <c r="S228" s="243"/>
      <c r="T228" s="243"/>
      <c r="U228" s="243"/>
      <c r="V228" s="243"/>
      <c r="W228" s="243"/>
      <c r="X228" s="243"/>
      <c r="Y228" s="243"/>
      <c r="Z228" s="243"/>
    </row>
    <row r="229" spans="1:26" ht="15.75" customHeight="1" x14ac:dyDescent="0.25">
      <c r="A229" s="242"/>
      <c r="B229" s="243"/>
      <c r="C229" s="243"/>
      <c r="D229" s="243"/>
      <c r="E229" s="275"/>
      <c r="F229" s="275"/>
      <c r="G229" s="444"/>
      <c r="H229" s="686"/>
      <c r="I229" s="242"/>
      <c r="J229" s="243"/>
      <c r="K229" s="243"/>
      <c r="L229" s="243"/>
      <c r="M229" s="243"/>
      <c r="N229" s="243"/>
      <c r="O229" s="243"/>
      <c r="P229" s="243"/>
      <c r="Q229" s="243"/>
      <c r="R229" s="243"/>
      <c r="S229" s="243"/>
      <c r="T229" s="243"/>
      <c r="U229" s="243"/>
      <c r="V229" s="243"/>
      <c r="W229" s="243"/>
      <c r="X229" s="243"/>
      <c r="Y229" s="243"/>
      <c r="Z229" s="243"/>
    </row>
    <row r="230" spans="1:26" ht="15.75" customHeight="1" x14ac:dyDescent="0.25">
      <c r="A230" s="242"/>
      <c r="B230" s="243"/>
      <c r="C230" s="243"/>
      <c r="D230" s="243"/>
      <c r="E230" s="275"/>
      <c r="F230" s="275"/>
      <c r="G230" s="444"/>
      <c r="H230" s="686"/>
      <c r="I230" s="242"/>
      <c r="J230" s="243"/>
      <c r="K230" s="243"/>
      <c r="L230" s="243"/>
      <c r="M230" s="243"/>
      <c r="N230" s="243"/>
      <c r="O230" s="243"/>
      <c r="P230" s="243"/>
      <c r="Q230" s="243"/>
      <c r="R230" s="243"/>
      <c r="S230" s="243"/>
      <c r="T230" s="243"/>
      <c r="U230" s="243"/>
      <c r="V230" s="243"/>
      <c r="W230" s="243"/>
      <c r="X230" s="243"/>
      <c r="Y230" s="243"/>
      <c r="Z230" s="243"/>
    </row>
    <row r="231" spans="1:26" ht="15.75" customHeight="1" x14ac:dyDescent="0.25">
      <c r="A231" s="242"/>
      <c r="B231" s="243"/>
      <c r="C231" s="243"/>
      <c r="D231" s="243"/>
      <c r="E231" s="275"/>
      <c r="F231" s="275"/>
      <c r="G231" s="444"/>
      <c r="H231" s="686"/>
      <c r="I231" s="242"/>
      <c r="J231" s="243"/>
      <c r="K231" s="243"/>
      <c r="L231" s="243"/>
      <c r="M231" s="243"/>
      <c r="N231" s="243"/>
      <c r="O231" s="243"/>
      <c r="P231" s="243"/>
      <c r="Q231" s="243"/>
      <c r="R231" s="243"/>
      <c r="S231" s="243"/>
      <c r="T231" s="243"/>
      <c r="U231" s="243"/>
      <c r="V231" s="243"/>
      <c r="W231" s="243"/>
      <c r="X231" s="243"/>
      <c r="Y231" s="243"/>
      <c r="Z231" s="243"/>
    </row>
    <row r="232" spans="1:26" ht="15.75" customHeight="1" x14ac:dyDescent="0.25">
      <c r="A232" s="242"/>
      <c r="B232" s="243"/>
      <c r="C232" s="243"/>
      <c r="D232" s="243"/>
      <c r="E232" s="275"/>
      <c r="F232" s="275"/>
      <c r="G232" s="444"/>
      <c r="H232" s="686"/>
      <c r="I232" s="242"/>
      <c r="J232" s="243"/>
      <c r="K232" s="243"/>
      <c r="L232" s="243"/>
      <c r="M232" s="243"/>
      <c r="N232" s="243"/>
      <c r="O232" s="243"/>
      <c r="P232" s="243"/>
      <c r="Q232" s="243"/>
      <c r="R232" s="243"/>
      <c r="S232" s="243"/>
      <c r="T232" s="243"/>
      <c r="U232" s="243"/>
      <c r="V232" s="243"/>
      <c r="W232" s="243"/>
      <c r="X232" s="243"/>
      <c r="Y232" s="243"/>
      <c r="Z232" s="243"/>
    </row>
    <row r="233" spans="1:26" ht="15.75" customHeight="1" x14ac:dyDescent="0.25">
      <c r="A233" s="242"/>
      <c r="B233" s="243"/>
      <c r="C233" s="243"/>
      <c r="D233" s="243"/>
      <c r="E233" s="275"/>
      <c r="F233" s="275"/>
      <c r="G233" s="444"/>
      <c r="H233" s="686"/>
      <c r="I233" s="242"/>
      <c r="J233" s="243"/>
      <c r="K233" s="243"/>
      <c r="L233" s="243"/>
      <c r="M233" s="243"/>
      <c r="N233" s="243"/>
      <c r="O233" s="243"/>
      <c r="P233" s="243"/>
      <c r="Q233" s="243"/>
      <c r="R233" s="243"/>
      <c r="S233" s="243"/>
      <c r="T233" s="243"/>
      <c r="U233" s="243"/>
      <c r="V233" s="243"/>
      <c r="W233" s="243"/>
      <c r="X233" s="243"/>
      <c r="Y233" s="243"/>
      <c r="Z233" s="243"/>
    </row>
    <row r="234" spans="1:26" ht="15.75" customHeight="1" x14ac:dyDescent="0.25">
      <c r="A234" s="242"/>
      <c r="B234" s="243"/>
      <c r="C234" s="243"/>
      <c r="D234" s="243"/>
      <c r="E234" s="275"/>
      <c r="F234" s="275"/>
      <c r="G234" s="444"/>
      <c r="H234" s="686"/>
      <c r="I234" s="242"/>
      <c r="J234" s="243"/>
      <c r="K234" s="243"/>
      <c r="L234" s="243"/>
      <c r="M234" s="243"/>
      <c r="N234" s="243"/>
      <c r="O234" s="243"/>
      <c r="P234" s="243"/>
      <c r="Q234" s="243"/>
      <c r="R234" s="243"/>
      <c r="S234" s="243"/>
      <c r="T234" s="243"/>
      <c r="U234" s="243"/>
      <c r="V234" s="243"/>
      <c r="W234" s="243"/>
      <c r="X234" s="243"/>
      <c r="Y234" s="243"/>
      <c r="Z234" s="243"/>
    </row>
    <row r="235" spans="1:26" ht="15.75" customHeight="1" x14ac:dyDescent="0.25">
      <c r="A235" s="242"/>
      <c r="B235" s="243"/>
      <c r="C235" s="243"/>
      <c r="D235" s="243"/>
      <c r="E235" s="275"/>
      <c r="F235" s="275"/>
      <c r="G235" s="444"/>
      <c r="H235" s="686"/>
      <c r="I235" s="242"/>
      <c r="J235" s="243"/>
      <c r="K235" s="243"/>
      <c r="L235" s="243"/>
      <c r="M235" s="243"/>
      <c r="N235" s="243"/>
      <c r="O235" s="243"/>
      <c r="P235" s="243"/>
      <c r="Q235" s="243"/>
      <c r="R235" s="243"/>
      <c r="S235" s="243"/>
      <c r="T235" s="243"/>
      <c r="U235" s="243"/>
      <c r="V235" s="243"/>
      <c r="W235" s="243"/>
      <c r="X235" s="243"/>
      <c r="Y235" s="243"/>
      <c r="Z235" s="243"/>
    </row>
    <row r="236" spans="1:26" ht="15.75" customHeight="1" x14ac:dyDescent="0.25">
      <c r="A236" s="242"/>
      <c r="B236" s="243"/>
      <c r="C236" s="243"/>
      <c r="D236" s="243"/>
      <c r="E236" s="275"/>
      <c r="F236" s="275"/>
      <c r="G236" s="444"/>
      <c r="H236" s="686"/>
      <c r="I236" s="242"/>
      <c r="J236" s="243"/>
      <c r="K236" s="243"/>
      <c r="L236" s="243"/>
      <c r="M236" s="243"/>
      <c r="N236" s="243"/>
      <c r="O236" s="243"/>
      <c r="P236" s="243"/>
      <c r="Q236" s="243"/>
      <c r="R236" s="243"/>
      <c r="S236" s="243"/>
      <c r="T236" s="243"/>
      <c r="U236" s="243"/>
      <c r="V236" s="243"/>
      <c r="W236" s="243"/>
      <c r="X236" s="243"/>
      <c r="Y236" s="243"/>
      <c r="Z236" s="243"/>
    </row>
    <row r="237" spans="1:26" ht="15.75" customHeight="1" x14ac:dyDescent="0.25">
      <c r="A237" s="242"/>
      <c r="B237" s="243"/>
      <c r="C237" s="243"/>
      <c r="D237" s="243"/>
      <c r="E237" s="275"/>
      <c r="F237" s="275"/>
      <c r="G237" s="444"/>
      <c r="H237" s="686"/>
      <c r="I237" s="242"/>
      <c r="J237" s="243"/>
      <c r="K237" s="243"/>
      <c r="L237" s="243"/>
      <c r="M237" s="243"/>
      <c r="N237" s="243"/>
      <c r="O237" s="243"/>
      <c r="P237" s="243"/>
      <c r="Q237" s="243"/>
      <c r="R237" s="243"/>
      <c r="S237" s="243"/>
      <c r="T237" s="243"/>
      <c r="U237" s="243"/>
      <c r="V237" s="243"/>
      <c r="W237" s="243"/>
      <c r="X237" s="243"/>
      <c r="Y237" s="243"/>
      <c r="Z237" s="243"/>
    </row>
    <row r="238" spans="1:26" ht="15.75" customHeight="1" x14ac:dyDescent="0.25">
      <c r="A238" s="242"/>
      <c r="B238" s="243"/>
      <c r="C238" s="243"/>
      <c r="D238" s="243"/>
      <c r="E238" s="275"/>
      <c r="F238" s="275"/>
      <c r="G238" s="444"/>
      <c r="H238" s="686"/>
      <c r="I238" s="242"/>
      <c r="J238" s="243"/>
      <c r="K238" s="243"/>
      <c r="L238" s="243"/>
      <c r="M238" s="243"/>
      <c r="N238" s="243"/>
      <c r="O238" s="243"/>
      <c r="P238" s="243"/>
      <c r="Q238" s="243"/>
      <c r="R238" s="243"/>
      <c r="S238" s="243"/>
      <c r="T238" s="243"/>
      <c r="U238" s="243"/>
      <c r="V238" s="243"/>
      <c r="W238" s="243"/>
      <c r="X238" s="243"/>
      <c r="Y238" s="243"/>
      <c r="Z238" s="243"/>
    </row>
    <row r="239" spans="1:26" ht="15.75" customHeight="1" x14ac:dyDescent="0.25">
      <c r="A239" s="242"/>
      <c r="B239" s="243"/>
      <c r="C239" s="243"/>
      <c r="D239" s="243"/>
      <c r="E239" s="275"/>
      <c r="F239" s="275"/>
      <c r="G239" s="444"/>
      <c r="H239" s="686"/>
      <c r="I239" s="242"/>
      <c r="J239" s="243"/>
      <c r="K239" s="243"/>
      <c r="L239" s="243"/>
      <c r="M239" s="243"/>
      <c r="N239" s="243"/>
      <c r="O239" s="243"/>
      <c r="P239" s="243"/>
      <c r="Q239" s="243"/>
      <c r="R239" s="243"/>
      <c r="S239" s="243"/>
      <c r="T239" s="243"/>
      <c r="U239" s="243"/>
      <c r="V239" s="243"/>
      <c r="W239" s="243"/>
      <c r="X239" s="243"/>
      <c r="Y239" s="243"/>
      <c r="Z239" s="243"/>
    </row>
    <row r="240" spans="1:26" ht="15.75" customHeight="1" x14ac:dyDescent="0.25">
      <c r="A240" s="242"/>
      <c r="B240" s="243"/>
      <c r="C240" s="243"/>
      <c r="D240" s="243"/>
      <c r="E240" s="275"/>
      <c r="F240" s="275"/>
      <c r="G240" s="444"/>
      <c r="H240" s="686"/>
      <c r="I240" s="242"/>
      <c r="J240" s="243"/>
      <c r="K240" s="243"/>
      <c r="L240" s="243"/>
      <c r="M240" s="243"/>
      <c r="N240" s="243"/>
      <c r="O240" s="243"/>
      <c r="P240" s="243"/>
      <c r="Q240" s="243"/>
      <c r="R240" s="243"/>
      <c r="S240" s="243"/>
      <c r="T240" s="243"/>
      <c r="U240" s="243"/>
      <c r="V240" s="243"/>
      <c r="W240" s="243"/>
      <c r="X240" s="243"/>
      <c r="Y240" s="243"/>
      <c r="Z240" s="243"/>
    </row>
    <row r="241" spans="1:26" ht="15.75" customHeight="1" x14ac:dyDescent="0.25">
      <c r="A241" s="242"/>
      <c r="B241" s="243"/>
      <c r="C241" s="243"/>
      <c r="D241" s="243"/>
      <c r="E241" s="275"/>
      <c r="F241" s="275"/>
      <c r="G241" s="444"/>
      <c r="H241" s="686"/>
      <c r="I241" s="242"/>
      <c r="J241" s="243"/>
      <c r="K241" s="243"/>
      <c r="L241" s="243"/>
      <c r="M241" s="243"/>
      <c r="N241" s="243"/>
      <c r="O241" s="243"/>
      <c r="P241" s="243"/>
      <c r="Q241" s="243"/>
      <c r="R241" s="243"/>
      <c r="S241" s="243"/>
      <c r="T241" s="243"/>
      <c r="U241" s="243"/>
      <c r="V241" s="243"/>
      <c r="W241" s="243"/>
      <c r="X241" s="243"/>
      <c r="Y241" s="243"/>
      <c r="Z241" s="243"/>
    </row>
    <row r="242" spans="1:26" ht="15.75" customHeight="1" x14ac:dyDescent="0.25">
      <c r="A242" s="242"/>
      <c r="B242" s="243"/>
      <c r="C242" s="243"/>
      <c r="D242" s="243"/>
      <c r="E242" s="275"/>
      <c r="F242" s="275"/>
      <c r="G242" s="444"/>
      <c r="H242" s="686"/>
      <c r="I242" s="242"/>
      <c r="J242" s="243"/>
      <c r="K242" s="243"/>
      <c r="L242" s="243"/>
      <c r="M242" s="243"/>
      <c r="N242" s="243"/>
      <c r="O242" s="243"/>
      <c r="P242" s="243"/>
      <c r="Q242" s="243"/>
      <c r="R242" s="243"/>
      <c r="S242" s="243"/>
      <c r="T242" s="243"/>
      <c r="U242" s="243"/>
      <c r="V242" s="243"/>
      <c r="W242" s="243"/>
      <c r="X242" s="243"/>
      <c r="Y242" s="243"/>
      <c r="Z242" s="243"/>
    </row>
    <row r="243" spans="1:26" ht="15.75" customHeight="1" x14ac:dyDescent="0.25">
      <c r="A243" s="242"/>
      <c r="B243" s="243"/>
      <c r="C243" s="243"/>
      <c r="D243" s="243"/>
      <c r="E243" s="275"/>
      <c r="F243" s="275"/>
      <c r="G243" s="444"/>
      <c r="H243" s="686"/>
      <c r="I243" s="242"/>
      <c r="J243" s="243"/>
      <c r="K243" s="243"/>
      <c r="L243" s="243"/>
      <c r="M243" s="243"/>
      <c r="N243" s="243"/>
      <c r="O243" s="243"/>
      <c r="P243" s="243"/>
      <c r="Q243" s="243"/>
      <c r="R243" s="243"/>
      <c r="S243" s="243"/>
      <c r="T243" s="243"/>
      <c r="U243" s="243"/>
      <c r="V243" s="243"/>
      <c r="W243" s="243"/>
      <c r="X243" s="243"/>
      <c r="Y243" s="243"/>
      <c r="Z243" s="243"/>
    </row>
    <row r="244" spans="1:26" ht="15.75" customHeight="1" x14ac:dyDescent="0.25">
      <c r="A244" s="242"/>
      <c r="B244" s="243"/>
      <c r="C244" s="243"/>
      <c r="D244" s="243"/>
      <c r="E244" s="275"/>
      <c r="F244" s="275"/>
      <c r="G244" s="444"/>
      <c r="H244" s="686"/>
      <c r="I244" s="242"/>
      <c r="J244" s="243"/>
      <c r="K244" s="243"/>
      <c r="L244" s="243"/>
      <c r="M244" s="243"/>
      <c r="N244" s="243"/>
      <c r="O244" s="243"/>
      <c r="P244" s="243"/>
      <c r="Q244" s="243"/>
      <c r="R244" s="243"/>
      <c r="S244" s="243"/>
      <c r="T244" s="243"/>
      <c r="U244" s="243"/>
      <c r="V244" s="243"/>
      <c r="W244" s="243"/>
      <c r="X244" s="243"/>
      <c r="Y244" s="243"/>
      <c r="Z244" s="243"/>
    </row>
    <row r="245" spans="1:26" ht="15.75" customHeight="1" x14ac:dyDescent="0.25">
      <c r="A245" s="242"/>
      <c r="B245" s="243"/>
      <c r="C245" s="243"/>
      <c r="D245" s="243"/>
      <c r="E245" s="275"/>
      <c r="F245" s="275"/>
      <c r="G245" s="444"/>
      <c r="H245" s="686"/>
      <c r="I245" s="242"/>
      <c r="J245" s="243"/>
      <c r="K245" s="243"/>
      <c r="L245" s="243"/>
      <c r="M245" s="243"/>
      <c r="N245" s="243"/>
      <c r="O245" s="243"/>
      <c r="P245" s="243"/>
      <c r="Q245" s="243"/>
      <c r="R245" s="243"/>
      <c r="S245" s="243"/>
      <c r="T245" s="243"/>
      <c r="U245" s="243"/>
      <c r="V245" s="243"/>
      <c r="W245" s="243"/>
      <c r="X245" s="243"/>
      <c r="Y245" s="243"/>
      <c r="Z245" s="243"/>
    </row>
    <row r="246" spans="1:26" ht="15.75" customHeight="1" x14ac:dyDescent="0.25">
      <c r="A246" s="242"/>
      <c r="B246" s="243"/>
      <c r="C246" s="243"/>
      <c r="D246" s="243"/>
      <c r="E246" s="275"/>
      <c r="F246" s="275"/>
      <c r="G246" s="444"/>
      <c r="H246" s="686"/>
      <c r="I246" s="242"/>
      <c r="J246" s="243"/>
      <c r="K246" s="243"/>
      <c r="L246" s="243"/>
      <c r="M246" s="243"/>
      <c r="N246" s="243"/>
      <c r="O246" s="243"/>
      <c r="P246" s="243"/>
      <c r="Q246" s="243"/>
      <c r="R246" s="243"/>
      <c r="S246" s="243"/>
      <c r="T246" s="243"/>
      <c r="U246" s="243"/>
      <c r="V246" s="243"/>
      <c r="W246" s="243"/>
      <c r="X246" s="243"/>
      <c r="Y246" s="243"/>
      <c r="Z246" s="243"/>
    </row>
    <row r="247" spans="1:26" ht="15.75" customHeight="1" x14ac:dyDescent="0.25">
      <c r="A247" s="242"/>
      <c r="B247" s="243"/>
      <c r="C247" s="243"/>
      <c r="D247" s="243"/>
      <c r="E247" s="275"/>
      <c r="F247" s="275"/>
      <c r="G247" s="444"/>
      <c r="H247" s="686"/>
      <c r="I247" s="242"/>
      <c r="J247" s="243"/>
      <c r="K247" s="243"/>
      <c r="L247" s="243"/>
      <c r="M247" s="243"/>
      <c r="N247" s="243"/>
      <c r="O247" s="243"/>
      <c r="P247" s="243"/>
      <c r="Q247" s="243"/>
      <c r="R247" s="243"/>
      <c r="S247" s="243"/>
      <c r="T247" s="243"/>
      <c r="U247" s="243"/>
      <c r="V247" s="243"/>
      <c r="W247" s="243"/>
      <c r="X247" s="243"/>
      <c r="Y247" s="243"/>
      <c r="Z247" s="243"/>
    </row>
    <row r="248" spans="1:26" ht="15.75" customHeight="1" x14ac:dyDescent="0.25">
      <c r="A248" s="242"/>
      <c r="B248" s="243"/>
      <c r="C248" s="243"/>
      <c r="D248" s="243"/>
      <c r="E248" s="275"/>
      <c r="F248" s="275"/>
      <c r="G248" s="444"/>
      <c r="H248" s="686"/>
      <c r="I248" s="242"/>
      <c r="J248" s="243"/>
      <c r="K248" s="243"/>
      <c r="L248" s="243"/>
      <c r="M248" s="243"/>
      <c r="N248" s="243"/>
      <c r="O248" s="243"/>
      <c r="P248" s="243"/>
      <c r="Q248" s="243"/>
      <c r="R248" s="243"/>
      <c r="S248" s="243"/>
      <c r="T248" s="243"/>
      <c r="U248" s="243"/>
      <c r="V248" s="243"/>
      <c r="W248" s="243"/>
      <c r="X248" s="243"/>
      <c r="Y248" s="243"/>
      <c r="Z248" s="243"/>
    </row>
    <row r="249" spans="1:26" ht="15.75" customHeight="1" x14ac:dyDescent="0.25">
      <c r="A249" s="242"/>
      <c r="B249" s="243"/>
      <c r="C249" s="243"/>
      <c r="D249" s="243"/>
      <c r="E249" s="275"/>
      <c r="F249" s="275"/>
      <c r="G249" s="444"/>
      <c r="H249" s="686"/>
      <c r="I249" s="242"/>
      <c r="J249" s="243"/>
      <c r="K249" s="243"/>
      <c r="L249" s="243"/>
      <c r="M249" s="243"/>
      <c r="N249" s="243"/>
      <c r="O249" s="243"/>
      <c r="P249" s="243"/>
      <c r="Q249" s="243"/>
      <c r="R249" s="243"/>
      <c r="S249" s="243"/>
      <c r="T249" s="243"/>
      <c r="U249" s="243"/>
      <c r="V249" s="243"/>
      <c r="W249" s="243"/>
      <c r="X249" s="243"/>
      <c r="Y249" s="243"/>
      <c r="Z249" s="243"/>
    </row>
    <row r="250" spans="1:26" ht="15.75" customHeight="1" x14ac:dyDescent="0.25">
      <c r="A250" s="242"/>
      <c r="B250" s="243"/>
      <c r="C250" s="243"/>
      <c r="D250" s="243"/>
      <c r="E250" s="275"/>
      <c r="F250" s="275"/>
      <c r="G250" s="444"/>
      <c r="H250" s="686"/>
      <c r="I250" s="242"/>
      <c r="J250" s="243"/>
      <c r="K250" s="243"/>
      <c r="L250" s="243"/>
      <c r="M250" s="243"/>
      <c r="N250" s="243"/>
      <c r="O250" s="243"/>
      <c r="P250" s="243"/>
      <c r="Q250" s="243"/>
      <c r="R250" s="243"/>
      <c r="S250" s="243"/>
      <c r="T250" s="243"/>
      <c r="U250" s="243"/>
      <c r="V250" s="243"/>
      <c r="W250" s="243"/>
      <c r="X250" s="243"/>
      <c r="Y250" s="243"/>
      <c r="Z250" s="243"/>
    </row>
    <row r="251" spans="1:26" ht="15.75" customHeight="1" x14ac:dyDescent="0.25">
      <c r="A251" s="242"/>
      <c r="B251" s="243"/>
      <c r="C251" s="243"/>
      <c r="D251" s="243"/>
      <c r="E251" s="275"/>
      <c r="F251" s="275"/>
      <c r="G251" s="444"/>
      <c r="H251" s="686"/>
      <c r="I251" s="242"/>
      <c r="J251" s="243"/>
      <c r="K251" s="243"/>
      <c r="L251" s="243"/>
      <c r="M251" s="243"/>
      <c r="N251" s="243"/>
      <c r="O251" s="243"/>
      <c r="P251" s="243"/>
      <c r="Q251" s="243"/>
      <c r="R251" s="243"/>
      <c r="S251" s="243"/>
      <c r="T251" s="243"/>
      <c r="U251" s="243"/>
      <c r="V251" s="243"/>
      <c r="W251" s="243"/>
      <c r="X251" s="243"/>
      <c r="Y251" s="243"/>
      <c r="Z251" s="243"/>
    </row>
    <row r="252" spans="1:26" ht="15.75" customHeight="1" x14ac:dyDescent="0.25">
      <c r="A252" s="242"/>
      <c r="B252" s="243"/>
      <c r="C252" s="243"/>
      <c r="D252" s="243"/>
      <c r="E252" s="275"/>
      <c r="F252" s="275"/>
      <c r="G252" s="444"/>
      <c r="H252" s="686"/>
      <c r="I252" s="242"/>
      <c r="J252" s="243"/>
      <c r="K252" s="243"/>
      <c r="L252" s="243"/>
      <c r="M252" s="243"/>
      <c r="N252" s="243"/>
      <c r="O252" s="243"/>
      <c r="P252" s="243"/>
      <c r="Q252" s="243"/>
      <c r="R252" s="243"/>
      <c r="S252" s="243"/>
      <c r="T252" s="243"/>
      <c r="U252" s="243"/>
      <c r="V252" s="243"/>
      <c r="W252" s="243"/>
      <c r="X252" s="243"/>
      <c r="Y252" s="243"/>
      <c r="Z252" s="243"/>
    </row>
    <row r="253" spans="1:26" ht="15.75" customHeight="1" x14ac:dyDescent="0.25">
      <c r="A253" s="242"/>
      <c r="B253" s="243"/>
      <c r="C253" s="243"/>
      <c r="D253" s="243"/>
      <c r="E253" s="275"/>
      <c r="F253" s="275"/>
      <c r="G253" s="444"/>
      <c r="H253" s="686"/>
      <c r="I253" s="242"/>
      <c r="J253" s="243"/>
      <c r="K253" s="243"/>
      <c r="L253" s="243"/>
      <c r="M253" s="243"/>
      <c r="N253" s="243"/>
      <c r="O253" s="243"/>
      <c r="P253" s="243"/>
      <c r="Q253" s="243"/>
      <c r="R253" s="243"/>
      <c r="S253" s="243"/>
      <c r="T253" s="243"/>
      <c r="U253" s="243"/>
      <c r="V253" s="243"/>
      <c r="W253" s="243"/>
      <c r="X253" s="243"/>
      <c r="Y253" s="243"/>
      <c r="Z253" s="243"/>
    </row>
    <row r="254" spans="1:26" ht="15.75" customHeight="1" x14ac:dyDescent="0.25">
      <c r="A254" s="242"/>
      <c r="B254" s="243"/>
      <c r="C254" s="243"/>
      <c r="D254" s="243"/>
      <c r="E254" s="275"/>
      <c r="F254" s="275"/>
      <c r="G254" s="444"/>
      <c r="H254" s="686"/>
      <c r="I254" s="242"/>
      <c r="J254" s="243"/>
      <c r="K254" s="243"/>
      <c r="L254" s="243"/>
      <c r="M254" s="243"/>
      <c r="N254" s="243"/>
      <c r="O254" s="243"/>
      <c r="P254" s="243"/>
      <c r="Q254" s="243"/>
      <c r="R254" s="243"/>
      <c r="S254" s="243"/>
      <c r="T254" s="243"/>
      <c r="U254" s="243"/>
      <c r="V254" s="243"/>
      <c r="W254" s="243"/>
      <c r="X254" s="243"/>
      <c r="Y254" s="243"/>
      <c r="Z254" s="243"/>
    </row>
    <row r="255" spans="1:26" ht="15.75" customHeight="1" x14ac:dyDescent="0.25">
      <c r="A255" s="242"/>
      <c r="B255" s="243"/>
      <c r="C255" s="243"/>
      <c r="D255" s="243"/>
      <c r="E255" s="275"/>
      <c r="F255" s="275"/>
      <c r="G255" s="444"/>
      <c r="H255" s="686"/>
      <c r="I255" s="242"/>
      <c r="J255" s="243"/>
      <c r="K255" s="243"/>
      <c r="L255" s="243"/>
      <c r="M255" s="243"/>
      <c r="N255" s="243"/>
      <c r="O255" s="243"/>
      <c r="P255" s="243"/>
      <c r="Q255" s="243"/>
      <c r="R255" s="243"/>
      <c r="S255" s="243"/>
      <c r="T255" s="243"/>
      <c r="U255" s="243"/>
      <c r="V255" s="243"/>
      <c r="W255" s="243"/>
      <c r="X255" s="243"/>
      <c r="Y255" s="243"/>
      <c r="Z255" s="243"/>
    </row>
    <row r="256" spans="1:26" ht="15.75" customHeight="1" x14ac:dyDescent="0.25">
      <c r="A256" s="242"/>
      <c r="B256" s="243"/>
      <c r="C256" s="243"/>
      <c r="D256" s="243"/>
      <c r="E256" s="275"/>
      <c r="F256" s="275"/>
      <c r="G256" s="444"/>
      <c r="H256" s="686"/>
      <c r="I256" s="242"/>
      <c r="J256" s="243"/>
      <c r="K256" s="243"/>
      <c r="L256" s="243"/>
      <c r="M256" s="243"/>
      <c r="N256" s="243"/>
      <c r="O256" s="243"/>
      <c r="P256" s="243"/>
      <c r="Q256" s="243"/>
      <c r="R256" s="243"/>
      <c r="S256" s="243"/>
      <c r="T256" s="243"/>
      <c r="U256" s="243"/>
      <c r="V256" s="243"/>
      <c r="W256" s="243"/>
      <c r="X256" s="243"/>
      <c r="Y256" s="243"/>
      <c r="Z256" s="243"/>
    </row>
    <row r="257" spans="1:26" ht="15.75" customHeight="1" x14ac:dyDescent="0.25">
      <c r="A257" s="242"/>
      <c r="B257" s="243"/>
      <c r="C257" s="243"/>
      <c r="D257" s="243"/>
      <c r="E257" s="275"/>
      <c r="F257" s="275"/>
      <c r="G257" s="444"/>
      <c r="H257" s="686"/>
      <c r="I257" s="242"/>
      <c r="J257" s="243"/>
      <c r="K257" s="243"/>
      <c r="L257" s="243"/>
      <c r="M257" s="243"/>
      <c r="N257" s="243"/>
      <c r="O257" s="243"/>
      <c r="P257" s="243"/>
      <c r="Q257" s="243"/>
      <c r="R257" s="243"/>
      <c r="S257" s="243"/>
      <c r="T257" s="243"/>
      <c r="U257" s="243"/>
      <c r="V257" s="243"/>
      <c r="W257" s="243"/>
      <c r="X257" s="243"/>
      <c r="Y257" s="243"/>
      <c r="Z257" s="243"/>
    </row>
    <row r="258" spans="1:26" ht="15.75" customHeight="1" x14ac:dyDescent="0.25">
      <c r="A258" s="242"/>
      <c r="B258" s="243"/>
      <c r="C258" s="243"/>
      <c r="D258" s="243"/>
      <c r="E258" s="275"/>
      <c r="F258" s="275"/>
      <c r="G258" s="444"/>
      <c r="H258" s="686"/>
      <c r="I258" s="242"/>
      <c r="J258" s="243"/>
      <c r="K258" s="243"/>
      <c r="L258" s="243"/>
      <c r="M258" s="243"/>
      <c r="N258" s="243"/>
      <c r="O258" s="243"/>
      <c r="P258" s="243"/>
      <c r="Q258" s="243"/>
      <c r="R258" s="243"/>
      <c r="S258" s="243"/>
      <c r="T258" s="243"/>
      <c r="U258" s="243"/>
      <c r="V258" s="243"/>
      <c r="W258" s="243"/>
      <c r="X258" s="243"/>
      <c r="Y258" s="243"/>
      <c r="Z258" s="243"/>
    </row>
    <row r="259" spans="1:26" ht="15.75" customHeight="1" x14ac:dyDescent="0.25">
      <c r="A259" s="242"/>
      <c r="B259" s="243"/>
      <c r="C259" s="243"/>
      <c r="D259" s="243"/>
      <c r="E259" s="275"/>
      <c r="F259" s="275"/>
      <c r="G259" s="444"/>
      <c r="H259" s="686"/>
      <c r="I259" s="242"/>
      <c r="J259" s="243"/>
      <c r="K259" s="243"/>
      <c r="L259" s="243"/>
      <c r="M259" s="243"/>
      <c r="N259" s="243"/>
      <c r="O259" s="243"/>
      <c r="P259" s="243"/>
      <c r="Q259" s="243"/>
      <c r="R259" s="243"/>
      <c r="S259" s="243"/>
      <c r="T259" s="243"/>
      <c r="U259" s="243"/>
      <c r="V259" s="243"/>
      <c r="W259" s="243"/>
      <c r="X259" s="243"/>
      <c r="Y259" s="243"/>
      <c r="Z259" s="243"/>
    </row>
    <row r="260" spans="1:26" ht="15.75" customHeight="1" x14ac:dyDescent="0.25">
      <c r="A260" s="242"/>
      <c r="B260" s="243"/>
      <c r="C260" s="243"/>
      <c r="D260" s="243"/>
      <c r="E260" s="275"/>
      <c r="F260" s="275"/>
      <c r="G260" s="444"/>
      <c r="H260" s="686"/>
      <c r="I260" s="242"/>
      <c r="J260" s="243"/>
      <c r="K260" s="243"/>
      <c r="L260" s="243"/>
      <c r="M260" s="243"/>
      <c r="N260" s="243"/>
      <c r="O260" s="243"/>
      <c r="P260" s="243"/>
      <c r="Q260" s="243"/>
      <c r="R260" s="243"/>
      <c r="S260" s="243"/>
      <c r="T260" s="243"/>
      <c r="U260" s="243"/>
      <c r="V260" s="243"/>
      <c r="W260" s="243"/>
      <c r="X260" s="243"/>
      <c r="Y260" s="243"/>
      <c r="Z260" s="243"/>
    </row>
    <row r="261" spans="1:26" ht="15.75" customHeight="1" x14ac:dyDescent="0.25">
      <c r="A261" s="242"/>
      <c r="B261" s="243"/>
      <c r="C261" s="243"/>
      <c r="D261" s="243"/>
      <c r="E261" s="275"/>
      <c r="F261" s="275"/>
      <c r="G261" s="444"/>
      <c r="H261" s="686"/>
      <c r="I261" s="242"/>
      <c r="J261" s="243"/>
      <c r="K261" s="243"/>
      <c r="L261" s="243"/>
      <c r="M261" s="243"/>
      <c r="N261" s="243"/>
      <c r="O261" s="243"/>
      <c r="P261" s="243"/>
      <c r="Q261" s="243"/>
      <c r="R261" s="243"/>
      <c r="S261" s="243"/>
      <c r="T261" s="243"/>
      <c r="U261" s="243"/>
      <c r="V261" s="243"/>
      <c r="W261" s="243"/>
      <c r="X261" s="243"/>
      <c r="Y261" s="243"/>
      <c r="Z261" s="243"/>
    </row>
    <row r="262" spans="1:26" ht="15.75" customHeight="1" x14ac:dyDescent="0.25">
      <c r="A262" s="242"/>
      <c r="B262" s="243"/>
      <c r="C262" s="243"/>
      <c r="D262" s="243"/>
      <c r="E262" s="275"/>
      <c r="F262" s="275"/>
      <c r="G262" s="444"/>
      <c r="H262" s="686"/>
      <c r="I262" s="242"/>
      <c r="J262" s="243"/>
      <c r="K262" s="243"/>
      <c r="L262" s="243"/>
      <c r="M262" s="243"/>
      <c r="N262" s="243"/>
      <c r="O262" s="243"/>
      <c r="P262" s="243"/>
      <c r="Q262" s="243"/>
      <c r="R262" s="243"/>
      <c r="S262" s="243"/>
      <c r="T262" s="243"/>
      <c r="U262" s="243"/>
      <c r="V262" s="243"/>
      <c r="W262" s="243"/>
      <c r="X262" s="243"/>
      <c r="Y262" s="243"/>
      <c r="Z262" s="243"/>
    </row>
    <row r="263" spans="1:26" ht="15.75" customHeight="1" x14ac:dyDescent="0.25">
      <c r="G263" s="265"/>
      <c r="H263" s="679"/>
    </row>
    <row r="264" spans="1:26" ht="15.75" customHeight="1" x14ac:dyDescent="0.25">
      <c r="G264" s="265"/>
      <c r="H264" s="679"/>
    </row>
    <row r="265" spans="1:26" ht="15.75" customHeight="1" x14ac:dyDescent="0.25">
      <c r="G265" s="265"/>
      <c r="H265" s="679"/>
    </row>
    <row r="266" spans="1:26" ht="15.75" customHeight="1" x14ac:dyDescent="0.25">
      <c r="G266" s="265"/>
      <c r="H266" s="679"/>
    </row>
    <row r="267" spans="1:26" ht="15.75" customHeight="1" x14ac:dyDescent="0.25">
      <c r="G267" s="265"/>
      <c r="H267" s="679"/>
    </row>
    <row r="268" spans="1:26" ht="15.75" customHeight="1" x14ac:dyDescent="0.25">
      <c r="G268" s="265"/>
      <c r="H268" s="679"/>
    </row>
    <row r="269" spans="1:26" ht="15.75" customHeight="1" x14ac:dyDescent="0.25">
      <c r="G269" s="265"/>
      <c r="H269" s="679"/>
    </row>
    <row r="270" spans="1:26" ht="15.75" customHeight="1" x14ac:dyDescent="0.25">
      <c r="G270" s="265"/>
      <c r="H270" s="679"/>
    </row>
    <row r="271" spans="1:26" ht="15.75" customHeight="1" x14ac:dyDescent="0.25">
      <c r="G271" s="265"/>
      <c r="H271" s="679"/>
    </row>
    <row r="272" spans="1:26" ht="15.75" customHeight="1" x14ac:dyDescent="0.25">
      <c r="G272" s="265"/>
      <c r="H272" s="679"/>
    </row>
    <row r="273" spans="7:8" ht="15.75" customHeight="1" x14ac:dyDescent="0.25">
      <c r="G273" s="265"/>
      <c r="H273" s="679"/>
    </row>
    <row r="274" spans="7:8" ht="15.75" customHeight="1" x14ac:dyDescent="0.25">
      <c r="G274" s="265"/>
      <c r="H274" s="679"/>
    </row>
    <row r="275" spans="7:8" ht="15.75" customHeight="1" x14ac:dyDescent="0.25">
      <c r="G275" s="265"/>
      <c r="H275" s="679"/>
    </row>
    <row r="276" spans="7:8" ht="15.75" customHeight="1" x14ac:dyDescent="0.25">
      <c r="G276" s="265"/>
      <c r="H276" s="679"/>
    </row>
    <row r="277" spans="7:8" ht="15.75" customHeight="1" x14ac:dyDescent="0.25">
      <c r="G277" s="265"/>
      <c r="H277" s="679"/>
    </row>
    <row r="278" spans="7:8" ht="15.75" customHeight="1" x14ac:dyDescent="0.25">
      <c r="G278" s="265"/>
      <c r="H278" s="679"/>
    </row>
    <row r="279" spans="7:8" ht="15.75" customHeight="1" x14ac:dyDescent="0.25">
      <c r="G279" s="265"/>
      <c r="H279" s="679"/>
    </row>
    <row r="280" spans="7:8" ht="15.75" customHeight="1" x14ac:dyDescent="0.25">
      <c r="G280" s="265"/>
      <c r="H280" s="679"/>
    </row>
    <row r="281" spans="7:8" ht="15.75" customHeight="1" x14ac:dyDescent="0.25">
      <c r="G281" s="265"/>
      <c r="H281" s="679"/>
    </row>
    <row r="282" spans="7:8" ht="15.75" customHeight="1" x14ac:dyDescent="0.25">
      <c r="G282" s="265"/>
      <c r="H282" s="679"/>
    </row>
    <row r="283" spans="7:8" ht="15.75" customHeight="1" x14ac:dyDescent="0.25">
      <c r="G283" s="265"/>
      <c r="H283" s="679"/>
    </row>
    <row r="284" spans="7:8" ht="15.75" customHeight="1" x14ac:dyDescent="0.25">
      <c r="G284" s="265"/>
      <c r="H284" s="679"/>
    </row>
    <row r="285" spans="7:8" ht="15.75" customHeight="1" x14ac:dyDescent="0.25">
      <c r="G285" s="265"/>
      <c r="H285" s="679"/>
    </row>
    <row r="286" spans="7:8" ht="15.75" customHeight="1" x14ac:dyDescent="0.25">
      <c r="G286" s="265"/>
      <c r="H286" s="679"/>
    </row>
    <row r="287" spans="7:8" ht="15.75" customHeight="1" x14ac:dyDescent="0.25">
      <c r="G287" s="265"/>
      <c r="H287" s="679"/>
    </row>
    <row r="288" spans="7:8" ht="15.75" customHeight="1" x14ac:dyDescent="0.25">
      <c r="G288" s="265"/>
      <c r="H288" s="679"/>
    </row>
    <row r="289" spans="7:8" ht="15.75" customHeight="1" x14ac:dyDescent="0.25">
      <c r="G289" s="265"/>
      <c r="H289" s="679"/>
    </row>
    <row r="290" spans="7:8" ht="15.75" customHeight="1" x14ac:dyDescent="0.25">
      <c r="G290" s="265"/>
      <c r="H290" s="679"/>
    </row>
    <row r="291" spans="7:8" ht="15.75" customHeight="1" x14ac:dyDescent="0.25">
      <c r="G291" s="265"/>
      <c r="H291" s="679"/>
    </row>
    <row r="292" spans="7:8" ht="15.75" customHeight="1" x14ac:dyDescent="0.25">
      <c r="G292" s="265"/>
      <c r="H292" s="679"/>
    </row>
    <row r="293" spans="7:8" ht="15.75" customHeight="1" x14ac:dyDescent="0.25">
      <c r="G293" s="265"/>
      <c r="H293" s="679"/>
    </row>
    <row r="294" spans="7:8" ht="15.75" customHeight="1" x14ac:dyDescent="0.25">
      <c r="G294" s="265"/>
      <c r="H294" s="679"/>
    </row>
    <row r="295" spans="7:8" ht="15.75" customHeight="1" x14ac:dyDescent="0.25">
      <c r="G295" s="265"/>
      <c r="H295" s="679"/>
    </row>
    <row r="296" spans="7:8" ht="15.75" customHeight="1" x14ac:dyDescent="0.25">
      <c r="G296" s="265"/>
      <c r="H296" s="679"/>
    </row>
    <row r="297" spans="7:8" ht="15.75" customHeight="1" x14ac:dyDescent="0.25">
      <c r="G297" s="265"/>
      <c r="H297" s="679"/>
    </row>
    <row r="298" spans="7:8" ht="15.75" customHeight="1" x14ac:dyDescent="0.25">
      <c r="G298" s="265"/>
      <c r="H298" s="679"/>
    </row>
    <row r="299" spans="7:8" ht="15.75" customHeight="1" x14ac:dyDescent="0.25">
      <c r="G299" s="265"/>
      <c r="H299" s="679"/>
    </row>
    <row r="300" spans="7:8" ht="15.75" customHeight="1" x14ac:dyDescent="0.25">
      <c r="G300" s="265"/>
      <c r="H300" s="679"/>
    </row>
    <row r="301" spans="7:8" ht="15.75" customHeight="1" x14ac:dyDescent="0.25">
      <c r="G301" s="265"/>
      <c r="H301" s="679"/>
    </row>
    <row r="302" spans="7:8" ht="15.75" customHeight="1" x14ac:dyDescent="0.25">
      <c r="G302" s="265"/>
      <c r="H302" s="679"/>
    </row>
    <row r="303" spans="7:8" ht="15.75" customHeight="1" x14ac:dyDescent="0.25">
      <c r="G303" s="265"/>
      <c r="H303" s="679"/>
    </row>
    <row r="304" spans="7:8" ht="15.75" customHeight="1" x14ac:dyDescent="0.25">
      <c r="G304" s="265"/>
      <c r="H304" s="679"/>
    </row>
    <row r="305" spans="7:8" ht="15.75" customHeight="1" x14ac:dyDescent="0.25">
      <c r="G305" s="265"/>
      <c r="H305" s="679"/>
    </row>
    <row r="306" spans="7:8" ht="15.75" customHeight="1" x14ac:dyDescent="0.25">
      <c r="G306" s="265"/>
      <c r="H306" s="679"/>
    </row>
    <row r="307" spans="7:8" ht="15.75" customHeight="1" x14ac:dyDescent="0.25">
      <c r="G307" s="265"/>
      <c r="H307" s="679"/>
    </row>
    <row r="308" spans="7:8" ht="15.75" customHeight="1" x14ac:dyDescent="0.25">
      <c r="G308" s="265"/>
      <c r="H308" s="679"/>
    </row>
    <row r="309" spans="7:8" ht="15.75" customHeight="1" x14ac:dyDescent="0.25">
      <c r="G309" s="265"/>
      <c r="H309" s="679"/>
    </row>
    <row r="310" spans="7:8" ht="15.75" customHeight="1" x14ac:dyDescent="0.25">
      <c r="G310" s="265"/>
      <c r="H310" s="679"/>
    </row>
    <row r="311" spans="7:8" ht="15.75" customHeight="1" x14ac:dyDescent="0.25">
      <c r="G311" s="265"/>
      <c r="H311" s="679"/>
    </row>
    <row r="312" spans="7:8" ht="15.75" customHeight="1" x14ac:dyDescent="0.25">
      <c r="G312" s="265"/>
      <c r="H312" s="679"/>
    </row>
    <row r="313" spans="7:8" ht="15.75" customHeight="1" x14ac:dyDescent="0.25">
      <c r="G313" s="265"/>
      <c r="H313" s="679"/>
    </row>
    <row r="314" spans="7:8" ht="15.75" customHeight="1" x14ac:dyDescent="0.25">
      <c r="G314" s="265"/>
      <c r="H314" s="679"/>
    </row>
    <row r="315" spans="7:8" ht="15.75" customHeight="1" x14ac:dyDescent="0.25">
      <c r="G315" s="265"/>
      <c r="H315" s="679"/>
    </row>
    <row r="316" spans="7:8" ht="15.75" customHeight="1" x14ac:dyDescent="0.25">
      <c r="G316" s="265"/>
      <c r="H316" s="679"/>
    </row>
    <row r="317" spans="7:8" ht="15.75" customHeight="1" x14ac:dyDescent="0.25">
      <c r="G317" s="265"/>
      <c r="H317" s="679"/>
    </row>
    <row r="318" spans="7:8" ht="15.75" customHeight="1" x14ac:dyDescent="0.25">
      <c r="G318" s="265"/>
      <c r="H318" s="679"/>
    </row>
    <row r="319" spans="7:8" ht="15.75" customHeight="1" x14ac:dyDescent="0.25">
      <c r="G319" s="265"/>
      <c r="H319" s="679"/>
    </row>
    <row r="320" spans="7:8" ht="15.75" customHeight="1" x14ac:dyDescent="0.25">
      <c r="G320" s="265"/>
      <c r="H320" s="679"/>
    </row>
    <row r="321" spans="7:8" ht="15.75" customHeight="1" x14ac:dyDescent="0.25">
      <c r="G321" s="265"/>
      <c r="H321" s="679"/>
    </row>
    <row r="322" spans="7:8" ht="15.75" customHeight="1" x14ac:dyDescent="0.25">
      <c r="G322" s="265"/>
      <c r="H322" s="679"/>
    </row>
    <row r="323" spans="7:8" ht="15.75" customHeight="1" x14ac:dyDescent="0.25">
      <c r="G323" s="265"/>
      <c r="H323" s="679"/>
    </row>
    <row r="324" spans="7:8" ht="15.75" customHeight="1" x14ac:dyDescent="0.25">
      <c r="G324" s="265"/>
      <c r="H324" s="679"/>
    </row>
    <row r="325" spans="7:8" ht="15.75" customHeight="1" x14ac:dyDescent="0.25">
      <c r="G325" s="265"/>
      <c r="H325" s="679"/>
    </row>
    <row r="326" spans="7:8" ht="15.75" customHeight="1" x14ac:dyDescent="0.25">
      <c r="G326" s="265"/>
      <c r="H326" s="679"/>
    </row>
    <row r="327" spans="7:8" ht="15.75" customHeight="1" x14ac:dyDescent="0.25">
      <c r="G327" s="265"/>
      <c r="H327" s="679"/>
    </row>
    <row r="328" spans="7:8" ht="15.75" customHeight="1" x14ac:dyDescent="0.25">
      <c r="G328" s="265"/>
      <c r="H328" s="679"/>
    </row>
    <row r="329" spans="7:8" ht="15.75" customHeight="1" x14ac:dyDescent="0.25">
      <c r="G329" s="265"/>
      <c r="H329" s="679"/>
    </row>
    <row r="330" spans="7:8" ht="15.75" customHeight="1" x14ac:dyDescent="0.25">
      <c r="G330" s="265"/>
      <c r="H330" s="679"/>
    </row>
    <row r="331" spans="7:8" ht="15.75" customHeight="1" x14ac:dyDescent="0.25">
      <c r="G331" s="265"/>
      <c r="H331" s="679"/>
    </row>
    <row r="332" spans="7:8" ht="15.75" customHeight="1" x14ac:dyDescent="0.25">
      <c r="G332" s="265"/>
      <c r="H332" s="679"/>
    </row>
    <row r="333" spans="7:8" ht="15.75" customHeight="1" x14ac:dyDescent="0.25">
      <c r="G333" s="265"/>
      <c r="H333" s="679"/>
    </row>
    <row r="334" spans="7:8" ht="15.75" customHeight="1" x14ac:dyDescent="0.25">
      <c r="G334" s="265"/>
      <c r="H334" s="679"/>
    </row>
    <row r="335" spans="7:8" ht="15.75" customHeight="1" x14ac:dyDescent="0.25">
      <c r="G335" s="265"/>
      <c r="H335" s="679"/>
    </row>
    <row r="336" spans="7:8" ht="15.75" customHeight="1" x14ac:dyDescent="0.25">
      <c r="G336" s="265"/>
      <c r="H336" s="679"/>
    </row>
    <row r="337" spans="7:8" ht="15.75" customHeight="1" x14ac:dyDescent="0.25">
      <c r="G337" s="265"/>
      <c r="H337" s="679"/>
    </row>
    <row r="338" spans="7:8" ht="15.75" customHeight="1" x14ac:dyDescent="0.25">
      <c r="G338" s="265"/>
      <c r="H338" s="679"/>
    </row>
    <row r="339" spans="7:8" ht="15.75" customHeight="1" x14ac:dyDescent="0.25">
      <c r="G339" s="265"/>
      <c r="H339" s="679"/>
    </row>
    <row r="340" spans="7:8" ht="15.75" customHeight="1" x14ac:dyDescent="0.25">
      <c r="G340" s="265"/>
      <c r="H340" s="679"/>
    </row>
    <row r="341" spans="7:8" ht="15.75" customHeight="1" x14ac:dyDescent="0.25">
      <c r="G341" s="265"/>
      <c r="H341" s="679"/>
    </row>
    <row r="342" spans="7:8" ht="15.75" customHeight="1" x14ac:dyDescent="0.25">
      <c r="G342" s="265"/>
      <c r="H342" s="679"/>
    </row>
    <row r="343" spans="7:8" ht="15.75" customHeight="1" x14ac:dyDescent="0.25">
      <c r="G343" s="265"/>
      <c r="H343" s="679"/>
    </row>
    <row r="344" spans="7:8" ht="15.75" customHeight="1" x14ac:dyDescent="0.25">
      <c r="G344" s="265"/>
      <c r="H344" s="679"/>
    </row>
    <row r="345" spans="7:8" ht="15.75" customHeight="1" x14ac:dyDescent="0.25">
      <c r="G345" s="265"/>
      <c r="H345" s="679"/>
    </row>
    <row r="346" spans="7:8" ht="15.75" customHeight="1" x14ac:dyDescent="0.25">
      <c r="G346" s="265"/>
      <c r="H346" s="679"/>
    </row>
    <row r="347" spans="7:8" ht="15.75" customHeight="1" x14ac:dyDescent="0.25">
      <c r="G347" s="265"/>
      <c r="H347" s="679"/>
    </row>
    <row r="348" spans="7:8" ht="15.75" customHeight="1" x14ac:dyDescent="0.25">
      <c r="G348" s="265"/>
      <c r="H348" s="679"/>
    </row>
    <row r="349" spans="7:8" ht="15.75" customHeight="1" x14ac:dyDescent="0.25">
      <c r="G349" s="265"/>
      <c r="H349" s="679"/>
    </row>
    <row r="350" spans="7:8" ht="15.75" customHeight="1" x14ac:dyDescent="0.25">
      <c r="G350" s="265"/>
      <c r="H350" s="679"/>
    </row>
    <row r="351" spans="7:8" ht="15.75" customHeight="1" x14ac:dyDescent="0.25">
      <c r="G351" s="265"/>
      <c r="H351" s="679"/>
    </row>
    <row r="352" spans="7:8" ht="15.75" customHeight="1" x14ac:dyDescent="0.25">
      <c r="G352" s="265"/>
      <c r="H352" s="679"/>
    </row>
    <row r="353" spans="7:8" ht="15.75" customHeight="1" x14ac:dyDescent="0.25">
      <c r="G353" s="265"/>
      <c r="H353" s="679"/>
    </row>
    <row r="354" spans="7:8" ht="15.75" customHeight="1" x14ac:dyDescent="0.25">
      <c r="G354" s="265"/>
      <c r="H354" s="679"/>
    </row>
    <row r="355" spans="7:8" ht="15.75" customHeight="1" x14ac:dyDescent="0.25">
      <c r="G355" s="265"/>
      <c r="H355" s="679"/>
    </row>
    <row r="356" spans="7:8" ht="15.75" customHeight="1" x14ac:dyDescent="0.25">
      <c r="G356" s="265"/>
      <c r="H356" s="679"/>
    </row>
    <row r="357" spans="7:8" ht="15.75" customHeight="1" x14ac:dyDescent="0.25">
      <c r="G357" s="265"/>
      <c r="H357" s="679"/>
    </row>
    <row r="358" spans="7:8" ht="15.75" customHeight="1" x14ac:dyDescent="0.25">
      <c r="G358" s="265"/>
      <c r="H358" s="679"/>
    </row>
    <row r="359" spans="7:8" ht="15.75" customHeight="1" x14ac:dyDescent="0.25">
      <c r="G359" s="265"/>
      <c r="H359" s="679"/>
    </row>
    <row r="360" spans="7:8" ht="15.75" customHeight="1" x14ac:dyDescent="0.25">
      <c r="G360" s="265"/>
      <c r="H360" s="679"/>
    </row>
    <row r="361" spans="7:8" ht="15.75" customHeight="1" x14ac:dyDescent="0.25">
      <c r="G361" s="265"/>
      <c r="H361" s="679"/>
    </row>
    <row r="362" spans="7:8" ht="15.75" customHeight="1" x14ac:dyDescent="0.25">
      <c r="G362" s="265"/>
      <c r="H362" s="679"/>
    </row>
    <row r="363" spans="7:8" ht="15.75" customHeight="1" x14ac:dyDescent="0.25">
      <c r="G363" s="265"/>
      <c r="H363" s="679"/>
    </row>
    <row r="364" spans="7:8" ht="15.75" customHeight="1" x14ac:dyDescent="0.25">
      <c r="G364" s="265"/>
      <c r="H364" s="679"/>
    </row>
    <row r="365" spans="7:8" ht="15.75" customHeight="1" x14ac:dyDescent="0.25">
      <c r="G365" s="265"/>
      <c r="H365" s="679"/>
    </row>
    <row r="366" spans="7:8" ht="15.75" customHeight="1" x14ac:dyDescent="0.25">
      <c r="G366" s="265"/>
      <c r="H366" s="679"/>
    </row>
    <row r="367" spans="7:8" ht="15.75" customHeight="1" x14ac:dyDescent="0.25">
      <c r="G367" s="265"/>
      <c r="H367" s="679"/>
    </row>
    <row r="368" spans="7:8" ht="15.75" customHeight="1" x14ac:dyDescent="0.25">
      <c r="G368" s="265"/>
      <c r="H368" s="679"/>
    </row>
    <row r="369" spans="7:8" ht="15.75" customHeight="1" x14ac:dyDescent="0.25">
      <c r="G369" s="265"/>
      <c r="H369" s="679"/>
    </row>
    <row r="370" spans="7:8" ht="15.75" customHeight="1" x14ac:dyDescent="0.25">
      <c r="G370" s="265"/>
      <c r="H370" s="679"/>
    </row>
    <row r="371" spans="7:8" ht="15.75" customHeight="1" x14ac:dyDescent="0.25">
      <c r="G371" s="265"/>
      <c r="H371" s="679"/>
    </row>
    <row r="372" spans="7:8" ht="15.75" customHeight="1" x14ac:dyDescent="0.25">
      <c r="G372" s="265"/>
      <c r="H372" s="679"/>
    </row>
    <row r="373" spans="7:8" ht="15.75" customHeight="1" x14ac:dyDescent="0.25">
      <c r="G373" s="265"/>
      <c r="H373" s="679"/>
    </row>
    <row r="374" spans="7:8" ht="15.75" customHeight="1" x14ac:dyDescent="0.25">
      <c r="G374" s="265"/>
      <c r="H374" s="679"/>
    </row>
    <row r="375" spans="7:8" ht="15.75" customHeight="1" x14ac:dyDescent="0.25">
      <c r="G375" s="265"/>
      <c r="H375" s="679"/>
    </row>
    <row r="376" spans="7:8" ht="15.75" customHeight="1" x14ac:dyDescent="0.25">
      <c r="G376" s="265"/>
      <c r="H376" s="679"/>
    </row>
    <row r="377" spans="7:8" ht="15.75" customHeight="1" x14ac:dyDescent="0.25">
      <c r="G377" s="265"/>
      <c r="H377" s="679"/>
    </row>
    <row r="378" spans="7:8" ht="15.75" customHeight="1" x14ac:dyDescent="0.25">
      <c r="G378" s="265"/>
      <c r="H378" s="679"/>
    </row>
    <row r="379" spans="7:8" ht="15.75" customHeight="1" x14ac:dyDescent="0.25">
      <c r="G379" s="265"/>
      <c r="H379" s="679"/>
    </row>
    <row r="380" spans="7:8" ht="15.75" customHeight="1" x14ac:dyDescent="0.25">
      <c r="G380" s="265"/>
      <c r="H380" s="679"/>
    </row>
    <row r="381" spans="7:8" ht="15.75" customHeight="1" x14ac:dyDescent="0.25">
      <c r="G381" s="265"/>
      <c r="H381" s="679"/>
    </row>
    <row r="382" spans="7:8" ht="15.75" customHeight="1" x14ac:dyDescent="0.25">
      <c r="G382" s="265"/>
      <c r="H382" s="679"/>
    </row>
    <row r="383" spans="7:8" ht="15.75" customHeight="1" x14ac:dyDescent="0.25">
      <c r="G383" s="265"/>
      <c r="H383" s="679"/>
    </row>
    <row r="384" spans="7:8" ht="15.75" customHeight="1" x14ac:dyDescent="0.25">
      <c r="G384" s="265"/>
      <c r="H384" s="679"/>
    </row>
    <row r="385" spans="7:8" ht="15.75" customHeight="1" x14ac:dyDescent="0.25">
      <c r="G385" s="265"/>
      <c r="H385" s="679"/>
    </row>
    <row r="386" spans="7:8" ht="15.75" customHeight="1" x14ac:dyDescent="0.25">
      <c r="G386" s="265"/>
      <c r="H386" s="679"/>
    </row>
    <row r="387" spans="7:8" ht="15.75" customHeight="1" x14ac:dyDescent="0.25">
      <c r="G387" s="265"/>
      <c r="H387" s="679"/>
    </row>
    <row r="388" spans="7:8" ht="15.75" customHeight="1" x14ac:dyDescent="0.25">
      <c r="G388" s="265"/>
      <c r="H388" s="679"/>
    </row>
    <row r="389" spans="7:8" ht="15.75" customHeight="1" x14ac:dyDescent="0.25">
      <c r="G389" s="265"/>
      <c r="H389" s="679"/>
    </row>
    <row r="390" spans="7:8" ht="15.75" customHeight="1" x14ac:dyDescent="0.25">
      <c r="G390" s="265"/>
      <c r="H390" s="679"/>
    </row>
    <row r="391" spans="7:8" ht="15.75" customHeight="1" x14ac:dyDescent="0.25">
      <c r="G391" s="265"/>
      <c r="H391" s="679"/>
    </row>
    <row r="392" spans="7:8" ht="15.75" customHeight="1" x14ac:dyDescent="0.25">
      <c r="G392" s="265"/>
      <c r="H392" s="679"/>
    </row>
    <row r="393" spans="7:8" ht="15.75" customHeight="1" x14ac:dyDescent="0.25">
      <c r="G393" s="265"/>
      <c r="H393" s="679"/>
    </row>
    <row r="394" spans="7:8" ht="15.75" customHeight="1" x14ac:dyDescent="0.25">
      <c r="G394" s="265"/>
      <c r="H394" s="679"/>
    </row>
    <row r="395" spans="7:8" ht="15.75" customHeight="1" x14ac:dyDescent="0.25">
      <c r="G395" s="265"/>
      <c r="H395" s="679"/>
    </row>
    <row r="396" spans="7:8" ht="15.75" customHeight="1" x14ac:dyDescent="0.25">
      <c r="G396" s="265"/>
      <c r="H396" s="679"/>
    </row>
    <row r="397" spans="7:8" ht="15.75" customHeight="1" x14ac:dyDescent="0.25">
      <c r="G397" s="265"/>
      <c r="H397" s="679"/>
    </row>
    <row r="398" spans="7:8" ht="15.75" customHeight="1" x14ac:dyDescent="0.25">
      <c r="G398" s="265"/>
      <c r="H398" s="679"/>
    </row>
    <row r="399" spans="7:8" ht="15.75" customHeight="1" x14ac:dyDescent="0.25">
      <c r="G399" s="265"/>
      <c r="H399" s="679"/>
    </row>
    <row r="400" spans="7:8" ht="15.75" customHeight="1" x14ac:dyDescent="0.25">
      <c r="G400" s="265"/>
      <c r="H400" s="679"/>
    </row>
    <row r="401" spans="7:8" ht="15.75" customHeight="1" x14ac:dyDescent="0.25">
      <c r="G401" s="265"/>
      <c r="H401" s="679"/>
    </row>
    <row r="402" spans="7:8" ht="15.75" customHeight="1" x14ac:dyDescent="0.25">
      <c r="G402" s="265"/>
      <c r="H402" s="679"/>
    </row>
    <row r="403" spans="7:8" ht="15.75" customHeight="1" x14ac:dyDescent="0.25">
      <c r="G403" s="265"/>
      <c r="H403" s="679"/>
    </row>
    <row r="404" spans="7:8" ht="15.75" customHeight="1" x14ac:dyDescent="0.25">
      <c r="G404" s="265"/>
      <c r="H404" s="679"/>
    </row>
    <row r="405" spans="7:8" ht="15.75" customHeight="1" x14ac:dyDescent="0.25">
      <c r="G405" s="265"/>
      <c r="H405" s="679"/>
    </row>
    <row r="406" spans="7:8" ht="15.75" customHeight="1" x14ac:dyDescent="0.25">
      <c r="G406" s="265"/>
      <c r="H406" s="679"/>
    </row>
    <row r="407" spans="7:8" ht="15.75" customHeight="1" x14ac:dyDescent="0.25">
      <c r="G407" s="265"/>
      <c r="H407" s="679"/>
    </row>
    <row r="408" spans="7:8" ht="15.75" customHeight="1" x14ac:dyDescent="0.25">
      <c r="G408" s="265"/>
      <c r="H408" s="679"/>
    </row>
    <row r="409" spans="7:8" ht="15.75" customHeight="1" x14ac:dyDescent="0.25">
      <c r="G409" s="265"/>
      <c r="H409" s="679"/>
    </row>
    <row r="410" spans="7:8" ht="15.75" customHeight="1" x14ac:dyDescent="0.25">
      <c r="G410" s="265"/>
      <c r="H410" s="679"/>
    </row>
    <row r="411" spans="7:8" ht="15.75" customHeight="1" x14ac:dyDescent="0.25">
      <c r="G411" s="265"/>
      <c r="H411" s="679"/>
    </row>
    <row r="412" spans="7:8" ht="15.75" customHeight="1" x14ac:dyDescent="0.25">
      <c r="G412" s="265"/>
      <c r="H412" s="679"/>
    </row>
    <row r="413" spans="7:8" ht="15.75" customHeight="1" x14ac:dyDescent="0.25">
      <c r="G413" s="265"/>
      <c r="H413" s="679"/>
    </row>
    <row r="414" spans="7:8" ht="15.75" customHeight="1" x14ac:dyDescent="0.25">
      <c r="G414" s="265"/>
      <c r="H414" s="679"/>
    </row>
    <row r="415" spans="7:8" ht="15.75" customHeight="1" x14ac:dyDescent="0.25">
      <c r="G415" s="265"/>
      <c r="H415" s="679"/>
    </row>
    <row r="416" spans="7:8" ht="15.75" customHeight="1" x14ac:dyDescent="0.25">
      <c r="G416" s="265"/>
      <c r="H416" s="679"/>
    </row>
    <row r="417" spans="7:8" ht="15.75" customHeight="1" x14ac:dyDescent="0.25">
      <c r="G417" s="265"/>
      <c r="H417" s="679"/>
    </row>
    <row r="418" spans="7:8" ht="15.75" customHeight="1" x14ac:dyDescent="0.25">
      <c r="G418" s="265"/>
      <c r="H418" s="679"/>
    </row>
    <row r="419" spans="7:8" ht="15.75" customHeight="1" x14ac:dyDescent="0.25">
      <c r="G419" s="265"/>
      <c r="H419" s="679"/>
    </row>
    <row r="420" spans="7:8" ht="15.75" customHeight="1" x14ac:dyDescent="0.25">
      <c r="G420" s="265"/>
      <c r="H420" s="679"/>
    </row>
    <row r="421" spans="7:8" ht="15.75" customHeight="1" x14ac:dyDescent="0.25">
      <c r="G421" s="265"/>
      <c r="H421" s="679"/>
    </row>
    <row r="422" spans="7:8" ht="15.75" customHeight="1" x14ac:dyDescent="0.25">
      <c r="G422" s="265"/>
      <c r="H422" s="679"/>
    </row>
    <row r="423" spans="7:8" ht="15.75" customHeight="1" x14ac:dyDescent="0.25">
      <c r="G423" s="265"/>
      <c r="H423" s="679"/>
    </row>
    <row r="424" spans="7:8" ht="15.75" customHeight="1" x14ac:dyDescent="0.25">
      <c r="G424" s="265"/>
      <c r="H424" s="679"/>
    </row>
    <row r="425" spans="7:8" ht="15.75" customHeight="1" x14ac:dyDescent="0.25">
      <c r="G425" s="265"/>
      <c r="H425" s="679"/>
    </row>
    <row r="426" spans="7:8" ht="15.75" customHeight="1" x14ac:dyDescent="0.25">
      <c r="G426" s="265"/>
      <c r="H426" s="679"/>
    </row>
    <row r="427" spans="7:8" ht="15.75" customHeight="1" x14ac:dyDescent="0.25">
      <c r="G427" s="265"/>
      <c r="H427" s="679"/>
    </row>
    <row r="428" spans="7:8" ht="15.75" customHeight="1" x14ac:dyDescent="0.25">
      <c r="G428" s="265"/>
      <c r="H428" s="679"/>
    </row>
    <row r="429" spans="7:8" ht="15.75" customHeight="1" x14ac:dyDescent="0.25">
      <c r="G429" s="265"/>
      <c r="H429" s="679"/>
    </row>
    <row r="430" spans="7:8" ht="15.75" customHeight="1" x14ac:dyDescent="0.25">
      <c r="G430" s="265"/>
      <c r="H430" s="679"/>
    </row>
    <row r="431" spans="7:8" ht="15.75" customHeight="1" x14ac:dyDescent="0.25">
      <c r="G431" s="265"/>
      <c r="H431" s="679"/>
    </row>
    <row r="432" spans="7:8" ht="15.75" customHeight="1" x14ac:dyDescent="0.25">
      <c r="G432" s="265"/>
      <c r="H432" s="679"/>
    </row>
    <row r="433" spans="7:8" ht="15.75" customHeight="1" x14ac:dyDescent="0.25">
      <c r="G433" s="265"/>
      <c r="H433" s="679"/>
    </row>
    <row r="434" spans="7:8" ht="15.75" customHeight="1" x14ac:dyDescent="0.25">
      <c r="G434" s="265"/>
      <c r="H434" s="679"/>
    </row>
    <row r="435" spans="7:8" ht="15.75" customHeight="1" x14ac:dyDescent="0.25">
      <c r="G435" s="265"/>
      <c r="H435" s="679"/>
    </row>
    <row r="436" spans="7:8" ht="15.75" customHeight="1" x14ac:dyDescent="0.25">
      <c r="G436" s="265"/>
      <c r="H436" s="679"/>
    </row>
    <row r="437" spans="7:8" ht="15.75" customHeight="1" x14ac:dyDescent="0.25">
      <c r="G437" s="265"/>
      <c r="H437" s="679"/>
    </row>
    <row r="438" spans="7:8" ht="15.75" customHeight="1" x14ac:dyDescent="0.25">
      <c r="G438" s="265"/>
      <c r="H438" s="679"/>
    </row>
    <row r="439" spans="7:8" ht="15.75" customHeight="1" x14ac:dyDescent="0.25">
      <c r="G439" s="265"/>
      <c r="H439" s="679"/>
    </row>
    <row r="440" spans="7:8" ht="15.75" customHeight="1" x14ac:dyDescent="0.25">
      <c r="G440" s="265"/>
      <c r="H440" s="679"/>
    </row>
    <row r="441" spans="7:8" ht="15.75" customHeight="1" x14ac:dyDescent="0.25">
      <c r="G441" s="265"/>
      <c r="H441" s="679"/>
    </row>
    <row r="442" spans="7:8" ht="15.75" customHeight="1" x14ac:dyDescent="0.25">
      <c r="G442" s="265"/>
      <c r="H442" s="679"/>
    </row>
    <row r="443" spans="7:8" ht="15.75" customHeight="1" x14ac:dyDescent="0.25">
      <c r="G443" s="265"/>
      <c r="H443" s="679"/>
    </row>
    <row r="444" spans="7:8" ht="15.75" customHeight="1" x14ac:dyDescent="0.25">
      <c r="G444" s="265"/>
      <c r="H444" s="679"/>
    </row>
    <row r="445" spans="7:8" ht="15.75" customHeight="1" x14ac:dyDescent="0.25">
      <c r="G445" s="265"/>
      <c r="H445" s="679"/>
    </row>
    <row r="446" spans="7:8" ht="15.75" customHeight="1" x14ac:dyDescent="0.25">
      <c r="G446" s="265"/>
      <c r="H446" s="679"/>
    </row>
    <row r="447" spans="7:8" ht="15.75" customHeight="1" x14ac:dyDescent="0.25">
      <c r="G447" s="265"/>
      <c r="H447" s="679"/>
    </row>
    <row r="448" spans="7:8" ht="15.75" customHeight="1" x14ac:dyDescent="0.25">
      <c r="G448" s="265"/>
      <c r="H448" s="679"/>
    </row>
    <row r="449" spans="7:8" ht="15.75" customHeight="1" x14ac:dyDescent="0.25">
      <c r="G449" s="265"/>
      <c r="H449" s="679"/>
    </row>
    <row r="450" spans="7:8" ht="15.75" customHeight="1" x14ac:dyDescent="0.25">
      <c r="G450" s="265"/>
      <c r="H450" s="679"/>
    </row>
    <row r="451" spans="7:8" ht="15.75" customHeight="1" x14ac:dyDescent="0.25">
      <c r="G451" s="265"/>
      <c r="H451" s="679"/>
    </row>
    <row r="452" spans="7:8" ht="15.75" customHeight="1" x14ac:dyDescent="0.25">
      <c r="G452" s="265"/>
      <c r="H452" s="679"/>
    </row>
    <row r="453" spans="7:8" ht="15.75" customHeight="1" x14ac:dyDescent="0.25">
      <c r="G453" s="265"/>
      <c r="H453" s="679"/>
    </row>
    <row r="454" spans="7:8" ht="15.75" customHeight="1" x14ac:dyDescent="0.25">
      <c r="G454" s="265"/>
      <c r="H454" s="679"/>
    </row>
    <row r="455" spans="7:8" ht="15.75" customHeight="1" x14ac:dyDescent="0.25">
      <c r="G455" s="265"/>
      <c r="H455" s="679"/>
    </row>
    <row r="456" spans="7:8" ht="15.75" customHeight="1" x14ac:dyDescent="0.25">
      <c r="G456" s="265"/>
      <c r="H456" s="679"/>
    </row>
    <row r="457" spans="7:8" ht="15.75" customHeight="1" x14ac:dyDescent="0.25">
      <c r="G457" s="265"/>
      <c r="H457" s="679"/>
    </row>
    <row r="458" spans="7:8" ht="15.75" customHeight="1" x14ac:dyDescent="0.25">
      <c r="G458" s="265"/>
      <c r="H458" s="679"/>
    </row>
    <row r="459" spans="7:8" ht="15.75" customHeight="1" x14ac:dyDescent="0.25">
      <c r="G459" s="265"/>
      <c r="H459" s="679"/>
    </row>
    <row r="460" spans="7:8" ht="15.75" customHeight="1" x14ac:dyDescent="0.25">
      <c r="G460" s="265"/>
      <c r="H460" s="679"/>
    </row>
    <row r="461" spans="7:8" ht="15.75" customHeight="1" x14ac:dyDescent="0.25">
      <c r="G461" s="265"/>
      <c r="H461" s="679"/>
    </row>
    <row r="462" spans="7:8" ht="15.75" customHeight="1" x14ac:dyDescent="0.25">
      <c r="G462" s="265"/>
      <c r="H462" s="679"/>
    </row>
    <row r="463" spans="7:8" ht="15.75" customHeight="1" x14ac:dyDescent="0.25">
      <c r="G463" s="265"/>
      <c r="H463" s="679"/>
    </row>
    <row r="464" spans="7:8" ht="15.75" customHeight="1" x14ac:dyDescent="0.25">
      <c r="G464" s="265"/>
      <c r="H464" s="679"/>
    </row>
    <row r="465" spans="7:8" ht="15.75" customHeight="1" x14ac:dyDescent="0.25">
      <c r="G465" s="265"/>
      <c r="H465" s="679"/>
    </row>
    <row r="466" spans="7:8" ht="15.75" customHeight="1" x14ac:dyDescent="0.25">
      <c r="G466" s="265"/>
      <c r="H466" s="679"/>
    </row>
    <row r="467" spans="7:8" ht="15.75" customHeight="1" x14ac:dyDescent="0.25">
      <c r="G467" s="265"/>
      <c r="H467" s="679"/>
    </row>
    <row r="468" spans="7:8" ht="15.75" customHeight="1" x14ac:dyDescent="0.25">
      <c r="G468" s="265"/>
      <c r="H468" s="679"/>
    </row>
    <row r="469" spans="7:8" ht="15.75" customHeight="1" x14ac:dyDescent="0.25">
      <c r="G469" s="265"/>
      <c r="H469" s="679"/>
    </row>
    <row r="470" spans="7:8" ht="15.75" customHeight="1" x14ac:dyDescent="0.25">
      <c r="G470" s="265"/>
      <c r="H470" s="679"/>
    </row>
    <row r="471" spans="7:8" ht="15.75" customHeight="1" x14ac:dyDescent="0.25">
      <c r="G471" s="265"/>
      <c r="H471" s="679"/>
    </row>
    <row r="472" spans="7:8" ht="15.75" customHeight="1" x14ac:dyDescent="0.25">
      <c r="G472" s="265"/>
      <c r="H472" s="679"/>
    </row>
    <row r="473" spans="7:8" ht="15.75" customHeight="1" x14ac:dyDescent="0.25">
      <c r="G473" s="265"/>
      <c r="H473" s="679"/>
    </row>
    <row r="474" spans="7:8" ht="15.75" customHeight="1" x14ac:dyDescent="0.25">
      <c r="G474" s="265"/>
      <c r="H474" s="679"/>
    </row>
    <row r="475" spans="7:8" ht="15.75" customHeight="1" x14ac:dyDescent="0.25">
      <c r="G475" s="265"/>
      <c r="H475" s="679"/>
    </row>
    <row r="476" spans="7:8" ht="15.75" customHeight="1" x14ac:dyDescent="0.25">
      <c r="G476" s="265"/>
      <c r="H476" s="679"/>
    </row>
    <row r="477" spans="7:8" ht="15.75" customHeight="1" x14ac:dyDescent="0.25">
      <c r="G477" s="265"/>
      <c r="H477" s="679"/>
    </row>
    <row r="478" spans="7:8" ht="15.75" customHeight="1" x14ac:dyDescent="0.25">
      <c r="G478" s="265"/>
      <c r="H478" s="679"/>
    </row>
    <row r="479" spans="7:8" ht="15.75" customHeight="1" x14ac:dyDescent="0.25">
      <c r="G479" s="265"/>
      <c r="H479" s="679"/>
    </row>
    <row r="480" spans="7:8" ht="15.75" customHeight="1" x14ac:dyDescent="0.25">
      <c r="G480" s="265"/>
      <c r="H480" s="679"/>
    </row>
    <row r="481" spans="7:8" ht="15.75" customHeight="1" x14ac:dyDescent="0.25">
      <c r="G481" s="265"/>
      <c r="H481" s="679"/>
    </row>
    <row r="482" spans="7:8" ht="15.75" customHeight="1" x14ac:dyDescent="0.25">
      <c r="G482" s="265"/>
      <c r="H482" s="679"/>
    </row>
    <row r="483" spans="7:8" ht="15.75" customHeight="1" x14ac:dyDescent="0.25">
      <c r="G483" s="265"/>
      <c r="H483" s="679"/>
    </row>
    <row r="484" spans="7:8" ht="15.75" customHeight="1" x14ac:dyDescent="0.25">
      <c r="G484" s="265"/>
      <c r="H484" s="679"/>
    </row>
    <row r="485" spans="7:8" ht="15.75" customHeight="1" x14ac:dyDescent="0.25">
      <c r="G485" s="265"/>
      <c r="H485" s="679"/>
    </row>
    <row r="486" spans="7:8" ht="15.75" customHeight="1" x14ac:dyDescent="0.25">
      <c r="G486" s="265"/>
      <c r="H486" s="679"/>
    </row>
    <row r="487" spans="7:8" ht="15.75" customHeight="1" x14ac:dyDescent="0.25">
      <c r="G487" s="265"/>
      <c r="H487" s="679"/>
    </row>
    <row r="488" spans="7:8" ht="15.75" customHeight="1" x14ac:dyDescent="0.25">
      <c r="G488" s="265"/>
      <c r="H488" s="679"/>
    </row>
    <row r="489" spans="7:8" ht="15.75" customHeight="1" x14ac:dyDescent="0.25">
      <c r="G489" s="265"/>
      <c r="H489" s="679"/>
    </row>
    <row r="490" spans="7:8" ht="15.75" customHeight="1" x14ac:dyDescent="0.25">
      <c r="G490" s="265"/>
      <c r="H490" s="679"/>
    </row>
    <row r="491" spans="7:8" ht="15.75" customHeight="1" x14ac:dyDescent="0.25">
      <c r="G491" s="265"/>
      <c r="H491" s="679"/>
    </row>
    <row r="492" spans="7:8" ht="15.75" customHeight="1" x14ac:dyDescent="0.25">
      <c r="G492" s="265"/>
      <c r="H492" s="679"/>
    </row>
    <row r="493" spans="7:8" ht="15.75" customHeight="1" x14ac:dyDescent="0.25">
      <c r="G493" s="265"/>
      <c r="H493" s="679"/>
    </row>
    <row r="494" spans="7:8" ht="15.75" customHeight="1" x14ac:dyDescent="0.25">
      <c r="G494" s="265"/>
      <c r="H494" s="679"/>
    </row>
    <row r="495" spans="7:8" ht="15.75" customHeight="1" x14ac:dyDescent="0.25">
      <c r="G495" s="265"/>
      <c r="H495" s="679"/>
    </row>
    <row r="496" spans="7:8" ht="15.75" customHeight="1" x14ac:dyDescent="0.25">
      <c r="G496" s="265"/>
      <c r="H496" s="679"/>
    </row>
    <row r="497" spans="7:8" ht="15.75" customHeight="1" x14ac:dyDescent="0.25">
      <c r="G497" s="265"/>
      <c r="H497" s="679"/>
    </row>
    <row r="498" spans="7:8" ht="15.75" customHeight="1" x14ac:dyDescent="0.25">
      <c r="G498" s="265"/>
      <c r="H498" s="679"/>
    </row>
    <row r="499" spans="7:8" ht="15.75" customHeight="1" x14ac:dyDescent="0.25">
      <c r="G499" s="265"/>
      <c r="H499" s="679"/>
    </row>
    <row r="500" spans="7:8" ht="15.75" customHeight="1" x14ac:dyDescent="0.25">
      <c r="G500" s="265"/>
      <c r="H500" s="679"/>
    </row>
    <row r="501" spans="7:8" ht="15.75" customHeight="1" x14ac:dyDescent="0.25">
      <c r="G501" s="265"/>
      <c r="H501" s="679"/>
    </row>
    <row r="502" spans="7:8" ht="15.75" customHeight="1" x14ac:dyDescent="0.25">
      <c r="G502" s="265"/>
      <c r="H502" s="679"/>
    </row>
    <row r="503" spans="7:8" ht="15.75" customHeight="1" x14ac:dyDescent="0.25">
      <c r="G503" s="265"/>
      <c r="H503" s="679"/>
    </row>
    <row r="504" spans="7:8" ht="15.75" customHeight="1" x14ac:dyDescent="0.25">
      <c r="G504" s="265"/>
      <c r="H504" s="679"/>
    </row>
    <row r="505" spans="7:8" ht="15.75" customHeight="1" x14ac:dyDescent="0.25">
      <c r="G505" s="265"/>
      <c r="H505" s="679"/>
    </row>
    <row r="506" spans="7:8" ht="15.75" customHeight="1" x14ac:dyDescent="0.25">
      <c r="G506" s="265"/>
      <c r="H506" s="679"/>
    </row>
    <row r="507" spans="7:8" ht="15.75" customHeight="1" x14ac:dyDescent="0.25">
      <c r="G507" s="265"/>
      <c r="H507" s="679"/>
    </row>
    <row r="508" spans="7:8" ht="15.75" customHeight="1" x14ac:dyDescent="0.25">
      <c r="G508" s="265"/>
      <c r="H508" s="679"/>
    </row>
    <row r="509" spans="7:8" ht="15.75" customHeight="1" x14ac:dyDescent="0.25">
      <c r="G509" s="265"/>
      <c r="H509" s="679"/>
    </row>
    <row r="510" spans="7:8" ht="15.75" customHeight="1" x14ac:dyDescent="0.25">
      <c r="G510" s="265"/>
      <c r="H510" s="679"/>
    </row>
    <row r="511" spans="7:8" ht="15.75" customHeight="1" x14ac:dyDescent="0.25">
      <c r="G511" s="265"/>
      <c r="H511" s="679"/>
    </row>
    <row r="512" spans="7:8" ht="15.75" customHeight="1" x14ac:dyDescent="0.25">
      <c r="G512" s="265"/>
      <c r="H512" s="679"/>
    </row>
    <row r="513" spans="7:8" ht="15.75" customHeight="1" x14ac:dyDescent="0.25">
      <c r="G513" s="265"/>
      <c r="H513" s="679"/>
    </row>
    <row r="514" spans="7:8" ht="15.75" customHeight="1" x14ac:dyDescent="0.25">
      <c r="G514" s="265"/>
      <c r="H514" s="679"/>
    </row>
    <row r="515" spans="7:8" ht="15.75" customHeight="1" x14ac:dyDescent="0.25">
      <c r="G515" s="265"/>
      <c r="H515" s="679"/>
    </row>
    <row r="516" spans="7:8" ht="15.75" customHeight="1" x14ac:dyDescent="0.25">
      <c r="G516" s="265"/>
      <c r="H516" s="679"/>
    </row>
    <row r="517" spans="7:8" ht="15.75" customHeight="1" x14ac:dyDescent="0.25">
      <c r="G517" s="265"/>
      <c r="H517" s="679"/>
    </row>
    <row r="518" spans="7:8" ht="15.75" customHeight="1" x14ac:dyDescent="0.25">
      <c r="G518" s="265"/>
      <c r="H518" s="679"/>
    </row>
    <row r="519" spans="7:8" ht="15.75" customHeight="1" x14ac:dyDescent="0.25">
      <c r="G519" s="265"/>
      <c r="H519" s="679"/>
    </row>
    <row r="520" spans="7:8" ht="15.75" customHeight="1" x14ac:dyDescent="0.25">
      <c r="G520" s="265"/>
      <c r="H520" s="679"/>
    </row>
    <row r="521" spans="7:8" ht="15.75" customHeight="1" x14ac:dyDescent="0.25">
      <c r="G521" s="265"/>
      <c r="H521" s="679"/>
    </row>
    <row r="522" spans="7:8" ht="15.75" customHeight="1" x14ac:dyDescent="0.25">
      <c r="G522" s="265"/>
      <c r="H522" s="679"/>
    </row>
    <row r="523" spans="7:8" ht="15.75" customHeight="1" x14ac:dyDescent="0.25">
      <c r="G523" s="265"/>
      <c r="H523" s="679"/>
    </row>
    <row r="524" spans="7:8" ht="15.75" customHeight="1" x14ac:dyDescent="0.25">
      <c r="G524" s="265"/>
      <c r="H524" s="679"/>
    </row>
    <row r="525" spans="7:8" ht="15.75" customHeight="1" x14ac:dyDescent="0.25">
      <c r="G525" s="265"/>
      <c r="H525" s="679"/>
    </row>
    <row r="526" spans="7:8" ht="15.75" customHeight="1" x14ac:dyDescent="0.25">
      <c r="G526" s="265"/>
      <c r="H526" s="679"/>
    </row>
    <row r="527" spans="7:8" ht="15.75" customHeight="1" x14ac:dyDescent="0.25">
      <c r="G527" s="265"/>
      <c r="H527" s="679"/>
    </row>
    <row r="528" spans="7:8" ht="15.75" customHeight="1" x14ac:dyDescent="0.25">
      <c r="G528" s="265"/>
      <c r="H528" s="679"/>
    </row>
    <row r="529" spans="7:8" ht="15.75" customHeight="1" x14ac:dyDescent="0.25">
      <c r="G529" s="265"/>
      <c r="H529" s="679"/>
    </row>
    <row r="530" spans="7:8" ht="15.75" customHeight="1" x14ac:dyDescent="0.25">
      <c r="G530" s="265"/>
      <c r="H530" s="679"/>
    </row>
    <row r="531" spans="7:8" ht="15.75" customHeight="1" x14ac:dyDescent="0.25">
      <c r="G531" s="265"/>
      <c r="H531" s="679"/>
    </row>
    <row r="532" spans="7:8" ht="15.75" customHeight="1" x14ac:dyDescent="0.25">
      <c r="G532" s="265"/>
      <c r="H532" s="679"/>
    </row>
    <row r="533" spans="7:8" ht="15.75" customHeight="1" x14ac:dyDescent="0.25">
      <c r="G533" s="265"/>
      <c r="H533" s="679"/>
    </row>
    <row r="534" spans="7:8" ht="15.75" customHeight="1" x14ac:dyDescent="0.25">
      <c r="G534" s="265"/>
      <c r="H534" s="679"/>
    </row>
    <row r="535" spans="7:8" ht="15.75" customHeight="1" x14ac:dyDescent="0.25">
      <c r="G535" s="265"/>
      <c r="H535" s="679"/>
    </row>
    <row r="536" spans="7:8" ht="15.75" customHeight="1" x14ac:dyDescent="0.25">
      <c r="G536" s="265"/>
      <c r="H536" s="679"/>
    </row>
    <row r="537" spans="7:8" ht="15.75" customHeight="1" x14ac:dyDescent="0.25">
      <c r="G537" s="265"/>
      <c r="H537" s="679"/>
    </row>
    <row r="538" spans="7:8" ht="15.75" customHeight="1" x14ac:dyDescent="0.25">
      <c r="G538" s="265"/>
      <c r="H538" s="679"/>
    </row>
    <row r="539" spans="7:8" ht="15.75" customHeight="1" x14ac:dyDescent="0.25">
      <c r="G539" s="265"/>
      <c r="H539" s="679"/>
    </row>
    <row r="540" spans="7:8" ht="15.75" customHeight="1" x14ac:dyDescent="0.25">
      <c r="G540" s="265"/>
      <c r="H540" s="679"/>
    </row>
    <row r="541" spans="7:8" ht="15.75" customHeight="1" x14ac:dyDescent="0.25">
      <c r="G541" s="265"/>
      <c r="H541" s="679"/>
    </row>
    <row r="542" spans="7:8" ht="15.75" customHeight="1" x14ac:dyDescent="0.25">
      <c r="G542" s="265"/>
      <c r="H542" s="679"/>
    </row>
    <row r="543" spans="7:8" ht="15.75" customHeight="1" x14ac:dyDescent="0.25">
      <c r="G543" s="265"/>
      <c r="H543" s="679"/>
    </row>
    <row r="544" spans="7:8" ht="15.75" customHeight="1" x14ac:dyDescent="0.25">
      <c r="G544" s="265"/>
      <c r="H544" s="679"/>
    </row>
    <row r="545" spans="7:8" ht="15.75" customHeight="1" x14ac:dyDescent="0.25">
      <c r="G545" s="265"/>
      <c r="H545" s="679"/>
    </row>
    <row r="546" spans="7:8" ht="15.75" customHeight="1" x14ac:dyDescent="0.25">
      <c r="G546" s="265"/>
      <c r="H546" s="679"/>
    </row>
    <row r="547" spans="7:8" ht="15.75" customHeight="1" x14ac:dyDescent="0.25">
      <c r="G547" s="265"/>
      <c r="H547" s="679"/>
    </row>
    <row r="548" spans="7:8" ht="15.75" customHeight="1" x14ac:dyDescent="0.25">
      <c r="G548" s="265"/>
      <c r="H548" s="679"/>
    </row>
    <row r="549" spans="7:8" ht="15.75" customHeight="1" x14ac:dyDescent="0.25">
      <c r="G549" s="265"/>
      <c r="H549" s="679"/>
    </row>
    <row r="550" spans="7:8" ht="15.75" customHeight="1" x14ac:dyDescent="0.25">
      <c r="G550" s="265"/>
      <c r="H550" s="679"/>
    </row>
    <row r="551" spans="7:8" ht="15.75" customHeight="1" x14ac:dyDescent="0.25">
      <c r="G551" s="265"/>
      <c r="H551" s="679"/>
    </row>
    <row r="552" spans="7:8" ht="15.75" customHeight="1" x14ac:dyDescent="0.25">
      <c r="G552" s="265"/>
      <c r="H552" s="679"/>
    </row>
    <row r="553" spans="7:8" ht="15.75" customHeight="1" x14ac:dyDescent="0.25">
      <c r="G553" s="265"/>
      <c r="H553" s="679"/>
    </row>
    <row r="554" spans="7:8" ht="15.75" customHeight="1" x14ac:dyDescent="0.25">
      <c r="G554" s="265"/>
      <c r="H554" s="679"/>
    </row>
    <row r="555" spans="7:8" ht="15.75" customHeight="1" x14ac:dyDescent="0.25">
      <c r="G555" s="265"/>
      <c r="H555" s="679"/>
    </row>
    <row r="556" spans="7:8" ht="15.75" customHeight="1" x14ac:dyDescent="0.25">
      <c r="G556" s="265"/>
      <c r="H556" s="679"/>
    </row>
    <row r="557" spans="7:8" ht="15.75" customHeight="1" x14ac:dyDescent="0.25">
      <c r="G557" s="265"/>
      <c r="H557" s="679"/>
    </row>
    <row r="558" spans="7:8" ht="15.75" customHeight="1" x14ac:dyDescent="0.25">
      <c r="G558" s="265"/>
      <c r="H558" s="679"/>
    </row>
    <row r="559" spans="7:8" ht="15.75" customHeight="1" x14ac:dyDescent="0.25">
      <c r="G559" s="265"/>
      <c r="H559" s="679"/>
    </row>
    <row r="560" spans="7:8" ht="15.75" customHeight="1" x14ac:dyDescent="0.25">
      <c r="G560" s="265"/>
      <c r="H560" s="679"/>
    </row>
    <row r="561" spans="7:8" ht="15.75" customHeight="1" x14ac:dyDescent="0.25">
      <c r="G561" s="265"/>
      <c r="H561" s="679"/>
    </row>
    <row r="562" spans="7:8" ht="15.75" customHeight="1" x14ac:dyDescent="0.25">
      <c r="G562" s="265"/>
      <c r="H562" s="679"/>
    </row>
    <row r="563" spans="7:8" ht="15.75" customHeight="1" x14ac:dyDescent="0.25">
      <c r="G563" s="265"/>
      <c r="H563" s="679"/>
    </row>
    <row r="564" spans="7:8" ht="15.75" customHeight="1" x14ac:dyDescent="0.25">
      <c r="G564" s="265"/>
      <c r="H564" s="679"/>
    </row>
    <row r="565" spans="7:8" ht="15.75" customHeight="1" x14ac:dyDescent="0.25">
      <c r="G565" s="265"/>
      <c r="H565" s="679"/>
    </row>
    <row r="566" spans="7:8" ht="15.75" customHeight="1" x14ac:dyDescent="0.25">
      <c r="G566" s="265"/>
      <c r="H566" s="679"/>
    </row>
    <row r="567" spans="7:8" ht="15.75" customHeight="1" x14ac:dyDescent="0.25">
      <c r="G567" s="265"/>
      <c r="H567" s="679"/>
    </row>
    <row r="568" spans="7:8" ht="15.75" customHeight="1" x14ac:dyDescent="0.25">
      <c r="G568" s="265"/>
      <c r="H568" s="679"/>
    </row>
    <row r="569" spans="7:8" ht="15.75" customHeight="1" x14ac:dyDescent="0.25">
      <c r="G569" s="265"/>
      <c r="H569" s="679"/>
    </row>
    <row r="570" spans="7:8" ht="15.75" customHeight="1" x14ac:dyDescent="0.25">
      <c r="G570" s="265"/>
      <c r="H570" s="679"/>
    </row>
    <row r="571" spans="7:8" ht="15.75" customHeight="1" x14ac:dyDescent="0.25">
      <c r="G571" s="265"/>
      <c r="H571" s="679"/>
    </row>
    <row r="572" spans="7:8" ht="15.75" customHeight="1" x14ac:dyDescent="0.25">
      <c r="G572" s="265"/>
      <c r="H572" s="679"/>
    </row>
    <row r="573" spans="7:8" ht="15.75" customHeight="1" x14ac:dyDescent="0.25">
      <c r="G573" s="265"/>
      <c r="H573" s="679"/>
    </row>
    <row r="574" spans="7:8" ht="15.75" customHeight="1" x14ac:dyDescent="0.25">
      <c r="G574" s="265"/>
      <c r="H574" s="679"/>
    </row>
    <row r="575" spans="7:8" ht="15.75" customHeight="1" x14ac:dyDescent="0.25">
      <c r="G575" s="265"/>
      <c r="H575" s="679"/>
    </row>
    <row r="576" spans="7:8" ht="15.75" customHeight="1" x14ac:dyDescent="0.25">
      <c r="G576" s="265"/>
      <c r="H576" s="679"/>
    </row>
    <row r="577" spans="7:8" ht="15.75" customHeight="1" x14ac:dyDescent="0.25">
      <c r="G577" s="265"/>
      <c r="H577" s="679"/>
    </row>
    <row r="578" spans="7:8" ht="15.75" customHeight="1" x14ac:dyDescent="0.25">
      <c r="G578" s="265"/>
      <c r="H578" s="679"/>
    </row>
    <row r="579" spans="7:8" ht="15.75" customHeight="1" x14ac:dyDescent="0.25">
      <c r="G579" s="265"/>
      <c r="H579" s="679"/>
    </row>
    <row r="580" spans="7:8" ht="15.75" customHeight="1" x14ac:dyDescent="0.25">
      <c r="G580" s="265"/>
      <c r="H580" s="679"/>
    </row>
    <row r="581" spans="7:8" ht="15.75" customHeight="1" x14ac:dyDescent="0.25">
      <c r="G581" s="265"/>
      <c r="H581" s="679"/>
    </row>
    <row r="582" spans="7:8" ht="15.75" customHeight="1" x14ac:dyDescent="0.25">
      <c r="G582" s="265"/>
      <c r="H582" s="679"/>
    </row>
    <row r="583" spans="7:8" ht="15.75" customHeight="1" x14ac:dyDescent="0.25">
      <c r="G583" s="265"/>
      <c r="H583" s="679"/>
    </row>
    <row r="584" spans="7:8" ht="15.75" customHeight="1" x14ac:dyDescent="0.25">
      <c r="G584" s="265"/>
      <c r="H584" s="679"/>
    </row>
    <row r="585" spans="7:8" ht="15.75" customHeight="1" x14ac:dyDescent="0.25">
      <c r="G585" s="265"/>
      <c r="H585" s="679"/>
    </row>
    <row r="586" spans="7:8" ht="15.75" customHeight="1" x14ac:dyDescent="0.25">
      <c r="G586" s="265"/>
      <c r="H586" s="679"/>
    </row>
    <row r="587" spans="7:8" ht="15.75" customHeight="1" x14ac:dyDescent="0.25">
      <c r="G587" s="265"/>
      <c r="H587" s="679"/>
    </row>
    <row r="588" spans="7:8" ht="15.75" customHeight="1" x14ac:dyDescent="0.25">
      <c r="G588" s="265"/>
      <c r="H588" s="679"/>
    </row>
    <row r="589" spans="7:8" ht="15.75" customHeight="1" x14ac:dyDescent="0.25">
      <c r="G589" s="265"/>
      <c r="H589" s="679"/>
    </row>
    <row r="590" spans="7:8" ht="15.75" customHeight="1" x14ac:dyDescent="0.25">
      <c r="G590" s="265"/>
      <c r="H590" s="679"/>
    </row>
    <row r="591" spans="7:8" ht="15.75" customHeight="1" x14ac:dyDescent="0.25">
      <c r="G591" s="265"/>
      <c r="H591" s="679"/>
    </row>
    <row r="592" spans="7:8" ht="15.75" customHeight="1" x14ac:dyDescent="0.25">
      <c r="G592" s="265"/>
      <c r="H592" s="679"/>
    </row>
    <row r="593" spans="7:8" ht="15.75" customHeight="1" x14ac:dyDescent="0.25">
      <c r="G593" s="265"/>
      <c r="H593" s="679"/>
    </row>
    <row r="594" spans="7:8" ht="15.75" customHeight="1" x14ac:dyDescent="0.25">
      <c r="G594" s="265"/>
      <c r="H594" s="679"/>
    </row>
    <row r="595" spans="7:8" ht="15.75" customHeight="1" x14ac:dyDescent="0.25">
      <c r="G595" s="265"/>
      <c r="H595" s="679"/>
    </row>
    <row r="596" spans="7:8" ht="15.75" customHeight="1" x14ac:dyDescent="0.25">
      <c r="G596" s="265"/>
      <c r="H596" s="679"/>
    </row>
    <row r="597" spans="7:8" ht="15.75" customHeight="1" x14ac:dyDescent="0.25">
      <c r="G597" s="265"/>
      <c r="H597" s="679"/>
    </row>
    <row r="598" spans="7:8" ht="15.75" customHeight="1" x14ac:dyDescent="0.25">
      <c r="G598" s="265"/>
      <c r="H598" s="679"/>
    </row>
    <row r="599" spans="7:8" ht="15.75" customHeight="1" x14ac:dyDescent="0.25">
      <c r="G599" s="265"/>
      <c r="H599" s="679"/>
    </row>
    <row r="600" spans="7:8" ht="15.75" customHeight="1" x14ac:dyDescent="0.25">
      <c r="G600" s="265"/>
      <c r="H600" s="679"/>
    </row>
    <row r="601" spans="7:8" ht="15.75" customHeight="1" x14ac:dyDescent="0.25">
      <c r="G601" s="265"/>
      <c r="H601" s="679"/>
    </row>
    <row r="602" spans="7:8" ht="15.75" customHeight="1" x14ac:dyDescent="0.25">
      <c r="G602" s="265"/>
      <c r="H602" s="679"/>
    </row>
    <row r="603" spans="7:8" ht="15.75" customHeight="1" x14ac:dyDescent="0.25">
      <c r="G603" s="265"/>
      <c r="H603" s="679"/>
    </row>
    <row r="604" spans="7:8" ht="15.75" customHeight="1" x14ac:dyDescent="0.25">
      <c r="G604" s="265"/>
      <c r="H604" s="679"/>
    </row>
    <row r="605" spans="7:8" ht="15.75" customHeight="1" x14ac:dyDescent="0.25">
      <c r="G605" s="265"/>
      <c r="H605" s="679"/>
    </row>
    <row r="606" spans="7:8" ht="15.75" customHeight="1" x14ac:dyDescent="0.25">
      <c r="G606" s="265"/>
      <c r="H606" s="679"/>
    </row>
    <row r="607" spans="7:8" ht="15.75" customHeight="1" x14ac:dyDescent="0.25">
      <c r="G607" s="265"/>
      <c r="H607" s="679"/>
    </row>
    <row r="608" spans="7:8" ht="15.75" customHeight="1" x14ac:dyDescent="0.25">
      <c r="G608" s="265"/>
      <c r="H608" s="679"/>
    </row>
    <row r="609" spans="7:8" ht="15.75" customHeight="1" x14ac:dyDescent="0.25">
      <c r="G609" s="265"/>
      <c r="H609" s="679"/>
    </row>
    <row r="610" spans="7:8" ht="15.75" customHeight="1" x14ac:dyDescent="0.25">
      <c r="G610" s="265"/>
      <c r="H610" s="679"/>
    </row>
    <row r="611" spans="7:8" ht="15.75" customHeight="1" x14ac:dyDescent="0.25">
      <c r="G611" s="265"/>
      <c r="H611" s="679"/>
    </row>
    <row r="612" spans="7:8" ht="15.75" customHeight="1" x14ac:dyDescent="0.25">
      <c r="G612" s="265"/>
      <c r="H612" s="679"/>
    </row>
    <row r="613" spans="7:8" ht="15.75" customHeight="1" x14ac:dyDescent="0.25">
      <c r="G613" s="265"/>
      <c r="H613" s="679"/>
    </row>
    <row r="614" spans="7:8" ht="15.75" customHeight="1" x14ac:dyDescent="0.25">
      <c r="G614" s="265"/>
      <c r="H614" s="679"/>
    </row>
    <row r="615" spans="7:8" ht="15.75" customHeight="1" x14ac:dyDescent="0.25">
      <c r="G615" s="265"/>
      <c r="H615" s="679"/>
    </row>
    <row r="616" spans="7:8" ht="15.75" customHeight="1" x14ac:dyDescent="0.25">
      <c r="G616" s="265"/>
      <c r="H616" s="679"/>
    </row>
    <row r="617" spans="7:8" ht="15.75" customHeight="1" x14ac:dyDescent="0.25">
      <c r="G617" s="265"/>
      <c r="H617" s="679"/>
    </row>
    <row r="618" spans="7:8" ht="15.75" customHeight="1" x14ac:dyDescent="0.25">
      <c r="G618" s="265"/>
      <c r="H618" s="679"/>
    </row>
    <row r="619" spans="7:8" ht="15.75" customHeight="1" x14ac:dyDescent="0.25">
      <c r="G619" s="265"/>
      <c r="H619" s="679"/>
    </row>
    <row r="620" spans="7:8" ht="15.75" customHeight="1" x14ac:dyDescent="0.25">
      <c r="G620" s="265"/>
      <c r="H620" s="679"/>
    </row>
    <row r="621" spans="7:8" ht="15.75" customHeight="1" x14ac:dyDescent="0.25">
      <c r="G621" s="265"/>
      <c r="H621" s="679"/>
    </row>
    <row r="622" spans="7:8" ht="15.75" customHeight="1" x14ac:dyDescent="0.25">
      <c r="G622" s="265"/>
      <c r="H622" s="679"/>
    </row>
    <row r="623" spans="7:8" ht="15.75" customHeight="1" x14ac:dyDescent="0.25">
      <c r="G623" s="265"/>
      <c r="H623" s="679"/>
    </row>
    <row r="624" spans="7:8" ht="15.75" customHeight="1" x14ac:dyDescent="0.25">
      <c r="G624" s="265"/>
      <c r="H624" s="679"/>
    </row>
    <row r="625" spans="7:8" ht="15.75" customHeight="1" x14ac:dyDescent="0.25">
      <c r="G625" s="265"/>
      <c r="H625" s="679"/>
    </row>
    <row r="626" spans="7:8" ht="15.75" customHeight="1" x14ac:dyDescent="0.25">
      <c r="G626" s="265"/>
      <c r="H626" s="679"/>
    </row>
    <row r="627" spans="7:8" ht="15.75" customHeight="1" x14ac:dyDescent="0.25">
      <c r="G627" s="265"/>
      <c r="H627" s="679"/>
    </row>
    <row r="628" spans="7:8" ht="15.75" customHeight="1" x14ac:dyDescent="0.25">
      <c r="G628" s="265"/>
      <c r="H628" s="679"/>
    </row>
    <row r="629" spans="7:8" ht="15.75" customHeight="1" x14ac:dyDescent="0.25">
      <c r="G629" s="265"/>
      <c r="H629" s="679"/>
    </row>
    <row r="630" spans="7:8" ht="15.75" customHeight="1" x14ac:dyDescent="0.25">
      <c r="G630" s="265"/>
      <c r="H630" s="679"/>
    </row>
    <row r="631" spans="7:8" ht="15.75" customHeight="1" x14ac:dyDescent="0.25">
      <c r="G631" s="265"/>
      <c r="H631" s="679"/>
    </row>
    <row r="632" spans="7:8" ht="15.75" customHeight="1" x14ac:dyDescent="0.25">
      <c r="G632" s="265"/>
      <c r="H632" s="679"/>
    </row>
    <row r="633" spans="7:8" ht="15.75" customHeight="1" x14ac:dyDescent="0.25">
      <c r="G633" s="265"/>
      <c r="H633" s="679"/>
    </row>
    <row r="634" spans="7:8" ht="15.75" customHeight="1" x14ac:dyDescent="0.25">
      <c r="G634" s="265"/>
      <c r="H634" s="679"/>
    </row>
    <row r="635" spans="7:8" ht="15.75" customHeight="1" x14ac:dyDescent="0.25">
      <c r="G635" s="265"/>
      <c r="H635" s="679"/>
    </row>
    <row r="636" spans="7:8" ht="15.75" customHeight="1" x14ac:dyDescent="0.25">
      <c r="G636" s="265"/>
      <c r="H636" s="679"/>
    </row>
    <row r="637" spans="7:8" ht="15.75" customHeight="1" x14ac:dyDescent="0.25">
      <c r="G637" s="265"/>
      <c r="H637" s="679"/>
    </row>
    <row r="638" spans="7:8" ht="15.75" customHeight="1" x14ac:dyDescent="0.25">
      <c r="G638" s="265"/>
      <c r="H638" s="679"/>
    </row>
    <row r="639" spans="7:8" ht="15.75" customHeight="1" x14ac:dyDescent="0.25">
      <c r="G639" s="265"/>
      <c r="H639" s="679"/>
    </row>
    <row r="640" spans="7:8" ht="15.75" customHeight="1" x14ac:dyDescent="0.25">
      <c r="G640" s="265"/>
      <c r="H640" s="679"/>
    </row>
    <row r="641" spans="7:8" ht="15.75" customHeight="1" x14ac:dyDescent="0.25">
      <c r="G641" s="265"/>
      <c r="H641" s="679"/>
    </row>
    <row r="642" spans="7:8" ht="15.75" customHeight="1" x14ac:dyDescent="0.25">
      <c r="G642" s="265"/>
      <c r="H642" s="679"/>
    </row>
    <row r="643" spans="7:8" ht="15.75" customHeight="1" x14ac:dyDescent="0.25">
      <c r="G643" s="265"/>
      <c r="H643" s="679"/>
    </row>
    <row r="644" spans="7:8" ht="15.75" customHeight="1" x14ac:dyDescent="0.25">
      <c r="G644" s="265"/>
      <c r="H644" s="679"/>
    </row>
    <row r="645" spans="7:8" ht="15.75" customHeight="1" x14ac:dyDescent="0.25">
      <c r="G645" s="265"/>
      <c r="H645" s="679"/>
    </row>
    <row r="646" spans="7:8" ht="15.75" customHeight="1" x14ac:dyDescent="0.25">
      <c r="G646" s="265"/>
      <c r="H646" s="679"/>
    </row>
    <row r="647" spans="7:8" ht="15.75" customHeight="1" x14ac:dyDescent="0.25">
      <c r="G647" s="265"/>
      <c r="H647" s="679"/>
    </row>
    <row r="648" spans="7:8" ht="15.75" customHeight="1" x14ac:dyDescent="0.25">
      <c r="G648" s="265"/>
      <c r="H648" s="679"/>
    </row>
    <row r="649" spans="7:8" ht="15.75" customHeight="1" x14ac:dyDescent="0.25">
      <c r="G649" s="265"/>
      <c r="H649" s="679"/>
    </row>
    <row r="650" spans="7:8" ht="15.75" customHeight="1" x14ac:dyDescent="0.25">
      <c r="G650" s="265"/>
      <c r="H650" s="679"/>
    </row>
    <row r="651" spans="7:8" ht="15.75" customHeight="1" x14ac:dyDescent="0.25">
      <c r="G651" s="265"/>
      <c r="H651" s="679"/>
    </row>
    <row r="652" spans="7:8" ht="15.75" customHeight="1" x14ac:dyDescent="0.25">
      <c r="G652" s="265"/>
      <c r="H652" s="679"/>
    </row>
    <row r="653" spans="7:8" ht="15.75" customHeight="1" x14ac:dyDescent="0.25">
      <c r="G653" s="265"/>
      <c r="H653" s="679"/>
    </row>
    <row r="654" spans="7:8" ht="15.75" customHeight="1" x14ac:dyDescent="0.25">
      <c r="G654" s="265"/>
      <c r="H654" s="679"/>
    </row>
    <row r="655" spans="7:8" ht="15.75" customHeight="1" x14ac:dyDescent="0.25">
      <c r="G655" s="265"/>
      <c r="H655" s="679"/>
    </row>
    <row r="656" spans="7:8" ht="15.75" customHeight="1" x14ac:dyDescent="0.25">
      <c r="G656" s="265"/>
      <c r="H656" s="679"/>
    </row>
    <row r="657" spans="7:8" ht="15.75" customHeight="1" x14ac:dyDescent="0.25">
      <c r="G657" s="265"/>
      <c r="H657" s="679"/>
    </row>
    <row r="658" spans="7:8" ht="15.75" customHeight="1" x14ac:dyDescent="0.25">
      <c r="G658" s="265"/>
      <c r="H658" s="679"/>
    </row>
    <row r="659" spans="7:8" ht="15.75" customHeight="1" x14ac:dyDescent="0.25">
      <c r="G659" s="265"/>
      <c r="H659" s="679"/>
    </row>
    <row r="660" spans="7:8" ht="15.75" customHeight="1" x14ac:dyDescent="0.25">
      <c r="G660" s="265"/>
      <c r="H660" s="679"/>
    </row>
    <row r="661" spans="7:8" ht="15.75" customHeight="1" x14ac:dyDescent="0.25">
      <c r="G661" s="265"/>
      <c r="H661" s="679"/>
    </row>
    <row r="662" spans="7:8" ht="15.75" customHeight="1" x14ac:dyDescent="0.25">
      <c r="G662" s="265"/>
      <c r="H662" s="679"/>
    </row>
    <row r="663" spans="7:8" ht="15.75" customHeight="1" x14ac:dyDescent="0.25">
      <c r="G663" s="265"/>
      <c r="H663" s="679"/>
    </row>
    <row r="664" spans="7:8" ht="15.75" customHeight="1" x14ac:dyDescent="0.25">
      <c r="G664" s="265"/>
      <c r="H664" s="679"/>
    </row>
    <row r="665" spans="7:8" ht="15.75" customHeight="1" x14ac:dyDescent="0.25">
      <c r="G665" s="265"/>
      <c r="H665" s="679"/>
    </row>
    <row r="666" spans="7:8" ht="15.75" customHeight="1" x14ac:dyDescent="0.25">
      <c r="G666" s="265"/>
      <c r="H666" s="679"/>
    </row>
    <row r="667" spans="7:8" ht="15.75" customHeight="1" x14ac:dyDescent="0.25">
      <c r="G667" s="265"/>
      <c r="H667" s="679"/>
    </row>
    <row r="668" spans="7:8" ht="15.75" customHeight="1" x14ac:dyDescent="0.25">
      <c r="G668" s="265"/>
      <c r="H668" s="679"/>
    </row>
    <row r="669" spans="7:8" ht="15.75" customHeight="1" x14ac:dyDescent="0.25">
      <c r="G669" s="265"/>
      <c r="H669" s="679"/>
    </row>
    <row r="670" spans="7:8" ht="15.75" customHeight="1" x14ac:dyDescent="0.25">
      <c r="G670" s="265"/>
      <c r="H670" s="679"/>
    </row>
    <row r="671" spans="7:8" ht="15.75" customHeight="1" x14ac:dyDescent="0.25">
      <c r="G671" s="265"/>
      <c r="H671" s="679"/>
    </row>
    <row r="672" spans="7:8" ht="15.75" customHeight="1" x14ac:dyDescent="0.25">
      <c r="G672" s="265"/>
      <c r="H672" s="679"/>
    </row>
    <row r="673" spans="7:8" ht="15.75" customHeight="1" x14ac:dyDescent="0.25">
      <c r="G673" s="265"/>
      <c r="H673" s="679"/>
    </row>
    <row r="674" spans="7:8" ht="15.75" customHeight="1" x14ac:dyDescent="0.25">
      <c r="G674" s="265"/>
      <c r="H674" s="679"/>
    </row>
    <row r="675" spans="7:8" ht="15.75" customHeight="1" x14ac:dyDescent="0.25">
      <c r="G675" s="265"/>
      <c r="H675" s="679"/>
    </row>
    <row r="676" spans="7:8" ht="15.75" customHeight="1" x14ac:dyDescent="0.25">
      <c r="G676" s="265"/>
      <c r="H676" s="679"/>
    </row>
    <row r="677" spans="7:8" ht="15.75" customHeight="1" x14ac:dyDescent="0.25">
      <c r="G677" s="265"/>
      <c r="H677" s="679"/>
    </row>
    <row r="678" spans="7:8" ht="15.75" customHeight="1" x14ac:dyDescent="0.25">
      <c r="G678" s="265"/>
      <c r="H678" s="679"/>
    </row>
    <row r="679" spans="7:8" ht="15.75" customHeight="1" x14ac:dyDescent="0.25">
      <c r="G679" s="265"/>
      <c r="H679" s="679"/>
    </row>
    <row r="680" spans="7:8" ht="15.75" customHeight="1" x14ac:dyDescent="0.25">
      <c r="G680" s="265"/>
      <c r="H680" s="679"/>
    </row>
    <row r="681" spans="7:8" ht="15.75" customHeight="1" x14ac:dyDescent="0.25">
      <c r="G681" s="265"/>
      <c r="H681" s="679"/>
    </row>
    <row r="682" spans="7:8" ht="15.75" customHeight="1" x14ac:dyDescent="0.25">
      <c r="G682" s="265"/>
      <c r="H682" s="679"/>
    </row>
    <row r="683" spans="7:8" ht="15.75" customHeight="1" x14ac:dyDescent="0.25">
      <c r="G683" s="265"/>
      <c r="H683" s="679"/>
    </row>
    <row r="684" spans="7:8" ht="15.75" customHeight="1" x14ac:dyDescent="0.25">
      <c r="G684" s="265"/>
      <c r="H684" s="679"/>
    </row>
    <row r="685" spans="7:8" ht="15.75" customHeight="1" x14ac:dyDescent="0.25">
      <c r="G685" s="265"/>
      <c r="H685" s="679"/>
    </row>
    <row r="686" spans="7:8" ht="15.75" customHeight="1" x14ac:dyDescent="0.25">
      <c r="G686" s="265"/>
      <c r="H686" s="679"/>
    </row>
    <row r="687" spans="7:8" ht="15.75" customHeight="1" x14ac:dyDescent="0.25">
      <c r="G687" s="265"/>
      <c r="H687" s="679"/>
    </row>
    <row r="688" spans="7:8" ht="15.75" customHeight="1" x14ac:dyDescent="0.25">
      <c r="G688" s="265"/>
      <c r="H688" s="679"/>
    </row>
    <row r="689" spans="7:8" ht="15.75" customHeight="1" x14ac:dyDescent="0.25">
      <c r="G689" s="265"/>
      <c r="H689" s="679"/>
    </row>
    <row r="690" spans="7:8" ht="15.75" customHeight="1" x14ac:dyDescent="0.25">
      <c r="G690" s="265"/>
      <c r="H690" s="679"/>
    </row>
    <row r="691" spans="7:8" ht="15.75" customHeight="1" x14ac:dyDescent="0.25">
      <c r="G691" s="265"/>
      <c r="H691" s="679"/>
    </row>
    <row r="692" spans="7:8" ht="15.75" customHeight="1" x14ac:dyDescent="0.25">
      <c r="G692" s="265"/>
      <c r="H692" s="679"/>
    </row>
    <row r="693" spans="7:8" ht="15.75" customHeight="1" x14ac:dyDescent="0.25">
      <c r="G693" s="265"/>
      <c r="H693" s="679"/>
    </row>
    <row r="694" spans="7:8" ht="15.75" customHeight="1" x14ac:dyDescent="0.25">
      <c r="G694" s="265"/>
      <c r="H694" s="679"/>
    </row>
    <row r="695" spans="7:8" ht="15.75" customHeight="1" x14ac:dyDescent="0.25">
      <c r="G695" s="265"/>
      <c r="H695" s="679"/>
    </row>
    <row r="696" spans="7:8" ht="15.75" customHeight="1" x14ac:dyDescent="0.25">
      <c r="G696" s="265"/>
      <c r="H696" s="679"/>
    </row>
    <row r="697" spans="7:8" ht="15.75" customHeight="1" x14ac:dyDescent="0.25">
      <c r="G697" s="265"/>
      <c r="H697" s="679"/>
    </row>
    <row r="698" spans="7:8" ht="15.75" customHeight="1" x14ac:dyDescent="0.25">
      <c r="G698" s="265"/>
      <c r="H698" s="679"/>
    </row>
    <row r="699" spans="7:8" ht="15.75" customHeight="1" x14ac:dyDescent="0.25">
      <c r="G699" s="265"/>
      <c r="H699" s="679"/>
    </row>
    <row r="700" spans="7:8" ht="15.75" customHeight="1" x14ac:dyDescent="0.25">
      <c r="G700" s="265"/>
      <c r="H700" s="679"/>
    </row>
    <row r="701" spans="7:8" ht="15.75" customHeight="1" x14ac:dyDescent="0.25">
      <c r="G701" s="265"/>
      <c r="H701" s="679"/>
    </row>
    <row r="702" spans="7:8" ht="15.75" customHeight="1" x14ac:dyDescent="0.25">
      <c r="G702" s="265"/>
      <c r="H702" s="679"/>
    </row>
    <row r="703" spans="7:8" ht="15.75" customHeight="1" x14ac:dyDescent="0.25">
      <c r="G703" s="265"/>
      <c r="H703" s="679"/>
    </row>
    <row r="704" spans="7:8" ht="15.75" customHeight="1" x14ac:dyDescent="0.25">
      <c r="G704" s="265"/>
      <c r="H704" s="679"/>
    </row>
    <row r="705" spans="7:8" ht="15.75" customHeight="1" x14ac:dyDescent="0.25">
      <c r="G705" s="265"/>
      <c r="H705" s="679"/>
    </row>
    <row r="706" spans="7:8" ht="15.75" customHeight="1" x14ac:dyDescent="0.25">
      <c r="G706" s="265"/>
      <c r="H706" s="679"/>
    </row>
    <row r="707" spans="7:8" ht="15.75" customHeight="1" x14ac:dyDescent="0.25">
      <c r="G707" s="265"/>
      <c r="H707" s="679"/>
    </row>
    <row r="708" spans="7:8" ht="15.75" customHeight="1" x14ac:dyDescent="0.25">
      <c r="G708" s="265"/>
      <c r="H708" s="679"/>
    </row>
    <row r="709" spans="7:8" ht="15.75" customHeight="1" x14ac:dyDescent="0.25">
      <c r="G709" s="265"/>
      <c r="H709" s="679"/>
    </row>
    <row r="710" spans="7:8" ht="15.75" customHeight="1" x14ac:dyDescent="0.25">
      <c r="G710" s="265"/>
      <c r="H710" s="679"/>
    </row>
    <row r="711" spans="7:8" ht="15.75" customHeight="1" x14ac:dyDescent="0.25">
      <c r="G711" s="265"/>
      <c r="H711" s="679"/>
    </row>
    <row r="712" spans="7:8" ht="15.75" customHeight="1" x14ac:dyDescent="0.25">
      <c r="G712" s="265"/>
      <c r="H712" s="679"/>
    </row>
    <row r="713" spans="7:8" ht="15.75" customHeight="1" x14ac:dyDescent="0.25">
      <c r="G713" s="265"/>
      <c r="H713" s="679"/>
    </row>
    <row r="714" spans="7:8" ht="15.75" customHeight="1" x14ac:dyDescent="0.25">
      <c r="G714" s="265"/>
      <c r="H714" s="679"/>
    </row>
    <row r="715" spans="7:8" ht="15.75" customHeight="1" x14ac:dyDescent="0.25">
      <c r="G715" s="265"/>
      <c r="H715" s="679"/>
    </row>
    <row r="716" spans="7:8" ht="15.75" customHeight="1" x14ac:dyDescent="0.25">
      <c r="G716" s="265"/>
      <c r="H716" s="679"/>
    </row>
    <row r="717" spans="7:8" ht="15.75" customHeight="1" x14ac:dyDescent="0.25">
      <c r="G717" s="265"/>
      <c r="H717" s="679"/>
    </row>
    <row r="718" spans="7:8" ht="15.75" customHeight="1" x14ac:dyDescent="0.25">
      <c r="G718" s="265"/>
      <c r="H718" s="679"/>
    </row>
    <row r="719" spans="7:8" ht="15.75" customHeight="1" x14ac:dyDescent="0.25">
      <c r="G719" s="265"/>
      <c r="H719" s="679"/>
    </row>
    <row r="720" spans="7:8" ht="15.75" customHeight="1" x14ac:dyDescent="0.25">
      <c r="G720" s="265"/>
      <c r="H720" s="679"/>
    </row>
    <row r="721" spans="7:8" ht="15.75" customHeight="1" x14ac:dyDescent="0.25">
      <c r="G721" s="265"/>
      <c r="H721" s="679"/>
    </row>
    <row r="722" spans="7:8" ht="15.75" customHeight="1" x14ac:dyDescent="0.25">
      <c r="G722" s="265"/>
      <c r="H722" s="679"/>
    </row>
    <row r="723" spans="7:8" ht="15.75" customHeight="1" x14ac:dyDescent="0.25">
      <c r="G723" s="265"/>
      <c r="H723" s="679"/>
    </row>
    <row r="724" spans="7:8" ht="15.75" customHeight="1" x14ac:dyDescent="0.25">
      <c r="G724" s="265"/>
      <c r="H724" s="679"/>
    </row>
    <row r="725" spans="7:8" ht="15.75" customHeight="1" x14ac:dyDescent="0.25">
      <c r="G725" s="265"/>
      <c r="H725" s="679"/>
    </row>
    <row r="726" spans="7:8" ht="15.75" customHeight="1" x14ac:dyDescent="0.25">
      <c r="G726" s="265"/>
      <c r="H726" s="679"/>
    </row>
    <row r="727" spans="7:8" ht="15.75" customHeight="1" x14ac:dyDescent="0.25">
      <c r="G727" s="265"/>
      <c r="H727" s="679"/>
    </row>
    <row r="728" spans="7:8" ht="15.75" customHeight="1" x14ac:dyDescent="0.25">
      <c r="G728" s="265"/>
      <c r="H728" s="679"/>
    </row>
    <row r="729" spans="7:8" ht="15.75" customHeight="1" x14ac:dyDescent="0.25">
      <c r="G729" s="265"/>
      <c r="H729" s="679"/>
    </row>
    <row r="730" spans="7:8" ht="15.75" customHeight="1" x14ac:dyDescent="0.25">
      <c r="G730" s="265"/>
      <c r="H730" s="679"/>
    </row>
    <row r="731" spans="7:8" ht="15.75" customHeight="1" x14ac:dyDescent="0.25">
      <c r="G731" s="265"/>
      <c r="H731" s="679"/>
    </row>
    <row r="732" spans="7:8" ht="15.75" customHeight="1" x14ac:dyDescent="0.25">
      <c r="G732" s="265"/>
      <c r="H732" s="679"/>
    </row>
    <row r="733" spans="7:8" ht="15.75" customHeight="1" x14ac:dyDescent="0.25">
      <c r="G733" s="265"/>
      <c r="H733" s="679"/>
    </row>
    <row r="734" spans="7:8" ht="15.75" customHeight="1" x14ac:dyDescent="0.25">
      <c r="G734" s="265"/>
      <c r="H734" s="679"/>
    </row>
    <row r="735" spans="7:8" ht="15.75" customHeight="1" x14ac:dyDescent="0.25">
      <c r="G735" s="265"/>
      <c r="H735" s="679"/>
    </row>
    <row r="736" spans="7:8" ht="15.75" customHeight="1" x14ac:dyDescent="0.25">
      <c r="G736" s="265"/>
      <c r="H736" s="679"/>
    </row>
    <row r="737" spans="7:8" ht="15.75" customHeight="1" x14ac:dyDescent="0.25">
      <c r="G737" s="265"/>
      <c r="H737" s="679"/>
    </row>
    <row r="738" spans="7:8" ht="15.75" customHeight="1" x14ac:dyDescent="0.25">
      <c r="G738" s="265"/>
      <c r="H738" s="679"/>
    </row>
    <row r="739" spans="7:8" ht="15.75" customHeight="1" x14ac:dyDescent="0.25">
      <c r="G739" s="265"/>
      <c r="H739" s="679"/>
    </row>
    <row r="740" spans="7:8" ht="15.75" customHeight="1" x14ac:dyDescent="0.25">
      <c r="G740" s="265"/>
      <c r="H740" s="679"/>
    </row>
    <row r="741" spans="7:8" ht="15.75" customHeight="1" x14ac:dyDescent="0.25">
      <c r="G741" s="265"/>
      <c r="H741" s="679"/>
    </row>
    <row r="742" spans="7:8" ht="15.75" customHeight="1" x14ac:dyDescent="0.25">
      <c r="G742" s="265"/>
      <c r="H742" s="679"/>
    </row>
    <row r="743" spans="7:8" ht="15.75" customHeight="1" x14ac:dyDescent="0.25">
      <c r="G743" s="265"/>
      <c r="H743" s="679"/>
    </row>
    <row r="744" spans="7:8" ht="15.75" customHeight="1" x14ac:dyDescent="0.25">
      <c r="G744" s="265"/>
      <c r="H744" s="679"/>
    </row>
    <row r="745" spans="7:8" ht="15.75" customHeight="1" x14ac:dyDescent="0.25">
      <c r="G745" s="265"/>
      <c r="H745" s="679"/>
    </row>
    <row r="746" spans="7:8" ht="15.75" customHeight="1" x14ac:dyDescent="0.25">
      <c r="G746" s="265"/>
      <c r="H746" s="679"/>
    </row>
    <row r="747" spans="7:8" ht="15.75" customHeight="1" x14ac:dyDescent="0.25">
      <c r="G747" s="265"/>
      <c r="H747" s="679"/>
    </row>
    <row r="748" spans="7:8" ht="15.75" customHeight="1" x14ac:dyDescent="0.25">
      <c r="G748" s="265"/>
      <c r="H748" s="679"/>
    </row>
    <row r="749" spans="7:8" ht="15.75" customHeight="1" x14ac:dyDescent="0.25">
      <c r="G749" s="265"/>
      <c r="H749" s="679"/>
    </row>
    <row r="750" spans="7:8" ht="15.75" customHeight="1" x14ac:dyDescent="0.25">
      <c r="G750" s="265"/>
      <c r="H750" s="679"/>
    </row>
    <row r="751" spans="7:8" ht="15.75" customHeight="1" x14ac:dyDescent="0.25">
      <c r="G751" s="265"/>
      <c r="H751" s="679"/>
    </row>
    <row r="752" spans="7:8" ht="15.75" customHeight="1" x14ac:dyDescent="0.25">
      <c r="G752" s="265"/>
      <c r="H752" s="679"/>
    </row>
    <row r="753" spans="7:8" ht="15.75" customHeight="1" x14ac:dyDescent="0.25">
      <c r="G753" s="265"/>
      <c r="H753" s="679"/>
    </row>
    <row r="754" spans="7:8" ht="15.75" customHeight="1" x14ac:dyDescent="0.25">
      <c r="G754" s="265"/>
      <c r="H754" s="679"/>
    </row>
    <row r="755" spans="7:8" ht="15.75" customHeight="1" x14ac:dyDescent="0.25">
      <c r="G755" s="265"/>
      <c r="H755" s="679"/>
    </row>
    <row r="756" spans="7:8" ht="15.75" customHeight="1" x14ac:dyDescent="0.25">
      <c r="G756" s="265"/>
      <c r="H756" s="679"/>
    </row>
    <row r="757" spans="7:8" ht="15.75" customHeight="1" x14ac:dyDescent="0.25">
      <c r="G757" s="265"/>
      <c r="H757" s="679"/>
    </row>
    <row r="758" spans="7:8" ht="15.75" customHeight="1" x14ac:dyDescent="0.25">
      <c r="G758" s="265"/>
      <c r="H758" s="679"/>
    </row>
    <row r="759" spans="7:8" ht="15.75" customHeight="1" x14ac:dyDescent="0.25">
      <c r="G759" s="265"/>
      <c r="H759" s="679"/>
    </row>
    <row r="760" spans="7:8" ht="15.75" customHeight="1" x14ac:dyDescent="0.25">
      <c r="G760" s="265"/>
      <c r="H760" s="679"/>
    </row>
    <row r="761" spans="7:8" ht="15.75" customHeight="1" x14ac:dyDescent="0.25">
      <c r="G761" s="265"/>
      <c r="H761" s="679"/>
    </row>
    <row r="762" spans="7:8" ht="15.75" customHeight="1" x14ac:dyDescent="0.25">
      <c r="G762" s="265"/>
      <c r="H762" s="679"/>
    </row>
    <row r="763" spans="7:8" ht="15.75" customHeight="1" x14ac:dyDescent="0.25">
      <c r="G763" s="265"/>
      <c r="H763" s="679"/>
    </row>
    <row r="764" spans="7:8" ht="15.75" customHeight="1" x14ac:dyDescent="0.25">
      <c r="G764" s="265"/>
      <c r="H764" s="679"/>
    </row>
    <row r="765" spans="7:8" ht="15.75" customHeight="1" x14ac:dyDescent="0.25">
      <c r="G765" s="265"/>
      <c r="H765" s="679"/>
    </row>
    <row r="766" spans="7:8" ht="15.75" customHeight="1" x14ac:dyDescent="0.25">
      <c r="G766" s="265"/>
      <c r="H766" s="679"/>
    </row>
    <row r="767" spans="7:8" ht="15.75" customHeight="1" x14ac:dyDescent="0.25">
      <c r="G767" s="265"/>
      <c r="H767" s="679"/>
    </row>
    <row r="768" spans="7:8" ht="15.75" customHeight="1" x14ac:dyDescent="0.25">
      <c r="G768" s="265"/>
      <c r="H768" s="679"/>
    </row>
    <row r="769" spans="7:8" ht="15.75" customHeight="1" x14ac:dyDescent="0.25">
      <c r="G769" s="265"/>
      <c r="H769" s="679"/>
    </row>
    <row r="770" spans="7:8" ht="15.75" customHeight="1" x14ac:dyDescent="0.25">
      <c r="G770" s="265"/>
      <c r="H770" s="679"/>
    </row>
    <row r="771" spans="7:8" ht="15.75" customHeight="1" x14ac:dyDescent="0.25">
      <c r="G771" s="265"/>
      <c r="H771" s="679"/>
    </row>
    <row r="772" spans="7:8" ht="15.75" customHeight="1" x14ac:dyDescent="0.25">
      <c r="G772" s="265"/>
      <c r="H772" s="679"/>
    </row>
    <row r="773" spans="7:8" ht="15.75" customHeight="1" x14ac:dyDescent="0.25">
      <c r="G773" s="265"/>
      <c r="H773" s="679"/>
    </row>
    <row r="774" spans="7:8" ht="15.75" customHeight="1" x14ac:dyDescent="0.25">
      <c r="G774" s="265"/>
      <c r="H774" s="679"/>
    </row>
    <row r="775" spans="7:8" ht="15.75" customHeight="1" x14ac:dyDescent="0.25">
      <c r="G775" s="265"/>
      <c r="H775" s="679"/>
    </row>
    <row r="776" spans="7:8" ht="15.75" customHeight="1" x14ac:dyDescent="0.25">
      <c r="G776" s="265"/>
      <c r="H776" s="679"/>
    </row>
    <row r="777" spans="7:8" ht="15.75" customHeight="1" x14ac:dyDescent="0.25">
      <c r="G777" s="265"/>
      <c r="H777" s="679"/>
    </row>
    <row r="778" spans="7:8" ht="15.75" customHeight="1" x14ac:dyDescent="0.25">
      <c r="G778" s="265"/>
      <c r="H778" s="679"/>
    </row>
    <row r="779" spans="7:8" ht="15.75" customHeight="1" x14ac:dyDescent="0.25">
      <c r="G779" s="265"/>
      <c r="H779" s="679"/>
    </row>
    <row r="780" spans="7:8" ht="15.75" customHeight="1" x14ac:dyDescent="0.25">
      <c r="G780" s="265"/>
      <c r="H780" s="679"/>
    </row>
    <row r="781" spans="7:8" ht="15.75" customHeight="1" x14ac:dyDescent="0.25">
      <c r="G781" s="265"/>
      <c r="H781" s="679"/>
    </row>
    <row r="782" spans="7:8" ht="15.75" customHeight="1" x14ac:dyDescent="0.25">
      <c r="G782" s="265"/>
      <c r="H782" s="679"/>
    </row>
    <row r="783" spans="7:8" ht="15.75" customHeight="1" x14ac:dyDescent="0.25">
      <c r="G783" s="265"/>
      <c r="H783" s="679"/>
    </row>
    <row r="784" spans="7:8" ht="15.75" customHeight="1" x14ac:dyDescent="0.25">
      <c r="G784" s="265"/>
      <c r="H784" s="679"/>
    </row>
    <row r="785" spans="7:8" ht="15.75" customHeight="1" x14ac:dyDescent="0.25">
      <c r="G785" s="265"/>
      <c r="H785" s="679"/>
    </row>
    <row r="786" spans="7:8" ht="15.75" customHeight="1" x14ac:dyDescent="0.25">
      <c r="G786" s="265"/>
      <c r="H786" s="679"/>
    </row>
    <row r="787" spans="7:8" ht="15.75" customHeight="1" x14ac:dyDescent="0.25">
      <c r="G787" s="265"/>
      <c r="H787" s="679"/>
    </row>
    <row r="788" spans="7:8" ht="15.75" customHeight="1" x14ac:dyDescent="0.25">
      <c r="G788" s="265"/>
      <c r="H788" s="679"/>
    </row>
    <row r="789" spans="7:8" ht="15.75" customHeight="1" x14ac:dyDescent="0.25">
      <c r="G789" s="265"/>
      <c r="H789" s="679"/>
    </row>
    <row r="790" spans="7:8" ht="15.75" customHeight="1" x14ac:dyDescent="0.25">
      <c r="G790" s="265"/>
      <c r="H790" s="679"/>
    </row>
    <row r="791" spans="7:8" ht="15.75" customHeight="1" x14ac:dyDescent="0.25">
      <c r="G791" s="265"/>
      <c r="H791" s="679"/>
    </row>
    <row r="792" spans="7:8" ht="15.75" customHeight="1" x14ac:dyDescent="0.25">
      <c r="G792" s="265"/>
      <c r="H792" s="679"/>
    </row>
    <row r="793" spans="7:8" ht="15.75" customHeight="1" x14ac:dyDescent="0.25">
      <c r="G793" s="265"/>
      <c r="H793" s="679"/>
    </row>
    <row r="794" spans="7:8" ht="15.75" customHeight="1" x14ac:dyDescent="0.25">
      <c r="G794" s="265"/>
      <c r="H794" s="679"/>
    </row>
    <row r="795" spans="7:8" ht="15.75" customHeight="1" x14ac:dyDescent="0.25">
      <c r="G795" s="265"/>
      <c r="H795" s="679"/>
    </row>
    <row r="796" spans="7:8" ht="15.75" customHeight="1" x14ac:dyDescent="0.25">
      <c r="G796" s="265"/>
      <c r="H796" s="679"/>
    </row>
    <row r="797" spans="7:8" ht="15.75" customHeight="1" x14ac:dyDescent="0.25">
      <c r="G797" s="265"/>
      <c r="H797" s="679"/>
    </row>
    <row r="798" spans="7:8" ht="15.75" customHeight="1" x14ac:dyDescent="0.25">
      <c r="G798" s="265"/>
      <c r="H798" s="679"/>
    </row>
    <row r="799" spans="7:8" ht="15.75" customHeight="1" x14ac:dyDescent="0.25">
      <c r="G799" s="265"/>
      <c r="H799" s="679"/>
    </row>
    <row r="800" spans="7:8" ht="15.75" customHeight="1" x14ac:dyDescent="0.25">
      <c r="G800" s="265"/>
      <c r="H800" s="679"/>
    </row>
    <row r="801" spans="7:8" ht="15.75" customHeight="1" x14ac:dyDescent="0.25">
      <c r="G801" s="265"/>
      <c r="H801" s="679"/>
    </row>
    <row r="802" spans="7:8" ht="15.75" customHeight="1" x14ac:dyDescent="0.25">
      <c r="G802" s="265"/>
      <c r="H802" s="679"/>
    </row>
    <row r="803" spans="7:8" ht="15.75" customHeight="1" x14ac:dyDescent="0.25">
      <c r="G803" s="265"/>
      <c r="H803" s="679"/>
    </row>
    <row r="804" spans="7:8" ht="15.75" customHeight="1" x14ac:dyDescent="0.25">
      <c r="G804" s="265"/>
      <c r="H804" s="679"/>
    </row>
    <row r="805" spans="7:8" ht="15.75" customHeight="1" x14ac:dyDescent="0.25">
      <c r="G805" s="265"/>
      <c r="H805" s="679"/>
    </row>
    <row r="806" spans="7:8" ht="15.75" customHeight="1" x14ac:dyDescent="0.25">
      <c r="G806" s="265"/>
      <c r="H806" s="679"/>
    </row>
    <row r="807" spans="7:8" ht="15.75" customHeight="1" x14ac:dyDescent="0.25">
      <c r="G807" s="265"/>
      <c r="H807" s="679"/>
    </row>
    <row r="808" spans="7:8" ht="15.75" customHeight="1" x14ac:dyDescent="0.25">
      <c r="G808" s="265"/>
      <c r="H808" s="679"/>
    </row>
    <row r="809" spans="7:8" ht="15.75" customHeight="1" x14ac:dyDescent="0.25">
      <c r="G809" s="265"/>
      <c r="H809" s="679"/>
    </row>
    <row r="810" spans="7:8" ht="15.75" customHeight="1" x14ac:dyDescent="0.25">
      <c r="G810" s="265"/>
      <c r="H810" s="679"/>
    </row>
    <row r="811" spans="7:8" ht="15.75" customHeight="1" x14ac:dyDescent="0.25">
      <c r="G811" s="265"/>
      <c r="H811" s="679"/>
    </row>
    <row r="812" spans="7:8" ht="15.75" customHeight="1" x14ac:dyDescent="0.25">
      <c r="G812" s="265"/>
      <c r="H812" s="679"/>
    </row>
    <row r="813" spans="7:8" ht="15.75" customHeight="1" x14ac:dyDescent="0.25">
      <c r="G813" s="265"/>
      <c r="H813" s="679"/>
    </row>
    <row r="814" spans="7:8" ht="15.75" customHeight="1" x14ac:dyDescent="0.25">
      <c r="G814" s="265"/>
      <c r="H814" s="679"/>
    </row>
    <row r="815" spans="7:8" ht="15.75" customHeight="1" x14ac:dyDescent="0.25">
      <c r="G815" s="265"/>
      <c r="H815" s="679"/>
    </row>
    <row r="816" spans="7:8" ht="15.75" customHeight="1" x14ac:dyDescent="0.25">
      <c r="G816" s="265"/>
      <c r="H816" s="679"/>
    </row>
    <row r="817" spans="7:8" ht="15.75" customHeight="1" x14ac:dyDescent="0.25">
      <c r="G817" s="265"/>
      <c r="H817" s="679"/>
    </row>
    <row r="818" spans="7:8" ht="15.75" customHeight="1" x14ac:dyDescent="0.25">
      <c r="G818" s="265"/>
      <c r="H818" s="679"/>
    </row>
    <row r="819" spans="7:8" ht="15.75" customHeight="1" x14ac:dyDescent="0.25">
      <c r="G819" s="265"/>
      <c r="H819" s="679"/>
    </row>
    <row r="820" spans="7:8" ht="15.75" customHeight="1" x14ac:dyDescent="0.25">
      <c r="G820" s="265"/>
      <c r="H820" s="679"/>
    </row>
    <row r="821" spans="7:8" ht="15.75" customHeight="1" x14ac:dyDescent="0.25">
      <c r="G821" s="265"/>
      <c r="H821" s="679"/>
    </row>
    <row r="822" spans="7:8" ht="15.75" customHeight="1" x14ac:dyDescent="0.25">
      <c r="G822" s="265"/>
      <c r="H822" s="679"/>
    </row>
    <row r="823" spans="7:8" ht="15.75" customHeight="1" x14ac:dyDescent="0.25">
      <c r="G823" s="265"/>
      <c r="H823" s="679"/>
    </row>
    <row r="824" spans="7:8" ht="15.75" customHeight="1" x14ac:dyDescent="0.25">
      <c r="G824" s="265"/>
      <c r="H824" s="679"/>
    </row>
    <row r="825" spans="7:8" ht="15.75" customHeight="1" x14ac:dyDescent="0.25">
      <c r="G825" s="265"/>
      <c r="H825" s="679"/>
    </row>
    <row r="826" spans="7:8" ht="15.75" customHeight="1" x14ac:dyDescent="0.25">
      <c r="G826" s="265"/>
      <c r="H826" s="679"/>
    </row>
    <row r="827" spans="7:8" ht="15.75" customHeight="1" x14ac:dyDescent="0.25">
      <c r="G827" s="265"/>
      <c r="H827" s="679"/>
    </row>
    <row r="828" spans="7:8" ht="15.75" customHeight="1" x14ac:dyDescent="0.25">
      <c r="G828" s="265"/>
      <c r="H828" s="679"/>
    </row>
    <row r="829" spans="7:8" ht="15.75" customHeight="1" x14ac:dyDescent="0.25">
      <c r="G829" s="265"/>
      <c r="H829" s="679"/>
    </row>
    <row r="830" spans="7:8" ht="15.75" customHeight="1" x14ac:dyDescent="0.25">
      <c r="G830" s="265"/>
      <c r="H830" s="679"/>
    </row>
    <row r="831" spans="7:8" ht="15.75" customHeight="1" x14ac:dyDescent="0.25">
      <c r="G831" s="265"/>
      <c r="H831" s="679"/>
    </row>
    <row r="832" spans="7:8" ht="15.75" customHeight="1" x14ac:dyDescent="0.25">
      <c r="G832" s="265"/>
      <c r="H832" s="679"/>
    </row>
    <row r="833" spans="7:8" ht="15.75" customHeight="1" x14ac:dyDescent="0.25">
      <c r="G833" s="265"/>
      <c r="H833" s="679"/>
    </row>
    <row r="834" spans="7:8" ht="15.75" customHeight="1" x14ac:dyDescent="0.25">
      <c r="G834" s="265"/>
      <c r="H834" s="679"/>
    </row>
    <row r="835" spans="7:8" ht="15.75" customHeight="1" x14ac:dyDescent="0.25">
      <c r="G835" s="265"/>
      <c r="H835" s="679"/>
    </row>
    <row r="836" spans="7:8" ht="15.75" customHeight="1" x14ac:dyDescent="0.25">
      <c r="G836" s="265"/>
      <c r="H836" s="679"/>
    </row>
    <row r="837" spans="7:8" ht="15.75" customHeight="1" x14ac:dyDescent="0.25">
      <c r="G837" s="265"/>
      <c r="H837" s="679"/>
    </row>
    <row r="838" spans="7:8" ht="15.75" customHeight="1" x14ac:dyDescent="0.25">
      <c r="G838" s="265"/>
      <c r="H838" s="679"/>
    </row>
    <row r="839" spans="7:8" ht="15.75" customHeight="1" x14ac:dyDescent="0.25">
      <c r="G839" s="265"/>
      <c r="H839" s="679"/>
    </row>
    <row r="840" spans="7:8" ht="15.75" customHeight="1" x14ac:dyDescent="0.25">
      <c r="G840" s="265"/>
      <c r="H840" s="679"/>
    </row>
    <row r="841" spans="7:8" ht="15.75" customHeight="1" x14ac:dyDescent="0.25">
      <c r="G841" s="265"/>
      <c r="H841" s="679"/>
    </row>
    <row r="842" spans="7:8" ht="15.75" customHeight="1" x14ac:dyDescent="0.25">
      <c r="G842" s="265"/>
      <c r="H842" s="679"/>
    </row>
    <row r="843" spans="7:8" ht="15.75" customHeight="1" x14ac:dyDescent="0.25">
      <c r="G843" s="265"/>
      <c r="H843" s="679"/>
    </row>
    <row r="844" spans="7:8" ht="15.75" customHeight="1" x14ac:dyDescent="0.25">
      <c r="G844" s="265"/>
      <c r="H844" s="679"/>
    </row>
    <row r="845" spans="7:8" ht="15.75" customHeight="1" x14ac:dyDescent="0.25">
      <c r="G845" s="265"/>
      <c r="H845" s="679"/>
    </row>
    <row r="846" spans="7:8" ht="15.75" customHeight="1" x14ac:dyDescent="0.25">
      <c r="G846" s="265"/>
      <c r="H846" s="679"/>
    </row>
    <row r="847" spans="7:8" ht="15.75" customHeight="1" x14ac:dyDescent="0.25">
      <c r="G847" s="265"/>
      <c r="H847" s="679"/>
    </row>
    <row r="848" spans="7:8" ht="15.75" customHeight="1" x14ac:dyDescent="0.25">
      <c r="G848" s="265"/>
      <c r="H848" s="679"/>
    </row>
    <row r="849" spans="7:8" ht="15.75" customHeight="1" x14ac:dyDescent="0.25">
      <c r="G849" s="265"/>
      <c r="H849" s="679"/>
    </row>
    <row r="850" spans="7:8" ht="15.75" customHeight="1" x14ac:dyDescent="0.25">
      <c r="G850" s="265"/>
      <c r="H850" s="679"/>
    </row>
    <row r="851" spans="7:8" ht="15.75" customHeight="1" x14ac:dyDescent="0.25">
      <c r="G851" s="265"/>
      <c r="H851" s="679"/>
    </row>
    <row r="852" spans="7:8" ht="15.75" customHeight="1" x14ac:dyDescent="0.25">
      <c r="G852" s="265"/>
      <c r="H852" s="679"/>
    </row>
    <row r="853" spans="7:8" ht="15.75" customHeight="1" x14ac:dyDescent="0.25">
      <c r="G853" s="265"/>
      <c r="H853" s="679"/>
    </row>
    <row r="854" spans="7:8" ht="15.75" customHeight="1" x14ac:dyDescent="0.25">
      <c r="G854" s="265"/>
      <c r="H854" s="679"/>
    </row>
    <row r="855" spans="7:8" ht="15.75" customHeight="1" x14ac:dyDescent="0.25">
      <c r="G855" s="265"/>
      <c r="H855" s="679"/>
    </row>
    <row r="856" spans="7:8" ht="15.75" customHeight="1" x14ac:dyDescent="0.25">
      <c r="G856" s="265"/>
      <c r="H856" s="679"/>
    </row>
    <row r="857" spans="7:8" ht="15.75" customHeight="1" x14ac:dyDescent="0.25">
      <c r="G857" s="265"/>
      <c r="H857" s="679"/>
    </row>
    <row r="858" spans="7:8" ht="15.75" customHeight="1" x14ac:dyDescent="0.25">
      <c r="G858" s="265"/>
      <c r="H858" s="679"/>
    </row>
    <row r="859" spans="7:8" ht="15.75" customHeight="1" x14ac:dyDescent="0.25">
      <c r="G859" s="265"/>
      <c r="H859" s="679"/>
    </row>
    <row r="860" spans="7:8" ht="15.75" customHeight="1" x14ac:dyDescent="0.25">
      <c r="G860" s="265"/>
      <c r="H860" s="679"/>
    </row>
    <row r="861" spans="7:8" ht="15.75" customHeight="1" x14ac:dyDescent="0.25">
      <c r="G861" s="265"/>
      <c r="H861" s="679"/>
    </row>
    <row r="862" spans="7:8" ht="15.75" customHeight="1" x14ac:dyDescent="0.25">
      <c r="G862" s="265"/>
      <c r="H862" s="679"/>
    </row>
    <row r="863" spans="7:8" ht="15.75" customHeight="1" x14ac:dyDescent="0.25">
      <c r="G863" s="265"/>
      <c r="H863" s="679"/>
    </row>
    <row r="864" spans="7:8" ht="15.75" customHeight="1" x14ac:dyDescent="0.25">
      <c r="G864" s="265"/>
      <c r="H864" s="679"/>
    </row>
    <row r="865" spans="7:8" ht="15.75" customHeight="1" x14ac:dyDescent="0.25">
      <c r="G865" s="265"/>
      <c r="H865" s="679"/>
    </row>
    <row r="866" spans="7:8" ht="15.75" customHeight="1" x14ac:dyDescent="0.25">
      <c r="G866" s="265"/>
      <c r="H866" s="679"/>
    </row>
    <row r="867" spans="7:8" ht="15.75" customHeight="1" x14ac:dyDescent="0.25">
      <c r="G867" s="265"/>
      <c r="H867" s="679"/>
    </row>
    <row r="868" spans="7:8" ht="15.75" customHeight="1" x14ac:dyDescent="0.25">
      <c r="G868" s="265"/>
      <c r="H868" s="679"/>
    </row>
    <row r="869" spans="7:8" ht="15.75" customHeight="1" x14ac:dyDescent="0.25">
      <c r="G869" s="265"/>
      <c r="H869" s="679"/>
    </row>
    <row r="870" spans="7:8" ht="15.75" customHeight="1" x14ac:dyDescent="0.25">
      <c r="G870" s="265"/>
      <c r="H870" s="679"/>
    </row>
    <row r="871" spans="7:8" ht="15.75" customHeight="1" x14ac:dyDescent="0.25">
      <c r="G871" s="265"/>
      <c r="H871" s="679"/>
    </row>
    <row r="872" spans="7:8" ht="15.75" customHeight="1" x14ac:dyDescent="0.25">
      <c r="G872" s="265"/>
      <c r="H872" s="679"/>
    </row>
    <row r="873" spans="7:8" ht="15.75" customHeight="1" x14ac:dyDescent="0.25">
      <c r="G873" s="265"/>
      <c r="H873" s="679"/>
    </row>
    <row r="874" spans="7:8" ht="15.75" customHeight="1" x14ac:dyDescent="0.25">
      <c r="G874" s="265"/>
      <c r="H874" s="679"/>
    </row>
    <row r="875" spans="7:8" ht="15.75" customHeight="1" x14ac:dyDescent="0.25">
      <c r="G875" s="265"/>
      <c r="H875" s="679"/>
    </row>
    <row r="876" spans="7:8" ht="15.75" customHeight="1" x14ac:dyDescent="0.25">
      <c r="G876" s="265"/>
      <c r="H876" s="679"/>
    </row>
    <row r="877" spans="7:8" ht="15.75" customHeight="1" x14ac:dyDescent="0.25">
      <c r="G877" s="265"/>
      <c r="H877" s="679"/>
    </row>
    <row r="878" spans="7:8" ht="15.75" customHeight="1" x14ac:dyDescent="0.25">
      <c r="G878" s="265"/>
      <c r="H878" s="679"/>
    </row>
    <row r="879" spans="7:8" ht="15.75" customHeight="1" x14ac:dyDescent="0.25">
      <c r="G879" s="265"/>
      <c r="H879" s="679"/>
    </row>
    <row r="880" spans="7:8" ht="15.75" customHeight="1" x14ac:dyDescent="0.25">
      <c r="G880" s="265"/>
      <c r="H880" s="679"/>
    </row>
    <row r="881" spans="7:8" ht="15.75" customHeight="1" x14ac:dyDescent="0.25">
      <c r="G881" s="265"/>
      <c r="H881" s="679"/>
    </row>
    <row r="882" spans="7:8" ht="15.75" customHeight="1" x14ac:dyDescent="0.25">
      <c r="G882" s="265"/>
      <c r="H882" s="679"/>
    </row>
    <row r="883" spans="7:8" ht="15.75" customHeight="1" x14ac:dyDescent="0.25">
      <c r="G883" s="265"/>
      <c r="H883" s="679"/>
    </row>
    <row r="884" spans="7:8" ht="15.75" customHeight="1" x14ac:dyDescent="0.25">
      <c r="G884" s="265"/>
      <c r="H884" s="679"/>
    </row>
    <row r="885" spans="7:8" ht="15.75" customHeight="1" x14ac:dyDescent="0.25">
      <c r="G885" s="265"/>
      <c r="H885" s="679"/>
    </row>
    <row r="886" spans="7:8" ht="15.75" customHeight="1" x14ac:dyDescent="0.25">
      <c r="G886" s="265"/>
      <c r="H886" s="679"/>
    </row>
    <row r="887" spans="7:8" ht="15.75" customHeight="1" x14ac:dyDescent="0.25">
      <c r="G887" s="265"/>
      <c r="H887" s="679"/>
    </row>
    <row r="888" spans="7:8" ht="15.75" customHeight="1" x14ac:dyDescent="0.25">
      <c r="G888" s="265"/>
      <c r="H888" s="679"/>
    </row>
    <row r="889" spans="7:8" ht="15.75" customHeight="1" x14ac:dyDescent="0.25">
      <c r="G889" s="265"/>
      <c r="H889" s="679"/>
    </row>
    <row r="890" spans="7:8" ht="15.75" customHeight="1" x14ac:dyDescent="0.25">
      <c r="G890" s="265"/>
      <c r="H890" s="679"/>
    </row>
    <row r="891" spans="7:8" ht="15.75" customHeight="1" x14ac:dyDescent="0.25">
      <c r="G891" s="265"/>
      <c r="H891" s="679"/>
    </row>
    <row r="892" spans="7:8" ht="15.75" customHeight="1" x14ac:dyDescent="0.25">
      <c r="G892" s="265"/>
      <c r="H892" s="679"/>
    </row>
    <row r="893" spans="7:8" ht="15.75" customHeight="1" x14ac:dyDescent="0.25">
      <c r="G893" s="265"/>
      <c r="H893" s="679"/>
    </row>
    <row r="894" spans="7:8" ht="15.75" customHeight="1" x14ac:dyDescent="0.25">
      <c r="G894" s="265"/>
      <c r="H894" s="679"/>
    </row>
    <row r="895" spans="7:8" ht="15.75" customHeight="1" x14ac:dyDescent="0.25">
      <c r="G895" s="265"/>
      <c r="H895" s="679"/>
    </row>
    <row r="896" spans="7:8" ht="15.75" customHeight="1" x14ac:dyDescent="0.25">
      <c r="G896" s="265"/>
      <c r="H896" s="679"/>
    </row>
    <row r="897" spans="7:8" ht="15.75" customHeight="1" x14ac:dyDescent="0.25">
      <c r="G897" s="265"/>
      <c r="H897" s="679"/>
    </row>
    <row r="898" spans="7:8" ht="15.75" customHeight="1" x14ac:dyDescent="0.25">
      <c r="G898" s="265"/>
      <c r="H898" s="679"/>
    </row>
    <row r="899" spans="7:8" ht="15.75" customHeight="1" x14ac:dyDescent="0.25">
      <c r="G899" s="265"/>
      <c r="H899" s="679"/>
    </row>
    <row r="900" spans="7:8" ht="15.75" customHeight="1" x14ac:dyDescent="0.25">
      <c r="G900" s="265"/>
      <c r="H900" s="679"/>
    </row>
    <row r="901" spans="7:8" ht="15.75" customHeight="1" x14ac:dyDescent="0.25">
      <c r="G901" s="265"/>
      <c r="H901" s="679"/>
    </row>
    <row r="902" spans="7:8" ht="15.75" customHeight="1" x14ac:dyDescent="0.25">
      <c r="G902" s="265"/>
      <c r="H902" s="679"/>
    </row>
    <row r="903" spans="7:8" ht="15.75" customHeight="1" x14ac:dyDescent="0.25">
      <c r="G903" s="265"/>
      <c r="H903" s="679"/>
    </row>
    <row r="904" spans="7:8" ht="15.75" customHeight="1" x14ac:dyDescent="0.25">
      <c r="G904" s="265"/>
      <c r="H904" s="679"/>
    </row>
    <row r="905" spans="7:8" ht="15.75" customHeight="1" x14ac:dyDescent="0.25">
      <c r="G905" s="265"/>
      <c r="H905" s="679"/>
    </row>
    <row r="906" spans="7:8" ht="15.75" customHeight="1" x14ac:dyDescent="0.25">
      <c r="G906" s="265"/>
      <c r="H906" s="679"/>
    </row>
    <row r="907" spans="7:8" ht="15.75" customHeight="1" x14ac:dyDescent="0.25">
      <c r="G907" s="265"/>
      <c r="H907" s="679"/>
    </row>
    <row r="908" spans="7:8" ht="15.75" customHeight="1" x14ac:dyDescent="0.25">
      <c r="G908" s="265"/>
      <c r="H908" s="679"/>
    </row>
    <row r="909" spans="7:8" ht="15.75" customHeight="1" x14ac:dyDescent="0.25">
      <c r="G909" s="265"/>
      <c r="H909" s="679"/>
    </row>
    <row r="910" spans="7:8" ht="15.75" customHeight="1" x14ac:dyDescent="0.25">
      <c r="G910" s="265"/>
      <c r="H910" s="679"/>
    </row>
    <row r="911" spans="7:8" ht="15.75" customHeight="1" x14ac:dyDescent="0.25">
      <c r="G911" s="265"/>
      <c r="H911" s="679"/>
    </row>
    <row r="912" spans="7:8" ht="15.75" customHeight="1" x14ac:dyDescent="0.25">
      <c r="G912" s="265"/>
      <c r="H912" s="679"/>
    </row>
    <row r="913" spans="7:8" ht="15.75" customHeight="1" x14ac:dyDescent="0.25">
      <c r="G913" s="265"/>
      <c r="H913" s="679"/>
    </row>
    <row r="914" spans="7:8" ht="15.75" customHeight="1" x14ac:dyDescent="0.25">
      <c r="G914" s="265"/>
      <c r="H914" s="679"/>
    </row>
    <row r="915" spans="7:8" ht="15.75" customHeight="1" x14ac:dyDescent="0.25">
      <c r="G915" s="265"/>
      <c r="H915" s="679"/>
    </row>
    <row r="916" spans="7:8" ht="15.75" customHeight="1" x14ac:dyDescent="0.25">
      <c r="G916" s="265"/>
      <c r="H916" s="679"/>
    </row>
    <row r="917" spans="7:8" ht="15.75" customHeight="1" x14ac:dyDescent="0.25">
      <c r="G917" s="265"/>
      <c r="H917" s="679"/>
    </row>
    <row r="918" spans="7:8" ht="15.75" customHeight="1" x14ac:dyDescent="0.25">
      <c r="G918" s="265"/>
      <c r="H918" s="679"/>
    </row>
    <row r="919" spans="7:8" ht="15.75" customHeight="1" x14ac:dyDescent="0.25">
      <c r="G919" s="265"/>
      <c r="H919" s="679"/>
    </row>
    <row r="920" spans="7:8" ht="15.75" customHeight="1" x14ac:dyDescent="0.25">
      <c r="G920" s="265"/>
      <c r="H920" s="679"/>
    </row>
    <row r="921" spans="7:8" ht="15.75" customHeight="1" x14ac:dyDescent="0.25">
      <c r="G921" s="265"/>
      <c r="H921" s="679"/>
    </row>
    <row r="922" spans="7:8" ht="15.75" customHeight="1" x14ac:dyDescent="0.25">
      <c r="G922" s="265"/>
      <c r="H922" s="679"/>
    </row>
    <row r="923" spans="7:8" ht="15.75" customHeight="1" x14ac:dyDescent="0.25">
      <c r="G923" s="265"/>
      <c r="H923" s="679"/>
    </row>
    <row r="924" spans="7:8" ht="15.75" customHeight="1" x14ac:dyDescent="0.25">
      <c r="G924" s="265"/>
      <c r="H924" s="679"/>
    </row>
    <row r="925" spans="7:8" ht="15.75" customHeight="1" x14ac:dyDescent="0.25">
      <c r="G925" s="265"/>
      <c r="H925" s="679"/>
    </row>
    <row r="926" spans="7:8" ht="15.75" customHeight="1" x14ac:dyDescent="0.25">
      <c r="G926" s="265"/>
      <c r="H926" s="679"/>
    </row>
    <row r="927" spans="7:8" ht="15.75" customHeight="1" x14ac:dyDescent="0.25">
      <c r="G927" s="265"/>
      <c r="H927" s="679"/>
    </row>
    <row r="928" spans="7:8" ht="15.75" customHeight="1" x14ac:dyDescent="0.25">
      <c r="G928" s="265"/>
      <c r="H928" s="679"/>
    </row>
    <row r="929" spans="7:8" ht="15.75" customHeight="1" x14ac:dyDescent="0.25">
      <c r="G929" s="265"/>
      <c r="H929" s="679"/>
    </row>
    <row r="930" spans="7:8" ht="15.75" customHeight="1" x14ac:dyDescent="0.25">
      <c r="G930" s="265"/>
      <c r="H930" s="679"/>
    </row>
    <row r="931" spans="7:8" ht="15.75" customHeight="1" x14ac:dyDescent="0.25">
      <c r="G931" s="265"/>
      <c r="H931" s="679"/>
    </row>
    <row r="932" spans="7:8" ht="15.75" customHeight="1" x14ac:dyDescent="0.25">
      <c r="G932" s="265"/>
      <c r="H932" s="679"/>
    </row>
    <row r="933" spans="7:8" ht="15.75" customHeight="1" x14ac:dyDescent="0.25">
      <c r="G933" s="265"/>
      <c r="H933" s="679"/>
    </row>
    <row r="934" spans="7:8" ht="15.75" customHeight="1" x14ac:dyDescent="0.25">
      <c r="G934" s="265"/>
      <c r="H934" s="679"/>
    </row>
    <row r="935" spans="7:8" ht="15.75" customHeight="1" x14ac:dyDescent="0.25">
      <c r="G935" s="265"/>
      <c r="H935" s="679"/>
    </row>
    <row r="936" spans="7:8" ht="15.75" customHeight="1" x14ac:dyDescent="0.25">
      <c r="G936" s="265"/>
      <c r="H936" s="679"/>
    </row>
    <row r="937" spans="7:8" ht="15.75" customHeight="1" x14ac:dyDescent="0.25">
      <c r="G937" s="265"/>
      <c r="H937" s="679"/>
    </row>
    <row r="938" spans="7:8" ht="15.75" customHeight="1" x14ac:dyDescent="0.25">
      <c r="G938" s="265"/>
      <c r="H938" s="679"/>
    </row>
    <row r="939" spans="7:8" ht="15.75" customHeight="1" x14ac:dyDescent="0.25">
      <c r="G939" s="265"/>
      <c r="H939" s="679"/>
    </row>
    <row r="940" spans="7:8" ht="15.75" customHeight="1" x14ac:dyDescent="0.25">
      <c r="G940" s="265"/>
      <c r="H940" s="679"/>
    </row>
    <row r="941" spans="7:8" ht="15.75" customHeight="1" x14ac:dyDescent="0.25">
      <c r="G941" s="265"/>
      <c r="H941" s="679"/>
    </row>
    <row r="942" spans="7:8" ht="15.75" customHeight="1" x14ac:dyDescent="0.25">
      <c r="G942" s="265"/>
      <c r="H942" s="679"/>
    </row>
    <row r="943" spans="7:8" ht="15.75" customHeight="1" x14ac:dyDescent="0.25">
      <c r="G943" s="265"/>
      <c r="H943" s="679"/>
    </row>
    <row r="944" spans="7:8" ht="15.75" customHeight="1" x14ac:dyDescent="0.25">
      <c r="G944" s="265"/>
      <c r="H944" s="679"/>
    </row>
    <row r="945" spans="7:8" ht="15.75" customHeight="1" x14ac:dyDescent="0.25">
      <c r="G945" s="265"/>
      <c r="H945" s="679"/>
    </row>
    <row r="946" spans="7:8" ht="15.75" customHeight="1" x14ac:dyDescent="0.25">
      <c r="G946" s="265"/>
      <c r="H946" s="679"/>
    </row>
    <row r="947" spans="7:8" ht="15.75" customHeight="1" x14ac:dyDescent="0.25">
      <c r="G947" s="265"/>
      <c r="H947" s="679"/>
    </row>
    <row r="948" spans="7:8" ht="15.75" customHeight="1" x14ac:dyDescent="0.25">
      <c r="G948" s="265"/>
      <c r="H948" s="679"/>
    </row>
    <row r="949" spans="7:8" ht="15.75" customHeight="1" x14ac:dyDescent="0.25">
      <c r="G949" s="265"/>
      <c r="H949" s="679"/>
    </row>
    <row r="950" spans="7:8" ht="15.75" customHeight="1" x14ac:dyDescent="0.25">
      <c r="G950" s="265"/>
      <c r="H950" s="679"/>
    </row>
    <row r="951" spans="7:8" ht="15.75" customHeight="1" x14ac:dyDescent="0.25">
      <c r="G951" s="265"/>
      <c r="H951" s="679"/>
    </row>
    <row r="952" spans="7:8" ht="15.75" customHeight="1" x14ac:dyDescent="0.25">
      <c r="G952" s="265"/>
      <c r="H952" s="679"/>
    </row>
    <row r="953" spans="7:8" ht="15.75" customHeight="1" x14ac:dyDescent="0.25">
      <c r="G953" s="265"/>
      <c r="H953" s="679"/>
    </row>
    <row r="954" spans="7:8" ht="15.75" customHeight="1" x14ac:dyDescent="0.25">
      <c r="G954" s="265"/>
      <c r="H954" s="679"/>
    </row>
    <row r="955" spans="7:8" ht="15.75" customHeight="1" x14ac:dyDescent="0.25">
      <c r="G955" s="265"/>
      <c r="H955" s="679"/>
    </row>
    <row r="956" spans="7:8" ht="15.75" customHeight="1" x14ac:dyDescent="0.25">
      <c r="G956" s="265"/>
      <c r="H956" s="679"/>
    </row>
    <row r="957" spans="7:8" ht="15.75" customHeight="1" x14ac:dyDescent="0.25">
      <c r="G957" s="265"/>
      <c r="H957" s="679"/>
    </row>
    <row r="958" spans="7:8" ht="15.75" customHeight="1" x14ac:dyDescent="0.25">
      <c r="G958" s="265"/>
      <c r="H958" s="679"/>
    </row>
    <row r="959" spans="7:8" ht="15.75" customHeight="1" x14ac:dyDescent="0.25">
      <c r="G959" s="265"/>
      <c r="H959" s="679"/>
    </row>
    <row r="960" spans="7:8" ht="15.75" customHeight="1" x14ac:dyDescent="0.25">
      <c r="G960" s="265"/>
      <c r="H960" s="679"/>
    </row>
    <row r="961" spans="7:8" ht="15.75" customHeight="1" x14ac:dyDescent="0.25">
      <c r="G961" s="265"/>
      <c r="H961" s="679"/>
    </row>
    <row r="962" spans="7:8" ht="15.75" customHeight="1" x14ac:dyDescent="0.25">
      <c r="G962" s="265"/>
      <c r="H962" s="679"/>
    </row>
    <row r="963" spans="7:8" ht="15.75" customHeight="1" x14ac:dyDescent="0.25">
      <c r="G963" s="265"/>
      <c r="H963" s="679"/>
    </row>
    <row r="964" spans="7:8" ht="15.75" customHeight="1" x14ac:dyDescent="0.25">
      <c r="G964" s="265"/>
      <c r="H964" s="679"/>
    </row>
    <row r="965" spans="7:8" ht="15.75" customHeight="1" x14ac:dyDescent="0.25">
      <c r="G965" s="265"/>
      <c r="H965" s="679"/>
    </row>
    <row r="966" spans="7:8" ht="15.75" customHeight="1" x14ac:dyDescent="0.25">
      <c r="G966" s="265"/>
      <c r="H966" s="679"/>
    </row>
    <row r="967" spans="7:8" ht="15.75" customHeight="1" x14ac:dyDescent="0.25">
      <c r="G967" s="265"/>
      <c r="H967" s="679"/>
    </row>
    <row r="968" spans="7:8" ht="15.75" customHeight="1" x14ac:dyDescent="0.25">
      <c r="G968" s="265"/>
      <c r="H968" s="679"/>
    </row>
    <row r="969" spans="7:8" ht="15.75" customHeight="1" x14ac:dyDescent="0.25">
      <c r="G969" s="265"/>
      <c r="H969" s="679"/>
    </row>
    <row r="970" spans="7:8" ht="15.75" customHeight="1" x14ac:dyDescent="0.25">
      <c r="G970" s="265"/>
      <c r="H970" s="679"/>
    </row>
    <row r="971" spans="7:8" ht="15.75" customHeight="1" x14ac:dyDescent="0.25">
      <c r="G971" s="265"/>
      <c r="H971" s="679"/>
    </row>
    <row r="972" spans="7:8" ht="15.75" customHeight="1" x14ac:dyDescent="0.25">
      <c r="G972" s="265"/>
      <c r="H972" s="679"/>
    </row>
    <row r="973" spans="7:8" ht="15.75" customHeight="1" x14ac:dyDescent="0.25">
      <c r="G973" s="265"/>
      <c r="H973" s="679"/>
    </row>
    <row r="974" spans="7:8" ht="15.75" customHeight="1" x14ac:dyDescent="0.25">
      <c r="G974" s="265"/>
      <c r="H974" s="679"/>
    </row>
    <row r="975" spans="7:8" ht="15.75" customHeight="1" x14ac:dyDescent="0.25">
      <c r="G975" s="265"/>
      <c r="H975" s="679"/>
    </row>
    <row r="976" spans="7:8" ht="15.75" customHeight="1" x14ac:dyDescent="0.25">
      <c r="G976" s="265"/>
      <c r="H976" s="679"/>
    </row>
    <row r="977" spans="7:8" ht="15.75" customHeight="1" x14ac:dyDescent="0.25">
      <c r="G977" s="265"/>
      <c r="H977" s="679"/>
    </row>
    <row r="978" spans="7:8" ht="15.75" customHeight="1" x14ac:dyDescent="0.25">
      <c r="G978" s="265"/>
      <c r="H978" s="679"/>
    </row>
    <row r="979" spans="7:8" ht="15.75" customHeight="1" x14ac:dyDescent="0.25">
      <c r="G979" s="265"/>
      <c r="H979" s="679"/>
    </row>
    <row r="980" spans="7:8" ht="15.75" customHeight="1" x14ac:dyDescent="0.25">
      <c r="G980" s="265"/>
      <c r="H980" s="679"/>
    </row>
    <row r="981" spans="7:8" ht="15.75" customHeight="1" x14ac:dyDescent="0.25">
      <c r="G981" s="265"/>
      <c r="H981" s="679"/>
    </row>
    <row r="982" spans="7:8" ht="15.75" customHeight="1" x14ac:dyDescent="0.25">
      <c r="G982" s="265"/>
      <c r="H982" s="679"/>
    </row>
    <row r="983" spans="7:8" ht="15.75" customHeight="1" x14ac:dyDescent="0.25">
      <c r="G983" s="265"/>
      <c r="H983" s="679"/>
    </row>
    <row r="984" spans="7:8" ht="15.75" customHeight="1" x14ac:dyDescent="0.25">
      <c r="G984" s="265"/>
      <c r="H984" s="679"/>
    </row>
    <row r="985" spans="7:8" ht="15.75" customHeight="1" x14ac:dyDescent="0.25">
      <c r="G985" s="265"/>
      <c r="H985" s="679"/>
    </row>
    <row r="986" spans="7:8" ht="15.75" customHeight="1" x14ac:dyDescent="0.25">
      <c r="G986" s="265"/>
      <c r="H986" s="679"/>
    </row>
    <row r="987" spans="7:8" ht="15.75" customHeight="1" x14ac:dyDescent="0.25">
      <c r="G987" s="265"/>
      <c r="H987" s="679"/>
    </row>
    <row r="988" spans="7:8" ht="15.75" customHeight="1" x14ac:dyDescent="0.25">
      <c r="G988" s="265"/>
      <c r="H988" s="679"/>
    </row>
    <row r="989" spans="7:8" ht="15.75" customHeight="1" x14ac:dyDescent="0.25">
      <c r="G989" s="265"/>
      <c r="H989" s="679"/>
    </row>
    <row r="990" spans="7:8" ht="15.75" customHeight="1" x14ac:dyDescent="0.25">
      <c r="G990" s="265"/>
      <c r="H990" s="679"/>
    </row>
    <row r="991" spans="7:8" ht="15.75" customHeight="1" x14ac:dyDescent="0.25">
      <c r="G991" s="265"/>
      <c r="H991" s="679"/>
    </row>
    <row r="992" spans="7:8" ht="15.75" customHeight="1" x14ac:dyDescent="0.25">
      <c r="G992" s="265"/>
      <c r="H992" s="679"/>
    </row>
    <row r="993" spans="7:8" ht="15.75" customHeight="1" x14ac:dyDescent="0.25">
      <c r="G993" s="265"/>
      <c r="H993" s="679"/>
    </row>
    <row r="994" spans="7:8" ht="15.75" customHeight="1" x14ac:dyDescent="0.25">
      <c r="G994" s="265"/>
      <c r="H994" s="679"/>
    </row>
    <row r="995" spans="7:8" ht="15.75" customHeight="1" x14ac:dyDescent="0.25">
      <c r="G995" s="265"/>
      <c r="H995" s="679"/>
    </row>
    <row r="996" spans="7:8" ht="15.75" customHeight="1" x14ac:dyDescent="0.25">
      <c r="G996" s="265"/>
      <c r="H996" s="679"/>
    </row>
    <row r="997" spans="7:8" ht="15.75" customHeight="1" x14ac:dyDescent="0.25">
      <c r="G997" s="265"/>
      <c r="H997" s="679"/>
    </row>
    <row r="998" spans="7:8" ht="15.75" customHeight="1" x14ac:dyDescent="0.25">
      <c r="G998" s="265"/>
      <c r="H998" s="679"/>
    </row>
    <row r="999" spans="7:8" ht="15.75" customHeight="1" x14ac:dyDescent="0.25">
      <c r="G999" s="265"/>
      <c r="H999" s="679"/>
    </row>
    <row r="1000" spans="7:8" ht="15.75" customHeight="1" x14ac:dyDescent="0.25">
      <c r="G1000" s="265"/>
      <c r="H1000" s="679"/>
    </row>
    <row r="1001" spans="7:8" ht="15.75" customHeight="1" x14ac:dyDescent="0.25">
      <c r="G1001" s="265"/>
      <c r="H1001" s="679"/>
    </row>
    <row r="1002" spans="7:8" ht="15.75" customHeight="1" x14ac:dyDescent="0.25">
      <c r="G1002" s="265"/>
      <c r="H1002" s="679"/>
    </row>
    <row r="1003" spans="7:8" ht="15.75" customHeight="1" x14ac:dyDescent="0.25">
      <c r="G1003" s="265"/>
      <c r="H1003" s="679"/>
    </row>
    <row r="1004" spans="7:8" ht="15.75" customHeight="1" x14ac:dyDescent="0.25">
      <c r="G1004" s="265"/>
      <c r="H1004" s="679"/>
    </row>
    <row r="1005" spans="7:8" ht="15.75" customHeight="1" x14ac:dyDescent="0.25">
      <c r="G1005" s="265"/>
      <c r="H1005" s="679"/>
    </row>
    <row r="1006" spans="7:8" ht="15.75" customHeight="1" x14ac:dyDescent="0.25">
      <c r="G1006" s="265"/>
      <c r="H1006" s="679"/>
    </row>
    <row r="1007" spans="7:8" ht="15.75" customHeight="1" x14ac:dyDescent="0.25">
      <c r="G1007" s="265"/>
      <c r="H1007" s="679"/>
    </row>
    <row r="1008" spans="7:8" ht="15.75" customHeight="1" x14ac:dyDescent="0.25">
      <c r="G1008" s="265"/>
      <c r="H1008" s="679"/>
    </row>
    <row r="1009" spans="7:8" ht="15.75" customHeight="1" x14ac:dyDescent="0.25">
      <c r="G1009" s="265"/>
      <c r="H1009" s="679"/>
    </row>
    <row r="1010" spans="7:8" ht="15.75" customHeight="1" x14ac:dyDescent="0.25">
      <c r="G1010" s="265"/>
      <c r="H1010" s="679"/>
    </row>
    <row r="1011" spans="7:8" ht="15.75" customHeight="1" x14ac:dyDescent="0.25">
      <c r="G1011" s="265"/>
      <c r="H1011" s="679"/>
    </row>
    <row r="1012" spans="7:8" ht="15.75" customHeight="1" x14ac:dyDescent="0.25">
      <c r="G1012" s="265"/>
      <c r="H1012" s="679"/>
    </row>
    <row r="1013" spans="7:8" ht="15.75" customHeight="1" x14ac:dyDescent="0.25">
      <c r="G1013" s="265"/>
      <c r="H1013" s="679"/>
    </row>
    <row r="1014" spans="7:8" ht="15.75" customHeight="1" x14ac:dyDescent="0.25">
      <c r="G1014" s="265"/>
      <c r="H1014" s="679"/>
    </row>
    <row r="1015" spans="7:8" ht="15.75" customHeight="1" x14ac:dyDescent="0.25">
      <c r="G1015" s="265"/>
      <c r="H1015" s="679"/>
    </row>
    <row r="1016" spans="7:8" ht="15.75" customHeight="1" x14ac:dyDescent="0.25">
      <c r="G1016" s="265"/>
      <c r="H1016" s="679"/>
    </row>
    <row r="1017" spans="7:8" ht="15.75" customHeight="1" x14ac:dyDescent="0.25">
      <c r="G1017" s="265"/>
      <c r="H1017" s="679"/>
    </row>
  </sheetData>
  <hyperlinks>
    <hyperlink ref="J2" location="'TỔNG HỢP'!A1" display="MỤC LỤC" xr:uid="{00000000-0004-0000-2100-000000000000}"/>
  </hyperlinks>
  <pageMargins left="0.7" right="0.7" top="0.75" bottom="0.75" header="0" footer="0"/>
  <pageSetup paperSize="9" fitToWidth="0" fitToHeight="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Z1009"/>
  <sheetViews>
    <sheetView workbookViewId="0">
      <selection activeCell="J2" sqref="J2"/>
    </sheetView>
  </sheetViews>
  <sheetFormatPr defaultColWidth="14" defaultRowHeight="15" customHeight="1" x14ac:dyDescent="0.25"/>
  <cols>
    <col min="1" max="1" width="6.28515625" customWidth="1"/>
    <col min="2" max="2" width="39.28515625" customWidth="1"/>
    <col min="3" max="3" width="14" customWidth="1"/>
    <col min="4" max="4" width="16" customWidth="1"/>
    <col min="5" max="5" width="11.85546875" customWidth="1"/>
    <col min="6" max="6" width="16.140625" customWidth="1"/>
    <col min="7" max="7" width="16.28515625" customWidth="1"/>
    <col min="8" max="8" width="14.85546875" style="684" customWidth="1"/>
    <col min="9" max="9" width="19.85546875" customWidth="1"/>
    <col min="10" max="10" width="17.140625" customWidth="1"/>
    <col min="11" max="26" width="8.7109375" customWidth="1"/>
  </cols>
  <sheetData>
    <row r="1" spans="1:26" x14ac:dyDescent="0.25">
      <c r="A1" s="301"/>
      <c r="B1" s="296"/>
      <c r="C1" s="296"/>
      <c r="D1" s="296"/>
      <c r="E1" s="296"/>
      <c r="F1" s="451"/>
      <c r="G1" s="298"/>
      <c r="H1" s="686"/>
      <c r="I1" s="301"/>
      <c r="J1" s="296"/>
      <c r="K1" s="296"/>
      <c r="L1" s="296"/>
      <c r="M1" s="296"/>
      <c r="N1" s="296"/>
      <c r="O1" s="296"/>
      <c r="P1" s="296"/>
      <c r="Q1" s="296"/>
      <c r="R1" s="296"/>
      <c r="S1" s="296"/>
      <c r="T1" s="296"/>
      <c r="U1" s="296"/>
      <c r="V1" s="296"/>
      <c r="W1" s="296"/>
      <c r="X1" s="296"/>
      <c r="Y1" s="296"/>
      <c r="Z1" s="296"/>
    </row>
    <row r="2" spans="1:26" ht="32.25" customHeight="1" x14ac:dyDescent="0.25">
      <c r="A2" s="246" t="s">
        <v>281</v>
      </c>
      <c r="B2" s="246" t="s">
        <v>282</v>
      </c>
      <c r="C2" s="247" t="s">
        <v>283</v>
      </c>
      <c r="D2" s="248" t="s">
        <v>417</v>
      </c>
      <c r="E2" s="249" t="s">
        <v>418</v>
      </c>
      <c r="F2" s="266" t="s">
        <v>419</v>
      </c>
      <c r="G2" s="480" t="s">
        <v>420</v>
      </c>
      <c r="H2" s="680"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7" t="s">
        <v>105</v>
      </c>
      <c r="C3" s="269" t="s">
        <v>106</v>
      </c>
      <c r="D3" s="270">
        <f>VLOOKUP(C3,'TỔNG HỢP'!$C$4:$P$84,3,0)</f>
        <v>290000000</v>
      </c>
      <c r="E3" s="271"/>
      <c r="F3" s="272">
        <f>SUM(F4:F898)</f>
        <v>74200926.074074075</v>
      </c>
      <c r="G3" s="270">
        <f>D3-F3</f>
        <v>215799073.92592591</v>
      </c>
      <c r="H3" s="685"/>
      <c r="I3" s="267"/>
      <c r="J3" s="274"/>
      <c r="K3" s="274"/>
      <c r="L3" s="274"/>
      <c r="M3" s="274"/>
      <c r="N3" s="274"/>
      <c r="O3" s="274"/>
      <c r="P3" s="274"/>
      <c r="Q3" s="274"/>
      <c r="R3" s="274"/>
      <c r="S3" s="274"/>
      <c r="T3" s="274"/>
      <c r="U3" s="274"/>
      <c r="V3" s="274"/>
      <c r="W3" s="274"/>
      <c r="X3" s="274"/>
      <c r="Y3" s="274"/>
      <c r="Z3" s="274"/>
    </row>
    <row r="4" spans="1:26" ht="30" x14ac:dyDescent="0.25">
      <c r="A4" s="242"/>
      <c r="B4" s="472" t="s">
        <v>991</v>
      </c>
      <c r="C4" s="260"/>
      <c r="D4" s="244"/>
      <c r="E4" s="275"/>
      <c r="F4" s="275">
        <v>4351852</v>
      </c>
      <c r="G4" s="244"/>
      <c r="H4" s="686">
        <v>46069</v>
      </c>
      <c r="I4" s="242" t="s">
        <v>900</v>
      </c>
      <c r="J4" s="276"/>
      <c r="K4" s="243"/>
      <c r="L4" s="243"/>
      <c r="M4" s="243"/>
      <c r="N4" s="243"/>
      <c r="O4" s="243"/>
      <c r="P4" s="243"/>
      <c r="Q4" s="243"/>
      <c r="R4" s="243"/>
      <c r="S4" s="243"/>
      <c r="T4" s="243"/>
      <c r="U4" s="243"/>
      <c r="V4" s="243"/>
      <c r="W4" s="243"/>
      <c r="X4" s="243"/>
      <c r="Y4" s="243"/>
      <c r="Z4" s="243"/>
    </row>
    <row r="5" spans="1:26" ht="16.5" x14ac:dyDescent="0.25">
      <c r="A5" s="242"/>
      <c r="B5" s="472" t="s">
        <v>1612</v>
      </c>
      <c r="C5" s="260"/>
      <c r="D5" s="244"/>
      <c r="E5" s="275"/>
      <c r="F5" s="275">
        <v>3600000</v>
      </c>
      <c r="G5" s="244"/>
      <c r="H5" s="686">
        <v>46132</v>
      </c>
      <c r="I5" s="242" t="s">
        <v>900</v>
      </c>
      <c r="J5" s="276"/>
      <c r="K5" s="243"/>
      <c r="L5" s="243"/>
      <c r="M5" s="243"/>
      <c r="N5" s="243"/>
      <c r="O5" s="243"/>
      <c r="P5" s="243"/>
      <c r="Q5" s="243"/>
      <c r="R5" s="243"/>
      <c r="S5" s="243"/>
      <c r="T5" s="243"/>
      <c r="U5" s="243"/>
      <c r="V5" s="243"/>
      <c r="W5" s="243"/>
      <c r="X5" s="243"/>
      <c r="Y5" s="243"/>
      <c r="Z5" s="243"/>
    </row>
    <row r="6" spans="1:26" ht="30" x14ac:dyDescent="0.25">
      <c r="A6" s="242"/>
      <c r="B6" s="472" t="s">
        <v>1616</v>
      </c>
      <c r="C6" s="260"/>
      <c r="D6" s="244"/>
      <c r="E6" s="275"/>
      <c r="F6" s="275">
        <v>11500000</v>
      </c>
      <c r="G6" s="244"/>
      <c r="H6" s="686">
        <v>46136</v>
      </c>
      <c r="I6" s="242" t="s">
        <v>900</v>
      </c>
      <c r="J6" s="276"/>
      <c r="K6" s="243"/>
      <c r="L6" s="243"/>
      <c r="M6" s="243"/>
      <c r="N6" s="243"/>
      <c r="O6" s="243"/>
      <c r="P6" s="243"/>
      <c r="Q6" s="243"/>
      <c r="R6" s="243"/>
      <c r="S6" s="243"/>
      <c r="T6" s="243"/>
      <c r="U6" s="243"/>
      <c r="V6" s="243"/>
      <c r="W6" s="243"/>
      <c r="X6" s="243"/>
      <c r="Y6" s="243"/>
      <c r="Z6" s="243"/>
    </row>
    <row r="7" spans="1:26" ht="16.5" x14ac:dyDescent="0.25">
      <c r="A7" s="545"/>
      <c r="B7" s="738" t="s">
        <v>1673</v>
      </c>
      <c r="C7" s="632"/>
      <c r="D7" s="548"/>
      <c r="E7" s="549">
        <f>(2905000+4101000)/1.08</f>
        <v>6487037.0370370364</v>
      </c>
      <c r="F7" s="549"/>
      <c r="G7" s="548"/>
      <c r="H7" s="739">
        <v>46189</v>
      </c>
      <c r="I7" s="545" t="s">
        <v>900</v>
      </c>
      <c r="J7" s="276"/>
      <c r="K7" s="243"/>
      <c r="L7" s="243"/>
      <c r="M7" s="243"/>
      <c r="N7" s="243"/>
      <c r="O7" s="243"/>
      <c r="P7" s="243"/>
      <c r="Q7" s="243"/>
      <c r="R7" s="243"/>
      <c r="S7" s="243"/>
      <c r="T7" s="243"/>
      <c r="U7" s="243"/>
      <c r="V7" s="243"/>
      <c r="W7" s="243"/>
      <c r="X7" s="243"/>
      <c r="Y7" s="243"/>
      <c r="Z7" s="243"/>
    </row>
    <row r="8" spans="1:26" ht="16.5" x14ac:dyDescent="0.25">
      <c r="A8" s="242"/>
      <c r="B8" s="472" t="s">
        <v>1698</v>
      </c>
      <c r="C8" s="260"/>
      <c r="D8" s="244"/>
      <c r="E8" s="275"/>
      <c r="F8" s="275">
        <v>7400000</v>
      </c>
      <c r="G8" s="244"/>
      <c r="H8" s="686">
        <v>46216</v>
      </c>
      <c r="I8" s="242" t="s">
        <v>442</v>
      </c>
      <c r="J8" s="276"/>
      <c r="K8" s="243"/>
      <c r="L8" s="243"/>
      <c r="M8" s="243"/>
      <c r="N8" s="243"/>
      <c r="O8" s="243"/>
      <c r="P8" s="243"/>
      <c r="Q8" s="243"/>
      <c r="R8" s="243"/>
      <c r="S8" s="243"/>
      <c r="T8" s="243"/>
      <c r="U8" s="243"/>
      <c r="V8" s="243"/>
      <c r="W8" s="243"/>
      <c r="X8" s="243"/>
      <c r="Y8" s="243"/>
      <c r="Z8" s="243"/>
    </row>
    <row r="9" spans="1:26" ht="16.5" x14ac:dyDescent="0.25">
      <c r="A9" s="545"/>
      <c r="B9" s="738" t="s">
        <v>1699</v>
      </c>
      <c r="C9" s="632"/>
      <c r="D9" s="548"/>
      <c r="E9" s="549"/>
      <c r="F9" s="549">
        <f>9773000/1.08</f>
        <v>9049074.0740740728</v>
      </c>
      <c r="G9" s="548"/>
      <c r="H9" s="739">
        <v>46239</v>
      </c>
      <c r="I9" s="545" t="s">
        <v>900</v>
      </c>
      <c r="J9" s="276"/>
      <c r="K9" s="243"/>
      <c r="L9" s="243"/>
      <c r="M9" s="243"/>
      <c r="N9" s="243"/>
      <c r="O9" s="243"/>
      <c r="P9" s="243"/>
      <c r="Q9" s="243"/>
      <c r="R9" s="243"/>
      <c r="S9" s="243"/>
      <c r="T9" s="243"/>
      <c r="U9" s="243"/>
      <c r="V9" s="243"/>
      <c r="W9" s="243"/>
      <c r="X9" s="243"/>
      <c r="Y9" s="243"/>
      <c r="Z9" s="243"/>
    </row>
    <row r="10" spans="1:26" ht="16.5" x14ac:dyDescent="0.25">
      <c r="A10" s="545"/>
      <c r="B10" s="738" t="s">
        <v>1700</v>
      </c>
      <c r="C10" s="632"/>
      <c r="D10" s="548"/>
      <c r="E10" s="549"/>
      <c r="F10" s="549">
        <v>35800000</v>
      </c>
      <c r="G10" s="548"/>
      <c r="H10" s="739">
        <v>46226</v>
      </c>
      <c r="I10" s="545" t="s">
        <v>900</v>
      </c>
      <c r="J10" s="276"/>
      <c r="K10" s="243"/>
      <c r="L10" s="243"/>
      <c r="M10" s="243"/>
      <c r="N10" s="243"/>
      <c r="O10" s="243"/>
      <c r="P10" s="243"/>
      <c r="Q10" s="243"/>
      <c r="R10" s="243"/>
      <c r="S10" s="243"/>
      <c r="T10" s="243"/>
      <c r="U10" s="243"/>
      <c r="V10" s="243"/>
      <c r="W10" s="243"/>
      <c r="X10" s="243"/>
      <c r="Y10" s="243"/>
      <c r="Z10" s="243"/>
    </row>
    <row r="11" spans="1:26" ht="16.5" x14ac:dyDescent="0.25">
      <c r="A11" s="242"/>
      <c r="B11" s="472" t="s">
        <v>1731</v>
      </c>
      <c r="C11" s="260"/>
      <c r="D11" s="244"/>
      <c r="E11" s="275"/>
      <c r="F11" s="275">
        <v>2500000</v>
      </c>
      <c r="G11" s="244"/>
      <c r="H11" s="686">
        <v>46238</v>
      </c>
      <c r="I11" s="242" t="s">
        <v>442</v>
      </c>
      <c r="J11" s="276"/>
      <c r="K11" s="243"/>
      <c r="L11" s="243"/>
      <c r="M11" s="243"/>
      <c r="N11" s="243"/>
      <c r="O11" s="243"/>
      <c r="P11" s="243"/>
      <c r="Q11" s="243"/>
      <c r="R11" s="243"/>
      <c r="S11" s="243"/>
      <c r="T11" s="243"/>
      <c r="U11" s="243"/>
      <c r="V11" s="243"/>
      <c r="W11" s="243"/>
      <c r="X11" s="243"/>
      <c r="Y11" s="243"/>
      <c r="Z11" s="243"/>
    </row>
    <row r="12" spans="1:26" ht="16.5" x14ac:dyDescent="0.25">
      <c r="A12" s="242"/>
      <c r="B12" s="472"/>
      <c r="C12" s="260"/>
      <c r="D12" s="244"/>
      <c r="E12" s="275"/>
      <c r="F12" s="275"/>
      <c r="G12" s="244"/>
      <c r="H12" s="686"/>
      <c r="I12" s="242"/>
      <c r="J12" s="276"/>
      <c r="K12" s="243"/>
      <c r="L12" s="243"/>
      <c r="M12" s="243"/>
      <c r="N12" s="243"/>
      <c r="O12" s="243"/>
      <c r="P12" s="243"/>
      <c r="Q12" s="243"/>
      <c r="R12" s="243"/>
      <c r="S12" s="243"/>
      <c r="T12" s="243"/>
      <c r="U12" s="243"/>
      <c r="V12" s="243"/>
      <c r="W12" s="243"/>
      <c r="X12" s="243"/>
      <c r="Y12" s="243"/>
      <c r="Z12" s="243"/>
    </row>
    <row r="13" spans="1:26" ht="16.5" x14ac:dyDescent="0.25">
      <c r="A13" s="242"/>
      <c r="B13" s="472"/>
      <c r="C13" s="260"/>
      <c r="D13" s="244"/>
      <c r="E13" s="275"/>
      <c r="F13" s="275"/>
      <c r="G13" s="244"/>
      <c r="H13" s="686"/>
      <c r="I13" s="242"/>
      <c r="J13" s="276"/>
      <c r="K13" s="243"/>
      <c r="L13" s="243"/>
      <c r="M13" s="243"/>
      <c r="N13" s="243"/>
      <c r="O13" s="243"/>
      <c r="P13" s="243"/>
      <c r="Q13" s="243"/>
      <c r="R13" s="243"/>
      <c r="S13" s="243"/>
      <c r="T13" s="243"/>
      <c r="U13" s="243"/>
      <c r="V13" s="243"/>
      <c r="W13" s="243"/>
      <c r="X13" s="243"/>
      <c r="Y13" s="243"/>
      <c r="Z13" s="243"/>
    </row>
    <row r="14" spans="1:26" ht="16.5" x14ac:dyDescent="0.25">
      <c r="A14" s="242"/>
      <c r="B14" s="472"/>
      <c r="C14" s="260"/>
      <c r="D14" s="244"/>
      <c r="E14" s="275"/>
      <c r="F14" s="275"/>
      <c r="G14" s="244"/>
      <c r="H14" s="686"/>
      <c r="I14" s="242"/>
      <c r="J14" s="276"/>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44"/>
      <c r="G15" s="529"/>
      <c r="H15" s="686"/>
      <c r="I15" s="242"/>
      <c r="J15" s="276"/>
      <c r="K15" s="243"/>
      <c r="L15" s="243"/>
      <c r="M15" s="243"/>
      <c r="N15" s="243"/>
      <c r="O15" s="243"/>
      <c r="P15" s="243"/>
      <c r="Q15" s="243"/>
      <c r="R15" s="243"/>
      <c r="S15" s="243"/>
      <c r="T15" s="243"/>
      <c r="U15" s="243"/>
      <c r="V15" s="243"/>
      <c r="W15" s="243"/>
      <c r="X15" s="243"/>
      <c r="Y15" s="243"/>
      <c r="Z15" s="243"/>
    </row>
    <row r="16" spans="1:26" ht="45" x14ac:dyDescent="0.25">
      <c r="A16" s="242"/>
      <c r="B16" s="472" t="s">
        <v>992</v>
      </c>
      <c r="C16" s="260"/>
      <c r="D16" s="244"/>
      <c r="E16" s="275">
        <v>8970000</v>
      </c>
      <c r="F16" s="275"/>
      <c r="G16" s="244">
        <v>9082250</v>
      </c>
      <c r="H16" s="686">
        <v>45715</v>
      </c>
      <c r="I16" s="242" t="s">
        <v>831</v>
      </c>
      <c r="J16" s="276"/>
      <c r="K16" s="243"/>
      <c r="L16" s="243"/>
      <c r="M16" s="243"/>
      <c r="N16" s="243"/>
      <c r="O16" s="243"/>
      <c r="P16" s="243"/>
      <c r="Q16" s="243"/>
      <c r="R16" s="243"/>
      <c r="S16" s="243"/>
      <c r="T16" s="243"/>
      <c r="U16" s="243"/>
      <c r="V16" s="243"/>
      <c r="W16" s="243"/>
      <c r="X16" s="243"/>
      <c r="Y16" s="243"/>
      <c r="Z16" s="243"/>
    </row>
    <row r="17" spans="1:26" ht="16.5" x14ac:dyDescent="0.25">
      <c r="A17" s="242"/>
      <c r="B17" s="243" t="s">
        <v>993</v>
      </c>
      <c r="C17" s="260"/>
      <c r="D17" s="244"/>
      <c r="E17" s="244">
        <v>16800000</v>
      </c>
      <c r="F17" s="244"/>
      <c r="G17" s="529" t="s">
        <v>691</v>
      </c>
      <c r="H17" s="686">
        <v>45729</v>
      </c>
      <c r="I17" s="242"/>
      <c r="J17" s="276"/>
      <c r="K17" s="243"/>
      <c r="L17" s="243"/>
      <c r="M17" s="243"/>
      <c r="N17" s="243"/>
      <c r="O17" s="243"/>
      <c r="P17" s="243"/>
      <c r="Q17" s="243"/>
      <c r="R17" s="243"/>
      <c r="S17" s="243"/>
      <c r="T17" s="243"/>
      <c r="U17" s="243"/>
      <c r="V17" s="243"/>
      <c r="W17" s="243"/>
      <c r="X17" s="243"/>
      <c r="Y17" s="243"/>
      <c r="Z17" s="243"/>
    </row>
    <row r="18" spans="1:26" ht="16.5" x14ac:dyDescent="0.25">
      <c r="A18" s="242"/>
      <c r="B18" s="243" t="s">
        <v>994</v>
      </c>
      <c r="C18" s="260"/>
      <c r="D18" s="244"/>
      <c r="E18" s="244">
        <v>40610000</v>
      </c>
      <c r="F18" s="244"/>
      <c r="G18" s="529"/>
      <c r="H18" s="686">
        <v>45728</v>
      </c>
      <c r="I18" s="242" t="s">
        <v>831</v>
      </c>
      <c r="J18" s="276">
        <v>45749</v>
      </c>
      <c r="K18" s="243"/>
      <c r="L18" s="243"/>
      <c r="M18" s="243"/>
      <c r="N18" s="243"/>
      <c r="O18" s="243"/>
      <c r="P18" s="243"/>
      <c r="Q18" s="243"/>
      <c r="R18" s="243"/>
      <c r="S18" s="243"/>
      <c r="T18" s="243"/>
      <c r="U18" s="243"/>
      <c r="V18" s="243"/>
      <c r="W18" s="243"/>
      <c r="X18" s="243"/>
      <c r="Y18" s="243"/>
      <c r="Z18" s="243"/>
    </row>
    <row r="19" spans="1:26" ht="16.5" x14ac:dyDescent="0.25">
      <c r="A19" s="242"/>
      <c r="B19" s="243" t="s">
        <v>995</v>
      </c>
      <c r="C19" s="260"/>
      <c r="D19" s="244"/>
      <c r="E19" s="275">
        <v>23640000</v>
      </c>
      <c r="F19" s="275"/>
      <c r="G19" s="529"/>
      <c r="H19" s="686">
        <v>45737</v>
      </c>
      <c r="I19" s="242" t="s">
        <v>996</v>
      </c>
      <c r="J19" s="276">
        <v>45749</v>
      </c>
      <c r="K19" s="243"/>
      <c r="L19" s="243"/>
      <c r="M19" s="243"/>
      <c r="N19" s="243"/>
      <c r="O19" s="243"/>
      <c r="P19" s="243"/>
      <c r="Q19" s="243"/>
      <c r="R19" s="243"/>
      <c r="S19" s="243"/>
      <c r="T19" s="243"/>
      <c r="U19" s="243"/>
      <c r="V19" s="243"/>
      <c r="W19" s="243"/>
      <c r="X19" s="243"/>
      <c r="Y19" s="243"/>
      <c r="Z19" s="243"/>
    </row>
    <row r="20" spans="1:26" ht="16.5" x14ac:dyDescent="0.25">
      <c r="A20" s="242"/>
      <c r="B20" s="243" t="s">
        <v>997</v>
      </c>
      <c r="C20" s="260"/>
      <c r="D20" s="244"/>
      <c r="E20" s="275">
        <v>1000000</v>
      </c>
      <c r="F20" s="275"/>
      <c r="G20" s="529" t="s">
        <v>691</v>
      </c>
      <c r="H20" s="686">
        <v>45740</v>
      </c>
      <c r="I20" s="242" t="s">
        <v>535</v>
      </c>
      <c r="J20" s="276"/>
      <c r="K20" s="243"/>
      <c r="L20" s="243"/>
      <c r="M20" s="243"/>
      <c r="N20" s="243"/>
      <c r="O20" s="243"/>
      <c r="P20" s="243"/>
      <c r="Q20" s="243"/>
      <c r="R20" s="243"/>
      <c r="S20" s="243"/>
      <c r="T20" s="243"/>
      <c r="U20" s="243"/>
      <c r="V20" s="243"/>
      <c r="W20" s="243"/>
      <c r="X20" s="243"/>
      <c r="Y20" s="243"/>
      <c r="Z20" s="243"/>
    </row>
    <row r="21" spans="1:26" ht="16.5" x14ac:dyDescent="0.25">
      <c r="A21" s="242"/>
      <c r="B21" s="243" t="s">
        <v>998</v>
      </c>
      <c r="C21" s="260"/>
      <c r="D21" s="244"/>
      <c r="E21" s="275">
        <v>957000</v>
      </c>
      <c r="F21" s="275"/>
      <c r="G21" s="529" t="s">
        <v>691</v>
      </c>
      <c r="H21" s="686">
        <v>45744</v>
      </c>
      <c r="I21" s="242" t="s">
        <v>535</v>
      </c>
      <c r="J21" s="276"/>
      <c r="K21" s="243"/>
      <c r="L21" s="243"/>
      <c r="M21" s="243"/>
      <c r="N21" s="243"/>
      <c r="O21" s="243"/>
      <c r="P21" s="243"/>
      <c r="Q21" s="243"/>
      <c r="R21" s="243"/>
      <c r="S21" s="243"/>
      <c r="T21" s="243"/>
      <c r="U21" s="243"/>
      <c r="V21" s="243"/>
      <c r="W21" s="243"/>
      <c r="X21" s="243"/>
      <c r="Y21" s="243"/>
      <c r="Z21" s="243"/>
    </row>
    <row r="22" spans="1:26" ht="16.5" x14ac:dyDescent="0.25">
      <c r="A22" s="242"/>
      <c r="B22" s="243" t="s">
        <v>999</v>
      </c>
      <c r="C22" s="260"/>
      <c r="D22" s="244"/>
      <c r="E22" s="275">
        <v>7658560</v>
      </c>
      <c r="F22" s="275"/>
      <c r="G22" s="244"/>
      <c r="H22" s="686">
        <v>45775</v>
      </c>
      <c r="I22" s="242" t="s">
        <v>442</v>
      </c>
      <c r="J22" s="276"/>
      <c r="K22" s="243"/>
      <c r="L22" s="243"/>
      <c r="M22" s="243"/>
      <c r="N22" s="243"/>
      <c r="O22" s="243"/>
      <c r="P22" s="243"/>
      <c r="Q22" s="243"/>
      <c r="R22" s="243"/>
      <c r="S22" s="243"/>
      <c r="T22" s="243"/>
      <c r="U22" s="243"/>
      <c r="V22" s="243"/>
      <c r="W22" s="243"/>
      <c r="X22" s="243"/>
      <c r="Y22" s="243"/>
      <c r="Z22" s="243"/>
    </row>
    <row r="23" spans="1:26" ht="16.5" x14ac:dyDescent="0.25">
      <c r="A23" s="242"/>
      <c r="B23" s="243" t="s">
        <v>1000</v>
      </c>
      <c r="C23" s="260"/>
      <c r="D23" s="244"/>
      <c r="E23" s="275">
        <v>6058000</v>
      </c>
      <c r="F23" s="275"/>
      <c r="G23" s="244"/>
      <c r="H23" s="686">
        <v>45824</v>
      </c>
      <c r="I23" s="242" t="s">
        <v>442</v>
      </c>
      <c r="J23" s="276"/>
      <c r="K23" s="243"/>
      <c r="L23" s="243"/>
      <c r="M23" s="243"/>
      <c r="N23" s="243"/>
      <c r="O23" s="243"/>
      <c r="P23" s="243"/>
      <c r="Q23" s="243"/>
      <c r="R23" s="243"/>
      <c r="S23" s="243"/>
      <c r="T23" s="243"/>
      <c r="U23" s="243"/>
      <c r="V23" s="243"/>
      <c r="W23" s="243"/>
      <c r="X23" s="243"/>
      <c r="Y23" s="243"/>
      <c r="Z23" s="243"/>
    </row>
    <row r="24" spans="1:26" ht="16.5" x14ac:dyDescent="0.25">
      <c r="A24" s="242"/>
      <c r="B24" s="243" t="s">
        <v>1001</v>
      </c>
      <c r="C24" s="260"/>
      <c r="D24" s="244"/>
      <c r="E24" s="275">
        <v>26290000</v>
      </c>
      <c r="F24" s="275"/>
      <c r="G24" s="529"/>
      <c r="H24" s="686">
        <v>45905</v>
      </c>
      <c r="I24" s="242" t="s">
        <v>442</v>
      </c>
      <c r="J24" s="276"/>
      <c r="K24" s="243"/>
      <c r="L24" s="243"/>
      <c r="M24" s="243"/>
      <c r="N24" s="243"/>
      <c r="O24" s="243"/>
      <c r="P24" s="243"/>
      <c r="Q24" s="243"/>
      <c r="R24" s="243"/>
      <c r="S24" s="243"/>
      <c r="T24" s="243"/>
      <c r="U24" s="243"/>
      <c r="V24" s="243"/>
      <c r="W24" s="243"/>
      <c r="X24" s="243"/>
      <c r="Y24" s="243"/>
      <c r="Z24" s="243"/>
    </row>
    <row r="25" spans="1:26" ht="16.5" x14ac:dyDescent="0.25">
      <c r="A25" s="242"/>
      <c r="B25" s="243" t="s">
        <v>1002</v>
      </c>
      <c r="C25" s="260"/>
      <c r="D25" s="244"/>
      <c r="E25" s="275">
        <v>2620000</v>
      </c>
      <c r="F25" s="275"/>
      <c r="G25" s="244"/>
      <c r="H25" s="686">
        <v>45915</v>
      </c>
      <c r="I25" s="242" t="s">
        <v>442</v>
      </c>
      <c r="J25" s="276"/>
      <c r="K25" s="243"/>
      <c r="L25" s="243"/>
      <c r="M25" s="243"/>
      <c r="N25" s="243"/>
      <c r="O25" s="243"/>
      <c r="P25" s="243"/>
      <c r="Q25" s="243"/>
      <c r="R25" s="243"/>
      <c r="S25" s="243"/>
      <c r="T25" s="243"/>
      <c r="U25" s="243"/>
      <c r="V25" s="243"/>
      <c r="W25" s="243"/>
      <c r="X25" s="243"/>
      <c r="Y25" s="243"/>
      <c r="Z25" s="243"/>
    </row>
    <row r="26" spans="1:26" ht="16.5" x14ac:dyDescent="0.25">
      <c r="A26" s="242"/>
      <c r="B26" s="243" t="s">
        <v>1003</v>
      </c>
      <c r="C26" s="260"/>
      <c r="D26" s="244"/>
      <c r="E26" s="275">
        <f>104590000/1.08</f>
        <v>96842592.592592582</v>
      </c>
      <c r="F26" s="275"/>
      <c r="G26" s="244"/>
      <c r="H26" s="686">
        <v>45964</v>
      </c>
      <c r="I26" s="242" t="s">
        <v>535</v>
      </c>
      <c r="J26" s="276"/>
      <c r="K26" s="243"/>
      <c r="L26" s="243"/>
      <c r="M26" s="243"/>
      <c r="N26" s="243"/>
      <c r="O26" s="243"/>
      <c r="P26" s="243"/>
      <c r="Q26" s="243"/>
      <c r="R26" s="243"/>
      <c r="S26" s="243"/>
      <c r="T26" s="243"/>
      <c r="U26" s="243"/>
      <c r="V26" s="243"/>
      <c r="W26" s="243"/>
      <c r="X26" s="243"/>
      <c r="Y26" s="243"/>
      <c r="Z26" s="243"/>
    </row>
    <row r="27" spans="1:26" ht="16.5" x14ac:dyDescent="0.25">
      <c r="A27" s="242"/>
      <c r="B27" s="243" t="s">
        <v>1004</v>
      </c>
      <c r="C27" s="260"/>
      <c r="D27" s="244"/>
      <c r="E27" s="275">
        <v>34115000</v>
      </c>
      <c r="F27" s="275"/>
      <c r="G27" s="244"/>
      <c r="H27" s="686">
        <v>45974</v>
      </c>
      <c r="I27" s="242" t="s">
        <v>900</v>
      </c>
      <c r="J27" s="276"/>
      <c r="K27" s="243"/>
      <c r="L27" s="243"/>
      <c r="M27" s="243"/>
      <c r="N27" s="243"/>
      <c r="O27" s="243"/>
      <c r="P27" s="243"/>
      <c r="Q27" s="243"/>
      <c r="R27" s="243"/>
      <c r="S27" s="243"/>
      <c r="T27" s="243"/>
      <c r="U27" s="243"/>
      <c r="V27" s="243"/>
      <c r="W27" s="243"/>
      <c r="X27" s="243"/>
      <c r="Y27" s="243"/>
      <c r="Z27" s="243"/>
    </row>
    <row r="28" spans="1:26" ht="16.5" x14ac:dyDescent="0.25">
      <c r="A28" s="242"/>
      <c r="B28" s="243" t="s">
        <v>1005</v>
      </c>
      <c r="C28" s="260"/>
      <c r="D28" s="244"/>
      <c r="E28" s="275">
        <v>12310000</v>
      </c>
      <c r="F28" s="275"/>
      <c r="G28" s="244"/>
      <c r="H28" s="686">
        <v>45982</v>
      </c>
      <c r="I28" s="242" t="s">
        <v>900</v>
      </c>
      <c r="J28" s="276"/>
      <c r="K28" s="243"/>
      <c r="L28" s="243"/>
      <c r="M28" s="243"/>
      <c r="N28" s="243"/>
      <c r="O28" s="243"/>
      <c r="P28" s="243"/>
      <c r="Q28" s="243"/>
      <c r="R28" s="243"/>
      <c r="S28" s="243"/>
      <c r="T28" s="243"/>
      <c r="U28" s="243"/>
      <c r="V28" s="243"/>
      <c r="W28" s="243"/>
      <c r="X28" s="243"/>
      <c r="Y28" s="243"/>
      <c r="Z28" s="243"/>
    </row>
    <row r="29" spans="1:26" ht="16.5" x14ac:dyDescent="0.25">
      <c r="A29" s="242"/>
      <c r="B29" s="243"/>
      <c r="C29" s="260"/>
      <c r="D29" s="244"/>
      <c r="E29" s="275"/>
      <c r="F29" s="275"/>
      <c r="G29" s="244"/>
      <c r="H29" s="686"/>
      <c r="I29" s="242"/>
      <c r="J29" s="276"/>
      <c r="K29" s="243"/>
      <c r="L29" s="243"/>
      <c r="M29" s="243"/>
      <c r="N29" s="243"/>
      <c r="O29" s="243"/>
      <c r="P29" s="243"/>
      <c r="Q29" s="243"/>
      <c r="R29" s="243"/>
      <c r="S29" s="243"/>
      <c r="T29" s="243"/>
      <c r="U29" s="243"/>
      <c r="V29" s="243"/>
      <c r="W29" s="243"/>
      <c r="X29" s="243"/>
      <c r="Y29" s="243"/>
      <c r="Z29" s="243"/>
    </row>
    <row r="30" spans="1:26" ht="15.75" customHeight="1" x14ac:dyDescent="0.25">
      <c r="A30" s="242">
        <v>1</v>
      </c>
      <c r="B30" s="243" t="s">
        <v>1006</v>
      </c>
      <c r="C30" s="260"/>
      <c r="D30" s="244"/>
      <c r="E30" s="275">
        <v>19525000</v>
      </c>
      <c r="F30" s="275"/>
      <c r="G30" s="244"/>
      <c r="H30" s="686">
        <v>45378</v>
      </c>
      <c r="I30" s="242" t="s">
        <v>657</v>
      </c>
      <c r="J30" s="276"/>
      <c r="K30" s="243"/>
      <c r="L30" s="243"/>
      <c r="M30" s="243"/>
      <c r="N30" s="243"/>
      <c r="O30" s="243"/>
      <c r="P30" s="243"/>
      <c r="Q30" s="243"/>
      <c r="R30" s="243"/>
      <c r="S30" s="243"/>
      <c r="T30" s="243"/>
      <c r="U30" s="243"/>
      <c r="V30" s="243"/>
      <c r="W30" s="243"/>
      <c r="X30" s="243"/>
      <c r="Y30" s="243"/>
      <c r="Z30" s="243"/>
    </row>
    <row r="31" spans="1:26" ht="15.75" customHeight="1" x14ac:dyDescent="0.25">
      <c r="A31" s="242">
        <v>2</v>
      </c>
      <c r="B31" s="243" t="s">
        <v>1007</v>
      </c>
      <c r="C31" s="260"/>
      <c r="D31" s="244"/>
      <c r="E31" s="451">
        <v>4000000</v>
      </c>
      <c r="F31" s="451"/>
      <c r="G31" s="244"/>
      <c r="H31" s="686">
        <v>45378</v>
      </c>
      <c r="I31" s="242" t="s">
        <v>657</v>
      </c>
      <c r="J31" s="276"/>
      <c r="K31" s="243"/>
      <c r="L31" s="243"/>
      <c r="M31" s="243"/>
      <c r="N31" s="243"/>
      <c r="O31" s="243"/>
      <c r="P31" s="243"/>
      <c r="Q31" s="243"/>
      <c r="R31" s="243"/>
      <c r="S31" s="243"/>
      <c r="T31" s="243"/>
      <c r="U31" s="243"/>
      <c r="V31" s="243"/>
      <c r="W31" s="243"/>
      <c r="X31" s="243"/>
      <c r="Y31" s="243"/>
      <c r="Z31" s="243"/>
    </row>
    <row r="32" spans="1:26" ht="15.75" customHeight="1" x14ac:dyDescent="0.25">
      <c r="A32" s="301">
        <v>3</v>
      </c>
      <c r="B32" s="296" t="s">
        <v>1008</v>
      </c>
      <c r="C32" s="296"/>
      <c r="D32" s="296"/>
      <c r="E32" s="451">
        <v>16800000</v>
      </c>
      <c r="F32" s="451"/>
      <c r="G32" s="298"/>
      <c r="H32" s="686">
        <v>45391</v>
      </c>
      <c r="I32" s="301" t="s">
        <v>333</v>
      </c>
      <c r="J32" s="296" t="s">
        <v>1009</v>
      </c>
      <c r="K32" s="296"/>
      <c r="L32" s="296"/>
      <c r="M32" s="296"/>
      <c r="N32" s="296"/>
      <c r="O32" s="296"/>
      <c r="P32" s="296"/>
      <c r="Q32" s="296"/>
      <c r="R32" s="296"/>
      <c r="S32" s="296"/>
      <c r="T32" s="296"/>
      <c r="U32" s="296"/>
      <c r="V32" s="296"/>
      <c r="W32" s="296"/>
      <c r="X32" s="296"/>
      <c r="Y32" s="296"/>
      <c r="Z32" s="296"/>
    </row>
    <row r="33" spans="1:26" ht="15.75" customHeight="1" x14ac:dyDescent="0.25">
      <c r="A33" s="301">
        <v>4</v>
      </c>
      <c r="B33" s="296" t="s">
        <v>1010</v>
      </c>
      <c r="C33" s="296"/>
      <c r="D33" s="296"/>
      <c r="E33" s="451">
        <v>8055556</v>
      </c>
      <c r="F33" s="451"/>
      <c r="G33" s="298"/>
      <c r="H33" s="686">
        <v>45446</v>
      </c>
      <c r="I33" s="301" t="s">
        <v>306</v>
      </c>
      <c r="J33" s="296" t="s">
        <v>1011</v>
      </c>
      <c r="K33" s="296"/>
      <c r="L33" s="296"/>
      <c r="M33" s="296"/>
      <c r="N33" s="296"/>
      <c r="O33" s="296"/>
      <c r="P33" s="296"/>
      <c r="Q33" s="296"/>
      <c r="R33" s="296"/>
      <c r="S33" s="296"/>
      <c r="T33" s="296"/>
      <c r="U33" s="296"/>
      <c r="V33" s="296"/>
      <c r="W33" s="296"/>
      <c r="X33" s="296"/>
      <c r="Y33" s="296"/>
      <c r="Z33" s="296"/>
    </row>
    <row r="34" spans="1:26" ht="15.75" customHeight="1" x14ac:dyDescent="0.25">
      <c r="A34" s="301">
        <v>5</v>
      </c>
      <c r="B34" s="296" t="s">
        <v>1012</v>
      </c>
      <c r="C34" s="296"/>
      <c r="D34" s="296"/>
      <c r="E34" s="451">
        <v>2401364</v>
      </c>
      <c r="F34" s="451"/>
      <c r="G34" s="298"/>
      <c r="H34" s="686">
        <v>45453</v>
      </c>
      <c r="I34" s="301" t="s">
        <v>306</v>
      </c>
      <c r="J34" s="296"/>
      <c r="K34" s="296"/>
      <c r="L34" s="296"/>
      <c r="M34" s="296"/>
      <c r="N34" s="296"/>
      <c r="O34" s="296"/>
      <c r="P34" s="296"/>
      <c r="Q34" s="296"/>
      <c r="R34" s="296"/>
      <c r="S34" s="296"/>
      <c r="T34" s="296"/>
      <c r="U34" s="296"/>
      <c r="V34" s="296"/>
      <c r="W34" s="296"/>
      <c r="X34" s="296"/>
      <c r="Y34" s="296"/>
      <c r="Z34" s="296"/>
    </row>
    <row r="35" spans="1:26" ht="15.75" customHeight="1" x14ac:dyDescent="0.25">
      <c r="A35" s="301">
        <v>6</v>
      </c>
      <c r="B35" s="296" t="s">
        <v>1013</v>
      </c>
      <c r="C35" s="296"/>
      <c r="D35" s="296"/>
      <c r="E35" s="451">
        <v>3240000</v>
      </c>
      <c r="F35" s="451"/>
      <c r="G35" s="298"/>
      <c r="H35" s="686">
        <v>45460</v>
      </c>
      <c r="I35" s="301" t="s">
        <v>306</v>
      </c>
      <c r="J35" s="296"/>
      <c r="K35" s="296"/>
      <c r="L35" s="296"/>
      <c r="M35" s="296"/>
      <c r="N35" s="296"/>
      <c r="O35" s="296"/>
      <c r="P35" s="296"/>
      <c r="Q35" s="296"/>
      <c r="R35" s="296"/>
      <c r="S35" s="296"/>
      <c r="T35" s="296"/>
      <c r="U35" s="296"/>
      <c r="V35" s="296"/>
      <c r="W35" s="296"/>
      <c r="X35" s="296"/>
      <c r="Y35" s="296"/>
      <c r="Z35" s="296"/>
    </row>
    <row r="36" spans="1:26" ht="24" customHeight="1" x14ac:dyDescent="0.25">
      <c r="A36" s="242">
        <v>7</v>
      </c>
      <c r="B36" s="243" t="s">
        <v>993</v>
      </c>
      <c r="C36" s="243"/>
      <c r="D36" s="243"/>
      <c r="E36" s="275">
        <v>16800000</v>
      </c>
      <c r="F36" s="275"/>
      <c r="G36" s="244"/>
      <c r="H36" s="686">
        <v>45481</v>
      </c>
      <c r="I36" s="242" t="s">
        <v>306</v>
      </c>
      <c r="J36" s="243"/>
      <c r="K36" s="243"/>
      <c r="L36" s="243"/>
      <c r="M36" s="243"/>
      <c r="N36" s="243"/>
      <c r="O36" s="243"/>
      <c r="P36" s="243"/>
      <c r="Q36" s="243"/>
      <c r="R36" s="243"/>
      <c r="S36" s="243"/>
      <c r="T36" s="243"/>
      <c r="U36" s="243"/>
      <c r="V36" s="243"/>
      <c r="W36" s="243"/>
      <c r="X36" s="243"/>
      <c r="Y36" s="243"/>
      <c r="Z36" s="243"/>
    </row>
    <row r="37" spans="1:26" ht="15.75" customHeight="1" x14ac:dyDescent="0.25">
      <c r="A37" s="301">
        <v>8</v>
      </c>
      <c r="B37" s="296" t="s">
        <v>1014</v>
      </c>
      <c r="C37" s="296"/>
      <c r="D37" s="296"/>
      <c r="E37" s="451">
        <v>67765000</v>
      </c>
      <c r="F37" s="451"/>
      <c r="G37" s="298"/>
      <c r="H37" s="686">
        <v>45497</v>
      </c>
      <c r="I37" s="242" t="s">
        <v>657</v>
      </c>
      <c r="J37" s="296"/>
      <c r="K37" s="296"/>
      <c r="L37" s="296"/>
      <c r="M37" s="296"/>
      <c r="N37" s="296"/>
      <c r="O37" s="296"/>
      <c r="P37" s="296"/>
      <c r="Q37" s="296"/>
      <c r="R37" s="296"/>
      <c r="S37" s="296"/>
      <c r="T37" s="296"/>
      <c r="U37" s="296"/>
      <c r="V37" s="296"/>
      <c r="W37" s="296"/>
      <c r="X37" s="296"/>
      <c r="Y37" s="296"/>
      <c r="Z37" s="296"/>
    </row>
    <row r="38" spans="1:26" ht="15.75" customHeight="1" x14ac:dyDescent="0.25">
      <c r="A38" s="301">
        <v>9</v>
      </c>
      <c r="B38" s="296" t="s">
        <v>1015</v>
      </c>
      <c r="C38" s="296"/>
      <c r="D38" s="296"/>
      <c r="E38" s="451">
        <v>4500000</v>
      </c>
      <c r="F38" s="451"/>
      <c r="G38" s="298"/>
      <c r="H38" s="686">
        <v>45492</v>
      </c>
      <c r="I38" s="301" t="s">
        <v>1016</v>
      </c>
      <c r="J38" s="296"/>
      <c r="K38" s="530"/>
      <c r="L38" s="296"/>
      <c r="M38" s="296"/>
      <c r="N38" s="296"/>
      <c r="O38" s="296"/>
      <c r="P38" s="296"/>
      <c r="Q38" s="296"/>
      <c r="R38" s="296"/>
      <c r="S38" s="296"/>
      <c r="T38" s="296"/>
      <c r="U38" s="296"/>
      <c r="V38" s="296"/>
      <c r="W38" s="296"/>
      <c r="X38" s="296"/>
      <c r="Y38" s="296"/>
      <c r="Z38" s="296"/>
    </row>
    <row r="39" spans="1:26" ht="15.75" customHeight="1" x14ac:dyDescent="0.25">
      <c r="A39" s="301">
        <v>10</v>
      </c>
      <c r="B39" s="296" t="s">
        <v>1017</v>
      </c>
      <c r="C39" s="296"/>
      <c r="D39" s="296"/>
      <c r="E39" s="451">
        <v>700000</v>
      </c>
      <c r="F39" s="451"/>
      <c r="G39" s="298"/>
      <c r="H39" s="686">
        <v>45505</v>
      </c>
      <c r="I39" s="301" t="s">
        <v>657</v>
      </c>
      <c r="J39" s="296"/>
      <c r="K39" s="296"/>
      <c r="L39" s="296"/>
      <c r="M39" s="296"/>
      <c r="N39" s="296"/>
      <c r="O39" s="296"/>
      <c r="P39" s="296"/>
      <c r="Q39" s="296"/>
      <c r="R39" s="296"/>
      <c r="S39" s="296"/>
      <c r="T39" s="296"/>
      <c r="U39" s="296"/>
      <c r="V39" s="296"/>
      <c r="W39" s="296"/>
      <c r="X39" s="296"/>
      <c r="Y39" s="296"/>
      <c r="Z39" s="296"/>
    </row>
    <row r="40" spans="1:26" ht="15.75" customHeight="1" x14ac:dyDescent="0.25">
      <c r="A40" s="301">
        <v>11</v>
      </c>
      <c r="B40" s="296" t="s">
        <v>1018</v>
      </c>
      <c r="C40" s="296"/>
      <c r="D40" s="296"/>
      <c r="E40" s="451">
        <v>3000000</v>
      </c>
      <c r="F40" s="451"/>
      <c r="G40" s="298"/>
      <c r="H40" s="686">
        <v>45504</v>
      </c>
      <c r="I40" s="301" t="s">
        <v>664</v>
      </c>
      <c r="J40" s="296"/>
      <c r="K40" s="296"/>
      <c r="L40" s="296"/>
      <c r="M40" s="296"/>
      <c r="N40" s="296"/>
      <c r="O40" s="296"/>
      <c r="P40" s="296"/>
      <c r="Q40" s="296"/>
      <c r="R40" s="296"/>
      <c r="S40" s="296"/>
      <c r="T40" s="296"/>
      <c r="U40" s="296"/>
      <c r="V40" s="296"/>
      <c r="W40" s="296"/>
      <c r="X40" s="296"/>
      <c r="Y40" s="296"/>
      <c r="Z40" s="296"/>
    </row>
    <row r="41" spans="1:26" ht="15.75" customHeight="1" x14ac:dyDescent="0.25">
      <c r="A41" s="301">
        <v>12</v>
      </c>
      <c r="B41" s="296" t="s">
        <v>1019</v>
      </c>
      <c r="C41" s="296"/>
      <c r="D41" s="296"/>
      <c r="E41" s="298">
        <v>1277778</v>
      </c>
      <c r="F41" s="298"/>
      <c r="G41" s="298">
        <v>1277778</v>
      </c>
      <c r="H41" s="686">
        <v>45573</v>
      </c>
      <c r="I41" s="301" t="s">
        <v>535</v>
      </c>
      <c r="J41" s="296"/>
      <c r="K41" s="296"/>
      <c r="L41" s="296"/>
      <c r="M41" s="296"/>
      <c r="N41" s="296"/>
      <c r="O41" s="296"/>
      <c r="P41" s="296"/>
      <c r="Q41" s="296"/>
      <c r="R41" s="296"/>
      <c r="S41" s="296"/>
      <c r="T41" s="296"/>
      <c r="U41" s="296"/>
      <c r="V41" s="296"/>
      <c r="W41" s="296"/>
      <c r="X41" s="296"/>
      <c r="Y41" s="296"/>
      <c r="Z41" s="296"/>
    </row>
    <row r="42" spans="1:26" ht="15.75" customHeight="1" x14ac:dyDescent="0.25">
      <c r="A42" s="301">
        <v>13</v>
      </c>
      <c r="B42" s="296" t="s">
        <v>1020</v>
      </c>
      <c r="C42" s="296"/>
      <c r="D42" s="296"/>
      <c r="E42" s="298">
        <v>45478400</v>
      </c>
      <c r="F42" s="298"/>
      <c r="G42" s="298">
        <v>45478400</v>
      </c>
      <c r="H42" s="686">
        <v>45608</v>
      </c>
      <c r="I42" s="301" t="s">
        <v>900</v>
      </c>
      <c r="J42" s="296"/>
      <c r="K42" s="296"/>
      <c r="L42" s="296"/>
      <c r="M42" s="296"/>
      <c r="N42" s="296"/>
      <c r="O42" s="296"/>
      <c r="P42" s="296"/>
      <c r="Q42" s="296"/>
      <c r="R42" s="296"/>
      <c r="S42" s="296"/>
      <c r="T42" s="296"/>
      <c r="U42" s="296"/>
      <c r="V42" s="296"/>
      <c r="W42" s="296"/>
      <c r="X42" s="296"/>
      <c r="Y42" s="296"/>
      <c r="Z42" s="296"/>
    </row>
    <row r="43" spans="1:26" ht="24" customHeight="1" x14ac:dyDescent="0.25">
      <c r="A43" s="242">
        <v>7</v>
      </c>
      <c r="B43" s="243" t="s">
        <v>993</v>
      </c>
      <c r="C43" s="243"/>
      <c r="D43" s="243"/>
      <c r="E43" s="275">
        <v>16800000</v>
      </c>
      <c r="F43" s="275"/>
      <c r="G43" s="244"/>
      <c r="H43" s="686">
        <v>45607</v>
      </c>
      <c r="I43" s="242" t="s">
        <v>306</v>
      </c>
      <c r="J43" s="243"/>
      <c r="K43" s="243"/>
      <c r="L43" s="243"/>
      <c r="M43" s="243"/>
      <c r="N43" s="243"/>
      <c r="O43" s="243"/>
      <c r="P43" s="243"/>
      <c r="Q43" s="243"/>
      <c r="R43" s="243"/>
      <c r="S43" s="243"/>
      <c r="T43" s="243"/>
      <c r="U43" s="243"/>
      <c r="V43" s="243"/>
      <c r="W43" s="243"/>
      <c r="X43" s="243"/>
      <c r="Y43" s="243"/>
      <c r="Z43" s="243"/>
    </row>
    <row r="44" spans="1:26" ht="15.75" customHeight="1" x14ac:dyDescent="0.25">
      <c r="A44" s="301"/>
      <c r="B44" s="296" t="s">
        <v>1021</v>
      </c>
      <c r="C44" s="296"/>
      <c r="D44" s="296"/>
      <c r="E44" s="451"/>
      <c r="F44" s="451"/>
      <c r="G44" s="298">
        <v>75929000</v>
      </c>
      <c r="H44" s="686">
        <v>45630</v>
      </c>
      <c r="I44" s="301" t="s">
        <v>672</v>
      </c>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298"/>
      <c r="H45" s="737"/>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298"/>
      <c r="H46" s="686"/>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298"/>
      <c r="H47" s="686"/>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298"/>
      <c r="H48" s="686"/>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298"/>
      <c r="H49" s="686"/>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298"/>
      <c r="H50" s="686"/>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8"/>
      <c r="H51" s="686"/>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8"/>
      <c r="H52" s="686"/>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8"/>
      <c r="H53" s="686"/>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8"/>
      <c r="H54" s="686"/>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8"/>
      <c r="H55" s="686"/>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8"/>
      <c r="H56" s="686"/>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8"/>
      <c r="H57" s="686"/>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8"/>
      <c r="H58" s="686"/>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8"/>
      <c r="H59" s="686"/>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8"/>
      <c r="H60" s="686"/>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8"/>
      <c r="H61" s="686"/>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8"/>
      <c r="H62" s="686"/>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8"/>
      <c r="H63" s="686"/>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8"/>
      <c r="H64" s="686"/>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8"/>
      <c r="H65" s="686"/>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8"/>
      <c r="H66" s="686"/>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8"/>
      <c r="H67" s="686"/>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8"/>
      <c r="H68" s="686"/>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8"/>
      <c r="H69" s="686"/>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8"/>
      <c r="H70" s="686"/>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8"/>
      <c r="H71" s="686"/>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8"/>
      <c r="H72" s="686"/>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8"/>
      <c r="H73" s="686"/>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8"/>
      <c r="H74" s="686"/>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8"/>
      <c r="H75" s="686"/>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8"/>
      <c r="H76" s="686"/>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8"/>
      <c r="H77" s="686"/>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8"/>
      <c r="H78" s="686"/>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8"/>
      <c r="H79" s="686"/>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8"/>
      <c r="H80" s="686"/>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8"/>
      <c r="H81" s="686"/>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8"/>
      <c r="H82" s="686"/>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8"/>
      <c r="H83" s="686"/>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8"/>
      <c r="H84" s="686"/>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8"/>
      <c r="H85" s="686"/>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8"/>
      <c r="H86" s="686"/>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8"/>
      <c r="H87" s="686"/>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8"/>
      <c r="H88" s="686"/>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8"/>
      <c r="H89" s="686"/>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8"/>
      <c r="H90" s="686"/>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8"/>
      <c r="H91" s="686"/>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8"/>
      <c r="H92" s="686"/>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8"/>
      <c r="H93" s="686"/>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8"/>
      <c r="H94" s="686"/>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8"/>
      <c r="H95" s="686"/>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8"/>
      <c r="H96" s="686"/>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8"/>
      <c r="H97" s="686"/>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8"/>
      <c r="H98" s="686"/>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8"/>
      <c r="H99" s="686"/>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8"/>
      <c r="H100" s="686"/>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8"/>
      <c r="H101" s="686"/>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8"/>
      <c r="H102" s="686"/>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8"/>
      <c r="H103" s="686"/>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8"/>
      <c r="H104" s="686"/>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8"/>
      <c r="H105" s="686"/>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8"/>
      <c r="H106" s="686"/>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8"/>
      <c r="H107" s="686"/>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8"/>
      <c r="H108" s="686"/>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8"/>
      <c r="H109" s="686"/>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8"/>
      <c r="H110" s="686"/>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8"/>
      <c r="H111" s="686"/>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8"/>
      <c r="H112" s="686"/>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8"/>
      <c r="H113" s="686"/>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8"/>
      <c r="H114" s="686"/>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8"/>
      <c r="H115" s="686"/>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8"/>
      <c r="H116" s="686"/>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8"/>
      <c r="H117" s="686"/>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8"/>
      <c r="H118" s="686"/>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8"/>
      <c r="H119" s="686"/>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8"/>
      <c r="H120" s="686"/>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8"/>
      <c r="H121" s="686"/>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8"/>
      <c r="H122" s="686"/>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8"/>
      <c r="H123" s="686"/>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8"/>
      <c r="H124" s="686"/>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8"/>
      <c r="H125" s="686"/>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8"/>
      <c r="H126" s="686"/>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8"/>
      <c r="H127" s="686"/>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8"/>
      <c r="H128" s="686"/>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8"/>
      <c r="H129" s="686"/>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8"/>
      <c r="H130" s="686"/>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8"/>
      <c r="H131" s="686"/>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8"/>
      <c r="H132" s="686"/>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8"/>
      <c r="H133" s="686"/>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8"/>
      <c r="H134" s="686"/>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8"/>
      <c r="H135" s="686"/>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8"/>
      <c r="H136" s="686"/>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8"/>
      <c r="H137" s="686"/>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8"/>
      <c r="H138" s="686"/>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8"/>
      <c r="H139" s="686"/>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8"/>
      <c r="H140" s="686"/>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8"/>
      <c r="H141" s="686"/>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8"/>
      <c r="H142" s="686"/>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8"/>
      <c r="H143" s="686"/>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8"/>
      <c r="H144" s="686"/>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8"/>
      <c r="H145" s="686"/>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8"/>
      <c r="H146" s="686"/>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8"/>
      <c r="H147" s="686"/>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8"/>
      <c r="H148" s="686"/>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8"/>
      <c r="H149" s="686"/>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8"/>
      <c r="H150" s="686"/>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8"/>
      <c r="H151" s="686"/>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8"/>
      <c r="H152" s="686"/>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8"/>
      <c r="H153" s="686"/>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8"/>
      <c r="H154" s="686"/>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8"/>
      <c r="H155" s="686"/>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8"/>
      <c r="H156" s="686"/>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8"/>
      <c r="H157" s="686"/>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8"/>
      <c r="H158" s="686"/>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8"/>
      <c r="H159" s="686"/>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8"/>
      <c r="H160" s="686"/>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8"/>
      <c r="H161" s="686"/>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8"/>
      <c r="H162" s="686"/>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8"/>
      <c r="H163" s="686"/>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8"/>
      <c r="H164" s="686"/>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8"/>
      <c r="H165" s="686"/>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8"/>
      <c r="H166" s="686"/>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8"/>
      <c r="H167" s="686"/>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8"/>
      <c r="H168" s="686"/>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8"/>
      <c r="H169" s="686"/>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8"/>
      <c r="H170" s="686"/>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8"/>
      <c r="H171" s="686"/>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8"/>
      <c r="H172" s="686"/>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8"/>
      <c r="H173" s="686"/>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8"/>
      <c r="H174" s="686"/>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8"/>
      <c r="H175" s="686"/>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8"/>
      <c r="H176" s="686"/>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8"/>
      <c r="H177" s="686"/>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8"/>
      <c r="H178" s="686"/>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8"/>
      <c r="H179" s="686"/>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8"/>
      <c r="H180" s="686"/>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8"/>
      <c r="H181" s="686"/>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8"/>
      <c r="H182" s="686"/>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8"/>
      <c r="H183" s="686"/>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8"/>
      <c r="H184" s="686"/>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8"/>
      <c r="H185" s="686"/>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8"/>
      <c r="H186" s="686"/>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8"/>
      <c r="H187" s="686"/>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8"/>
      <c r="H188" s="686"/>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8"/>
      <c r="H189" s="686"/>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8"/>
      <c r="H190" s="686"/>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8"/>
      <c r="H191" s="686"/>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8"/>
      <c r="H192" s="686"/>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8"/>
      <c r="H193" s="686"/>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8"/>
      <c r="H194" s="686"/>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8"/>
      <c r="H195" s="686"/>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8"/>
      <c r="H196" s="686"/>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8"/>
      <c r="H197" s="686"/>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8"/>
      <c r="H198" s="686"/>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8"/>
      <c r="H199" s="686"/>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8"/>
      <c r="H200" s="686"/>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8"/>
      <c r="H201" s="686"/>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8"/>
      <c r="H202" s="686"/>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8"/>
      <c r="H203" s="686"/>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8"/>
      <c r="H204" s="686"/>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8"/>
      <c r="H205" s="686"/>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8"/>
      <c r="H206" s="686"/>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8"/>
      <c r="H207" s="686"/>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8"/>
      <c r="H208" s="686"/>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8"/>
      <c r="H209" s="686"/>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8"/>
      <c r="H210" s="686"/>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8"/>
      <c r="H211" s="686"/>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8"/>
      <c r="H212" s="686"/>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8"/>
      <c r="H213" s="686"/>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8"/>
      <c r="H214" s="686"/>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8"/>
      <c r="H215" s="686"/>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8"/>
      <c r="H216" s="686"/>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8"/>
      <c r="H217" s="686"/>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8"/>
      <c r="H218" s="686"/>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8"/>
      <c r="H219" s="686"/>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8"/>
      <c r="H220" s="686"/>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8"/>
      <c r="H221" s="686"/>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8"/>
      <c r="H222" s="686"/>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8"/>
      <c r="H223" s="686"/>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8"/>
      <c r="H224" s="686"/>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301"/>
      <c r="B225" s="296"/>
      <c r="C225" s="296"/>
      <c r="D225" s="296"/>
      <c r="E225" s="451"/>
      <c r="F225" s="451"/>
      <c r="G225" s="298"/>
      <c r="H225" s="686"/>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301"/>
      <c r="B226" s="296"/>
      <c r="C226" s="296"/>
      <c r="D226" s="296"/>
      <c r="E226" s="451"/>
      <c r="F226" s="451"/>
      <c r="G226" s="298"/>
      <c r="H226" s="686"/>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301"/>
      <c r="B227" s="296"/>
      <c r="C227" s="296"/>
      <c r="D227" s="296"/>
      <c r="E227" s="451"/>
      <c r="F227" s="451"/>
      <c r="G227" s="298"/>
      <c r="H227" s="686"/>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301"/>
      <c r="B228" s="296"/>
      <c r="C228" s="296"/>
      <c r="D228" s="296"/>
      <c r="E228" s="451"/>
      <c r="F228" s="451"/>
      <c r="G228" s="298"/>
      <c r="H228" s="686"/>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A229" s="301"/>
      <c r="B229" s="296"/>
      <c r="C229" s="296"/>
      <c r="D229" s="296"/>
      <c r="E229" s="451"/>
      <c r="F229" s="451"/>
      <c r="G229" s="298"/>
      <c r="H229" s="686"/>
      <c r="I229" s="301"/>
      <c r="J229" s="296"/>
      <c r="K229" s="296"/>
      <c r="L229" s="296"/>
      <c r="M229" s="296"/>
      <c r="N229" s="296"/>
      <c r="O229" s="296"/>
      <c r="P229" s="296"/>
      <c r="Q229" s="296"/>
      <c r="R229" s="296"/>
      <c r="S229" s="296"/>
      <c r="T229" s="296"/>
      <c r="U229" s="296"/>
      <c r="V229" s="296"/>
      <c r="W229" s="296"/>
      <c r="X229" s="296"/>
      <c r="Y229" s="296"/>
      <c r="Z229" s="296"/>
    </row>
    <row r="230" spans="1:26" ht="15.75" customHeight="1" x14ac:dyDescent="0.25">
      <c r="A230" s="301"/>
      <c r="B230" s="296"/>
      <c r="C230" s="296"/>
      <c r="D230" s="296"/>
      <c r="E230" s="451"/>
      <c r="F230" s="451"/>
      <c r="G230" s="298"/>
      <c r="H230" s="686"/>
      <c r="I230" s="301"/>
      <c r="J230" s="296"/>
      <c r="K230" s="296"/>
      <c r="L230" s="296"/>
      <c r="M230" s="296"/>
      <c r="N230" s="296"/>
      <c r="O230" s="296"/>
      <c r="P230" s="296"/>
      <c r="Q230" s="296"/>
      <c r="R230" s="296"/>
      <c r="S230" s="296"/>
      <c r="T230" s="296"/>
      <c r="U230" s="296"/>
      <c r="V230" s="296"/>
      <c r="W230" s="296"/>
      <c r="X230" s="296"/>
      <c r="Y230" s="296"/>
      <c r="Z230" s="296"/>
    </row>
    <row r="231" spans="1:26" ht="15.75" customHeight="1" x14ac:dyDescent="0.25">
      <c r="A231" s="301"/>
      <c r="B231" s="296"/>
      <c r="C231" s="296"/>
      <c r="D231" s="296"/>
      <c r="E231" s="451"/>
      <c r="F231" s="451"/>
      <c r="G231" s="298"/>
      <c r="H231" s="686"/>
      <c r="I231" s="301"/>
      <c r="J231" s="296"/>
      <c r="K231" s="296"/>
      <c r="L231" s="296"/>
      <c r="M231" s="296"/>
      <c r="N231" s="296"/>
      <c r="O231" s="296"/>
      <c r="P231" s="296"/>
      <c r="Q231" s="296"/>
      <c r="R231" s="296"/>
      <c r="S231" s="296"/>
      <c r="T231" s="296"/>
      <c r="U231" s="296"/>
      <c r="V231" s="296"/>
      <c r="W231" s="296"/>
      <c r="X231" s="296"/>
      <c r="Y231" s="296"/>
      <c r="Z231" s="296"/>
    </row>
    <row r="232" spans="1:26" ht="15.75" customHeight="1" x14ac:dyDescent="0.25">
      <c r="A232" s="301"/>
      <c r="B232" s="296"/>
      <c r="C232" s="296"/>
      <c r="D232" s="296"/>
      <c r="E232" s="451"/>
      <c r="F232" s="451"/>
      <c r="G232" s="298"/>
      <c r="H232" s="686"/>
      <c r="I232" s="301"/>
      <c r="J232" s="296"/>
      <c r="K232" s="296"/>
      <c r="L232" s="296"/>
      <c r="M232" s="296"/>
      <c r="N232" s="296"/>
      <c r="O232" s="296"/>
      <c r="P232" s="296"/>
      <c r="Q232" s="296"/>
      <c r="R232" s="296"/>
      <c r="S232" s="296"/>
      <c r="T232" s="296"/>
      <c r="U232" s="296"/>
      <c r="V232" s="296"/>
      <c r="W232" s="296"/>
      <c r="X232" s="296"/>
      <c r="Y232" s="296"/>
      <c r="Z232" s="296"/>
    </row>
    <row r="233" spans="1:26" ht="15.75" customHeight="1" x14ac:dyDescent="0.25">
      <c r="A233" s="301"/>
      <c r="B233" s="296"/>
      <c r="C233" s="296"/>
      <c r="D233" s="296"/>
      <c r="E233" s="451"/>
      <c r="F233" s="451"/>
      <c r="G233" s="298"/>
      <c r="H233" s="686"/>
      <c r="I233" s="301"/>
      <c r="J233" s="296"/>
      <c r="K233" s="296"/>
      <c r="L233" s="296"/>
      <c r="M233" s="296"/>
      <c r="N233" s="296"/>
      <c r="O233" s="296"/>
      <c r="P233" s="296"/>
      <c r="Q233" s="296"/>
      <c r="R233" s="296"/>
      <c r="S233" s="296"/>
      <c r="T233" s="296"/>
      <c r="U233" s="296"/>
      <c r="V233" s="296"/>
      <c r="W233" s="296"/>
      <c r="X233" s="296"/>
      <c r="Y233" s="296"/>
      <c r="Z233" s="296"/>
    </row>
    <row r="234" spans="1:26" ht="15.75" customHeight="1" x14ac:dyDescent="0.25">
      <c r="A234" s="301"/>
      <c r="B234" s="296"/>
      <c r="C234" s="296"/>
      <c r="D234" s="296"/>
      <c r="E234" s="451"/>
      <c r="F234" s="451"/>
      <c r="G234" s="298"/>
      <c r="H234" s="686"/>
      <c r="I234" s="301"/>
      <c r="J234" s="296"/>
      <c r="K234" s="296"/>
      <c r="L234" s="296"/>
      <c r="M234" s="296"/>
      <c r="N234" s="296"/>
      <c r="O234" s="296"/>
      <c r="P234" s="296"/>
      <c r="Q234" s="296"/>
      <c r="R234" s="296"/>
      <c r="S234" s="296"/>
      <c r="T234" s="296"/>
      <c r="U234" s="296"/>
      <c r="V234" s="296"/>
      <c r="W234" s="296"/>
      <c r="X234" s="296"/>
      <c r="Y234" s="296"/>
      <c r="Z234" s="296"/>
    </row>
    <row r="235" spans="1:26" ht="15.75" customHeight="1" x14ac:dyDescent="0.25">
      <c r="A235" s="301"/>
      <c r="B235" s="296"/>
      <c r="C235" s="296"/>
      <c r="D235" s="296"/>
      <c r="E235" s="451"/>
      <c r="F235" s="451"/>
      <c r="G235" s="298"/>
      <c r="H235" s="686"/>
      <c r="I235" s="301"/>
      <c r="J235" s="296"/>
      <c r="K235" s="296"/>
      <c r="L235" s="296"/>
      <c r="M235" s="296"/>
      <c r="N235" s="296"/>
      <c r="O235" s="296"/>
      <c r="P235" s="296"/>
      <c r="Q235" s="296"/>
      <c r="R235" s="296"/>
      <c r="S235" s="296"/>
      <c r="T235" s="296"/>
      <c r="U235" s="296"/>
      <c r="V235" s="296"/>
      <c r="W235" s="296"/>
      <c r="X235" s="296"/>
      <c r="Y235" s="296"/>
      <c r="Z235" s="296"/>
    </row>
    <row r="236" spans="1:26" ht="15.75" customHeight="1" x14ac:dyDescent="0.25">
      <c r="A236" s="301"/>
      <c r="B236" s="296"/>
      <c r="C236" s="296"/>
      <c r="D236" s="296"/>
      <c r="E236" s="451"/>
      <c r="F236" s="451"/>
      <c r="G236" s="298"/>
      <c r="H236" s="686"/>
      <c r="I236" s="301"/>
      <c r="J236" s="296"/>
      <c r="K236" s="296"/>
      <c r="L236" s="296"/>
      <c r="M236" s="296"/>
      <c r="N236" s="296"/>
      <c r="O236" s="296"/>
      <c r="P236" s="296"/>
      <c r="Q236" s="296"/>
      <c r="R236" s="296"/>
      <c r="S236" s="296"/>
      <c r="T236" s="296"/>
      <c r="U236" s="296"/>
      <c r="V236" s="296"/>
      <c r="W236" s="296"/>
      <c r="X236" s="296"/>
      <c r="Y236" s="296"/>
      <c r="Z236" s="296"/>
    </row>
    <row r="237" spans="1:26" ht="15.75" customHeight="1" x14ac:dyDescent="0.25">
      <c r="A237" s="301"/>
      <c r="B237" s="296"/>
      <c r="C237" s="296"/>
      <c r="D237" s="296"/>
      <c r="E237" s="451"/>
      <c r="F237" s="451"/>
      <c r="G237" s="298"/>
      <c r="H237" s="686"/>
      <c r="I237" s="301"/>
      <c r="J237" s="296"/>
      <c r="K237" s="296"/>
      <c r="L237" s="296"/>
      <c r="M237" s="296"/>
      <c r="N237" s="296"/>
      <c r="O237" s="296"/>
      <c r="P237" s="296"/>
      <c r="Q237" s="296"/>
      <c r="R237" s="296"/>
      <c r="S237" s="296"/>
      <c r="T237" s="296"/>
      <c r="U237" s="296"/>
      <c r="V237" s="296"/>
      <c r="W237" s="296"/>
      <c r="X237" s="296"/>
      <c r="Y237" s="296"/>
      <c r="Z237" s="296"/>
    </row>
    <row r="238" spans="1:26" ht="15.75" customHeight="1" x14ac:dyDescent="0.25">
      <c r="A238" s="301"/>
      <c r="B238" s="296"/>
      <c r="C238" s="296"/>
      <c r="D238" s="296"/>
      <c r="E238" s="451"/>
      <c r="F238" s="451"/>
      <c r="G238" s="298"/>
      <c r="H238" s="686"/>
      <c r="I238" s="301"/>
      <c r="J238" s="296"/>
      <c r="K238" s="296"/>
      <c r="L238" s="296"/>
      <c r="M238" s="296"/>
      <c r="N238" s="296"/>
      <c r="O238" s="296"/>
      <c r="P238" s="296"/>
      <c r="Q238" s="296"/>
      <c r="R238" s="296"/>
      <c r="S238" s="296"/>
      <c r="T238" s="296"/>
      <c r="U238" s="296"/>
      <c r="V238" s="296"/>
      <c r="W238" s="296"/>
      <c r="X238" s="296"/>
      <c r="Y238" s="296"/>
      <c r="Z238" s="296"/>
    </row>
    <row r="239" spans="1:26" ht="15.75" customHeight="1" x14ac:dyDescent="0.25">
      <c r="A239" s="301"/>
      <c r="B239" s="296"/>
      <c r="C239" s="296"/>
      <c r="D239" s="296"/>
      <c r="E239" s="451"/>
      <c r="F239" s="451"/>
      <c r="G239" s="298"/>
      <c r="H239" s="686"/>
      <c r="I239" s="301"/>
      <c r="J239" s="296"/>
      <c r="K239" s="296"/>
      <c r="L239" s="296"/>
      <c r="M239" s="296"/>
      <c r="N239" s="296"/>
      <c r="O239" s="296"/>
      <c r="P239" s="296"/>
      <c r="Q239" s="296"/>
      <c r="R239" s="296"/>
      <c r="S239" s="296"/>
      <c r="T239" s="296"/>
      <c r="U239" s="296"/>
      <c r="V239" s="296"/>
      <c r="W239" s="296"/>
      <c r="X239" s="296"/>
      <c r="Y239" s="296"/>
      <c r="Z239" s="296"/>
    </row>
    <row r="240" spans="1:26" ht="15.75" customHeight="1" x14ac:dyDescent="0.25">
      <c r="A240" s="301"/>
      <c r="B240" s="296"/>
      <c r="C240" s="296"/>
      <c r="D240" s="296"/>
      <c r="E240" s="451"/>
      <c r="F240" s="451"/>
      <c r="G240" s="298"/>
      <c r="H240" s="686"/>
      <c r="I240" s="301"/>
      <c r="J240" s="296"/>
      <c r="K240" s="296"/>
      <c r="L240" s="296"/>
      <c r="M240" s="296"/>
      <c r="N240" s="296"/>
      <c r="O240" s="296"/>
      <c r="P240" s="296"/>
      <c r="Q240" s="296"/>
      <c r="R240" s="296"/>
      <c r="S240" s="296"/>
      <c r="T240" s="296"/>
      <c r="U240" s="296"/>
      <c r="V240" s="296"/>
      <c r="W240" s="296"/>
      <c r="X240" s="296"/>
      <c r="Y240" s="296"/>
      <c r="Z240" s="296"/>
    </row>
    <row r="241" spans="1:26" ht="15.75" customHeight="1" x14ac:dyDescent="0.25">
      <c r="A241" s="301"/>
      <c r="B241" s="296"/>
      <c r="C241" s="296"/>
      <c r="D241" s="296"/>
      <c r="E241" s="451"/>
      <c r="F241" s="451"/>
      <c r="G241" s="298"/>
      <c r="H241" s="686"/>
      <c r="I241" s="301"/>
      <c r="J241" s="296"/>
      <c r="K241" s="296"/>
      <c r="L241" s="296"/>
      <c r="M241" s="296"/>
      <c r="N241" s="296"/>
      <c r="O241" s="296"/>
      <c r="P241" s="296"/>
      <c r="Q241" s="296"/>
      <c r="R241" s="296"/>
      <c r="S241" s="296"/>
      <c r="T241" s="296"/>
      <c r="U241" s="296"/>
      <c r="V241" s="296"/>
      <c r="W241" s="296"/>
      <c r="X241" s="296"/>
      <c r="Y241" s="296"/>
      <c r="Z241" s="296"/>
    </row>
    <row r="242" spans="1:26" ht="15.75" customHeight="1" x14ac:dyDescent="0.25">
      <c r="A242" s="301"/>
      <c r="B242" s="296"/>
      <c r="C242" s="296"/>
      <c r="D242" s="296"/>
      <c r="E242" s="451"/>
      <c r="F242" s="451"/>
      <c r="G242" s="298"/>
      <c r="H242" s="686"/>
      <c r="I242" s="301"/>
      <c r="J242" s="296"/>
      <c r="K242" s="296"/>
      <c r="L242" s="296"/>
      <c r="M242" s="296"/>
      <c r="N242" s="296"/>
      <c r="O242" s="296"/>
      <c r="P242" s="296"/>
      <c r="Q242" s="296"/>
      <c r="R242" s="296"/>
      <c r="S242" s="296"/>
      <c r="T242" s="296"/>
      <c r="U242" s="296"/>
      <c r="V242" s="296"/>
      <c r="W242" s="296"/>
      <c r="X242" s="296"/>
      <c r="Y242" s="296"/>
      <c r="Z242" s="296"/>
    </row>
    <row r="243" spans="1:26" ht="15.75" customHeight="1" x14ac:dyDescent="0.25">
      <c r="A243" s="301"/>
      <c r="B243" s="296"/>
      <c r="C243" s="296"/>
      <c r="D243" s="296"/>
      <c r="E243" s="451"/>
      <c r="F243" s="451"/>
      <c r="G243" s="298"/>
      <c r="H243" s="686"/>
      <c r="I243" s="301"/>
      <c r="J243" s="296"/>
      <c r="K243" s="296"/>
      <c r="L243" s="296"/>
      <c r="M243" s="296"/>
      <c r="N243" s="296"/>
      <c r="O243" s="296"/>
      <c r="P243" s="296"/>
      <c r="Q243" s="296"/>
      <c r="R243" s="296"/>
      <c r="S243" s="296"/>
      <c r="T243" s="296"/>
      <c r="U243" s="296"/>
      <c r="V243" s="296"/>
      <c r="W243" s="296"/>
      <c r="X243" s="296"/>
      <c r="Y243" s="296"/>
      <c r="Z243" s="296"/>
    </row>
    <row r="244" spans="1:26" ht="15.75" customHeight="1" x14ac:dyDescent="0.25">
      <c r="A244" s="301"/>
      <c r="B244" s="296"/>
      <c r="C244" s="296"/>
      <c r="D244" s="296"/>
      <c r="E244" s="451"/>
      <c r="F244" s="451"/>
      <c r="G244" s="298"/>
      <c r="H244" s="686"/>
      <c r="I244" s="301"/>
      <c r="J244" s="296"/>
      <c r="K244" s="296"/>
      <c r="L244" s="296"/>
      <c r="M244" s="296"/>
      <c r="N244" s="296"/>
      <c r="O244" s="296"/>
      <c r="P244" s="296"/>
      <c r="Q244" s="296"/>
      <c r="R244" s="296"/>
      <c r="S244" s="296"/>
      <c r="T244" s="296"/>
      <c r="U244" s="296"/>
      <c r="V244" s="296"/>
      <c r="W244" s="296"/>
      <c r="X244" s="296"/>
      <c r="Y244" s="296"/>
      <c r="Z244" s="296"/>
    </row>
    <row r="245" spans="1:26" ht="15.75" customHeight="1" x14ac:dyDescent="0.25">
      <c r="H245" s="737"/>
    </row>
    <row r="246" spans="1:26" ht="15.75" customHeight="1" x14ac:dyDescent="0.25">
      <c r="H246" s="737"/>
    </row>
    <row r="247" spans="1:26" ht="15.75" customHeight="1" x14ac:dyDescent="0.25">
      <c r="H247" s="737"/>
    </row>
    <row r="248" spans="1:26" ht="15.75" customHeight="1" x14ac:dyDescent="0.25">
      <c r="H248" s="737"/>
    </row>
    <row r="249" spans="1:26" ht="15.75" customHeight="1" x14ac:dyDescent="0.25">
      <c r="H249" s="737"/>
    </row>
    <row r="250" spans="1:26" ht="15.75" customHeight="1" x14ac:dyDescent="0.25">
      <c r="H250" s="737"/>
    </row>
    <row r="251" spans="1:26" ht="15.75" customHeight="1" x14ac:dyDescent="0.25">
      <c r="H251" s="737"/>
    </row>
    <row r="252" spans="1:26" ht="15.75" customHeight="1" x14ac:dyDescent="0.25">
      <c r="H252" s="737"/>
    </row>
    <row r="253" spans="1:26" ht="15.75" customHeight="1" x14ac:dyDescent="0.25">
      <c r="H253" s="737"/>
    </row>
    <row r="254" spans="1:26" ht="15.75" customHeight="1" x14ac:dyDescent="0.25">
      <c r="H254" s="737"/>
    </row>
    <row r="255" spans="1:26" ht="15.75" customHeight="1" x14ac:dyDescent="0.25">
      <c r="H255" s="737"/>
    </row>
    <row r="256" spans="1:26" ht="15.75" customHeight="1" x14ac:dyDescent="0.25">
      <c r="H256" s="737"/>
    </row>
    <row r="257" spans="8:8" ht="15.75" customHeight="1" x14ac:dyDescent="0.25">
      <c r="H257" s="737"/>
    </row>
    <row r="258" spans="8:8" ht="15.75" customHeight="1" x14ac:dyDescent="0.25">
      <c r="H258" s="737"/>
    </row>
    <row r="259" spans="8:8" ht="15.75" customHeight="1" x14ac:dyDescent="0.25">
      <c r="H259" s="737"/>
    </row>
    <row r="260" spans="8:8" ht="15.75" customHeight="1" x14ac:dyDescent="0.25">
      <c r="H260" s="737"/>
    </row>
    <row r="261" spans="8:8" ht="15.75" customHeight="1" x14ac:dyDescent="0.25">
      <c r="H261" s="737"/>
    </row>
    <row r="262" spans="8:8" ht="15.75" customHeight="1" x14ac:dyDescent="0.25">
      <c r="H262" s="737"/>
    </row>
    <row r="263" spans="8:8" ht="15.75" customHeight="1" x14ac:dyDescent="0.25">
      <c r="H263" s="737"/>
    </row>
    <row r="264" spans="8:8" ht="15.75" customHeight="1" x14ac:dyDescent="0.25">
      <c r="H264" s="737"/>
    </row>
    <row r="265" spans="8:8" ht="15.75" customHeight="1" x14ac:dyDescent="0.25">
      <c r="H265" s="737"/>
    </row>
    <row r="266" spans="8:8" ht="15.75" customHeight="1" x14ac:dyDescent="0.25">
      <c r="H266" s="737"/>
    </row>
    <row r="267" spans="8:8" ht="15.75" customHeight="1" x14ac:dyDescent="0.25">
      <c r="H267" s="737"/>
    </row>
    <row r="268" spans="8:8" ht="15.75" customHeight="1" x14ac:dyDescent="0.25">
      <c r="H268" s="737"/>
    </row>
    <row r="269" spans="8:8" ht="15.75" customHeight="1" x14ac:dyDescent="0.25">
      <c r="H269" s="737"/>
    </row>
    <row r="270" spans="8:8" ht="15.75" customHeight="1" x14ac:dyDescent="0.25">
      <c r="H270" s="737"/>
    </row>
    <row r="271" spans="8:8" ht="15.75" customHeight="1" x14ac:dyDescent="0.25">
      <c r="H271" s="737"/>
    </row>
    <row r="272" spans="8:8" ht="15.75" customHeight="1" x14ac:dyDescent="0.25">
      <c r="H272" s="737"/>
    </row>
    <row r="273" spans="8:8" ht="15.75" customHeight="1" x14ac:dyDescent="0.25">
      <c r="H273" s="737"/>
    </row>
    <row r="274" spans="8:8" ht="15.75" customHeight="1" x14ac:dyDescent="0.25">
      <c r="H274" s="737"/>
    </row>
    <row r="275" spans="8:8" ht="15.75" customHeight="1" x14ac:dyDescent="0.25">
      <c r="H275" s="737"/>
    </row>
    <row r="276" spans="8:8" ht="15.75" customHeight="1" x14ac:dyDescent="0.25">
      <c r="H276" s="737"/>
    </row>
    <row r="277" spans="8:8" ht="15.75" customHeight="1" x14ac:dyDescent="0.25">
      <c r="H277" s="737"/>
    </row>
    <row r="278" spans="8:8" ht="15.75" customHeight="1" x14ac:dyDescent="0.25">
      <c r="H278" s="737"/>
    </row>
    <row r="279" spans="8:8" ht="15.75" customHeight="1" x14ac:dyDescent="0.25">
      <c r="H279" s="737"/>
    </row>
    <row r="280" spans="8:8" ht="15.75" customHeight="1" x14ac:dyDescent="0.25">
      <c r="H280" s="737"/>
    </row>
    <row r="281" spans="8:8" ht="15.75" customHeight="1" x14ac:dyDescent="0.25">
      <c r="H281" s="737"/>
    </row>
    <row r="282" spans="8:8" ht="15.75" customHeight="1" x14ac:dyDescent="0.25">
      <c r="H282" s="737"/>
    </row>
    <row r="283" spans="8:8" ht="15.75" customHeight="1" x14ac:dyDescent="0.25">
      <c r="H283" s="737"/>
    </row>
    <row r="284" spans="8:8" ht="15.75" customHeight="1" x14ac:dyDescent="0.25">
      <c r="H284" s="737"/>
    </row>
    <row r="285" spans="8:8" ht="15.75" customHeight="1" x14ac:dyDescent="0.25">
      <c r="H285" s="737"/>
    </row>
    <row r="286" spans="8:8" ht="15.75" customHeight="1" x14ac:dyDescent="0.25">
      <c r="H286" s="737"/>
    </row>
    <row r="287" spans="8:8" ht="15.75" customHeight="1" x14ac:dyDescent="0.25">
      <c r="H287" s="737"/>
    </row>
    <row r="288" spans="8:8" ht="15.75" customHeight="1" x14ac:dyDescent="0.25">
      <c r="H288" s="737"/>
    </row>
    <row r="289" spans="8:8" ht="15.75" customHeight="1" x14ac:dyDescent="0.25">
      <c r="H289" s="737"/>
    </row>
    <row r="290" spans="8:8" ht="15.75" customHeight="1" x14ac:dyDescent="0.25">
      <c r="H290" s="737"/>
    </row>
    <row r="291" spans="8:8" ht="15.75" customHeight="1" x14ac:dyDescent="0.25">
      <c r="H291" s="737"/>
    </row>
    <row r="292" spans="8:8" ht="15.75" customHeight="1" x14ac:dyDescent="0.25">
      <c r="H292" s="737"/>
    </row>
    <row r="293" spans="8:8" ht="15.75" customHeight="1" x14ac:dyDescent="0.25">
      <c r="H293" s="737"/>
    </row>
    <row r="294" spans="8:8" ht="15.75" customHeight="1" x14ac:dyDescent="0.25">
      <c r="H294" s="737"/>
    </row>
    <row r="295" spans="8:8" ht="15.75" customHeight="1" x14ac:dyDescent="0.25">
      <c r="H295" s="737"/>
    </row>
    <row r="296" spans="8:8" ht="15.75" customHeight="1" x14ac:dyDescent="0.25">
      <c r="H296" s="737"/>
    </row>
    <row r="297" spans="8:8" ht="15.75" customHeight="1" x14ac:dyDescent="0.25">
      <c r="H297" s="737"/>
    </row>
    <row r="298" spans="8:8" ht="15.75" customHeight="1" x14ac:dyDescent="0.25">
      <c r="H298" s="737"/>
    </row>
    <row r="299" spans="8:8" ht="15.75" customHeight="1" x14ac:dyDescent="0.25">
      <c r="H299" s="737"/>
    </row>
    <row r="300" spans="8:8" ht="15.75" customHeight="1" x14ac:dyDescent="0.25">
      <c r="H300" s="737"/>
    </row>
    <row r="301" spans="8:8" ht="15.75" customHeight="1" x14ac:dyDescent="0.25">
      <c r="H301" s="737"/>
    </row>
    <row r="302" spans="8:8" ht="15.75" customHeight="1" x14ac:dyDescent="0.25">
      <c r="H302" s="737"/>
    </row>
    <row r="303" spans="8:8" ht="15.75" customHeight="1" x14ac:dyDescent="0.25">
      <c r="H303" s="737"/>
    </row>
    <row r="304" spans="8:8" ht="15.75" customHeight="1" x14ac:dyDescent="0.25">
      <c r="H304" s="737"/>
    </row>
    <row r="305" spans="8:8" ht="15.75" customHeight="1" x14ac:dyDescent="0.25">
      <c r="H305" s="737"/>
    </row>
    <row r="306" spans="8:8" ht="15.75" customHeight="1" x14ac:dyDescent="0.25">
      <c r="H306" s="737"/>
    </row>
    <row r="307" spans="8:8" ht="15.75" customHeight="1" x14ac:dyDescent="0.25">
      <c r="H307" s="737"/>
    </row>
    <row r="308" spans="8:8" ht="15.75" customHeight="1" x14ac:dyDescent="0.25">
      <c r="H308" s="737"/>
    </row>
    <row r="309" spans="8:8" ht="15.75" customHeight="1" x14ac:dyDescent="0.25">
      <c r="H309" s="737"/>
    </row>
    <row r="310" spans="8:8" ht="15.75" customHeight="1" x14ac:dyDescent="0.25">
      <c r="H310" s="737"/>
    </row>
    <row r="311" spans="8:8" ht="15.75" customHeight="1" x14ac:dyDescent="0.25">
      <c r="H311" s="737"/>
    </row>
    <row r="312" spans="8:8" ht="15.75" customHeight="1" x14ac:dyDescent="0.25">
      <c r="H312" s="737"/>
    </row>
    <row r="313" spans="8:8" ht="15.75" customHeight="1" x14ac:dyDescent="0.25">
      <c r="H313" s="737"/>
    </row>
    <row r="314" spans="8:8" ht="15.75" customHeight="1" x14ac:dyDescent="0.25">
      <c r="H314" s="737"/>
    </row>
    <row r="315" spans="8:8" ht="15.75" customHeight="1" x14ac:dyDescent="0.25">
      <c r="H315" s="737"/>
    </row>
    <row r="316" spans="8:8" ht="15.75" customHeight="1" x14ac:dyDescent="0.25">
      <c r="H316" s="737"/>
    </row>
    <row r="317" spans="8:8" ht="15.75" customHeight="1" x14ac:dyDescent="0.25">
      <c r="H317" s="737"/>
    </row>
    <row r="318" spans="8:8" ht="15.75" customHeight="1" x14ac:dyDescent="0.25">
      <c r="H318" s="737"/>
    </row>
    <row r="319" spans="8:8" ht="15.75" customHeight="1" x14ac:dyDescent="0.25">
      <c r="H319" s="737"/>
    </row>
    <row r="320" spans="8:8" ht="15.75" customHeight="1" x14ac:dyDescent="0.25">
      <c r="H320" s="737"/>
    </row>
    <row r="321" spans="8:8" ht="15.75" customHeight="1" x14ac:dyDescent="0.25">
      <c r="H321" s="737"/>
    </row>
    <row r="322" spans="8:8" ht="15.75" customHeight="1" x14ac:dyDescent="0.25">
      <c r="H322" s="737"/>
    </row>
    <row r="323" spans="8:8" ht="15.75" customHeight="1" x14ac:dyDescent="0.25">
      <c r="H323" s="737"/>
    </row>
    <row r="324" spans="8:8" ht="15.75" customHeight="1" x14ac:dyDescent="0.25">
      <c r="H324" s="737"/>
    </row>
    <row r="325" spans="8:8" ht="15.75" customHeight="1" x14ac:dyDescent="0.25">
      <c r="H325" s="737"/>
    </row>
    <row r="326" spans="8:8" ht="15.75" customHeight="1" x14ac:dyDescent="0.25">
      <c r="H326" s="737"/>
    </row>
    <row r="327" spans="8:8" ht="15.75" customHeight="1" x14ac:dyDescent="0.25">
      <c r="H327" s="737"/>
    </row>
    <row r="328" spans="8:8" ht="15.75" customHeight="1" x14ac:dyDescent="0.25">
      <c r="H328" s="737"/>
    </row>
    <row r="329" spans="8:8" ht="15.75" customHeight="1" x14ac:dyDescent="0.25">
      <c r="H329" s="737"/>
    </row>
    <row r="330" spans="8:8" ht="15.75" customHeight="1" x14ac:dyDescent="0.25">
      <c r="H330" s="737"/>
    </row>
    <row r="331" spans="8:8" ht="15.75" customHeight="1" x14ac:dyDescent="0.25">
      <c r="H331" s="737"/>
    </row>
    <row r="332" spans="8:8" ht="15.75" customHeight="1" x14ac:dyDescent="0.25">
      <c r="H332" s="737"/>
    </row>
    <row r="333" spans="8:8" ht="15.75" customHeight="1" x14ac:dyDescent="0.25">
      <c r="H333" s="737"/>
    </row>
    <row r="334" spans="8:8" ht="15.75" customHeight="1" x14ac:dyDescent="0.25">
      <c r="H334" s="737"/>
    </row>
    <row r="335" spans="8:8" ht="15.75" customHeight="1" x14ac:dyDescent="0.25">
      <c r="H335" s="737"/>
    </row>
    <row r="336" spans="8:8" ht="15.75" customHeight="1" x14ac:dyDescent="0.25">
      <c r="H336" s="737"/>
    </row>
    <row r="337" spans="8:8" ht="15.75" customHeight="1" x14ac:dyDescent="0.25">
      <c r="H337" s="737"/>
    </row>
    <row r="338" spans="8:8" ht="15.75" customHeight="1" x14ac:dyDescent="0.25">
      <c r="H338" s="737"/>
    </row>
    <row r="339" spans="8:8" ht="15.75" customHeight="1" x14ac:dyDescent="0.25">
      <c r="H339" s="737"/>
    </row>
    <row r="340" spans="8:8" ht="15.75" customHeight="1" x14ac:dyDescent="0.25">
      <c r="H340" s="737"/>
    </row>
    <row r="341" spans="8:8" ht="15.75" customHeight="1" x14ac:dyDescent="0.25">
      <c r="H341" s="737"/>
    </row>
    <row r="342" spans="8:8" ht="15.75" customHeight="1" x14ac:dyDescent="0.25">
      <c r="H342" s="737"/>
    </row>
    <row r="343" spans="8:8" ht="15.75" customHeight="1" x14ac:dyDescent="0.25">
      <c r="H343" s="737"/>
    </row>
    <row r="344" spans="8:8" ht="15.75" customHeight="1" x14ac:dyDescent="0.25">
      <c r="H344" s="737"/>
    </row>
    <row r="345" spans="8:8" ht="15.75" customHeight="1" x14ac:dyDescent="0.25">
      <c r="H345" s="737"/>
    </row>
    <row r="346" spans="8:8" ht="15.75" customHeight="1" x14ac:dyDescent="0.25">
      <c r="H346" s="737"/>
    </row>
    <row r="347" spans="8:8" ht="15.75" customHeight="1" x14ac:dyDescent="0.25">
      <c r="H347" s="737"/>
    </row>
    <row r="348" spans="8:8" ht="15.75" customHeight="1" x14ac:dyDescent="0.25">
      <c r="H348" s="737"/>
    </row>
    <row r="349" spans="8:8" ht="15.75" customHeight="1" x14ac:dyDescent="0.25">
      <c r="H349" s="737"/>
    </row>
    <row r="350" spans="8:8" ht="15.75" customHeight="1" x14ac:dyDescent="0.25">
      <c r="H350" s="737"/>
    </row>
    <row r="351" spans="8:8" ht="15.75" customHeight="1" x14ac:dyDescent="0.25">
      <c r="H351" s="737"/>
    </row>
    <row r="352" spans="8:8" ht="15.75" customHeight="1" x14ac:dyDescent="0.25">
      <c r="H352" s="737"/>
    </row>
    <row r="353" spans="8:8" ht="15.75" customHeight="1" x14ac:dyDescent="0.25">
      <c r="H353" s="737"/>
    </row>
    <row r="354" spans="8:8" ht="15.75" customHeight="1" x14ac:dyDescent="0.25">
      <c r="H354" s="737"/>
    </row>
    <row r="355" spans="8:8" ht="15.75" customHeight="1" x14ac:dyDescent="0.25">
      <c r="H355" s="737"/>
    </row>
    <row r="356" spans="8:8" ht="15.75" customHeight="1" x14ac:dyDescent="0.25">
      <c r="H356" s="737"/>
    </row>
    <row r="357" spans="8:8" ht="15.75" customHeight="1" x14ac:dyDescent="0.25">
      <c r="H357" s="737"/>
    </row>
    <row r="358" spans="8:8" ht="15.75" customHeight="1" x14ac:dyDescent="0.25">
      <c r="H358" s="737"/>
    </row>
    <row r="359" spans="8:8" ht="15.75" customHeight="1" x14ac:dyDescent="0.25">
      <c r="H359" s="737"/>
    </row>
    <row r="360" spans="8:8" ht="15.75" customHeight="1" x14ac:dyDescent="0.25">
      <c r="H360" s="737"/>
    </row>
    <row r="361" spans="8:8" ht="15.75" customHeight="1" x14ac:dyDescent="0.25">
      <c r="H361" s="737"/>
    </row>
    <row r="362" spans="8:8" ht="15.75" customHeight="1" x14ac:dyDescent="0.25">
      <c r="H362" s="737"/>
    </row>
    <row r="363" spans="8:8" ht="15.75" customHeight="1" x14ac:dyDescent="0.25">
      <c r="H363" s="737"/>
    </row>
    <row r="364" spans="8:8" ht="15.75" customHeight="1" x14ac:dyDescent="0.25">
      <c r="H364" s="737"/>
    </row>
    <row r="365" spans="8:8" ht="15.75" customHeight="1" x14ac:dyDescent="0.25">
      <c r="H365" s="737"/>
    </row>
    <row r="366" spans="8:8" ht="15.75" customHeight="1" x14ac:dyDescent="0.25">
      <c r="H366" s="737"/>
    </row>
    <row r="367" spans="8:8" ht="15.75" customHeight="1" x14ac:dyDescent="0.25">
      <c r="H367" s="737"/>
    </row>
    <row r="368" spans="8:8" ht="15.75" customHeight="1" x14ac:dyDescent="0.25">
      <c r="H368" s="737"/>
    </row>
    <row r="369" spans="8:8" ht="15.75" customHeight="1" x14ac:dyDescent="0.25">
      <c r="H369" s="737"/>
    </row>
    <row r="370" spans="8:8" ht="15.75" customHeight="1" x14ac:dyDescent="0.25">
      <c r="H370" s="737"/>
    </row>
    <row r="371" spans="8:8" ht="15.75" customHeight="1" x14ac:dyDescent="0.25">
      <c r="H371" s="737"/>
    </row>
    <row r="372" spans="8:8" ht="15.75" customHeight="1" x14ac:dyDescent="0.25">
      <c r="H372" s="737"/>
    </row>
    <row r="373" spans="8:8" ht="15.75" customHeight="1" x14ac:dyDescent="0.25">
      <c r="H373" s="737"/>
    </row>
    <row r="374" spans="8:8" ht="15.75" customHeight="1" x14ac:dyDescent="0.25">
      <c r="H374" s="737"/>
    </row>
    <row r="375" spans="8:8" ht="15.75" customHeight="1" x14ac:dyDescent="0.25">
      <c r="H375" s="737"/>
    </row>
    <row r="376" spans="8:8" ht="15.75" customHeight="1" x14ac:dyDescent="0.25">
      <c r="H376" s="737"/>
    </row>
    <row r="377" spans="8:8" ht="15.75" customHeight="1" x14ac:dyDescent="0.25">
      <c r="H377" s="737"/>
    </row>
    <row r="378" spans="8:8" ht="15.75" customHeight="1" x14ac:dyDescent="0.25">
      <c r="H378" s="737"/>
    </row>
    <row r="379" spans="8:8" ht="15.75" customHeight="1" x14ac:dyDescent="0.25">
      <c r="H379" s="737"/>
    </row>
    <row r="380" spans="8:8" ht="15.75" customHeight="1" x14ac:dyDescent="0.25">
      <c r="H380" s="737"/>
    </row>
    <row r="381" spans="8:8" ht="15.75" customHeight="1" x14ac:dyDescent="0.25">
      <c r="H381" s="737"/>
    </row>
    <row r="382" spans="8:8" ht="15.75" customHeight="1" x14ac:dyDescent="0.25">
      <c r="H382" s="737"/>
    </row>
    <row r="383" spans="8:8" ht="15.75" customHeight="1" x14ac:dyDescent="0.25">
      <c r="H383" s="737"/>
    </row>
    <row r="384" spans="8:8" ht="15.75" customHeight="1" x14ac:dyDescent="0.25">
      <c r="H384" s="737"/>
    </row>
    <row r="385" spans="8:8" ht="15.75" customHeight="1" x14ac:dyDescent="0.25">
      <c r="H385" s="737"/>
    </row>
    <row r="386" spans="8:8" ht="15.75" customHeight="1" x14ac:dyDescent="0.25">
      <c r="H386" s="737"/>
    </row>
    <row r="387" spans="8:8" ht="15.75" customHeight="1" x14ac:dyDescent="0.25">
      <c r="H387" s="737"/>
    </row>
    <row r="388" spans="8:8" ht="15.75" customHeight="1" x14ac:dyDescent="0.25">
      <c r="H388" s="737"/>
    </row>
    <row r="389" spans="8:8" ht="15.75" customHeight="1" x14ac:dyDescent="0.25">
      <c r="H389" s="737"/>
    </row>
    <row r="390" spans="8:8" ht="15.75" customHeight="1" x14ac:dyDescent="0.25">
      <c r="H390" s="737"/>
    </row>
    <row r="391" spans="8:8" ht="15.75" customHeight="1" x14ac:dyDescent="0.25">
      <c r="H391" s="737"/>
    </row>
    <row r="392" spans="8:8" ht="15.75" customHeight="1" x14ac:dyDescent="0.25">
      <c r="H392" s="737"/>
    </row>
    <row r="393" spans="8:8" ht="15.75" customHeight="1" x14ac:dyDescent="0.25">
      <c r="H393" s="737"/>
    </row>
    <row r="394" spans="8:8" ht="15.75" customHeight="1" x14ac:dyDescent="0.25">
      <c r="H394" s="737"/>
    </row>
    <row r="395" spans="8:8" ht="15.75" customHeight="1" x14ac:dyDescent="0.25">
      <c r="H395" s="737"/>
    </row>
    <row r="396" spans="8:8" ht="15.75" customHeight="1" x14ac:dyDescent="0.25">
      <c r="H396" s="737"/>
    </row>
    <row r="397" spans="8:8" ht="15.75" customHeight="1" x14ac:dyDescent="0.25">
      <c r="H397" s="737"/>
    </row>
    <row r="398" spans="8:8" ht="15.75" customHeight="1" x14ac:dyDescent="0.25">
      <c r="H398" s="737"/>
    </row>
    <row r="399" spans="8:8" ht="15.75" customHeight="1" x14ac:dyDescent="0.25">
      <c r="H399" s="737"/>
    </row>
    <row r="400" spans="8:8" ht="15.75" customHeight="1" x14ac:dyDescent="0.25">
      <c r="H400" s="737"/>
    </row>
    <row r="401" spans="8:8" ht="15.75" customHeight="1" x14ac:dyDescent="0.25">
      <c r="H401" s="737"/>
    </row>
    <row r="402" spans="8:8" ht="15.75" customHeight="1" x14ac:dyDescent="0.25">
      <c r="H402" s="737"/>
    </row>
    <row r="403" spans="8:8" ht="15.75" customHeight="1" x14ac:dyDescent="0.25">
      <c r="H403" s="737"/>
    </row>
    <row r="404" spans="8:8" ht="15.75" customHeight="1" x14ac:dyDescent="0.25">
      <c r="H404" s="737"/>
    </row>
    <row r="405" spans="8:8" ht="15.75" customHeight="1" x14ac:dyDescent="0.25">
      <c r="H405" s="737"/>
    </row>
    <row r="406" spans="8:8" ht="15.75" customHeight="1" x14ac:dyDescent="0.25">
      <c r="H406" s="737"/>
    </row>
    <row r="407" spans="8:8" ht="15.75" customHeight="1" x14ac:dyDescent="0.25">
      <c r="H407" s="737"/>
    </row>
    <row r="408" spans="8:8" ht="15.75" customHeight="1" x14ac:dyDescent="0.25">
      <c r="H408" s="737"/>
    </row>
    <row r="409" spans="8:8" ht="15.75" customHeight="1" x14ac:dyDescent="0.25">
      <c r="H409" s="737"/>
    </row>
    <row r="410" spans="8:8" ht="15.75" customHeight="1" x14ac:dyDescent="0.25">
      <c r="H410" s="737"/>
    </row>
    <row r="411" spans="8:8" ht="15.75" customHeight="1" x14ac:dyDescent="0.25">
      <c r="H411" s="737"/>
    </row>
    <row r="412" spans="8:8" ht="15.75" customHeight="1" x14ac:dyDescent="0.25">
      <c r="H412" s="737"/>
    </row>
    <row r="413" spans="8:8" ht="15.75" customHeight="1" x14ac:dyDescent="0.25">
      <c r="H413" s="737"/>
    </row>
    <row r="414" spans="8:8" ht="15.75" customHeight="1" x14ac:dyDescent="0.25">
      <c r="H414" s="737"/>
    </row>
    <row r="415" spans="8:8" ht="15.75" customHeight="1" x14ac:dyDescent="0.25">
      <c r="H415" s="737"/>
    </row>
    <row r="416" spans="8:8" ht="15.75" customHeight="1" x14ac:dyDescent="0.25">
      <c r="H416" s="737"/>
    </row>
    <row r="417" spans="8:8" ht="15.75" customHeight="1" x14ac:dyDescent="0.25">
      <c r="H417" s="737"/>
    </row>
    <row r="418" spans="8:8" ht="15.75" customHeight="1" x14ac:dyDescent="0.25">
      <c r="H418" s="737"/>
    </row>
    <row r="419" spans="8:8" ht="15.75" customHeight="1" x14ac:dyDescent="0.25">
      <c r="H419" s="737"/>
    </row>
    <row r="420" spans="8:8" ht="15.75" customHeight="1" x14ac:dyDescent="0.25">
      <c r="H420" s="737"/>
    </row>
    <row r="421" spans="8:8" ht="15.75" customHeight="1" x14ac:dyDescent="0.25">
      <c r="H421" s="737"/>
    </row>
    <row r="422" spans="8:8" ht="15.75" customHeight="1" x14ac:dyDescent="0.25">
      <c r="H422" s="737"/>
    </row>
    <row r="423" spans="8:8" ht="15.75" customHeight="1" x14ac:dyDescent="0.25">
      <c r="H423" s="737"/>
    </row>
    <row r="424" spans="8:8" ht="15.75" customHeight="1" x14ac:dyDescent="0.25">
      <c r="H424" s="737"/>
    </row>
    <row r="425" spans="8:8" ht="15.75" customHeight="1" x14ac:dyDescent="0.25">
      <c r="H425" s="737"/>
    </row>
    <row r="426" spans="8:8" ht="15.75" customHeight="1" x14ac:dyDescent="0.25">
      <c r="H426" s="737"/>
    </row>
    <row r="427" spans="8:8" ht="15.75" customHeight="1" x14ac:dyDescent="0.25">
      <c r="H427" s="737"/>
    </row>
    <row r="428" spans="8:8" ht="15.75" customHeight="1" x14ac:dyDescent="0.25">
      <c r="H428" s="737"/>
    </row>
    <row r="429" spans="8:8" ht="15.75" customHeight="1" x14ac:dyDescent="0.25">
      <c r="H429" s="737"/>
    </row>
    <row r="430" spans="8:8" ht="15.75" customHeight="1" x14ac:dyDescent="0.25">
      <c r="H430" s="737"/>
    </row>
    <row r="431" spans="8:8" ht="15.75" customHeight="1" x14ac:dyDescent="0.25">
      <c r="H431" s="737"/>
    </row>
    <row r="432" spans="8:8" ht="15.75" customHeight="1" x14ac:dyDescent="0.25">
      <c r="H432" s="737"/>
    </row>
    <row r="433" spans="8:8" ht="15.75" customHeight="1" x14ac:dyDescent="0.25">
      <c r="H433" s="737"/>
    </row>
    <row r="434" spans="8:8" ht="15.75" customHeight="1" x14ac:dyDescent="0.25">
      <c r="H434" s="737"/>
    </row>
    <row r="435" spans="8:8" ht="15.75" customHeight="1" x14ac:dyDescent="0.25">
      <c r="H435" s="737"/>
    </row>
    <row r="436" spans="8:8" ht="15.75" customHeight="1" x14ac:dyDescent="0.25">
      <c r="H436" s="737"/>
    </row>
    <row r="437" spans="8:8" ht="15.75" customHeight="1" x14ac:dyDescent="0.25">
      <c r="H437" s="737"/>
    </row>
    <row r="438" spans="8:8" ht="15.75" customHeight="1" x14ac:dyDescent="0.25">
      <c r="H438" s="737"/>
    </row>
    <row r="439" spans="8:8" ht="15.75" customHeight="1" x14ac:dyDescent="0.25">
      <c r="H439" s="737"/>
    </row>
    <row r="440" spans="8:8" ht="15.75" customHeight="1" x14ac:dyDescent="0.25">
      <c r="H440" s="737"/>
    </row>
    <row r="441" spans="8:8" ht="15.75" customHeight="1" x14ac:dyDescent="0.25">
      <c r="H441" s="737"/>
    </row>
    <row r="442" spans="8:8" ht="15.75" customHeight="1" x14ac:dyDescent="0.25">
      <c r="H442" s="737"/>
    </row>
    <row r="443" spans="8:8" ht="15.75" customHeight="1" x14ac:dyDescent="0.25">
      <c r="H443" s="737"/>
    </row>
    <row r="444" spans="8:8" ht="15.75" customHeight="1" x14ac:dyDescent="0.25">
      <c r="H444" s="737"/>
    </row>
    <row r="445" spans="8:8" ht="15.75" customHeight="1" x14ac:dyDescent="0.25">
      <c r="H445" s="737"/>
    </row>
    <row r="446" spans="8:8" ht="15.75" customHeight="1" x14ac:dyDescent="0.25">
      <c r="H446" s="737"/>
    </row>
    <row r="447" spans="8:8" ht="15.75" customHeight="1" x14ac:dyDescent="0.25">
      <c r="H447" s="737"/>
    </row>
    <row r="448" spans="8:8" ht="15.75" customHeight="1" x14ac:dyDescent="0.25">
      <c r="H448" s="737"/>
    </row>
    <row r="449" spans="8:8" ht="15.75" customHeight="1" x14ac:dyDescent="0.25">
      <c r="H449" s="737"/>
    </row>
    <row r="450" spans="8:8" ht="15.75" customHeight="1" x14ac:dyDescent="0.25">
      <c r="H450" s="737"/>
    </row>
    <row r="451" spans="8:8" ht="15.75" customHeight="1" x14ac:dyDescent="0.25">
      <c r="H451" s="737"/>
    </row>
    <row r="452" spans="8:8" ht="15.75" customHeight="1" x14ac:dyDescent="0.25">
      <c r="H452" s="737"/>
    </row>
    <row r="453" spans="8:8" ht="15.75" customHeight="1" x14ac:dyDescent="0.25">
      <c r="H453" s="737"/>
    </row>
    <row r="454" spans="8:8" ht="15.75" customHeight="1" x14ac:dyDescent="0.25">
      <c r="H454" s="737"/>
    </row>
    <row r="455" spans="8:8" ht="15.75" customHeight="1" x14ac:dyDescent="0.25">
      <c r="H455" s="737"/>
    </row>
    <row r="456" spans="8:8" ht="15.75" customHeight="1" x14ac:dyDescent="0.25">
      <c r="H456" s="737"/>
    </row>
    <row r="457" spans="8:8" ht="15.75" customHeight="1" x14ac:dyDescent="0.25">
      <c r="H457" s="737"/>
    </row>
    <row r="458" spans="8:8" ht="15.75" customHeight="1" x14ac:dyDescent="0.25">
      <c r="H458" s="737"/>
    </row>
    <row r="459" spans="8:8" ht="15.75" customHeight="1" x14ac:dyDescent="0.25">
      <c r="H459" s="737"/>
    </row>
    <row r="460" spans="8:8" ht="15.75" customHeight="1" x14ac:dyDescent="0.25">
      <c r="H460" s="737"/>
    </row>
    <row r="461" spans="8:8" ht="15.75" customHeight="1" x14ac:dyDescent="0.25">
      <c r="H461" s="737"/>
    </row>
    <row r="462" spans="8:8" ht="15.75" customHeight="1" x14ac:dyDescent="0.25">
      <c r="H462" s="737"/>
    </row>
    <row r="463" spans="8:8" ht="15.75" customHeight="1" x14ac:dyDescent="0.25">
      <c r="H463" s="737"/>
    </row>
    <row r="464" spans="8:8" ht="15.75" customHeight="1" x14ac:dyDescent="0.25">
      <c r="H464" s="737"/>
    </row>
    <row r="465" spans="8:8" ht="15.75" customHeight="1" x14ac:dyDescent="0.25">
      <c r="H465" s="737"/>
    </row>
    <row r="466" spans="8:8" ht="15.75" customHeight="1" x14ac:dyDescent="0.25">
      <c r="H466" s="737"/>
    </row>
    <row r="467" spans="8:8" ht="15.75" customHeight="1" x14ac:dyDescent="0.25">
      <c r="H467" s="737"/>
    </row>
    <row r="468" spans="8:8" ht="15.75" customHeight="1" x14ac:dyDescent="0.25">
      <c r="H468" s="737"/>
    </row>
    <row r="469" spans="8:8" ht="15.75" customHeight="1" x14ac:dyDescent="0.25">
      <c r="H469" s="737"/>
    </row>
    <row r="470" spans="8:8" ht="15.75" customHeight="1" x14ac:dyDescent="0.25">
      <c r="H470" s="737"/>
    </row>
    <row r="471" spans="8:8" ht="15.75" customHeight="1" x14ac:dyDescent="0.25">
      <c r="H471" s="737"/>
    </row>
    <row r="472" spans="8:8" ht="15.75" customHeight="1" x14ac:dyDescent="0.25">
      <c r="H472" s="737"/>
    </row>
    <row r="473" spans="8:8" ht="15.75" customHeight="1" x14ac:dyDescent="0.25">
      <c r="H473" s="737"/>
    </row>
    <row r="474" spans="8:8" ht="15.75" customHeight="1" x14ac:dyDescent="0.25">
      <c r="H474" s="737"/>
    </row>
    <row r="475" spans="8:8" ht="15.75" customHeight="1" x14ac:dyDescent="0.25">
      <c r="H475" s="737"/>
    </row>
    <row r="476" spans="8:8" ht="15.75" customHeight="1" x14ac:dyDescent="0.25">
      <c r="H476" s="737"/>
    </row>
    <row r="477" spans="8:8" ht="15.75" customHeight="1" x14ac:dyDescent="0.25">
      <c r="H477" s="737"/>
    </row>
    <row r="478" spans="8:8" ht="15.75" customHeight="1" x14ac:dyDescent="0.25">
      <c r="H478" s="737"/>
    </row>
    <row r="479" spans="8:8" ht="15.75" customHeight="1" x14ac:dyDescent="0.25">
      <c r="H479" s="737"/>
    </row>
    <row r="480" spans="8:8" ht="15.75" customHeight="1" x14ac:dyDescent="0.25">
      <c r="H480" s="737"/>
    </row>
    <row r="481" spans="8:8" ht="15.75" customHeight="1" x14ac:dyDescent="0.25">
      <c r="H481" s="737"/>
    </row>
    <row r="482" spans="8:8" ht="15.75" customHeight="1" x14ac:dyDescent="0.25">
      <c r="H482" s="737"/>
    </row>
    <row r="483" spans="8:8" ht="15.75" customHeight="1" x14ac:dyDescent="0.25">
      <c r="H483" s="737"/>
    </row>
    <row r="484" spans="8:8" ht="15.75" customHeight="1" x14ac:dyDescent="0.25">
      <c r="H484" s="737"/>
    </row>
    <row r="485" spans="8:8" ht="15.75" customHeight="1" x14ac:dyDescent="0.25">
      <c r="H485" s="737"/>
    </row>
    <row r="486" spans="8:8" ht="15.75" customHeight="1" x14ac:dyDescent="0.25">
      <c r="H486" s="737"/>
    </row>
    <row r="487" spans="8:8" ht="15.75" customHeight="1" x14ac:dyDescent="0.25">
      <c r="H487" s="737"/>
    </row>
    <row r="488" spans="8:8" ht="15.75" customHeight="1" x14ac:dyDescent="0.25">
      <c r="H488" s="737"/>
    </row>
    <row r="489" spans="8:8" ht="15.75" customHeight="1" x14ac:dyDescent="0.25">
      <c r="H489" s="737"/>
    </row>
    <row r="490" spans="8:8" ht="15.75" customHeight="1" x14ac:dyDescent="0.25">
      <c r="H490" s="737"/>
    </row>
    <row r="491" spans="8:8" ht="15.75" customHeight="1" x14ac:dyDescent="0.25">
      <c r="H491" s="737"/>
    </row>
    <row r="492" spans="8:8" ht="15.75" customHeight="1" x14ac:dyDescent="0.25">
      <c r="H492" s="737"/>
    </row>
    <row r="493" spans="8:8" ht="15.75" customHeight="1" x14ac:dyDescent="0.25">
      <c r="H493" s="737"/>
    </row>
    <row r="494" spans="8:8" ht="15.75" customHeight="1" x14ac:dyDescent="0.25">
      <c r="H494" s="737"/>
    </row>
    <row r="495" spans="8:8" ht="15.75" customHeight="1" x14ac:dyDescent="0.25">
      <c r="H495" s="737"/>
    </row>
    <row r="496" spans="8:8" ht="15.75" customHeight="1" x14ac:dyDescent="0.25">
      <c r="H496" s="737"/>
    </row>
    <row r="497" spans="8:8" ht="15.75" customHeight="1" x14ac:dyDescent="0.25">
      <c r="H497" s="737"/>
    </row>
    <row r="498" spans="8:8" ht="15.75" customHeight="1" x14ac:dyDescent="0.25">
      <c r="H498" s="737"/>
    </row>
    <row r="499" spans="8:8" ht="15.75" customHeight="1" x14ac:dyDescent="0.25">
      <c r="H499" s="737"/>
    </row>
    <row r="500" spans="8:8" ht="15.75" customHeight="1" x14ac:dyDescent="0.25">
      <c r="H500" s="737"/>
    </row>
    <row r="501" spans="8:8" ht="15.75" customHeight="1" x14ac:dyDescent="0.25">
      <c r="H501" s="737"/>
    </row>
    <row r="502" spans="8:8" ht="15.75" customHeight="1" x14ac:dyDescent="0.25">
      <c r="H502" s="737"/>
    </row>
    <row r="503" spans="8:8" ht="15.75" customHeight="1" x14ac:dyDescent="0.25">
      <c r="H503" s="737"/>
    </row>
    <row r="504" spans="8:8" ht="15.75" customHeight="1" x14ac:dyDescent="0.25">
      <c r="H504" s="737"/>
    </row>
    <row r="505" spans="8:8" ht="15.75" customHeight="1" x14ac:dyDescent="0.25">
      <c r="H505" s="737"/>
    </row>
    <row r="506" spans="8:8" ht="15.75" customHeight="1" x14ac:dyDescent="0.25">
      <c r="H506" s="737"/>
    </row>
    <row r="507" spans="8:8" ht="15.75" customHeight="1" x14ac:dyDescent="0.25">
      <c r="H507" s="737"/>
    </row>
    <row r="508" spans="8:8" ht="15.75" customHeight="1" x14ac:dyDescent="0.25">
      <c r="H508" s="737"/>
    </row>
    <row r="509" spans="8:8" ht="15.75" customHeight="1" x14ac:dyDescent="0.25">
      <c r="H509" s="737"/>
    </row>
    <row r="510" spans="8:8" ht="15.75" customHeight="1" x14ac:dyDescent="0.25">
      <c r="H510" s="737"/>
    </row>
    <row r="511" spans="8:8" ht="15.75" customHeight="1" x14ac:dyDescent="0.25">
      <c r="H511" s="737"/>
    </row>
    <row r="512" spans="8:8" ht="15.75" customHeight="1" x14ac:dyDescent="0.25">
      <c r="H512" s="737"/>
    </row>
    <row r="513" spans="8:8" ht="15.75" customHeight="1" x14ac:dyDescent="0.25">
      <c r="H513" s="737"/>
    </row>
    <row r="514" spans="8:8" ht="15.75" customHeight="1" x14ac:dyDescent="0.25">
      <c r="H514" s="737"/>
    </row>
    <row r="515" spans="8:8" ht="15.75" customHeight="1" x14ac:dyDescent="0.25">
      <c r="H515" s="737"/>
    </row>
    <row r="516" spans="8:8" ht="15.75" customHeight="1" x14ac:dyDescent="0.25">
      <c r="H516" s="737"/>
    </row>
    <row r="517" spans="8:8" ht="15.75" customHeight="1" x14ac:dyDescent="0.25">
      <c r="H517" s="737"/>
    </row>
    <row r="518" spans="8:8" ht="15.75" customHeight="1" x14ac:dyDescent="0.25">
      <c r="H518" s="737"/>
    </row>
    <row r="519" spans="8:8" ht="15.75" customHeight="1" x14ac:dyDescent="0.25">
      <c r="H519" s="737"/>
    </row>
    <row r="520" spans="8:8" ht="15.75" customHeight="1" x14ac:dyDescent="0.25">
      <c r="H520" s="737"/>
    </row>
    <row r="521" spans="8:8" ht="15.75" customHeight="1" x14ac:dyDescent="0.25">
      <c r="H521" s="737"/>
    </row>
    <row r="522" spans="8:8" ht="15.75" customHeight="1" x14ac:dyDescent="0.25">
      <c r="H522" s="737"/>
    </row>
    <row r="523" spans="8:8" ht="15.75" customHeight="1" x14ac:dyDescent="0.25">
      <c r="H523" s="737"/>
    </row>
    <row r="524" spans="8:8" ht="15.75" customHeight="1" x14ac:dyDescent="0.25">
      <c r="H524" s="737"/>
    </row>
    <row r="525" spans="8:8" ht="15.75" customHeight="1" x14ac:dyDescent="0.25">
      <c r="H525" s="737"/>
    </row>
    <row r="526" spans="8:8" ht="15.75" customHeight="1" x14ac:dyDescent="0.25">
      <c r="H526" s="737"/>
    </row>
    <row r="527" spans="8:8" ht="15.75" customHeight="1" x14ac:dyDescent="0.25">
      <c r="H527" s="737"/>
    </row>
    <row r="528" spans="8:8" ht="15.75" customHeight="1" x14ac:dyDescent="0.25">
      <c r="H528" s="737"/>
    </row>
    <row r="529" spans="8:8" ht="15.75" customHeight="1" x14ac:dyDescent="0.25">
      <c r="H529" s="737"/>
    </row>
    <row r="530" spans="8:8" ht="15.75" customHeight="1" x14ac:dyDescent="0.25">
      <c r="H530" s="737"/>
    </row>
    <row r="531" spans="8:8" ht="15.75" customHeight="1" x14ac:dyDescent="0.25">
      <c r="H531" s="737"/>
    </row>
    <row r="532" spans="8:8" ht="15.75" customHeight="1" x14ac:dyDescent="0.25">
      <c r="H532" s="737"/>
    </row>
    <row r="533" spans="8:8" ht="15.75" customHeight="1" x14ac:dyDescent="0.25">
      <c r="H533" s="737"/>
    </row>
    <row r="534" spans="8:8" ht="15.75" customHeight="1" x14ac:dyDescent="0.25">
      <c r="H534" s="737"/>
    </row>
    <row r="535" spans="8:8" ht="15.75" customHeight="1" x14ac:dyDescent="0.25">
      <c r="H535" s="737"/>
    </row>
    <row r="536" spans="8:8" ht="15.75" customHeight="1" x14ac:dyDescent="0.25">
      <c r="H536" s="737"/>
    </row>
    <row r="537" spans="8:8" ht="15.75" customHeight="1" x14ac:dyDescent="0.25">
      <c r="H537" s="737"/>
    </row>
    <row r="538" spans="8:8" ht="15.75" customHeight="1" x14ac:dyDescent="0.25">
      <c r="H538" s="737"/>
    </row>
    <row r="539" spans="8:8" ht="15.75" customHeight="1" x14ac:dyDescent="0.25">
      <c r="H539" s="737"/>
    </row>
    <row r="540" spans="8:8" ht="15.75" customHeight="1" x14ac:dyDescent="0.25">
      <c r="H540" s="737"/>
    </row>
    <row r="541" spans="8:8" ht="15.75" customHeight="1" x14ac:dyDescent="0.25">
      <c r="H541" s="737"/>
    </row>
    <row r="542" spans="8:8" ht="15.75" customHeight="1" x14ac:dyDescent="0.25">
      <c r="H542" s="737"/>
    </row>
    <row r="543" spans="8:8" ht="15.75" customHeight="1" x14ac:dyDescent="0.25">
      <c r="H543" s="737"/>
    </row>
    <row r="544" spans="8:8" ht="15.75" customHeight="1" x14ac:dyDescent="0.25">
      <c r="H544" s="737"/>
    </row>
    <row r="545" spans="8:8" ht="15.75" customHeight="1" x14ac:dyDescent="0.25">
      <c r="H545" s="737"/>
    </row>
    <row r="546" spans="8:8" ht="15.75" customHeight="1" x14ac:dyDescent="0.25">
      <c r="H546" s="737"/>
    </row>
    <row r="547" spans="8:8" ht="15.75" customHeight="1" x14ac:dyDescent="0.25">
      <c r="H547" s="737"/>
    </row>
    <row r="548" spans="8:8" ht="15.75" customHeight="1" x14ac:dyDescent="0.25">
      <c r="H548" s="737"/>
    </row>
    <row r="549" spans="8:8" ht="15.75" customHeight="1" x14ac:dyDescent="0.25">
      <c r="H549" s="737"/>
    </row>
    <row r="550" spans="8:8" ht="15.75" customHeight="1" x14ac:dyDescent="0.25">
      <c r="H550" s="737"/>
    </row>
    <row r="551" spans="8:8" ht="15.75" customHeight="1" x14ac:dyDescent="0.25">
      <c r="H551" s="737"/>
    </row>
    <row r="552" spans="8:8" ht="15.75" customHeight="1" x14ac:dyDescent="0.25">
      <c r="H552" s="737"/>
    </row>
    <row r="553" spans="8:8" ht="15.75" customHeight="1" x14ac:dyDescent="0.25">
      <c r="H553" s="737"/>
    </row>
    <row r="554" spans="8:8" ht="15.75" customHeight="1" x14ac:dyDescent="0.25">
      <c r="H554" s="737"/>
    </row>
    <row r="555" spans="8:8" ht="15.75" customHeight="1" x14ac:dyDescent="0.25">
      <c r="H555" s="737"/>
    </row>
    <row r="556" spans="8:8" ht="15.75" customHeight="1" x14ac:dyDescent="0.25">
      <c r="H556" s="737"/>
    </row>
    <row r="557" spans="8:8" ht="15.75" customHeight="1" x14ac:dyDescent="0.25">
      <c r="H557" s="737"/>
    </row>
    <row r="558" spans="8:8" ht="15.75" customHeight="1" x14ac:dyDescent="0.25">
      <c r="H558" s="737"/>
    </row>
    <row r="559" spans="8:8" ht="15.75" customHeight="1" x14ac:dyDescent="0.25">
      <c r="H559" s="737"/>
    </row>
    <row r="560" spans="8:8" ht="15.75" customHeight="1" x14ac:dyDescent="0.25">
      <c r="H560" s="737"/>
    </row>
    <row r="561" spans="8:8" ht="15.75" customHeight="1" x14ac:dyDescent="0.25">
      <c r="H561" s="737"/>
    </row>
    <row r="562" spans="8:8" ht="15.75" customHeight="1" x14ac:dyDescent="0.25">
      <c r="H562" s="737"/>
    </row>
    <row r="563" spans="8:8" ht="15.75" customHeight="1" x14ac:dyDescent="0.25">
      <c r="H563" s="737"/>
    </row>
    <row r="564" spans="8:8" ht="15.75" customHeight="1" x14ac:dyDescent="0.25">
      <c r="H564" s="737"/>
    </row>
    <row r="565" spans="8:8" ht="15.75" customHeight="1" x14ac:dyDescent="0.25">
      <c r="H565" s="737"/>
    </row>
    <row r="566" spans="8:8" ht="15.75" customHeight="1" x14ac:dyDescent="0.25">
      <c r="H566" s="737"/>
    </row>
    <row r="567" spans="8:8" ht="15.75" customHeight="1" x14ac:dyDescent="0.25">
      <c r="H567" s="737"/>
    </row>
    <row r="568" spans="8:8" ht="15.75" customHeight="1" x14ac:dyDescent="0.25">
      <c r="H568" s="737"/>
    </row>
    <row r="569" spans="8:8" ht="15.75" customHeight="1" x14ac:dyDescent="0.25">
      <c r="H569" s="737"/>
    </row>
    <row r="570" spans="8:8" ht="15.75" customHeight="1" x14ac:dyDescent="0.25">
      <c r="H570" s="737"/>
    </row>
    <row r="571" spans="8:8" ht="15.75" customHeight="1" x14ac:dyDescent="0.25">
      <c r="H571" s="737"/>
    </row>
    <row r="572" spans="8:8" ht="15.75" customHeight="1" x14ac:dyDescent="0.25">
      <c r="H572" s="737"/>
    </row>
    <row r="573" spans="8:8" ht="15.75" customHeight="1" x14ac:dyDescent="0.25">
      <c r="H573" s="737"/>
    </row>
    <row r="574" spans="8:8" ht="15.75" customHeight="1" x14ac:dyDescent="0.25">
      <c r="H574" s="737"/>
    </row>
    <row r="575" spans="8:8" ht="15.75" customHeight="1" x14ac:dyDescent="0.25">
      <c r="H575" s="737"/>
    </row>
    <row r="576" spans="8:8" ht="15.75" customHeight="1" x14ac:dyDescent="0.25">
      <c r="H576" s="737"/>
    </row>
    <row r="577" spans="8:8" ht="15.75" customHeight="1" x14ac:dyDescent="0.25">
      <c r="H577" s="737"/>
    </row>
    <row r="578" spans="8:8" ht="15.75" customHeight="1" x14ac:dyDescent="0.25">
      <c r="H578" s="737"/>
    </row>
    <row r="579" spans="8:8" ht="15.75" customHeight="1" x14ac:dyDescent="0.25">
      <c r="H579" s="737"/>
    </row>
    <row r="580" spans="8:8" ht="15.75" customHeight="1" x14ac:dyDescent="0.25">
      <c r="H580" s="737"/>
    </row>
    <row r="581" spans="8:8" ht="15.75" customHeight="1" x14ac:dyDescent="0.25">
      <c r="H581" s="737"/>
    </row>
    <row r="582" spans="8:8" ht="15.75" customHeight="1" x14ac:dyDescent="0.25">
      <c r="H582" s="737"/>
    </row>
    <row r="583" spans="8:8" ht="15.75" customHeight="1" x14ac:dyDescent="0.25">
      <c r="H583" s="737"/>
    </row>
    <row r="584" spans="8:8" ht="15.75" customHeight="1" x14ac:dyDescent="0.25">
      <c r="H584" s="737"/>
    </row>
    <row r="585" spans="8:8" ht="15.75" customHeight="1" x14ac:dyDescent="0.25">
      <c r="H585" s="737"/>
    </row>
    <row r="586" spans="8:8" ht="15.75" customHeight="1" x14ac:dyDescent="0.25">
      <c r="H586" s="737"/>
    </row>
    <row r="587" spans="8:8" ht="15.75" customHeight="1" x14ac:dyDescent="0.25">
      <c r="H587" s="737"/>
    </row>
    <row r="588" spans="8:8" ht="15.75" customHeight="1" x14ac:dyDescent="0.25">
      <c r="H588" s="737"/>
    </row>
    <row r="589" spans="8:8" ht="15.75" customHeight="1" x14ac:dyDescent="0.25">
      <c r="H589" s="737"/>
    </row>
    <row r="590" spans="8:8" ht="15.75" customHeight="1" x14ac:dyDescent="0.25">
      <c r="H590" s="737"/>
    </row>
    <row r="591" spans="8:8" ht="15.75" customHeight="1" x14ac:dyDescent="0.25">
      <c r="H591" s="737"/>
    </row>
    <row r="592" spans="8:8" ht="15.75" customHeight="1" x14ac:dyDescent="0.25">
      <c r="H592" s="737"/>
    </row>
    <row r="593" spans="8:8" ht="15.75" customHeight="1" x14ac:dyDescent="0.25">
      <c r="H593" s="737"/>
    </row>
    <row r="594" spans="8:8" ht="15.75" customHeight="1" x14ac:dyDescent="0.25">
      <c r="H594" s="737"/>
    </row>
    <row r="595" spans="8:8" ht="15.75" customHeight="1" x14ac:dyDescent="0.25">
      <c r="H595" s="737"/>
    </row>
    <row r="596" spans="8:8" ht="15.75" customHeight="1" x14ac:dyDescent="0.25">
      <c r="H596" s="737"/>
    </row>
    <row r="597" spans="8:8" ht="15.75" customHeight="1" x14ac:dyDescent="0.25">
      <c r="H597" s="737"/>
    </row>
    <row r="598" spans="8:8" ht="15.75" customHeight="1" x14ac:dyDescent="0.25">
      <c r="H598" s="737"/>
    </row>
    <row r="599" spans="8:8" ht="15.75" customHeight="1" x14ac:dyDescent="0.25">
      <c r="H599" s="737"/>
    </row>
    <row r="600" spans="8:8" ht="15.75" customHeight="1" x14ac:dyDescent="0.25">
      <c r="H600" s="737"/>
    </row>
    <row r="601" spans="8:8" ht="15.75" customHeight="1" x14ac:dyDescent="0.25">
      <c r="H601" s="737"/>
    </row>
    <row r="602" spans="8:8" ht="15.75" customHeight="1" x14ac:dyDescent="0.25">
      <c r="H602" s="737"/>
    </row>
    <row r="603" spans="8:8" ht="15.75" customHeight="1" x14ac:dyDescent="0.25">
      <c r="H603" s="737"/>
    </row>
    <row r="604" spans="8:8" ht="15.75" customHeight="1" x14ac:dyDescent="0.25">
      <c r="H604" s="737"/>
    </row>
    <row r="605" spans="8:8" ht="15.75" customHeight="1" x14ac:dyDescent="0.25">
      <c r="H605" s="737"/>
    </row>
    <row r="606" spans="8:8" ht="15.75" customHeight="1" x14ac:dyDescent="0.25">
      <c r="H606" s="737"/>
    </row>
    <row r="607" spans="8:8" ht="15.75" customHeight="1" x14ac:dyDescent="0.25">
      <c r="H607" s="737"/>
    </row>
    <row r="608" spans="8:8" ht="15.75" customHeight="1" x14ac:dyDescent="0.25">
      <c r="H608" s="737"/>
    </row>
    <row r="609" spans="8:8" ht="15.75" customHeight="1" x14ac:dyDescent="0.25">
      <c r="H609" s="737"/>
    </row>
    <row r="610" spans="8:8" ht="15.75" customHeight="1" x14ac:dyDescent="0.25">
      <c r="H610" s="737"/>
    </row>
    <row r="611" spans="8:8" ht="15.75" customHeight="1" x14ac:dyDescent="0.25">
      <c r="H611" s="737"/>
    </row>
    <row r="612" spans="8:8" ht="15.75" customHeight="1" x14ac:dyDescent="0.25">
      <c r="H612" s="737"/>
    </row>
    <row r="613" spans="8:8" ht="15.75" customHeight="1" x14ac:dyDescent="0.25">
      <c r="H613" s="737"/>
    </row>
    <row r="614" spans="8:8" ht="15.75" customHeight="1" x14ac:dyDescent="0.25">
      <c r="H614" s="737"/>
    </row>
    <row r="615" spans="8:8" ht="15.75" customHeight="1" x14ac:dyDescent="0.25">
      <c r="H615" s="737"/>
    </row>
    <row r="616" spans="8:8" ht="15.75" customHeight="1" x14ac:dyDescent="0.25">
      <c r="H616" s="737"/>
    </row>
    <row r="617" spans="8:8" ht="15.75" customHeight="1" x14ac:dyDescent="0.25">
      <c r="H617" s="737"/>
    </row>
    <row r="618" spans="8:8" ht="15.75" customHeight="1" x14ac:dyDescent="0.25">
      <c r="H618" s="737"/>
    </row>
    <row r="619" spans="8:8" ht="15.75" customHeight="1" x14ac:dyDescent="0.25">
      <c r="H619" s="737"/>
    </row>
    <row r="620" spans="8:8" ht="15.75" customHeight="1" x14ac:dyDescent="0.25">
      <c r="H620" s="737"/>
    </row>
    <row r="621" spans="8:8" ht="15.75" customHeight="1" x14ac:dyDescent="0.25">
      <c r="H621" s="737"/>
    </row>
    <row r="622" spans="8:8" ht="15.75" customHeight="1" x14ac:dyDescent="0.25">
      <c r="H622" s="737"/>
    </row>
    <row r="623" spans="8:8" ht="15.75" customHeight="1" x14ac:dyDescent="0.25">
      <c r="H623" s="737"/>
    </row>
    <row r="624" spans="8:8" ht="15.75" customHeight="1" x14ac:dyDescent="0.25">
      <c r="H624" s="737"/>
    </row>
    <row r="625" spans="8:8" ht="15.75" customHeight="1" x14ac:dyDescent="0.25">
      <c r="H625" s="737"/>
    </row>
    <row r="626" spans="8:8" ht="15.75" customHeight="1" x14ac:dyDescent="0.25">
      <c r="H626" s="737"/>
    </row>
    <row r="627" spans="8:8" ht="15.75" customHeight="1" x14ac:dyDescent="0.25">
      <c r="H627" s="737"/>
    </row>
    <row r="628" spans="8:8" ht="15.75" customHeight="1" x14ac:dyDescent="0.25">
      <c r="H628" s="737"/>
    </row>
    <row r="629" spans="8:8" ht="15.75" customHeight="1" x14ac:dyDescent="0.25">
      <c r="H629" s="737"/>
    </row>
    <row r="630" spans="8:8" ht="15.75" customHeight="1" x14ac:dyDescent="0.25">
      <c r="H630" s="737"/>
    </row>
    <row r="631" spans="8:8" ht="15.75" customHeight="1" x14ac:dyDescent="0.25">
      <c r="H631" s="737"/>
    </row>
    <row r="632" spans="8:8" ht="15.75" customHeight="1" x14ac:dyDescent="0.25">
      <c r="H632" s="737"/>
    </row>
    <row r="633" spans="8:8" ht="15.75" customHeight="1" x14ac:dyDescent="0.25">
      <c r="H633" s="737"/>
    </row>
    <row r="634" spans="8:8" ht="15.75" customHeight="1" x14ac:dyDescent="0.25">
      <c r="H634" s="737"/>
    </row>
    <row r="635" spans="8:8" ht="15.75" customHeight="1" x14ac:dyDescent="0.25">
      <c r="H635" s="737"/>
    </row>
    <row r="636" spans="8:8" ht="15.75" customHeight="1" x14ac:dyDescent="0.25">
      <c r="H636" s="737"/>
    </row>
    <row r="637" spans="8:8" ht="15.75" customHeight="1" x14ac:dyDescent="0.25">
      <c r="H637" s="737"/>
    </row>
    <row r="638" spans="8:8" ht="15.75" customHeight="1" x14ac:dyDescent="0.25">
      <c r="H638" s="737"/>
    </row>
    <row r="639" spans="8:8" ht="15.75" customHeight="1" x14ac:dyDescent="0.25">
      <c r="H639" s="737"/>
    </row>
    <row r="640" spans="8:8" ht="15.75" customHeight="1" x14ac:dyDescent="0.25">
      <c r="H640" s="737"/>
    </row>
    <row r="641" spans="8:8" ht="15.75" customHeight="1" x14ac:dyDescent="0.25">
      <c r="H641" s="737"/>
    </row>
    <row r="642" spans="8:8" ht="15.75" customHeight="1" x14ac:dyDescent="0.25">
      <c r="H642" s="737"/>
    </row>
    <row r="643" spans="8:8" ht="15.75" customHeight="1" x14ac:dyDescent="0.25">
      <c r="H643" s="737"/>
    </row>
    <row r="644" spans="8:8" ht="15.75" customHeight="1" x14ac:dyDescent="0.25">
      <c r="H644" s="737"/>
    </row>
    <row r="645" spans="8:8" ht="15.75" customHeight="1" x14ac:dyDescent="0.25">
      <c r="H645" s="737"/>
    </row>
    <row r="646" spans="8:8" ht="15.75" customHeight="1" x14ac:dyDescent="0.25">
      <c r="H646" s="737"/>
    </row>
    <row r="647" spans="8:8" ht="15.75" customHeight="1" x14ac:dyDescent="0.25">
      <c r="H647" s="737"/>
    </row>
    <row r="648" spans="8:8" ht="15.75" customHeight="1" x14ac:dyDescent="0.25">
      <c r="H648" s="737"/>
    </row>
    <row r="649" spans="8:8" ht="15.75" customHeight="1" x14ac:dyDescent="0.25">
      <c r="H649" s="737"/>
    </row>
    <row r="650" spans="8:8" ht="15.75" customHeight="1" x14ac:dyDescent="0.25">
      <c r="H650" s="737"/>
    </row>
    <row r="651" spans="8:8" ht="15.75" customHeight="1" x14ac:dyDescent="0.25">
      <c r="H651" s="737"/>
    </row>
    <row r="652" spans="8:8" ht="15.75" customHeight="1" x14ac:dyDescent="0.25">
      <c r="H652" s="737"/>
    </row>
    <row r="653" spans="8:8" ht="15.75" customHeight="1" x14ac:dyDescent="0.25">
      <c r="H653" s="737"/>
    </row>
    <row r="654" spans="8:8" ht="15.75" customHeight="1" x14ac:dyDescent="0.25">
      <c r="H654" s="737"/>
    </row>
    <row r="655" spans="8:8" ht="15.75" customHeight="1" x14ac:dyDescent="0.25">
      <c r="H655" s="737"/>
    </row>
    <row r="656" spans="8:8" ht="15.75" customHeight="1" x14ac:dyDescent="0.25">
      <c r="H656" s="737"/>
    </row>
    <row r="657" spans="8:8" ht="15.75" customHeight="1" x14ac:dyDescent="0.25">
      <c r="H657" s="737"/>
    </row>
    <row r="658" spans="8:8" ht="15.75" customHeight="1" x14ac:dyDescent="0.25">
      <c r="H658" s="737"/>
    </row>
    <row r="659" spans="8:8" ht="15.75" customHeight="1" x14ac:dyDescent="0.25">
      <c r="H659" s="737"/>
    </row>
    <row r="660" spans="8:8" ht="15.75" customHeight="1" x14ac:dyDescent="0.25">
      <c r="H660" s="737"/>
    </row>
    <row r="661" spans="8:8" ht="15.75" customHeight="1" x14ac:dyDescent="0.25">
      <c r="H661" s="737"/>
    </row>
    <row r="662" spans="8:8" ht="15.75" customHeight="1" x14ac:dyDescent="0.25">
      <c r="H662" s="737"/>
    </row>
    <row r="663" spans="8:8" ht="15.75" customHeight="1" x14ac:dyDescent="0.25">
      <c r="H663" s="737"/>
    </row>
    <row r="664" spans="8:8" ht="15.75" customHeight="1" x14ac:dyDescent="0.25">
      <c r="H664" s="737"/>
    </row>
    <row r="665" spans="8:8" ht="15.75" customHeight="1" x14ac:dyDescent="0.25">
      <c r="H665" s="737"/>
    </row>
    <row r="666" spans="8:8" ht="15.75" customHeight="1" x14ac:dyDescent="0.25">
      <c r="H666" s="737"/>
    </row>
    <row r="667" spans="8:8" ht="15.75" customHeight="1" x14ac:dyDescent="0.25">
      <c r="H667" s="737"/>
    </row>
    <row r="668" spans="8:8" ht="15.75" customHeight="1" x14ac:dyDescent="0.25">
      <c r="H668" s="737"/>
    </row>
    <row r="669" spans="8:8" ht="15.75" customHeight="1" x14ac:dyDescent="0.25">
      <c r="H669" s="737"/>
    </row>
    <row r="670" spans="8:8" ht="15.75" customHeight="1" x14ac:dyDescent="0.25">
      <c r="H670" s="737"/>
    </row>
    <row r="671" spans="8:8" ht="15.75" customHeight="1" x14ac:dyDescent="0.25">
      <c r="H671" s="737"/>
    </row>
    <row r="672" spans="8:8" ht="15.75" customHeight="1" x14ac:dyDescent="0.25">
      <c r="H672" s="737"/>
    </row>
    <row r="673" spans="8:8" ht="15.75" customHeight="1" x14ac:dyDescent="0.25">
      <c r="H673" s="737"/>
    </row>
    <row r="674" spans="8:8" ht="15.75" customHeight="1" x14ac:dyDescent="0.25">
      <c r="H674" s="737"/>
    </row>
    <row r="675" spans="8:8" ht="15.75" customHeight="1" x14ac:dyDescent="0.25">
      <c r="H675" s="737"/>
    </row>
    <row r="676" spans="8:8" ht="15.75" customHeight="1" x14ac:dyDescent="0.25">
      <c r="H676" s="737"/>
    </row>
    <row r="677" spans="8:8" ht="15.75" customHeight="1" x14ac:dyDescent="0.25">
      <c r="H677" s="737"/>
    </row>
    <row r="678" spans="8:8" ht="15.75" customHeight="1" x14ac:dyDescent="0.25">
      <c r="H678" s="737"/>
    </row>
    <row r="679" spans="8:8" ht="15.75" customHeight="1" x14ac:dyDescent="0.25">
      <c r="H679" s="737"/>
    </row>
    <row r="680" spans="8:8" ht="15.75" customHeight="1" x14ac:dyDescent="0.25">
      <c r="H680" s="737"/>
    </row>
    <row r="681" spans="8:8" ht="15.75" customHeight="1" x14ac:dyDescent="0.25">
      <c r="H681" s="737"/>
    </row>
    <row r="682" spans="8:8" ht="15.75" customHeight="1" x14ac:dyDescent="0.25">
      <c r="H682" s="737"/>
    </row>
    <row r="683" spans="8:8" ht="15.75" customHeight="1" x14ac:dyDescent="0.25">
      <c r="H683" s="737"/>
    </row>
    <row r="684" spans="8:8" ht="15.75" customHeight="1" x14ac:dyDescent="0.25">
      <c r="H684" s="737"/>
    </row>
    <row r="685" spans="8:8" ht="15.75" customHeight="1" x14ac:dyDescent="0.25">
      <c r="H685" s="737"/>
    </row>
    <row r="686" spans="8:8" ht="15.75" customHeight="1" x14ac:dyDescent="0.25">
      <c r="H686" s="737"/>
    </row>
    <row r="687" spans="8:8" ht="15.75" customHeight="1" x14ac:dyDescent="0.25">
      <c r="H687" s="737"/>
    </row>
    <row r="688" spans="8:8" ht="15.75" customHeight="1" x14ac:dyDescent="0.25">
      <c r="H688" s="737"/>
    </row>
    <row r="689" spans="8:8" ht="15.75" customHeight="1" x14ac:dyDescent="0.25">
      <c r="H689" s="737"/>
    </row>
    <row r="690" spans="8:8" ht="15.75" customHeight="1" x14ac:dyDescent="0.25">
      <c r="H690" s="737"/>
    </row>
    <row r="691" spans="8:8" ht="15.75" customHeight="1" x14ac:dyDescent="0.25">
      <c r="H691" s="737"/>
    </row>
    <row r="692" spans="8:8" ht="15.75" customHeight="1" x14ac:dyDescent="0.25">
      <c r="H692" s="737"/>
    </row>
    <row r="693" spans="8:8" ht="15.75" customHeight="1" x14ac:dyDescent="0.25">
      <c r="H693" s="737"/>
    </row>
    <row r="694" spans="8:8" ht="15.75" customHeight="1" x14ac:dyDescent="0.25">
      <c r="H694" s="737"/>
    </row>
    <row r="695" spans="8:8" ht="15.75" customHeight="1" x14ac:dyDescent="0.25">
      <c r="H695" s="737"/>
    </row>
    <row r="696" spans="8:8" ht="15.75" customHeight="1" x14ac:dyDescent="0.25">
      <c r="H696" s="737"/>
    </row>
    <row r="697" spans="8:8" ht="15.75" customHeight="1" x14ac:dyDescent="0.25">
      <c r="H697" s="737"/>
    </row>
    <row r="698" spans="8:8" ht="15.75" customHeight="1" x14ac:dyDescent="0.25">
      <c r="H698" s="737"/>
    </row>
    <row r="699" spans="8:8" ht="15.75" customHeight="1" x14ac:dyDescent="0.25">
      <c r="H699" s="737"/>
    </row>
    <row r="700" spans="8:8" ht="15.75" customHeight="1" x14ac:dyDescent="0.25">
      <c r="H700" s="737"/>
    </row>
    <row r="701" spans="8:8" ht="15.75" customHeight="1" x14ac:dyDescent="0.25">
      <c r="H701" s="737"/>
    </row>
    <row r="702" spans="8:8" ht="15.75" customHeight="1" x14ac:dyDescent="0.25">
      <c r="H702" s="737"/>
    </row>
    <row r="703" spans="8:8" ht="15.75" customHeight="1" x14ac:dyDescent="0.25">
      <c r="H703" s="737"/>
    </row>
    <row r="704" spans="8:8" ht="15.75" customHeight="1" x14ac:dyDescent="0.25">
      <c r="H704" s="737"/>
    </row>
    <row r="705" spans="8:8" ht="15.75" customHeight="1" x14ac:dyDescent="0.25">
      <c r="H705" s="737"/>
    </row>
    <row r="706" spans="8:8" ht="15.75" customHeight="1" x14ac:dyDescent="0.25">
      <c r="H706" s="737"/>
    </row>
    <row r="707" spans="8:8" ht="15.75" customHeight="1" x14ac:dyDescent="0.25">
      <c r="H707" s="737"/>
    </row>
    <row r="708" spans="8:8" ht="15.75" customHeight="1" x14ac:dyDescent="0.25">
      <c r="H708" s="737"/>
    </row>
    <row r="709" spans="8:8" ht="15.75" customHeight="1" x14ac:dyDescent="0.25">
      <c r="H709" s="737"/>
    </row>
    <row r="710" spans="8:8" ht="15.75" customHeight="1" x14ac:dyDescent="0.25">
      <c r="H710" s="737"/>
    </row>
    <row r="711" spans="8:8" ht="15.75" customHeight="1" x14ac:dyDescent="0.25">
      <c r="H711" s="737"/>
    </row>
    <row r="712" spans="8:8" ht="15.75" customHeight="1" x14ac:dyDescent="0.25">
      <c r="H712" s="737"/>
    </row>
    <row r="713" spans="8:8" ht="15.75" customHeight="1" x14ac:dyDescent="0.25">
      <c r="H713" s="737"/>
    </row>
    <row r="714" spans="8:8" ht="15.75" customHeight="1" x14ac:dyDescent="0.25">
      <c r="H714" s="737"/>
    </row>
    <row r="715" spans="8:8" ht="15.75" customHeight="1" x14ac:dyDescent="0.25">
      <c r="H715" s="737"/>
    </row>
    <row r="716" spans="8:8" ht="15.75" customHeight="1" x14ac:dyDescent="0.25">
      <c r="H716" s="737"/>
    </row>
    <row r="717" spans="8:8" ht="15.75" customHeight="1" x14ac:dyDescent="0.25">
      <c r="H717" s="737"/>
    </row>
    <row r="718" spans="8:8" ht="15.75" customHeight="1" x14ac:dyDescent="0.25">
      <c r="H718" s="737"/>
    </row>
    <row r="719" spans="8:8" ht="15.75" customHeight="1" x14ac:dyDescent="0.25">
      <c r="H719" s="737"/>
    </row>
    <row r="720" spans="8:8" ht="15.75" customHeight="1" x14ac:dyDescent="0.25">
      <c r="H720" s="737"/>
    </row>
    <row r="721" spans="8:8" ht="15.75" customHeight="1" x14ac:dyDescent="0.25">
      <c r="H721" s="737"/>
    </row>
    <row r="722" spans="8:8" ht="15.75" customHeight="1" x14ac:dyDescent="0.25">
      <c r="H722" s="737"/>
    </row>
    <row r="723" spans="8:8" ht="15.75" customHeight="1" x14ac:dyDescent="0.25">
      <c r="H723" s="737"/>
    </row>
    <row r="724" spans="8:8" ht="15.75" customHeight="1" x14ac:dyDescent="0.25">
      <c r="H724" s="737"/>
    </row>
    <row r="725" spans="8:8" ht="15.75" customHeight="1" x14ac:dyDescent="0.25">
      <c r="H725" s="737"/>
    </row>
    <row r="726" spans="8:8" ht="15.75" customHeight="1" x14ac:dyDescent="0.25">
      <c r="H726" s="737"/>
    </row>
    <row r="727" spans="8:8" ht="15.75" customHeight="1" x14ac:dyDescent="0.25">
      <c r="H727" s="737"/>
    </row>
    <row r="728" spans="8:8" ht="15.75" customHeight="1" x14ac:dyDescent="0.25">
      <c r="H728" s="737"/>
    </row>
    <row r="729" spans="8:8" ht="15.75" customHeight="1" x14ac:dyDescent="0.25">
      <c r="H729" s="737"/>
    </row>
    <row r="730" spans="8:8" ht="15.75" customHeight="1" x14ac:dyDescent="0.25">
      <c r="H730" s="737"/>
    </row>
    <row r="731" spans="8:8" ht="15.75" customHeight="1" x14ac:dyDescent="0.25">
      <c r="H731" s="737"/>
    </row>
    <row r="732" spans="8:8" ht="15.75" customHeight="1" x14ac:dyDescent="0.25">
      <c r="H732" s="737"/>
    </row>
    <row r="733" spans="8:8" ht="15.75" customHeight="1" x14ac:dyDescent="0.25">
      <c r="H733" s="737"/>
    </row>
    <row r="734" spans="8:8" ht="15.75" customHeight="1" x14ac:dyDescent="0.25">
      <c r="H734" s="737"/>
    </row>
    <row r="735" spans="8:8" ht="15.75" customHeight="1" x14ac:dyDescent="0.25">
      <c r="H735" s="737"/>
    </row>
    <row r="736" spans="8:8" ht="15.75" customHeight="1" x14ac:dyDescent="0.25">
      <c r="H736" s="737"/>
    </row>
    <row r="737" spans="8:8" ht="15.75" customHeight="1" x14ac:dyDescent="0.25">
      <c r="H737" s="737"/>
    </row>
    <row r="738" spans="8:8" ht="15.75" customHeight="1" x14ac:dyDescent="0.25">
      <c r="H738" s="737"/>
    </row>
    <row r="739" spans="8:8" ht="15.75" customHeight="1" x14ac:dyDescent="0.25">
      <c r="H739" s="737"/>
    </row>
    <row r="740" spans="8:8" ht="15.75" customHeight="1" x14ac:dyDescent="0.25">
      <c r="H740" s="737"/>
    </row>
    <row r="741" spans="8:8" ht="15.75" customHeight="1" x14ac:dyDescent="0.25">
      <c r="H741" s="737"/>
    </row>
    <row r="742" spans="8:8" ht="15.75" customHeight="1" x14ac:dyDescent="0.25">
      <c r="H742" s="737"/>
    </row>
    <row r="743" spans="8:8" ht="15.75" customHeight="1" x14ac:dyDescent="0.25">
      <c r="H743" s="737"/>
    </row>
    <row r="744" spans="8:8" ht="15.75" customHeight="1" x14ac:dyDescent="0.25">
      <c r="H744" s="737"/>
    </row>
    <row r="745" spans="8:8" ht="15.75" customHeight="1" x14ac:dyDescent="0.25">
      <c r="H745" s="737"/>
    </row>
    <row r="746" spans="8:8" ht="15.75" customHeight="1" x14ac:dyDescent="0.25">
      <c r="H746" s="737"/>
    </row>
    <row r="747" spans="8:8" ht="15.75" customHeight="1" x14ac:dyDescent="0.25">
      <c r="H747" s="737"/>
    </row>
    <row r="748" spans="8:8" ht="15.75" customHeight="1" x14ac:dyDescent="0.25">
      <c r="H748" s="737"/>
    </row>
    <row r="749" spans="8:8" ht="15.75" customHeight="1" x14ac:dyDescent="0.25">
      <c r="H749" s="737"/>
    </row>
    <row r="750" spans="8:8" ht="15.75" customHeight="1" x14ac:dyDescent="0.25">
      <c r="H750" s="737"/>
    </row>
    <row r="751" spans="8:8" ht="15.75" customHeight="1" x14ac:dyDescent="0.25">
      <c r="H751" s="737"/>
    </row>
    <row r="752" spans="8:8" ht="15.75" customHeight="1" x14ac:dyDescent="0.25">
      <c r="H752" s="737"/>
    </row>
    <row r="753" spans="8:8" ht="15.75" customHeight="1" x14ac:dyDescent="0.25">
      <c r="H753" s="737"/>
    </row>
    <row r="754" spans="8:8" ht="15.75" customHeight="1" x14ac:dyDescent="0.25">
      <c r="H754" s="737"/>
    </row>
    <row r="755" spans="8:8" ht="15.75" customHeight="1" x14ac:dyDescent="0.25">
      <c r="H755" s="737"/>
    </row>
    <row r="756" spans="8:8" ht="15.75" customHeight="1" x14ac:dyDescent="0.25">
      <c r="H756" s="737"/>
    </row>
    <row r="757" spans="8:8" ht="15.75" customHeight="1" x14ac:dyDescent="0.25">
      <c r="H757" s="737"/>
    </row>
    <row r="758" spans="8:8" ht="15.75" customHeight="1" x14ac:dyDescent="0.25">
      <c r="H758" s="737"/>
    </row>
    <row r="759" spans="8:8" ht="15.75" customHeight="1" x14ac:dyDescent="0.25">
      <c r="H759" s="737"/>
    </row>
    <row r="760" spans="8:8" ht="15.75" customHeight="1" x14ac:dyDescent="0.25">
      <c r="H760" s="737"/>
    </row>
    <row r="761" spans="8:8" ht="15.75" customHeight="1" x14ac:dyDescent="0.25">
      <c r="H761" s="737"/>
    </row>
    <row r="762" spans="8:8" ht="15.75" customHeight="1" x14ac:dyDescent="0.25">
      <c r="H762" s="737"/>
    </row>
    <row r="763" spans="8:8" ht="15.75" customHeight="1" x14ac:dyDescent="0.25">
      <c r="H763" s="737"/>
    </row>
    <row r="764" spans="8:8" ht="15.75" customHeight="1" x14ac:dyDescent="0.25">
      <c r="H764" s="737"/>
    </row>
    <row r="765" spans="8:8" ht="15.75" customHeight="1" x14ac:dyDescent="0.25">
      <c r="H765" s="737"/>
    </row>
    <row r="766" spans="8:8" ht="15.75" customHeight="1" x14ac:dyDescent="0.25">
      <c r="H766" s="737"/>
    </row>
    <row r="767" spans="8:8" ht="15.75" customHeight="1" x14ac:dyDescent="0.25">
      <c r="H767" s="737"/>
    </row>
    <row r="768" spans="8:8" ht="15.75" customHeight="1" x14ac:dyDescent="0.25">
      <c r="H768" s="737"/>
    </row>
    <row r="769" spans="8:8" ht="15.75" customHeight="1" x14ac:dyDescent="0.25">
      <c r="H769" s="737"/>
    </row>
    <row r="770" spans="8:8" ht="15.75" customHeight="1" x14ac:dyDescent="0.25">
      <c r="H770" s="737"/>
    </row>
    <row r="771" spans="8:8" ht="15.75" customHeight="1" x14ac:dyDescent="0.25">
      <c r="H771" s="737"/>
    </row>
    <row r="772" spans="8:8" ht="15.75" customHeight="1" x14ac:dyDescent="0.25">
      <c r="H772" s="737"/>
    </row>
    <row r="773" spans="8:8" ht="15.75" customHeight="1" x14ac:dyDescent="0.25">
      <c r="H773" s="737"/>
    </row>
    <row r="774" spans="8:8" ht="15.75" customHeight="1" x14ac:dyDescent="0.25">
      <c r="H774" s="737"/>
    </row>
    <row r="775" spans="8:8" ht="15.75" customHeight="1" x14ac:dyDescent="0.25">
      <c r="H775" s="737"/>
    </row>
    <row r="776" spans="8:8" ht="15.75" customHeight="1" x14ac:dyDescent="0.25">
      <c r="H776" s="737"/>
    </row>
    <row r="777" spans="8:8" ht="15.75" customHeight="1" x14ac:dyDescent="0.25">
      <c r="H777" s="737"/>
    </row>
    <row r="778" spans="8:8" ht="15.75" customHeight="1" x14ac:dyDescent="0.25">
      <c r="H778" s="737"/>
    </row>
    <row r="779" spans="8:8" ht="15.75" customHeight="1" x14ac:dyDescent="0.25">
      <c r="H779" s="737"/>
    </row>
    <row r="780" spans="8:8" ht="15.75" customHeight="1" x14ac:dyDescent="0.25">
      <c r="H780" s="737"/>
    </row>
    <row r="781" spans="8:8" ht="15.75" customHeight="1" x14ac:dyDescent="0.25">
      <c r="H781" s="737"/>
    </row>
    <row r="782" spans="8:8" ht="15.75" customHeight="1" x14ac:dyDescent="0.25">
      <c r="H782" s="737"/>
    </row>
    <row r="783" spans="8:8" ht="15.75" customHeight="1" x14ac:dyDescent="0.25">
      <c r="H783" s="737"/>
    </row>
    <row r="784" spans="8:8" ht="15.75" customHeight="1" x14ac:dyDescent="0.25">
      <c r="H784" s="737"/>
    </row>
    <row r="785" spans="8:8" ht="15.75" customHeight="1" x14ac:dyDescent="0.25">
      <c r="H785" s="737"/>
    </row>
    <row r="786" spans="8:8" ht="15.75" customHeight="1" x14ac:dyDescent="0.25">
      <c r="H786" s="737"/>
    </row>
    <row r="787" spans="8:8" ht="15.75" customHeight="1" x14ac:dyDescent="0.25">
      <c r="H787" s="737"/>
    </row>
    <row r="788" spans="8:8" ht="15.75" customHeight="1" x14ac:dyDescent="0.25">
      <c r="H788" s="737"/>
    </row>
    <row r="789" spans="8:8" ht="15.75" customHeight="1" x14ac:dyDescent="0.25">
      <c r="H789" s="737"/>
    </row>
    <row r="790" spans="8:8" ht="15.75" customHeight="1" x14ac:dyDescent="0.25">
      <c r="H790" s="737"/>
    </row>
    <row r="791" spans="8:8" ht="15.75" customHeight="1" x14ac:dyDescent="0.25">
      <c r="H791" s="737"/>
    </row>
    <row r="792" spans="8:8" ht="15.75" customHeight="1" x14ac:dyDescent="0.25">
      <c r="H792" s="737"/>
    </row>
    <row r="793" spans="8:8" ht="15.75" customHeight="1" x14ac:dyDescent="0.25">
      <c r="H793" s="737"/>
    </row>
    <row r="794" spans="8:8" ht="15.75" customHeight="1" x14ac:dyDescent="0.25">
      <c r="H794" s="737"/>
    </row>
    <row r="795" spans="8:8" ht="15.75" customHeight="1" x14ac:dyDescent="0.25">
      <c r="H795" s="737"/>
    </row>
    <row r="796" spans="8:8" ht="15.75" customHeight="1" x14ac:dyDescent="0.25">
      <c r="H796" s="737"/>
    </row>
    <row r="797" spans="8:8" ht="15.75" customHeight="1" x14ac:dyDescent="0.25">
      <c r="H797" s="737"/>
    </row>
    <row r="798" spans="8:8" ht="15.75" customHeight="1" x14ac:dyDescent="0.25">
      <c r="H798" s="737"/>
    </row>
    <row r="799" spans="8:8" ht="15.75" customHeight="1" x14ac:dyDescent="0.25">
      <c r="H799" s="737"/>
    </row>
    <row r="800" spans="8:8" ht="15.75" customHeight="1" x14ac:dyDescent="0.25">
      <c r="H800" s="737"/>
    </row>
    <row r="801" spans="8:8" ht="15.75" customHeight="1" x14ac:dyDescent="0.25">
      <c r="H801" s="737"/>
    </row>
    <row r="802" spans="8:8" ht="15.75" customHeight="1" x14ac:dyDescent="0.25">
      <c r="H802" s="737"/>
    </row>
    <row r="803" spans="8:8" ht="15.75" customHeight="1" x14ac:dyDescent="0.25">
      <c r="H803" s="737"/>
    </row>
    <row r="804" spans="8:8" ht="15.75" customHeight="1" x14ac:dyDescent="0.25">
      <c r="H804" s="737"/>
    </row>
    <row r="805" spans="8:8" ht="15.75" customHeight="1" x14ac:dyDescent="0.25">
      <c r="H805" s="737"/>
    </row>
    <row r="806" spans="8:8" ht="15.75" customHeight="1" x14ac:dyDescent="0.25">
      <c r="H806" s="737"/>
    </row>
    <row r="807" spans="8:8" ht="15.75" customHeight="1" x14ac:dyDescent="0.25">
      <c r="H807" s="737"/>
    </row>
    <row r="808" spans="8:8" ht="15.75" customHeight="1" x14ac:dyDescent="0.25">
      <c r="H808" s="737"/>
    </row>
    <row r="809" spans="8:8" ht="15.75" customHeight="1" x14ac:dyDescent="0.25">
      <c r="H809" s="737"/>
    </row>
    <row r="810" spans="8:8" ht="15.75" customHeight="1" x14ac:dyDescent="0.25">
      <c r="H810" s="737"/>
    </row>
    <row r="811" spans="8:8" ht="15.75" customHeight="1" x14ac:dyDescent="0.25">
      <c r="H811" s="737"/>
    </row>
    <row r="812" spans="8:8" ht="15.75" customHeight="1" x14ac:dyDescent="0.25">
      <c r="H812" s="737"/>
    </row>
    <row r="813" spans="8:8" ht="15.75" customHeight="1" x14ac:dyDescent="0.25">
      <c r="H813" s="737"/>
    </row>
    <row r="814" spans="8:8" ht="15.75" customHeight="1" x14ac:dyDescent="0.25">
      <c r="H814" s="737"/>
    </row>
    <row r="815" spans="8:8" ht="15.75" customHeight="1" x14ac:dyDescent="0.25">
      <c r="H815" s="737"/>
    </row>
    <row r="816" spans="8:8" ht="15.75" customHeight="1" x14ac:dyDescent="0.25">
      <c r="H816" s="737"/>
    </row>
    <row r="817" spans="8:8" ht="15.75" customHeight="1" x14ac:dyDescent="0.25">
      <c r="H817" s="737"/>
    </row>
    <row r="818" spans="8:8" ht="15.75" customHeight="1" x14ac:dyDescent="0.25">
      <c r="H818" s="737"/>
    </row>
    <row r="819" spans="8:8" ht="15.75" customHeight="1" x14ac:dyDescent="0.25">
      <c r="H819" s="737"/>
    </row>
    <row r="820" spans="8:8" ht="15.75" customHeight="1" x14ac:dyDescent="0.25">
      <c r="H820" s="737"/>
    </row>
    <row r="821" spans="8:8" ht="15.75" customHeight="1" x14ac:dyDescent="0.25">
      <c r="H821" s="737"/>
    </row>
    <row r="822" spans="8:8" ht="15.75" customHeight="1" x14ac:dyDescent="0.25">
      <c r="H822" s="737"/>
    </row>
    <row r="823" spans="8:8" ht="15.75" customHeight="1" x14ac:dyDescent="0.25">
      <c r="H823" s="737"/>
    </row>
    <row r="824" spans="8:8" ht="15.75" customHeight="1" x14ac:dyDescent="0.25">
      <c r="H824" s="737"/>
    </row>
    <row r="825" spans="8:8" ht="15.75" customHeight="1" x14ac:dyDescent="0.25">
      <c r="H825" s="737"/>
    </row>
    <row r="826" spans="8:8" ht="15.75" customHeight="1" x14ac:dyDescent="0.25">
      <c r="H826" s="737"/>
    </row>
    <row r="827" spans="8:8" ht="15.75" customHeight="1" x14ac:dyDescent="0.25">
      <c r="H827" s="737"/>
    </row>
    <row r="828" spans="8:8" ht="15.75" customHeight="1" x14ac:dyDescent="0.25">
      <c r="H828" s="737"/>
    </row>
    <row r="829" spans="8:8" ht="15.75" customHeight="1" x14ac:dyDescent="0.25">
      <c r="H829" s="737"/>
    </row>
    <row r="830" spans="8:8" ht="15.75" customHeight="1" x14ac:dyDescent="0.25">
      <c r="H830" s="737"/>
    </row>
    <row r="831" spans="8:8" ht="15.75" customHeight="1" x14ac:dyDescent="0.25">
      <c r="H831" s="737"/>
    </row>
    <row r="832" spans="8:8" ht="15.75" customHeight="1" x14ac:dyDescent="0.25">
      <c r="H832" s="737"/>
    </row>
    <row r="833" spans="8:8" ht="15.75" customHeight="1" x14ac:dyDescent="0.25">
      <c r="H833" s="737"/>
    </row>
    <row r="834" spans="8:8" ht="15.75" customHeight="1" x14ac:dyDescent="0.25">
      <c r="H834" s="737"/>
    </row>
    <row r="835" spans="8:8" ht="15.75" customHeight="1" x14ac:dyDescent="0.25">
      <c r="H835" s="737"/>
    </row>
    <row r="836" spans="8:8" ht="15.75" customHeight="1" x14ac:dyDescent="0.25">
      <c r="H836" s="737"/>
    </row>
    <row r="837" spans="8:8" ht="15.75" customHeight="1" x14ac:dyDescent="0.25">
      <c r="H837" s="737"/>
    </row>
    <row r="838" spans="8:8" ht="15.75" customHeight="1" x14ac:dyDescent="0.25">
      <c r="H838" s="737"/>
    </row>
    <row r="839" spans="8:8" ht="15.75" customHeight="1" x14ac:dyDescent="0.25">
      <c r="H839" s="737"/>
    </row>
    <row r="840" spans="8:8" ht="15.75" customHeight="1" x14ac:dyDescent="0.25">
      <c r="H840" s="737"/>
    </row>
    <row r="841" spans="8:8" ht="15.75" customHeight="1" x14ac:dyDescent="0.25">
      <c r="H841" s="737"/>
    </row>
    <row r="842" spans="8:8" ht="15.75" customHeight="1" x14ac:dyDescent="0.25">
      <c r="H842" s="737"/>
    </row>
    <row r="843" spans="8:8" ht="15.75" customHeight="1" x14ac:dyDescent="0.25">
      <c r="H843" s="737"/>
    </row>
    <row r="844" spans="8:8" ht="15.75" customHeight="1" x14ac:dyDescent="0.25">
      <c r="H844" s="737"/>
    </row>
    <row r="845" spans="8:8" ht="15.75" customHeight="1" x14ac:dyDescent="0.25">
      <c r="H845" s="737"/>
    </row>
    <row r="846" spans="8:8" ht="15.75" customHeight="1" x14ac:dyDescent="0.25">
      <c r="H846" s="737"/>
    </row>
    <row r="847" spans="8:8" ht="15.75" customHeight="1" x14ac:dyDescent="0.25">
      <c r="H847" s="737"/>
    </row>
    <row r="848" spans="8:8" ht="15.75" customHeight="1" x14ac:dyDescent="0.25">
      <c r="H848" s="737"/>
    </row>
    <row r="849" spans="8:8" ht="15.75" customHeight="1" x14ac:dyDescent="0.25">
      <c r="H849" s="737"/>
    </row>
    <row r="850" spans="8:8" ht="15.75" customHeight="1" x14ac:dyDescent="0.25">
      <c r="H850" s="737"/>
    </row>
    <row r="851" spans="8:8" ht="15.75" customHeight="1" x14ac:dyDescent="0.25">
      <c r="H851" s="737"/>
    </row>
    <row r="852" spans="8:8" ht="15.75" customHeight="1" x14ac:dyDescent="0.25">
      <c r="H852" s="737"/>
    </row>
    <row r="853" spans="8:8" ht="15.75" customHeight="1" x14ac:dyDescent="0.25">
      <c r="H853" s="737"/>
    </row>
    <row r="854" spans="8:8" ht="15.75" customHeight="1" x14ac:dyDescent="0.25">
      <c r="H854" s="737"/>
    </row>
    <row r="855" spans="8:8" ht="15.75" customHeight="1" x14ac:dyDescent="0.25">
      <c r="H855" s="737"/>
    </row>
    <row r="856" spans="8:8" ht="15.75" customHeight="1" x14ac:dyDescent="0.25">
      <c r="H856" s="737"/>
    </row>
    <row r="857" spans="8:8" ht="15.75" customHeight="1" x14ac:dyDescent="0.25">
      <c r="H857" s="737"/>
    </row>
    <row r="858" spans="8:8" ht="15.75" customHeight="1" x14ac:dyDescent="0.25">
      <c r="H858" s="737"/>
    </row>
    <row r="859" spans="8:8" ht="15.75" customHeight="1" x14ac:dyDescent="0.25">
      <c r="H859" s="737"/>
    </row>
    <row r="860" spans="8:8" ht="15.75" customHeight="1" x14ac:dyDescent="0.25">
      <c r="H860" s="737"/>
    </row>
    <row r="861" spans="8:8" ht="15.75" customHeight="1" x14ac:dyDescent="0.25">
      <c r="H861" s="737"/>
    </row>
    <row r="862" spans="8:8" ht="15.75" customHeight="1" x14ac:dyDescent="0.25">
      <c r="H862" s="737"/>
    </row>
    <row r="863" spans="8:8" ht="15.75" customHeight="1" x14ac:dyDescent="0.25">
      <c r="H863" s="737"/>
    </row>
    <row r="864" spans="8:8" ht="15.75" customHeight="1" x14ac:dyDescent="0.25">
      <c r="H864" s="737"/>
    </row>
    <row r="865" spans="8:8" ht="15.75" customHeight="1" x14ac:dyDescent="0.25">
      <c r="H865" s="737"/>
    </row>
    <row r="866" spans="8:8" ht="15.75" customHeight="1" x14ac:dyDescent="0.25">
      <c r="H866" s="737"/>
    </row>
    <row r="867" spans="8:8" ht="15.75" customHeight="1" x14ac:dyDescent="0.25">
      <c r="H867" s="737"/>
    </row>
    <row r="868" spans="8:8" ht="15.75" customHeight="1" x14ac:dyDescent="0.25">
      <c r="H868" s="737"/>
    </row>
    <row r="869" spans="8:8" ht="15.75" customHeight="1" x14ac:dyDescent="0.25">
      <c r="H869" s="737"/>
    </row>
    <row r="870" spans="8:8" ht="15.75" customHeight="1" x14ac:dyDescent="0.25">
      <c r="H870" s="737"/>
    </row>
    <row r="871" spans="8:8" ht="15.75" customHeight="1" x14ac:dyDescent="0.25">
      <c r="H871" s="737"/>
    </row>
    <row r="872" spans="8:8" ht="15.75" customHeight="1" x14ac:dyDescent="0.25">
      <c r="H872" s="737"/>
    </row>
    <row r="873" spans="8:8" ht="15.75" customHeight="1" x14ac:dyDescent="0.25">
      <c r="H873" s="737"/>
    </row>
    <row r="874" spans="8:8" ht="15.75" customHeight="1" x14ac:dyDescent="0.25">
      <c r="H874" s="737"/>
    </row>
    <row r="875" spans="8:8" ht="15.75" customHeight="1" x14ac:dyDescent="0.25">
      <c r="H875" s="737"/>
    </row>
    <row r="876" spans="8:8" ht="15.75" customHeight="1" x14ac:dyDescent="0.25">
      <c r="H876" s="737"/>
    </row>
    <row r="877" spans="8:8" ht="15.75" customHeight="1" x14ac:dyDescent="0.25">
      <c r="H877" s="737"/>
    </row>
    <row r="878" spans="8:8" ht="15.75" customHeight="1" x14ac:dyDescent="0.25">
      <c r="H878" s="737"/>
    </row>
    <row r="879" spans="8:8" ht="15.75" customHeight="1" x14ac:dyDescent="0.25">
      <c r="H879" s="737"/>
    </row>
    <row r="880" spans="8:8" ht="15.75" customHeight="1" x14ac:dyDescent="0.25">
      <c r="H880" s="737"/>
    </row>
    <row r="881" spans="8:8" ht="15.75" customHeight="1" x14ac:dyDescent="0.25">
      <c r="H881" s="737"/>
    </row>
    <row r="882" spans="8:8" ht="15.75" customHeight="1" x14ac:dyDescent="0.25">
      <c r="H882" s="737"/>
    </row>
    <row r="883" spans="8:8" ht="15.75" customHeight="1" x14ac:dyDescent="0.25">
      <c r="H883" s="737"/>
    </row>
    <row r="884" spans="8:8" ht="15.75" customHeight="1" x14ac:dyDescent="0.25">
      <c r="H884" s="737"/>
    </row>
    <row r="885" spans="8:8" ht="15.75" customHeight="1" x14ac:dyDescent="0.25">
      <c r="H885" s="737"/>
    </row>
    <row r="886" spans="8:8" ht="15.75" customHeight="1" x14ac:dyDescent="0.25">
      <c r="H886" s="737"/>
    </row>
    <row r="887" spans="8:8" ht="15.75" customHeight="1" x14ac:dyDescent="0.25">
      <c r="H887" s="737"/>
    </row>
    <row r="888" spans="8:8" ht="15.75" customHeight="1" x14ac:dyDescent="0.25">
      <c r="H888" s="737"/>
    </row>
    <row r="889" spans="8:8" ht="15.75" customHeight="1" x14ac:dyDescent="0.25">
      <c r="H889" s="737"/>
    </row>
    <row r="890" spans="8:8" ht="15.75" customHeight="1" x14ac:dyDescent="0.25">
      <c r="H890" s="737"/>
    </row>
    <row r="891" spans="8:8" ht="15.75" customHeight="1" x14ac:dyDescent="0.25">
      <c r="H891" s="737"/>
    </row>
    <row r="892" spans="8:8" ht="15.75" customHeight="1" x14ac:dyDescent="0.25">
      <c r="H892" s="737"/>
    </row>
    <row r="893" spans="8:8" ht="15.75" customHeight="1" x14ac:dyDescent="0.25">
      <c r="H893" s="737"/>
    </row>
    <row r="894" spans="8:8" ht="15.75" customHeight="1" x14ac:dyDescent="0.25">
      <c r="H894" s="737"/>
    </row>
    <row r="895" spans="8:8" ht="15.75" customHeight="1" x14ac:dyDescent="0.25">
      <c r="H895" s="737"/>
    </row>
    <row r="896" spans="8:8" ht="15.75" customHeight="1" x14ac:dyDescent="0.25">
      <c r="H896" s="737"/>
    </row>
    <row r="897" spans="8:8" ht="15.75" customHeight="1" x14ac:dyDescent="0.25">
      <c r="H897" s="737"/>
    </row>
    <row r="898" spans="8:8" ht="15.75" customHeight="1" x14ac:dyDescent="0.25">
      <c r="H898" s="737"/>
    </row>
    <row r="899" spans="8:8" ht="15.75" customHeight="1" x14ac:dyDescent="0.25">
      <c r="H899" s="737"/>
    </row>
    <row r="900" spans="8:8" ht="15.75" customHeight="1" x14ac:dyDescent="0.25">
      <c r="H900" s="737"/>
    </row>
    <row r="901" spans="8:8" ht="15.75" customHeight="1" x14ac:dyDescent="0.25">
      <c r="H901" s="737"/>
    </row>
    <row r="902" spans="8:8" ht="15.75" customHeight="1" x14ac:dyDescent="0.25">
      <c r="H902" s="737"/>
    </row>
    <row r="903" spans="8:8" ht="15.75" customHeight="1" x14ac:dyDescent="0.25">
      <c r="H903" s="737"/>
    </row>
    <row r="904" spans="8:8" ht="15.75" customHeight="1" x14ac:dyDescent="0.25">
      <c r="H904" s="737"/>
    </row>
    <row r="905" spans="8:8" ht="15.75" customHeight="1" x14ac:dyDescent="0.25">
      <c r="H905" s="737"/>
    </row>
    <row r="906" spans="8:8" ht="15.75" customHeight="1" x14ac:dyDescent="0.25">
      <c r="H906" s="737"/>
    </row>
    <row r="907" spans="8:8" ht="15.75" customHeight="1" x14ac:dyDescent="0.25">
      <c r="H907" s="737"/>
    </row>
    <row r="908" spans="8:8" ht="15.75" customHeight="1" x14ac:dyDescent="0.25">
      <c r="H908" s="737"/>
    </row>
    <row r="909" spans="8:8" ht="15.75" customHeight="1" x14ac:dyDescent="0.25">
      <c r="H909" s="737"/>
    </row>
    <row r="910" spans="8:8" ht="15.75" customHeight="1" x14ac:dyDescent="0.25">
      <c r="H910" s="737"/>
    </row>
    <row r="911" spans="8:8" ht="15.75" customHeight="1" x14ac:dyDescent="0.25">
      <c r="H911" s="737"/>
    </row>
    <row r="912" spans="8:8" ht="15.75" customHeight="1" x14ac:dyDescent="0.25">
      <c r="H912" s="737"/>
    </row>
    <row r="913" spans="8:8" ht="15.75" customHeight="1" x14ac:dyDescent="0.25">
      <c r="H913" s="737"/>
    </row>
    <row r="914" spans="8:8" ht="15.75" customHeight="1" x14ac:dyDescent="0.25">
      <c r="H914" s="737"/>
    </row>
    <row r="915" spans="8:8" ht="15.75" customHeight="1" x14ac:dyDescent="0.25">
      <c r="H915" s="737"/>
    </row>
    <row r="916" spans="8:8" ht="15.75" customHeight="1" x14ac:dyDescent="0.25">
      <c r="H916" s="737"/>
    </row>
    <row r="917" spans="8:8" ht="15.75" customHeight="1" x14ac:dyDescent="0.25">
      <c r="H917" s="737"/>
    </row>
    <row r="918" spans="8:8" ht="15.75" customHeight="1" x14ac:dyDescent="0.25">
      <c r="H918" s="737"/>
    </row>
    <row r="919" spans="8:8" ht="15.75" customHeight="1" x14ac:dyDescent="0.25">
      <c r="H919" s="737"/>
    </row>
    <row r="920" spans="8:8" ht="15.75" customHeight="1" x14ac:dyDescent="0.25">
      <c r="H920" s="737"/>
    </row>
    <row r="921" spans="8:8" ht="15.75" customHeight="1" x14ac:dyDescent="0.25">
      <c r="H921" s="737"/>
    </row>
    <row r="922" spans="8:8" ht="15.75" customHeight="1" x14ac:dyDescent="0.25">
      <c r="H922" s="737"/>
    </row>
    <row r="923" spans="8:8" ht="15.75" customHeight="1" x14ac:dyDescent="0.25">
      <c r="H923" s="737"/>
    </row>
    <row r="924" spans="8:8" ht="15.75" customHeight="1" x14ac:dyDescent="0.25">
      <c r="H924" s="737"/>
    </row>
    <row r="925" spans="8:8" ht="15.75" customHeight="1" x14ac:dyDescent="0.25">
      <c r="H925" s="737"/>
    </row>
    <row r="926" spans="8:8" ht="15.75" customHeight="1" x14ac:dyDescent="0.25">
      <c r="H926" s="737"/>
    </row>
    <row r="927" spans="8:8" ht="15.75" customHeight="1" x14ac:dyDescent="0.25">
      <c r="H927" s="737"/>
    </row>
    <row r="928" spans="8:8" ht="15.75" customHeight="1" x14ac:dyDescent="0.25">
      <c r="H928" s="737"/>
    </row>
    <row r="929" spans="8:8" ht="15.75" customHeight="1" x14ac:dyDescent="0.25">
      <c r="H929" s="737"/>
    </row>
    <row r="930" spans="8:8" ht="15.75" customHeight="1" x14ac:dyDescent="0.25">
      <c r="H930" s="737"/>
    </row>
    <row r="931" spans="8:8" ht="15.75" customHeight="1" x14ac:dyDescent="0.25">
      <c r="H931" s="737"/>
    </row>
    <row r="932" spans="8:8" ht="15.75" customHeight="1" x14ac:dyDescent="0.25">
      <c r="H932" s="737"/>
    </row>
    <row r="933" spans="8:8" ht="15.75" customHeight="1" x14ac:dyDescent="0.25">
      <c r="H933" s="737"/>
    </row>
    <row r="934" spans="8:8" ht="15.75" customHeight="1" x14ac:dyDescent="0.25">
      <c r="H934" s="737"/>
    </row>
    <row r="935" spans="8:8" ht="15.75" customHeight="1" x14ac:dyDescent="0.25">
      <c r="H935" s="737"/>
    </row>
    <row r="936" spans="8:8" ht="15.75" customHeight="1" x14ac:dyDescent="0.25">
      <c r="H936" s="737"/>
    </row>
    <row r="937" spans="8:8" ht="15.75" customHeight="1" x14ac:dyDescent="0.25">
      <c r="H937" s="737"/>
    </row>
    <row r="938" spans="8:8" ht="15.75" customHeight="1" x14ac:dyDescent="0.25">
      <c r="H938" s="737"/>
    </row>
    <row r="939" spans="8:8" ht="15.75" customHeight="1" x14ac:dyDescent="0.25">
      <c r="H939" s="737"/>
    </row>
    <row r="940" spans="8:8" ht="15.75" customHeight="1" x14ac:dyDescent="0.25">
      <c r="H940" s="737"/>
    </row>
    <row r="941" spans="8:8" ht="15.75" customHeight="1" x14ac:dyDescent="0.25">
      <c r="H941" s="737"/>
    </row>
    <row r="942" spans="8:8" ht="15.75" customHeight="1" x14ac:dyDescent="0.25">
      <c r="H942" s="737"/>
    </row>
    <row r="943" spans="8:8" ht="15.75" customHeight="1" x14ac:dyDescent="0.25">
      <c r="H943" s="737"/>
    </row>
    <row r="944" spans="8:8" ht="15.75" customHeight="1" x14ac:dyDescent="0.25">
      <c r="H944" s="737"/>
    </row>
    <row r="945" spans="8:8" ht="15.75" customHeight="1" x14ac:dyDescent="0.25">
      <c r="H945" s="737"/>
    </row>
    <row r="946" spans="8:8" ht="15.75" customHeight="1" x14ac:dyDescent="0.25">
      <c r="H946" s="737"/>
    </row>
    <row r="947" spans="8:8" ht="15.75" customHeight="1" x14ac:dyDescent="0.25">
      <c r="H947" s="737"/>
    </row>
    <row r="948" spans="8:8" ht="15.75" customHeight="1" x14ac:dyDescent="0.25">
      <c r="H948" s="737"/>
    </row>
    <row r="949" spans="8:8" ht="15.75" customHeight="1" x14ac:dyDescent="0.25">
      <c r="H949" s="737"/>
    </row>
    <row r="950" spans="8:8" ht="15.75" customHeight="1" x14ac:dyDescent="0.25">
      <c r="H950" s="737"/>
    </row>
    <row r="951" spans="8:8" ht="15.75" customHeight="1" x14ac:dyDescent="0.25">
      <c r="H951" s="737"/>
    </row>
    <row r="952" spans="8:8" ht="15.75" customHeight="1" x14ac:dyDescent="0.25">
      <c r="H952" s="737"/>
    </row>
    <row r="953" spans="8:8" ht="15.75" customHeight="1" x14ac:dyDescent="0.25">
      <c r="H953" s="737"/>
    </row>
    <row r="954" spans="8:8" ht="15.75" customHeight="1" x14ac:dyDescent="0.25">
      <c r="H954" s="737"/>
    </row>
    <row r="955" spans="8:8" ht="15.75" customHeight="1" x14ac:dyDescent="0.25">
      <c r="H955" s="737"/>
    </row>
    <row r="956" spans="8:8" ht="15.75" customHeight="1" x14ac:dyDescent="0.25">
      <c r="H956" s="737"/>
    </row>
    <row r="957" spans="8:8" ht="15.75" customHeight="1" x14ac:dyDescent="0.25">
      <c r="H957" s="737"/>
    </row>
    <row r="958" spans="8:8" ht="15.75" customHeight="1" x14ac:dyDescent="0.25">
      <c r="H958" s="737"/>
    </row>
    <row r="959" spans="8:8" ht="15.75" customHeight="1" x14ac:dyDescent="0.25">
      <c r="H959" s="737"/>
    </row>
    <row r="960" spans="8:8" ht="15.75" customHeight="1" x14ac:dyDescent="0.25">
      <c r="H960" s="737"/>
    </row>
    <row r="961" spans="8:8" ht="15.75" customHeight="1" x14ac:dyDescent="0.25">
      <c r="H961" s="737"/>
    </row>
    <row r="962" spans="8:8" ht="15.75" customHeight="1" x14ac:dyDescent="0.25">
      <c r="H962" s="737"/>
    </row>
    <row r="963" spans="8:8" ht="15.75" customHeight="1" x14ac:dyDescent="0.25">
      <c r="H963" s="737"/>
    </row>
    <row r="964" spans="8:8" ht="15.75" customHeight="1" x14ac:dyDescent="0.25">
      <c r="H964" s="737"/>
    </row>
    <row r="965" spans="8:8" ht="15.75" customHeight="1" x14ac:dyDescent="0.25">
      <c r="H965" s="737"/>
    </row>
    <row r="966" spans="8:8" ht="15.75" customHeight="1" x14ac:dyDescent="0.25">
      <c r="H966" s="737"/>
    </row>
    <row r="967" spans="8:8" ht="15.75" customHeight="1" x14ac:dyDescent="0.25">
      <c r="H967" s="737"/>
    </row>
    <row r="968" spans="8:8" ht="15.75" customHeight="1" x14ac:dyDescent="0.25">
      <c r="H968" s="737"/>
    </row>
    <row r="969" spans="8:8" ht="15.75" customHeight="1" x14ac:dyDescent="0.25">
      <c r="H969" s="737"/>
    </row>
    <row r="970" spans="8:8" ht="15.75" customHeight="1" x14ac:dyDescent="0.25">
      <c r="H970" s="737"/>
    </row>
    <row r="971" spans="8:8" ht="15.75" customHeight="1" x14ac:dyDescent="0.25">
      <c r="H971" s="737"/>
    </row>
    <row r="972" spans="8:8" ht="15.75" customHeight="1" x14ac:dyDescent="0.25">
      <c r="H972" s="737"/>
    </row>
    <row r="973" spans="8:8" ht="15.75" customHeight="1" x14ac:dyDescent="0.25">
      <c r="H973" s="737"/>
    </row>
    <row r="974" spans="8:8" ht="15.75" customHeight="1" x14ac:dyDescent="0.25">
      <c r="H974" s="737"/>
    </row>
    <row r="975" spans="8:8" ht="15.75" customHeight="1" x14ac:dyDescent="0.25">
      <c r="H975" s="737"/>
    </row>
    <row r="976" spans="8:8" ht="15.75" customHeight="1" x14ac:dyDescent="0.25">
      <c r="H976" s="737"/>
    </row>
    <row r="977" spans="8:8" ht="15.75" customHeight="1" x14ac:dyDescent="0.25">
      <c r="H977" s="737"/>
    </row>
    <row r="978" spans="8:8" ht="15.75" customHeight="1" x14ac:dyDescent="0.25">
      <c r="H978" s="737"/>
    </row>
    <row r="979" spans="8:8" ht="15.75" customHeight="1" x14ac:dyDescent="0.25">
      <c r="H979" s="737"/>
    </row>
    <row r="980" spans="8:8" ht="15.75" customHeight="1" x14ac:dyDescent="0.25">
      <c r="H980" s="737"/>
    </row>
    <row r="981" spans="8:8" ht="15.75" customHeight="1" x14ac:dyDescent="0.25">
      <c r="H981" s="737"/>
    </row>
    <row r="982" spans="8:8" ht="15.75" customHeight="1" x14ac:dyDescent="0.25">
      <c r="H982" s="737"/>
    </row>
    <row r="983" spans="8:8" ht="15.75" customHeight="1" x14ac:dyDescent="0.25">
      <c r="H983" s="737"/>
    </row>
    <row r="984" spans="8:8" ht="15.75" customHeight="1" x14ac:dyDescent="0.25">
      <c r="H984" s="737"/>
    </row>
    <row r="985" spans="8:8" ht="15.75" customHeight="1" x14ac:dyDescent="0.25">
      <c r="H985" s="737"/>
    </row>
    <row r="986" spans="8:8" ht="15.75" customHeight="1" x14ac:dyDescent="0.25">
      <c r="H986" s="737"/>
    </row>
    <row r="987" spans="8:8" ht="15.75" customHeight="1" x14ac:dyDescent="0.25">
      <c r="H987" s="737"/>
    </row>
    <row r="988" spans="8:8" ht="15.75" customHeight="1" x14ac:dyDescent="0.25">
      <c r="H988" s="737"/>
    </row>
    <row r="989" spans="8:8" ht="15.75" customHeight="1" x14ac:dyDescent="0.25">
      <c r="H989" s="737"/>
    </row>
    <row r="990" spans="8:8" ht="15.75" customHeight="1" x14ac:dyDescent="0.25">
      <c r="H990" s="737"/>
    </row>
    <row r="991" spans="8:8" ht="15.75" customHeight="1" x14ac:dyDescent="0.25">
      <c r="H991" s="737"/>
    </row>
    <row r="992" spans="8:8" ht="15.75" customHeight="1" x14ac:dyDescent="0.25">
      <c r="H992" s="737"/>
    </row>
    <row r="993" spans="8:8" ht="15.75" customHeight="1" x14ac:dyDescent="0.25">
      <c r="H993" s="737"/>
    </row>
    <row r="994" spans="8:8" ht="15.75" customHeight="1" x14ac:dyDescent="0.25">
      <c r="H994" s="737"/>
    </row>
    <row r="995" spans="8:8" ht="15.75" customHeight="1" x14ac:dyDescent="0.25">
      <c r="H995" s="737"/>
    </row>
    <row r="996" spans="8:8" ht="15.75" customHeight="1" x14ac:dyDescent="0.25">
      <c r="H996" s="737"/>
    </row>
    <row r="997" spans="8:8" ht="15.75" customHeight="1" x14ac:dyDescent="0.25">
      <c r="H997" s="737"/>
    </row>
    <row r="998" spans="8:8" ht="15.75" customHeight="1" x14ac:dyDescent="0.25">
      <c r="H998" s="737"/>
    </row>
    <row r="999" spans="8:8" ht="15.75" customHeight="1" x14ac:dyDescent="0.25">
      <c r="H999" s="737"/>
    </row>
    <row r="1000" spans="8:8" ht="15.75" customHeight="1" x14ac:dyDescent="0.25">
      <c r="H1000" s="737"/>
    </row>
    <row r="1001" spans="8:8" ht="15.75" customHeight="1" x14ac:dyDescent="0.25">
      <c r="H1001" s="737"/>
    </row>
    <row r="1002" spans="8:8" ht="15.75" customHeight="1" x14ac:dyDescent="0.25">
      <c r="H1002" s="737"/>
    </row>
    <row r="1003" spans="8:8" ht="15.75" customHeight="1" x14ac:dyDescent="0.25">
      <c r="H1003" s="737"/>
    </row>
    <row r="1004" spans="8:8" ht="15.75" customHeight="1" x14ac:dyDescent="0.25">
      <c r="H1004" s="737"/>
    </row>
    <row r="1005" spans="8:8" ht="15.75" customHeight="1" x14ac:dyDescent="0.25">
      <c r="H1005" s="737"/>
    </row>
    <row r="1006" spans="8:8" ht="15.75" customHeight="1" x14ac:dyDescent="0.25">
      <c r="H1006" s="737"/>
    </row>
    <row r="1007" spans="8:8" ht="15.75" customHeight="1" x14ac:dyDescent="0.25">
      <c r="H1007" s="737"/>
    </row>
    <row r="1008" spans="8:8" ht="15.75" customHeight="1" x14ac:dyDescent="0.25">
      <c r="H1008" s="737"/>
    </row>
    <row r="1009" spans="8:8" ht="15.75" customHeight="1" x14ac:dyDescent="0.25">
      <c r="H1009" s="737"/>
    </row>
  </sheetData>
  <hyperlinks>
    <hyperlink ref="J2" location="'TỔNG HỢP'!A1" display="MỤC LỤC" xr:uid="{00000000-0004-0000-2200-000000000000}"/>
  </hyperlinks>
  <pageMargins left="0.7" right="0.7" top="0.75" bottom="0.75" header="0" footer="0"/>
  <pageSetup paperSize="9" fitToWidth="0" fitToHeight="0"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Z1000"/>
  <sheetViews>
    <sheetView workbookViewId="0">
      <selection activeCell="J2" sqref="J2"/>
    </sheetView>
  </sheetViews>
  <sheetFormatPr defaultColWidth="14" defaultRowHeight="15" customHeight="1" x14ac:dyDescent="0.25"/>
  <cols>
    <col min="1" max="1" width="6.5703125" customWidth="1"/>
    <col min="2" max="2" width="39.28515625" customWidth="1"/>
    <col min="3" max="3" width="14" customWidth="1"/>
    <col min="4" max="4" width="19.140625" customWidth="1"/>
    <col min="5" max="5" width="11.85546875" customWidth="1"/>
    <col min="6" max="6" width="14.28515625" customWidth="1"/>
    <col min="7" max="7" width="18.7109375" customWidth="1"/>
    <col min="8" max="8" width="11.5703125" customWidth="1"/>
    <col min="9" max="9" width="19.85546875" customWidth="1"/>
    <col min="10" max="10" width="13.7109375" customWidth="1"/>
    <col min="11" max="26" width="8.7109375" customWidth="1"/>
  </cols>
  <sheetData>
    <row r="1" spans="1:26" x14ac:dyDescent="0.25">
      <c r="A1" s="301"/>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7" t="s">
        <v>107</v>
      </c>
      <c r="C3" s="269" t="s">
        <v>108</v>
      </c>
      <c r="D3" s="270">
        <f>VLOOKUP(C3,'TỔNG HỢP'!$C$4:$P$84,3,0)</f>
        <v>390000000</v>
      </c>
      <c r="E3" s="271"/>
      <c r="F3" s="272">
        <f>SUM(F4:F889)</f>
        <v>94283500</v>
      </c>
      <c r="G3" s="270">
        <f>D3-F3</f>
        <v>295716500</v>
      </c>
      <c r="H3" s="273"/>
      <c r="I3" s="267"/>
      <c r="J3" s="274"/>
      <c r="K3" s="274"/>
      <c r="L3" s="274"/>
      <c r="M3" s="274"/>
      <c r="N3" s="274"/>
      <c r="O3" s="274"/>
      <c r="P3" s="274"/>
      <c r="Q3" s="274"/>
      <c r="R3" s="274"/>
      <c r="S3" s="274"/>
      <c r="T3" s="274"/>
      <c r="U3" s="274"/>
      <c r="V3" s="274"/>
      <c r="W3" s="274"/>
      <c r="X3" s="274"/>
      <c r="Y3" s="274"/>
      <c r="Z3" s="274"/>
    </row>
    <row r="4" spans="1:26" ht="16.5" x14ac:dyDescent="0.25">
      <c r="A4" s="242"/>
      <c r="B4" s="243" t="s">
        <v>1022</v>
      </c>
      <c r="C4" s="260"/>
      <c r="D4" s="244"/>
      <c r="E4" s="275"/>
      <c r="F4" s="275">
        <v>94283500</v>
      </c>
      <c r="G4" s="275"/>
      <c r="H4" s="276">
        <v>46112</v>
      </c>
      <c r="I4" s="242" t="s">
        <v>535</v>
      </c>
      <c r="J4" s="243"/>
      <c r="K4" s="243"/>
      <c r="L4" s="243"/>
      <c r="M4" s="243"/>
      <c r="N4" s="243"/>
      <c r="O4" s="243"/>
      <c r="P4" s="243"/>
      <c r="Q4" s="243"/>
      <c r="R4" s="243"/>
      <c r="S4" s="243"/>
      <c r="T4" s="243"/>
      <c r="U4" s="243"/>
      <c r="V4" s="243"/>
      <c r="W4" s="243"/>
      <c r="X4" s="243"/>
      <c r="Y4" s="243"/>
      <c r="Z4" s="243"/>
    </row>
    <row r="5" spans="1:26" ht="23.25" customHeight="1" x14ac:dyDescent="0.25">
      <c r="A5" s="242"/>
      <c r="B5" s="243"/>
      <c r="C5" s="260"/>
      <c r="D5" s="244"/>
      <c r="E5" s="275"/>
      <c r="F5" s="275"/>
      <c r="G5" s="444"/>
      <c r="H5" s="276"/>
      <c r="I5" s="242"/>
      <c r="J5" s="243"/>
      <c r="K5" s="243"/>
      <c r="L5" s="243"/>
      <c r="M5" s="243"/>
      <c r="N5" s="243"/>
      <c r="O5" s="243"/>
      <c r="P5" s="243"/>
      <c r="Q5" s="243"/>
      <c r="R5" s="243"/>
      <c r="S5" s="243"/>
      <c r="T5" s="243"/>
      <c r="U5" s="243"/>
      <c r="V5" s="243"/>
      <c r="W5" s="243"/>
      <c r="X5" s="243"/>
      <c r="Y5" s="243"/>
      <c r="Z5" s="243"/>
    </row>
    <row r="6" spans="1:26" ht="26.25" customHeight="1" x14ac:dyDescent="0.25">
      <c r="A6" s="242"/>
      <c r="B6" s="243"/>
      <c r="C6" s="260"/>
      <c r="D6" s="244"/>
      <c r="E6" s="275"/>
      <c r="F6" s="275"/>
      <c r="G6" s="444"/>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75"/>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75"/>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75"/>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75"/>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75"/>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75"/>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75"/>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75"/>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75"/>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75"/>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t="s">
        <v>1023</v>
      </c>
      <c r="C17" s="260"/>
      <c r="D17" s="244"/>
      <c r="E17" s="275">
        <v>29551550</v>
      </c>
      <c r="F17" s="275"/>
      <c r="G17" s="275"/>
      <c r="H17" s="276">
        <v>45747</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1024</v>
      </c>
      <c r="C18" s="260"/>
      <c r="D18" s="244"/>
      <c r="E18" s="275">
        <v>290737255</v>
      </c>
      <c r="F18" s="275"/>
      <c r="G18" s="444"/>
      <c r="H18" s="276">
        <v>45840</v>
      </c>
      <c r="I18" s="242" t="s">
        <v>306</v>
      </c>
      <c r="J18" s="243"/>
      <c r="K18" s="243"/>
      <c r="L18" s="243"/>
      <c r="M18" s="243"/>
      <c r="N18" s="243"/>
      <c r="O18" s="243"/>
      <c r="P18" s="243"/>
      <c r="Q18" s="243"/>
      <c r="R18" s="243"/>
      <c r="S18" s="243"/>
      <c r="T18" s="243"/>
      <c r="U18" s="243"/>
      <c r="V18" s="243"/>
      <c r="W18" s="243"/>
      <c r="X18" s="243"/>
      <c r="Y18" s="243"/>
      <c r="Z18" s="243"/>
    </row>
    <row r="19" spans="1:26" ht="16.5" x14ac:dyDescent="0.25">
      <c r="A19" s="242"/>
      <c r="B19" s="243" t="s">
        <v>1025</v>
      </c>
      <c r="C19" s="260"/>
      <c r="D19" s="244"/>
      <c r="E19" s="275">
        <v>117050000</v>
      </c>
      <c r="F19" s="275"/>
      <c r="G19" s="444" t="s">
        <v>1026</v>
      </c>
      <c r="H19" s="276">
        <v>45925</v>
      </c>
      <c r="I19" s="242" t="s">
        <v>535</v>
      </c>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75"/>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1027</v>
      </c>
      <c r="C21" s="260"/>
      <c r="D21" s="244"/>
      <c r="E21" s="275">
        <v>760000</v>
      </c>
      <c r="F21" s="275"/>
      <c r="G21" s="275"/>
      <c r="H21" s="276">
        <v>45377</v>
      </c>
      <c r="I21" s="242" t="s">
        <v>1028</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1029</v>
      </c>
      <c r="C22" s="260"/>
      <c r="D22" s="244"/>
      <c r="E22" s="275">
        <v>1390000</v>
      </c>
      <c r="F22" s="275"/>
      <c r="G22" s="275"/>
      <c r="H22" s="276">
        <v>45414</v>
      </c>
      <c r="I22" s="242" t="s">
        <v>1028</v>
      </c>
      <c r="J22" s="243"/>
      <c r="K22" s="243"/>
      <c r="L22" s="243"/>
      <c r="M22" s="243"/>
      <c r="N22" s="243"/>
      <c r="O22" s="243"/>
      <c r="P22" s="243"/>
      <c r="Q22" s="243"/>
      <c r="R22" s="243"/>
      <c r="S22" s="243"/>
      <c r="T22" s="243"/>
      <c r="U22" s="243"/>
      <c r="V22" s="243"/>
      <c r="W22" s="243"/>
      <c r="X22" s="243"/>
      <c r="Y22" s="243"/>
      <c r="Z22" s="243"/>
    </row>
    <row r="23" spans="1:26" ht="15.75" customHeight="1" x14ac:dyDescent="0.25">
      <c r="A23" s="301">
        <v>3</v>
      </c>
      <c r="B23" s="296" t="s">
        <v>1030</v>
      </c>
      <c r="C23" s="296"/>
      <c r="D23" s="296"/>
      <c r="E23" s="451">
        <v>8400000</v>
      </c>
      <c r="F23" s="451"/>
      <c r="G23" s="451"/>
      <c r="H23" s="300">
        <v>45343</v>
      </c>
      <c r="I23" s="242" t="s">
        <v>1028</v>
      </c>
      <c r="J23" s="296"/>
      <c r="K23" s="296"/>
      <c r="L23" s="296"/>
      <c r="M23" s="296"/>
      <c r="N23" s="296"/>
      <c r="O23" s="296"/>
      <c r="P23" s="296"/>
      <c r="Q23" s="296"/>
      <c r="R23" s="296"/>
      <c r="S23" s="296"/>
      <c r="T23" s="296"/>
      <c r="U23" s="296"/>
      <c r="V23" s="296"/>
      <c r="W23" s="296"/>
      <c r="X23" s="296"/>
      <c r="Y23" s="296"/>
      <c r="Z23" s="296"/>
    </row>
    <row r="24" spans="1:26" ht="15.75" customHeight="1" x14ac:dyDescent="0.25">
      <c r="A24" s="242">
        <v>4</v>
      </c>
      <c r="B24" s="296" t="s">
        <v>1031</v>
      </c>
      <c r="C24" s="296"/>
      <c r="D24" s="296"/>
      <c r="E24" s="451">
        <v>5000000</v>
      </c>
      <c r="F24" s="451"/>
      <c r="G24" s="451"/>
      <c r="H24" s="300">
        <v>45434</v>
      </c>
      <c r="I24" s="301" t="s">
        <v>306</v>
      </c>
      <c r="J24" s="296"/>
      <c r="K24" s="296"/>
      <c r="L24" s="296"/>
      <c r="M24" s="296"/>
      <c r="N24" s="296"/>
      <c r="O24" s="296"/>
      <c r="P24" s="296"/>
      <c r="Q24" s="296"/>
      <c r="R24" s="296"/>
      <c r="S24" s="296"/>
      <c r="T24" s="296"/>
      <c r="U24" s="296"/>
      <c r="V24" s="296"/>
      <c r="W24" s="296"/>
      <c r="X24" s="296"/>
      <c r="Y24" s="296"/>
      <c r="Z24" s="296"/>
    </row>
    <row r="25" spans="1:26" ht="15.75" customHeight="1" x14ac:dyDescent="0.25">
      <c r="A25" s="301">
        <v>5</v>
      </c>
      <c r="B25" s="296" t="s">
        <v>1032</v>
      </c>
      <c r="C25" s="296"/>
      <c r="D25" s="296"/>
      <c r="E25" s="451">
        <f>2700000/1.08</f>
        <v>2500000</v>
      </c>
      <c r="F25" s="451"/>
      <c r="G25" s="451"/>
      <c r="H25" s="300">
        <v>45447</v>
      </c>
      <c r="I25" s="301" t="s">
        <v>306</v>
      </c>
      <c r="J25" s="296"/>
      <c r="K25" s="296"/>
      <c r="L25" s="296"/>
      <c r="M25" s="296"/>
      <c r="N25" s="296"/>
      <c r="O25" s="296"/>
      <c r="P25" s="296"/>
      <c r="Q25" s="296"/>
      <c r="R25" s="296"/>
      <c r="S25" s="296"/>
      <c r="T25" s="296"/>
      <c r="U25" s="296"/>
      <c r="V25" s="296"/>
      <c r="W25" s="296"/>
      <c r="X25" s="296"/>
      <c r="Y25" s="296"/>
      <c r="Z25" s="296"/>
    </row>
    <row r="26" spans="1:26" ht="15.75" customHeight="1" x14ac:dyDescent="0.25">
      <c r="A26" s="242">
        <v>6</v>
      </c>
      <c r="B26" s="243" t="s">
        <v>1033</v>
      </c>
      <c r="C26" s="260"/>
      <c r="D26" s="244"/>
      <c r="E26" s="275">
        <f>3712000/1.08</f>
        <v>3437037.0370370368</v>
      </c>
      <c r="F26" s="275"/>
      <c r="G26" s="451"/>
      <c r="H26" s="300">
        <v>45447</v>
      </c>
      <c r="I26" s="301" t="s">
        <v>306</v>
      </c>
      <c r="J26" s="296"/>
      <c r="K26" s="296"/>
      <c r="L26" s="296"/>
      <c r="M26" s="296"/>
      <c r="N26" s="296"/>
      <c r="O26" s="296"/>
      <c r="P26" s="296"/>
      <c r="Q26" s="296"/>
      <c r="R26" s="296"/>
      <c r="S26" s="296"/>
      <c r="T26" s="296"/>
      <c r="U26" s="296"/>
      <c r="V26" s="296"/>
      <c r="W26" s="296"/>
      <c r="X26" s="296"/>
      <c r="Y26" s="296"/>
      <c r="Z26" s="296"/>
    </row>
    <row r="27" spans="1:26" ht="15.75" customHeight="1" x14ac:dyDescent="0.25">
      <c r="A27" s="301"/>
      <c r="B27" s="296" t="s">
        <v>1034</v>
      </c>
      <c r="C27" s="296"/>
      <c r="D27" s="296"/>
      <c r="E27" s="451">
        <v>5600000</v>
      </c>
      <c r="F27" s="451"/>
      <c r="G27" s="451"/>
      <c r="H27" s="300">
        <v>45497</v>
      </c>
      <c r="I27" s="301" t="s">
        <v>306</v>
      </c>
      <c r="J27" s="296"/>
      <c r="K27" s="296"/>
      <c r="L27" s="296"/>
      <c r="M27" s="296"/>
      <c r="N27" s="296"/>
      <c r="O27" s="296"/>
      <c r="P27" s="296"/>
      <c r="Q27" s="296"/>
      <c r="R27" s="296"/>
      <c r="S27" s="296"/>
      <c r="T27" s="296"/>
      <c r="U27" s="296"/>
      <c r="V27" s="296"/>
      <c r="W27" s="296"/>
      <c r="X27" s="296"/>
      <c r="Y27" s="296"/>
      <c r="Z27" s="296"/>
    </row>
    <row r="28" spans="1:26" ht="15.75" customHeight="1" x14ac:dyDescent="0.25">
      <c r="A28" s="301"/>
      <c r="B28" s="296" t="s">
        <v>1035</v>
      </c>
      <c r="C28" s="296"/>
      <c r="D28" s="296"/>
      <c r="E28" s="451">
        <v>500000</v>
      </c>
      <c r="F28" s="451"/>
      <c r="G28" s="451"/>
      <c r="H28" s="300">
        <v>45505</v>
      </c>
      <c r="I28" s="301" t="s">
        <v>1036</v>
      </c>
      <c r="J28" s="296"/>
      <c r="K28" s="296"/>
      <c r="L28" s="296"/>
      <c r="M28" s="296"/>
      <c r="N28" s="296"/>
      <c r="O28" s="296"/>
      <c r="P28" s="296"/>
      <c r="Q28" s="296"/>
      <c r="R28" s="296"/>
      <c r="S28" s="296"/>
      <c r="T28" s="296"/>
      <c r="U28" s="296"/>
      <c r="V28" s="296"/>
      <c r="W28" s="296"/>
      <c r="X28" s="296"/>
      <c r="Y28" s="296"/>
      <c r="Z28" s="296"/>
    </row>
    <row r="29" spans="1:26" ht="15.75" customHeight="1" x14ac:dyDescent="0.25">
      <c r="A29" s="301"/>
      <c r="B29" s="296" t="s">
        <v>1037</v>
      </c>
      <c r="C29" s="296"/>
      <c r="D29" s="296"/>
      <c r="E29" s="451">
        <v>35975800</v>
      </c>
      <c r="F29" s="451"/>
      <c r="G29" s="451">
        <v>39000000</v>
      </c>
      <c r="H29" s="300">
        <v>45594</v>
      </c>
      <c r="I29" s="301" t="s">
        <v>535</v>
      </c>
      <c r="J29" s="296"/>
      <c r="K29" s="296"/>
      <c r="L29" s="296"/>
      <c r="M29" s="296"/>
      <c r="N29" s="296"/>
      <c r="O29" s="296"/>
      <c r="P29" s="296"/>
      <c r="Q29" s="296"/>
      <c r="R29" s="296"/>
      <c r="S29" s="296"/>
      <c r="T29" s="296"/>
      <c r="U29" s="296"/>
      <c r="V29" s="296"/>
      <c r="W29" s="296"/>
      <c r="X29" s="296"/>
      <c r="Y29" s="296"/>
      <c r="Z29" s="296"/>
    </row>
    <row r="30" spans="1:26" ht="15.75" customHeight="1" x14ac:dyDescent="0.25">
      <c r="A30" s="301"/>
      <c r="B30" s="296"/>
      <c r="C30" s="296"/>
      <c r="D30" s="296"/>
      <c r="E30" s="451"/>
      <c r="F30" s="451"/>
      <c r="G30" s="451"/>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301"/>
      <c r="B31" s="296"/>
      <c r="C31" s="296"/>
      <c r="D31" s="296"/>
      <c r="E31" s="451"/>
      <c r="F31" s="451"/>
      <c r="G31" s="451"/>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301"/>
      <c r="B32" s="296"/>
      <c r="C32" s="296"/>
      <c r="D32" s="296"/>
      <c r="E32" s="451"/>
      <c r="F32" s="451"/>
      <c r="G32" s="451"/>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301"/>
      <c r="B33" s="296"/>
      <c r="C33" s="296"/>
      <c r="D33" s="296"/>
      <c r="E33" s="451"/>
      <c r="F33" s="451"/>
      <c r="G33" s="451"/>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301"/>
      <c r="B34" s="296"/>
      <c r="C34" s="296"/>
      <c r="D34" s="296"/>
      <c r="E34" s="451"/>
      <c r="F34" s="451"/>
      <c r="G34" s="451"/>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301"/>
      <c r="B35" s="296"/>
      <c r="C35" s="296"/>
      <c r="D35" s="296"/>
      <c r="E35" s="451"/>
      <c r="F35" s="451"/>
      <c r="G35" s="451"/>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301"/>
      <c r="B36" s="296"/>
      <c r="C36" s="296"/>
      <c r="D36" s="296"/>
      <c r="E36" s="451"/>
      <c r="F36" s="451"/>
      <c r="G36" s="451"/>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301"/>
      <c r="B37" s="296"/>
      <c r="C37" s="296"/>
      <c r="D37" s="296"/>
      <c r="E37" s="451"/>
      <c r="F37" s="451"/>
      <c r="G37" s="451"/>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301"/>
      <c r="B38" s="296"/>
      <c r="C38" s="296"/>
      <c r="D38" s="296"/>
      <c r="E38" s="451"/>
      <c r="F38" s="451"/>
      <c r="G38" s="451"/>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301"/>
      <c r="B39" s="296"/>
      <c r="C39" s="296"/>
      <c r="D39" s="296"/>
      <c r="E39" s="451"/>
      <c r="F39" s="451"/>
      <c r="G39" s="451"/>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301"/>
      <c r="B40" s="296"/>
      <c r="C40" s="296"/>
      <c r="D40" s="296"/>
      <c r="E40" s="451"/>
      <c r="F40" s="451"/>
      <c r="G40" s="451"/>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301"/>
      <c r="B41" s="296"/>
      <c r="C41" s="296"/>
      <c r="D41" s="296"/>
      <c r="E41" s="451"/>
      <c r="F41" s="451"/>
      <c r="G41" s="451"/>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301"/>
      <c r="B42" s="296"/>
      <c r="C42" s="296"/>
      <c r="D42" s="296"/>
      <c r="E42" s="451"/>
      <c r="F42" s="451"/>
      <c r="G42" s="451"/>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451"/>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451"/>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451"/>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451"/>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451"/>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451"/>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451"/>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451"/>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451"/>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451"/>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451"/>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451"/>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451"/>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451"/>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451"/>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6"/>
      <c r="H224" s="300"/>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301"/>
      <c r="B225" s="296"/>
      <c r="C225" s="296"/>
      <c r="D225" s="296"/>
      <c r="E225" s="451"/>
      <c r="F225" s="451"/>
      <c r="G225" s="296"/>
      <c r="H225" s="300"/>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301"/>
      <c r="B226" s="296"/>
      <c r="C226" s="296"/>
      <c r="D226" s="296"/>
      <c r="E226" s="451"/>
      <c r="F226" s="451"/>
      <c r="G226" s="296"/>
      <c r="H226" s="300"/>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301"/>
      <c r="B227" s="296"/>
      <c r="C227" s="296"/>
      <c r="D227" s="296"/>
      <c r="E227" s="451"/>
      <c r="F227" s="451"/>
      <c r="G227" s="296"/>
      <c r="H227" s="300"/>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301"/>
      <c r="B228" s="296"/>
      <c r="C228" s="296"/>
      <c r="D228" s="296"/>
      <c r="E228" s="451"/>
      <c r="F228" s="451"/>
      <c r="G228" s="296"/>
      <c r="H228" s="300"/>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A229" s="301"/>
      <c r="B229" s="296"/>
      <c r="C229" s="296"/>
      <c r="D229" s="296"/>
      <c r="E229" s="451"/>
      <c r="F229" s="451"/>
      <c r="G229" s="296"/>
      <c r="H229" s="300"/>
      <c r="I229" s="301"/>
      <c r="J229" s="296"/>
      <c r="K229" s="296"/>
      <c r="L229" s="296"/>
      <c r="M229" s="296"/>
      <c r="N229" s="296"/>
      <c r="O229" s="296"/>
      <c r="P229" s="296"/>
      <c r="Q229" s="296"/>
      <c r="R229" s="296"/>
      <c r="S229" s="296"/>
      <c r="T229" s="296"/>
      <c r="U229" s="296"/>
      <c r="V229" s="296"/>
      <c r="W229" s="296"/>
      <c r="X229" s="296"/>
      <c r="Y229" s="296"/>
      <c r="Z229" s="296"/>
    </row>
    <row r="230" spans="1:26" ht="15.75" customHeight="1" x14ac:dyDescent="0.25">
      <c r="H230" s="262"/>
    </row>
    <row r="231" spans="1:26" ht="15.75" customHeight="1" x14ac:dyDescent="0.25">
      <c r="H231" s="262"/>
    </row>
    <row r="232" spans="1:26" ht="15.75" customHeight="1" x14ac:dyDescent="0.25">
      <c r="H232" s="262"/>
    </row>
    <row r="233" spans="1:26" ht="15.75" customHeight="1" x14ac:dyDescent="0.25">
      <c r="H233" s="262"/>
    </row>
    <row r="234" spans="1:26" ht="15.75" customHeight="1" x14ac:dyDescent="0.25">
      <c r="H234" s="262"/>
    </row>
    <row r="235" spans="1:26" ht="15.75" customHeight="1" x14ac:dyDescent="0.25">
      <c r="H235" s="262"/>
    </row>
    <row r="236" spans="1:26" ht="15.75" customHeight="1" x14ac:dyDescent="0.25">
      <c r="H236" s="262"/>
    </row>
    <row r="237" spans="1:26" ht="15.75" customHeight="1" x14ac:dyDescent="0.25">
      <c r="H237" s="262"/>
    </row>
    <row r="238" spans="1:26" ht="15.75" customHeight="1" x14ac:dyDescent="0.25">
      <c r="H238" s="262"/>
    </row>
    <row r="239" spans="1:26" ht="15.75" customHeight="1" x14ac:dyDescent="0.25">
      <c r="H239" s="262"/>
    </row>
    <row r="240" spans="1:26"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2300-000000000000}"/>
  </hyperlinks>
  <pageMargins left="0.7" right="0.7" top="0.75" bottom="0.75" header="0" footer="0"/>
  <pageSetup paperSize="9" fitToWidth="0" fitToHeight="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Z998"/>
  <sheetViews>
    <sheetView workbookViewId="0">
      <selection activeCell="J2" sqref="J2"/>
    </sheetView>
  </sheetViews>
  <sheetFormatPr defaultColWidth="14" defaultRowHeight="15" customHeight="1" x14ac:dyDescent="0.25"/>
  <cols>
    <col min="1" max="1" width="6.5703125" customWidth="1"/>
    <col min="2" max="2" width="35.28515625" customWidth="1"/>
    <col min="3" max="3" width="14" customWidth="1"/>
    <col min="4" max="4" width="17.85546875" customWidth="1"/>
    <col min="5" max="5" width="9.140625" customWidth="1"/>
    <col min="6" max="6" width="16.42578125" customWidth="1"/>
    <col min="7" max="7" width="14.7109375" customWidth="1"/>
    <col min="8" max="8" width="13.140625" customWidth="1"/>
    <col min="9" max="9" width="14.140625" customWidth="1"/>
    <col min="10" max="10" width="13.7109375" customWidth="1"/>
    <col min="11" max="26" width="8.7109375" customWidth="1"/>
  </cols>
  <sheetData>
    <row r="1" spans="1:26" x14ac:dyDescent="0.25">
      <c r="A1" s="296"/>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47.25" x14ac:dyDescent="0.25">
      <c r="A2" s="246" t="s">
        <v>281</v>
      </c>
      <c r="B2" s="246" t="s">
        <v>282</v>
      </c>
      <c r="C2" s="247" t="s">
        <v>283</v>
      </c>
      <c r="D2" s="248" t="s">
        <v>417</v>
      </c>
      <c r="E2" s="249" t="s">
        <v>418</v>
      </c>
      <c r="F2" s="266" t="s">
        <v>286</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s">
        <v>109</v>
      </c>
      <c r="C3" s="269" t="s">
        <v>110</v>
      </c>
      <c r="D3" s="270">
        <f>VLOOKUP(C3,'TỔNG HỢP'!$C$4:$P$84,3,0)</f>
        <v>80000000</v>
      </c>
      <c r="E3" s="271"/>
      <c r="F3" s="272">
        <f>SUM(F4:F887)</f>
        <v>13491000</v>
      </c>
      <c r="G3" s="271"/>
      <c r="H3" s="273"/>
      <c r="I3" s="267"/>
      <c r="J3" s="274"/>
      <c r="K3" s="274"/>
      <c r="L3" s="274"/>
      <c r="M3" s="274"/>
      <c r="N3" s="274"/>
      <c r="O3" s="274"/>
      <c r="P3" s="274"/>
      <c r="Q3" s="274"/>
      <c r="R3" s="274"/>
      <c r="S3" s="274"/>
      <c r="T3" s="274"/>
      <c r="U3" s="274"/>
      <c r="V3" s="274"/>
      <c r="W3" s="274"/>
      <c r="X3" s="274"/>
      <c r="Y3" s="274"/>
      <c r="Z3" s="274"/>
    </row>
    <row r="4" spans="1:26" ht="16.5" x14ac:dyDescent="0.25">
      <c r="A4" s="242"/>
      <c r="B4" s="243" t="s">
        <v>1038</v>
      </c>
      <c r="C4" s="260"/>
      <c r="D4" s="244"/>
      <c r="E4" s="275"/>
      <c r="F4" s="275">
        <v>1576000</v>
      </c>
      <c r="G4" s="243"/>
      <c r="H4" s="276">
        <v>46112</v>
      </c>
      <c r="I4" s="242" t="s">
        <v>442</v>
      </c>
      <c r="J4" s="243"/>
      <c r="K4" s="243"/>
      <c r="L4" s="243"/>
      <c r="M4" s="243"/>
      <c r="N4" s="243"/>
      <c r="O4" s="243"/>
      <c r="P4" s="243"/>
      <c r="Q4" s="243"/>
      <c r="R4" s="243"/>
      <c r="S4" s="243"/>
      <c r="T4" s="243"/>
      <c r="U4" s="243"/>
      <c r="V4" s="243"/>
      <c r="W4" s="243"/>
      <c r="X4" s="243"/>
      <c r="Y4" s="243"/>
      <c r="Z4" s="243"/>
    </row>
    <row r="5" spans="1:26" ht="16.5" x14ac:dyDescent="0.25">
      <c r="A5" s="242"/>
      <c r="B5" s="243" t="s">
        <v>1621</v>
      </c>
      <c r="C5" s="260"/>
      <c r="D5" s="244"/>
      <c r="E5" s="275"/>
      <c r="F5" s="275">
        <v>2200000</v>
      </c>
      <c r="G5" s="243"/>
      <c r="H5" s="276">
        <v>46148</v>
      </c>
      <c r="I5" s="242" t="s">
        <v>442</v>
      </c>
      <c r="J5" s="243"/>
      <c r="K5" s="243"/>
      <c r="L5" s="243"/>
      <c r="M5" s="243"/>
      <c r="N5" s="243"/>
      <c r="O5" s="243"/>
      <c r="P5" s="243"/>
      <c r="Q5" s="243"/>
      <c r="R5" s="243"/>
      <c r="S5" s="243"/>
      <c r="T5" s="243"/>
      <c r="U5" s="243"/>
      <c r="V5" s="243"/>
      <c r="W5" s="243"/>
      <c r="X5" s="243"/>
      <c r="Y5" s="243"/>
      <c r="Z5" s="243"/>
    </row>
    <row r="6" spans="1:26" ht="16.5" x14ac:dyDescent="0.25">
      <c r="A6" s="242"/>
      <c r="B6" s="243" t="s">
        <v>1642</v>
      </c>
      <c r="C6" s="260"/>
      <c r="D6" s="244"/>
      <c r="E6" s="275"/>
      <c r="F6" s="275">
        <v>8455000</v>
      </c>
      <c r="G6" s="243"/>
      <c r="H6" s="276">
        <v>46168</v>
      </c>
      <c r="I6" s="242" t="s">
        <v>535</v>
      </c>
      <c r="J6" s="243"/>
      <c r="K6" s="243"/>
      <c r="L6" s="243"/>
      <c r="M6" s="243"/>
      <c r="N6" s="243"/>
      <c r="O6" s="243"/>
      <c r="P6" s="243"/>
      <c r="Q6" s="243"/>
      <c r="R6" s="243"/>
      <c r="S6" s="243"/>
      <c r="T6" s="243"/>
      <c r="U6" s="243"/>
      <c r="V6" s="243"/>
      <c r="W6" s="243"/>
      <c r="X6" s="243"/>
      <c r="Y6" s="243"/>
      <c r="Z6" s="243"/>
    </row>
    <row r="7" spans="1:26" ht="16.5" x14ac:dyDescent="0.25">
      <c r="A7" s="242"/>
      <c r="B7" s="243" t="s">
        <v>1755</v>
      </c>
      <c r="C7" s="260"/>
      <c r="D7" s="244"/>
      <c r="E7" s="275"/>
      <c r="F7" s="275">
        <v>1260000</v>
      </c>
      <c r="G7" s="243"/>
      <c r="H7" s="276">
        <v>46248</v>
      </c>
      <c r="I7" s="242" t="s">
        <v>442</v>
      </c>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f>600/12</f>
        <v>50</v>
      </c>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t="s">
        <v>1039</v>
      </c>
      <c r="C16" s="260"/>
      <c r="D16" s="244"/>
      <c r="E16" s="275">
        <f>3417500/1.08</f>
        <v>3164351.8518518517</v>
      </c>
      <c r="F16" s="275"/>
      <c r="G16" s="243"/>
      <c r="H16" s="276">
        <v>45700</v>
      </c>
      <c r="I16" s="242" t="s">
        <v>442</v>
      </c>
      <c r="J16" s="243"/>
      <c r="K16" s="243"/>
      <c r="L16" s="243"/>
      <c r="M16" s="243"/>
      <c r="N16" s="243"/>
      <c r="O16" s="243"/>
      <c r="P16" s="243"/>
      <c r="Q16" s="243"/>
      <c r="R16" s="243"/>
      <c r="S16" s="243"/>
      <c r="T16" s="243"/>
      <c r="U16" s="243"/>
      <c r="V16" s="243"/>
      <c r="W16" s="243"/>
      <c r="X16" s="243"/>
      <c r="Y16" s="243"/>
      <c r="Z16" s="243"/>
    </row>
    <row r="17" spans="1:26" ht="16.5" x14ac:dyDescent="0.25">
      <c r="A17" s="242"/>
      <c r="B17" s="243" t="s">
        <v>1040</v>
      </c>
      <c r="C17" s="260"/>
      <c r="D17" s="244"/>
      <c r="E17" s="275">
        <v>6600000</v>
      </c>
      <c r="F17" s="275"/>
      <c r="G17" s="243"/>
      <c r="H17" s="276">
        <v>45805</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1041</v>
      </c>
      <c r="C18" s="260"/>
      <c r="D18" s="244"/>
      <c r="E18" s="275">
        <v>2095000</v>
      </c>
      <c r="F18" s="275"/>
      <c r="G18" s="243"/>
      <c r="H18" s="276">
        <v>45852</v>
      </c>
      <c r="I18" s="242" t="s">
        <v>442</v>
      </c>
      <c r="J18" s="243"/>
      <c r="K18" s="243"/>
      <c r="L18" s="243"/>
      <c r="M18" s="243"/>
      <c r="N18" s="243"/>
      <c r="O18" s="243"/>
      <c r="P18" s="243"/>
      <c r="Q18" s="243"/>
      <c r="R18" s="243"/>
      <c r="S18" s="243"/>
      <c r="T18" s="243"/>
      <c r="U18" s="243"/>
      <c r="V18" s="243"/>
      <c r="W18" s="243"/>
      <c r="X18" s="243"/>
      <c r="Y18" s="243"/>
      <c r="Z18" s="243"/>
    </row>
    <row r="19" spans="1:26" ht="16.5" x14ac:dyDescent="0.25">
      <c r="A19" s="242"/>
      <c r="B19" s="243" t="s">
        <v>1042</v>
      </c>
      <c r="C19" s="260"/>
      <c r="D19" s="244"/>
      <c r="E19" s="275">
        <v>4041000</v>
      </c>
      <c r="F19" s="275"/>
      <c r="G19" s="243"/>
      <c r="H19" s="276">
        <v>45887</v>
      </c>
      <c r="I19" s="242" t="s">
        <v>1043</v>
      </c>
      <c r="J19" s="243"/>
      <c r="K19" s="243"/>
      <c r="L19" s="243"/>
      <c r="M19" s="243"/>
      <c r="N19" s="243"/>
      <c r="O19" s="243"/>
      <c r="P19" s="243"/>
      <c r="Q19" s="243"/>
      <c r="R19" s="243"/>
      <c r="S19" s="243"/>
      <c r="T19" s="243"/>
      <c r="U19" s="243"/>
      <c r="V19" s="243"/>
      <c r="W19" s="243"/>
      <c r="X19" s="243"/>
      <c r="Y19" s="243"/>
      <c r="Z19" s="243"/>
    </row>
    <row r="20" spans="1:26" ht="15.75" customHeight="1" x14ac:dyDescent="0.25">
      <c r="A20" s="242">
        <v>2</v>
      </c>
      <c r="B20" s="243" t="s">
        <v>1044</v>
      </c>
      <c r="C20" s="260"/>
      <c r="D20" s="244"/>
      <c r="E20" s="275">
        <v>9476000</v>
      </c>
      <c r="F20" s="275"/>
      <c r="G20" s="243"/>
      <c r="H20" s="276">
        <v>45419</v>
      </c>
      <c r="I20" s="242" t="s">
        <v>1045</v>
      </c>
      <c r="J20" s="243"/>
      <c r="K20" s="243"/>
      <c r="L20" s="243"/>
      <c r="M20" s="243"/>
      <c r="N20" s="243"/>
      <c r="O20" s="243"/>
      <c r="P20" s="243"/>
      <c r="Q20" s="243"/>
      <c r="R20" s="243"/>
      <c r="S20" s="243"/>
      <c r="T20" s="243"/>
      <c r="U20" s="243"/>
      <c r="V20" s="243"/>
      <c r="W20" s="243"/>
      <c r="X20" s="243"/>
      <c r="Y20" s="243"/>
      <c r="Z20" s="243"/>
    </row>
    <row r="21" spans="1:26" ht="15.75" customHeight="1" x14ac:dyDescent="0.25">
      <c r="A21" s="242">
        <v>3</v>
      </c>
      <c r="B21" s="296" t="s">
        <v>1046</v>
      </c>
      <c r="C21" s="296"/>
      <c r="D21" s="296"/>
      <c r="E21" s="451">
        <v>5679000</v>
      </c>
      <c r="F21" s="451"/>
      <c r="G21" s="296"/>
      <c r="H21" s="300">
        <v>45481</v>
      </c>
      <c r="I21" s="301" t="s">
        <v>442</v>
      </c>
      <c r="J21" s="296"/>
      <c r="K21" s="296"/>
      <c r="L21" s="296"/>
      <c r="M21" s="296"/>
      <c r="N21" s="296"/>
      <c r="O21" s="296"/>
      <c r="P21" s="296"/>
      <c r="Q21" s="296"/>
      <c r="R21" s="296"/>
      <c r="S21" s="296"/>
      <c r="T21" s="296"/>
      <c r="U21" s="296"/>
      <c r="V21" s="296"/>
      <c r="W21" s="296"/>
      <c r="X21" s="296"/>
      <c r="Y21" s="296"/>
      <c r="Z21" s="296"/>
    </row>
    <row r="22" spans="1:26" ht="15.75" customHeight="1" x14ac:dyDescent="0.25">
      <c r="A22" s="242">
        <v>4</v>
      </c>
      <c r="B22" s="296" t="s">
        <v>1047</v>
      </c>
      <c r="C22" s="296"/>
      <c r="D22" s="296"/>
      <c r="E22" s="451">
        <v>2087000</v>
      </c>
      <c r="F22" s="451"/>
      <c r="G22" s="296"/>
      <c r="H22" s="300">
        <v>45490</v>
      </c>
      <c r="I22" s="242" t="s">
        <v>1045</v>
      </c>
      <c r="J22" s="296"/>
      <c r="K22" s="296"/>
      <c r="L22" s="296"/>
      <c r="M22" s="296"/>
      <c r="N22" s="296"/>
      <c r="O22" s="296"/>
      <c r="P22" s="296"/>
      <c r="Q22" s="296"/>
      <c r="R22" s="296"/>
      <c r="S22" s="296"/>
      <c r="T22" s="296"/>
      <c r="U22" s="296"/>
      <c r="V22" s="296"/>
      <c r="W22" s="296"/>
      <c r="X22" s="296"/>
      <c r="Y22" s="296"/>
      <c r="Z22" s="296"/>
    </row>
    <row r="23" spans="1:26" ht="15.75" customHeight="1" x14ac:dyDescent="0.25">
      <c r="A23" s="296"/>
      <c r="B23" s="296" t="s">
        <v>1048</v>
      </c>
      <c r="C23" s="296"/>
      <c r="D23" s="296"/>
      <c r="E23" s="451">
        <v>5959000</v>
      </c>
      <c r="F23" s="451"/>
      <c r="G23" s="296"/>
      <c r="H23" s="300"/>
      <c r="I23" s="301"/>
      <c r="J23" s="296"/>
      <c r="K23" s="296"/>
      <c r="L23" s="296"/>
      <c r="M23" s="296"/>
      <c r="N23" s="296"/>
      <c r="O23" s="296"/>
      <c r="P23" s="296"/>
      <c r="Q23" s="296"/>
      <c r="R23" s="296"/>
      <c r="S23" s="296"/>
      <c r="T23" s="296"/>
      <c r="U23" s="296"/>
      <c r="V23" s="296"/>
      <c r="W23" s="296"/>
      <c r="X23" s="296"/>
      <c r="Y23" s="296"/>
      <c r="Z23" s="296"/>
    </row>
    <row r="24" spans="1:26" ht="15.75" customHeight="1" x14ac:dyDescent="0.25">
      <c r="A24" s="296"/>
      <c r="B24" s="296"/>
      <c r="C24" s="296"/>
      <c r="D24" s="296"/>
      <c r="E24" s="451"/>
      <c r="F24" s="451"/>
      <c r="G24" s="296"/>
      <c r="H24" s="300"/>
      <c r="I24" s="301"/>
      <c r="J24" s="296"/>
      <c r="K24" s="296"/>
      <c r="L24" s="296"/>
      <c r="M24" s="296"/>
      <c r="N24" s="296"/>
      <c r="O24" s="296"/>
      <c r="P24" s="296"/>
      <c r="Q24" s="296"/>
      <c r="R24" s="296"/>
      <c r="S24" s="296"/>
      <c r="T24" s="296"/>
      <c r="U24" s="296"/>
      <c r="V24" s="296"/>
      <c r="W24" s="296"/>
      <c r="X24" s="296"/>
      <c r="Y24" s="296"/>
      <c r="Z24" s="296"/>
    </row>
    <row r="25" spans="1:26" ht="15.75" customHeight="1" x14ac:dyDescent="0.25">
      <c r="A25" s="296"/>
      <c r="B25" s="296"/>
      <c r="C25" s="296"/>
      <c r="D25" s="296"/>
      <c r="E25" s="451"/>
      <c r="F25" s="451"/>
      <c r="G25" s="296"/>
      <c r="H25" s="300"/>
      <c r="I25" s="301"/>
      <c r="J25" s="296"/>
      <c r="K25" s="296"/>
      <c r="L25" s="296"/>
      <c r="M25" s="296"/>
      <c r="N25" s="296"/>
      <c r="O25" s="296"/>
      <c r="P25" s="296"/>
      <c r="Q25" s="296"/>
      <c r="R25" s="296"/>
      <c r="S25" s="296"/>
      <c r="T25" s="296"/>
      <c r="U25" s="296"/>
      <c r="V25" s="296"/>
      <c r="W25" s="296"/>
      <c r="X25" s="296"/>
      <c r="Y25" s="296"/>
      <c r="Z25" s="296"/>
    </row>
    <row r="26" spans="1:26" ht="15.75" customHeight="1" x14ac:dyDescent="0.25">
      <c r="A26" s="296"/>
      <c r="B26" s="296"/>
      <c r="C26" s="296"/>
      <c r="D26" s="296"/>
      <c r="E26" s="451"/>
      <c r="F26" s="451"/>
      <c r="G26" s="296"/>
      <c r="H26" s="300"/>
      <c r="I26" s="301"/>
      <c r="J26" s="296"/>
      <c r="K26" s="296"/>
      <c r="L26" s="296"/>
      <c r="M26" s="296"/>
      <c r="N26" s="296"/>
      <c r="O26" s="296"/>
      <c r="P26" s="296"/>
      <c r="Q26" s="296"/>
      <c r="R26" s="296"/>
      <c r="S26" s="296"/>
      <c r="T26" s="296"/>
      <c r="U26" s="296"/>
      <c r="V26" s="296"/>
      <c r="W26" s="296"/>
      <c r="X26" s="296"/>
      <c r="Y26" s="296"/>
      <c r="Z26" s="296"/>
    </row>
    <row r="27" spans="1:26" ht="15.75" customHeight="1" x14ac:dyDescent="0.25">
      <c r="A27" s="296"/>
      <c r="B27" s="296"/>
      <c r="C27" s="296"/>
      <c r="D27" s="296"/>
      <c r="E27" s="451"/>
      <c r="F27" s="451"/>
      <c r="G27" s="296"/>
      <c r="H27" s="300"/>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296"/>
      <c r="B28" s="296"/>
      <c r="C28" s="296"/>
      <c r="D28" s="296"/>
      <c r="E28" s="451"/>
      <c r="F28" s="451"/>
      <c r="G28" s="296"/>
      <c r="H28" s="300"/>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296"/>
      <c r="B29" s="296"/>
      <c r="C29" s="296"/>
      <c r="D29" s="296"/>
      <c r="E29" s="451"/>
      <c r="F29" s="451"/>
      <c r="G29" s="296"/>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296"/>
      <c r="B30" s="296"/>
      <c r="C30" s="296"/>
      <c r="D30" s="296"/>
      <c r="E30" s="451"/>
      <c r="F30" s="451"/>
      <c r="G30" s="296"/>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296"/>
      <c r="B31" s="296"/>
      <c r="C31" s="296"/>
      <c r="D31" s="296"/>
      <c r="E31" s="451"/>
      <c r="F31" s="451"/>
      <c r="G31" s="296"/>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296"/>
      <c r="B32" s="296"/>
      <c r="C32" s="296"/>
      <c r="D32" s="296"/>
      <c r="E32" s="451"/>
      <c r="F32" s="451"/>
      <c r="G32" s="296"/>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296"/>
      <c r="B33" s="296"/>
      <c r="C33" s="296"/>
      <c r="D33" s="296"/>
      <c r="E33" s="451"/>
      <c r="F33" s="451"/>
      <c r="G33" s="296"/>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296"/>
      <c r="B34" s="296"/>
      <c r="C34" s="296"/>
      <c r="D34" s="296"/>
      <c r="E34" s="451"/>
      <c r="F34" s="451"/>
      <c r="G34" s="296"/>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296"/>
      <c r="B35" s="296"/>
      <c r="C35" s="296"/>
      <c r="D35" s="296"/>
      <c r="E35" s="451"/>
      <c r="F35" s="451"/>
      <c r="G35" s="296"/>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296"/>
      <c r="B36" s="296"/>
      <c r="C36" s="296"/>
      <c r="D36" s="296"/>
      <c r="E36" s="451"/>
      <c r="F36" s="451"/>
      <c r="G36" s="296"/>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296"/>
      <c r="B37" s="296"/>
      <c r="C37" s="296"/>
      <c r="D37" s="296"/>
      <c r="E37" s="451"/>
      <c r="F37" s="451"/>
      <c r="G37" s="296"/>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296"/>
      <c r="B38" s="296"/>
      <c r="C38" s="296"/>
      <c r="D38" s="296"/>
      <c r="E38" s="451"/>
      <c r="F38" s="451"/>
      <c r="G38" s="296"/>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296"/>
      <c r="B39" s="296"/>
      <c r="C39" s="296"/>
      <c r="D39" s="296"/>
      <c r="E39" s="451"/>
      <c r="F39" s="451"/>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296"/>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296"/>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296"/>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296"/>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296"/>
      <c r="B44" s="296"/>
      <c r="C44" s="296"/>
      <c r="D44" s="296"/>
      <c r="E44" s="451"/>
      <c r="F44" s="451"/>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296"/>
      <c r="B45" s="296"/>
      <c r="C45" s="296"/>
      <c r="D45" s="296"/>
      <c r="E45" s="451"/>
      <c r="F45" s="451"/>
      <c r="G45" s="296"/>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296"/>
      <c r="B46" s="296"/>
      <c r="C46" s="296"/>
      <c r="D46" s="296"/>
      <c r="E46" s="451"/>
      <c r="F46" s="451"/>
      <c r="G46" s="296"/>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296"/>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296"/>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296"/>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296"/>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296"/>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296"/>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296"/>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sheetData>
  <hyperlinks>
    <hyperlink ref="J2" location="'TỔNG HỢP'!A1" display="MỤC LỤC" xr:uid="{00000000-0004-0000-2400-000000000000}"/>
  </hyperlinks>
  <pageMargins left="0.7" right="0.7" top="0.75" bottom="0.75" header="0" footer="0"/>
  <pageSetup paperSize="9" fitToWidth="0" fitToHeight="0"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Z1000"/>
  <sheetViews>
    <sheetView workbookViewId="0">
      <selection activeCell="J2" sqref="J2"/>
    </sheetView>
  </sheetViews>
  <sheetFormatPr defaultColWidth="14" defaultRowHeight="15" customHeight="1" x14ac:dyDescent="0.25"/>
  <cols>
    <col min="1" max="1" width="11.5703125" customWidth="1"/>
    <col min="2" max="2" width="37.28515625" customWidth="1"/>
    <col min="3" max="3" width="14" customWidth="1"/>
    <col min="4" max="4" width="14.140625" customWidth="1"/>
    <col min="5" max="5" width="11.140625" customWidth="1"/>
    <col min="6" max="6" width="16.85546875" customWidth="1"/>
    <col min="7" max="7" width="16.7109375" customWidth="1"/>
    <col min="8" max="8" width="12.7109375" customWidth="1"/>
    <col min="9" max="9" width="19.85546875" customWidth="1"/>
    <col min="10" max="10" width="13.7109375" customWidth="1"/>
    <col min="11" max="26" width="8.7109375" customWidth="1"/>
  </cols>
  <sheetData>
    <row r="1" spans="1:26" x14ac:dyDescent="0.25">
      <c r="A1" s="301"/>
      <c r="B1" s="296"/>
      <c r="C1" s="296"/>
      <c r="D1" s="296"/>
      <c r="E1" s="296"/>
      <c r="F1" s="451"/>
      <c r="G1" s="301"/>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46" t="s">
        <v>440</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s">
        <v>111</v>
      </c>
      <c r="C3" s="269" t="s">
        <v>112</v>
      </c>
      <c r="D3" s="270">
        <f>VLOOKUP(C3,'TỔNG HỢP'!$C$4:$P$84,3,0)</f>
        <v>40000000</v>
      </c>
      <c r="E3" s="271"/>
      <c r="F3" s="272">
        <f>SUM(F4:F889)</f>
        <v>0</v>
      </c>
      <c r="G3" s="268">
        <f>D3-F3</f>
        <v>40000000</v>
      </c>
      <c r="H3" s="273"/>
      <c r="I3" s="267"/>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42"/>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2"/>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2"/>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2"/>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2"/>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2"/>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2"/>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2"/>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2"/>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2"/>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2"/>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2"/>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2"/>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2"/>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2"/>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2"/>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2"/>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1049</v>
      </c>
      <c r="C21" s="260"/>
      <c r="D21" s="244"/>
      <c r="E21" s="275">
        <v>6002000</v>
      </c>
      <c r="F21" s="275"/>
      <c r="G21" s="242"/>
      <c r="H21" s="276">
        <v>45925</v>
      </c>
      <c r="I21" s="242" t="s">
        <v>535</v>
      </c>
      <c r="J21" s="243"/>
      <c r="K21" s="243"/>
      <c r="L21" s="243"/>
      <c r="M21" s="243"/>
      <c r="N21" s="243"/>
      <c r="O21" s="243"/>
      <c r="P21" s="243"/>
      <c r="Q21" s="243"/>
      <c r="R21" s="243"/>
      <c r="S21" s="243"/>
      <c r="T21" s="243"/>
      <c r="U21" s="243"/>
      <c r="V21" s="243"/>
      <c r="W21" s="243"/>
      <c r="X21" s="243"/>
      <c r="Y21" s="243"/>
      <c r="Z21" s="243"/>
    </row>
    <row r="22" spans="1:26" ht="15.75" customHeight="1" x14ac:dyDescent="0.25">
      <c r="A22" s="301">
        <v>2</v>
      </c>
      <c r="B22" s="296" t="s">
        <v>1050</v>
      </c>
      <c r="C22" s="296"/>
      <c r="D22" s="296"/>
      <c r="E22" s="451">
        <f>20148000/1.08</f>
        <v>18655555.555555556</v>
      </c>
      <c r="F22" s="451"/>
      <c r="G22" s="301"/>
      <c r="H22" s="300">
        <v>45453</v>
      </c>
      <c r="I22" s="301" t="s">
        <v>442</v>
      </c>
      <c r="J22" s="296"/>
      <c r="K22" s="296"/>
      <c r="L22" s="296"/>
      <c r="M22" s="296"/>
      <c r="N22" s="296"/>
      <c r="O22" s="296"/>
      <c r="P22" s="296"/>
      <c r="Q22" s="296"/>
      <c r="R22" s="296"/>
      <c r="S22" s="296"/>
      <c r="T22" s="296"/>
      <c r="U22" s="296"/>
      <c r="V22" s="296"/>
      <c r="W22" s="296"/>
      <c r="X22" s="296"/>
      <c r="Y22" s="296"/>
      <c r="Z22" s="296"/>
    </row>
    <row r="23" spans="1:26" ht="15.75" customHeight="1" x14ac:dyDescent="0.25">
      <c r="A23" s="301"/>
      <c r="B23" s="296"/>
      <c r="C23" s="296"/>
      <c r="D23" s="296"/>
      <c r="E23" s="451"/>
      <c r="F23" s="451"/>
      <c r="G23" s="301"/>
      <c r="H23" s="300"/>
      <c r="I23" s="301"/>
      <c r="J23" s="296"/>
      <c r="K23" s="296"/>
      <c r="L23" s="296"/>
      <c r="M23" s="296"/>
      <c r="N23" s="296"/>
      <c r="O23" s="296"/>
      <c r="P23" s="296"/>
      <c r="Q23" s="296"/>
      <c r="R23" s="296"/>
      <c r="S23" s="296"/>
      <c r="T23" s="296"/>
      <c r="U23" s="296"/>
      <c r="V23" s="296"/>
      <c r="W23" s="296"/>
      <c r="X23" s="296"/>
      <c r="Y23" s="296"/>
      <c r="Z23" s="296"/>
    </row>
    <row r="24" spans="1:26" ht="15.75" customHeight="1" x14ac:dyDescent="0.25">
      <c r="A24" s="301"/>
      <c r="B24" s="296"/>
      <c r="C24" s="296"/>
      <c r="D24" s="296"/>
      <c r="E24" s="451"/>
      <c r="F24" s="451"/>
      <c r="G24" s="301"/>
      <c r="H24" s="300"/>
      <c r="I24" s="301"/>
      <c r="J24" s="296"/>
      <c r="K24" s="296"/>
      <c r="L24" s="296"/>
      <c r="M24" s="296"/>
      <c r="N24" s="296"/>
      <c r="O24" s="296"/>
      <c r="P24" s="296"/>
      <c r="Q24" s="296"/>
      <c r="R24" s="296"/>
      <c r="S24" s="296"/>
      <c r="T24" s="296"/>
      <c r="U24" s="296"/>
      <c r="V24" s="296"/>
      <c r="W24" s="296"/>
      <c r="X24" s="296"/>
      <c r="Y24" s="296"/>
      <c r="Z24" s="296"/>
    </row>
    <row r="25" spans="1:26" ht="15.75" customHeight="1" x14ac:dyDescent="0.25">
      <c r="A25" s="301"/>
      <c r="B25" s="296"/>
      <c r="C25" s="296"/>
      <c r="D25" s="296"/>
      <c r="E25" s="451"/>
      <c r="F25" s="451"/>
      <c r="G25" s="301"/>
      <c r="H25" s="300"/>
      <c r="I25" s="301"/>
      <c r="J25" s="296"/>
      <c r="K25" s="296"/>
      <c r="L25" s="296"/>
      <c r="M25" s="296"/>
      <c r="N25" s="296"/>
      <c r="O25" s="296"/>
      <c r="P25" s="296"/>
      <c r="Q25" s="296"/>
      <c r="R25" s="296"/>
      <c r="S25" s="296"/>
      <c r="T25" s="296"/>
      <c r="U25" s="296"/>
      <c r="V25" s="296"/>
      <c r="W25" s="296"/>
      <c r="X25" s="296"/>
      <c r="Y25" s="296"/>
      <c r="Z25" s="296"/>
    </row>
    <row r="26" spans="1:26" ht="15.75" customHeight="1" x14ac:dyDescent="0.25">
      <c r="A26" s="301"/>
      <c r="B26" s="296"/>
      <c r="C26" s="296"/>
      <c r="D26" s="296"/>
      <c r="E26" s="451"/>
      <c r="F26" s="451"/>
      <c r="G26" s="301"/>
      <c r="H26" s="300"/>
      <c r="I26" s="301"/>
      <c r="J26" s="296"/>
      <c r="K26" s="296"/>
      <c r="L26" s="296"/>
      <c r="M26" s="296"/>
      <c r="N26" s="296"/>
      <c r="O26" s="296"/>
      <c r="P26" s="296"/>
      <c r="Q26" s="296"/>
      <c r="R26" s="296"/>
      <c r="S26" s="296"/>
      <c r="T26" s="296"/>
      <c r="U26" s="296"/>
      <c r="V26" s="296"/>
      <c r="W26" s="296"/>
      <c r="X26" s="296"/>
      <c r="Y26" s="296"/>
      <c r="Z26" s="296"/>
    </row>
    <row r="27" spans="1:26" ht="15.75" customHeight="1" x14ac:dyDescent="0.25">
      <c r="A27" s="301"/>
      <c r="B27" s="296"/>
      <c r="C27" s="296"/>
      <c r="D27" s="296"/>
      <c r="E27" s="451"/>
      <c r="F27" s="451"/>
      <c r="G27" s="301"/>
      <c r="H27" s="300"/>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301"/>
      <c r="B28" s="296"/>
      <c r="C28" s="296"/>
      <c r="D28" s="296"/>
      <c r="E28" s="451"/>
      <c r="F28" s="451"/>
      <c r="G28" s="301"/>
      <c r="H28" s="300"/>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301"/>
      <c r="B29" s="296"/>
      <c r="C29" s="296"/>
      <c r="D29" s="296"/>
      <c r="E29" s="451"/>
      <c r="F29" s="451"/>
      <c r="G29" s="301"/>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301"/>
      <c r="B30" s="296"/>
      <c r="C30" s="296"/>
      <c r="D30" s="296"/>
      <c r="E30" s="451"/>
      <c r="F30" s="451"/>
      <c r="G30" s="301"/>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301"/>
      <c r="B31" s="296"/>
      <c r="C31" s="296"/>
      <c r="D31" s="296"/>
      <c r="E31" s="451"/>
      <c r="F31" s="451"/>
      <c r="G31" s="301"/>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301"/>
      <c r="B32" s="296"/>
      <c r="C32" s="296"/>
      <c r="D32" s="296"/>
      <c r="E32" s="451"/>
      <c r="F32" s="451"/>
      <c r="G32" s="301"/>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301"/>
      <c r="B33" s="296"/>
      <c r="C33" s="296"/>
      <c r="D33" s="296"/>
      <c r="E33" s="451"/>
      <c r="F33" s="451"/>
      <c r="G33" s="301"/>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301"/>
      <c r="B34" s="296"/>
      <c r="C34" s="296"/>
      <c r="D34" s="296"/>
      <c r="E34" s="451"/>
      <c r="F34" s="451"/>
      <c r="G34" s="301"/>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301"/>
      <c r="B35" s="296"/>
      <c r="C35" s="296"/>
      <c r="D35" s="296"/>
      <c r="E35" s="451"/>
      <c r="F35" s="451"/>
      <c r="G35" s="301"/>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301"/>
      <c r="B36" s="296"/>
      <c r="C36" s="296"/>
      <c r="D36" s="296"/>
      <c r="E36" s="451"/>
      <c r="F36" s="451"/>
      <c r="G36" s="301"/>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301"/>
      <c r="B37" s="296"/>
      <c r="C37" s="296"/>
      <c r="D37" s="296"/>
      <c r="E37" s="451"/>
      <c r="F37" s="451"/>
      <c r="G37" s="301"/>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301"/>
      <c r="B38" s="296"/>
      <c r="C38" s="296"/>
      <c r="D38" s="296"/>
      <c r="E38" s="451"/>
      <c r="F38" s="451"/>
      <c r="G38" s="301"/>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301"/>
      <c r="B39" s="296"/>
      <c r="C39" s="296"/>
      <c r="D39" s="296"/>
      <c r="E39" s="451"/>
      <c r="F39" s="451"/>
      <c r="G39" s="301"/>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301"/>
      <c r="B40" s="296"/>
      <c r="C40" s="296"/>
      <c r="D40" s="296"/>
      <c r="E40" s="451"/>
      <c r="F40" s="451"/>
      <c r="G40" s="301"/>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301"/>
      <c r="B41" s="296"/>
      <c r="C41" s="296"/>
      <c r="D41" s="296"/>
      <c r="E41" s="451"/>
      <c r="F41" s="451"/>
      <c r="G41" s="301"/>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301"/>
      <c r="B42" s="296"/>
      <c r="C42" s="296"/>
      <c r="D42" s="296"/>
      <c r="E42" s="451"/>
      <c r="F42" s="451"/>
      <c r="G42" s="301"/>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301"/>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301"/>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301"/>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301"/>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301"/>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301"/>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301"/>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301"/>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301"/>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301"/>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301"/>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301"/>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301"/>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301"/>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301"/>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301"/>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301"/>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301"/>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301"/>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301"/>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301"/>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301"/>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301"/>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301"/>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301"/>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301"/>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301"/>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301"/>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301"/>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301"/>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301"/>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301"/>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301"/>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301"/>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301"/>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301"/>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301"/>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301"/>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301"/>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301"/>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301"/>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301"/>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301"/>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301"/>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301"/>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301"/>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301"/>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301"/>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301"/>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301"/>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301"/>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301"/>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301"/>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301"/>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301"/>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301"/>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301"/>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301"/>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301"/>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301"/>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301"/>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301"/>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301"/>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301"/>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301"/>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301"/>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301"/>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301"/>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301"/>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301"/>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301"/>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301"/>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301"/>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301"/>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301"/>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301"/>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301"/>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301"/>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301"/>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301"/>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301"/>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301"/>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301"/>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301"/>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301"/>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301"/>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301"/>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301"/>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301"/>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301"/>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301"/>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301"/>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301"/>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301"/>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301"/>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301"/>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301"/>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301"/>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301"/>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301"/>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301"/>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301"/>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301"/>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301"/>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301"/>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301"/>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301"/>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301"/>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301"/>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301"/>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301"/>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301"/>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301"/>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301"/>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301"/>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301"/>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301"/>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301"/>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301"/>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301"/>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301"/>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301"/>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301"/>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301"/>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301"/>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301"/>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301"/>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301"/>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301"/>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301"/>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301"/>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301"/>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301"/>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301"/>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301"/>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301"/>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301"/>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301"/>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301"/>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301"/>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301"/>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301"/>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301"/>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301"/>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301"/>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301"/>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301"/>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301"/>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301"/>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301"/>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301"/>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301"/>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301"/>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301"/>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301"/>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301"/>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301"/>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301"/>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301"/>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301"/>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301"/>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301"/>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301"/>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301"/>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301"/>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301"/>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301"/>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301"/>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301"/>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301"/>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301"/>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301"/>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301"/>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301"/>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301"/>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301"/>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301"/>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301"/>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301"/>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301"/>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G223" s="265"/>
      <c r="H223" s="262"/>
    </row>
    <row r="224" spans="1:26" ht="15.75" customHeight="1" x14ac:dyDescent="0.25">
      <c r="G224" s="265"/>
      <c r="H224" s="262"/>
    </row>
    <row r="225" spans="7:8" ht="15.75" customHeight="1" x14ac:dyDescent="0.25">
      <c r="G225" s="265"/>
      <c r="H225" s="262"/>
    </row>
    <row r="226" spans="7:8" ht="15.75" customHeight="1" x14ac:dyDescent="0.25">
      <c r="G226" s="265"/>
      <c r="H226" s="262"/>
    </row>
    <row r="227" spans="7:8" ht="15.75" customHeight="1" x14ac:dyDescent="0.25">
      <c r="G227" s="265"/>
      <c r="H227" s="262"/>
    </row>
    <row r="228" spans="7:8" ht="15.75" customHeight="1" x14ac:dyDescent="0.25">
      <c r="G228" s="265"/>
      <c r="H228" s="262"/>
    </row>
    <row r="229" spans="7:8" ht="15.75" customHeight="1" x14ac:dyDescent="0.25">
      <c r="G229" s="265"/>
      <c r="H229" s="262"/>
    </row>
    <row r="230" spans="7:8" ht="15.75" customHeight="1" x14ac:dyDescent="0.25">
      <c r="G230" s="265"/>
      <c r="H230" s="262"/>
    </row>
    <row r="231" spans="7:8" ht="15.75" customHeight="1" x14ac:dyDescent="0.25">
      <c r="G231" s="265"/>
      <c r="H231" s="262"/>
    </row>
    <row r="232" spans="7:8" ht="15.75" customHeight="1" x14ac:dyDescent="0.25">
      <c r="G232" s="265"/>
      <c r="H232" s="262"/>
    </row>
    <row r="233" spans="7:8" ht="15.75" customHeight="1" x14ac:dyDescent="0.25">
      <c r="G233" s="265"/>
      <c r="H233" s="262"/>
    </row>
    <row r="234" spans="7:8" ht="15.75" customHeight="1" x14ac:dyDescent="0.25">
      <c r="G234" s="265"/>
      <c r="H234" s="262"/>
    </row>
    <row r="235" spans="7:8" ht="15.75" customHeight="1" x14ac:dyDescent="0.25">
      <c r="G235" s="265"/>
      <c r="H235" s="262"/>
    </row>
    <row r="236" spans="7:8" ht="15.75" customHeight="1" x14ac:dyDescent="0.25">
      <c r="G236" s="265"/>
      <c r="H236" s="262"/>
    </row>
    <row r="237" spans="7:8" ht="15.75" customHeight="1" x14ac:dyDescent="0.25">
      <c r="G237" s="265"/>
      <c r="H237" s="262"/>
    </row>
    <row r="238" spans="7:8" ht="15.75" customHeight="1" x14ac:dyDescent="0.25">
      <c r="G238" s="265"/>
      <c r="H238" s="262"/>
    </row>
    <row r="239" spans="7:8" ht="15.75" customHeight="1" x14ac:dyDescent="0.25">
      <c r="G239" s="265"/>
      <c r="H239" s="262"/>
    </row>
    <row r="240" spans="7:8" ht="15.75" customHeight="1" x14ac:dyDescent="0.25">
      <c r="G240" s="265"/>
      <c r="H240" s="262"/>
    </row>
    <row r="241" spans="7:8" ht="15.75" customHeight="1" x14ac:dyDescent="0.25">
      <c r="G241" s="265"/>
      <c r="H241" s="262"/>
    </row>
    <row r="242" spans="7:8" ht="15.75" customHeight="1" x14ac:dyDescent="0.25">
      <c r="G242" s="265"/>
      <c r="H242" s="262"/>
    </row>
    <row r="243" spans="7:8" ht="15.75" customHeight="1" x14ac:dyDescent="0.25">
      <c r="G243" s="265"/>
      <c r="H243" s="262"/>
    </row>
    <row r="244" spans="7:8" ht="15.75" customHeight="1" x14ac:dyDescent="0.25">
      <c r="G244" s="265"/>
      <c r="H244" s="262"/>
    </row>
    <row r="245" spans="7:8" ht="15.75" customHeight="1" x14ac:dyDescent="0.25">
      <c r="G245" s="265"/>
      <c r="H245" s="262"/>
    </row>
    <row r="246" spans="7:8" ht="15.75" customHeight="1" x14ac:dyDescent="0.25">
      <c r="G246" s="265"/>
      <c r="H246" s="262"/>
    </row>
    <row r="247" spans="7:8" ht="15.75" customHeight="1" x14ac:dyDescent="0.25">
      <c r="G247" s="265"/>
      <c r="H247" s="262"/>
    </row>
    <row r="248" spans="7:8" ht="15.75" customHeight="1" x14ac:dyDescent="0.25">
      <c r="G248" s="265"/>
      <c r="H248" s="262"/>
    </row>
    <row r="249" spans="7:8" ht="15.75" customHeight="1" x14ac:dyDescent="0.25">
      <c r="G249" s="265"/>
      <c r="H249" s="262"/>
    </row>
    <row r="250" spans="7:8" ht="15.75" customHeight="1" x14ac:dyDescent="0.25">
      <c r="G250" s="265"/>
      <c r="H250" s="262"/>
    </row>
    <row r="251" spans="7:8" ht="15.75" customHeight="1" x14ac:dyDescent="0.25">
      <c r="G251" s="265"/>
      <c r="H251" s="262"/>
    </row>
    <row r="252" spans="7:8" ht="15.75" customHeight="1" x14ac:dyDescent="0.25">
      <c r="G252" s="265"/>
      <c r="H252" s="262"/>
    </row>
    <row r="253" spans="7:8" ht="15.75" customHeight="1" x14ac:dyDescent="0.25">
      <c r="G253" s="265"/>
      <c r="H253" s="262"/>
    </row>
    <row r="254" spans="7:8" ht="15.75" customHeight="1" x14ac:dyDescent="0.25">
      <c r="G254" s="265"/>
      <c r="H254" s="262"/>
    </row>
    <row r="255" spans="7:8" ht="15.75" customHeight="1" x14ac:dyDescent="0.25">
      <c r="G255" s="265"/>
      <c r="H255" s="262"/>
    </row>
    <row r="256" spans="7:8" ht="15.75" customHeight="1" x14ac:dyDescent="0.25">
      <c r="G256" s="265"/>
      <c r="H256" s="262"/>
    </row>
    <row r="257" spans="7:8" ht="15.75" customHeight="1" x14ac:dyDescent="0.25">
      <c r="G257" s="265"/>
      <c r="H257" s="262"/>
    </row>
    <row r="258" spans="7:8" ht="15.75" customHeight="1" x14ac:dyDescent="0.25">
      <c r="G258" s="265"/>
      <c r="H258" s="262"/>
    </row>
    <row r="259" spans="7:8" ht="15.75" customHeight="1" x14ac:dyDescent="0.25">
      <c r="G259" s="265"/>
      <c r="H259" s="262"/>
    </row>
    <row r="260" spans="7:8" ht="15.75" customHeight="1" x14ac:dyDescent="0.25">
      <c r="G260" s="265"/>
      <c r="H260" s="262"/>
    </row>
    <row r="261" spans="7:8" ht="15.75" customHeight="1" x14ac:dyDescent="0.25">
      <c r="G261" s="265"/>
      <c r="H261" s="262"/>
    </row>
    <row r="262" spans="7:8" ht="15.75" customHeight="1" x14ac:dyDescent="0.25">
      <c r="G262" s="265"/>
      <c r="H262" s="262"/>
    </row>
    <row r="263" spans="7:8" ht="15.75" customHeight="1" x14ac:dyDescent="0.25">
      <c r="G263" s="265"/>
      <c r="H263" s="262"/>
    </row>
    <row r="264" spans="7:8" ht="15.75" customHeight="1" x14ac:dyDescent="0.25">
      <c r="G264" s="265"/>
      <c r="H264" s="262"/>
    </row>
    <row r="265" spans="7:8" ht="15.75" customHeight="1" x14ac:dyDescent="0.25">
      <c r="G265" s="265"/>
      <c r="H265" s="262"/>
    </row>
    <row r="266" spans="7:8" ht="15.75" customHeight="1" x14ac:dyDescent="0.25">
      <c r="G266" s="265"/>
      <c r="H266" s="262"/>
    </row>
    <row r="267" spans="7:8" ht="15.75" customHeight="1" x14ac:dyDescent="0.25">
      <c r="G267" s="265"/>
      <c r="H267" s="262"/>
    </row>
    <row r="268" spans="7:8" ht="15.75" customHeight="1" x14ac:dyDescent="0.25">
      <c r="G268" s="265"/>
      <c r="H268" s="262"/>
    </row>
    <row r="269" spans="7:8" ht="15.75" customHeight="1" x14ac:dyDescent="0.25">
      <c r="G269" s="265"/>
      <c r="H269" s="262"/>
    </row>
    <row r="270" spans="7:8" ht="15.75" customHeight="1" x14ac:dyDescent="0.25">
      <c r="G270" s="265"/>
      <c r="H270" s="262"/>
    </row>
    <row r="271" spans="7:8" ht="15.75" customHeight="1" x14ac:dyDescent="0.25">
      <c r="G271" s="265"/>
      <c r="H271" s="262"/>
    </row>
    <row r="272" spans="7:8" ht="15.75" customHeight="1" x14ac:dyDescent="0.25">
      <c r="G272" s="265"/>
      <c r="H272" s="262"/>
    </row>
    <row r="273" spans="7:8" ht="15.75" customHeight="1" x14ac:dyDescent="0.25">
      <c r="G273" s="265"/>
      <c r="H273" s="262"/>
    </row>
    <row r="274" spans="7:8" ht="15.75" customHeight="1" x14ac:dyDescent="0.25">
      <c r="G274" s="265"/>
      <c r="H274" s="262"/>
    </row>
    <row r="275" spans="7:8" ht="15.75" customHeight="1" x14ac:dyDescent="0.25">
      <c r="G275" s="265"/>
      <c r="H275" s="262"/>
    </row>
    <row r="276" spans="7:8" ht="15.75" customHeight="1" x14ac:dyDescent="0.25">
      <c r="G276" s="265"/>
      <c r="H276" s="262"/>
    </row>
    <row r="277" spans="7:8" ht="15.75" customHeight="1" x14ac:dyDescent="0.25">
      <c r="G277" s="265"/>
      <c r="H277" s="262"/>
    </row>
    <row r="278" spans="7:8" ht="15.75" customHeight="1" x14ac:dyDescent="0.25">
      <c r="G278" s="265"/>
      <c r="H278" s="262"/>
    </row>
    <row r="279" spans="7:8" ht="15.75" customHeight="1" x14ac:dyDescent="0.25">
      <c r="G279" s="265"/>
      <c r="H279" s="262"/>
    </row>
    <row r="280" spans="7:8" ht="15.75" customHeight="1" x14ac:dyDescent="0.25">
      <c r="G280" s="265"/>
      <c r="H280" s="262"/>
    </row>
    <row r="281" spans="7:8" ht="15.75" customHeight="1" x14ac:dyDescent="0.25">
      <c r="G281" s="265"/>
      <c r="H281" s="262"/>
    </row>
    <row r="282" spans="7:8" ht="15.75" customHeight="1" x14ac:dyDescent="0.25">
      <c r="G282" s="265"/>
      <c r="H282" s="262"/>
    </row>
    <row r="283" spans="7:8" ht="15.75" customHeight="1" x14ac:dyDescent="0.25">
      <c r="G283" s="265"/>
      <c r="H283" s="262"/>
    </row>
    <row r="284" spans="7:8" ht="15.75" customHeight="1" x14ac:dyDescent="0.25">
      <c r="G284" s="265"/>
      <c r="H284" s="262"/>
    </row>
    <row r="285" spans="7:8" ht="15.75" customHeight="1" x14ac:dyDescent="0.25">
      <c r="G285" s="265"/>
      <c r="H285" s="262"/>
    </row>
    <row r="286" spans="7:8" ht="15.75" customHeight="1" x14ac:dyDescent="0.25">
      <c r="G286" s="265"/>
      <c r="H286" s="262"/>
    </row>
    <row r="287" spans="7:8" ht="15.75" customHeight="1" x14ac:dyDescent="0.25">
      <c r="G287" s="265"/>
      <c r="H287" s="262"/>
    </row>
    <row r="288" spans="7:8" ht="15.75" customHeight="1" x14ac:dyDescent="0.25">
      <c r="G288" s="265"/>
      <c r="H288" s="262"/>
    </row>
    <row r="289" spans="7:8" ht="15.75" customHeight="1" x14ac:dyDescent="0.25">
      <c r="G289" s="265"/>
      <c r="H289" s="262"/>
    </row>
    <row r="290" spans="7:8" ht="15.75" customHeight="1" x14ac:dyDescent="0.25">
      <c r="G290" s="265"/>
      <c r="H290" s="262"/>
    </row>
    <row r="291" spans="7:8" ht="15.75" customHeight="1" x14ac:dyDescent="0.25">
      <c r="G291" s="265"/>
      <c r="H291" s="262"/>
    </row>
    <row r="292" spans="7:8" ht="15.75" customHeight="1" x14ac:dyDescent="0.25">
      <c r="G292" s="265"/>
      <c r="H292" s="262"/>
    </row>
    <row r="293" spans="7:8" ht="15.75" customHeight="1" x14ac:dyDescent="0.25">
      <c r="G293" s="265"/>
      <c r="H293" s="262"/>
    </row>
    <row r="294" spans="7:8" ht="15.75" customHeight="1" x14ac:dyDescent="0.25">
      <c r="G294" s="265"/>
      <c r="H294" s="262"/>
    </row>
    <row r="295" spans="7:8" ht="15.75" customHeight="1" x14ac:dyDescent="0.25">
      <c r="G295" s="265"/>
      <c r="H295" s="262"/>
    </row>
    <row r="296" spans="7:8" ht="15.75" customHeight="1" x14ac:dyDescent="0.25">
      <c r="G296" s="265"/>
      <c r="H296" s="262"/>
    </row>
    <row r="297" spans="7:8" ht="15.75" customHeight="1" x14ac:dyDescent="0.25">
      <c r="G297" s="265"/>
      <c r="H297" s="262"/>
    </row>
    <row r="298" spans="7:8" ht="15.75" customHeight="1" x14ac:dyDescent="0.25">
      <c r="G298" s="265"/>
      <c r="H298" s="262"/>
    </row>
    <row r="299" spans="7:8" ht="15.75" customHeight="1" x14ac:dyDescent="0.25">
      <c r="G299" s="265"/>
      <c r="H299" s="262"/>
    </row>
    <row r="300" spans="7:8" ht="15.75" customHeight="1" x14ac:dyDescent="0.25">
      <c r="G300" s="265"/>
      <c r="H300" s="262"/>
    </row>
    <row r="301" spans="7:8" ht="15.75" customHeight="1" x14ac:dyDescent="0.25">
      <c r="G301" s="265"/>
      <c r="H301" s="262"/>
    </row>
    <row r="302" spans="7:8" ht="15.75" customHeight="1" x14ac:dyDescent="0.25">
      <c r="G302" s="265"/>
      <c r="H302" s="262"/>
    </row>
    <row r="303" spans="7:8" ht="15.75" customHeight="1" x14ac:dyDescent="0.25">
      <c r="G303" s="265"/>
      <c r="H303" s="262"/>
    </row>
    <row r="304" spans="7:8" ht="15.75" customHeight="1" x14ac:dyDescent="0.25">
      <c r="G304" s="265"/>
      <c r="H304" s="262"/>
    </row>
    <row r="305" spans="7:8" ht="15.75" customHeight="1" x14ac:dyDescent="0.25">
      <c r="G305" s="265"/>
      <c r="H305" s="262"/>
    </row>
    <row r="306" spans="7:8" ht="15.75" customHeight="1" x14ac:dyDescent="0.25">
      <c r="G306" s="265"/>
      <c r="H306" s="262"/>
    </row>
    <row r="307" spans="7:8" ht="15.75" customHeight="1" x14ac:dyDescent="0.25">
      <c r="G307" s="265"/>
      <c r="H307" s="262"/>
    </row>
    <row r="308" spans="7:8" ht="15.75" customHeight="1" x14ac:dyDescent="0.25">
      <c r="G308" s="265"/>
      <c r="H308" s="262"/>
    </row>
    <row r="309" spans="7:8" ht="15.75" customHeight="1" x14ac:dyDescent="0.25">
      <c r="G309" s="265"/>
      <c r="H309" s="262"/>
    </row>
    <row r="310" spans="7:8" ht="15.75" customHeight="1" x14ac:dyDescent="0.25">
      <c r="G310" s="265"/>
      <c r="H310" s="262"/>
    </row>
    <row r="311" spans="7:8" ht="15.75" customHeight="1" x14ac:dyDescent="0.25">
      <c r="G311" s="265"/>
      <c r="H311" s="262"/>
    </row>
    <row r="312" spans="7:8" ht="15.75" customHeight="1" x14ac:dyDescent="0.25">
      <c r="G312" s="265"/>
      <c r="H312" s="262"/>
    </row>
    <row r="313" spans="7:8" ht="15.75" customHeight="1" x14ac:dyDescent="0.25">
      <c r="G313" s="265"/>
      <c r="H313" s="262"/>
    </row>
    <row r="314" spans="7:8" ht="15.75" customHeight="1" x14ac:dyDescent="0.25">
      <c r="G314" s="265"/>
      <c r="H314" s="262"/>
    </row>
    <row r="315" spans="7:8" ht="15.75" customHeight="1" x14ac:dyDescent="0.25">
      <c r="G315" s="265"/>
      <c r="H315" s="262"/>
    </row>
    <row r="316" spans="7:8" ht="15.75" customHeight="1" x14ac:dyDescent="0.25">
      <c r="G316" s="265"/>
      <c r="H316" s="262"/>
    </row>
    <row r="317" spans="7:8" ht="15.75" customHeight="1" x14ac:dyDescent="0.25">
      <c r="G317" s="265"/>
      <c r="H317" s="262"/>
    </row>
    <row r="318" spans="7:8" ht="15.75" customHeight="1" x14ac:dyDescent="0.25">
      <c r="G318" s="265"/>
      <c r="H318" s="262"/>
    </row>
    <row r="319" spans="7:8" ht="15.75" customHeight="1" x14ac:dyDescent="0.25">
      <c r="G319" s="265"/>
      <c r="H319" s="262"/>
    </row>
    <row r="320" spans="7:8" ht="15.75" customHeight="1" x14ac:dyDescent="0.25">
      <c r="G320" s="265"/>
      <c r="H320" s="262"/>
    </row>
    <row r="321" spans="7:8" ht="15.75" customHeight="1" x14ac:dyDescent="0.25">
      <c r="G321" s="265"/>
      <c r="H321" s="262"/>
    </row>
    <row r="322" spans="7:8" ht="15.75" customHeight="1" x14ac:dyDescent="0.25">
      <c r="G322" s="265"/>
      <c r="H322" s="262"/>
    </row>
    <row r="323" spans="7:8" ht="15.75" customHeight="1" x14ac:dyDescent="0.25">
      <c r="G323" s="265"/>
      <c r="H323" s="262"/>
    </row>
    <row r="324" spans="7:8" ht="15.75" customHeight="1" x14ac:dyDescent="0.25">
      <c r="G324" s="265"/>
      <c r="H324" s="262"/>
    </row>
    <row r="325" spans="7:8" ht="15.75" customHeight="1" x14ac:dyDescent="0.25">
      <c r="G325" s="265"/>
      <c r="H325" s="262"/>
    </row>
    <row r="326" spans="7:8" ht="15.75" customHeight="1" x14ac:dyDescent="0.25">
      <c r="G326" s="265"/>
      <c r="H326" s="262"/>
    </row>
    <row r="327" spans="7:8" ht="15.75" customHeight="1" x14ac:dyDescent="0.25">
      <c r="G327" s="265"/>
      <c r="H327" s="262"/>
    </row>
    <row r="328" spans="7:8" ht="15.75" customHeight="1" x14ac:dyDescent="0.25">
      <c r="G328" s="265"/>
      <c r="H328" s="262"/>
    </row>
    <row r="329" spans="7:8" ht="15.75" customHeight="1" x14ac:dyDescent="0.25">
      <c r="G329" s="265"/>
      <c r="H329" s="262"/>
    </row>
    <row r="330" spans="7:8" ht="15.75" customHeight="1" x14ac:dyDescent="0.25">
      <c r="G330" s="265"/>
      <c r="H330" s="262"/>
    </row>
    <row r="331" spans="7:8" ht="15.75" customHeight="1" x14ac:dyDescent="0.25">
      <c r="G331" s="265"/>
      <c r="H331" s="262"/>
    </row>
    <row r="332" spans="7:8" ht="15.75" customHeight="1" x14ac:dyDescent="0.25">
      <c r="G332" s="265"/>
      <c r="H332" s="262"/>
    </row>
    <row r="333" spans="7:8" ht="15.75" customHeight="1" x14ac:dyDescent="0.25">
      <c r="G333" s="265"/>
      <c r="H333" s="262"/>
    </row>
    <row r="334" spans="7:8" ht="15.75" customHeight="1" x14ac:dyDescent="0.25">
      <c r="G334" s="265"/>
      <c r="H334" s="262"/>
    </row>
    <row r="335" spans="7:8" ht="15.75" customHeight="1" x14ac:dyDescent="0.25">
      <c r="G335" s="265"/>
      <c r="H335" s="262"/>
    </row>
    <row r="336" spans="7:8" ht="15.75" customHeight="1" x14ac:dyDescent="0.25">
      <c r="G336" s="265"/>
      <c r="H336" s="262"/>
    </row>
    <row r="337" spans="7:8" ht="15.75" customHeight="1" x14ac:dyDescent="0.25">
      <c r="G337" s="265"/>
      <c r="H337" s="262"/>
    </row>
    <row r="338" spans="7:8" ht="15.75" customHeight="1" x14ac:dyDescent="0.25">
      <c r="G338" s="265"/>
      <c r="H338" s="262"/>
    </row>
    <row r="339" spans="7:8" ht="15.75" customHeight="1" x14ac:dyDescent="0.25">
      <c r="G339" s="265"/>
      <c r="H339" s="262"/>
    </row>
    <row r="340" spans="7:8" ht="15.75" customHeight="1" x14ac:dyDescent="0.25">
      <c r="G340" s="265"/>
      <c r="H340" s="262"/>
    </row>
    <row r="341" spans="7:8" ht="15.75" customHeight="1" x14ac:dyDescent="0.25">
      <c r="G341" s="265"/>
      <c r="H341" s="262"/>
    </row>
    <row r="342" spans="7:8" ht="15.75" customHeight="1" x14ac:dyDescent="0.25">
      <c r="G342" s="265"/>
      <c r="H342" s="262"/>
    </row>
    <row r="343" spans="7:8" ht="15.75" customHeight="1" x14ac:dyDescent="0.25">
      <c r="G343" s="265"/>
      <c r="H343" s="262"/>
    </row>
    <row r="344" spans="7:8" ht="15.75" customHeight="1" x14ac:dyDescent="0.25">
      <c r="G344" s="265"/>
      <c r="H344" s="262"/>
    </row>
    <row r="345" spans="7:8" ht="15.75" customHeight="1" x14ac:dyDescent="0.25">
      <c r="G345" s="265"/>
      <c r="H345" s="262"/>
    </row>
    <row r="346" spans="7:8" ht="15.75" customHeight="1" x14ac:dyDescent="0.25">
      <c r="G346" s="265"/>
      <c r="H346" s="262"/>
    </row>
    <row r="347" spans="7:8" ht="15.75" customHeight="1" x14ac:dyDescent="0.25">
      <c r="G347" s="265"/>
      <c r="H347" s="262"/>
    </row>
    <row r="348" spans="7:8" ht="15.75" customHeight="1" x14ac:dyDescent="0.25">
      <c r="G348" s="265"/>
      <c r="H348" s="262"/>
    </row>
    <row r="349" spans="7:8" ht="15.75" customHeight="1" x14ac:dyDescent="0.25">
      <c r="G349" s="265"/>
      <c r="H349" s="262"/>
    </row>
    <row r="350" spans="7:8" ht="15.75" customHeight="1" x14ac:dyDescent="0.25">
      <c r="G350" s="265"/>
      <c r="H350" s="262"/>
    </row>
    <row r="351" spans="7:8" ht="15.75" customHeight="1" x14ac:dyDescent="0.25">
      <c r="G351" s="265"/>
      <c r="H351" s="262"/>
    </row>
    <row r="352" spans="7:8" ht="15.75" customHeight="1" x14ac:dyDescent="0.25">
      <c r="G352" s="265"/>
      <c r="H352" s="262"/>
    </row>
    <row r="353" spans="7:8" ht="15.75" customHeight="1" x14ac:dyDescent="0.25">
      <c r="G353" s="265"/>
      <c r="H353" s="262"/>
    </row>
    <row r="354" spans="7:8" ht="15.75" customHeight="1" x14ac:dyDescent="0.25">
      <c r="G354" s="265"/>
      <c r="H354" s="262"/>
    </row>
    <row r="355" spans="7:8" ht="15.75" customHeight="1" x14ac:dyDescent="0.25">
      <c r="G355" s="265"/>
      <c r="H355" s="262"/>
    </row>
    <row r="356" spans="7:8" ht="15.75" customHeight="1" x14ac:dyDescent="0.25">
      <c r="G356" s="265"/>
      <c r="H356" s="262"/>
    </row>
    <row r="357" spans="7:8" ht="15.75" customHeight="1" x14ac:dyDescent="0.25">
      <c r="G357" s="265"/>
      <c r="H357" s="262"/>
    </row>
    <row r="358" spans="7:8" ht="15.75" customHeight="1" x14ac:dyDescent="0.25">
      <c r="G358" s="265"/>
      <c r="H358" s="262"/>
    </row>
    <row r="359" spans="7:8" ht="15.75" customHeight="1" x14ac:dyDescent="0.25">
      <c r="G359" s="265"/>
      <c r="H359" s="262"/>
    </row>
    <row r="360" spans="7:8" ht="15.75" customHeight="1" x14ac:dyDescent="0.25">
      <c r="G360" s="265"/>
      <c r="H360" s="262"/>
    </row>
    <row r="361" spans="7:8" ht="15.75" customHeight="1" x14ac:dyDescent="0.25">
      <c r="G361" s="265"/>
      <c r="H361" s="262"/>
    </row>
    <row r="362" spans="7:8" ht="15.75" customHeight="1" x14ac:dyDescent="0.25">
      <c r="G362" s="265"/>
      <c r="H362" s="262"/>
    </row>
    <row r="363" spans="7:8" ht="15.75" customHeight="1" x14ac:dyDescent="0.25">
      <c r="G363" s="265"/>
      <c r="H363" s="262"/>
    </row>
    <row r="364" spans="7:8" ht="15.75" customHeight="1" x14ac:dyDescent="0.25">
      <c r="G364" s="265"/>
      <c r="H364" s="262"/>
    </row>
    <row r="365" spans="7:8" ht="15.75" customHeight="1" x14ac:dyDescent="0.25">
      <c r="G365" s="265"/>
      <c r="H365" s="262"/>
    </row>
    <row r="366" spans="7:8" ht="15.75" customHeight="1" x14ac:dyDescent="0.25">
      <c r="G366" s="265"/>
      <c r="H366" s="262"/>
    </row>
    <row r="367" spans="7:8" ht="15.75" customHeight="1" x14ac:dyDescent="0.25">
      <c r="G367" s="265"/>
      <c r="H367" s="262"/>
    </row>
    <row r="368" spans="7:8" ht="15.75" customHeight="1" x14ac:dyDescent="0.25">
      <c r="G368" s="265"/>
      <c r="H368" s="262"/>
    </row>
    <row r="369" spans="7:8" ht="15.75" customHeight="1" x14ac:dyDescent="0.25">
      <c r="G369" s="265"/>
      <c r="H369" s="262"/>
    </row>
    <row r="370" spans="7:8" ht="15.75" customHeight="1" x14ac:dyDescent="0.25">
      <c r="G370" s="265"/>
      <c r="H370" s="262"/>
    </row>
    <row r="371" spans="7:8" ht="15.75" customHeight="1" x14ac:dyDescent="0.25">
      <c r="G371" s="265"/>
      <c r="H371" s="262"/>
    </row>
    <row r="372" spans="7:8" ht="15.75" customHeight="1" x14ac:dyDescent="0.25">
      <c r="G372" s="265"/>
      <c r="H372" s="262"/>
    </row>
    <row r="373" spans="7:8" ht="15.75" customHeight="1" x14ac:dyDescent="0.25">
      <c r="G373" s="265"/>
      <c r="H373" s="262"/>
    </row>
    <row r="374" spans="7:8" ht="15.75" customHeight="1" x14ac:dyDescent="0.25">
      <c r="G374" s="265"/>
      <c r="H374" s="262"/>
    </row>
    <row r="375" spans="7:8" ht="15.75" customHeight="1" x14ac:dyDescent="0.25">
      <c r="G375" s="265"/>
      <c r="H375" s="262"/>
    </row>
    <row r="376" spans="7:8" ht="15.75" customHeight="1" x14ac:dyDescent="0.25">
      <c r="G376" s="265"/>
      <c r="H376" s="262"/>
    </row>
    <row r="377" spans="7:8" ht="15.75" customHeight="1" x14ac:dyDescent="0.25">
      <c r="G377" s="265"/>
      <c r="H377" s="262"/>
    </row>
    <row r="378" spans="7:8" ht="15.75" customHeight="1" x14ac:dyDescent="0.25">
      <c r="G378" s="265"/>
      <c r="H378" s="262"/>
    </row>
    <row r="379" spans="7:8" ht="15.75" customHeight="1" x14ac:dyDescent="0.25">
      <c r="G379" s="265"/>
      <c r="H379" s="262"/>
    </row>
    <row r="380" spans="7:8" ht="15.75" customHeight="1" x14ac:dyDescent="0.25">
      <c r="G380" s="265"/>
      <c r="H380" s="262"/>
    </row>
    <row r="381" spans="7:8" ht="15.75" customHeight="1" x14ac:dyDescent="0.25">
      <c r="G381" s="265"/>
      <c r="H381" s="262"/>
    </row>
    <row r="382" spans="7:8" ht="15.75" customHeight="1" x14ac:dyDescent="0.25">
      <c r="G382" s="265"/>
      <c r="H382" s="262"/>
    </row>
    <row r="383" spans="7:8" ht="15.75" customHeight="1" x14ac:dyDescent="0.25">
      <c r="G383" s="265"/>
      <c r="H383" s="262"/>
    </row>
    <row r="384" spans="7:8" ht="15.75" customHeight="1" x14ac:dyDescent="0.25">
      <c r="G384" s="265"/>
      <c r="H384" s="262"/>
    </row>
    <row r="385" spans="7:8" ht="15.75" customHeight="1" x14ac:dyDescent="0.25">
      <c r="G385" s="265"/>
      <c r="H385" s="262"/>
    </row>
    <row r="386" spans="7:8" ht="15.75" customHeight="1" x14ac:dyDescent="0.25">
      <c r="G386" s="265"/>
      <c r="H386" s="262"/>
    </row>
    <row r="387" spans="7:8" ht="15.75" customHeight="1" x14ac:dyDescent="0.25">
      <c r="G387" s="265"/>
      <c r="H387" s="262"/>
    </row>
    <row r="388" spans="7:8" ht="15.75" customHeight="1" x14ac:dyDescent="0.25">
      <c r="G388" s="265"/>
      <c r="H388" s="262"/>
    </row>
    <row r="389" spans="7:8" ht="15.75" customHeight="1" x14ac:dyDescent="0.25">
      <c r="G389" s="265"/>
      <c r="H389" s="262"/>
    </row>
    <row r="390" spans="7:8" ht="15.75" customHeight="1" x14ac:dyDescent="0.25">
      <c r="G390" s="265"/>
      <c r="H390" s="262"/>
    </row>
    <row r="391" spans="7:8" ht="15.75" customHeight="1" x14ac:dyDescent="0.25">
      <c r="G391" s="265"/>
      <c r="H391" s="262"/>
    </row>
    <row r="392" spans="7:8" ht="15.75" customHeight="1" x14ac:dyDescent="0.25">
      <c r="G392" s="265"/>
      <c r="H392" s="262"/>
    </row>
    <row r="393" spans="7:8" ht="15.75" customHeight="1" x14ac:dyDescent="0.25">
      <c r="G393" s="265"/>
      <c r="H393" s="262"/>
    </row>
    <row r="394" spans="7:8" ht="15.75" customHeight="1" x14ac:dyDescent="0.25">
      <c r="G394" s="265"/>
      <c r="H394" s="262"/>
    </row>
    <row r="395" spans="7:8" ht="15.75" customHeight="1" x14ac:dyDescent="0.25">
      <c r="G395" s="265"/>
      <c r="H395" s="262"/>
    </row>
    <row r="396" spans="7:8" ht="15.75" customHeight="1" x14ac:dyDescent="0.25">
      <c r="G396" s="265"/>
      <c r="H396" s="262"/>
    </row>
    <row r="397" spans="7:8" ht="15.75" customHeight="1" x14ac:dyDescent="0.25">
      <c r="G397" s="265"/>
      <c r="H397" s="262"/>
    </row>
    <row r="398" spans="7:8" ht="15.75" customHeight="1" x14ac:dyDescent="0.25">
      <c r="G398" s="265"/>
      <c r="H398" s="262"/>
    </row>
    <row r="399" spans="7:8" ht="15.75" customHeight="1" x14ac:dyDescent="0.25">
      <c r="G399" s="265"/>
      <c r="H399" s="262"/>
    </row>
    <row r="400" spans="7:8" ht="15.75" customHeight="1" x14ac:dyDescent="0.25">
      <c r="G400" s="265"/>
      <c r="H400" s="262"/>
    </row>
    <row r="401" spans="7:8" ht="15.75" customHeight="1" x14ac:dyDescent="0.25">
      <c r="G401" s="265"/>
      <c r="H401" s="262"/>
    </row>
    <row r="402" spans="7:8" ht="15.75" customHeight="1" x14ac:dyDescent="0.25">
      <c r="G402" s="265"/>
      <c r="H402" s="262"/>
    </row>
    <row r="403" spans="7:8" ht="15.75" customHeight="1" x14ac:dyDescent="0.25">
      <c r="G403" s="265"/>
      <c r="H403" s="262"/>
    </row>
    <row r="404" spans="7:8" ht="15.75" customHeight="1" x14ac:dyDescent="0.25">
      <c r="G404" s="265"/>
      <c r="H404" s="262"/>
    </row>
    <row r="405" spans="7:8" ht="15.75" customHeight="1" x14ac:dyDescent="0.25">
      <c r="G405" s="265"/>
      <c r="H405" s="262"/>
    </row>
    <row r="406" spans="7:8" ht="15.75" customHeight="1" x14ac:dyDescent="0.25">
      <c r="G406" s="265"/>
      <c r="H406" s="262"/>
    </row>
    <row r="407" spans="7:8" ht="15.75" customHeight="1" x14ac:dyDescent="0.25">
      <c r="G407" s="265"/>
      <c r="H407" s="262"/>
    </row>
    <row r="408" spans="7:8" ht="15.75" customHeight="1" x14ac:dyDescent="0.25">
      <c r="G408" s="265"/>
      <c r="H408" s="262"/>
    </row>
    <row r="409" spans="7:8" ht="15.75" customHeight="1" x14ac:dyDescent="0.25">
      <c r="G409" s="265"/>
      <c r="H409" s="262"/>
    </row>
    <row r="410" spans="7:8" ht="15.75" customHeight="1" x14ac:dyDescent="0.25">
      <c r="G410" s="265"/>
      <c r="H410" s="262"/>
    </row>
    <row r="411" spans="7:8" ht="15.75" customHeight="1" x14ac:dyDescent="0.25">
      <c r="G411" s="265"/>
      <c r="H411" s="262"/>
    </row>
    <row r="412" spans="7:8" ht="15.75" customHeight="1" x14ac:dyDescent="0.25">
      <c r="G412" s="265"/>
      <c r="H412" s="262"/>
    </row>
    <row r="413" spans="7:8" ht="15.75" customHeight="1" x14ac:dyDescent="0.25">
      <c r="G413" s="265"/>
      <c r="H413" s="262"/>
    </row>
    <row r="414" spans="7:8" ht="15.75" customHeight="1" x14ac:dyDescent="0.25">
      <c r="G414" s="265"/>
      <c r="H414" s="262"/>
    </row>
    <row r="415" spans="7:8" ht="15.75" customHeight="1" x14ac:dyDescent="0.25">
      <c r="G415" s="265"/>
      <c r="H415" s="262"/>
    </row>
    <row r="416" spans="7:8" ht="15.75" customHeight="1" x14ac:dyDescent="0.25">
      <c r="G416" s="265"/>
      <c r="H416" s="262"/>
    </row>
    <row r="417" spans="7:8" ht="15.75" customHeight="1" x14ac:dyDescent="0.25">
      <c r="G417" s="265"/>
      <c r="H417" s="262"/>
    </row>
    <row r="418" spans="7:8" ht="15.75" customHeight="1" x14ac:dyDescent="0.25">
      <c r="G418" s="265"/>
      <c r="H418" s="262"/>
    </row>
    <row r="419" spans="7:8" ht="15.75" customHeight="1" x14ac:dyDescent="0.25">
      <c r="G419" s="265"/>
      <c r="H419" s="262"/>
    </row>
    <row r="420" spans="7:8" ht="15.75" customHeight="1" x14ac:dyDescent="0.25">
      <c r="G420" s="265"/>
      <c r="H420" s="262"/>
    </row>
    <row r="421" spans="7:8" ht="15.75" customHeight="1" x14ac:dyDescent="0.25">
      <c r="G421" s="265"/>
      <c r="H421" s="262"/>
    </row>
    <row r="422" spans="7:8" ht="15.75" customHeight="1" x14ac:dyDescent="0.25">
      <c r="G422" s="265"/>
      <c r="H422" s="262"/>
    </row>
    <row r="423" spans="7:8" ht="15.75" customHeight="1" x14ac:dyDescent="0.25">
      <c r="G423" s="265"/>
      <c r="H423" s="262"/>
    </row>
    <row r="424" spans="7:8" ht="15.75" customHeight="1" x14ac:dyDescent="0.25">
      <c r="G424" s="265"/>
      <c r="H424" s="262"/>
    </row>
    <row r="425" spans="7:8" ht="15.75" customHeight="1" x14ac:dyDescent="0.25">
      <c r="G425" s="265"/>
      <c r="H425" s="262"/>
    </row>
    <row r="426" spans="7:8" ht="15.75" customHeight="1" x14ac:dyDescent="0.25">
      <c r="G426" s="265"/>
      <c r="H426" s="262"/>
    </row>
    <row r="427" spans="7:8" ht="15.75" customHeight="1" x14ac:dyDescent="0.25">
      <c r="G427" s="265"/>
      <c r="H427" s="262"/>
    </row>
    <row r="428" spans="7:8" ht="15.75" customHeight="1" x14ac:dyDescent="0.25">
      <c r="G428" s="265"/>
      <c r="H428" s="262"/>
    </row>
    <row r="429" spans="7:8" ht="15.75" customHeight="1" x14ac:dyDescent="0.25">
      <c r="G429" s="265"/>
      <c r="H429" s="262"/>
    </row>
    <row r="430" spans="7:8" ht="15.75" customHeight="1" x14ac:dyDescent="0.25">
      <c r="G430" s="265"/>
      <c r="H430" s="262"/>
    </row>
    <row r="431" spans="7:8" ht="15.75" customHeight="1" x14ac:dyDescent="0.25">
      <c r="G431" s="265"/>
      <c r="H431" s="262"/>
    </row>
    <row r="432" spans="7:8" ht="15.75" customHeight="1" x14ac:dyDescent="0.25">
      <c r="G432" s="265"/>
      <c r="H432" s="262"/>
    </row>
    <row r="433" spans="7:8" ht="15.75" customHeight="1" x14ac:dyDescent="0.25">
      <c r="G433" s="265"/>
      <c r="H433" s="262"/>
    </row>
    <row r="434" spans="7:8" ht="15.75" customHeight="1" x14ac:dyDescent="0.25">
      <c r="G434" s="265"/>
      <c r="H434" s="262"/>
    </row>
    <row r="435" spans="7:8" ht="15.75" customHeight="1" x14ac:dyDescent="0.25">
      <c r="G435" s="265"/>
      <c r="H435" s="262"/>
    </row>
    <row r="436" spans="7:8" ht="15.75" customHeight="1" x14ac:dyDescent="0.25">
      <c r="G436" s="265"/>
      <c r="H436" s="262"/>
    </row>
    <row r="437" spans="7:8" ht="15.75" customHeight="1" x14ac:dyDescent="0.25">
      <c r="G437" s="265"/>
      <c r="H437" s="262"/>
    </row>
    <row r="438" spans="7:8" ht="15.75" customHeight="1" x14ac:dyDescent="0.25">
      <c r="G438" s="265"/>
      <c r="H438" s="262"/>
    </row>
    <row r="439" spans="7:8" ht="15.75" customHeight="1" x14ac:dyDescent="0.25">
      <c r="G439" s="265"/>
      <c r="H439" s="262"/>
    </row>
    <row r="440" spans="7:8" ht="15.75" customHeight="1" x14ac:dyDescent="0.25">
      <c r="G440" s="265"/>
      <c r="H440" s="262"/>
    </row>
    <row r="441" spans="7:8" ht="15.75" customHeight="1" x14ac:dyDescent="0.25">
      <c r="G441" s="265"/>
      <c r="H441" s="262"/>
    </row>
    <row r="442" spans="7:8" ht="15.75" customHeight="1" x14ac:dyDescent="0.25">
      <c r="G442" s="265"/>
      <c r="H442" s="262"/>
    </row>
    <row r="443" spans="7:8" ht="15.75" customHeight="1" x14ac:dyDescent="0.25">
      <c r="G443" s="265"/>
      <c r="H443" s="262"/>
    </row>
    <row r="444" spans="7:8" ht="15.75" customHeight="1" x14ac:dyDescent="0.25">
      <c r="G444" s="265"/>
      <c r="H444" s="262"/>
    </row>
    <row r="445" spans="7:8" ht="15.75" customHeight="1" x14ac:dyDescent="0.25">
      <c r="G445" s="265"/>
      <c r="H445" s="262"/>
    </row>
    <row r="446" spans="7:8" ht="15.75" customHeight="1" x14ac:dyDescent="0.25">
      <c r="G446" s="265"/>
      <c r="H446" s="262"/>
    </row>
    <row r="447" spans="7:8" ht="15.75" customHeight="1" x14ac:dyDescent="0.25">
      <c r="G447" s="265"/>
      <c r="H447" s="262"/>
    </row>
    <row r="448" spans="7:8" ht="15.75" customHeight="1" x14ac:dyDescent="0.25">
      <c r="G448" s="265"/>
      <c r="H448" s="262"/>
    </row>
    <row r="449" spans="7:8" ht="15.75" customHeight="1" x14ac:dyDescent="0.25">
      <c r="G449" s="265"/>
      <c r="H449" s="262"/>
    </row>
    <row r="450" spans="7:8" ht="15.75" customHeight="1" x14ac:dyDescent="0.25">
      <c r="G450" s="265"/>
      <c r="H450" s="262"/>
    </row>
    <row r="451" spans="7:8" ht="15.75" customHeight="1" x14ac:dyDescent="0.25">
      <c r="G451" s="265"/>
      <c r="H451" s="262"/>
    </row>
    <row r="452" spans="7:8" ht="15.75" customHeight="1" x14ac:dyDescent="0.25">
      <c r="G452" s="265"/>
      <c r="H452" s="262"/>
    </row>
    <row r="453" spans="7:8" ht="15.75" customHeight="1" x14ac:dyDescent="0.25">
      <c r="G453" s="265"/>
      <c r="H453" s="262"/>
    </row>
    <row r="454" spans="7:8" ht="15.75" customHeight="1" x14ac:dyDescent="0.25">
      <c r="G454" s="265"/>
      <c r="H454" s="262"/>
    </row>
    <row r="455" spans="7:8" ht="15.75" customHeight="1" x14ac:dyDescent="0.25">
      <c r="G455" s="265"/>
      <c r="H455" s="262"/>
    </row>
    <row r="456" spans="7:8" ht="15.75" customHeight="1" x14ac:dyDescent="0.25">
      <c r="G456" s="265"/>
      <c r="H456" s="262"/>
    </row>
    <row r="457" spans="7:8" ht="15.75" customHeight="1" x14ac:dyDescent="0.25">
      <c r="G457" s="265"/>
      <c r="H457" s="262"/>
    </row>
    <row r="458" spans="7:8" ht="15.75" customHeight="1" x14ac:dyDescent="0.25">
      <c r="G458" s="265"/>
      <c r="H458" s="262"/>
    </row>
    <row r="459" spans="7:8" ht="15.75" customHeight="1" x14ac:dyDescent="0.25">
      <c r="G459" s="265"/>
      <c r="H459" s="262"/>
    </row>
    <row r="460" spans="7:8" ht="15.75" customHeight="1" x14ac:dyDescent="0.25">
      <c r="G460" s="265"/>
      <c r="H460" s="262"/>
    </row>
    <row r="461" spans="7:8" ht="15.75" customHeight="1" x14ac:dyDescent="0.25">
      <c r="G461" s="265"/>
      <c r="H461" s="262"/>
    </row>
    <row r="462" spans="7:8" ht="15.75" customHeight="1" x14ac:dyDescent="0.25">
      <c r="G462" s="265"/>
      <c r="H462" s="262"/>
    </row>
    <row r="463" spans="7:8" ht="15.75" customHeight="1" x14ac:dyDescent="0.25">
      <c r="G463" s="265"/>
      <c r="H463" s="262"/>
    </row>
    <row r="464" spans="7:8" ht="15.75" customHeight="1" x14ac:dyDescent="0.25">
      <c r="G464" s="265"/>
      <c r="H464" s="262"/>
    </row>
    <row r="465" spans="7:8" ht="15.75" customHeight="1" x14ac:dyDescent="0.25">
      <c r="G465" s="265"/>
      <c r="H465" s="262"/>
    </row>
    <row r="466" spans="7:8" ht="15.75" customHeight="1" x14ac:dyDescent="0.25">
      <c r="G466" s="265"/>
      <c r="H466" s="262"/>
    </row>
    <row r="467" spans="7:8" ht="15.75" customHeight="1" x14ac:dyDescent="0.25">
      <c r="G467" s="265"/>
      <c r="H467" s="262"/>
    </row>
    <row r="468" spans="7:8" ht="15.75" customHeight="1" x14ac:dyDescent="0.25">
      <c r="G468" s="265"/>
      <c r="H468" s="262"/>
    </row>
    <row r="469" spans="7:8" ht="15.75" customHeight="1" x14ac:dyDescent="0.25">
      <c r="G469" s="265"/>
      <c r="H469" s="262"/>
    </row>
    <row r="470" spans="7:8" ht="15.75" customHeight="1" x14ac:dyDescent="0.25">
      <c r="G470" s="265"/>
      <c r="H470" s="262"/>
    </row>
    <row r="471" spans="7:8" ht="15.75" customHeight="1" x14ac:dyDescent="0.25">
      <c r="G471" s="265"/>
      <c r="H471" s="262"/>
    </row>
    <row r="472" spans="7:8" ht="15.75" customHeight="1" x14ac:dyDescent="0.25">
      <c r="G472" s="265"/>
      <c r="H472" s="262"/>
    </row>
    <row r="473" spans="7:8" ht="15.75" customHeight="1" x14ac:dyDescent="0.25">
      <c r="G473" s="265"/>
      <c r="H473" s="262"/>
    </row>
    <row r="474" spans="7:8" ht="15.75" customHeight="1" x14ac:dyDescent="0.25">
      <c r="G474" s="265"/>
      <c r="H474" s="262"/>
    </row>
    <row r="475" spans="7:8" ht="15.75" customHeight="1" x14ac:dyDescent="0.25">
      <c r="G475" s="265"/>
      <c r="H475" s="262"/>
    </row>
    <row r="476" spans="7:8" ht="15.75" customHeight="1" x14ac:dyDescent="0.25">
      <c r="G476" s="265"/>
      <c r="H476" s="262"/>
    </row>
    <row r="477" spans="7:8" ht="15.75" customHeight="1" x14ac:dyDescent="0.25">
      <c r="G477" s="265"/>
      <c r="H477" s="262"/>
    </row>
    <row r="478" spans="7:8" ht="15.75" customHeight="1" x14ac:dyDescent="0.25">
      <c r="G478" s="265"/>
      <c r="H478" s="262"/>
    </row>
    <row r="479" spans="7:8" ht="15.75" customHeight="1" x14ac:dyDescent="0.25">
      <c r="G479" s="265"/>
      <c r="H479" s="262"/>
    </row>
    <row r="480" spans="7:8" ht="15.75" customHeight="1" x14ac:dyDescent="0.25">
      <c r="G480" s="265"/>
      <c r="H480" s="262"/>
    </row>
    <row r="481" spans="7:8" ht="15.75" customHeight="1" x14ac:dyDescent="0.25">
      <c r="G481" s="265"/>
      <c r="H481" s="262"/>
    </row>
    <row r="482" spans="7:8" ht="15.75" customHeight="1" x14ac:dyDescent="0.25">
      <c r="G482" s="265"/>
      <c r="H482" s="262"/>
    </row>
    <row r="483" spans="7:8" ht="15.75" customHeight="1" x14ac:dyDescent="0.25">
      <c r="G483" s="265"/>
      <c r="H483" s="262"/>
    </row>
    <row r="484" spans="7:8" ht="15.75" customHeight="1" x14ac:dyDescent="0.25">
      <c r="G484" s="265"/>
      <c r="H484" s="262"/>
    </row>
    <row r="485" spans="7:8" ht="15.75" customHeight="1" x14ac:dyDescent="0.25">
      <c r="G485" s="265"/>
      <c r="H485" s="262"/>
    </row>
    <row r="486" spans="7:8" ht="15.75" customHeight="1" x14ac:dyDescent="0.25">
      <c r="G486" s="265"/>
      <c r="H486" s="262"/>
    </row>
    <row r="487" spans="7:8" ht="15.75" customHeight="1" x14ac:dyDescent="0.25">
      <c r="G487" s="265"/>
      <c r="H487" s="262"/>
    </row>
    <row r="488" spans="7:8" ht="15.75" customHeight="1" x14ac:dyDescent="0.25">
      <c r="G488" s="265"/>
      <c r="H488" s="262"/>
    </row>
    <row r="489" spans="7:8" ht="15.75" customHeight="1" x14ac:dyDescent="0.25">
      <c r="G489" s="265"/>
      <c r="H489" s="262"/>
    </row>
    <row r="490" spans="7:8" ht="15.75" customHeight="1" x14ac:dyDescent="0.25">
      <c r="G490" s="265"/>
      <c r="H490" s="262"/>
    </row>
    <row r="491" spans="7:8" ht="15.75" customHeight="1" x14ac:dyDescent="0.25">
      <c r="G491" s="265"/>
      <c r="H491" s="262"/>
    </row>
    <row r="492" spans="7:8" ht="15.75" customHeight="1" x14ac:dyDescent="0.25">
      <c r="G492" s="265"/>
      <c r="H492" s="262"/>
    </row>
    <row r="493" spans="7:8" ht="15.75" customHeight="1" x14ac:dyDescent="0.25">
      <c r="G493" s="265"/>
      <c r="H493" s="262"/>
    </row>
    <row r="494" spans="7:8" ht="15.75" customHeight="1" x14ac:dyDescent="0.25">
      <c r="G494" s="265"/>
      <c r="H494" s="262"/>
    </row>
    <row r="495" spans="7:8" ht="15.75" customHeight="1" x14ac:dyDescent="0.25">
      <c r="G495" s="265"/>
      <c r="H495" s="262"/>
    </row>
    <row r="496" spans="7:8" ht="15.75" customHeight="1" x14ac:dyDescent="0.25">
      <c r="G496" s="265"/>
      <c r="H496" s="262"/>
    </row>
    <row r="497" spans="7:8" ht="15.75" customHeight="1" x14ac:dyDescent="0.25">
      <c r="G497" s="265"/>
      <c r="H497" s="262"/>
    </row>
    <row r="498" spans="7:8" ht="15.75" customHeight="1" x14ac:dyDescent="0.25">
      <c r="G498" s="265"/>
      <c r="H498" s="262"/>
    </row>
    <row r="499" spans="7:8" ht="15.75" customHeight="1" x14ac:dyDescent="0.25">
      <c r="G499" s="265"/>
      <c r="H499" s="262"/>
    </row>
    <row r="500" spans="7:8" ht="15.75" customHeight="1" x14ac:dyDescent="0.25">
      <c r="G500" s="265"/>
      <c r="H500" s="262"/>
    </row>
    <row r="501" spans="7:8" ht="15.75" customHeight="1" x14ac:dyDescent="0.25">
      <c r="G501" s="265"/>
      <c r="H501" s="262"/>
    </row>
    <row r="502" spans="7:8" ht="15.75" customHeight="1" x14ac:dyDescent="0.25">
      <c r="G502" s="265"/>
      <c r="H502" s="262"/>
    </row>
    <row r="503" spans="7:8" ht="15.75" customHeight="1" x14ac:dyDescent="0.25">
      <c r="G503" s="265"/>
      <c r="H503" s="262"/>
    </row>
    <row r="504" spans="7:8" ht="15.75" customHeight="1" x14ac:dyDescent="0.25">
      <c r="G504" s="265"/>
      <c r="H504" s="262"/>
    </row>
    <row r="505" spans="7:8" ht="15.75" customHeight="1" x14ac:dyDescent="0.25">
      <c r="G505" s="265"/>
      <c r="H505" s="262"/>
    </row>
    <row r="506" spans="7:8" ht="15.75" customHeight="1" x14ac:dyDescent="0.25">
      <c r="G506" s="265"/>
      <c r="H506" s="262"/>
    </row>
    <row r="507" spans="7:8" ht="15.75" customHeight="1" x14ac:dyDescent="0.25">
      <c r="G507" s="265"/>
      <c r="H507" s="262"/>
    </row>
    <row r="508" spans="7:8" ht="15.75" customHeight="1" x14ac:dyDescent="0.25">
      <c r="G508" s="265"/>
      <c r="H508" s="262"/>
    </row>
    <row r="509" spans="7:8" ht="15.75" customHeight="1" x14ac:dyDescent="0.25">
      <c r="G509" s="265"/>
      <c r="H509" s="262"/>
    </row>
    <row r="510" spans="7:8" ht="15.75" customHeight="1" x14ac:dyDescent="0.25">
      <c r="G510" s="265"/>
      <c r="H510" s="262"/>
    </row>
    <row r="511" spans="7:8" ht="15.75" customHeight="1" x14ac:dyDescent="0.25">
      <c r="G511" s="265"/>
      <c r="H511" s="262"/>
    </row>
    <row r="512" spans="7:8" ht="15.75" customHeight="1" x14ac:dyDescent="0.25">
      <c r="G512" s="265"/>
      <c r="H512" s="262"/>
    </row>
    <row r="513" spans="7:8" ht="15.75" customHeight="1" x14ac:dyDescent="0.25">
      <c r="G513" s="265"/>
      <c r="H513" s="262"/>
    </row>
    <row r="514" spans="7:8" ht="15.75" customHeight="1" x14ac:dyDescent="0.25">
      <c r="G514" s="265"/>
      <c r="H514" s="262"/>
    </row>
    <row r="515" spans="7:8" ht="15.75" customHeight="1" x14ac:dyDescent="0.25">
      <c r="G515" s="265"/>
      <c r="H515" s="262"/>
    </row>
    <row r="516" spans="7:8" ht="15.75" customHeight="1" x14ac:dyDescent="0.25">
      <c r="G516" s="265"/>
      <c r="H516" s="262"/>
    </row>
    <row r="517" spans="7:8" ht="15.75" customHeight="1" x14ac:dyDescent="0.25">
      <c r="G517" s="265"/>
      <c r="H517" s="262"/>
    </row>
    <row r="518" spans="7:8" ht="15.75" customHeight="1" x14ac:dyDescent="0.25">
      <c r="G518" s="265"/>
      <c r="H518" s="262"/>
    </row>
    <row r="519" spans="7:8" ht="15.75" customHeight="1" x14ac:dyDescent="0.25">
      <c r="G519" s="265"/>
      <c r="H519" s="262"/>
    </row>
    <row r="520" spans="7:8" ht="15.75" customHeight="1" x14ac:dyDescent="0.25">
      <c r="G520" s="265"/>
      <c r="H520" s="262"/>
    </row>
    <row r="521" spans="7:8" ht="15.75" customHeight="1" x14ac:dyDescent="0.25">
      <c r="G521" s="265"/>
      <c r="H521" s="262"/>
    </row>
    <row r="522" spans="7:8" ht="15.75" customHeight="1" x14ac:dyDescent="0.25">
      <c r="G522" s="265"/>
      <c r="H522" s="262"/>
    </row>
    <row r="523" spans="7:8" ht="15.75" customHeight="1" x14ac:dyDescent="0.25">
      <c r="G523" s="265"/>
      <c r="H523" s="262"/>
    </row>
    <row r="524" spans="7:8" ht="15.75" customHeight="1" x14ac:dyDescent="0.25">
      <c r="G524" s="265"/>
      <c r="H524" s="262"/>
    </row>
    <row r="525" spans="7:8" ht="15.75" customHeight="1" x14ac:dyDescent="0.25">
      <c r="G525" s="265"/>
      <c r="H525" s="262"/>
    </row>
    <row r="526" spans="7:8" ht="15.75" customHeight="1" x14ac:dyDescent="0.25">
      <c r="G526" s="265"/>
      <c r="H526" s="262"/>
    </row>
    <row r="527" spans="7:8" ht="15.75" customHeight="1" x14ac:dyDescent="0.25">
      <c r="G527" s="265"/>
      <c r="H527" s="262"/>
    </row>
    <row r="528" spans="7:8" ht="15.75" customHeight="1" x14ac:dyDescent="0.25">
      <c r="G528" s="265"/>
      <c r="H528" s="262"/>
    </row>
    <row r="529" spans="7:8" ht="15.75" customHeight="1" x14ac:dyDescent="0.25">
      <c r="G529" s="265"/>
      <c r="H529" s="262"/>
    </row>
    <row r="530" spans="7:8" ht="15.75" customHeight="1" x14ac:dyDescent="0.25">
      <c r="G530" s="265"/>
      <c r="H530" s="262"/>
    </row>
    <row r="531" spans="7:8" ht="15.75" customHeight="1" x14ac:dyDescent="0.25">
      <c r="G531" s="265"/>
      <c r="H531" s="262"/>
    </row>
    <row r="532" spans="7:8" ht="15.75" customHeight="1" x14ac:dyDescent="0.25">
      <c r="G532" s="265"/>
      <c r="H532" s="262"/>
    </row>
    <row r="533" spans="7:8" ht="15.75" customHeight="1" x14ac:dyDescent="0.25">
      <c r="G533" s="265"/>
      <c r="H533" s="262"/>
    </row>
    <row r="534" spans="7:8" ht="15.75" customHeight="1" x14ac:dyDescent="0.25">
      <c r="G534" s="265"/>
      <c r="H534" s="262"/>
    </row>
    <row r="535" spans="7:8" ht="15.75" customHeight="1" x14ac:dyDescent="0.25">
      <c r="G535" s="265"/>
      <c r="H535" s="262"/>
    </row>
    <row r="536" spans="7:8" ht="15.75" customHeight="1" x14ac:dyDescent="0.25">
      <c r="G536" s="265"/>
      <c r="H536" s="262"/>
    </row>
    <row r="537" spans="7:8" ht="15.75" customHeight="1" x14ac:dyDescent="0.25">
      <c r="G537" s="265"/>
      <c r="H537" s="262"/>
    </row>
    <row r="538" spans="7:8" ht="15.75" customHeight="1" x14ac:dyDescent="0.25">
      <c r="G538" s="265"/>
      <c r="H538" s="262"/>
    </row>
    <row r="539" spans="7:8" ht="15.75" customHeight="1" x14ac:dyDescent="0.25">
      <c r="G539" s="265"/>
      <c r="H539" s="262"/>
    </row>
    <row r="540" spans="7:8" ht="15.75" customHeight="1" x14ac:dyDescent="0.25">
      <c r="G540" s="265"/>
      <c r="H540" s="262"/>
    </row>
    <row r="541" spans="7:8" ht="15.75" customHeight="1" x14ac:dyDescent="0.25">
      <c r="G541" s="265"/>
      <c r="H541" s="262"/>
    </row>
    <row r="542" spans="7:8" ht="15.75" customHeight="1" x14ac:dyDescent="0.25">
      <c r="G542" s="265"/>
      <c r="H542" s="262"/>
    </row>
    <row r="543" spans="7:8" ht="15.75" customHeight="1" x14ac:dyDescent="0.25">
      <c r="G543" s="265"/>
      <c r="H543" s="262"/>
    </row>
    <row r="544" spans="7:8" ht="15.75" customHeight="1" x14ac:dyDescent="0.25">
      <c r="G544" s="265"/>
      <c r="H544" s="262"/>
    </row>
    <row r="545" spans="7:8" ht="15.75" customHeight="1" x14ac:dyDescent="0.25">
      <c r="G545" s="265"/>
      <c r="H545" s="262"/>
    </row>
    <row r="546" spans="7:8" ht="15.75" customHeight="1" x14ac:dyDescent="0.25">
      <c r="G546" s="265"/>
      <c r="H546" s="262"/>
    </row>
    <row r="547" spans="7:8" ht="15.75" customHeight="1" x14ac:dyDescent="0.25">
      <c r="G547" s="265"/>
      <c r="H547" s="262"/>
    </row>
    <row r="548" spans="7:8" ht="15.75" customHeight="1" x14ac:dyDescent="0.25">
      <c r="G548" s="265"/>
      <c r="H548" s="262"/>
    </row>
    <row r="549" spans="7:8" ht="15.75" customHeight="1" x14ac:dyDescent="0.25">
      <c r="G549" s="265"/>
      <c r="H549" s="262"/>
    </row>
    <row r="550" spans="7:8" ht="15.75" customHeight="1" x14ac:dyDescent="0.25">
      <c r="G550" s="265"/>
      <c r="H550" s="262"/>
    </row>
    <row r="551" spans="7:8" ht="15.75" customHeight="1" x14ac:dyDescent="0.25">
      <c r="G551" s="265"/>
      <c r="H551" s="262"/>
    </row>
    <row r="552" spans="7:8" ht="15.75" customHeight="1" x14ac:dyDescent="0.25">
      <c r="G552" s="265"/>
      <c r="H552" s="262"/>
    </row>
    <row r="553" spans="7:8" ht="15.75" customHeight="1" x14ac:dyDescent="0.25">
      <c r="G553" s="265"/>
      <c r="H553" s="262"/>
    </row>
    <row r="554" spans="7:8" ht="15.75" customHeight="1" x14ac:dyDescent="0.25">
      <c r="G554" s="265"/>
      <c r="H554" s="262"/>
    </row>
    <row r="555" spans="7:8" ht="15.75" customHeight="1" x14ac:dyDescent="0.25">
      <c r="G555" s="265"/>
      <c r="H555" s="262"/>
    </row>
    <row r="556" spans="7:8" ht="15.75" customHeight="1" x14ac:dyDescent="0.25">
      <c r="G556" s="265"/>
      <c r="H556" s="262"/>
    </row>
    <row r="557" spans="7:8" ht="15.75" customHeight="1" x14ac:dyDescent="0.25">
      <c r="G557" s="265"/>
      <c r="H557" s="262"/>
    </row>
    <row r="558" spans="7:8" ht="15.75" customHeight="1" x14ac:dyDescent="0.25">
      <c r="G558" s="265"/>
      <c r="H558" s="262"/>
    </row>
    <row r="559" spans="7:8" ht="15.75" customHeight="1" x14ac:dyDescent="0.25">
      <c r="G559" s="265"/>
      <c r="H559" s="262"/>
    </row>
    <row r="560" spans="7:8" ht="15.75" customHeight="1" x14ac:dyDescent="0.25">
      <c r="G560" s="265"/>
      <c r="H560" s="262"/>
    </row>
    <row r="561" spans="7:8" ht="15.75" customHeight="1" x14ac:dyDescent="0.25">
      <c r="G561" s="265"/>
      <c r="H561" s="262"/>
    </row>
    <row r="562" spans="7:8" ht="15.75" customHeight="1" x14ac:dyDescent="0.25">
      <c r="G562" s="265"/>
      <c r="H562" s="262"/>
    </row>
    <row r="563" spans="7:8" ht="15.75" customHeight="1" x14ac:dyDescent="0.25">
      <c r="G563" s="265"/>
      <c r="H563" s="262"/>
    </row>
    <row r="564" spans="7:8" ht="15.75" customHeight="1" x14ac:dyDescent="0.25">
      <c r="G564" s="265"/>
      <c r="H564" s="262"/>
    </row>
    <row r="565" spans="7:8" ht="15.75" customHeight="1" x14ac:dyDescent="0.25">
      <c r="G565" s="265"/>
      <c r="H565" s="262"/>
    </row>
    <row r="566" spans="7:8" ht="15.75" customHeight="1" x14ac:dyDescent="0.25">
      <c r="G566" s="265"/>
      <c r="H566" s="262"/>
    </row>
    <row r="567" spans="7:8" ht="15.75" customHeight="1" x14ac:dyDescent="0.25">
      <c r="G567" s="265"/>
      <c r="H567" s="262"/>
    </row>
    <row r="568" spans="7:8" ht="15.75" customHeight="1" x14ac:dyDescent="0.25">
      <c r="G568" s="265"/>
      <c r="H568" s="262"/>
    </row>
    <row r="569" spans="7:8" ht="15.75" customHeight="1" x14ac:dyDescent="0.25">
      <c r="G569" s="265"/>
      <c r="H569" s="262"/>
    </row>
    <row r="570" spans="7:8" ht="15.75" customHeight="1" x14ac:dyDescent="0.25">
      <c r="G570" s="265"/>
      <c r="H570" s="262"/>
    </row>
    <row r="571" spans="7:8" ht="15.75" customHeight="1" x14ac:dyDescent="0.25">
      <c r="G571" s="265"/>
      <c r="H571" s="262"/>
    </row>
    <row r="572" spans="7:8" ht="15.75" customHeight="1" x14ac:dyDescent="0.25">
      <c r="G572" s="265"/>
      <c r="H572" s="262"/>
    </row>
    <row r="573" spans="7:8" ht="15.75" customHeight="1" x14ac:dyDescent="0.25">
      <c r="G573" s="265"/>
      <c r="H573" s="262"/>
    </row>
    <row r="574" spans="7:8" ht="15.75" customHeight="1" x14ac:dyDescent="0.25">
      <c r="G574" s="265"/>
      <c r="H574" s="262"/>
    </row>
    <row r="575" spans="7:8" ht="15.75" customHeight="1" x14ac:dyDescent="0.25">
      <c r="G575" s="265"/>
      <c r="H575" s="262"/>
    </row>
    <row r="576" spans="7:8" ht="15.75" customHeight="1" x14ac:dyDescent="0.25">
      <c r="G576" s="265"/>
      <c r="H576" s="262"/>
    </row>
    <row r="577" spans="7:8" ht="15.75" customHeight="1" x14ac:dyDescent="0.25">
      <c r="G577" s="265"/>
      <c r="H577" s="262"/>
    </row>
    <row r="578" spans="7:8" ht="15.75" customHeight="1" x14ac:dyDescent="0.25">
      <c r="G578" s="265"/>
      <c r="H578" s="262"/>
    </row>
    <row r="579" spans="7:8" ht="15.75" customHeight="1" x14ac:dyDescent="0.25">
      <c r="G579" s="265"/>
      <c r="H579" s="262"/>
    </row>
    <row r="580" spans="7:8" ht="15.75" customHeight="1" x14ac:dyDescent="0.25">
      <c r="G580" s="265"/>
      <c r="H580" s="262"/>
    </row>
    <row r="581" spans="7:8" ht="15.75" customHeight="1" x14ac:dyDescent="0.25">
      <c r="G581" s="265"/>
      <c r="H581" s="262"/>
    </row>
    <row r="582" spans="7:8" ht="15.75" customHeight="1" x14ac:dyDescent="0.25">
      <c r="G582" s="265"/>
      <c r="H582" s="262"/>
    </row>
    <row r="583" spans="7:8" ht="15.75" customHeight="1" x14ac:dyDescent="0.25">
      <c r="G583" s="265"/>
      <c r="H583" s="262"/>
    </row>
    <row r="584" spans="7:8" ht="15.75" customHeight="1" x14ac:dyDescent="0.25">
      <c r="G584" s="265"/>
      <c r="H584" s="262"/>
    </row>
    <row r="585" spans="7:8" ht="15.75" customHeight="1" x14ac:dyDescent="0.25">
      <c r="G585" s="265"/>
      <c r="H585" s="262"/>
    </row>
    <row r="586" spans="7:8" ht="15.75" customHeight="1" x14ac:dyDescent="0.25">
      <c r="G586" s="265"/>
      <c r="H586" s="262"/>
    </row>
    <row r="587" spans="7:8" ht="15.75" customHeight="1" x14ac:dyDescent="0.25">
      <c r="G587" s="265"/>
      <c r="H587" s="262"/>
    </row>
    <row r="588" spans="7:8" ht="15.75" customHeight="1" x14ac:dyDescent="0.25">
      <c r="G588" s="265"/>
      <c r="H588" s="262"/>
    </row>
    <row r="589" spans="7:8" ht="15.75" customHeight="1" x14ac:dyDescent="0.25">
      <c r="G589" s="265"/>
      <c r="H589" s="262"/>
    </row>
    <row r="590" spans="7:8" ht="15.75" customHeight="1" x14ac:dyDescent="0.25">
      <c r="G590" s="265"/>
      <c r="H590" s="262"/>
    </row>
    <row r="591" spans="7:8" ht="15.75" customHeight="1" x14ac:dyDescent="0.25">
      <c r="G591" s="265"/>
      <c r="H591" s="262"/>
    </row>
    <row r="592" spans="7:8" ht="15.75" customHeight="1" x14ac:dyDescent="0.25">
      <c r="G592" s="265"/>
      <c r="H592" s="262"/>
    </row>
    <row r="593" spans="7:8" ht="15.75" customHeight="1" x14ac:dyDescent="0.25">
      <c r="G593" s="265"/>
      <c r="H593" s="262"/>
    </row>
    <row r="594" spans="7:8" ht="15.75" customHeight="1" x14ac:dyDescent="0.25">
      <c r="G594" s="265"/>
      <c r="H594" s="262"/>
    </row>
    <row r="595" spans="7:8" ht="15.75" customHeight="1" x14ac:dyDescent="0.25">
      <c r="G595" s="265"/>
      <c r="H595" s="262"/>
    </row>
    <row r="596" spans="7:8" ht="15.75" customHeight="1" x14ac:dyDescent="0.25">
      <c r="G596" s="265"/>
      <c r="H596" s="262"/>
    </row>
    <row r="597" spans="7:8" ht="15.75" customHeight="1" x14ac:dyDescent="0.25">
      <c r="G597" s="265"/>
      <c r="H597" s="262"/>
    </row>
    <row r="598" spans="7:8" ht="15.75" customHeight="1" x14ac:dyDescent="0.25">
      <c r="G598" s="265"/>
      <c r="H598" s="262"/>
    </row>
    <row r="599" spans="7:8" ht="15.75" customHeight="1" x14ac:dyDescent="0.25">
      <c r="G599" s="265"/>
      <c r="H599" s="262"/>
    </row>
    <row r="600" spans="7:8" ht="15.75" customHeight="1" x14ac:dyDescent="0.25">
      <c r="G600" s="265"/>
      <c r="H600" s="262"/>
    </row>
    <row r="601" spans="7:8" ht="15.75" customHeight="1" x14ac:dyDescent="0.25">
      <c r="G601" s="265"/>
      <c r="H601" s="262"/>
    </row>
    <row r="602" spans="7:8" ht="15.75" customHeight="1" x14ac:dyDescent="0.25">
      <c r="G602" s="265"/>
      <c r="H602" s="262"/>
    </row>
    <row r="603" spans="7:8" ht="15.75" customHeight="1" x14ac:dyDescent="0.25">
      <c r="G603" s="265"/>
      <c r="H603" s="262"/>
    </row>
    <row r="604" spans="7:8" ht="15.75" customHeight="1" x14ac:dyDescent="0.25">
      <c r="G604" s="265"/>
      <c r="H604" s="262"/>
    </row>
    <row r="605" spans="7:8" ht="15.75" customHeight="1" x14ac:dyDescent="0.25">
      <c r="G605" s="265"/>
      <c r="H605" s="262"/>
    </row>
    <row r="606" spans="7:8" ht="15.75" customHeight="1" x14ac:dyDescent="0.25">
      <c r="G606" s="265"/>
      <c r="H606" s="262"/>
    </row>
    <row r="607" spans="7:8" ht="15.75" customHeight="1" x14ac:dyDescent="0.25">
      <c r="G607" s="265"/>
      <c r="H607" s="262"/>
    </row>
    <row r="608" spans="7:8" ht="15.75" customHeight="1" x14ac:dyDescent="0.25">
      <c r="G608" s="265"/>
      <c r="H608" s="262"/>
    </row>
    <row r="609" spans="7:8" ht="15.75" customHeight="1" x14ac:dyDescent="0.25">
      <c r="G609" s="265"/>
      <c r="H609" s="262"/>
    </row>
    <row r="610" spans="7:8" ht="15.75" customHeight="1" x14ac:dyDescent="0.25">
      <c r="G610" s="265"/>
      <c r="H610" s="262"/>
    </row>
    <row r="611" spans="7:8" ht="15.75" customHeight="1" x14ac:dyDescent="0.25">
      <c r="G611" s="265"/>
      <c r="H611" s="262"/>
    </row>
    <row r="612" spans="7:8" ht="15.75" customHeight="1" x14ac:dyDescent="0.25">
      <c r="G612" s="265"/>
      <c r="H612" s="262"/>
    </row>
    <row r="613" spans="7:8" ht="15.75" customHeight="1" x14ac:dyDescent="0.25">
      <c r="G613" s="265"/>
      <c r="H613" s="262"/>
    </row>
    <row r="614" spans="7:8" ht="15.75" customHeight="1" x14ac:dyDescent="0.25">
      <c r="G614" s="265"/>
      <c r="H614" s="262"/>
    </row>
    <row r="615" spans="7:8" ht="15.75" customHeight="1" x14ac:dyDescent="0.25">
      <c r="G615" s="265"/>
      <c r="H615" s="262"/>
    </row>
    <row r="616" spans="7:8" ht="15.75" customHeight="1" x14ac:dyDescent="0.25">
      <c r="G616" s="265"/>
      <c r="H616" s="262"/>
    </row>
    <row r="617" spans="7:8" ht="15.75" customHeight="1" x14ac:dyDescent="0.25">
      <c r="G617" s="265"/>
      <c r="H617" s="262"/>
    </row>
    <row r="618" spans="7:8" ht="15.75" customHeight="1" x14ac:dyDescent="0.25">
      <c r="G618" s="265"/>
      <c r="H618" s="262"/>
    </row>
    <row r="619" spans="7:8" ht="15.75" customHeight="1" x14ac:dyDescent="0.25">
      <c r="G619" s="265"/>
      <c r="H619" s="262"/>
    </row>
    <row r="620" spans="7:8" ht="15.75" customHeight="1" x14ac:dyDescent="0.25">
      <c r="G620" s="265"/>
      <c r="H620" s="262"/>
    </row>
    <row r="621" spans="7:8" ht="15.75" customHeight="1" x14ac:dyDescent="0.25">
      <c r="G621" s="265"/>
      <c r="H621" s="262"/>
    </row>
    <row r="622" spans="7:8" ht="15.75" customHeight="1" x14ac:dyDescent="0.25">
      <c r="G622" s="265"/>
      <c r="H622" s="262"/>
    </row>
    <row r="623" spans="7:8" ht="15.75" customHeight="1" x14ac:dyDescent="0.25">
      <c r="G623" s="265"/>
      <c r="H623" s="262"/>
    </row>
    <row r="624" spans="7:8" ht="15.75" customHeight="1" x14ac:dyDescent="0.25">
      <c r="G624" s="265"/>
      <c r="H624" s="262"/>
    </row>
    <row r="625" spans="7:8" ht="15.75" customHeight="1" x14ac:dyDescent="0.25">
      <c r="G625" s="265"/>
      <c r="H625" s="262"/>
    </row>
    <row r="626" spans="7:8" ht="15.75" customHeight="1" x14ac:dyDescent="0.25">
      <c r="G626" s="265"/>
      <c r="H626" s="262"/>
    </row>
    <row r="627" spans="7:8" ht="15.75" customHeight="1" x14ac:dyDescent="0.25">
      <c r="G627" s="265"/>
      <c r="H627" s="262"/>
    </row>
    <row r="628" spans="7:8" ht="15.75" customHeight="1" x14ac:dyDescent="0.25">
      <c r="G628" s="265"/>
      <c r="H628" s="262"/>
    </row>
    <row r="629" spans="7:8" ht="15.75" customHeight="1" x14ac:dyDescent="0.25">
      <c r="G629" s="265"/>
      <c r="H629" s="262"/>
    </row>
    <row r="630" spans="7:8" ht="15.75" customHeight="1" x14ac:dyDescent="0.25">
      <c r="G630" s="265"/>
      <c r="H630" s="262"/>
    </row>
    <row r="631" spans="7:8" ht="15.75" customHeight="1" x14ac:dyDescent="0.25">
      <c r="G631" s="265"/>
      <c r="H631" s="262"/>
    </row>
    <row r="632" spans="7:8" ht="15.75" customHeight="1" x14ac:dyDescent="0.25">
      <c r="G632" s="265"/>
      <c r="H632" s="262"/>
    </row>
    <row r="633" spans="7:8" ht="15.75" customHeight="1" x14ac:dyDescent="0.25">
      <c r="G633" s="265"/>
      <c r="H633" s="262"/>
    </row>
    <row r="634" spans="7:8" ht="15.75" customHeight="1" x14ac:dyDescent="0.25">
      <c r="G634" s="265"/>
      <c r="H634" s="262"/>
    </row>
    <row r="635" spans="7:8" ht="15.75" customHeight="1" x14ac:dyDescent="0.25">
      <c r="G635" s="265"/>
      <c r="H635" s="262"/>
    </row>
    <row r="636" spans="7:8" ht="15.75" customHeight="1" x14ac:dyDescent="0.25">
      <c r="G636" s="265"/>
      <c r="H636" s="262"/>
    </row>
    <row r="637" spans="7:8" ht="15.75" customHeight="1" x14ac:dyDescent="0.25">
      <c r="G637" s="265"/>
      <c r="H637" s="262"/>
    </row>
    <row r="638" spans="7:8" ht="15.75" customHeight="1" x14ac:dyDescent="0.25">
      <c r="G638" s="265"/>
      <c r="H638" s="262"/>
    </row>
    <row r="639" spans="7:8" ht="15.75" customHeight="1" x14ac:dyDescent="0.25">
      <c r="G639" s="265"/>
      <c r="H639" s="262"/>
    </row>
    <row r="640" spans="7:8" ht="15.75" customHeight="1" x14ac:dyDescent="0.25">
      <c r="G640" s="265"/>
      <c r="H640" s="262"/>
    </row>
    <row r="641" spans="7:8" ht="15.75" customHeight="1" x14ac:dyDescent="0.25">
      <c r="G641" s="265"/>
      <c r="H641" s="262"/>
    </row>
    <row r="642" spans="7:8" ht="15.75" customHeight="1" x14ac:dyDescent="0.25">
      <c r="G642" s="265"/>
      <c r="H642" s="262"/>
    </row>
    <row r="643" spans="7:8" ht="15.75" customHeight="1" x14ac:dyDescent="0.25">
      <c r="G643" s="265"/>
      <c r="H643" s="262"/>
    </row>
    <row r="644" spans="7:8" ht="15.75" customHeight="1" x14ac:dyDescent="0.25">
      <c r="G644" s="265"/>
      <c r="H644" s="262"/>
    </row>
    <row r="645" spans="7:8" ht="15.75" customHeight="1" x14ac:dyDescent="0.25">
      <c r="G645" s="265"/>
      <c r="H645" s="262"/>
    </row>
    <row r="646" spans="7:8" ht="15.75" customHeight="1" x14ac:dyDescent="0.25">
      <c r="G646" s="265"/>
      <c r="H646" s="262"/>
    </row>
    <row r="647" spans="7:8" ht="15.75" customHeight="1" x14ac:dyDescent="0.25">
      <c r="G647" s="265"/>
      <c r="H647" s="262"/>
    </row>
    <row r="648" spans="7:8" ht="15.75" customHeight="1" x14ac:dyDescent="0.25">
      <c r="G648" s="265"/>
      <c r="H648" s="262"/>
    </row>
    <row r="649" spans="7:8" ht="15.75" customHeight="1" x14ac:dyDescent="0.25">
      <c r="G649" s="265"/>
      <c r="H649" s="262"/>
    </row>
    <row r="650" spans="7:8" ht="15.75" customHeight="1" x14ac:dyDescent="0.25">
      <c r="G650" s="265"/>
      <c r="H650" s="262"/>
    </row>
    <row r="651" spans="7:8" ht="15.75" customHeight="1" x14ac:dyDescent="0.25">
      <c r="G651" s="265"/>
      <c r="H651" s="262"/>
    </row>
    <row r="652" spans="7:8" ht="15.75" customHeight="1" x14ac:dyDescent="0.25">
      <c r="G652" s="265"/>
      <c r="H652" s="262"/>
    </row>
    <row r="653" spans="7:8" ht="15.75" customHeight="1" x14ac:dyDescent="0.25">
      <c r="G653" s="265"/>
      <c r="H653" s="262"/>
    </row>
    <row r="654" spans="7:8" ht="15.75" customHeight="1" x14ac:dyDescent="0.25">
      <c r="G654" s="265"/>
      <c r="H654" s="262"/>
    </row>
    <row r="655" spans="7:8" ht="15.75" customHeight="1" x14ac:dyDescent="0.25">
      <c r="G655" s="265"/>
      <c r="H655" s="262"/>
    </row>
    <row r="656" spans="7:8" ht="15.75" customHeight="1" x14ac:dyDescent="0.25">
      <c r="G656" s="265"/>
      <c r="H656" s="262"/>
    </row>
    <row r="657" spans="7:8" ht="15.75" customHeight="1" x14ac:dyDescent="0.25">
      <c r="G657" s="265"/>
      <c r="H657" s="262"/>
    </row>
    <row r="658" spans="7:8" ht="15.75" customHeight="1" x14ac:dyDescent="0.25">
      <c r="G658" s="265"/>
      <c r="H658" s="262"/>
    </row>
    <row r="659" spans="7:8" ht="15.75" customHeight="1" x14ac:dyDescent="0.25">
      <c r="G659" s="265"/>
      <c r="H659" s="262"/>
    </row>
    <row r="660" spans="7:8" ht="15.75" customHeight="1" x14ac:dyDescent="0.25">
      <c r="G660" s="265"/>
      <c r="H660" s="262"/>
    </row>
    <row r="661" spans="7:8" ht="15.75" customHeight="1" x14ac:dyDescent="0.25">
      <c r="G661" s="265"/>
      <c r="H661" s="262"/>
    </row>
    <row r="662" spans="7:8" ht="15.75" customHeight="1" x14ac:dyDescent="0.25">
      <c r="G662" s="265"/>
      <c r="H662" s="262"/>
    </row>
    <row r="663" spans="7:8" ht="15.75" customHeight="1" x14ac:dyDescent="0.25">
      <c r="G663" s="265"/>
      <c r="H663" s="262"/>
    </row>
    <row r="664" spans="7:8" ht="15.75" customHeight="1" x14ac:dyDescent="0.25">
      <c r="G664" s="265"/>
      <c r="H664" s="262"/>
    </row>
    <row r="665" spans="7:8" ht="15.75" customHeight="1" x14ac:dyDescent="0.25">
      <c r="G665" s="265"/>
      <c r="H665" s="262"/>
    </row>
    <row r="666" spans="7:8" ht="15.75" customHeight="1" x14ac:dyDescent="0.25">
      <c r="G666" s="265"/>
      <c r="H666" s="262"/>
    </row>
    <row r="667" spans="7:8" ht="15.75" customHeight="1" x14ac:dyDescent="0.25">
      <c r="G667" s="265"/>
      <c r="H667" s="262"/>
    </row>
    <row r="668" spans="7:8" ht="15.75" customHeight="1" x14ac:dyDescent="0.25">
      <c r="G668" s="265"/>
      <c r="H668" s="262"/>
    </row>
    <row r="669" spans="7:8" ht="15.75" customHeight="1" x14ac:dyDescent="0.25">
      <c r="G669" s="265"/>
      <c r="H669" s="262"/>
    </row>
    <row r="670" spans="7:8" ht="15.75" customHeight="1" x14ac:dyDescent="0.25">
      <c r="G670" s="265"/>
      <c r="H670" s="262"/>
    </row>
    <row r="671" spans="7:8" ht="15.75" customHeight="1" x14ac:dyDescent="0.25">
      <c r="G671" s="265"/>
      <c r="H671" s="262"/>
    </row>
    <row r="672" spans="7:8" ht="15.75" customHeight="1" x14ac:dyDescent="0.25">
      <c r="G672" s="265"/>
      <c r="H672" s="262"/>
    </row>
    <row r="673" spans="7:8" ht="15.75" customHeight="1" x14ac:dyDescent="0.25">
      <c r="G673" s="265"/>
      <c r="H673" s="262"/>
    </row>
    <row r="674" spans="7:8" ht="15.75" customHeight="1" x14ac:dyDescent="0.25">
      <c r="G674" s="265"/>
      <c r="H674" s="262"/>
    </row>
    <row r="675" spans="7:8" ht="15.75" customHeight="1" x14ac:dyDescent="0.25">
      <c r="G675" s="265"/>
      <c r="H675" s="262"/>
    </row>
    <row r="676" spans="7:8" ht="15.75" customHeight="1" x14ac:dyDescent="0.25">
      <c r="G676" s="265"/>
      <c r="H676" s="262"/>
    </row>
    <row r="677" spans="7:8" ht="15.75" customHeight="1" x14ac:dyDescent="0.25">
      <c r="G677" s="265"/>
      <c r="H677" s="262"/>
    </row>
    <row r="678" spans="7:8" ht="15.75" customHeight="1" x14ac:dyDescent="0.25">
      <c r="G678" s="265"/>
      <c r="H678" s="262"/>
    </row>
    <row r="679" spans="7:8" ht="15.75" customHeight="1" x14ac:dyDescent="0.25">
      <c r="G679" s="265"/>
      <c r="H679" s="262"/>
    </row>
    <row r="680" spans="7:8" ht="15.75" customHeight="1" x14ac:dyDescent="0.25">
      <c r="G680" s="265"/>
      <c r="H680" s="262"/>
    </row>
    <row r="681" spans="7:8" ht="15.75" customHeight="1" x14ac:dyDescent="0.25">
      <c r="G681" s="265"/>
      <c r="H681" s="262"/>
    </row>
    <row r="682" spans="7:8" ht="15.75" customHeight="1" x14ac:dyDescent="0.25">
      <c r="G682" s="265"/>
      <c r="H682" s="262"/>
    </row>
    <row r="683" spans="7:8" ht="15.75" customHeight="1" x14ac:dyDescent="0.25">
      <c r="G683" s="265"/>
      <c r="H683" s="262"/>
    </row>
    <row r="684" spans="7:8" ht="15.75" customHeight="1" x14ac:dyDescent="0.25">
      <c r="G684" s="265"/>
      <c r="H684" s="262"/>
    </row>
    <row r="685" spans="7:8" ht="15.75" customHeight="1" x14ac:dyDescent="0.25">
      <c r="G685" s="265"/>
      <c r="H685" s="262"/>
    </row>
    <row r="686" spans="7:8" ht="15.75" customHeight="1" x14ac:dyDescent="0.25">
      <c r="G686" s="265"/>
      <c r="H686" s="262"/>
    </row>
    <row r="687" spans="7:8" ht="15.75" customHeight="1" x14ac:dyDescent="0.25">
      <c r="G687" s="265"/>
      <c r="H687" s="262"/>
    </row>
    <row r="688" spans="7:8" ht="15.75" customHeight="1" x14ac:dyDescent="0.25">
      <c r="G688" s="265"/>
      <c r="H688" s="262"/>
    </row>
    <row r="689" spans="7:8" ht="15.75" customHeight="1" x14ac:dyDescent="0.25">
      <c r="G689" s="265"/>
      <c r="H689" s="262"/>
    </row>
    <row r="690" spans="7:8" ht="15.75" customHeight="1" x14ac:dyDescent="0.25">
      <c r="G690" s="265"/>
      <c r="H690" s="262"/>
    </row>
    <row r="691" spans="7:8" ht="15.75" customHeight="1" x14ac:dyDescent="0.25">
      <c r="G691" s="265"/>
      <c r="H691" s="262"/>
    </row>
    <row r="692" spans="7:8" ht="15.75" customHeight="1" x14ac:dyDescent="0.25">
      <c r="G692" s="265"/>
      <c r="H692" s="262"/>
    </row>
    <row r="693" spans="7:8" ht="15.75" customHeight="1" x14ac:dyDescent="0.25">
      <c r="G693" s="265"/>
      <c r="H693" s="262"/>
    </row>
    <row r="694" spans="7:8" ht="15.75" customHeight="1" x14ac:dyDescent="0.25">
      <c r="G694" s="265"/>
      <c r="H694" s="262"/>
    </row>
    <row r="695" spans="7:8" ht="15.75" customHeight="1" x14ac:dyDescent="0.25">
      <c r="G695" s="265"/>
      <c r="H695" s="262"/>
    </row>
    <row r="696" spans="7:8" ht="15.75" customHeight="1" x14ac:dyDescent="0.25">
      <c r="G696" s="265"/>
      <c r="H696" s="262"/>
    </row>
    <row r="697" spans="7:8" ht="15.75" customHeight="1" x14ac:dyDescent="0.25">
      <c r="G697" s="265"/>
      <c r="H697" s="262"/>
    </row>
    <row r="698" spans="7:8" ht="15.75" customHeight="1" x14ac:dyDescent="0.25">
      <c r="G698" s="265"/>
      <c r="H698" s="262"/>
    </row>
    <row r="699" spans="7:8" ht="15.75" customHeight="1" x14ac:dyDescent="0.25">
      <c r="G699" s="265"/>
      <c r="H699" s="262"/>
    </row>
    <row r="700" spans="7:8" ht="15.75" customHeight="1" x14ac:dyDescent="0.25">
      <c r="G700" s="265"/>
      <c r="H700" s="262"/>
    </row>
    <row r="701" spans="7:8" ht="15.75" customHeight="1" x14ac:dyDescent="0.25">
      <c r="G701" s="265"/>
      <c r="H701" s="262"/>
    </row>
    <row r="702" spans="7:8" ht="15.75" customHeight="1" x14ac:dyDescent="0.25">
      <c r="G702" s="265"/>
      <c r="H702" s="262"/>
    </row>
    <row r="703" spans="7:8" ht="15.75" customHeight="1" x14ac:dyDescent="0.25">
      <c r="G703" s="265"/>
      <c r="H703" s="262"/>
    </row>
    <row r="704" spans="7:8" ht="15.75" customHeight="1" x14ac:dyDescent="0.25">
      <c r="G704" s="265"/>
      <c r="H704" s="262"/>
    </row>
    <row r="705" spans="7:8" ht="15.75" customHeight="1" x14ac:dyDescent="0.25">
      <c r="G705" s="265"/>
      <c r="H705" s="262"/>
    </row>
    <row r="706" spans="7:8" ht="15.75" customHeight="1" x14ac:dyDescent="0.25">
      <c r="G706" s="265"/>
      <c r="H706" s="262"/>
    </row>
    <row r="707" spans="7:8" ht="15.75" customHeight="1" x14ac:dyDescent="0.25">
      <c r="G707" s="265"/>
      <c r="H707" s="262"/>
    </row>
    <row r="708" spans="7:8" ht="15.75" customHeight="1" x14ac:dyDescent="0.25">
      <c r="G708" s="265"/>
      <c r="H708" s="262"/>
    </row>
    <row r="709" spans="7:8" ht="15.75" customHeight="1" x14ac:dyDescent="0.25">
      <c r="G709" s="265"/>
      <c r="H709" s="262"/>
    </row>
    <row r="710" spans="7:8" ht="15.75" customHeight="1" x14ac:dyDescent="0.25">
      <c r="G710" s="265"/>
      <c r="H710" s="262"/>
    </row>
    <row r="711" spans="7:8" ht="15.75" customHeight="1" x14ac:dyDescent="0.25">
      <c r="G711" s="265"/>
      <c r="H711" s="262"/>
    </row>
    <row r="712" spans="7:8" ht="15.75" customHeight="1" x14ac:dyDescent="0.25">
      <c r="G712" s="265"/>
      <c r="H712" s="262"/>
    </row>
    <row r="713" spans="7:8" ht="15.75" customHeight="1" x14ac:dyDescent="0.25">
      <c r="G713" s="265"/>
      <c r="H713" s="262"/>
    </row>
    <row r="714" spans="7:8" ht="15.75" customHeight="1" x14ac:dyDescent="0.25">
      <c r="G714" s="265"/>
      <c r="H714" s="262"/>
    </row>
    <row r="715" spans="7:8" ht="15.75" customHeight="1" x14ac:dyDescent="0.25">
      <c r="G715" s="265"/>
      <c r="H715" s="262"/>
    </row>
    <row r="716" spans="7:8" ht="15.75" customHeight="1" x14ac:dyDescent="0.25">
      <c r="G716" s="265"/>
      <c r="H716" s="262"/>
    </row>
    <row r="717" spans="7:8" ht="15.75" customHeight="1" x14ac:dyDescent="0.25">
      <c r="G717" s="265"/>
      <c r="H717" s="262"/>
    </row>
    <row r="718" spans="7:8" ht="15.75" customHeight="1" x14ac:dyDescent="0.25">
      <c r="G718" s="265"/>
      <c r="H718" s="262"/>
    </row>
    <row r="719" spans="7:8" ht="15.75" customHeight="1" x14ac:dyDescent="0.25">
      <c r="G719" s="265"/>
      <c r="H719" s="262"/>
    </row>
    <row r="720" spans="7:8" ht="15.75" customHeight="1" x14ac:dyDescent="0.25">
      <c r="G720" s="265"/>
      <c r="H720" s="262"/>
    </row>
    <row r="721" spans="7:8" ht="15.75" customHeight="1" x14ac:dyDescent="0.25">
      <c r="G721" s="265"/>
      <c r="H721" s="262"/>
    </row>
    <row r="722" spans="7:8" ht="15.75" customHeight="1" x14ac:dyDescent="0.25">
      <c r="G722" s="265"/>
      <c r="H722" s="262"/>
    </row>
    <row r="723" spans="7:8" ht="15.75" customHeight="1" x14ac:dyDescent="0.25">
      <c r="G723" s="265"/>
      <c r="H723" s="262"/>
    </row>
    <row r="724" spans="7:8" ht="15.75" customHeight="1" x14ac:dyDescent="0.25">
      <c r="G724" s="265"/>
      <c r="H724" s="262"/>
    </row>
    <row r="725" spans="7:8" ht="15.75" customHeight="1" x14ac:dyDescent="0.25">
      <c r="G725" s="265"/>
      <c r="H725" s="262"/>
    </row>
    <row r="726" spans="7:8" ht="15.75" customHeight="1" x14ac:dyDescent="0.25">
      <c r="G726" s="265"/>
      <c r="H726" s="262"/>
    </row>
    <row r="727" spans="7:8" ht="15.75" customHeight="1" x14ac:dyDescent="0.25">
      <c r="G727" s="265"/>
      <c r="H727" s="262"/>
    </row>
    <row r="728" spans="7:8" ht="15.75" customHeight="1" x14ac:dyDescent="0.25">
      <c r="G728" s="265"/>
      <c r="H728" s="262"/>
    </row>
    <row r="729" spans="7:8" ht="15.75" customHeight="1" x14ac:dyDescent="0.25">
      <c r="G729" s="265"/>
      <c r="H729" s="262"/>
    </row>
    <row r="730" spans="7:8" ht="15.75" customHeight="1" x14ac:dyDescent="0.25">
      <c r="G730" s="265"/>
      <c r="H730" s="262"/>
    </row>
    <row r="731" spans="7:8" ht="15.75" customHeight="1" x14ac:dyDescent="0.25">
      <c r="G731" s="265"/>
      <c r="H731" s="262"/>
    </row>
    <row r="732" spans="7:8" ht="15.75" customHeight="1" x14ac:dyDescent="0.25">
      <c r="G732" s="265"/>
      <c r="H732" s="262"/>
    </row>
    <row r="733" spans="7:8" ht="15.75" customHeight="1" x14ac:dyDescent="0.25">
      <c r="G733" s="265"/>
      <c r="H733" s="262"/>
    </row>
    <row r="734" spans="7:8" ht="15.75" customHeight="1" x14ac:dyDescent="0.25">
      <c r="G734" s="265"/>
      <c r="H734" s="262"/>
    </row>
    <row r="735" spans="7:8" ht="15.75" customHeight="1" x14ac:dyDescent="0.25">
      <c r="G735" s="265"/>
      <c r="H735" s="262"/>
    </row>
    <row r="736" spans="7:8" ht="15.75" customHeight="1" x14ac:dyDescent="0.25">
      <c r="G736" s="265"/>
      <c r="H736" s="262"/>
    </row>
    <row r="737" spans="7:8" ht="15.75" customHeight="1" x14ac:dyDescent="0.25">
      <c r="G737" s="265"/>
      <c r="H737" s="262"/>
    </row>
    <row r="738" spans="7:8" ht="15.75" customHeight="1" x14ac:dyDescent="0.25">
      <c r="G738" s="265"/>
      <c r="H738" s="262"/>
    </row>
    <row r="739" spans="7:8" ht="15.75" customHeight="1" x14ac:dyDescent="0.25">
      <c r="G739" s="265"/>
      <c r="H739" s="262"/>
    </row>
    <row r="740" spans="7:8" ht="15.75" customHeight="1" x14ac:dyDescent="0.25">
      <c r="G740" s="265"/>
      <c r="H740" s="262"/>
    </row>
    <row r="741" spans="7:8" ht="15.75" customHeight="1" x14ac:dyDescent="0.25">
      <c r="G741" s="265"/>
      <c r="H741" s="262"/>
    </row>
    <row r="742" spans="7:8" ht="15.75" customHeight="1" x14ac:dyDescent="0.25">
      <c r="G742" s="265"/>
      <c r="H742" s="262"/>
    </row>
    <row r="743" spans="7:8" ht="15.75" customHeight="1" x14ac:dyDescent="0.25">
      <c r="G743" s="265"/>
      <c r="H743" s="262"/>
    </row>
    <row r="744" spans="7:8" ht="15.75" customHeight="1" x14ac:dyDescent="0.25">
      <c r="G744" s="265"/>
      <c r="H744" s="262"/>
    </row>
    <row r="745" spans="7:8" ht="15.75" customHeight="1" x14ac:dyDescent="0.25">
      <c r="G745" s="265"/>
      <c r="H745" s="262"/>
    </row>
    <row r="746" spans="7:8" ht="15.75" customHeight="1" x14ac:dyDescent="0.25">
      <c r="G746" s="265"/>
      <c r="H746" s="262"/>
    </row>
    <row r="747" spans="7:8" ht="15.75" customHeight="1" x14ac:dyDescent="0.25">
      <c r="G747" s="265"/>
      <c r="H747" s="262"/>
    </row>
    <row r="748" spans="7:8" ht="15.75" customHeight="1" x14ac:dyDescent="0.25">
      <c r="G748" s="265"/>
      <c r="H748" s="262"/>
    </row>
    <row r="749" spans="7:8" ht="15.75" customHeight="1" x14ac:dyDescent="0.25">
      <c r="G749" s="265"/>
      <c r="H749" s="262"/>
    </row>
    <row r="750" spans="7:8" ht="15.75" customHeight="1" x14ac:dyDescent="0.25">
      <c r="G750" s="265"/>
      <c r="H750" s="262"/>
    </row>
    <row r="751" spans="7:8" ht="15.75" customHeight="1" x14ac:dyDescent="0.25">
      <c r="G751" s="265"/>
      <c r="H751" s="262"/>
    </row>
    <row r="752" spans="7:8" ht="15.75" customHeight="1" x14ac:dyDescent="0.25">
      <c r="G752" s="265"/>
      <c r="H752" s="262"/>
    </row>
    <row r="753" spans="7:8" ht="15.75" customHeight="1" x14ac:dyDescent="0.25">
      <c r="G753" s="265"/>
      <c r="H753" s="262"/>
    </row>
    <row r="754" spans="7:8" ht="15.75" customHeight="1" x14ac:dyDescent="0.25">
      <c r="G754" s="265"/>
      <c r="H754" s="262"/>
    </row>
    <row r="755" spans="7:8" ht="15.75" customHeight="1" x14ac:dyDescent="0.25">
      <c r="G755" s="265"/>
      <c r="H755" s="262"/>
    </row>
    <row r="756" spans="7:8" ht="15.75" customHeight="1" x14ac:dyDescent="0.25">
      <c r="G756" s="265"/>
      <c r="H756" s="262"/>
    </row>
    <row r="757" spans="7:8" ht="15.75" customHeight="1" x14ac:dyDescent="0.25">
      <c r="G757" s="265"/>
      <c r="H757" s="262"/>
    </row>
    <row r="758" spans="7:8" ht="15.75" customHeight="1" x14ac:dyDescent="0.25">
      <c r="G758" s="265"/>
      <c r="H758" s="262"/>
    </row>
    <row r="759" spans="7:8" ht="15.75" customHeight="1" x14ac:dyDescent="0.25">
      <c r="G759" s="265"/>
      <c r="H759" s="262"/>
    </row>
    <row r="760" spans="7:8" ht="15.75" customHeight="1" x14ac:dyDescent="0.25">
      <c r="G760" s="265"/>
      <c r="H760" s="262"/>
    </row>
    <row r="761" spans="7:8" ht="15.75" customHeight="1" x14ac:dyDescent="0.25">
      <c r="G761" s="265"/>
      <c r="H761" s="262"/>
    </row>
    <row r="762" spans="7:8" ht="15.75" customHeight="1" x14ac:dyDescent="0.25">
      <c r="G762" s="265"/>
      <c r="H762" s="262"/>
    </row>
    <row r="763" spans="7:8" ht="15.75" customHeight="1" x14ac:dyDescent="0.25">
      <c r="G763" s="265"/>
      <c r="H763" s="262"/>
    </row>
    <row r="764" spans="7:8" ht="15.75" customHeight="1" x14ac:dyDescent="0.25">
      <c r="G764" s="265"/>
      <c r="H764" s="262"/>
    </row>
    <row r="765" spans="7:8" ht="15.75" customHeight="1" x14ac:dyDescent="0.25">
      <c r="G765" s="265"/>
      <c r="H765" s="262"/>
    </row>
    <row r="766" spans="7:8" ht="15.75" customHeight="1" x14ac:dyDescent="0.25">
      <c r="G766" s="265"/>
      <c r="H766" s="262"/>
    </row>
    <row r="767" spans="7:8" ht="15.75" customHeight="1" x14ac:dyDescent="0.25">
      <c r="G767" s="265"/>
      <c r="H767" s="262"/>
    </row>
    <row r="768" spans="7:8" ht="15.75" customHeight="1" x14ac:dyDescent="0.25">
      <c r="G768" s="265"/>
      <c r="H768" s="262"/>
    </row>
    <row r="769" spans="7:8" ht="15.75" customHeight="1" x14ac:dyDescent="0.25">
      <c r="G769" s="265"/>
      <c r="H769" s="262"/>
    </row>
    <row r="770" spans="7:8" ht="15.75" customHeight="1" x14ac:dyDescent="0.25">
      <c r="G770" s="265"/>
      <c r="H770" s="262"/>
    </row>
    <row r="771" spans="7:8" ht="15.75" customHeight="1" x14ac:dyDescent="0.25">
      <c r="G771" s="265"/>
      <c r="H771" s="262"/>
    </row>
    <row r="772" spans="7:8" ht="15.75" customHeight="1" x14ac:dyDescent="0.25">
      <c r="G772" s="265"/>
      <c r="H772" s="262"/>
    </row>
    <row r="773" spans="7:8" ht="15.75" customHeight="1" x14ac:dyDescent="0.25">
      <c r="G773" s="265"/>
      <c r="H773" s="262"/>
    </row>
    <row r="774" spans="7:8" ht="15.75" customHeight="1" x14ac:dyDescent="0.25">
      <c r="G774" s="265"/>
      <c r="H774" s="262"/>
    </row>
    <row r="775" spans="7:8" ht="15.75" customHeight="1" x14ac:dyDescent="0.25">
      <c r="G775" s="265"/>
      <c r="H775" s="262"/>
    </row>
    <row r="776" spans="7:8" ht="15.75" customHeight="1" x14ac:dyDescent="0.25">
      <c r="G776" s="265"/>
      <c r="H776" s="262"/>
    </row>
    <row r="777" spans="7:8" ht="15.75" customHeight="1" x14ac:dyDescent="0.25">
      <c r="G777" s="265"/>
      <c r="H777" s="262"/>
    </row>
    <row r="778" spans="7:8" ht="15.75" customHeight="1" x14ac:dyDescent="0.25">
      <c r="G778" s="265"/>
      <c r="H778" s="262"/>
    </row>
    <row r="779" spans="7:8" ht="15.75" customHeight="1" x14ac:dyDescent="0.25">
      <c r="G779" s="265"/>
      <c r="H779" s="262"/>
    </row>
    <row r="780" spans="7:8" ht="15.75" customHeight="1" x14ac:dyDescent="0.25">
      <c r="G780" s="265"/>
      <c r="H780" s="262"/>
    </row>
    <row r="781" spans="7:8" ht="15.75" customHeight="1" x14ac:dyDescent="0.25">
      <c r="G781" s="265"/>
      <c r="H781" s="262"/>
    </row>
    <row r="782" spans="7:8" ht="15.75" customHeight="1" x14ac:dyDescent="0.25">
      <c r="G782" s="265"/>
      <c r="H782" s="262"/>
    </row>
    <row r="783" spans="7:8" ht="15.75" customHeight="1" x14ac:dyDescent="0.25">
      <c r="G783" s="265"/>
      <c r="H783" s="262"/>
    </row>
    <row r="784" spans="7:8" ht="15.75" customHeight="1" x14ac:dyDescent="0.25">
      <c r="G784" s="265"/>
      <c r="H784" s="262"/>
    </row>
    <row r="785" spans="7:8" ht="15.75" customHeight="1" x14ac:dyDescent="0.25">
      <c r="G785" s="265"/>
      <c r="H785" s="262"/>
    </row>
    <row r="786" spans="7:8" ht="15.75" customHeight="1" x14ac:dyDescent="0.25">
      <c r="G786" s="265"/>
      <c r="H786" s="262"/>
    </row>
    <row r="787" spans="7:8" ht="15.75" customHeight="1" x14ac:dyDescent="0.25">
      <c r="G787" s="265"/>
      <c r="H787" s="262"/>
    </row>
    <row r="788" spans="7:8" ht="15.75" customHeight="1" x14ac:dyDescent="0.25">
      <c r="G788" s="265"/>
      <c r="H788" s="262"/>
    </row>
    <row r="789" spans="7:8" ht="15.75" customHeight="1" x14ac:dyDescent="0.25">
      <c r="G789" s="265"/>
      <c r="H789" s="262"/>
    </row>
    <row r="790" spans="7:8" ht="15.75" customHeight="1" x14ac:dyDescent="0.25">
      <c r="G790" s="265"/>
      <c r="H790" s="262"/>
    </row>
    <row r="791" spans="7:8" ht="15.75" customHeight="1" x14ac:dyDescent="0.25">
      <c r="G791" s="265"/>
      <c r="H791" s="262"/>
    </row>
    <row r="792" spans="7:8" ht="15.75" customHeight="1" x14ac:dyDescent="0.25">
      <c r="G792" s="265"/>
      <c r="H792" s="262"/>
    </row>
    <row r="793" spans="7:8" ht="15.75" customHeight="1" x14ac:dyDescent="0.25">
      <c r="G793" s="265"/>
      <c r="H793" s="262"/>
    </row>
    <row r="794" spans="7:8" ht="15.75" customHeight="1" x14ac:dyDescent="0.25">
      <c r="G794" s="265"/>
      <c r="H794" s="262"/>
    </row>
    <row r="795" spans="7:8" ht="15.75" customHeight="1" x14ac:dyDescent="0.25">
      <c r="G795" s="265"/>
      <c r="H795" s="262"/>
    </row>
    <row r="796" spans="7:8" ht="15.75" customHeight="1" x14ac:dyDescent="0.25">
      <c r="G796" s="265"/>
      <c r="H796" s="262"/>
    </row>
    <row r="797" spans="7:8" ht="15.75" customHeight="1" x14ac:dyDescent="0.25">
      <c r="G797" s="265"/>
      <c r="H797" s="262"/>
    </row>
    <row r="798" spans="7:8" ht="15.75" customHeight="1" x14ac:dyDescent="0.25">
      <c r="G798" s="265"/>
      <c r="H798" s="262"/>
    </row>
    <row r="799" spans="7:8" ht="15.75" customHeight="1" x14ac:dyDescent="0.25">
      <c r="G799" s="265"/>
      <c r="H799" s="262"/>
    </row>
    <row r="800" spans="7:8" ht="15.75" customHeight="1" x14ac:dyDescent="0.25">
      <c r="G800" s="265"/>
      <c r="H800" s="262"/>
    </row>
    <row r="801" spans="7:8" ht="15.75" customHeight="1" x14ac:dyDescent="0.25">
      <c r="G801" s="265"/>
      <c r="H801" s="262"/>
    </row>
    <row r="802" spans="7:8" ht="15.75" customHeight="1" x14ac:dyDescent="0.25">
      <c r="G802" s="265"/>
      <c r="H802" s="262"/>
    </row>
    <row r="803" spans="7:8" ht="15.75" customHeight="1" x14ac:dyDescent="0.25">
      <c r="G803" s="265"/>
      <c r="H803" s="262"/>
    </row>
    <row r="804" spans="7:8" ht="15.75" customHeight="1" x14ac:dyDescent="0.25">
      <c r="G804" s="265"/>
      <c r="H804" s="262"/>
    </row>
    <row r="805" spans="7:8" ht="15.75" customHeight="1" x14ac:dyDescent="0.25">
      <c r="G805" s="265"/>
      <c r="H805" s="262"/>
    </row>
    <row r="806" spans="7:8" ht="15.75" customHeight="1" x14ac:dyDescent="0.25">
      <c r="G806" s="265"/>
      <c r="H806" s="262"/>
    </row>
    <row r="807" spans="7:8" ht="15.75" customHeight="1" x14ac:dyDescent="0.25">
      <c r="G807" s="265"/>
      <c r="H807" s="262"/>
    </row>
    <row r="808" spans="7:8" ht="15.75" customHeight="1" x14ac:dyDescent="0.25">
      <c r="G808" s="265"/>
      <c r="H808" s="262"/>
    </row>
    <row r="809" spans="7:8" ht="15.75" customHeight="1" x14ac:dyDescent="0.25">
      <c r="G809" s="265"/>
      <c r="H809" s="262"/>
    </row>
    <row r="810" spans="7:8" ht="15.75" customHeight="1" x14ac:dyDescent="0.25">
      <c r="G810" s="265"/>
      <c r="H810" s="262"/>
    </row>
    <row r="811" spans="7:8" ht="15.75" customHeight="1" x14ac:dyDescent="0.25">
      <c r="G811" s="265"/>
      <c r="H811" s="262"/>
    </row>
    <row r="812" spans="7:8" ht="15.75" customHeight="1" x14ac:dyDescent="0.25">
      <c r="G812" s="265"/>
      <c r="H812" s="262"/>
    </row>
    <row r="813" spans="7:8" ht="15.75" customHeight="1" x14ac:dyDescent="0.25">
      <c r="G813" s="265"/>
      <c r="H813" s="262"/>
    </row>
    <row r="814" spans="7:8" ht="15.75" customHeight="1" x14ac:dyDescent="0.25">
      <c r="G814" s="265"/>
      <c r="H814" s="262"/>
    </row>
    <row r="815" spans="7:8" ht="15.75" customHeight="1" x14ac:dyDescent="0.25">
      <c r="G815" s="265"/>
      <c r="H815" s="262"/>
    </row>
    <row r="816" spans="7:8" ht="15.75" customHeight="1" x14ac:dyDescent="0.25">
      <c r="G816" s="265"/>
      <c r="H816" s="262"/>
    </row>
    <row r="817" spans="7:8" ht="15.75" customHeight="1" x14ac:dyDescent="0.25">
      <c r="G817" s="265"/>
      <c r="H817" s="262"/>
    </row>
    <row r="818" spans="7:8" ht="15.75" customHeight="1" x14ac:dyDescent="0.25">
      <c r="G818" s="265"/>
      <c r="H818" s="262"/>
    </row>
    <row r="819" spans="7:8" ht="15.75" customHeight="1" x14ac:dyDescent="0.25">
      <c r="G819" s="265"/>
      <c r="H819" s="262"/>
    </row>
    <row r="820" spans="7:8" ht="15.75" customHeight="1" x14ac:dyDescent="0.25">
      <c r="G820" s="265"/>
      <c r="H820" s="262"/>
    </row>
    <row r="821" spans="7:8" ht="15.75" customHeight="1" x14ac:dyDescent="0.25">
      <c r="G821" s="265"/>
      <c r="H821" s="262"/>
    </row>
    <row r="822" spans="7:8" ht="15.75" customHeight="1" x14ac:dyDescent="0.25">
      <c r="G822" s="265"/>
      <c r="H822" s="262"/>
    </row>
    <row r="823" spans="7:8" ht="15.75" customHeight="1" x14ac:dyDescent="0.25">
      <c r="G823" s="265"/>
      <c r="H823" s="262"/>
    </row>
    <row r="824" spans="7:8" ht="15.75" customHeight="1" x14ac:dyDescent="0.25">
      <c r="G824" s="265"/>
      <c r="H824" s="262"/>
    </row>
    <row r="825" spans="7:8" ht="15.75" customHeight="1" x14ac:dyDescent="0.25">
      <c r="G825" s="265"/>
      <c r="H825" s="262"/>
    </row>
    <row r="826" spans="7:8" ht="15.75" customHeight="1" x14ac:dyDescent="0.25">
      <c r="G826" s="265"/>
      <c r="H826" s="262"/>
    </row>
    <row r="827" spans="7:8" ht="15.75" customHeight="1" x14ac:dyDescent="0.25">
      <c r="G827" s="265"/>
      <c r="H827" s="262"/>
    </row>
    <row r="828" spans="7:8" ht="15.75" customHeight="1" x14ac:dyDescent="0.25">
      <c r="G828" s="265"/>
      <c r="H828" s="262"/>
    </row>
    <row r="829" spans="7:8" ht="15.75" customHeight="1" x14ac:dyDescent="0.25">
      <c r="G829" s="265"/>
      <c r="H829" s="262"/>
    </row>
    <row r="830" spans="7:8" ht="15.75" customHeight="1" x14ac:dyDescent="0.25">
      <c r="G830" s="265"/>
      <c r="H830" s="262"/>
    </row>
    <row r="831" spans="7:8" ht="15.75" customHeight="1" x14ac:dyDescent="0.25">
      <c r="G831" s="265"/>
      <c r="H831" s="262"/>
    </row>
    <row r="832" spans="7:8" ht="15.75" customHeight="1" x14ac:dyDescent="0.25">
      <c r="G832" s="265"/>
      <c r="H832" s="262"/>
    </row>
    <row r="833" spans="7:8" ht="15.75" customHeight="1" x14ac:dyDescent="0.25">
      <c r="G833" s="265"/>
      <c r="H833" s="262"/>
    </row>
    <row r="834" spans="7:8" ht="15.75" customHeight="1" x14ac:dyDescent="0.25">
      <c r="G834" s="265"/>
      <c r="H834" s="262"/>
    </row>
    <row r="835" spans="7:8" ht="15.75" customHeight="1" x14ac:dyDescent="0.25">
      <c r="G835" s="265"/>
      <c r="H835" s="262"/>
    </row>
    <row r="836" spans="7:8" ht="15.75" customHeight="1" x14ac:dyDescent="0.25">
      <c r="G836" s="265"/>
      <c r="H836" s="262"/>
    </row>
    <row r="837" spans="7:8" ht="15.75" customHeight="1" x14ac:dyDescent="0.25">
      <c r="G837" s="265"/>
      <c r="H837" s="262"/>
    </row>
    <row r="838" spans="7:8" ht="15.75" customHeight="1" x14ac:dyDescent="0.25">
      <c r="G838" s="265"/>
      <c r="H838" s="262"/>
    </row>
    <row r="839" spans="7:8" ht="15.75" customHeight="1" x14ac:dyDescent="0.25">
      <c r="G839" s="265"/>
      <c r="H839" s="262"/>
    </row>
    <row r="840" spans="7:8" ht="15.75" customHeight="1" x14ac:dyDescent="0.25">
      <c r="G840" s="265"/>
      <c r="H840" s="262"/>
    </row>
    <row r="841" spans="7:8" ht="15.75" customHeight="1" x14ac:dyDescent="0.25">
      <c r="G841" s="265"/>
      <c r="H841" s="262"/>
    </row>
    <row r="842" spans="7:8" ht="15.75" customHeight="1" x14ac:dyDescent="0.25">
      <c r="G842" s="265"/>
      <c r="H842" s="262"/>
    </row>
    <row r="843" spans="7:8" ht="15.75" customHeight="1" x14ac:dyDescent="0.25">
      <c r="G843" s="265"/>
      <c r="H843" s="262"/>
    </row>
    <row r="844" spans="7:8" ht="15.75" customHeight="1" x14ac:dyDescent="0.25">
      <c r="G844" s="265"/>
      <c r="H844" s="262"/>
    </row>
    <row r="845" spans="7:8" ht="15.75" customHeight="1" x14ac:dyDescent="0.25">
      <c r="G845" s="265"/>
      <c r="H845" s="262"/>
    </row>
    <row r="846" spans="7:8" ht="15.75" customHeight="1" x14ac:dyDescent="0.25">
      <c r="G846" s="265"/>
      <c r="H846" s="262"/>
    </row>
    <row r="847" spans="7:8" ht="15.75" customHeight="1" x14ac:dyDescent="0.25">
      <c r="G847" s="265"/>
      <c r="H847" s="262"/>
    </row>
    <row r="848" spans="7:8" ht="15.75" customHeight="1" x14ac:dyDescent="0.25">
      <c r="G848" s="265"/>
      <c r="H848" s="262"/>
    </row>
    <row r="849" spans="7:8" ht="15.75" customHeight="1" x14ac:dyDescent="0.25">
      <c r="G849" s="265"/>
      <c r="H849" s="262"/>
    </row>
    <row r="850" spans="7:8" ht="15.75" customHeight="1" x14ac:dyDescent="0.25">
      <c r="G850" s="265"/>
      <c r="H850" s="262"/>
    </row>
    <row r="851" spans="7:8" ht="15.75" customHeight="1" x14ac:dyDescent="0.25">
      <c r="G851" s="265"/>
      <c r="H851" s="262"/>
    </row>
    <row r="852" spans="7:8" ht="15.75" customHeight="1" x14ac:dyDescent="0.25">
      <c r="G852" s="265"/>
      <c r="H852" s="262"/>
    </row>
    <row r="853" spans="7:8" ht="15.75" customHeight="1" x14ac:dyDescent="0.25">
      <c r="G853" s="265"/>
      <c r="H853" s="262"/>
    </row>
    <row r="854" spans="7:8" ht="15.75" customHeight="1" x14ac:dyDescent="0.25">
      <c r="G854" s="265"/>
      <c r="H854" s="262"/>
    </row>
    <row r="855" spans="7:8" ht="15.75" customHeight="1" x14ac:dyDescent="0.25">
      <c r="G855" s="265"/>
      <c r="H855" s="262"/>
    </row>
    <row r="856" spans="7:8" ht="15.75" customHeight="1" x14ac:dyDescent="0.25">
      <c r="G856" s="265"/>
      <c r="H856" s="262"/>
    </row>
    <row r="857" spans="7:8" ht="15.75" customHeight="1" x14ac:dyDescent="0.25">
      <c r="G857" s="265"/>
      <c r="H857" s="262"/>
    </row>
    <row r="858" spans="7:8" ht="15.75" customHeight="1" x14ac:dyDescent="0.25">
      <c r="G858" s="265"/>
      <c r="H858" s="262"/>
    </row>
    <row r="859" spans="7:8" ht="15.75" customHeight="1" x14ac:dyDescent="0.25">
      <c r="G859" s="265"/>
      <c r="H859" s="262"/>
    </row>
    <row r="860" spans="7:8" ht="15.75" customHeight="1" x14ac:dyDescent="0.25">
      <c r="G860" s="265"/>
      <c r="H860" s="262"/>
    </row>
    <row r="861" spans="7:8" ht="15.75" customHeight="1" x14ac:dyDescent="0.25">
      <c r="G861" s="265"/>
      <c r="H861" s="262"/>
    </row>
    <row r="862" spans="7:8" ht="15.75" customHeight="1" x14ac:dyDescent="0.25">
      <c r="G862" s="265"/>
      <c r="H862" s="262"/>
    </row>
    <row r="863" spans="7:8" ht="15.75" customHeight="1" x14ac:dyDescent="0.25">
      <c r="G863" s="265"/>
      <c r="H863" s="262"/>
    </row>
    <row r="864" spans="7:8" ht="15.75" customHeight="1" x14ac:dyDescent="0.25">
      <c r="G864" s="265"/>
      <c r="H864" s="262"/>
    </row>
    <row r="865" spans="7:8" ht="15.75" customHeight="1" x14ac:dyDescent="0.25">
      <c r="G865" s="265"/>
      <c r="H865" s="262"/>
    </row>
    <row r="866" spans="7:8" ht="15.75" customHeight="1" x14ac:dyDescent="0.25">
      <c r="G866" s="265"/>
      <c r="H866" s="262"/>
    </row>
    <row r="867" spans="7:8" ht="15.75" customHeight="1" x14ac:dyDescent="0.25">
      <c r="G867" s="265"/>
      <c r="H867" s="262"/>
    </row>
    <row r="868" spans="7:8" ht="15.75" customHeight="1" x14ac:dyDescent="0.25">
      <c r="G868" s="265"/>
      <c r="H868" s="262"/>
    </row>
    <row r="869" spans="7:8" ht="15.75" customHeight="1" x14ac:dyDescent="0.25">
      <c r="G869" s="265"/>
      <c r="H869" s="262"/>
    </row>
    <row r="870" spans="7:8" ht="15.75" customHeight="1" x14ac:dyDescent="0.25">
      <c r="G870" s="265"/>
      <c r="H870" s="262"/>
    </row>
    <row r="871" spans="7:8" ht="15.75" customHeight="1" x14ac:dyDescent="0.25">
      <c r="G871" s="265"/>
      <c r="H871" s="262"/>
    </row>
    <row r="872" spans="7:8" ht="15.75" customHeight="1" x14ac:dyDescent="0.25">
      <c r="G872" s="265"/>
      <c r="H872" s="262"/>
    </row>
    <row r="873" spans="7:8" ht="15.75" customHeight="1" x14ac:dyDescent="0.25">
      <c r="G873" s="265"/>
      <c r="H873" s="262"/>
    </row>
    <row r="874" spans="7:8" ht="15.75" customHeight="1" x14ac:dyDescent="0.25">
      <c r="G874" s="265"/>
      <c r="H874" s="262"/>
    </row>
    <row r="875" spans="7:8" ht="15.75" customHeight="1" x14ac:dyDescent="0.25">
      <c r="G875" s="265"/>
      <c r="H875" s="262"/>
    </row>
    <row r="876" spans="7:8" ht="15.75" customHeight="1" x14ac:dyDescent="0.25">
      <c r="G876" s="265"/>
      <c r="H876" s="262"/>
    </row>
    <row r="877" spans="7:8" ht="15.75" customHeight="1" x14ac:dyDescent="0.25">
      <c r="G877" s="265"/>
      <c r="H877" s="262"/>
    </row>
    <row r="878" spans="7:8" ht="15.75" customHeight="1" x14ac:dyDescent="0.25">
      <c r="G878" s="265"/>
      <c r="H878" s="262"/>
    </row>
    <row r="879" spans="7:8" ht="15.75" customHeight="1" x14ac:dyDescent="0.25">
      <c r="G879" s="265"/>
      <c r="H879" s="262"/>
    </row>
    <row r="880" spans="7:8" ht="15.75" customHeight="1" x14ac:dyDescent="0.25">
      <c r="G880" s="265"/>
      <c r="H880" s="262"/>
    </row>
    <row r="881" spans="7:8" ht="15.75" customHeight="1" x14ac:dyDescent="0.25">
      <c r="G881" s="265"/>
      <c r="H881" s="262"/>
    </row>
    <row r="882" spans="7:8" ht="15.75" customHeight="1" x14ac:dyDescent="0.25">
      <c r="G882" s="265"/>
      <c r="H882" s="262"/>
    </row>
    <row r="883" spans="7:8" ht="15.75" customHeight="1" x14ac:dyDescent="0.25">
      <c r="G883" s="265"/>
      <c r="H883" s="262"/>
    </row>
    <row r="884" spans="7:8" ht="15.75" customHeight="1" x14ac:dyDescent="0.25">
      <c r="G884" s="265"/>
      <c r="H884" s="262"/>
    </row>
    <row r="885" spans="7:8" ht="15.75" customHeight="1" x14ac:dyDescent="0.25">
      <c r="G885" s="265"/>
      <c r="H885" s="262"/>
    </row>
    <row r="886" spans="7:8" ht="15.75" customHeight="1" x14ac:dyDescent="0.25">
      <c r="G886" s="265"/>
      <c r="H886" s="262"/>
    </row>
    <row r="887" spans="7:8" ht="15.75" customHeight="1" x14ac:dyDescent="0.25">
      <c r="G887" s="265"/>
      <c r="H887" s="262"/>
    </row>
    <row r="888" spans="7:8" ht="15.75" customHeight="1" x14ac:dyDescent="0.25">
      <c r="G888" s="265"/>
      <c r="H888" s="262"/>
    </row>
    <row r="889" spans="7:8" ht="15.75" customHeight="1" x14ac:dyDescent="0.25">
      <c r="G889" s="265"/>
      <c r="H889" s="262"/>
    </row>
    <row r="890" spans="7:8" ht="15.75" customHeight="1" x14ac:dyDescent="0.25">
      <c r="G890" s="265"/>
      <c r="H890" s="262"/>
    </row>
    <row r="891" spans="7:8" ht="15.75" customHeight="1" x14ac:dyDescent="0.25">
      <c r="G891" s="265"/>
      <c r="H891" s="262"/>
    </row>
    <row r="892" spans="7:8" ht="15.75" customHeight="1" x14ac:dyDescent="0.25">
      <c r="G892" s="265"/>
      <c r="H892" s="262"/>
    </row>
    <row r="893" spans="7:8" ht="15.75" customHeight="1" x14ac:dyDescent="0.25">
      <c r="G893" s="265"/>
      <c r="H893" s="262"/>
    </row>
    <row r="894" spans="7:8" ht="15.75" customHeight="1" x14ac:dyDescent="0.25">
      <c r="G894" s="265"/>
      <c r="H894" s="262"/>
    </row>
    <row r="895" spans="7:8" ht="15.75" customHeight="1" x14ac:dyDescent="0.25">
      <c r="G895" s="265"/>
      <c r="H895" s="262"/>
    </row>
    <row r="896" spans="7:8" ht="15.75" customHeight="1" x14ac:dyDescent="0.25">
      <c r="G896" s="265"/>
      <c r="H896" s="262"/>
    </row>
    <row r="897" spans="7:8" ht="15.75" customHeight="1" x14ac:dyDescent="0.25">
      <c r="G897" s="265"/>
      <c r="H897" s="262"/>
    </row>
    <row r="898" spans="7:8" ht="15.75" customHeight="1" x14ac:dyDescent="0.25">
      <c r="G898" s="265"/>
      <c r="H898" s="262"/>
    </row>
    <row r="899" spans="7:8" ht="15.75" customHeight="1" x14ac:dyDescent="0.25">
      <c r="G899" s="265"/>
      <c r="H899" s="262"/>
    </row>
    <row r="900" spans="7:8" ht="15.75" customHeight="1" x14ac:dyDescent="0.25">
      <c r="G900" s="265"/>
      <c r="H900" s="262"/>
    </row>
    <row r="901" spans="7:8" ht="15.75" customHeight="1" x14ac:dyDescent="0.25">
      <c r="G901" s="265"/>
      <c r="H901" s="262"/>
    </row>
    <row r="902" spans="7:8" ht="15.75" customHeight="1" x14ac:dyDescent="0.25">
      <c r="G902" s="265"/>
      <c r="H902" s="262"/>
    </row>
    <row r="903" spans="7:8" ht="15.75" customHeight="1" x14ac:dyDescent="0.25">
      <c r="G903" s="265"/>
      <c r="H903" s="262"/>
    </row>
    <row r="904" spans="7:8" ht="15.75" customHeight="1" x14ac:dyDescent="0.25">
      <c r="G904" s="265"/>
      <c r="H904" s="262"/>
    </row>
    <row r="905" spans="7:8" ht="15.75" customHeight="1" x14ac:dyDescent="0.25">
      <c r="G905" s="265"/>
      <c r="H905" s="262"/>
    </row>
    <row r="906" spans="7:8" ht="15.75" customHeight="1" x14ac:dyDescent="0.25">
      <c r="G906" s="265"/>
      <c r="H906" s="262"/>
    </row>
    <row r="907" spans="7:8" ht="15.75" customHeight="1" x14ac:dyDescent="0.25">
      <c r="G907" s="265"/>
      <c r="H907" s="262"/>
    </row>
    <row r="908" spans="7:8" ht="15.75" customHeight="1" x14ac:dyDescent="0.25">
      <c r="G908" s="265"/>
      <c r="H908" s="262"/>
    </row>
    <row r="909" spans="7:8" ht="15.75" customHeight="1" x14ac:dyDescent="0.25">
      <c r="G909" s="265"/>
      <c r="H909" s="262"/>
    </row>
    <row r="910" spans="7:8" ht="15.75" customHeight="1" x14ac:dyDescent="0.25">
      <c r="G910" s="265"/>
      <c r="H910" s="262"/>
    </row>
    <row r="911" spans="7:8" ht="15.75" customHeight="1" x14ac:dyDescent="0.25">
      <c r="G911" s="265"/>
      <c r="H911" s="262"/>
    </row>
    <row r="912" spans="7:8" ht="15.75" customHeight="1" x14ac:dyDescent="0.25">
      <c r="G912" s="265"/>
      <c r="H912" s="262"/>
    </row>
    <row r="913" spans="7:8" ht="15.75" customHeight="1" x14ac:dyDescent="0.25">
      <c r="G913" s="265"/>
      <c r="H913" s="262"/>
    </row>
    <row r="914" spans="7:8" ht="15.75" customHeight="1" x14ac:dyDescent="0.25">
      <c r="G914" s="265"/>
      <c r="H914" s="262"/>
    </row>
    <row r="915" spans="7:8" ht="15.75" customHeight="1" x14ac:dyDescent="0.25">
      <c r="G915" s="265"/>
      <c r="H915" s="262"/>
    </row>
    <row r="916" spans="7:8" ht="15.75" customHeight="1" x14ac:dyDescent="0.25">
      <c r="G916" s="265"/>
      <c r="H916" s="262"/>
    </row>
    <row r="917" spans="7:8" ht="15.75" customHeight="1" x14ac:dyDescent="0.25">
      <c r="G917" s="265"/>
      <c r="H917" s="262"/>
    </row>
    <row r="918" spans="7:8" ht="15.75" customHeight="1" x14ac:dyDescent="0.25">
      <c r="G918" s="265"/>
      <c r="H918" s="262"/>
    </row>
    <row r="919" spans="7:8" ht="15.75" customHeight="1" x14ac:dyDescent="0.25">
      <c r="G919" s="265"/>
      <c r="H919" s="262"/>
    </row>
    <row r="920" spans="7:8" ht="15.75" customHeight="1" x14ac:dyDescent="0.25">
      <c r="G920" s="265"/>
      <c r="H920" s="262"/>
    </row>
    <row r="921" spans="7:8" ht="15.75" customHeight="1" x14ac:dyDescent="0.25">
      <c r="G921" s="265"/>
      <c r="H921" s="262"/>
    </row>
    <row r="922" spans="7:8" ht="15.75" customHeight="1" x14ac:dyDescent="0.25">
      <c r="G922" s="265"/>
      <c r="H922" s="262"/>
    </row>
    <row r="923" spans="7:8" ht="15.75" customHeight="1" x14ac:dyDescent="0.25">
      <c r="G923" s="265"/>
      <c r="H923" s="262"/>
    </row>
    <row r="924" spans="7:8" ht="15.75" customHeight="1" x14ac:dyDescent="0.25">
      <c r="G924" s="265"/>
      <c r="H924" s="262"/>
    </row>
    <row r="925" spans="7:8" ht="15.75" customHeight="1" x14ac:dyDescent="0.25">
      <c r="G925" s="265"/>
      <c r="H925" s="262"/>
    </row>
    <row r="926" spans="7:8" ht="15.75" customHeight="1" x14ac:dyDescent="0.25">
      <c r="G926" s="265"/>
      <c r="H926" s="262"/>
    </row>
    <row r="927" spans="7:8" ht="15.75" customHeight="1" x14ac:dyDescent="0.25">
      <c r="G927" s="265"/>
      <c r="H927" s="262"/>
    </row>
    <row r="928" spans="7:8" ht="15.75" customHeight="1" x14ac:dyDescent="0.25">
      <c r="G928" s="265"/>
      <c r="H928" s="262"/>
    </row>
    <row r="929" spans="7:8" ht="15.75" customHeight="1" x14ac:dyDescent="0.25">
      <c r="G929" s="265"/>
      <c r="H929" s="262"/>
    </row>
    <row r="930" spans="7:8" ht="15.75" customHeight="1" x14ac:dyDescent="0.25">
      <c r="G930" s="265"/>
      <c r="H930" s="262"/>
    </row>
    <row r="931" spans="7:8" ht="15.75" customHeight="1" x14ac:dyDescent="0.25">
      <c r="G931" s="265"/>
      <c r="H931" s="262"/>
    </row>
    <row r="932" spans="7:8" ht="15.75" customHeight="1" x14ac:dyDescent="0.25">
      <c r="G932" s="265"/>
      <c r="H932" s="262"/>
    </row>
    <row r="933" spans="7:8" ht="15.75" customHeight="1" x14ac:dyDescent="0.25">
      <c r="G933" s="265"/>
      <c r="H933" s="262"/>
    </row>
    <row r="934" spans="7:8" ht="15.75" customHeight="1" x14ac:dyDescent="0.25">
      <c r="G934" s="265"/>
      <c r="H934" s="262"/>
    </row>
    <row r="935" spans="7:8" ht="15.75" customHeight="1" x14ac:dyDescent="0.25">
      <c r="G935" s="265"/>
      <c r="H935" s="262"/>
    </row>
    <row r="936" spans="7:8" ht="15.75" customHeight="1" x14ac:dyDescent="0.25">
      <c r="G936" s="265"/>
      <c r="H936" s="262"/>
    </row>
    <row r="937" spans="7:8" ht="15.75" customHeight="1" x14ac:dyDescent="0.25">
      <c r="G937" s="265"/>
      <c r="H937" s="262"/>
    </row>
    <row r="938" spans="7:8" ht="15.75" customHeight="1" x14ac:dyDescent="0.25">
      <c r="G938" s="265"/>
      <c r="H938" s="262"/>
    </row>
    <row r="939" spans="7:8" ht="15.75" customHeight="1" x14ac:dyDescent="0.25">
      <c r="G939" s="265"/>
      <c r="H939" s="262"/>
    </row>
    <row r="940" spans="7:8" ht="15.75" customHeight="1" x14ac:dyDescent="0.25">
      <c r="G940" s="265"/>
      <c r="H940" s="262"/>
    </row>
    <row r="941" spans="7:8" ht="15.75" customHeight="1" x14ac:dyDescent="0.25">
      <c r="G941" s="265"/>
      <c r="H941" s="262"/>
    </row>
    <row r="942" spans="7:8" ht="15.75" customHeight="1" x14ac:dyDescent="0.25">
      <c r="G942" s="265"/>
      <c r="H942" s="262"/>
    </row>
    <row r="943" spans="7:8" ht="15.75" customHeight="1" x14ac:dyDescent="0.25">
      <c r="G943" s="265"/>
      <c r="H943" s="262"/>
    </row>
    <row r="944" spans="7:8" ht="15.75" customHeight="1" x14ac:dyDescent="0.25">
      <c r="G944" s="265"/>
      <c r="H944" s="262"/>
    </row>
    <row r="945" spans="7:8" ht="15.75" customHeight="1" x14ac:dyDescent="0.25">
      <c r="G945" s="265"/>
      <c r="H945" s="262"/>
    </row>
    <row r="946" spans="7:8" ht="15.75" customHeight="1" x14ac:dyDescent="0.25">
      <c r="G946" s="265"/>
      <c r="H946" s="262"/>
    </row>
    <row r="947" spans="7:8" ht="15.75" customHeight="1" x14ac:dyDescent="0.25">
      <c r="G947" s="265"/>
      <c r="H947" s="262"/>
    </row>
    <row r="948" spans="7:8" ht="15.75" customHeight="1" x14ac:dyDescent="0.25">
      <c r="G948" s="265"/>
      <c r="H948" s="262"/>
    </row>
    <row r="949" spans="7:8" ht="15.75" customHeight="1" x14ac:dyDescent="0.25">
      <c r="G949" s="265"/>
      <c r="H949" s="262"/>
    </row>
    <row r="950" spans="7:8" ht="15.75" customHeight="1" x14ac:dyDescent="0.25">
      <c r="G950" s="265"/>
      <c r="H950" s="262"/>
    </row>
    <row r="951" spans="7:8" ht="15.75" customHeight="1" x14ac:dyDescent="0.25">
      <c r="G951" s="265"/>
      <c r="H951" s="262"/>
    </row>
    <row r="952" spans="7:8" ht="15.75" customHeight="1" x14ac:dyDescent="0.25">
      <c r="G952" s="265"/>
      <c r="H952" s="262"/>
    </row>
    <row r="953" spans="7:8" ht="15.75" customHeight="1" x14ac:dyDescent="0.25">
      <c r="G953" s="265"/>
      <c r="H953" s="262"/>
    </row>
    <row r="954" spans="7:8" ht="15.75" customHeight="1" x14ac:dyDescent="0.25">
      <c r="G954" s="265"/>
      <c r="H954" s="262"/>
    </row>
    <row r="955" spans="7:8" ht="15.75" customHeight="1" x14ac:dyDescent="0.25">
      <c r="G955" s="265"/>
      <c r="H955" s="262"/>
    </row>
    <row r="956" spans="7:8" ht="15.75" customHeight="1" x14ac:dyDescent="0.25">
      <c r="G956" s="265"/>
      <c r="H956" s="262"/>
    </row>
    <row r="957" spans="7:8" ht="15.75" customHeight="1" x14ac:dyDescent="0.25">
      <c r="G957" s="265"/>
      <c r="H957" s="262"/>
    </row>
    <row r="958" spans="7:8" ht="15.75" customHeight="1" x14ac:dyDescent="0.25">
      <c r="G958" s="265"/>
      <c r="H958" s="262"/>
    </row>
    <row r="959" spans="7:8" ht="15.75" customHeight="1" x14ac:dyDescent="0.25">
      <c r="G959" s="265"/>
      <c r="H959" s="262"/>
    </row>
    <row r="960" spans="7:8" ht="15.75" customHeight="1" x14ac:dyDescent="0.25">
      <c r="G960" s="265"/>
      <c r="H960" s="262"/>
    </row>
    <row r="961" spans="7:8" ht="15.75" customHeight="1" x14ac:dyDescent="0.25">
      <c r="G961" s="265"/>
      <c r="H961" s="262"/>
    </row>
    <row r="962" spans="7:8" ht="15.75" customHeight="1" x14ac:dyDescent="0.25">
      <c r="G962" s="265"/>
      <c r="H962" s="262"/>
    </row>
    <row r="963" spans="7:8" ht="15.75" customHeight="1" x14ac:dyDescent="0.25">
      <c r="G963" s="265"/>
      <c r="H963" s="262"/>
    </row>
    <row r="964" spans="7:8" ht="15.75" customHeight="1" x14ac:dyDescent="0.25">
      <c r="G964" s="265"/>
      <c r="H964" s="262"/>
    </row>
    <row r="965" spans="7:8" ht="15.75" customHeight="1" x14ac:dyDescent="0.25">
      <c r="G965" s="265"/>
      <c r="H965" s="262"/>
    </row>
    <row r="966" spans="7:8" ht="15.75" customHeight="1" x14ac:dyDescent="0.25">
      <c r="G966" s="265"/>
      <c r="H966" s="262"/>
    </row>
    <row r="967" spans="7:8" ht="15.75" customHeight="1" x14ac:dyDescent="0.25">
      <c r="G967" s="265"/>
      <c r="H967" s="262"/>
    </row>
    <row r="968" spans="7:8" ht="15.75" customHeight="1" x14ac:dyDescent="0.25">
      <c r="G968" s="265"/>
      <c r="H968" s="262"/>
    </row>
    <row r="969" spans="7:8" ht="15.75" customHeight="1" x14ac:dyDescent="0.25">
      <c r="G969" s="265"/>
      <c r="H969" s="262"/>
    </row>
    <row r="970" spans="7:8" ht="15.75" customHeight="1" x14ac:dyDescent="0.25">
      <c r="G970" s="265"/>
      <c r="H970" s="262"/>
    </row>
    <row r="971" spans="7:8" ht="15.75" customHeight="1" x14ac:dyDescent="0.25">
      <c r="G971" s="265"/>
      <c r="H971" s="262"/>
    </row>
    <row r="972" spans="7:8" ht="15.75" customHeight="1" x14ac:dyDescent="0.25">
      <c r="G972" s="265"/>
      <c r="H972" s="262"/>
    </row>
    <row r="973" spans="7:8" ht="15.75" customHeight="1" x14ac:dyDescent="0.25">
      <c r="G973" s="265"/>
      <c r="H973" s="262"/>
    </row>
    <row r="974" spans="7:8" ht="15.75" customHeight="1" x14ac:dyDescent="0.25">
      <c r="G974" s="265"/>
      <c r="H974" s="262"/>
    </row>
    <row r="975" spans="7:8" ht="15.75" customHeight="1" x14ac:dyDescent="0.25">
      <c r="G975" s="265"/>
      <c r="H975" s="262"/>
    </row>
    <row r="976" spans="7:8" ht="15.75" customHeight="1" x14ac:dyDescent="0.25">
      <c r="G976" s="265"/>
      <c r="H976" s="262"/>
    </row>
    <row r="977" spans="7:8" ht="15.75" customHeight="1" x14ac:dyDescent="0.25">
      <c r="G977" s="265"/>
      <c r="H977" s="262"/>
    </row>
    <row r="978" spans="7:8" ht="15.75" customHeight="1" x14ac:dyDescent="0.25">
      <c r="G978" s="265"/>
      <c r="H978" s="262"/>
    </row>
    <row r="979" spans="7:8" ht="15.75" customHeight="1" x14ac:dyDescent="0.25">
      <c r="G979" s="265"/>
      <c r="H979" s="262"/>
    </row>
    <row r="980" spans="7:8" ht="15.75" customHeight="1" x14ac:dyDescent="0.25">
      <c r="G980" s="265"/>
      <c r="H980" s="262"/>
    </row>
    <row r="981" spans="7:8" ht="15.75" customHeight="1" x14ac:dyDescent="0.25">
      <c r="G981" s="265"/>
      <c r="H981" s="262"/>
    </row>
    <row r="982" spans="7:8" ht="15.75" customHeight="1" x14ac:dyDescent="0.25">
      <c r="G982" s="265"/>
      <c r="H982" s="262"/>
    </row>
    <row r="983" spans="7:8" ht="15.75" customHeight="1" x14ac:dyDescent="0.25">
      <c r="G983" s="265"/>
      <c r="H983" s="262"/>
    </row>
    <row r="984" spans="7:8" ht="15.75" customHeight="1" x14ac:dyDescent="0.25">
      <c r="G984" s="265"/>
      <c r="H984" s="262"/>
    </row>
    <row r="985" spans="7:8" ht="15.75" customHeight="1" x14ac:dyDescent="0.25">
      <c r="G985" s="265"/>
      <c r="H985" s="262"/>
    </row>
    <row r="986" spans="7:8" ht="15.75" customHeight="1" x14ac:dyDescent="0.25">
      <c r="G986" s="265"/>
      <c r="H986" s="262"/>
    </row>
    <row r="987" spans="7:8" ht="15.75" customHeight="1" x14ac:dyDescent="0.25">
      <c r="G987" s="265"/>
      <c r="H987" s="262"/>
    </row>
    <row r="988" spans="7:8" ht="15.75" customHeight="1" x14ac:dyDescent="0.25">
      <c r="G988" s="265"/>
      <c r="H988" s="262"/>
    </row>
    <row r="989" spans="7:8" ht="15.75" customHeight="1" x14ac:dyDescent="0.25">
      <c r="G989" s="265"/>
      <c r="H989" s="262"/>
    </row>
    <row r="990" spans="7:8" ht="15.75" customHeight="1" x14ac:dyDescent="0.25">
      <c r="G990" s="265"/>
      <c r="H990" s="262"/>
    </row>
    <row r="991" spans="7:8" ht="15.75" customHeight="1" x14ac:dyDescent="0.25">
      <c r="G991" s="265"/>
      <c r="H991" s="262"/>
    </row>
    <row r="992" spans="7:8" ht="15.75" customHeight="1" x14ac:dyDescent="0.25">
      <c r="G992" s="265"/>
      <c r="H992" s="262"/>
    </row>
    <row r="993" spans="7:8" ht="15.75" customHeight="1" x14ac:dyDescent="0.25">
      <c r="G993" s="265"/>
      <c r="H993" s="262"/>
    </row>
    <row r="994" spans="7:8" ht="15.75" customHeight="1" x14ac:dyDescent="0.25">
      <c r="G994" s="265"/>
      <c r="H994" s="262"/>
    </row>
    <row r="995" spans="7:8" ht="15.75" customHeight="1" x14ac:dyDescent="0.25">
      <c r="G995" s="265"/>
      <c r="H995" s="262"/>
    </row>
    <row r="996" spans="7:8" ht="15.75" customHeight="1" x14ac:dyDescent="0.25">
      <c r="G996" s="265"/>
      <c r="H996" s="262"/>
    </row>
    <row r="997" spans="7:8" ht="15.75" customHeight="1" x14ac:dyDescent="0.25">
      <c r="G997" s="265"/>
      <c r="H997" s="262"/>
    </row>
    <row r="998" spans="7:8" ht="15.75" customHeight="1" x14ac:dyDescent="0.25">
      <c r="G998" s="265"/>
      <c r="H998" s="262"/>
    </row>
    <row r="999" spans="7:8" ht="15.75" customHeight="1" x14ac:dyDescent="0.25">
      <c r="G999" s="265"/>
      <c r="H999" s="262"/>
    </row>
    <row r="1000" spans="7:8" ht="15.75" customHeight="1" x14ac:dyDescent="0.25">
      <c r="G1000" s="265"/>
      <c r="H1000" s="262"/>
    </row>
  </sheetData>
  <hyperlinks>
    <hyperlink ref="J2" location="'TỔNG HỢP'!A1" display="MỤC LỤC" xr:uid="{00000000-0004-0000-2500-000000000000}"/>
  </hyperlinks>
  <pageMargins left="0.7" right="0.7" top="0.75" bottom="0.75" header="0" footer="0"/>
  <pageSetup paperSize="9" fitToWidth="0" fitToHeight="0"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Z1006"/>
  <sheetViews>
    <sheetView workbookViewId="0">
      <selection activeCell="J2" sqref="J2"/>
    </sheetView>
  </sheetViews>
  <sheetFormatPr defaultColWidth="14" defaultRowHeight="15" customHeight="1" x14ac:dyDescent="0.25"/>
  <cols>
    <col min="1" max="1" width="7.5703125" customWidth="1"/>
    <col min="2" max="2" width="37" customWidth="1"/>
    <col min="3" max="3" width="13.5703125" customWidth="1"/>
    <col min="4" max="4" width="17.7109375" customWidth="1"/>
    <col min="5" max="5" width="11.85546875" customWidth="1"/>
    <col min="6" max="6" width="15.5703125" customWidth="1"/>
    <col min="7" max="7" width="15.85546875" customWidth="1"/>
    <col min="8" max="8" width="17.5703125" customWidth="1"/>
    <col min="9" max="9" width="19.85546875" customWidth="1"/>
    <col min="10" max="10" width="13.7109375" customWidth="1"/>
    <col min="11" max="26" width="8.7109375" customWidth="1"/>
  </cols>
  <sheetData>
    <row r="1" spans="1:26" x14ac:dyDescent="0.25">
      <c r="F1" s="55"/>
      <c r="G1" s="305"/>
      <c r="H1" s="264"/>
      <c r="I1" s="265"/>
    </row>
    <row r="2" spans="1:26" ht="31.5" x14ac:dyDescent="0.25">
      <c r="A2" s="246" t="s">
        <v>281</v>
      </c>
      <c r="B2" s="246" t="s">
        <v>282</v>
      </c>
      <c r="C2" s="247" t="s">
        <v>283</v>
      </c>
      <c r="D2" s="248" t="s">
        <v>417</v>
      </c>
      <c r="E2" s="249" t="s">
        <v>418</v>
      </c>
      <c r="F2" s="266" t="s">
        <v>419</v>
      </c>
      <c r="G2" s="480" t="s">
        <v>420</v>
      </c>
      <c r="H2" s="251" t="s">
        <v>440</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84" t="s">
        <v>113</v>
      </c>
      <c r="C3" s="307" t="s">
        <v>114</v>
      </c>
      <c r="D3" s="280">
        <f>VLOOKUP(C3,'TỔNG HỢP'!$C$4:$P$84,3,0)</f>
        <v>370000000</v>
      </c>
      <c r="E3" s="281"/>
      <c r="F3" s="285">
        <f>SUM(F4:F895)</f>
        <v>346450000</v>
      </c>
      <c r="G3" s="286">
        <f>D3-F3</f>
        <v>23550000</v>
      </c>
      <c r="H3" s="476"/>
      <c r="I3" s="278"/>
      <c r="J3" s="283"/>
      <c r="K3" s="283"/>
      <c r="L3" s="283"/>
      <c r="M3" s="283"/>
      <c r="N3" s="283"/>
      <c r="O3" s="283"/>
      <c r="P3" s="283"/>
      <c r="Q3" s="283"/>
      <c r="R3" s="283"/>
      <c r="S3" s="283"/>
      <c r="T3" s="283"/>
      <c r="U3" s="283"/>
      <c r="V3" s="283"/>
      <c r="W3" s="283"/>
      <c r="X3" s="283"/>
      <c r="Y3" s="283"/>
      <c r="Z3" s="283"/>
    </row>
    <row r="4" spans="1:26" ht="28.5" customHeight="1" x14ac:dyDescent="0.25">
      <c r="A4" s="242"/>
      <c r="B4" s="243" t="s">
        <v>1651</v>
      </c>
      <c r="C4" s="260"/>
      <c r="D4" s="244"/>
      <c r="E4" s="275"/>
      <c r="F4" s="244">
        <v>180400000</v>
      </c>
      <c r="G4" s="244"/>
      <c r="H4" s="276"/>
      <c r="I4" s="242"/>
      <c r="J4" s="243"/>
      <c r="K4" s="243"/>
      <c r="L4" s="243"/>
      <c r="M4" s="243"/>
      <c r="N4" s="243"/>
      <c r="O4" s="243"/>
      <c r="P4" s="243"/>
      <c r="Q4" s="243"/>
      <c r="R4" s="243"/>
      <c r="S4" s="243"/>
      <c r="T4" s="243"/>
      <c r="U4" s="243"/>
      <c r="V4" s="243"/>
      <c r="W4" s="243"/>
      <c r="X4" s="243"/>
      <c r="Y4" s="243"/>
      <c r="Z4" s="243"/>
    </row>
    <row r="5" spans="1:26" ht="16.5" x14ac:dyDescent="0.25">
      <c r="A5" s="242"/>
      <c r="B5" s="243" t="s">
        <v>1637</v>
      </c>
      <c r="C5" s="260"/>
      <c r="D5" s="244"/>
      <c r="E5" s="275"/>
      <c r="F5" s="275">
        <v>166050000</v>
      </c>
      <c r="G5" s="244"/>
      <c r="H5" s="276">
        <v>46161</v>
      </c>
      <c r="I5" s="276" t="s">
        <v>1638</v>
      </c>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4"/>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4"/>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4"/>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4"/>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4"/>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4"/>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4"/>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4"/>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4"/>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4"/>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75"/>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4"/>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4"/>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t="s">
        <v>1051</v>
      </c>
      <c r="C19" s="260"/>
      <c r="D19" s="244"/>
      <c r="E19" s="244">
        <v>26500000</v>
      </c>
      <c r="F19" s="244"/>
      <c r="G19" s="244"/>
      <c r="H19" s="276">
        <v>45706</v>
      </c>
      <c r="I19" s="242" t="s">
        <v>1052</v>
      </c>
      <c r="J19" s="243"/>
      <c r="K19" s="243"/>
      <c r="L19" s="243"/>
      <c r="M19" s="243"/>
      <c r="N19" s="243"/>
      <c r="O19" s="243"/>
      <c r="P19" s="243"/>
      <c r="Q19" s="243"/>
      <c r="R19" s="243"/>
      <c r="S19" s="243"/>
      <c r="T19" s="243"/>
      <c r="U19" s="243"/>
      <c r="V19" s="243"/>
      <c r="W19" s="243"/>
      <c r="X19" s="243"/>
      <c r="Y19" s="243"/>
      <c r="Z19" s="243"/>
    </row>
    <row r="20" spans="1:26" ht="16.5" x14ac:dyDescent="0.25">
      <c r="A20" s="242"/>
      <c r="B20" s="243" t="s">
        <v>1053</v>
      </c>
      <c r="C20" s="260"/>
      <c r="D20" s="244"/>
      <c r="E20" s="275">
        <v>7880000</v>
      </c>
      <c r="F20" s="275"/>
      <c r="G20" s="244"/>
      <c r="H20" s="276">
        <v>45716</v>
      </c>
      <c r="I20" s="242" t="s">
        <v>306</v>
      </c>
      <c r="J20" s="243"/>
      <c r="K20" s="243"/>
      <c r="L20" s="243"/>
      <c r="M20" s="243"/>
      <c r="N20" s="243"/>
      <c r="O20" s="243"/>
      <c r="P20" s="243"/>
      <c r="Q20" s="243"/>
      <c r="R20" s="243"/>
      <c r="S20" s="243"/>
      <c r="T20" s="243"/>
      <c r="U20" s="243"/>
      <c r="V20" s="243"/>
      <c r="W20" s="243"/>
      <c r="X20" s="243"/>
      <c r="Y20" s="243"/>
      <c r="Z20" s="243"/>
    </row>
    <row r="21" spans="1:26" ht="16.5" x14ac:dyDescent="0.25">
      <c r="A21" s="242"/>
      <c r="B21" s="243" t="s">
        <v>1054</v>
      </c>
      <c r="C21" s="260"/>
      <c r="D21" s="244"/>
      <c r="E21" s="275">
        <v>5900000</v>
      </c>
      <c r="F21" s="275"/>
      <c r="G21" s="244"/>
      <c r="H21" s="276">
        <v>45744</v>
      </c>
      <c r="I21" s="242" t="s">
        <v>306</v>
      </c>
      <c r="J21" s="243"/>
      <c r="K21" s="243"/>
      <c r="L21" s="243"/>
      <c r="M21" s="243"/>
      <c r="N21" s="243"/>
      <c r="O21" s="243"/>
      <c r="P21" s="243"/>
      <c r="Q21" s="243"/>
      <c r="R21" s="243"/>
      <c r="S21" s="243"/>
      <c r="T21" s="243"/>
      <c r="U21" s="243"/>
      <c r="V21" s="243"/>
      <c r="W21" s="243"/>
      <c r="X21" s="243"/>
      <c r="Y21" s="243"/>
      <c r="Z21" s="243"/>
    </row>
    <row r="22" spans="1:26" ht="16.5" x14ac:dyDescent="0.25">
      <c r="A22" s="242"/>
      <c r="B22" s="243" t="s">
        <v>1055</v>
      </c>
      <c r="C22" s="260"/>
      <c r="D22" s="244"/>
      <c r="E22" s="275">
        <v>1744600</v>
      </c>
      <c r="F22" s="275"/>
      <c r="G22" s="244"/>
      <c r="H22" s="276">
        <v>45833</v>
      </c>
      <c r="I22" s="242" t="s">
        <v>306</v>
      </c>
      <c r="J22" s="243"/>
      <c r="K22" s="243"/>
      <c r="L22" s="243"/>
      <c r="M22" s="243"/>
      <c r="N22" s="243"/>
      <c r="O22" s="243"/>
      <c r="P22" s="243"/>
      <c r="Q22" s="243"/>
      <c r="R22" s="243"/>
      <c r="S22" s="243"/>
      <c r="T22" s="243"/>
      <c r="U22" s="243"/>
      <c r="V22" s="243"/>
      <c r="W22" s="243"/>
      <c r="X22" s="243"/>
      <c r="Y22" s="243"/>
      <c r="Z22" s="243"/>
    </row>
    <row r="23" spans="1:26" ht="16.5" x14ac:dyDescent="0.25">
      <c r="A23" s="242"/>
      <c r="B23" s="243" t="s">
        <v>1056</v>
      </c>
      <c r="C23" s="260"/>
      <c r="D23" s="244"/>
      <c r="E23" s="275">
        <v>6800000</v>
      </c>
      <c r="F23" s="275"/>
      <c r="G23" s="244"/>
      <c r="H23" s="276">
        <v>45842</v>
      </c>
      <c r="I23" s="242" t="s">
        <v>306</v>
      </c>
      <c r="J23" s="243"/>
      <c r="K23" s="243"/>
      <c r="L23" s="243"/>
      <c r="M23" s="243"/>
      <c r="N23" s="243"/>
      <c r="O23" s="243"/>
      <c r="P23" s="243"/>
      <c r="Q23" s="243"/>
      <c r="R23" s="243"/>
      <c r="S23" s="243"/>
      <c r="T23" s="243"/>
      <c r="U23" s="243"/>
      <c r="V23" s="243"/>
      <c r="W23" s="243"/>
      <c r="X23" s="243"/>
      <c r="Y23" s="243"/>
      <c r="Z23" s="243"/>
    </row>
    <row r="24" spans="1:26" ht="16.5" x14ac:dyDescent="0.25">
      <c r="A24" s="242"/>
      <c r="B24" s="243" t="s">
        <v>1057</v>
      </c>
      <c r="C24" s="260"/>
      <c r="D24" s="244"/>
      <c r="E24" s="275">
        <v>26800000</v>
      </c>
      <c r="F24" s="275"/>
      <c r="G24" s="244"/>
      <c r="H24" s="276">
        <v>45968</v>
      </c>
      <c r="I24" s="242" t="s">
        <v>1058</v>
      </c>
      <c r="J24" s="243"/>
      <c r="K24" s="243"/>
      <c r="L24" s="243"/>
      <c r="M24" s="243"/>
      <c r="N24" s="243"/>
      <c r="O24" s="243"/>
      <c r="P24" s="243"/>
      <c r="Q24" s="243"/>
      <c r="R24" s="243"/>
      <c r="S24" s="243"/>
      <c r="T24" s="243"/>
      <c r="U24" s="243"/>
      <c r="V24" s="243"/>
      <c r="W24" s="243"/>
      <c r="X24" s="243"/>
      <c r="Y24" s="243"/>
      <c r="Z24" s="243"/>
    </row>
    <row r="25" spans="1:26" ht="16.5" x14ac:dyDescent="0.25">
      <c r="A25" s="242"/>
      <c r="B25" s="243" t="s">
        <v>1059</v>
      </c>
      <c r="C25" s="260"/>
      <c r="D25" s="244"/>
      <c r="E25" s="275"/>
      <c r="F25" s="275"/>
      <c r="G25" s="275">
        <v>180400000</v>
      </c>
      <c r="H25" s="276">
        <v>45982</v>
      </c>
      <c r="I25" s="242" t="s">
        <v>1058</v>
      </c>
      <c r="J25" s="243"/>
      <c r="K25" s="243"/>
      <c r="L25" s="243"/>
      <c r="M25" s="243"/>
      <c r="N25" s="243"/>
      <c r="O25" s="243"/>
      <c r="P25" s="243"/>
      <c r="Q25" s="243"/>
      <c r="R25" s="243"/>
      <c r="S25" s="243"/>
      <c r="T25" s="243"/>
      <c r="U25" s="243"/>
      <c r="V25" s="243"/>
      <c r="W25" s="243"/>
      <c r="X25" s="243"/>
      <c r="Y25" s="243"/>
      <c r="Z25" s="243"/>
    </row>
    <row r="26" spans="1:26" ht="16.5" x14ac:dyDescent="0.25">
      <c r="A26" s="242"/>
      <c r="B26" s="243"/>
      <c r="C26" s="260"/>
      <c r="D26" s="244"/>
      <c r="E26" s="275"/>
      <c r="F26" s="275"/>
      <c r="G26" s="244"/>
      <c r="H26" s="276"/>
      <c r="I26" s="242"/>
      <c r="J26" s="243"/>
      <c r="K26" s="243"/>
      <c r="L26" s="243"/>
      <c r="M26" s="243"/>
      <c r="N26" s="243"/>
      <c r="O26" s="243"/>
      <c r="P26" s="243"/>
      <c r="Q26" s="243"/>
      <c r="R26" s="243"/>
      <c r="S26" s="243"/>
      <c r="T26" s="243"/>
      <c r="U26" s="243"/>
      <c r="V26" s="243"/>
      <c r="W26" s="243"/>
      <c r="X26" s="243"/>
      <c r="Y26" s="243"/>
      <c r="Z26" s="243"/>
    </row>
    <row r="27" spans="1:26" ht="15.75" customHeight="1" x14ac:dyDescent="0.25">
      <c r="A27" s="242">
        <v>1</v>
      </c>
      <c r="B27" s="243" t="s">
        <v>1060</v>
      </c>
      <c r="C27" s="260"/>
      <c r="D27" s="244"/>
      <c r="E27" s="275">
        <v>208333</v>
      </c>
      <c r="F27" s="275"/>
      <c r="G27" s="244"/>
      <c r="H27" s="276">
        <v>45513</v>
      </c>
      <c r="I27" s="242" t="s">
        <v>442</v>
      </c>
      <c r="J27" s="243"/>
      <c r="K27" s="243"/>
      <c r="L27" s="243"/>
      <c r="M27" s="243"/>
      <c r="N27" s="243"/>
      <c r="O27" s="243"/>
      <c r="P27" s="243"/>
      <c r="Q27" s="243"/>
      <c r="R27" s="243"/>
      <c r="S27" s="243"/>
      <c r="T27" s="243"/>
      <c r="U27" s="243"/>
      <c r="V27" s="243"/>
      <c r="W27" s="243"/>
      <c r="X27" s="243"/>
      <c r="Y27" s="243"/>
      <c r="Z27" s="243"/>
    </row>
    <row r="28" spans="1:26" ht="15.75" customHeight="1" x14ac:dyDescent="0.25">
      <c r="A28" s="242">
        <v>2</v>
      </c>
      <c r="B28" s="243" t="s">
        <v>1061</v>
      </c>
      <c r="C28" s="260"/>
      <c r="D28" s="244"/>
      <c r="E28" s="275">
        <v>7500000</v>
      </c>
      <c r="F28" s="275"/>
      <c r="G28" s="244"/>
      <c r="H28" s="276">
        <v>45527</v>
      </c>
      <c r="I28" s="242" t="s">
        <v>664</v>
      </c>
      <c r="J28" s="243"/>
      <c r="K28" s="243"/>
      <c r="L28" s="243"/>
      <c r="M28" s="243"/>
      <c r="N28" s="243"/>
      <c r="O28" s="243"/>
      <c r="P28" s="243"/>
      <c r="Q28" s="243"/>
      <c r="R28" s="243"/>
      <c r="S28" s="243"/>
      <c r="T28" s="243"/>
      <c r="U28" s="243"/>
      <c r="V28" s="243"/>
      <c r="W28" s="243"/>
      <c r="X28" s="243"/>
      <c r="Y28" s="243"/>
      <c r="Z28" s="243"/>
    </row>
    <row r="29" spans="1:26" ht="15.75" customHeight="1" x14ac:dyDescent="0.25">
      <c r="E29" s="55"/>
      <c r="F29" s="55"/>
      <c r="G29" s="305"/>
      <c r="H29" s="264"/>
      <c r="I29" s="265"/>
    </row>
    <row r="30" spans="1:26" ht="15.75" customHeight="1" x14ac:dyDescent="0.25">
      <c r="E30" s="55"/>
      <c r="F30" s="55"/>
      <c r="G30" s="305"/>
      <c r="H30" s="264"/>
      <c r="I30" s="265"/>
    </row>
    <row r="31" spans="1:26" ht="15.75" customHeight="1" x14ac:dyDescent="0.25">
      <c r="E31" s="55"/>
      <c r="F31" s="55"/>
      <c r="G31" s="305"/>
      <c r="H31" s="264"/>
      <c r="I31" s="265"/>
    </row>
    <row r="32" spans="1:26" ht="15.75" customHeight="1" x14ac:dyDescent="0.25">
      <c r="E32" s="55"/>
      <c r="F32" s="55"/>
      <c r="G32" s="305"/>
      <c r="H32" s="264"/>
      <c r="I32" s="265"/>
    </row>
    <row r="33" spans="5:9" ht="15.75" customHeight="1" x14ac:dyDescent="0.25">
      <c r="E33" s="55"/>
      <c r="F33" s="55"/>
      <c r="G33" s="305"/>
      <c r="H33" s="264"/>
      <c r="I33" s="265"/>
    </row>
    <row r="34" spans="5:9" ht="15.75" customHeight="1" x14ac:dyDescent="0.25">
      <c r="E34" s="55"/>
      <c r="F34" s="55"/>
      <c r="G34" s="305"/>
      <c r="H34" s="264"/>
      <c r="I34" s="265"/>
    </row>
    <row r="35" spans="5:9" ht="15.75" customHeight="1" x14ac:dyDescent="0.25">
      <c r="E35" s="55"/>
      <c r="F35" s="55"/>
      <c r="G35" s="305"/>
      <c r="H35" s="264"/>
      <c r="I35" s="265"/>
    </row>
    <row r="36" spans="5:9" ht="15.75" customHeight="1" x14ac:dyDescent="0.25">
      <c r="E36" s="55"/>
      <c r="F36" s="55"/>
      <c r="G36" s="305"/>
      <c r="H36" s="264"/>
      <c r="I36" s="265"/>
    </row>
    <row r="37" spans="5:9" ht="15.75" customHeight="1" x14ac:dyDescent="0.25">
      <c r="E37" s="55"/>
      <c r="F37" s="55"/>
      <c r="G37" s="305"/>
      <c r="H37" s="264"/>
      <c r="I37" s="265"/>
    </row>
    <row r="38" spans="5:9" ht="15.75" customHeight="1" x14ac:dyDescent="0.25">
      <c r="E38" s="55"/>
      <c r="F38" s="55"/>
      <c r="G38" s="305"/>
      <c r="H38" s="264"/>
      <c r="I38" s="265"/>
    </row>
    <row r="39" spans="5:9" ht="15.75" customHeight="1" x14ac:dyDescent="0.25">
      <c r="E39" s="55"/>
      <c r="F39" s="55"/>
      <c r="G39" s="305"/>
      <c r="H39" s="264"/>
      <c r="I39" s="265"/>
    </row>
    <row r="40" spans="5:9" ht="15.75" customHeight="1" x14ac:dyDescent="0.25">
      <c r="E40" s="55"/>
      <c r="F40" s="55"/>
      <c r="G40" s="305"/>
      <c r="H40" s="264"/>
      <c r="I40" s="265"/>
    </row>
    <row r="41" spans="5:9" ht="15.75" customHeight="1" x14ac:dyDescent="0.25">
      <c r="E41" s="55"/>
      <c r="F41" s="55"/>
      <c r="G41" s="305"/>
      <c r="H41" s="264"/>
      <c r="I41" s="265"/>
    </row>
    <row r="42" spans="5:9" ht="15.75" customHeight="1" x14ac:dyDescent="0.25">
      <c r="E42" s="55"/>
      <c r="F42" s="55"/>
      <c r="G42" s="305"/>
      <c r="H42" s="264"/>
      <c r="I42" s="265"/>
    </row>
    <row r="43" spans="5:9" ht="15.75" customHeight="1" x14ac:dyDescent="0.25">
      <c r="E43" s="55"/>
      <c r="F43" s="55"/>
      <c r="G43" s="305"/>
      <c r="H43" s="264"/>
      <c r="I43" s="265"/>
    </row>
    <row r="44" spans="5:9" ht="15.75" customHeight="1" x14ac:dyDescent="0.25">
      <c r="E44" s="55"/>
      <c r="F44" s="55"/>
      <c r="G44" s="305"/>
      <c r="H44" s="264"/>
      <c r="I44" s="265"/>
    </row>
    <row r="45" spans="5:9" ht="15.75" customHeight="1" x14ac:dyDescent="0.25">
      <c r="E45" s="55"/>
      <c r="F45" s="55"/>
      <c r="G45" s="305"/>
      <c r="H45" s="264"/>
      <c r="I45" s="265"/>
    </row>
    <row r="46" spans="5:9" ht="15.75" customHeight="1" x14ac:dyDescent="0.25">
      <c r="E46" s="55"/>
      <c r="F46" s="55"/>
      <c r="G46" s="305"/>
      <c r="H46" s="264"/>
      <c r="I46" s="265"/>
    </row>
    <row r="47" spans="5:9" ht="15.75" customHeight="1" x14ac:dyDescent="0.25">
      <c r="E47" s="55"/>
      <c r="F47" s="55"/>
      <c r="G47" s="305"/>
      <c r="H47" s="264"/>
      <c r="I47" s="265"/>
    </row>
    <row r="48" spans="5:9" ht="15.75" customHeight="1" x14ac:dyDescent="0.25">
      <c r="E48" s="55"/>
      <c r="F48" s="55"/>
      <c r="G48" s="305"/>
      <c r="H48" s="264"/>
      <c r="I48" s="265"/>
    </row>
    <row r="49" spans="5:9" ht="15.75" customHeight="1" x14ac:dyDescent="0.25">
      <c r="E49" s="55"/>
      <c r="F49" s="55"/>
      <c r="G49" s="305"/>
      <c r="H49" s="264"/>
      <c r="I49" s="265"/>
    </row>
    <row r="50" spans="5:9" ht="15.75" customHeight="1" x14ac:dyDescent="0.25">
      <c r="E50" s="55"/>
      <c r="F50" s="55"/>
      <c r="G50" s="305"/>
      <c r="H50" s="264"/>
      <c r="I50" s="265"/>
    </row>
    <row r="51" spans="5:9" ht="15.75" customHeight="1" x14ac:dyDescent="0.25">
      <c r="E51" s="55"/>
      <c r="F51" s="55"/>
      <c r="G51" s="305"/>
      <c r="H51" s="264"/>
      <c r="I51" s="265"/>
    </row>
    <row r="52" spans="5:9" ht="15.75" customHeight="1" x14ac:dyDescent="0.25">
      <c r="E52" s="55"/>
      <c r="F52" s="55"/>
      <c r="G52" s="305"/>
      <c r="H52" s="264"/>
      <c r="I52" s="265"/>
    </row>
    <row r="53" spans="5:9" ht="15.75" customHeight="1" x14ac:dyDescent="0.25">
      <c r="E53" s="55"/>
      <c r="F53" s="55"/>
      <c r="G53" s="305"/>
      <c r="H53" s="264"/>
      <c r="I53" s="265"/>
    </row>
    <row r="54" spans="5:9" ht="15.75" customHeight="1" x14ac:dyDescent="0.25">
      <c r="E54" s="55"/>
      <c r="F54" s="55"/>
      <c r="G54" s="305"/>
      <c r="H54" s="264"/>
      <c r="I54" s="265"/>
    </row>
    <row r="55" spans="5:9" ht="15.75" customHeight="1" x14ac:dyDescent="0.25">
      <c r="E55" s="55"/>
      <c r="F55" s="55"/>
      <c r="G55" s="305"/>
      <c r="H55" s="264"/>
      <c r="I55" s="265"/>
    </row>
    <row r="56" spans="5:9" ht="15.75" customHeight="1" x14ac:dyDescent="0.25">
      <c r="E56" s="55"/>
      <c r="F56" s="55"/>
      <c r="G56" s="305"/>
      <c r="H56" s="264"/>
      <c r="I56" s="265"/>
    </row>
    <row r="57" spans="5:9" ht="15.75" customHeight="1" x14ac:dyDescent="0.25">
      <c r="E57" s="55"/>
      <c r="F57" s="55"/>
      <c r="G57" s="305"/>
      <c r="H57" s="264"/>
      <c r="I57" s="265"/>
    </row>
    <row r="58" spans="5:9" ht="15.75" customHeight="1" x14ac:dyDescent="0.25">
      <c r="E58" s="55"/>
      <c r="F58" s="55"/>
      <c r="G58" s="305"/>
      <c r="H58" s="264"/>
      <c r="I58" s="265"/>
    </row>
    <row r="59" spans="5:9" ht="15.75" customHeight="1" x14ac:dyDescent="0.25">
      <c r="E59" s="55"/>
      <c r="F59" s="55"/>
      <c r="G59" s="305"/>
      <c r="H59" s="264"/>
      <c r="I59" s="265"/>
    </row>
    <row r="60" spans="5:9" ht="15.75" customHeight="1" x14ac:dyDescent="0.25">
      <c r="E60" s="55"/>
      <c r="F60" s="55"/>
      <c r="G60" s="305"/>
      <c r="H60" s="264"/>
      <c r="I60" s="265"/>
    </row>
    <row r="61" spans="5:9" ht="15.75" customHeight="1" x14ac:dyDescent="0.25">
      <c r="E61" s="55"/>
      <c r="F61" s="55"/>
      <c r="G61" s="305"/>
      <c r="H61" s="264"/>
      <c r="I61" s="265"/>
    </row>
    <row r="62" spans="5:9" ht="15.75" customHeight="1" x14ac:dyDescent="0.25">
      <c r="E62" s="55"/>
      <c r="F62" s="55"/>
      <c r="G62" s="305"/>
      <c r="H62" s="264"/>
      <c r="I62" s="265"/>
    </row>
    <row r="63" spans="5:9" ht="15.75" customHeight="1" x14ac:dyDescent="0.25">
      <c r="E63" s="55"/>
      <c r="F63" s="55"/>
      <c r="G63" s="305"/>
      <c r="H63" s="264"/>
      <c r="I63" s="265"/>
    </row>
    <row r="64" spans="5:9" ht="15.75" customHeight="1" x14ac:dyDescent="0.25">
      <c r="E64" s="55"/>
      <c r="F64" s="55"/>
      <c r="G64" s="305"/>
      <c r="H64" s="264"/>
      <c r="I64" s="265"/>
    </row>
    <row r="65" spans="5:9" ht="15.75" customHeight="1" x14ac:dyDescent="0.25">
      <c r="E65" s="55"/>
      <c r="F65" s="55"/>
      <c r="G65" s="305"/>
      <c r="H65" s="264"/>
      <c r="I65" s="265"/>
    </row>
    <row r="66" spans="5:9" ht="15.75" customHeight="1" x14ac:dyDescent="0.25">
      <c r="E66" s="55"/>
      <c r="F66" s="55"/>
      <c r="G66" s="305"/>
      <c r="H66" s="264"/>
      <c r="I66" s="265"/>
    </row>
    <row r="67" spans="5:9" ht="15.75" customHeight="1" x14ac:dyDescent="0.25">
      <c r="E67" s="55"/>
      <c r="F67" s="55"/>
      <c r="G67" s="305"/>
      <c r="H67" s="264"/>
      <c r="I67" s="265"/>
    </row>
    <row r="68" spans="5:9" ht="15.75" customHeight="1" x14ac:dyDescent="0.25">
      <c r="E68" s="55"/>
      <c r="F68" s="55"/>
      <c r="G68" s="305"/>
      <c r="H68" s="264"/>
      <c r="I68" s="265"/>
    </row>
    <row r="69" spans="5:9" ht="15.75" customHeight="1" x14ac:dyDescent="0.25">
      <c r="E69" s="55"/>
      <c r="F69" s="55"/>
      <c r="G69" s="305"/>
      <c r="H69" s="264"/>
      <c r="I69" s="265"/>
    </row>
    <row r="70" spans="5:9" ht="15.75" customHeight="1" x14ac:dyDescent="0.25">
      <c r="E70" s="55"/>
      <c r="F70" s="55"/>
      <c r="G70" s="305"/>
      <c r="H70" s="264"/>
      <c r="I70" s="265"/>
    </row>
    <row r="71" spans="5:9" ht="15.75" customHeight="1" x14ac:dyDescent="0.25">
      <c r="E71" s="55"/>
      <c r="F71" s="55"/>
      <c r="G71" s="305"/>
      <c r="H71" s="264"/>
      <c r="I71" s="265"/>
    </row>
    <row r="72" spans="5:9" ht="15.75" customHeight="1" x14ac:dyDescent="0.25">
      <c r="E72" s="55"/>
      <c r="F72" s="55"/>
      <c r="G72" s="305"/>
      <c r="H72" s="264"/>
      <c r="I72" s="265"/>
    </row>
    <row r="73" spans="5:9" ht="15.75" customHeight="1" x14ac:dyDescent="0.25">
      <c r="E73" s="55"/>
      <c r="F73" s="55"/>
      <c r="G73" s="305"/>
      <c r="H73" s="264"/>
      <c r="I73" s="265"/>
    </row>
    <row r="74" spans="5:9" ht="15.75" customHeight="1" x14ac:dyDescent="0.25">
      <c r="E74" s="55"/>
      <c r="F74" s="55"/>
      <c r="G74" s="305"/>
      <c r="H74" s="264"/>
      <c r="I74" s="265"/>
    </row>
    <row r="75" spans="5:9" ht="15.75" customHeight="1" x14ac:dyDescent="0.25">
      <c r="E75" s="55"/>
      <c r="F75" s="55"/>
      <c r="G75" s="305"/>
      <c r="H75" s="264"/>
      <c r="I75" s="265"/>
    </row>
    <row r="76" spans="5:9" ht="15.75" customHeight="1" x14ac:dyDescent="0.25">
      <c r="E76" s="55"/>
      <c r="F76" s="55"/>
      <c r="G76" s="305"/>
      <c r="H76" s="264"/>
      <c r="I76" s="265"/>
    </row>
    <row r="77" spans="5:9" ht="15.75" customHeight="1" x14ac:dyDescent="0.25">
      <c r="E77" s="55"/>
      <c r="F77" s="55"/>
      <c r="G77" s="305"/>
      <c r="H77" s="264"/>
      <c r="I77" s="265"/>
    </row>
    <row r="78" spans="5:9" ht="15.75" customHeight="1" x14ac:dyDescent="0.25">
      <c r="E78" s="55"/>
      <c r="F78" s="55"/>
      <c r="G78" s="305"/>
      <c r="H78" s="264"/>
      <c r="I78" s="265"/>
    </row>
    <row r="79" spans="5:9" ht="15.75" customHeight="1" x14ac:dyDescent="0.25">
      <c r="E79" s="55"/>
      <c r="F79" s="55"/>
      <c r="G79" s="305"/>
      <c r="H79" s="264"/>
      <c r="I79" s="265"/>
    </row>
    <row r="80" spans="5:9" ht="15.75" customHeight="1" x14ac:dyDescent="0.25">
      <c r="E80" s="55"/>
      <c r="F80" s="55"/>
      <c r="G80" s="305"/>
      <c r="H80" s="264"/>
      <c r="I80" s="265"/>
    </row>
    <row r="81" spans="5:9" ht="15.75" customHeight="1" x14ac:dyDescent="0.25">
      <c r="E81" s="55"/>
      <c r="F81" s="55"/>
      <c r="G81" s="305"/>
      <c r="H81" s="264"/>
      <c r="I81" s="265"/>
    </row>
    <row r="82" spans="5:9" ht="15.75" customHeight="1" x14ac:dyDescent="0.25">
      <c r="E82" s="55"/>
      <c r="F82" s="55"/>
      <c r="G82" s="305"/>
      <c r="H82" s="264"/>
      <c r="I82" s="265"/>
    </row>
    <row r="83" spans="5:9" ht="15.75" customHeight="1" x14ac:dyDescent="0.25">
      <c r="E83" s="55"/>
      <c r="F83" s="55"/>
      <c r="G83" s="305"/>
      <c r="H83" s="264"/>
      <c r="I83" s="265"/>
    </row>
    <row r="84" spans="5:9" ht="15.75" customHeight="1" x14ac:dyDescent="0.25">
      <c r="E84" s="55"/>
      <c r="F84" s="55"/>
      <c r="G84" s="305"/>
      <c r="H84" s="264"/>
      <c r="I84" s="265"/>
    </row>
    <row r="85" spans="5:9" ht="15.75" customHeight="1" x14ac:dyDescent="0.25">
      <c r="E85" s="55"/>
      <c r="F85" s="55"/>
      <c r="G85" s="305"/>
      <c r="H85" s="264"/>
      <c r="I85" s="265"/>
    </row>
    <row r="86" spans="5:9" ht="15.75" customHeight="1" x14ac:dyDescent="0.25">
      <c r="E86" s="55"/>
      <c r="F86" s="55"/>
      <c r="G86" s="305"/>
      <c r="H86" s="264"/>
      <c r="I86" s="265"/>
    </row>
    <row r="87" spans="5:9" ht="15.75" customHeight="1" x14ac:dyDescent="0.25">
      <c r="E87" s="55"/>
      <c r="F87" s="55"/>
      <c r="G87" s="305"/>
      <c r="H87" s="264"/>
      <c r="I87" s="265"/>
    </row>
    <row r="88" spans="5:9" ht="15.75" customHeight="1" x14ac:dyDescent="0.25">
      <c r="E88" s="55"/>
      <c r="F88" s="55"/>
      <c r="G88" s="305"/>
      <c r="H88" s="264"/>
      <c r="I88" s="265"/>
    </row>
    <row r="89" spans="5:9" ht="15.75" customHeight="1" x14ac:dyDescent="0.25">
      <c r="E89" s="55"/>
      <c r="F89" s="55"/>
      <c r="G89" s="305"/>
      <c r="H89" s="264"/>
      <c r="I89" s="265"/>
    </row>
    <row r="90" spans="5:9" ht="15.75" customHeight="1" x14ac:dyDescent="0.25">
      <c r="E90" s="55"/>
      <c r="F90" s="55"/>
      <c r="G90" s="305"/>
      <c r="H90" s="264"/>
      <c r="I90" s="265"/>
    </row>
    <row r="91" spans="5:9" ht="15.75" customHeight="1" x14ac:dyDescent="0.25">
      <c r="E91" s="55"/>
      <c r="F91" s="55"/>
      <c r="G91" s="305"/>
      <c r="H91" s="264"/>
      <c r="I91" s="265"/>
    </row>
    <row r="92" spans="5:9" ht="15.75" customHeight="1" x14ac:dyDescent="0.25">
      <c r="E92" s="55"/>
      <c r="F92" s="55"/>
      <c r="G92" s="305"/>
      <c r="H92" s="264"/>
      <c r="I92" s="265"/>
    </row>
    <row r="93" spans="5:9" ht="15.75" customHeight="1" x14ac:dyDescent="0.25">
      <c r="E93" s="55"/>
      <c r="F93" s="55"/>
      <c r="G93" s="305"/>
      <c r="H93" s="264"/>
      <c r="I93" s="265"/>
    </row>
    <row r="94" spans="5:9" ht="15.75" customHeight="1" x14ac:dyDescent="0.25">
      <c r="E94" s="55"/>
      <c r="F94" s="55"/>
      <c r="G94" s="305"/>
      <c r="H94" s="264"/>
      <c r="I94" s="265"/>
    </row>
    <row r="95" spans="5:9" ht="15.75" customHeight="1" x14ac:dyDescent="0.25">
      <c r="E95" s="55"/>
      <c r="F95" s="55"/>
      <c r="G95" s="305"/>
      <c r="H95" s="264"/>
      <c r="I95" s="265"/>
    </row>
    <row r="96" spans="5:9" ht="15.75" customHeight="1" x14ac:dyDescent="0.25">
      <c r="E96" s="55"/>
      <c r="F96" s="55"/>
      <c r="G96" s="305"/>
      <c r="H96" s="264"/>
      <c r="I96" s="265"/>
    </row>
    <row r="97" spans="5:9" ht="15.75" customHeight="1" x14ac:dyDescent="0.25">
      <c r="E97" s="55"/>
      <c r="F97" s="55"/>
      <c r="G97" s="305"/>
      <c r="H97" s="264"/>
      <c r="I97" s="265"/>
    </row>
    <row r="98" spans="5:9" ht="15.75" customHeight="1" x14ac:dyDescent="0.25">
      <c r="E98" s="55"/>
      <c r="F98" s="55"/>
      <c r="G98" s="305"/>
      <c r="H98" s="264"/>
      <c r="I98" s="265"/>
    </row>
    <row r="99" spans="5:9" ht="15.75" customHeight="1" x14ac:dyDescent="0.25">
      <c r="E99" s="55"/>
      <c r="F99" s="55"/>
      <c r="G99" s="305"/>
      <c r="H99" s="264"/>
      <c r="I99" s="265"/>
    </row>
    <row r="100" spans="5:9" ht="15.75" customHeight="1" x14ac:dyDescent="0.25">
      <c r="E100" s="55"/>
      <c r="F100" s="55"/>
      <c r="G100" s="305"/>
      <c r="H100" s="264"/>
      <c r="I100" s="265"/>
    </row>
    <row r="101" spans="5:9" ht="15.75" customHeight="1" x14ac:dyDescent="0.25">
      <c r="E101" s="55"/>
      <c r="F101" s="55"/>
      <c r="G101" s="305"/>
      <c r="H101" s="264"/>
      <c r="I101" s="265"/>
    </row>
    <row r="102" spans="5:9" ht="15.75" customHeight="1" x14ac:dyDescent="0.25">
      <c r="E102" s="55"/>
      <c r="F102" s="55"/>
      <c r="G102" s="305"/>
      <c r="H102" s="264"/>
      <c r="I102" s="265"/>
    </row>
    <row r="103" spans="5:9" ht="15.75" customHeight="1" x14ac:dyDescent="0.25">
      <c r="E103" s="55"/>
      <c r="F103" s="55"/>
      <c r="G103" s="305"/>
      <c r="H103" s="264"/>
      <c r="I103" s="265"/>
    </row>
    <row r="104" spans="5:9" ht="15.75" customHeight="1" x14ac:dyDescent="0.25">
      <c r="E104" s="55"/>
      <c r="F104" s="55"/>
      <c r="G104" s="305"/>
      <c r="H104" s="264"/>
      <c r="I104" s="265"/>
    </row>
    <row r="105" spans="5:9" ht="15.75" customHeight="1" x14ac:dyDescent="0.25">
      <c r="E105" s="55"/>
      <c r="F105" s="55"/>
      <c r="G105" s="305"/>
      <c r="H105" s="264"/>
      <c r="I105" s="265"/>
    </row>
    <row r="106" spans="5:9" ht="15.75" customHeight="1" x14ac:dyDescent="0.25">
      <c r="E106" s="55"/>
      <c r="F106" s="55"/>
      <c r="G106" s="305"/>
      <c r="H106" s="264"/>
      <c r="I106" s="265"/>
    </row>
    <row r="107" spans="5:9" ht="15.75" customHeight="1" x14ac:dyDescent="0.25">
      <c r="E107" s="55"/>
      <c r="F107" s="55"/>
      <c r="G107" s="305"/>
      <c r="H107" s="264"/>
      <c r="I107" s="265"/>
    </row>
    <row r="108" spans="5:9" ht="15.75" customHeight="1" x14ac:dyDescent="0.25">
      <c r="E108" s="55"/>
      <c r="F108" s="55"/>
      <c r="G108" s="305"/>
      <c r="H108" s="264"/>
      <c r="I108" s="265"/>
    </row>
    <row r="109" spans="5:9" ht="15.75" customHeight="1" x14ac:dyDescent="0.25">
      <c r="E109" s="55"/>
      <c r="F109" s="55"/>
      <c r="G109" s="305"/>
      <c r="H109" s="264"/>
      <c r="I109" s="265"/>
    </row>
    <row r="110" spans="5:9" ht="15.75" customHeight="1" x14ac:dyDescent="0.25">
      <c r="E110" s="55"/>
      <c r="F110" s="55"/>
      <c r="G110" s="305"/>
      <c r="H110" s="264"/>
      <c r="I110" s="265"/>
    </row>
    <row r="111" spans="5:9" ht="15.75" customHeight="1" x14ac:dyDescent="0.25">
      <c r="E111" s="55"/>
      <c r="F111" s="55"/>
      <c r="G111" s="305"/>
      <c r="H111" s="264"/>
      <c r="I111" s="265"/>
    </row>
    <row r="112" spans="5:9" ht="15.75" customHeight="1" x14ac:dyDescent="0.25">
      <c r="E112" s="55"/>
      <c r="F112" s="55"/>
      <c r="G112" s="305"/>
      <c r="H112" s="264"/>
      <c r="I112" s="265"/>
    </row>
    <row r="113" spans="5:9" ht="15.75" customHeight="1" x14ac:dyDescent="0.25">
      <c r="E113" s="55"/>
      <c r="F113" s="55"/>
      <c r="G113" s="305"/>
      <c r="H113" s="264"/>
      <c r="I113" s="265"/>
    </row>
    <row r="114" spans="5:9" ht="15.75" customHeight="1" x14ac:dyDescent="0.25">
      <c r="E114" s="55"/>
      <c r="F114" s="55"/>
      <c r="G114" s="305"/>
      <c r="H114" s="264"/>
      <c r="I114" s="265"/>
    </row>
    <row r="115" spans="5:9" ht="15.75" customHeight="1" x14ac:dyDescent="0.25">
      <c r="E115" s="55"/>
      <c r="F115" s="55"/>
      <c r="G115" s="305"/>
      <c r="H115" s="264"/>
      <c r="I115" s="265"/>
    </row>
    <row r="116" spans="5:9" ht="15.75" customHeight="1" x14ac:dyDescent="0.25">
      <c r="E116" s="55"/>
      <c r="F116" s="55"/>
      <c r="G116" s="305"/>
      <c r="H116" s="264"/>
      <c r="I116" s="265"/>
    </row>
    <row r="117" spans="5:9" ht="15.75" customHeight="1" x14ac:dyDescent="0.25">
      <c r="E117" s="55"/>
      <c r="F117" s="55"/>
      <c r="G117" s="305"/>
      <c r="H117" s="264"/>
      <c r="I117" s="265"/>
    </row>
    <row r="118" spans="5:9" ht="15.75" customHeight="1" x14ac:dyDescent="0.25">
      <c r="E118" s="55"/>
      <c r="F118" s="55"/>
      <c r="G118" s="305"/>
      <c r="H118" s="264"/>
      <c r="I118" s="265"/>
    </row>
    <row r="119" spans="5:9" ht="15.75" customHeight="1" x14ac:dyDescent="0.25">
      <c r="E119" s="55"/>
      <c r="F119" s="55"/>
      <c r="G119" s="305"/>
      <c r="H119" s="264"/>
      <c r="I119" s="265"/>
    </row>
    <row r="120" spans="5:9" ht="15.75" customHeight="1" x14ac:dyDescent="0.25">
      <c r="E120" s="55"/>
      <c r="F120" s="55"/>
      <c r="G120" s="305"/>
      <c r="H120" s="264"/>
      <c r="I120" s="265"/>
    </row>
    <row r="121" spans="5:9" ht="15.75" customHeight="1" x14ac:dyDescent="0.25">
      <c r="E121" s="55"/>
      <c r="F121" s="55"/>
      <c r="G121" s="305"/>
      <c r="H121" s="264"/>
      <c r="I121" s="265"/>
    </row>
    <row r="122" spans="5:9" ht="15.75" customHeight="1" x14ac:dyDescent="0.25">
      <c r="E122" s="55"/>
      <c r="F122" s="55"/>
      <c r="G122" s="305"/>
      <c r="H122" s="264"/>
      <c r="I122" s="265"/>
    </row>
    <row r="123" spans="5:9" ht="15.75" customHeight="1" x14ac:dyDescent="0.25">
      <c r="E123" s="55"/>
      <c r="F123" s="55"/>
      <c r="G123" s="305"/>
      <c r="H123" s="264"/>
      <c r="I123" s="265"/>
    </row>
    <row r="124" spans="5:9" ht="15.75" customHeight="1" x14ac:dyDescent="0.25">
      <c r="E124" s="55"/>
      <c r="F124" s="55"/>
      <c r="G124" s="305"/>
      <c r="H124" s="264"/>
      <c r="I124" s="265"/>
    </row>
    <row r="125" spans="5:9" ht="15.75" customHeight="1" x14ac:dyDescent="0.25">
      <c r="E125" s="55"/>
      <c r="F125" s="55"/>
      <c r="G125" s="305"/>
      <c r="H125" s="264"/>
      <c r="I125" s="265"/>
    </row>
    <row r="126" spans="5:9" ht="15.75" customHeight="1" x14ac:dyDescent="0.25">
      <c r="E126" s="55"/>
      <c r="F126" s="55"/>
      <c r="G126" s="305"/>
      <c r="H126" s="264"/>
      <c r="I126" s="265"/>
    </row>
    <row r="127" spans="5:9" ht="15.75" customHeight="1" x14ac:dyDescent="0.25">
      <c r="E127" s="55"/>
      <c r="F127" s="55"/>
      <c r="G127" s="305"/>
      <c r="H127" s="264"/>
      <c r="I127" s="265"/>
    </row>
    <row r="128" spans="5:9" ht="15.75" customHeight="1" x14ac:dyDescent="0.25">
      <c r="E128" s="55"/>
      <c r="F128" s="55"/>
      <c r="G128" s="305"/>
      <c r="H128" s="264"/>
      <c r="I128" s="265"/>
    </row>
    <row r="129" spans="5:9" ht="15.75" customHeight="1" x14ac:dyDescent="0.25">
      <c r="E129" s="55"/>
      <c r="F129" s="55"/>
      <c r="G129" s="305"/>
      <c r="H129" s="264"/>
      <c r="I129" s="265"/>
    </row>
    <row r="130" spans="5:9" ht="15.75" customHeight="1" x14ac:dyDescent="0.25">
      <c r="E130" s="55"/>
      <c r="F130" s="55"/>
      <c r="G130" s="305"/>
      <c r="H130" s="264"/>
      <c r="I130" s="265"/>
    </row>
    <row r="131" spans="5:9" ht="15.75" customHeight="1" x14ac:dyDescent="0.25">
      <c r="E131" s="55"/>
      <c r="F131" s="55"/>
      <c r="G131" s="305"/>
      <c r="H131" s="264"/>
      <c r="I131" s="265"/>
    </row>
    <row r="132" spans="5:9" ht="15.75" customHeight="1" x14ac:dyDescent="0.25">
      <c r="E132" s="55"/>
      <c r="F132" s="55"/>
      <c r="G132" s="305"/>
      <c r="H132" s="264"/>
      <c r="I132" s="265"/>
    </row>
    <row r="133" spans="5:9" ht="15.75" customHeight="1" x14ac:dyDescent="0.25">
      <c r="E133" s="55"/>
      <c r="F133" s="55"/>
      <c r="G133" s="305"/>
      <c r="H133" s="264"/>
      <c r="I133" s="265"/>
    </row>
    <row r="134" spans="5:9" ht="15.75" customHeight="1" x14ac:dyDescent="0.25">
      <c r="E134" s="55"/>
      <c r="F134" s="55"/>
      <c r="G134" s="305"/>
      <c r="H134" s="264"/>
      <c r="I134" s="265"/>
    </row>
    <row r="135" spans="5:9" ht="15.75" customHeight="1" x14ac:dyDescent="0.25">
      <c r="E135" s="55"/>
      <c r="F135" s="55"/>
      <c r="G135" s="305"/>
      <c r="H135" s="264"/>
      <c r="I135" s="265"/>
    </row>
    <row r="136" spans="5:9" ht="15.75" customHeight="1" x14ac:dyDescent="0.25">
      <c r="E136" s="55"/>
      <c r="F136" s="55"/>
      <c r="G136" s="305"/>
      <c r="H136" s="264"/>
      <c r="I136" s="265"/>
    </row>
    <row r="137" spans="5:9" ht="15.75" customHeight="1" x14ac:dyDescent="0.25">
      <c r="E137" s="55"/>
      <c r="F137" s="55"/>
      <c r="G137" s="305"/>
      <c r="H137" s="264"/>
      <c r="I137" s="265"/>
    </row>
    <row r="138" spans="5:9" ht="15.75" customHeight="1" x14ac:dyDescent="0.25">
      <c r="E138" s="55"/>
      <c r="F138" s="55"/>
      <c r="G138" s="305"/>
      <c r="H138" s="264"/>
      <c r="I138" s="265"/>
    </row>
    <row r="139" spans="5:9" ht="15.75" customHeight="1" x14ac:dyDescent="0.25">
      <c r="E139" s="55"/>
      <c r="F139" s="55"/>
      <c r="G139" s="305"/>
      <c r="H139" s="264"/>
      <c r="I139" s="265"/>
    </row>
    <row r="140" spans="5:9" ht="15.75" customHeight="1" x14ac:dyDescent="0.25">
      <c r="E140" s="55"/>
      <c r="F140" s="55"/>
      <c r="G140" s="305"/>
      <c r="H140" s="264"/>
      <c r="I140" s="265"/>
    </row>
    <row r="141" spans="5:9" ht="15.75" customHeight="1" x14ac:dyDescent="0.25">
      <c r="E141" s="55"/>
      <c r="F141" s="55"/>
      <c r="G141" s="305"/>
      <c r="H141" s="264"/>
      <c r="I141" s="265"/>
    </row>
    <row r="142" spans="5:9" ht="15.75" customHeight="1" x14ac:dyDescent="0.25">
      <c r="E142" s="55"/>
      <c r="F142" s="55"/>
      <c r="G142" s="305"/>
      <c r="H142" s="264"/>
      <c r="I142" s="265"/>
    </row>
    <row r="143" spans="5:9" ht="15.75" customHeight="1" x14ac:dyDescent="0.25">
      <c r="E143" s="55"/>
      <c r="F143" s="55"/>
      <c r="G143" s="305"/>
      <c r="H143" s="264"/>
      <c r="I143" s="265"/>
    </row>
    <row r="144" spans="5:9" ht="15.75" customHeight="1" x14ac:dyDescent="0.25">
      <c r="E144" s="55"/>
      <c r="F144" s="55"/>
      <c r="G144" s="305"/>
      <c r="H144" s="264"/>
      <c r="I144" s="265"/>
    </row>
    <row r="145" spans="5:9" ht="15.75" customHeight="1" x14ac:dyDescent="0.25">
      <c r="E145" s="55"/>
      <c r="F145" s="55"/>
      <c r="G145" s="305"/>
      <c r="H145" s="264"/>
      <c r="I145" s="265"/>
    </row>
    <row r="146" spans="5:9" ht="15.75" customHeight="1" x14ac:dyDescent="0.25">
      <c r="E146" s="55"/>
      <c r="F146" s="55"/>
      <c r="G146" s="305"/>
      <c r="H146" s="264"/>
      <c r="I146" s="265"/>
    </row>
    <row r="147" spans="5:9" ht="15.75" customHeight="1" x14ac:dyDescent="0.25">
      <c r="E147" s="55"/>
      <c r="F147" s="55"/>
      <c r="G147" s="305"/>
      <c r="H147" s="264"/>
      <c r="I147" s="265"/>
    </row>
    <row r="148" spans="5:9" ht="15.75" customHeight="1" x14ac:dyDescent="0.25">
      <c r="E148" s="55"/>
      <c r="F148" s="55"/>
      <c r="G148" s="305"/>
      <c r="H148" s="264"/>
      <c r="I148" s="265"/>
    </row>
    <row r="149" spans="5:9" ht="15.75" customHeight="1" x14ac:dyDescent="0.25">
      <c r="E149" s="55"/>
      <c r="F149" s="55"/>
      <c r="G149" s="305"/>
      <c r="H149" s="264"/>
      <c r="I149" s="265"/>
    </row>
    <row r="150" spans="5:9" ht="15.75" customHeight="1" x14ac:dyDescent="0.25">
      <c r="E150" s="55"/>
      <c r="F150" s="55"/>
      <c r="G150" s="305"/>
      <c r="H150" s="264"/>
      <c r="I150" s="265"/>
    </row>
    <row r="151" spans="5:9" ht="15.75" customHeight="1" x14ac:dyDescent="0.25">
      <c r="E151" s="55"/>
      <c r="F151" s="55"/>
      <c r="G151" s="305"/>
      <c r="H151" s="264"/>
      <c r="I151" s="265"/>
    </row>
    <row r="152" spans="5:9" ht="15.75" customHeight="1" x14ac:dyDescent="0.25">
      <c r="E152" s="55"/>
      <c r="F152" s="55"/>
      <c r="G152" s="305"/>
      <c r="H152" s="264"/>
      <c r="I152" s="265"/>
    </row>
    <row r="153" spans="5:9" ht="15.75" customHeight="1" x14ac:dyDescent="0.25">
      <c r="E153" s="55"/>
      <c r="F153" s="55"/>
      <c r="G153" s="305"/>
      <c r="H153" s="264"/>
      <c r="I153" s="265"/>
    </row>
    <row r="154" spans="5:9" ht="15.75" customHeight="1" x14ac:dyDescent="0.25">
      <c r="E154" s="55"/>
      <c r="F154" s="55"/>
      <c r="G154" s="305"/>
      <c r="H154" s="264"/>
      <c r="I154" s="265"/>
    </row>
    <row r="155" spans="5:9" ht="15.75" customHeight="1" x14ac:dyDescent="0.25">
      <c r="E155" s="55"/>
      <c r="F155" s="55"/>
      <c r="G155" s="305"/>
      <c r="H155" s="264"/>
      <c r="I155" s="265"/>
    </row>
    <row r="156" spans="5:9" ht="15.75" customHeight="1" x14ac:dyDescent="0.25">
      <c r="E156" s="55"/>
      <c r="F156" s="55"/>
      <c r="G156" s="305"/>
      <c r="H156" s="264"/>
      <c r="I156" s="265"/>
    </row>
    <row r="157" spans="5:9" ht="15.75" customHeight="1" x14ac:dyDescent="0.25">
      <c r="E157" s="55"/>
      <c r="F157" s="55"/>
      <c r="G157" s="305"/>
      <c r="H157" s="264"/>
      <c r="I157" s="265"/>
    </row>
    <row r="158" spans="5:9" ht="15.75" customHeight="1" x14ac:dyDescent="0.25">
      <c r="E158" s="55"/>
      <c r="F158" s="55"/>
      <c r="G158" s="305"/>
      <c r="H158" s="264"/>
      <c r="I158" s="265"/>
    </row>
    <row r="159" spans="5:9" ht="15.75" customHeight="1" x14ac:dyDescent="0.25">
      <c r="E159" s="55"/>
      <c r="F159" s="55"/>
      <c r="G159" s="305"/>
      <c r="H159" s="264"/>
      <c r="I159" s="265"/>
    </row>
    <row r="160" spans="5:9" ht="15.75" customHeight="1" x14ac:dyDescent="0.25">
      <c r="E160" s="55"/>
      <c r="F160" s="55"/>
      <c r="G160" s="305"/>
      <c r="H160" s="264"/>
      <c r="I160" s="265"/>
    </row>
    <row r="161" spans="5:9" ht="15.75" customHeight="1" x14ac:dyDescent="0.25">
      <c r="E161" s="55"/>
      <c r="F161" s="55"/>
      <c r="G161" s="305"/>
      <c r="H161" s="264"/>
      <c r="I161" s="265"/>
    </row>
    <row r="162" spans="5:9" ht="15.75" customHeight="1" x14ac:dyDescent="0.25">
      <c r="E162" s="55"/>
      <c r="F162" s="55"/>
      <c r="G162" s="305"/>
      <c r="H162" s="264"/>
      <c r="I162" s="265"/>
    </row>
    <row r="163" spans="5:9" ht="15.75" customHeight="1" x14ac:dyDescent="0.25">
      <c r="E163" s="55"/>
      <c r="F163" s="55"/>
      <c r="G163" s="305"/>
      <c r="H163" s="264"/>
      <c r="I163" s="265"/>
    </row>
    <row r="164" spans="5:9" ht="15.75" customHeight="1" x14ac:dyDescent="0.25">
      <c r="E164" s="55"/>
      <c r="F164" s="55"/>
      <c r="G164" s="305"/>
      <c r="H164" s="264"/>
      <c r="I164" s="265"/>
    </row>
    <row r="165" spans="5:9" ht="15.75" customHeight="1" x14ac:dyDescent="0.25">
      <c r="E165" s="55"/>
      <c r="F165" s="55"/>
      <c r="G165" s="305"/>
      <c r="H165" s="264"/>
      <c r="I165" s="265"/>
    </row>
    <row r="166" spans="5:9" ht="15.75" customHeight="1" x14ac:dyDescent="0.25">
      <c r="E166" s="55"/>
      <c r="F166" s="55"/>
      <c r="G166" s="305"/>
      <c r="H166" s="264"/>
      <c r="I166" s="265"/>
    </row>
    <row r="167" spans="5:9" ht="15.75" customHeight="1" x14ac:dyDescent="0.25">
      <c r="E167" s="55"/>
      <c r="F167" s="55"/>
      <c r="G167" s="305"/>
      <c r="H167" s="264"/>
      <c r="I167" s="265"/>
    </row>
    <row r="168" spans="5:9" ht="15.75" customHeight="1" x14ac:dyDescent="0.25">
      <c r="E168" s="55"/>
      <c r="F168" s="55"/>
      <c r="G168" s="305"/>
      <c r="H168" s="264"/>
      <c r="I168" s="265"/>
    </row>
    <row r="169" spans="5:9" ht="15.75" customHeight="1" x14ac:dyDescent="0.25">
      <c r="E169" s="55"/>
      <c r="F169" s="55"/>
      <c r="G169" s="305"/>
      <c r="H169" s="264"/>
      <c r="I169" s="265"/>
    </row>
    <row r="170" spans="5:9" ht="15.75" customHeight="1" x14ac:dyDescent="0.25">
      <c r="E170" s="55"/>
      <c r="F170" s="55"/>
      <c r="G170" s="305"/>
      <c r="H170" s="264"/>
      <c r="I170" s="265"/>
    </row>
    <row r="171" spans="5:9" ht="15.75" customHeight="1" x14ac:dyDescent="0.25">
      <c r="E171" s="55"/>
      <c r="F171" s="55"/>
      <c r="G171" s="305"/>
      <c r="H171" s="264"/>
      <c r="I171" s="265"/>
    </row>
    <row r="172" spans="5:9" ht="15.75" customHeight="1" x14ac:dyDescent="0.25">
      <c r="E172" s="55"/>
      <c r="F172" s="55"/>
      <c r="G172" s="305"/>
      <c r="H172" s="264"/>
      <c r="I172" s="265"/>
    </row>
    <row r="173" spans="5:9" ht="15.75" customHeight="1" x14ac:dyDescent="0.25">
      <c r="E173" s="55"/>
      <c r="F173" s="55"/>
      <c r="G173" s="305"/>
      <c r="H173" s="264"/>
      <c r="I173" s="265"/>
    </row>
    <row r="174" spans="5:9" ht="15.75" customHeight="1" x14ac:dyDescent="0.25">
      <c r="E174" s="55"/>
      <c r="F174" s="55"/>
      <c r="G174" s="305"/>
      <c r="H174" s="264"/>
      <c r="I174" s="265"/>
    </row>
    <row r="175" spans="5:9" ht="15.75" customHeight="1" x14ac:dyDescent="0.25">
      <c r="E175" s="55"/>
      <c r="F175" s="55"/>
      <c r="G175" s="305"/>
      <c r="H175" s="264"/>
      <c r="I175" s="265"/>
    </row>
    <row r="176" spans="5:9" ht="15.75" customHeight="1" x14ac:dyDescent="0.25">
      <c r="E176" s="55"/>
      <c r="F176" s="55"/>
      <c r="G176" s="305"/>
      <c r="H176" s="264"/>
      <c r="I176" s="265"/>
    </row>
    <row r="177" spans="5:9" ht="15.75" customHeight="1" x14ac:dyDescent="0.25">
      <c r="E177" s="55"/>
      <c r="F177" s="55"/>
      <c r="G177" s="305"/>
      <c r="H177" s="264"/>
      <c r="I177" s="265"/>
    </row>
    <row r="178" spans="5:9" ht="15.75" customHeight="1" x14ac:dyDescent="0.25">
      <c r="E178" s="55"/>
      <c r="F178" s="55"/>
      <c r="G178" s="305"/>
      <c r="H178" s="264"/>
      <c r="I178" s="265"/>
    </row>
    <row r="179" spans="5:9" ht="15.75" customHeight="1" x14ac:dyDescent="0.25">
      <c r="E179" s="55"/>
      <c r="F179" s="55"/>
      <c r="G179" s="305"/>
      <c r="H179" s="264"/>
      <c r="I179" s="265"/>
    </row>
    <row r="180" spans="5:9" ht="15.75" customHeight="1" x14ac:dyDescent="0.25">
      <c r="E180" s="55"/>
      <c r="F180" s="55"/>
      <c r="G180" s="305"/>
      <c r="H180" s="264"/>
      <c r="I180" s="265"/>
    </row>
    <row r="181" spans="5:9" ht="15.75" customHeight="1" x14ac:dyDescent="0.25">
      <c r="E181" s="55"/>
      <c r="F181" s="55"/>
      <c r="G181" s="305"/>
      <c r="H181" s="264"/>
      <c r="I181" s="265"/>
    </row>
    <row r="182" spans="5:9" ht="15.75" customHeight="1" x14ac:dyDescent="0.25">
      <c r="E182" s="55"/>
      <c r="F182" s="55"/>
      <c r="G182" s="305"/>
      <c r="H182" s="264"/>
      <c r="I182" s="265"/>
    </row>
    <row r="183" spans="5:9" ht="15.75" customHeight="1" x14ac:dyDescent="0.25">
      <c r="E183" s="55"/>
      <c r="F183" s="55"/>
      <c r="G183" s="305"/>
      <c r="H183" s="264"/>
      <c r="I183" s="265"/>
    </row>
    <row r="184" spans="5:9" ht="15.75" customHeight="1" x14ac:dyDescent="0.25">
      <c r="E184" s="55"/>
      <c r="F184" s="55"/>
      <c r="G184" s="305"/>
      <c r="H184" s="264"/>
      <c r="I184" s="265"/>
    </row>
    <row r="185" spans="5:9" ht="15.75" customHeight="1" x14ac:dyDescent="0.25">
      <c r="E185" s="55"/>
      <c r="F185" s="55"/>
      <c r="G185" s="305"/>
      <c r="H185" s="264"/>
      <c r="I185" s="265"/>
    </row>
    <row r="186" spans="5:9" ht="15.75" customHeight="1" x14ac:dyDescent="0.25">
      <c r="E186" s="55"/>
      <c r="F186" s="55"/>
      <c r="G186" s="305"/>
      <c r="H186" s="264"/>
      <c r="I186" s="265"/>
    </row>
    <row r="187" spans="5:9" ht="15.75" customHeight="1" x14ac:dyDescent="0.25">
      <c r="E187" s="55"/>
      <c r="F187" s="55"/>
      <c r="G187" s="305"/>
      <c r="H187" s="264"/>
      <c r="I187" s="265"/>
    </row>
    <row r="188" spans="5:9" ht="15.75" customHeight="1" x14ac:dyDescent="0.25">
      <c r="E188" s="55"/>
      <c r="F188" s="55"/>
      <c r="G188" s="305"/>
      <c r="H188" s="264"/>
      <c r="I188" s="265"/>
    </row>
    <row r="189" spans="5:9" ht="15.75" customHeight="1" x14ac:dyDescent="0.25">
      <c r="E189" s="55"/>
      <c r="F189" s="55"/>
      <c r="G189" s="305"/>
      <c r="H189" s="264"/>
      <c r="I189" s="265"/>
    </row>
    <row r="190" spans="5:9" ht="15.75" customHeight="1" x14ac:dyDescent="0.25">
      <c r="E190" s="55"/>
      <c r="F190" s="55"/>
      <c r="G190" s="305"/>
      <c r="H190" s="264"/>
      <c r="I190" s="265"/>
    </row>
    <row r="191" spans="5:9" ht="15.75" customHeight="1" x14ac:dyDescent="0.25">
      <c r="E191" s="55"/>
      <c r="F191" s="55"/>
      <c r="G191" s="305"/>
      <c r="H191" s="264"/>
      <c r="I191" s="265"/>
    </row>
    <row r="192" spans="5:9" ht="15.75" customHeight="1" x14ac:dyDescent="0.25">
      <c r="E192" s="55"/>
      <c r="F192" s="55"/>
      <c r="G192" s="305"/>
      <c r="H192" s="264"/>
      <c r="I192" s="265"/>
    </row>
    <row r="193" spans="5:9" ht="15.75" customHeight="1" x14ac:dyDescent="0.25">
      <c r="E193" s="55"/>
      <c r="F193" s="55"/>
      <c r="G193" s="305"/>
      <c r="H193" s="264"/>
      <c r="I193" s="265"/>
    </row>
    <row r="194" spans="5:9" ht="15.75" customHeight="1" x14ac:dyDescent="0.25">
      <c r="E194" s="55"/>
      <c r="F194" s="55"/>
      <c r="G194" s="305"/>
      <c r="H194" s="264"/>
      <c r="I194" s="265"/>
    </row>
    <row r="195" spans="5:9" ht="15.75" customHeight="1" x14ac:dyDescent="0.25">
      <c r="E195" s="55"/>
      <c r="F195" s="55"/>
      <c r="G195" s="305"/>
      <c r="H195" s="264"/>
      <c r="I195" s="265"/>
    </row>
    <row r="196" spans="5:9" ht="15.75" customHeight="1" x14ac:dyDescent="0.25">
      <c r="E196" s="55"/>
      <c r="F196" s="55"/>
      <c r="G196" s="305"/>
      <c r="H196" s="264"/>
      <c r="I196" s="265"/>
    </row>
    <row r="197" spans="5:9" ht="15.75" customHeight="1" x14ac:dyDescent="0.25">
      <c r="E197" s="55"/>
      <c r="F197" s="55"/>
      <c r="G197" s="305"/>
      <c r="H197" s="264"/>
      <c r="I197" s="265"/>
    </row>
    <row r="198" spans="5:9" ht="15.75" customHeight="1" x14ac:dyDescent="0.25">
      <c r="E198" s="55"/>
      <c r="F198" s="55"/>
      <c r="G198" s="305"/>
      <c r="H198" s="264"/>
      <c r="I198" s="265"/>
    </row>
    <row r="199" spans="5:9" ht="15.75" customHeight="1" x14ac:dyDescent="0.25">
      <c r="E199" s="55"/>
      <c r="F199" s="55"/>
      <c r="G199" s="305"/>
      <c r="H199" s="264"/>
      <c r="I199" s="265"/>
    </row>
    <row r="200" spans="5:9" ht="15.75" customHeight="1" x14ac:dyDescent="0.25">
      <c r="E200" s="55"/>
      <c r="F200" s="55"/>
      <c r="G200" s="305"/>
      <c r="H200" s="264"/>
      <c r="I200" s="265"/>
    </row>
    <row r="201" spans="5:9" ht="15.75" customHeight="1" x14ac:dyDescent="0.25">
      <c r="E201" s="55"/>
      <c r="F201" s="55"/>
      <c r="G201" s="305"/>
      <c r="H201" s="264"/>
      <c r="I201" s="265"/>
    </row>
    <row r="202" spans="5:9" ht="15.75" customHeight="1" x14ac:dyDescent="0.25">
      <c r="E202" s="55"/>
      <c r="F202" s="55"/>
      <c r="G202" s="305"/>
      <c r="H202" s="264"/>
      <c r="I202" s="265"/>
    </row>
    <row r="203" spans="5:9" ht="15.75" customHeight="1" x14ac:dyDescent="0.25">
      <c r="E203" s="55"/>
      <c r="F203" s="55"/>
      <c r="G203" s="305"/>
      <c r="H203" s="264"/>
      <c r="I203" s="265"/>
    </row>
    <row r="204" spans="5:9" ht="15.75" customHeight="1" x14ac:dyDescent="0.25">
      <c r="E204" s="55"/>
      <c r="F204" s="55"/>
      <c r="G204" s="305"/>
      <c r="H204" s="264"/>
      <c r="I204" s="265"/>
    </row>
    <row r="205" spans="5:9" ht="15.75" customHeight="1" x14ac:dyDescent="0.25">
      <c r="E205" s="55"/>
      <c r="F205" s="55"/>
      <c r="G205" s="305"/>
      <c r="H205" s="264"/>
      <c r="I205" s="265"/>
    </row>
    <row r="206" spans="5:9" ht="15.75" customHeight="1" x14ac:dyDescent="0.25">
      <c r="E206" s="55"/>
      <c r="F206" s="55"/>
      <c r="G206" s="305"/>
      <c r="H206" s="264"/>
      <c r="I206" s="265"/>
    </row>
    <row r="207" spans="5:9" ht="15.75" customHeight="1" x14ac:dyDescent="0.25">
      <c r="E207" s="55"/>
      <c r="F207" s="55"/>
      <c r="G207" s="305"/>
      <c r="H207" s="264"/>
      <c r="I207" s="265"/>
    </row>
    <row r="208" spans="5:9" ht="15.75" customHeight="1" x14ac:dyDescent="0.25">
      <c r="E208" s="55"/>
      <c r="F208" s="55"/>
      <c r="G208" s="305"/>
      <c r="H208" s="264"/>
      <c r="I208" s="265"/>
    </row>
    <row r="209" spans="5:9" ht="15.75" customHeight="1" x14ac:dyDescent="0.25">
      <c r="E209" s="55"/>
      <c r="F209" s="55"/>
      <c r="G209" s="305"/>
      <c r="H209" s="264"/>
      <c r="I209" s="265"/>
    </row>
    <row r="210" spans="5:9" ht="15.75" customHeight="1" x14ac:dyDescent="0.25">
      <c r="E210" s="55"/>
      <c r="F210" s="55"/>
      <c r="G210" s="305"/>
      <c r="H210" s="264"/>
      <c r="I210" s="265"/>
    </row>
    <row r="211" spans="5:9" ht="15.75" customHeight="1" x14ac:dyDescent="0.25">
      <c r="E211" s="55"/>
      <c r="F211" s="55"/>
      <c r="G211" s="305"/>
      <c r="H211" s="264"/>
      <c r="I211" s="265"/>
    </row>
    <row r="212" spans="5:9" ht="15.75" customHeight="1" x14ac:dyDescent="0.25">
      <c r="E212" s="55"/>
      <c r="F212" s="55"/>
      <c r="G212" s="305"/>
      <c r="H212" s="264"/>
      <c r="I212" s="265"/>
    </row>
    <row r="213" spans="5:9" ht="15.75" customHeight="1" x14ac:dyDescent="0.25">
      <c r="E213" s="55"/>
      <c r="F213" s="55"/>
      <c r="G213" s="305"/>
      <c r="H213" s="264"/>
      <c r="I213" s="265"/>
    </row>
    <row r="214" spans="5:9" ht="15.75" customHeight="1" x14ac:dyDescent="0.25">
      <c r="E214" s="55"/>
      <c r="F214" s="55"/>
      <c r="G214" s="305"/>
      <c r="H214" s="264"/>
      <c r="I214" s="265"/>
    </row>
    <row r="215" spans="5:9" ht="15.75" customHeight="1" x14ac:dyDescent="0.25">
      <c r="E215" s="55"/>
      <c r="F215" s="55"/>
      <c r="G215" s="305"/>
      <c r="H215" s="264"/>
      <c r="I215" s="265"/>
    </row>
    <row r="216" spans="5:9" ht="15.75" customHeight="1" x14ac:dyDescent="0.25">
      <c r="E216" s="55"/>
      <c r="F216" s="55"/>
      <c r="G216" s="305"/>
      <c r="H216" s="264"/>
      <c r="I216" s="265"/>
    </row>
    <row r="217" spans="5:9" ht="15.75" customHeight="1" x14ac:dyDescent="0.25">
      <c r="E217" s="55"/>
      <c r="F217" s="55"/>
      <c r="G217" s="305"/>
      <c r="H217" s="264"/>
      <c r="I217" s="265"/>
    </row>
    <row r="218" spans="5:9" ht="15.75" customHeight="1" x14ac:dyDescent="0.25">
      <c r="E218" s="55"/>
      <c r="F218" s="55"/>
      <c r="G218" s="305"/>
      <c r="H218" s="264"/>
      <c r="I218" s="265"/>
    </row>
    <row r="219" spans="5:9" ht="15.75" customHeight="1" x14ac:dyDescent="0.25">
      <c r="E219" s="55"/>
      <c r="F219" s="55"/>
      <c r="G219" s="305"/>
      <c r="H219" s="264"/>
      <c r="I219" s="265"/>
    </row>
    <row r="220" spans="5:9" ht="15.75" customHeight="1" x14ac:dyDescent="0.25">
      <c r="E220" s="55"/>
      <c r="F220" s="55"/>
      <c r="G220" s="305"/>
      <c r="H220" s="264"/>
      <c r="I220" s="265"/>
    </row>
    <row r="221" spans="5:9" ht="15.75" customHeight="1" x14ac:dyDescent="0.25">
      <c r="E221" s="55"/>
      <c r="F221" s="55"/>
      <c r="G221" s="305"/>
      <c r="H221" s="264"/>
      <c r="I221" s="265"/>
    </row>
    <row r="222" spans="5:9" ht="15.75" customHeight="1" x14ac:dyDescent="0.25">
      <c r="E222" s="55"/>
      <c r="F222" s="55"/>
      <c r="G222" s="305"/>
      <c r="H222" s="264"/>
      <c r="I222" s="265"/>
    </row>
    <row r="223" spans="5:9" ht="15.75" customHeight="1" x14ac:dyDescent="0.25">
      <c r="E223" s="55"/>
      <c r="F223" s="55"/>
      <c r="G223" s="305"/>
      <c r="H223" s="264"/>
      <c r="I223" s="265"/>
    </row>
    <row r="224" spans="5:9" ht="15.75" customHeight="1" x14ac:dyDescent="0.25">
      <c r="E224" s="55"/>
      <c r="F224" s="55"/>
      <c r="G224" s="305"/>
      <c r="H224" s="264"/>
      <c r="I224" s="265"/>
    </row>
    <row r="225" spans="5:9" ht="15.75" customHeight="1" x14ac:dyDescent="0.25">
      <c r="E225" s="55"/>
      <c r="F225" s="55"/>
      <c r="G225" s="305"/>
      <c r="H225" s="264"/>
      <c r="I225" s="265"/>
    </row>
    <row r="226" spans="5:9" ht="15.75" customHeight="1" x14ac:dyDescent="0.25">
      <c r="E226" s="55"/>
      <c r="F226" s="55"/>
      <c r="G226" s="305"/>
      <c r="H226" s="264"/>
      <c r="I226" s="265"/>
    </row>
    <row r="227" spans="5:9" ht="15.75" customHeight="1" x14ac:dyDescent="0.25">
      <c r="E227" s="55"/>
      <c r="F227" s="55"/>
      <c r="G227" s="305"/>
      <c r="H227" s="264"/>
      <c r="I227" s="265"/>
    </row>
    <row r="228" spans="5:9" ht="15.75" customHeight="1" x14ac:dyDescent="0.25">
      <c r="E228" s="55"/>
      <c r="F228" s="55"/>
      <c r="G228" s="305"/>
      <c r="H228" s="264"/>
      <c r="I228" s="265"/>
    </row>
    <row r="229" spans="5:9" ht="15.75" customHeight="1" x14ac:dyDescent="0.25">
      <c r="G229" s="305"/>
      <c r="H229" s="264"/>
      <c r="I229" s="265"/>
    </row>
    <row r="230" spans="5:9" ht="15.75" customHeight="1" x14ac:dyDescent="0.25">
      <c r="G230" s="305"/>
      <c r="H230" s="264"/>
      <c r="I230" s="265"/>
    </row>
    <row r="231" spans="5:9" ht="15.75" customHeight="1" x14ac:dyDescent="0.25">
      <c r="G231" s="305"/>
      <c r="H231" s="264"/>
      <c r="I231" s="265"/>
    </row>
    <row r="232" spans="5:9" ht="15.75" customHeight="1" x14ac:dyDescent="0.25">
      <c r="G232" s="305"/>
      <c r="H232" s="264"/>
      <c r="I232" s="265"/>
    </row>
    <row r="233" spans="5:9" ht="15.75" customHeight="1" x14ac:dyDescent="0.25">
      <c r="G233" s="305"/>
      <c r="H233" s="264"/>
      <c r="I233" s="265"/>
    </row>
    <row r="234" spans="5:9" ht="15.75" customHeight="1" x14ac:dyDescent="0.25">
      <c r="G234" s="305"/>
      <c r="H234" s="264"/>
      <c r="I234" s="265"/>
    </row>
    <row r="235" spans="5:9" ht="15.75" customHeight="1" x14ac:dyDescent="0.25">
      <c r="G235" s="305"/>
      <c r="H235" s="264"/>
      <c r="I235" s="265"/>
    </row>
    <row r="236" spans="5:9" ht="15.75" customHeight="1" x14ac:dyDescent="0.25">
      <c r="G236" s="305"/>
      <c r="H236" s="264"/>
      <c r="I236" s="265"/>
    </row>
    <row r="237" spans="5:9" ht="15.75" customHeight="1" x14ac:dyDescent="0.25">
      <c r="G237" s="305"/>
      <c r="H237" s="264"/>
      <c r="I237" s="265"/>
    </row>
    <row r="238" spans="5:9" ht="15.75" customHeight="1" x14ac:dyDescent="0.25">
      <c r="G238" s="305"/>
      <c r="H238" s="264"/>
      <c r="I238" s="265"/>
    </row>
    <row r="239" spans="5:9" ht="15.75" customHeight="1" x14ac:dyDescent="0.25">
      <c r="G239" s="305"/>
      <c r="H239" s="264"/>
      <c r="I239" s="265"/>
    </row>
    <row r="240" spans="5:9" ht="15.75" customHeight="1" x14ac:dyDescent="0.25">
      <c r="G240" s="305"/>
      <c r="H240" s="264"/>
      <c r="I240" s="265"/>
    </row>
    <row r="241" spans="7:9" ht="15.75" customHeight="1" x14ac:dyDescent="0.25">
      <c r="G241" s="305"/>
      <c r="H241" s="264"/>
      <c r="I241" s="265"/>
    </row>
    <row r="242" spans="7:9" ht="15.75" customHeight="1" x14ac:dyDescent="0.25">
      <c r="G242" s="305"/>
      <c r="H242" s="264"/>
      <c r="I242" s="265"/>
    </row>
    <row r="243" spans="7:9" ht="15.75" customHeight="1" x14ac:dyDescent="0.25">
      <c r="G243" s="305"/>
      <c r="H243" s="264"/>
      <c r="I243" s="265"/>
    </row>
    <row r="244" spans="7:9" ht="15.75" customHeight="1" x14ac:dyDescent="0.25">
      <c r="G244" s="305"/>
      <c r="H244" s="264"/>
      <c r="I244" s="265"/>
    </row>
    <row r="245" spans="7:9" ht="15.75" customHeight="1" x14ac:dyDescent="0.25">
      <c r="G245" s="305"/>
      <c r="H245" s="264"/>
      <c r="I245" s="265"/>
    </row>
    <row r="246" spans="7:9" ht="15.75" customHeight="1" x14ac:dyDescent="0.25">
      <c r="G246" s="305"/>
      <c r="H246" s="264"/>
      <c r="I246" s="265"/>
    </row>
    <row r="247" spans="7:9" ht="15.75" customHeight="1" x14ac:dyDescent="0.25">
      <c r="G247" s="305"/>
      <c r="H247" s="264"/>
      <c r="I247" s="265"/>
    </row>
    <row r="248" spans="7:9" ht="15.75" customHeight="1" x14ac:dyDescent="0.25">
      <c r="G248" s="305"/>
      <c r="H248" s="264"/>
      <c r="I248" s="265"/>
    </row>
    <row r="249" spans="7:9" ht="15.75" customHeight="1" x14ac:dyDescent="0.25">
      <c r="G249" s="305"/>
      <c r="H249" s="264"/>
      <c r="I249" s="265"/>
    </row>
    <row r="250" spans="7:9" ht="15.75" customHeight="1" x14ac:dyDescent="0.25">
      <c r="G250" s="305"/>
      <c r="H250" s="264"/>
      <c r="I250" s="265"/>
    </row>
    <row r="251" spans="7:9" ht="15.75" customHeight="1" x14ac:dyDescent="0.25">
      <c r="G251" s="305"/>
      <c r="H251" s="264"/>
      <c r="I251" s="265"/>
    </row>
    <row r="252" spans="7:9" ht="15.75" customHeight="1" x14ac:dyDescent="0.25">
      <c r="G252" s="305"/>
      <c r="H252" s="264"/>
      <c r="I252" s="265"/>
    </row>
    <row r="253" spans="7:9" ht="15.75" customHeight="1" x14ac:dyDescent="0.25">
      <c r="G253" s="305"/>
      <c r="H253" s="264"/>
      <c r="I253" s="265"/>
    </row>
    <row r="254" spans="7:9" ht="15.75" customHeight="1" x14ac:dyDescent="0.25">
      <c r="G254" s="305"/>
      <c r="H254" s="264"/>
      <c r="I254" s="265"/>
    </row>
    <row r="255" spans="7:9" ht="15.75" customHeight="1" x14ac:dyDescent="0.25">
      <c r="G255" s="305"/>
      <c r="H255" s="264"/>
      <c r="I255" s="265"/>
    </row>
    <row r="256" spans="7:9" ht="15.75" customHeight="1" x14ac:dyDescent="0.25">
      <c r="G256" s="305"/>
      <c r="H256" s="264"/>
      <c r="I256" s="265"/>
    </row>
    <row r="257" spans="7:9" ht="15.75" customHeight="1" x14ac:dyDescent="0.25">
      <c r="G257" s="305"/>
      <c r="H257" s="264"/>
      <c r="I257" s="265"/>
    </row>
    <row r="258" spans="7:9" ht="15.75" customHeight="1" x14ac:dyDescent="0.25">
      <c r="G258" s="305"/>
      <c r="H258" s="264"/>
      <c r="I258" s="265"/>
    </row>
    <row r="259" spans="7:9" ht="15.75" customHeight="1" x14ac:dyDescent="0.25">
      <c r="G259" s="305"/>
      <c r="H259" s="264"/>
      <c r="I259" s="265"/>
    </row>
    <row r="260" spans="7:9" ht="15.75" customHeight="1" x14ac:dyDescent="0.25">
      <c r="G260" s="305"/>
      <c r="H260" s="264"/>
      <c r="I260" s="265"/>
    </row>
    <row r="261" spans="7:9" ht="15.75" customHeight="1" x14ac:dyDescent="0.25">
      <c r="G261" s="305"/>
      <c r="H261" s="264"/>
      <c r="I261" s="265"/>
    </row>
    <row r="262" spans="7:9" ht="15.75" customHeight="1" x14ac:dyDescent="0.25">
      <c r="G262" s="305"/>
      <c r="H262" s="264"/>
      <c r="I262" s="265"/>
    </row>
    <row r="263" spans="7:9" ht="15.75" customHeight="1" x14ac:dyDescent="0.25">
      <c r="G263" s="305"/>
      <c r="H263" s="264"/>
      <c r="I263" s="265"/>
    </row>
    <row r="264" spans="7:9" ht="15.75" customHeight="1" x14ac:dyDescent="0.25">
      <c r="G264" s="305"/>
      <c r="H264" s="264"/>
      <c r="I264" s="265"/>
    </row>
    <row r="265" spans="7:9" ht="15.75" customHeight="1" x14ac:dyDescent="0.25">
      <c r="G265" s="305"/>
      <c r="H265" s="264"/>
      <c r="I265" s="265"/>
    </row>
    <row r="266" spans="7:9" ht="15.75" customHeight="1" x14ac:dyDescent="0.25">
      <c r="G266" s="305"/>
      <c r="H266" s="264"/>
      <c r="I266" s="265"/>
    </row>
    <row r="267" spans="7:9" ht="15.75" customHeight="1" x14ac:dyDescent="0.25">
      <c r="G267" s="305"/>
      <c r="H267" s="264"/>
      <c r="I267" s="265"/>
    </row>
    <row r="268" spans="7:9" ht="15.75" customHeight="1" x14ac:dyDescent="0.25">
      <c r="G268" s="305"/>
      <c r="H268" s="264"/>
      <c r="I268" s="265"/>
    </row>
    <row r="269" spans="7:9" ht="15.75" customHeight="1" x14ac:dyDescent="0.25">
      <c r="G269" s="305"/>
      <c r="H269" s="264"/>
      <c r="I269" s="265"/>
    </row>
    <row r="270" spans="7:9" ht="15.75" customHeight="1" x14ac:dyDescent="0.25">
      <c r="G270" s="305"/>
      <c r="H270" s="264"/>
      <c r="I270" s="265"/>
    </row>
    <row r="271" spans="7:9" ht="15.75" customHeight="1" x14ac:dyDescent="0.25">
      <c r="G271" s="305"/>
      <c r="H271" s="264"/>
      <c r="I271" s="265"/>
    </row>
    <row r="272" spans="7:9" ht="15.75" customHeight="1" x14ac:dyDescent="0.25">
      <c r="G272" s="305"/>
      <c r="H272" s="264"/>
      <c r="I272" s="265"/>
    </row>
    <row r="273" spans="7:9" ht="15.75" customHeight="1" x14ac:dyDescent="0.25">
      <c r="G273" s="305"/>
      <c r="H273" s="264"/>
      <c r="I273" s="265"/>
    </row>
    <row r="274" spans="7:9" ht="15.75" customHeight="1" x14ac:dyDescent="0.25">
      <c r="G274" s="305"/>
      <c r="H274" s="264"/>
      <c r="I274" s="265"/>
    </row>
    <row r="275" spans="7:9" ht="15.75" customHeight="1" x14ac:dyDescent="0.25">
      <c r="G275" s="305"/>
      <c r="H275" s="264"/>
      <c r="I275" s="265"/>
    </row>
    <row r="276" spans="7:9" ht="15.75" customHeight="1" x14ac:dyDescent="0.25">
      <c r="G276" s="305"/>
      <c r="H276" s="264"/>
      <c r="I276" s="265"/>
    </row>
    <row r="277" spans="7:9" ht="15.75" customHeight="1" x14ac:dyDescent="0.25">
      <c r="G277" s="305"/>
      <c r="H277" s="264"/>
      <c r="I277" s="265"/>
    </row>
    <row r="278" spans="7:9" ht="15.75" customHeight="1" x14ac:dyDescent="0.25">
      <c r="G278" s="305"/>
      <c r="H278" s="264"/>
      <c r="I278" s="265"/>
    </row>
    <row r="279" spans="7:9" ht="15.75" customHeight="1" x14ac:dyDescent="0.25">
      <c r="G279" s="305"/>
      <c r="H279" s="264"/>
      <c r="I279" s="265"/>
    </row>
    <row r="280" spans="7:9" ht="15.75" customHeight="1" x14ac:dyDescent="0.25">
      <c r="G280" s="305"/>
      <c r="H280" s="264"/>
      <c r="I280" s="265"/>
    </row>
    <row r="281" spans="7:9" ht="15.75" customHeight="1" x14ac:dyDescent="0.25">
      <c r="G281" s="305"/>
      <c r="H281" s="264"/>
      <c r="I281" s="265"/>
    </row>
    <row r="282" spans="7:9" ht="15.75" customHeight="1" x14ac:dyDescent="0.25">
      <c r="G282" s="305"/>
      <c r="H282" s="264"/>
      <c r="I282" s="265"/>
    </row>
    <row r="283" spans="7:9" ht="15.75" customHeight="1" x14ac:dyDescent="0.25">
      <c r="G283" s="305"/>
      <c r="H283" s="264"/>
      <c r="I283" s="265"/>
    </row>
    <row r="284" spans="7:9" ht="15.75" customHeight="1" x14ac:dyDescent="0.25">
      <c r="G284" s="305"/>
      <c r="H284" s="264"/>
      <c r="I284" s="265"/>
    </row>
    <row r="285" spans="7:9" ht="15.75" customHeight="1" x14ac:dyDescent="0.25">
      <c r="G285" s="305"/>
      <c r="H285" s="264"/>
      <c r="I285" s="265"/>
    </row>
    <row r="286" spans="7:9" ht="15.75" customHeight="1" x14ac:dyDescent="0.25">
      <c r="G286" s="305"/>
      <c r="H286" s="264"/>
      <c r="I286" s="265"/>
    </row>
    <row r="287" spans="7:9" ht="15.75" customHeight="1" x14ac:dyDescent="0.25">
      <c r="G287" s="305"/>
      <c r="H287" s="264"/>
      <c r="I287" s="265"/>
    </row>
    <row r="288" spans="7:9" ht="15.75" customHeight="1" x14ac:dyDescent="0.25">
      <c r="G288" s="305"/>
      <c r="H288" s="264"/>
      <c r="I288" s="265"/>
    </row>
    <row r="289" spans="7:9" ht="15.75" customHeight="1" x14ac:dyDescent="0.25">
      <c r="G289" s="305"/>
      <c r="H289" s="264"/>
      <c r="I289" s="265"/>
    </row>
    <row r="290" spans="7:9" ht="15.75" customHeight="1" x14ac:dyDescent="0.25">
      <c r="G290" s="305"/>
      <c r="H290" s="264"/>
      <c r="I290" s="265"/>
    </row>
    <row r="291" spans="7:9" ht="15.75" customHeight="1" x14ac:dyDescent="0.25">
      <c r="G291" s="305"/>
      <c r="H291" s="264"/>
      <c r="I291" s="265"/>
    </row>
    <row r="292" spans="7:9" ht="15.75" customHeight="1" x14ac:dyDescent="0.25">
      <c r="G292" s="305"/>
      <c r="H292" s="264"/>
      <c r="I292" s="265"/>
    </row>
    <row r="293" spans="7:9" ht="15.75" customHeight="1" x14ac:dyDescent="0.25">
      <c r="G293" s="305"/>
      <c r="H293" s="264"/>
      <c r="I293" s="265"/>
    </row>
    <row r="294" spans="7:9" ht="15.75" customHeight="1" x14ac:dyDescent="0.25">
      <c r="G294" s="305"/>
      <c r="H294" s="264"/>
      <c r="I294" s="265"/>
    </row>
    <row r="295" spans="7:9" ht="15.75" customHeight="1" x14ac:dyDescent="0.25">
      <c r="G295" s="305"/>
      <c r="H295" s="264"/>
      <c r="I295" s="265"/>
    </row>
    <row r="296" spans="7:9" ht="15.75" customHeight="1" x14ac:dyDescent="0.25">
      <c r="G296" s="305"/>
      <c r="H296" s="264"/>
      <c r="I296" s="265"/>
    </row>
    <row r="297" spans="7:9" ht="15.75" customHeight="1" x14ac:dyDescent="0.25">
      <c r="G297" s="305"/>
      <c r="H297" s="264"/>
      <c r="I297" s="265"/>
    </row>
    <row r="298" spans="7:9" ht="15.75" customHeight="1" x14ac:dyDescent="0.25">
      <c r="G298" s="305"/>
      <c r="H298" s="264"/>
      <c r="I298" s="265"/>
    </row>
    <row r="299" spans="7:9" ht="15.75" customHeight="1" x14ac:dyDescent="0.25">
      <c r="G299" s="305"/>
      <c r="H299" s="264"/>
      <c r="I299" s="265"/>
    </row>
    <row r="300" spans="7:9" ht="15.75" customHeight="1" x14ac:dyDescent="0.25">
      <c r="G300" s="305"/>
      <c r="H300" s="264"/>
      <c r="I300" s="265"/>
    </row>
    <row r="301" spans="7:9" ht="15.75" customHeight="1" x14ac:dyDescent="0.25">
      <c r="G301" s="305"/>
      <c r="H301" s="264"/>
      <c r="I301" s="265"/>
    </row>
    <row r="302" spans="7:9" ht="15.75" customHeight="1" x14ac:dyDescent="0.25">
      <c r="G302" s="305"/>
      <c r="H302" s="264"/>
      <c r="I302" s="265"/>
    </row>
    <row r="303" spans="7:9" ht="15.75" customHeight="1" x14ac:dyDescent="0.25">
      <c r="G303" s="305"/>
      <c r="H303" s="264"/>
      <c r="I303" s="265"/>
    </row>
    <row r="304" spans="7:9" ht="15.75" customHeight="1" x14ac:dyDescent="0.25">
      <c r="G304" s="305"/>
      <c r="H304" s="264"/>
      <c r="I304" s="265"/>
    </row>
    <row r="305" spans="7:9" ht="15.75" customHeight="1" x14ac:dyDescent="0.25">
      <c r="G305" s="305"/>
      <c r="H305" s="264"/>
      <c r="I305" s="265"/>
    </row>
    <row r="306" spans="7:9" ht="15.75" customHeight="1" x14ac:dyDescent="0.25">
      <c r="G306" s="305"/>
      <c r="H306" s="264"/>
      <c r="I306" s="265"/>
    </row>
    <row r="307" spans="7:9" ht="15.75" customHeight="1" x14ac:dyDescent="0.25">
      <c r="G307" s="305"/>
      <c r="H307" s="264"/>
      <c r="I307" s="265"/>
    </row>
    <row r="308" spans="7:9" ht="15.75" customHeight="1" x14ac:dyDescent="0.25">
      <c r="G308" s="305"/>
      <c r="H308" s="264"/>
      <c r="I308" s="265"/>
    </row>
    <row r="309" spans="7:9" ht="15.75" customHeight="1" x14ac:dyDescent="0.25">
      <c r="G309" s="305"/>
      <c r="H309" s="264"/>
      <c r="I309" s="265"/>
    </row>
    <row r="310" spans="7:9" ht="15.75" customHeight="1" x14ac:dyDescent="0.25">
      <c r="G310" s="305"/>
      <c r="H310" s="264"/>
      <c r="I310" s="265"/>
    </row>
    <row r="311" spans="7:9" ht="15.75" customHeight="1" x14ac:dyDescent="0.25">
      <c r="G311" s="305"/>
      <c r="H311" s="264"/>
      <c r="I311" s="265"/>
    </row>
    <row r="312" spans="7:9" ht="15.75" customHeight="1" x14ac:dyDescent="0.25">
      <c r="G312" s="305"/>
      <c r="H312" s="264"/>
      <c r="I312" s="265"/>
    </row>
    <row r="313" spans="7:9" ht="15.75" customHeight="1" x14ac:dyDescent="0.25">
      <c r="G313" s="305"/>
      <c r="H313" s="264"/>
      <c r="I313" s="265"/>
    </row>
    <row r="314" spans="7:9" ht="15.75" customHeight="1" x14ac:dyDescent="0.25">
      <c r="G314" s="305"/>
      <c r="H314" s="264"/>
      <c r="I314" s="265"/>
    </row>
    <row r="315" spans="7:9" ht="15.75" customHeight="1" x14ac:dyDescent="0.25">
      <c r="G315" s="305"/>
      <c r="H315" s="264"/>
      <c r="I315" s="265"/>
    </row>
    <row r="316" spans="7:9" ht="15.75" customHeight="1" x14ac:dyDescent="0.25">
      <c r="G316" s="305"/>
      <c r="H316" s="264"/>
      <c r="I316" s="265"/>
    </row>
    <row r="317" spans="7:9" ht="15.75" customHeight="1" x14ac:dyDescent="0.25">
      <c r="G317" s="305"/>
      <c r="H317" s="264"/>
      <c r="I317" s="265"/>
    </row>
    <row r="318" spans="7:9" ht="15.75" customHeight="1" x14ac:dyDescent="0.25">
      <c r="G318" s="305"/>
      <c r="H318" s="264"/>
      <c r="I318" s="265"/>
    </row>
    <row r="319" spans="7:9" ht="15.75" customHeight="1" x14ac:dyDescent="0.25">
      <c r="G319" s="305"/>
      <c r="H319" s="264"/>
      <c r="I319" s="265"/>
    </row>
    <row r="320" spans="7:9" ht="15.75" customHeight="1" x14ac:dyDescent="0.25">
      <c r="G320" s="305"/>
      <c r="H320" s="264"/>
      <c r="I320" s="265"/>
    </row>
    <row r="321" spans="7:9" ht="15.75" customHeight="1" x14ac:dyDescent="0.25">
      <c r="G321" s="305"/>
      <c r="H321" s="264"/>
      <c r="I321" s="265"/>
    </row>
    <row r="322" spans="7:9" ht="15.75" customHeight="1" x14ac:dyDescent="0.25">
      <c r="G322" s="305"/>
      <c r="H322" s="264"/>
      <c r="I322" s="265"/>
    </row>
    <row r="323" spans="7:9" ht="15.75" customHeight="1" x14ac:dyDescent="0.25">
      <c r="G323" s="305"/>
      <c r="H323" s="264"/>
      <c r="I323" s="265"/>
    </row>
    <row r="324" spans="7:9" ht="15.75" customHeight="1" x14ac:dyDescent="0.25">
      <c r="G324" s="305"/>
      <c r="H324" s="264"/>
      <c r="I324" s="265"/>
    </row>
    <row r="325" spans="7:9" ht="15.75" customHeight="1" x14ac:dyDescent="0.25">
      <c r="G325" s="305"/>
      <c r="H325" s="264"/>
      <c r="I325" s="265"/>
    </row>
    <row r="326" spans="7:9" ht="15.75" customHeight="1" x14ac:dyDescent="0.25">
      <c r="G326" s="305"/>
      <c r="H326" s="264"/>
      <c r="I326" s="265"/>
    </row>
    <row r="327" spans="7:9" ht="15.75" customHeight="1" x14ac:dyDescent="0.25">
      <c r="G327" s="305"/>
      <c r="H327" s="264"/>
      <c r="I327" s="265"/>
    </row>
    <row r="328" spans="7:9" ht="15.75" customHeight="1" x14ac:dyDescent="0.25">
      <c r="G328" s="305"/>
      <c r="H328" s="264"/>
      <c r="I328" s="265"/>
    </row>
    <row r="329" spans="7:9" ht="15.75" customHeight="1" x14ac:dyDescent="0.25">
      <c r="G329" s="305"/>
      <c r="H329" s="264"/>
      <c r="I329" s="265"/>
    </row>
    <row r="330" spans="7:9" ht="15.75" customHeight="1" x14ac:dyDescent="0.25">
      <c r="G330" s="305"/>
      <c r="H330" s="264"/>
      <c r="I330" s="265"/>
    </row>
    <row r="331" spans="7:9" ht="15.75" customHeight="1" x14ac:dyDescent="0.25">
      <c r="G331" s="305"/>
      <c r="H331" s="264"/>
      <c r="I331" s="265"/>
    </row>
    <row r="332" spans="7:9" ht="15.75" customHeight="1" x14ac:dyDescent="0.25">
      <c r="G332" s="305"/>
      <c r="H332" s="264"/>
      <c r="I332" s="265"/>
    </row>
    <row r="333" spans="7:9" ht="15.75" customHeight="1" x14ac:dyDescent="0.25">
      <c r="G333" s="305"/>
      <c r="H333" s="264"/>
      <c r="I333" s="265"/>
    </row>
    <row r="334" spans="7:9" ht="15.75" customHeight="1" x14ac:dyDescent="0.25">
      <c r="G334" s="305"/>
      <c r="H334" s="264"/>
      <c r="I334" s="265"/>
    </row>
    <row r="335" spans="7:9" ht="15.75" customHeight="1" x14ac:dyDescent="0.25">
      <c r="G335" s="305"/>
      <c r="H335" s="264"/>
      <c r="I335" s="265"/>
    </row>
    <row r="336" spans="7:9" ht="15.75" customHeight="1" x14ac:dyDescent="0.25">
      <c r="G336" s="305"/>
      <c r="H336" s="264"/>
      <c r="I336" s="265"/>
    </row>
    <row r="337" spans="7:9" ht="15.75" customHeight="1" x14ac:dyDescent="0.25">
      <c r="G337" s="305"/>
      <c r="H337" s="264"/>
      <c r="I337" s="265"/>
    </row>
    <row r="338" spans="7:9" ht="15.75" customHeight="1" x14ac:dyDescent="0.25">
      <c r="G338" s="305"/>
      <c r="H338" s="264"/>
      <c r="I338" s="265"/>
    </row>
    <row r="339" spans="7:9" ht="15.75" customHeight="1" x14ac:dyDescent="0.25">
      <c r="G339" s="305"/>
      <c r="H339" s="264"/>
      <c r="I339" s="265"/>
    </row>
    <row r="340" spans="7:9" ht="15.75" customHeight="1" x14ac:dyDescent="0.25">
      <c r="G340" s="305"/>
      <c r="H340" s="264"/>
      <c r="I340" s="265"/>
    </row>
    <row r="341" spans="7:9" ht="15.75" customHeight="1" x14ac:dyDescent="0.25">
      <c r="G341" s="305"/>
      <c r="H341" s="264"/>
      <c r="I341" s="265"/>
    </row>
    <row r="342" spans="7:9" ht="15.75" customHeight="1" x14ac:dyDescent="0.25">
      <c r="G342" s="305"/>
      <c r="H342" s="264"/>
      <c r="I342" s="265"/>
    </row>
    <row r="343" spans="7:9" ht="15.75" customHeight="1" x14ac:dyDescent="0.25">
      <c r="G343" s="305"/>
      <c r="H343" s="264"/>
      <c r="I343" s="265"/>
    </row>
    <row r="344" spans="7:9" ht="15.75" customHeight="1" x14ac:dyDescent="0.25">
      <c r="G344" s="305"/>
      <c r="H344" s="264"/>
      <c r="I344" s="265"/>
    </row>
    <row r="345" spans="7:9" ht="15.75" customHeight="1" x14ac:dyDescent="0.25">
      <c r="G345" s="305"/>
      <c r="H345" s="264"/>
      <c r="I345" s="265"/>
    </row>
    <row r="346" spans="7:9" ht="15.75" customHeight="1" x14ac:dyDescent="0.25">
      <c r="G346" s="305"/>
      <c r="H346" s="264"/>
      <c r="I346" s="265"/>
    </row>
    <row r="347" spans="7:9" ht="15.75" customHeight="1" x14ac:dyDescent="0.25">
      <c r="G347" s="305"/>
      <c r="H347" s="264"/>
      <c r="I347" s="265"/>
    </row>
    <row r="348" spans="7:9" ht="15.75" customHeight="1" x14ac:dyDescent="0.25">
      <c r="G348" s="305"/>
      <c r="H348" s="264"/>
      <c r="I348" s="265"/>
    </row>
    <row r="349" spans="7:9" ht="15.75" customHeight="1" x14ac:dyDescent="0.25">
      <c r="G349" s="305"/>
      <c r="H349" s="264"/>
      <c r="I349" s="265"/>
    </row>
    <row r="350" spans="7:9" ht="15.75" customHeight="1" x14ac:dyDescent="0.25">
      <c r="G350" s="305"/>
      <c r="H350" s="264"/>
      <c r="I350" s="265"/>
    </row>
    <row r="351" spans="7:9" ht="15.75" customHeight="1" x14ac:dyDescent="0.25">
      <c r="G351" s="305"/>
      <c r="H351" s="264"/>
      <c r="I351" s="265"/>
    </row>
    <row r="352" spans="7:9" ht="15.75" customHeight="1" x14ac:dyDescent="0.25">
      <c r="G352" s="305"/>
      <c r="H352" s="264"/>
      <c r="I352" s="265"/>
    </row>
    <row r="353" spans="7:9" ht="15.75" customHeight="1" x14ac:dyDescent="0.25">
      <c r="G353" s="305"/>
      <c r="H353" s="264"/>
      <c r="I353" s="265"/>
    </row>
    <row r="354" spans="7:9" ht="15.75" customHeight="1" x14ac:dyDescent="0.25">
      <c r="G354" s="305"/>
      <c r="H354" s="264"/>
      <c r="I354" s="265"/>
    </row>
    <row r="355" spans="7:9" ht="15.75" customHeight="1" x14ac:dyDescent="0.25">
      <c r="G355" s="305"/>
      <c r="H355" s="264"/>
      <c r="I355" s="265"/>
    </row>
    <row r="356" spans="7:9" ht="15.75" customHeight="1" x14ac:dyDescent="0.25">
      <c r="G356" s="305"/>
      <c r="H356" s="264"/>
      <c r="I356" s="265"/>
    </row>
    <row r="357" spans="7:9" ht="15.75" customHeight="1" x14ac:dyDescent="0.25">
      <c r="G357" s="305"/>
      <c r="H357" s="264"/>
      <c r="I357" s="265"/>
    </row>
    <row r="358" spans="7:9" ht="15.75" customHeight="1" x14ac:dyDescent="0.25">
      <c r="G358" s="305"/>
      <c r="H358" s="264"/>
      <c r="I358" s="265"/>
    </row>
    <row r="359" spans="7:9" ht="15.75" customHeight="1" x14ac:dyDescent="0.25">
      <c r="G359" s="305"/>
      <c r="H359" s="264"/>
      <c r="I359" s="265"/>
    </row>
    <row r="360" spans="7:9" ht="15.75" customHeight="1" x14ac:dyDescent="0.25">
      <c r="G360" s="305"/>
      <c r="H360" s="264"/>
      <c r="I360" s="265"/>
    </row>
    <row r="361" spans="7:9" ht="15.75" customHeight="1" x14ac:dyDescent="0.25">
      <c r="G361" s="305"/>
      <c r="H361" s="264"/>
      <c r="I361" s="265"/>
    </row>
    <row r="362" spans="7:9" ht="15.75" customHeight="1" x14ac:dyDescent="0.25">
      <c r="G362" s="305"/>
      <c r="H362" s="264"/>
      <c r="I362" s="265"/>
    </row>
    <row r="363" spans="7:9" ht="15.75" customHeight="1" x14ac:dyDescent="0.25">
      <c r="G363" s="305"/>
      <c r="H363" s="264"/>
      <c r="I363" s="265"/>
    </row>
    <row r="364" spans="7:9" ht="15.75" customHeight="1" x14ac:dyDescent="0.25">
      <c r="G364" s="305"/>
      <c r="H364" s="264"/>
      <c r="I364" s="265"/>
    </row>
    <row r="365" spans="7:9" ht="15.75" customHeight="1" x14ac:dyDescent="0.25">
      <c r="G365" s="305"/>
      <c r="H365" s="264"/>
      <c r="I365" s="265"/>
    </row>
    <row r="366" spans="7:9" ht="15.75" customHeight="1" x14ac:dyDescent="0.25">
      <c r="G366" s="305"/>
      <c r="H366" s="264"/>
      <c r="I366" s="265"/>
    </row>
    <row r="367" spans="7:9" ht="15.75" customHeight="1" x14ac:dyDescent="0.25">
      <c r="G367" s="305"/>
      <c r="H367" s="264"/>
      <c r="I367" s="265"/>
    </row>
    <row r="368" spans="7:9" ht="15.75" customHeight="1" x14ac:dyDescent="0.25">
      <c r="G368" s="305"/>
      <c r="H368" s="264"/>
      <c r="I368" s="265"/>
    </row>
    <row r="369" spans="7:9" ht="15.75" customHeight="1" x14ac:dyDescent="0.25">
      <c r="G369" s="305"/>
      <c r="H369" s="264"/>
      <c r="I369" s="265"/>
    </row>
    <row r="370" spans="7:9" ht="15.75" customHeight="1" x14ac:dyDescent="0.25">
      <c r="G370" s="305"/>
      <c r="H370" s="264"/>
      <c r="I370" s="265"/>
    </row>
    <row r="371" spans="7:9" ht="15.75" customHeight="1" x14ac:dyDescent="0.25">
      <c r="G371" s="305"/>
      <c r="H371" s="264"/>
      <c r="I371" s="265"/>
    </row>
    <row r="372" spans="7:9" ht="15.75" customHeight="1" x14ac:dyDescent="0.25">
      <c r="G372" s="305"/>
      <c r="H372" s="264"/>
      <c r="I372" s="265"/>
    </row>
    <row r="373" spans="7:9" ht="15.75" customHeight="1" x14ac:dyDescent="0.25">
      <c r="G373" s="305"/>
      <c r="H373" s="264"/>
      <c r="I373" s="265"/>
    </row>
    <row r="374" spans="7:9" ht="15.75" customHeight="1" x14ac:dyDescent="0.25">
      <c r="G374" s="305"/>
      <c r="H374" s="264"/>
      <c r="I374" s="265"/>
    </row>
    <row r="375" spans="7:9" ht="15.75" customHeight="1" x14ac:dyDescent="0.25">
      <c r="G375" s="305"/>
      <c r="H375" s="264"/>
      <c r="I375" s="265"/>
    </row>
    <row r="376" spans="7:9" ht="15.75" customHeight="1" x14ac:dyDescent="0.25">
      <c r="G376" s="305"/>
      <c r="H376" s="264"/>
      <c r="I376" s="265"/>
    </row>
    <row r="377" spans="7:9" ht="15.75" customHeight="1" x14ac:dyDescent="0.25">
      <c r="G377" s="305"/>
      <c r="H377" s="264"/>
      <c r="I377" s="265"/>
    </row>
    <row r="378" spans="7:9" ht="15.75" customHeight="1" x14ac:dyDescent="0.25">
      <c r="G378" s="305"/>
      <c r="H378" s="264"/>
      <c r="I378" s="265"/>
    </row>
    <row r="379" spans="7:9" ht="15.75" customHeight="1" x14ac:dyDescent="0.25">
      <c r="G379" s="305"/>
      <c r="H379" s="264"/>
      <c r="I379" s="265"/>
    </row>
    <row r="380" spans="7:9" ht="15.75" customHeight="1" x14ac:dyDescent="0.25">
      <c r="G380" s="305"/>
      <c r="H380" s="264"/>
      <c r="I380" s="265"/>
    </row>
    <row r="381" spans="7:9" ht="15.75" customHeight="1" x14ac:dyDescent="0.25">
      <c r="G381" s="305"/>
      <c r="H381" s="264"/>
      <c r="I381" s="265"/>
    </row>
    <row r="382" spans="7:9" ht="15.75" customHeight="1" x14ac:dyDescent="0.25">
      <c r="G382" s="305"/>
      <c r="H382" s="264"/>
      <c r="I382" s="265"/>
    </row>
    <row r="383" spans="7:9" ht="15.75" customHeight="1" x14ac:dyDescent="0.25">
      <c r="G383" s="305"/>
      <c r="H383" s="264"/>
      <c r="I383" s="265"/>
    </row>
    <row r="384" spans="7:9" ht="15.75" customHeight="1" x14ac:dyDescent="0.25">
      <c r="G384" s="305"/>
      <c r="H384" s="264"/>
      <c r="I384" s="265"/>
    </row>
    <row r="385" spans="7:9" ht="15.75" customHeight="1" x14ac:dyDescent="0.25">
      <c r="G385" s="305"/>
      <c r="H385" s="264"/>
      <c r="I385" s="265"/>
    </row>
    <row r="386" spans="7:9" ht="15.75" customHeight="1" x14ac:dyDescent="0.25">
      <c r="G386" s="305"/>
      <c r="H386" s="264"/>
      <c r="I386" s="265"/>
    </row>
    <row r="387" spans="7:9" ht="15.75" customHeight="1" x14ac:dyDescent="0.25">
      <c r="G387" s="305"/>
      <c r="H387" s="264"/>
      <c r="I387" s="265"/>
    </row>
    <row r="388" spans="7:9" ht="15.75" customHeight="1" x14ac:dyDescent="0.25">
      <c r="G388" s="305"/>
      <c r="H388" s="264"/>
      <c r="I388" s="265"/>
    </row>
    <row r="389" spans="7:9" ht="15.75" customHeight="1" x14ac:dyDescent="0.25">
      <c r="G389" s="305"/>
      <c r="H389" s="264"/>
      <c r="I389" s="265"/>
    </row>
    <row r="390" spans="7:9" ht="15.75" customHeight="1" x14ac:dyDescent="0.25">
      <c r="G390" s="305"/>
      <c r="H390" s="264"/>
      <c r="I390" s="265"/>
    </row>
    <row r="391" spans="7:9" ht="15.75" customHeight="1" x14ac:dyDescent="0.25">
      <c r="G391" s="305"/>
      <c r="H391" s="264"/>
      <c r="I391" s="265"/>
    </row>
    <row r="392" spans="7:9" ht="15.75" customHeight="1" x14ac:dyDescent="0.25">
      <c r="G392" s="305"/>
      <c r="H392" s="264"/>
      <c r="I392" s="265"/>
    </row>
    <row r="393" spans="7:9" ht="15.75" customHeight="1" x14ac:dyDescent="0.25">
      <c r="G393" s="305"/>
      <c r="H393" s="264"/>
      <c r="I393" s="265"/>
    </row>
    <row r="394" spans="7:9" ht="15.75" customHeight="1" x14ac:dyDescent="0.25">
      <c r="G394" s="305"/>
      <c r="H394" s="264"/>
      <c r="I394" s="265"/>
    </row>
    <row r="395" spans="7:9" ht="15.75" customHeight="1" x14ac:dyDescent="0.25">
      <c r="G395" s="305"/>
      <c r="H395" s="264"/>
      <c r="I395" s="265"/>
    </row>
    <row r="396" spans="7:9" ht="15.75" customHeight="1" x14ac:dyDescent="0.25">
      <c r="G396" s="305"/>
      <c r="H396" s="264"/>
      <c r="I396" s="265"/>
    </row>
    <row r="397" spans="7:9" ht="15.75" customHeight="1" x14ac:dyDescent="0.25">
      <c r="G397" s="305"/>
      <c r="H397" s="264"/>
      <c r="I397" s="265"/>
    </row>
    <row r="398" spans="7:9" ht="15.75" customHeight="1" x14ac:dyDescent="0.25">
      <c r="G398" s="305"/>
      <c r="H398" s="264"/>
      <c r="I398" s="265"/>
    </row>
    <row r="399" spans="7:9" ht="15.75" customHeight="1" x14ac:dyDescent="0.25">
      <c r="G399" s="305"/>
      <c r="H399" s="264"/>
      <c r="I399" s="265"/>
    </row>
    <row r="400" spans="7:9" ht="15.75" customHeight="1" x14ac:dyDescent="0.25">
      <c r="G400" s="305"/>
      <c r="H400" s="264"/>
      <c r="I400" s="265"/>
    </row>
    <row r="401" spans="7:9" ht="15.75" customHeight="1" x14ac:dyDescent="0.25">
      <c r="G401" s="305"/>
      <c r="H401" s="264"/>
      <c r="I401" s="265"/>
    </row>
    <row r="402" spans="7:9" ht="15.75" customHeight="1" x14ac:dyDescent="0.25">
      <c r="G402" s="305"/>
      <c r="H402" s="264"/>
      <c r="I402" s="265"/>
    </row>
    <row r="403" spans="7:9" ht="15.75" customHeight="1" x14ac:dyDescent="0.25">
      <c r="G403" s="305"/>
      <c r="H403" s="264"/>
      <c r="I403" s="265"/>
    </row>
    <row r="404" spans="7:9" ht="15.75" customHeight="1" x14ac:dyDescent="0.25">
      <c r="G404" s="305"/>
      <c r="H404" s="264"/>
      <c r="I404" s="265"/>
    </row>
    <row r="405" spans="7:9" ht="15.75" customHeight="1" x14ac:dyDescent="0.25">
      <c r="G405" s="305"/>
      <c r="H405" s="264"/>
      <c r="I405" s="265"/>
    </row>
    <row r="406" spans="7:9" ht="15.75" customHeight="1" x14ac:dyDescent="0.25">
      <c r="G406" s="305"/>
      <c r="H406" s="264"/>
      <c r="I406" s="265"/>
    </row>
    <row r="407" spans="7:9" ht="15.75" customHeight="1" x14ac:dyDescent="0.25">
      <c r="G407" s="305"/>
      <c r="H407" s="264"/>
      <c r="I407" s="265"/>
    </row>
    <row r="408" spans="7:9" ht="15.75" customHeight="1" x14ac:dyDescent="0.25">
      <c r="G408" s="305"/>
      <c r="H408" s="264"/>
      <c r="I408" s="265"/>
    </row>
    <row r="409" spans="7:9" ht="15.75" customHeight="1" x14ac:dyDescent="0.25">
      <c r="G409" s="305"/>
      <c r="H409" s="264"/>
      <c r="I409" s="265"/>
    </row>
    <row r="410" spans="7:9" ht="15.75" customHeight="1" x14ac:dyDescent="0.25">
      <c r="G410" s="305"/>
      <c r="H410" s="264"/>
      <c r="I410" s="265"/>
    </row>
    <row r="411" spans="7:9" ht="15.75" customHeight="1" x14ac:dyDescent="0.25">
      <c r="G411" s="305"/>
      <c r="H411" s="264"/>
      <c r="I411" s="265"/>
    </row>
    <row r="412" spans="7:9" ht="15.75" customHeight="1" x14ac:dyDescent="0.25">
      <c r="G412" s="305"/>
      <c r="H412" s="264"/>
      <c r="I412" s="265"/>
    </row>
    <row r="413" spans="7:9" ht="15.75" customHeight="1" x14ac:dyDescent="0.25">
      <c r="G413" s="305"/>
      <c r="H413" s="264"/>
      <c r="I413" s="265"/>
    </row>
    <row r="414" spans="7:9" ht="15.75" customHeight="1" x14ac:dyDescent="0.25">
      <c r="G414" s="305"/>
      <c r="H414" s="264"/>
      <c r="I414" s="265"/>
    </row>
    <row r="415" spans="7:9" ht="15.75" customHeight="1" x14ac:dyDescent="0.25">
      <c r="G415" s="305"/>
      <c r="H415" s="264"/>
      <c r="I415" s="265"/>
    </row>
    <row r="416" spans="7:9" ht="15.75" customHeight="1" x14ac:dyDescent="0.25">
      <c r="G416" s="305"/>
      <c r="H416" s="264"/>
      <c r="I416" s="265"/>
    </row>
    <row r="417" spans="7:9" ht="15.75" customHeight="1" x14ac:dyDescent="0.25">
      <c r="G417" s="305"/>
      <c r="H417" s="264"/>
      <c r="I417" s="265"/>
    </row>
    <row r="418" spans="7:9" ht="15.75" customHeight="1" x14ac:dyDescent="0.25">
      <c r="G418" s="305"/>
      <c r="H418" s="264"/>
      <c r="I418" s="265"/>
    </row>
    <row r="419" spans="7:9" ht="15.75" customHeight="1" x14ac:dyDescent="0.25">
      <c r="G419" s="305"/>
      <c r="H419" s="264"/>
      <c r="I419" s="265"/>
    </row>
    <row r="420" spans="7:9" ht="15.75" customHeight="1" x14ac:dyDescent="0.25">
      <c r="G420" s="305"/>
      <c r="H420" s="264"/>
      <c r="I420" s="265"/>
    </row>
    <row r="421" spans="7:9" ht="15.75" customHeight="1" x14ac:dyDescent="0.25">
      <c r="G421" s="305"/>
      <c r="H421" s="264"/>
      <c r="I421" s="265"/>
    </row>
    <row r="422" spans="7:9" ht="15.75" customHeight="1" x14ac:dyDescent="0.25">
      <c r="G422" s="305"/>
      <c r="H422" s="264"/>
      <c r="I422" s="265"/>
    </row>
    <row r="423" spans="7:9" ht="15.75" customHeight="1" x14ac:dyDescent="0.25">
      <c r="G423" s="305"/>
      <c r="H423" s="264"/>
      <c r="I423" s="265"/>
    </row>
    <row r="424" spans="7:9" ht="15.75" customHeight="1" x14ac:dyDescent="0.25">
      <c r="G424" s="305"/>
      <c r="H424" s="264"/>
      <c r="I424" s="265"/>
    </row>
    <row r="425" spans="7:9" ht="15.75" customHeight="1" x14ac:dyDescent="0.25">
      <c r="G425" s="305"/>
      <c r="H425" s="264"/>
      <c r="I425" s="265"/>
    </row>
    <row r="426" spans="7:9" ht="15.75" customHeight="1" x14ac:dyDescent="0.25">
      <c r="G426" s="305"/>
      <c r="H426" s="264"/>
      <c r="I426" s="265"/>
    </row>
    <row r="427" spans="7:9" ht="15.75" customHeight="1" x14ac:dyDescent="0.25">
      <c r="G427" s="305"/>
      <c r="H427" s="264"/>
      <c r="I427" s="265"/>
    </row>
    <row r="428" spans="7:9" ht="15.75" customHeight="1" x14ac:dyDescent="0.25">
      <c r="G428" s="305"/>
      <c r="H428" s="264"/>
      <c r="I428" s="265"/>
    </row>
    <row r="429" spans="7:9" ht="15.75" customHeight="1" x14ac:dyDescent="0.25">
      <c r="G429" s="305"/>
      <c r="H429" s="264"/>
      <c r="I429" s="265"/>
    </row>
    <row r="430" spans="7:9" ht="15.75" customHeight="1" x14ac:dyDescent="0.25">
      <c r="G430" s="305"/>
      <c r="H430" s="264"/>
      <c r="I430" s="265"/>
    </row>
    <row r="431" spans="7:9" ht="15.75" customHeight="1" x14ac:dyDescent="0.25">
      <c r="G431" s="305"/>
      <c r="H431" s="264"/>
      <c r="I431" s="265"/>
    </row>
    <row r="432" spans="7:9" ht="15.75" customHeight="1" x14ac:dyDescent="0.25">
      <c r="G432" s="305"/>
      <c r="H432" s="264"/>
      <c r="I432" s="265"/>
    </row>
    <row r="433" spans="7:9" ht="15.75" customHeight="1" x14ac:dyDescent="0.25">
      <c r="G433" s="305"/>
      <c r="H433" s="264"/>
      <c r="I433" s="265"/>
    </row>
    <row r="434" spans="7:9" ht="15.75" customHeight="1" x14ac:dyDescent="0.25">
      <c r="G434" s="305"/>
      <c r="H434" s="264"/>
      <c r="I434" s="265"/>
    </row>
    <row r="435" spans="7:9" ht="15.75" customHeight="1" x14ac:dyDescent="0.25">
      <c r="G435" s="305"/>
      <c r="H435" s="264"/>
      <c r="I435" s="265"/>
    </row>
    <row r="436" spans="7:9" ht="15.75" customHeight="1" x14ac:dyDescent="0.25">
      <c r="G436" s="305"/>
      <c r="H436" s="264"/>
      <c r="I436" s="265"/>
    </row>
    <row r="437" spans="7:9" ht="15.75" customHeight="1" x14ac:dyDescent="0.25">
      <c r="G437" s="305"/>
      <c r="H437" s="264"/>
      <c r="I437" s="265"/>
    </row>
    <row r="438" spans="7:9" ht="15.75" customHeight="1" x14ac:dyDescent="0.25">
      <c r="G438" s="305"/>
      <c r="H438" s="264"/>
      <c r="I438" s="265"/>
    </row>
    <row r="439" spans="7:9" ht="15.75" customHeight="1" x14ac:dyDescent="0.25">
      <c r="G439" s="305"/>
      <c r="H439" s="264"/>
      <c r="I439" s="265"/>
    </row>
    <row r="440" spans="7:9" ht="15.75" customHeight="1" x14ac:dyDescent="0.25">
      <c r="G440" s="305"/>
      <c r="H440" s="264"/>
      <c r="I440" s="265"/>
    </row>
    <row r="441" spans="7:9" ht="15.75" customHeight="1" x14ac:dyDescent="0.25">
      <c r="G441" s="305"/>
      <c r="H441" s="264"/>
      <c r="I441" s="265"/>
    </row>
    <row r="442" spans="7:9" ht="15.75" customHeight="1" x14ac:dyDescent="0.25">
      <c r="G442" s="305"/>
      <c r="H442" s="264"/>
      <c r="I442" s="265"/>
    </row>
    <row r="443" spans="7:9" ht="15.75" customHeight="1" x14ac:dyDescent="0.25">
      <c r="G443" s="305"/>
      <c r="H443" s="264"/>
      <c r="I443" s="265"/>
    </row>
    <row r="444" spans="7:9" ht="15.75" customHeight="1" x14ac:dyDescent="0.25">
      <c r="G444" s="305"/>
      <c r="H444" s="264"/>
      <c r="I444" s="265"/>
    </row>
    <row r="445" spans="7:9" ht="15.75" customHeight="1" x14ac:dyDescent="0.25">
      <c r="G445" s="305"/>
      <c r="H445" s="264"/>
      <c r="I445" s="265"/>
    </row>
    <row r="446" spans="7:9" ht="15.75" customHeight="1" x14ac:dyDescent="0.25">
      <c r="G446" s="305"/>
      <c r="H446" s="264"/>
      <c r="I446" s="265"/>
    </row>
    <row r="447" spans="7:9" ht="15.75" customHeight="1" x14ac:dyDescent="0.25">
      <c r="G447" s="305"/>
      <c r="H447" s="264"/>
      <c r="I447" s="265"/>
    </row>
    <row r="448" spans="7:9" ht="15.75" customHeight="1" x14ac:dyDescent="0.25">
      <c r="G448" s="305"/>
      <c r="H448" s="264"/>
      <c r="I448" s="265"/>
    </row>
    <row r="449" spans="7:9" ht="15.75" customHeight="1" x14ac:dyDescent="0.25">
      <c r="G449" s="305"/>
      <c r="H449" s="264"/>
      <c r="I449" s="265"/>
    </row>
    <row r="450" spans="7:9" ht="15.75" customHeight="1" x14ac:dyDescent="0.25">
      <c r="G450" s="305"/>
      <c r="H450" s="264"/>
      <c r="I450" s="265"/>
    </row>
    <row r="451" spans="7:9" ht="15.75" customHeight="1" x14ac:dyDescent="0.25">
      <c r="G451" s="305"/>
      <c r="H451" s="264"/>
      <c r="I451" s="265"/>
    </row>
    <row r="452" spans="7:9" ht="15.75" customHeight="1" x14ac:dyDescent="0.25">
      <c r="G452" s="305"/>
      <c r="H452" s="264"/>
      <c r="I452" s="265"/>
    </row>
    <row r="453" spans="7:9" ht="15.75" customHeight="1" x14ac:dyDescent="0.25">
      <c r="G453" s="305"/>
      <c r="H453" s="264"/>
      <c r="I453" s="265"/>
    </row>
    <row r="454" spans="7:9" ht="15.75" customHeight="1" x14ac:dyDescent="0.25">
      <c r="G454" s="305"/>
      <c r="H454" s="264"/>
      <c r="I454" s="265"/>
    </row>
    <row r="455" spans="7:9" ht="15.75" customHeight="1" x14ac:dyDescent="0.25">
      <c r="G455" s="305"/>
      <c r="H455" s="264"/>
      <c r="I455" s="265"/>
    </row>
    <row r="456" spans="7:9" ht="15.75" customHeight="1" x14ac:dyDescent="0.25">
      <c r="G456" s="305"/>
      <c r="H456" s="264"/>
      <c r="I456" s="265"/>
    </row>
    <row r="457" spans="7:9" ht="15.75" customHeight="1" x14ac:dyDescent="0.25">
      <c r="G457" s="305"/>
      <c r="H457" s="264"/>
      <c r="I457" s="265"/>
    </row>
    <row r="458" spans="7:9" ht="15.75" customHeight="1" x14ac:dyDescent="0.25">
      <c r="G458" s="305"/>
      <c r="H458" s="264"/>
      <c r="I458" s="265"/>
    </row>
    <row r="459" spans="7:9" ht="15.75" customHeight="1" x14ac:dyDescent="0.25">
      <c r="G459" s="305"/>
      <c r="H459" s="264"/>
      <c r="I459" s="265"/>
    </row>
    <row r="460" spans="7:9" ht="15.75" customHeight="1" x14ac:dyDescent="0.25">
      <c r="G460" s="305"/>
      <c r="H460" s="264"/>
      <c r="I460" s="265"/>
    </row>
    <row r="461" spans="7:9" ht="15.75" customHeight="1" x14ac:dyDescent="0.25">
      <c r="G461" s="305"/>
      <c r="H461" s="264"/>
      <c r="I461" s="265"/>
    </row>
    <row r="462" spans="7:9" ht="15.75" customHeight="1" x14ac:dyDescent="0.25">
      <c r="G462" s="305"/>
      <c r="H462" s="264"/>
      <c r="I462" s="265"/>
    </row>
    <row r="463" spans="7:9" ht="15.75" customHeight="1" x14ac:dyDescent="0.25">
      <c r="G463" s="305"/>
      <c r="H463" s="264"/>
      <c r="I463" s="265"/>
    </row>
    <row r="464" spans="7:9" ht="15.75" customHeight="1" x14ac:dyDescent="0.25">
      <c r="G464" s="305"/>
      <c r="H464" s="264"/>
      <c r="I464" s="265"/>
    </row>
    <row r="465" spans="7:9" ht="15.75" customHeight="1" x14ac:dyDescent="0.25">
      <c r="G465" s="305"/>
      <c r="H465" s="264"/>
      <c r="I465" s="265"/>
    </row>
    <row r="466" spans="7:9" ht="15.75" customHeight="1" x14ac:dyDescent="0.25">
      <c r="G466" s="305"/>
      <c r="H466" s="264"/>
      <c r="I466" s="265"/>
    </row>
    <row r="467" spans="7:9" ht="15.75" customHeight="1" x14ac:dyDescent="0.25">
      <c r="G467" s="305"/>
      <c r="H467" s="264"/>
      <c r="I467" s="265"/>
    </row>
    <row r="468" spans="7:9" ht="15.75" customHeight="1" x14ac:dyDescent="0.25">
      <c r="G468" s="305"/>
      <c r="H468" s="264"/>
      <c r="I468" s="265"/>
    </row>
    <row r="469" spans="7:9" ht="15.75" customHeight="1" x14ac:dyDescent="0.25">
      <c r="G469" s="305"/>
      <c r="H469" s="264"/>
      <c r="I469" s="265"/>
    </row>
    <row r="470" spans="7:9" ht="15.75" customHeight="1" x14ac:dyDescent="0.25">
      <c r="G470" s="305"/>
      <c r="H470" s="264"/>
      <c r="I470" s="265"/>
    </row>
    <row r="471" spans="7:9" ht="15.75" customHeight="1" x14ac:dyDescent="0.25">
      <c r="G471" s="305"/>
      <c r="H471" s="264"/>
      <c r="I471" s="265"/>
    </row>
    <row r="472" spans="7:9" ht="15.75" customHeight="1" x14ac:dyDescent="0.25">
      <c r="G472" s="305"/>
      <c r="H472" s="264"/>
      <c r="I472" s="265"/>
    </row>
    <row r="473" spans="7:9" ht="15.75" customHeight="1" x14ac:dyDescent="0.25">
      <c r="G473" s="305"/>
      <c r="H473" s="264"/>
      <c r="I473" s="265"/>
    </row>
    <row r="474" spans="7:9" ht="15.75" customHeight="1" x14ac:dyDescent="0.25">
      <c r="G474" s="305"/>
      <c r="H474" s="264"/>
      <c r="I474" s="265"/>
    </row>
    <row r="475" spans="7:9" ht="15.75" customHeight="1" x14ac:dyDescent="0.25">
      <c r="G475" s="305"/>
      <c r="H475" s="264"/>
      <c r="I475" s="265"/>
    </row>
    <row r="476" spans="7:9" ht="15.75" customHeight="1" x14ac:dyDescent="0.25">
      <c r="G476" s="305"/>
      <c r="H476" s="264"/>
      <c r="I476" s="265"/>
    </row>
    <row r="477" spans="7:9" ht="15.75" customHeight="1" x14ac:dyDescent="0.25">
      <c r="G477" s="305"/>
      <c r="H477" s="264"/>
      <c r="I477" s="265"/>
    </row>
    <row r="478" spans="7:9" ht="15.75" customHeight="1" x14ac:dyDescent="0.25">
      <c r="G478" s="305"/>
      <c r="H478" s="264"/>
      <c r="I478" s="265"/>
    </row>
    <row r="479" spans="7:9" ht="15.75" customHeight="1" x14ac:dyDescent="0.25">
      <c r="G479" s="305"/>
      <c r="H479" s="264"/>
      <c r="I479" s="265"/>
    </row>
    <row r="480" spans="7:9" ht="15.75" customHeight="1" x14ac:dyDescent="0.25">
      <c r="G480" s="305"/>
      <c r="H480" s="264"/>
      <c r="I480" s="265"/>
    </row>
    <row r="481" spans="7:9" ht="15.75" customHeight="1" x14ac:dyDescent="0.25">
      <c r="G481" s="305"/>
      <c r="H481" s="264"/>
      <c r="I481" s="265"/>
    </row>
    <row r="482" spans="7:9" ht="15.75" customHeight="1" x14ac:dyDescent="0.25">
      <c r="G482" s="305"/>
      <c r="H482" s="264"/>
      <c r="I482" s="265"/>
    </row>
    <row r="483" spans="7:9" ht="15.75" customHeight="1" x14ac:dyDescent="0.25">
      <c r="G483" s="305"/>
      <c r="H483" s="264"/>
      <c r="I483" s="265"/>
    </row>
    <row r="484" spans="7:9" ht="15.75" customHeight="1" x14ac:dyDescent="0.25">
      <c r="G484" s="305"/>
      <c r="H484" s="264"/>
      <c r="I484" s="265"/>
    </row>
    <row r="485" spans="7:9" ht="15.75" customHeight="1" x14ac:dyDescent="0.25">
      <c r="G485" s="305"/>
      <c r="H485" s="264"/>
      <c r="I485" s="265"/>
    </row>
    <row r="486" spans="7:9" ht="15.75" customHeight="1" x14ac:dyDescent="0.25">
      <c r="G486" s="305"/>
      <c r="H486" s="264"/>
      <c r="I486" s="265"/>
    </row>
    <row r="487" spans="7:9" ht="15.75" customHeight="1" x14ac:dyDescent="0.25">
      <c r="G487" s="305"/>
      <c r="H487" s="264"/>
      <c r="I487" s="265"/>
    </row>
    <row r="488" spans="7:9" ht="15.75" customHeight="1" x14ac:dyDescent="0.25">
      <c r="G488" s="305"/>
      <c r="H488" s="264"/>
      <c r="I488" s="265"/>
    </row>
    <row r="489" spans="7:9" ht="15.75" customHeight="1" x14ac:dyDescent="0.25">
      <c r="G489" s="305"/>
      <c r="H489" s="264"/>
      <c r="I489" s="265"/>
    </row>
    <row r="490" spans="7:9" ht="15.75" customHeight="1" x14ac:dyDescent="0.25">
      <c r="G490" s="305"/>
      <c r="H490" s="264"/>
      <c r="I490" s="265"/>
    </row>
    <row r="491" spans="7:9" ht="15.75" customHeight="1" x14ac:dyDescent="0.25">
      <c r="G491" s="305"/>
      <c r="H491" s="264"/>
      <c r="I491" s="265"/>
    </row>
    <row r="492" spans="7:9" ht="15.75" customHeight="1" x14ac:dyDescent="0.25">
      <c r="G492" s="305"/>
      <c r="H492" s="264"/>
      <c r="I492" s="265"/>
    </row>
    <row r="493" spans="7:9" ht="15.75" customHeight="1" x14ac:dyDescent="0.25">
      <c r="G493" s="305"/>
      <c r="H493" s="264"/>
      <c r="I493" s="265"/>
    </row>
    <row r="494" spans="7:9" ht="15.75" customHeight="1" x14ac:dyDescent="0.25">
      <c r="G494" s="305"/>
      <c r="H494" s="264"/>
      <c r="I494" s="265"/>
    </row>
    <row r="495" spans="7:9" ht="15.75" customHeight="1" x14ac:dyDescent="0.25">
      <c r="G495" s="305"/>
      <c r="H495" s="264"/>
      <c r="I495" s="265"/>
    </row>
    <row r="496" spans="7:9" ht="15.75" customHeight="1" x14ac:dyDescent="0.25">
      <c r="G496" s="305"/>
      <c r="H496" s="264"/>
      <c r="I496" s="265"/>
    </row>
    <row r="497" spans="7:9" ht="15.75" customHeight="1" x14ac:dyDescent="0.25">
      <c r="G497" s="305"/>
      <c r="H497" s="264"/>
      <c r="I497" s="265"/>
    </row>
    <row r="498" spans="7:9" ht="15.75" customHeight="1" x14ac:dyDescent="0.25">
      <c r="G498" s="305"/>
      <c r="H498" s="264"/>
      <c r="I498" s="265"/>
    </row>
    <row r="499" spans="7:9" ht="15.75" customHeight="1" x14ac:dyDescent="0.25">
      <c r="G499" s="305"/>
      <c r="H499" s="264"/>
      <c r="I499" s="265"/>
    </row>
    <row r="500" spans="7:9" ht="15.75" customHeight="1" x14ac:dyDescent="0.25">
      <c r="G500" s="305"/>
      <c r="H500" s="264"/>
      <c r="I500" s="265"/>
    </row>
    <row r="501" spans="7:9" ht="15.75" customHeight="1" x14ac:dyDescent="0.25">
      <c r="G501" s="305"/>
      <c r="H501" s="264"/>
      <c r="I501" s="265"/>
    </row>
    <row r="502" spans="7:9" ht="15.75" customHeight="1" x14ac:dyDescent="0.25">
      <c r="G502" s="305"/>
      <c r="H502" s="264"/>
      <c r="I502" s="265"/>
    </row>
    <row r="503" spans="7:9" ht="15.75" customHeight="1" x14ac:dyDescent="0.25">
      <c r="G503" s="305"/>
      <c r="H503" s="264"/>
      <c r="I503" s="265"/>
    </row>
    <row r="504" spans="7:9" ht="15.75" customHeight="1" x14ac:dyDescent="0.25">
      <c r="G504" s="305"/>
      <c r="H504" s="264"/>
      <c r="I504" s="265"/>
    </row>
    <row r="505" spans="7:9" ht="15.75" customHeight="1" x14ac:dyDescent="0.25">
      <c r="G505" s="305"/>
      <c r="H505" s="264"/>
      <c r="I505" s="265"/>
    </row>
    <row r="506" spans="7:9" ht="15.75" customHeight="1" x14ac:dyDescent="0.25">
      <c r="G506" s="305"/>
      <c r="H506" s="264"/>
      <c r="I506" s="265"/>
    </row>
    <row r="507" spans="7:9" ht="15.75" customHeight="1" x14ac:dyDescent="0.25">
      <c r="G507" s="305"/>
      <c r="H507" s="264"/>
      <c r="I507" s="265"/>
    </row>
    <row r="508" spans="7:9" ht="15.75" customHeight="1" x14ac:dyDescent="0.25">
      <c r="G508" s="305"/>
      <c r="H508" s="264"/>
      <c r="I508" s="265"/>
    </row>
    <row r="509" spans="7:9" ht="15.75" customHeight="1" x14ac:dyDescent="0.25">
      <c r="G509" s="305"/>
      <c r="H509" s="264"/>
      <c r="I509" s="265"/>
    </row>
    <row r="510" spans="7:9" ht="15.75" customHeight="1" x14ac:dyDescent="0.25">
      <c r="G510" s="305"/>
      <c r="H510" s="264"/>
      <c r="I510" s="265"/>
    </row>
    <row r="511" spans="7:9" ht="15.75" customHeight="1" x14ac:dyDescent="0.25">
      <c r="G511" s="305"/>
      <c r="H511" s="264"/>
      <c r="I511" s="265"/>
    </row>
    <row r="512" spans="7:9" ht="15.75" customHeight="1" x14ac:dyDescent="0.25">
      <c r="G512" s="305"/>
      <c r="H512" s="264"/>
      <c r="I512" s="265"/>
    </row>
    <row r="513" spans="7:9" ht="15.75" customHeight="1" x14ac:dyDescent="0.25">
      <c r="G513" s="305"/>
      <c r="H513" s="264"/>
      <c r="I513" s="265"/>
    </row>
    <row r="514" spans="7:9" ht="15.75" customHeight="1" x14ac:dyDescent="0.25">
      <c r="G514" s="305"/>
      <c r="H514" s="264"/>
      <c r="I514" s="265"/>
    </row>
    <row r="515" spans="7:9" ht="15.75" customHeight="1" x14ac:dyDescent="0.25">
      <c r="G515" s="305"/>
      <c r="H515" s="264"/>
      <c r="I515" s="265"/>
    </row>
    <row r="516" spans="7:9" ht="15.75" customHeight="1" x14ac:dyDescent="0.25">
      <c r="G516" s="305"/>
      <c r="H516" s="264"/>
      <c r="I516" s="265"/>
    </row>
    <row r="517" spans="7:9" ht="15.75" customHeight="1" x14ac:dyDescent="0.25">
      <c r="G517" s="305"/>
      <c r="H517" s="264"/>
      <c r="I517" s="265"/>
    </row>
    <row r="518" spans="7:9" ht="15.75" customHeight="1" x14ac:dyDescent="0.25">
      <c r="G518" s="305"/>
      <c r="H518" s="264"/>
      <c r="I518" s="265"/>
    </row>
    <row r="519" spans="7:9" ht="15.75" customHeight="1" x14ac:dyDescent="0.25">
      <c r="G519" s="305"/>
      <c r="H519" s="264"/>
      <c r="I519" s="265"/>
    </row>
    <row r="520" spans="7:9" ht="15.75" customHeight="1" x14ac:dyDescent="0.25">
      <c r="G520" s="305"/>
      <c r="H520" s="264"/>
      <c r="I520" s="265"/>
    </row>
    <row r="521" spans="7:9" ht="15.75" customHeight="1" x14ac:dyDescent="0.25">
      <c r="G521" s="305"/>
      <c r="H521" s="264"/>
      <c r="I521" s="265"/>
    </row>
    <row r="522" spans="7:9" ht="15.75" customHeight="1" x14ac:dyDescent="0.25">
      <c r="G522" s="305"/>
      <c r="H522" s="264"/>
      <c r="I522" s="265"/>
    </row>
    <row r="523" spans="7:9" ht="15.75" customHeight="1" x14ac:dyDescent="0.25">
      <c r="G523" s="305"/>
      <c r="H523" s="264"/>
      <c r="I523" s="265"/>
    </row>
    <row r="524" spans="7:9" ht="15.75" customHeight="1" x14ac:dyDescent="0.25">
      <c r="G524" s="305"/>
      <c r="H524" s="264"/>
      <c r="I524" s="265"/>
    </row>
    <row r="525" spans="7:9" ht="15.75" customHeight="1" x14ac:dyDescent="0.25">
      <c r="G525" s="305"/>
      <c r="H525" s="264"/>
      <c r="I525" s="265"/>
    </row>
    <row r="526" spans="7:9" ht="15.75" customHeight="1" x14ac:dyDescent="0.25">
      <c r="G526" s="305"/>
      <c r="H526" s="264"/>
      <c r="I526" s="265"/>
    </row>
    <row r="527" spans="7:9" ht="15.75" customHeight="1" x14ac:dyDescent="0.25">
      <c r="G527" s="305"/>
      <c r="H527" s="264"/>
      <c r="I527" s="265"/>
    </row>
    <row r="528" spans="7:9" ht="15.75" customHeight="1" x14ac:dyDescent="0.25">
      <c r="G528" s="305"/>
      <c r="H528" s="264"/>
      <c r="I528" s="265"/>
    </row>
    <row r="529" spans="7:9" ht="15.75" customHeight="1" x14ac:dyDescent="0.25">
      <c r="G529" s="305"/>
      <c r="H529" s="264"/>
      <c r="I529" s="265"/>
    </row>
    <row r="530" spans="7:9" ht="15.75" customHeight="1" x14ac:dyDescent="0.25">
      <c r="G530" s="305"/>
      <c r="H530" s="264"/>
      <c r="I530" s="265"/>
    </row>
    <row r="531" spans="7:9" ht="15.75" customHeight="1" x14ac:dyDescent="0.25">
      <c r="G531" s="305"/>
      <c r="H531" s="264"/>
      <c r="I531" s="265"/>
    </row>
    <row r="532" spans="7:9" ht="15.75" customHeight="1" x14ac:dyDescent="0.25">
      <c r="G532" s="305"/>
      <c r="H532" s="264"/>
      <c r="I532" s="265"/>
    </row>
    <row r="533" spans="7:9" ht="15.75" customHeight="1" x14ac:dyDescent="0.25">
      <c r="G533" s="305"/>
      <c r="H533" s="264"/>
      <c r="I533" s="265"/>
    </row>
    <row r="534" spans="7:9" ht="15.75" customHeight="1" x14ac:dyDescent="0.25">
      <c r="G534" s="305"/>
      <c r="H534" s="264"/>
      <c r="I534" s="265"/>
    </row>
    <row r="535" spans="7:9" ht="15.75" customHeight="1" x14ac:dyDescent="0.25">
      <c r="G535" s="305"/>
      <c r="H535" s="264"/>
      <c r="I535" s="265"/>
    </row>
    <row r="536" spans="7:9" ht="15.75" customHeight="1" x14ac:dyDescent="0.25">
      <c r="G536" s="305"/>
      <c r="H536" s="264"/>
      <c r="I536" s="265"/>
    </row>
    <row r="537" spans="7:9" ht="15.75" customHeight="1" x14ac:dyDescent="0.25">
      <c r="G537" s="305"/>
      <c r="H537" s="264"/>
      <c r="I537" s="265"/>
    </row>
    <row r="538" spans="7:9" ht="15.75" customHeight="1" x14ac:dyDescent="0.25">
      <c r="G538" s="305"/>
      <c r="H538" s="264"/>
      <c r="I538" s="265"/>
    </row>
    <row r="539" spans="7:9" ht="15.75" customHeight="1" x14ac:dyDescent="0.25">
      <c r="G539" s="305"/>
      <c r="H539" s="264"/>
      <c r="I539" s="265"/>
    </row>
    <row r="540" spans="7:9" ht="15.75" customHeight="1" x14ac:dyDescent="0.25">
      <c r="G540" s="305"/>
      <c r="H540" s="264"/>
      <c r="I540" s="265"/>
    </row>
    <row r="541" spans="7:9" ht="15.75" customHeight="1" x14ac:dyDescent="0.25">
      <c r="G541" s="305"/>
      <c r="H541" s="264"/>
      <c r="I541" s="265"/>
    </row>
    <row r="542" spans="7:9" ht="15.75" customHeight="1" x14ac:dyDescent="0.25">
      <c r="G542" s="305"/>
      <c r="H542" s="264"/>
      <c r="I542" s="265"/>
    </row>
    <row r="543" spans="7:9" ht="15.75" customHeight="1" x14ac:dyDescent="0.25">
      <c r="G543" s="305"/>
      <c r="H543" s="264"/>
      <c r="I543" s="265"/>
    </row>
    <row r="544" spans="7:9" ht="15.75" customHeight="1" x14ac:dyDescent="0.25">
      <c r="G544" s="305"/>
      <c r="H544" s="264"/>
      <c r="I544" s="265"/>
    </row>
    <row r="545" spans="7:9" ht="15.75" customHeight="1" x14ac:dyDescent="0.25">
      <c r="G545" s="305"/>
      <c r="H545" s="264"/>
      <c r="I545" s="265"/>
    </row>
    <row r="546" spans="7:9" ht="15.75" customHeight="1" x14ac:dyDescent="0.25">
      <c r="G546" s="305"/>
      <c r="H546" s="264"/>
      <c r="I546" s="265"/>
    </row>
    <row r="547" spans="7:9" ht="15.75" customHeight="1" x14ac:dyDescent="0.25">
      <c r="G547" s="305"/>
      <c r="H547" s="264"/>
      <c r="I547" s="265"/>
    </row>
    <row r="548" spans="7:9" ht="15.75" customHeight="1" x14ac:dyDescent="0.25">
      <c r="G548" s="305"/>
      <c r="H548" s="264"/>
      <c r="I548" s="265"/>
    </row>
    <row r="549" spans="7:9" ht="15.75" customHeight="1" x14ac:dyDescent="0.25">
      <c r="G549" s="305"/>
      <c r="H549" s="264"/>
      <c r="I549" s="265"/>
    </row>
    <row r="550" spans="7:9" ht="15.75" customHeight="1" x14ac:dyDescent="0.25">
      <c r="G550" s="305"/>
      <c r="H550" s="264"/>
      <c r="I550" s="265"/>
    </row>
    <row r="551" spans="7:9" ht="15.75" customHeight="1" x14ac:dyDescent="0.25">
      <c r="G551" s="305"/>
      <c r="H551" s="264"/>
      <c r="I551" s="265"/>
    </row>
    <row r="552" spans="7:9" ht="15.75" customHeight="1" x14ac:dyDescent="0.25">
      <c r="G552" s="305"/>
      <c r="H552" s="264"/>
      <c r="I552" s="265"/>
    </row>
    <row r="553" spans="7:9" ht="15.75" customHeight="1" x14ac:dyDescent="0.25">
      <c r="G553" s="305"/>
      <c r="H553" s="264"/>
      <c r="I553" s="265"/>
    </row>
    <row r="554" spans="7:9" ht="15.75" customHeight="1" x14ac:dyDescent="0.25">
      <c r="G554" s="305"/>
      <c r="H554" s="264"/>
      <c r="I554" s="265"/>
    </row>
    <row r="555" spans="7:9" ht="15.75" customHeight="1" x14ac:dyDescent="0.25">
      <c r="G555" s="305"/>
      <c r="H555" s="264"/>
      <c r="I555" s="265"/>
    </row>
    <row r="556" spans="7:9" ht="15.75" customHeight="1" x14ac:dyDescent="0.25">
      <c r="G556" s="305"/>
      <c r="H556" s="264"/>
      <c r="I556" s="265"/>
    </row>
    <row r="557" spans="7:9" ht="15.75" customHeight="1" x14ac:dyDescent="0.25">
      <c r="G557" s="305"/>
      <c r="H557" s="264"/>
      <c r="I557" s="265"/>
    </row>
    <row r="558" spans="7:9" ht="15.75" customHeight="1" x14ac:dyDescent="0.25">
      <c r="G558" s="305"/>
      <c r="H558" s="264"/>
      <c r="I558" s="265"/>
    </row>
    <row r="559" spans="7:9" ht="15.75" customHeight="1" x14ac:dyDescent="0.25">
      <c r="G559" s="305"/>
      <c r="H559" s="264"/>
      <c r="I559" s="265"/>
    </row>
    <row r="560" spans="7:9" ht="15.75" customHeight="1" x14ac:dyDescent="0.25">
      <c r="G560" s="305"/>
      <c r="H560" s="264"/>
      <c r="I560" s="265"/>
    </row>
    <row r="561" spans="7:9" ht="15.75" customHeight="1" x14ac:dyDescent="0.25">
      <c r="G561" s="305"/>
      <c r="H561" s="264"/>
      <c r="I561" s="265"/>
    </row>
    <row r="562" spans="7:9" ht="15.75" customHeight="1" x14ac:dyDescent="0.25">
      <c r="G562" s="305"/>
      <c r="H562" s="264"/>
      <c r="I562" s="265"/>
    </row>
    <row r="563" spans="7:9" ht="15.75" customHeight="1" x14ac:dyDescent="0.25">
      <c r="G563" s="305"/>
      <c r="H563" s="264"/>
      <c r="I563" s="265"/>
    </row>
    <row r="564" spans="7:9" ht="15.75" customHeight="1" x14ac:dyDescent="0.25">
      <c r="G564" s="305"/>
      <c r="H564" s="264"/>
      <c r="I564" s="265"/>
    </row>
    <row r="565" spans="7:9" ht="15.75" customHeight="1" x14ac:dyDescent="0.25">
      <c r="G565" s="305"/>
      <c r="H565" s="264"/>
      <c r="I565" s="265"/>
    </row>
    <row r="566" spans="7:9" ht="15.75" customHeight="1" x14ac:dyDescent="0.25">
      <c r="G566" s="305"/>
      <c r="H566" s="264"/>
      <c r="I566" s="265"/>
    </row>
    <row r="567" spans="7:9" ht="15.75" customHeight="1" x14ac:dyDescent="0.25">
      <c r="G567" s="305"/>
      <c r="H567" s="264"/>
      <c r="I567" s="265"/>
    </row>
    <row r="568" spans="7:9" ht="15.75" customHeight="1" x14ac:dyDescent="0.25">
      <c r="G568" s="305"/>
      <c r="H568" s="264"/>
      <c r="I568" s="265"/>
    </row>
    <row r="569" spans="7:9" ht="15.75" customHeight="1" x14ac:dyDescent="0.25">
      <c r="G569" s="305"/>
      <c r="H569" s="264"/>
      <c r="I569" s="265"/>
    </row>
    <row r="570" spans="7:9" ht="15.75" customHeight="1" x14ac:dyDescent="0.25">
      <c r="G570" s="305"/>
      <c r="H570" s="264"/>
      <c r="I570" s="265"/>
    </row>
    <row r="571" spans="7:9" ht="15.75" customHeight="1" x14ac:dyDescent="0.25">
      <c r="G571" s="305"/>
      <c r="H571" s="264"/>
      <c r="I571" s="265"/>
    </row>
    <row r="572" spans="7:9" ht="15.75" customHeight="1" x14ac:dyDescent="0.25">
      <c r="G572" s="305"/>
      <c r="H572" s="264"/>
      <c r="I572" s="265"/>
    </row>
    <row r="573" spans="7:9" ht="15.75" customHeight="1" x14ac:dyDescent="0.25">
      <c r="G573" s="305"/>
      <c r="H573" s="264"/>
      <c r="I573" s="265"/>
    </row>
    <row r="574" spans="7:9" ht="15.75" customHeight="1" x14ac:dyDescent="0.25">
      <c r="G574" s="305"/>
      <c r="H574" s="264"/>
      <c r="I574" s="265"/>
    </row>
    <row r="575" spans="7:9" ht="15.75" customHeight="1" x14ac:dyDescent="0.25">
      <c r="G575" s="305"/>
      <c r="H575" s="264"/>
      <c r="I575" s="265"/>
    </row>
    <row r="576" spans="7:9" ht="15.75" customHeight="1" x14ac:dyDescent="0.25">
      <c r="G576" s="305"/>
      <c r="H576" s="264"/>
      <c r="I576" s="265"/>
    </row>
    <row r="577" spans="7:9" ht="15.75" customHeight="1" x14ac:dyDescent="0.25">
      <c r="G577" s="305"/>
      <c r="H577" s="264"/>
      <c r="I577" s="265"/>
    </row>
    <row r="578" spans="7:9" ht="15.75" customHeight="1" x14ac:dyDescent="0.25">
      <c r="G578" s="305"/>
      <c r="H578" s="264"/>
      <c r="I578" s="265"/>
    </row>
    <row r="579" spans="7:9" ht="15.75" customHeight="1" x14ac:dyDescent="0.25">
      <c r="G579" s="305"/>
      <c r="H579" s="264"/>
      <c r="I579" s="265"/>
    </row>
    <row r="580" spans="7:9" ht="15.75" customHeight="1" x14ac:dyDescent="0.25">
      <c r="G580" s="305"/>
      <c r="H580" s="264"/>
      <c r="I580" s="265"/>
    </row>
    <row r="581" spans="7:9" ht="15.75" customHeight="1" x14ac:dyDescent="0.25">
      <c r="G581" s="305"/>
      <c r="H581" s="264"/>
      <c r="I581" s="265"/>
    </row>
    <row r="582" spans="7:9" ht="15.75" customHeight="1" x14ac:dyDescent="0.25">
      <c r="G582" s="305"/>
      <c r="H582" s="264"/>
      <c r="I582" s="265"/>
    </row>
    <row r="583" spans="7:9" ht="15.75" customHeight="1" x14ac:dyDescent="0.25">
      <c r="G583" s="305"/>
      <c r="H583" s="264"/>
      <c r="I583" s="265"/>
    </row>
    <row r="584" spans="7:9" ht="15.75" customHeight="1" x14ac:dyDescent="0.25">
      <c r="G584" s="305"/>
      <c r="H584" s="264"/>
      <c r="I584" s="265"/>
    </row>
    <row r="585" spans="7:9" ht="15.75" customHeight="1" x14ac:dyDescent="0.25">
      <c r="G585" s="305"/>
      <c r="H585" s="264"/>
      <c r="I585" s="265"/>
    </row>
    <row r="586" spans="7:9" ht="15.75" customHeight="1" x14ac:dyDescent="0.25">
      <c r="G586" s="305"/>
      <c r="H586" s="264"/>
      <c r="I586" s="265"/>
    </row>
    <row r="587" spans="7:9" ht="15.75" customHeight="1" x14ac:dyDescent="0.25">
      <c r="G587" s="305"/>
      <c r="H587" s="264"/>
      <c r="I587" s="265"/>
    </row>
    <row r="588" spans="7:9" ht="15.75" customHeight="1" x14ac:dyDescent="0.25">
      <c r="G588" s="305"/>
      <c r="H588" s="264"/>
      <c r="I588" s="265"/>
    </row>
    <row r="589" spans="7:9" ht="15.75" customHeight="1" x14ac:dyDescent="0.25">
      <c r="G589" s="305"/>
      <c r="H589" s="264"/>
      <c r="I589" s="265"/>
    </row>
    <row r="590" spans="7:9" ht="15.75" customHeight="1" x14ac:dyDescent="0.25">
      <c r="G590" s="305"/>
      <c r="H590" s="264"/>
      <c r="I590" s="265"/>
    </row>
    <row r="591" spans="7:9" ht="15.75" customHeight="1" x14ac:dyDescent="0.25">
      <c r="G591" s="305"/>
      <c r="H591" s="264"/>
      <c r="I591" s="265"/>
    </row>
    <row r="592" spans="7:9" ht="15.75" customHeight="1" x14ac:dyDescent="0.25">
      <c r="G592" s="305"/>
      <c r="H592" s="264"/>
      <c r="I592" s="265"/>
    </row>
    <row r="593" spans="7:9" ht="15.75" customHeight="1" x14ac:dyDescent="0.25">
      <c r="G593" s="305"/>
      <c r="H593" s="264"/>
      <c r="I593" s="265"/>
    </row>
    <row r="594" spans="7:9" ht="15.75" customHeight="1" x14ac:dyDescent="0.25">
      <c r="G594" s="305"/>
      <c r="H594" s="264"/>
      <c r="I594" s="265"/>
    </row>
    <row r="595" spans="7:9" ht="15.75" customHeight="1" x14ac:dyDescent="0.25">
      <c r="G595" s="305"/>
      <c r="H595" s="264"/>
      <c r="I595" s="265"/>
    </row>
    <row r="596" spans="7:9" ht="15.75" customHeight="1" x14ac:dyDescent="0.25">
      <c r="G596" s="305"/>
      <c r="H596" s="264"/>
      <c r="I596" s="265"/>
    </row>
    <row r="597" spans="7:9" ht="15.75" customHeight="1" x14ac:dyDescent="0.25">
      <c r="G597" s="305"/>
      <c r="H597" s="264"/>
      <c r="I597" s="265"/>
    </row>
    <row r="598" spans="7:9" ht="15.75" customHeight="1" x14ac:dyDescent="0.25">
      <c r="G598" s="305"/>
      <c r="H598" s="264"/>
      <c r="I598" s="265"/>
    </row>
    <row r="599" spans="7:9" ht="15.75" customHeight="1" x14ac:dyDescent="0.25">
      <c r="G599" s="305"/>
      <c r="H599" s="264"/>
      <c r="I599" s="265"/>
    </row>
    <row r="600" spans="7:9" ht="15.75" customHeight="1" x14ac:dyDescent="0.25">
      <c r="G600" s="305"/>
      <c r="H600" s="264"/>
      <c r="I600" s="265"/>
    </row>
    <row r="601" spans="7:9" ht="15.75" customHeight="1" x14ac:dyDescent="0.25">
      <c r="G601" s="305"/>
      <c r="H601" s="264"/>
      <c r="I601" s="265"/>
    </row>
    <row r="602" spans="7:9" ht="15.75" customHeight="1" x14ac:dyDescent="0.25">
      <c r="G602" s="305"/>
      <c r="H602" s="264"/>
      <c r="I602" s="265"/>
    </row>
    <row r="603" spans="7:9" ht="15.75" customHeight="1" x14ac:dyDescent="0.25">
      <c r="G603" s="305"/>
      <c r="H603" s="264"/>
      <c r="I603" s="265"/>
    </row>
    <row r="604" spans="7:9" ht="15.75" customHeight="1" x14ac:dyDescent="0.25">
      <c r="G604" s="305"/>
      <c r="H604" s="264"/>
      <c r="I604" s="265"/>
    </row>
    <row r="605" spans="7:9" ht="15.75" customHeight="1" x14ac:dyDescent="0.25">
      <c r="G605" s="305"/>
      <c r="H605" s="264"/>
      <c r="I605" s="265"/>
    </row>
    <row r="606" spans="7:9" ht="15.75" customHeight="1" x14ac:dyDescent="0.25">
      <c r="G606" s="305"/>
      <c r="H606" s="264"/>
      <c r="I606" s="265"/>
    </row>
    <row r="607" spans="7:9" ht="15.75" customHeight="1" x14ac:dyDescent="0.25">
      <c r="G607" s="305"/>
      <c r="H607" s="264"/>
      <c r="I607" s="265"/>
    </row>
    <row r="608" spans="7:9" ht="15.75" customHeight="1" x14ac:dyDescent="0.25">
      <c r="G608" s="305"/>
      <c r="H608" s="264"/>
      <c r="I608" s="265"/>
    </row>
    <row r="609" spans="7:9" ht="15.75" customHeight="1" x14ac:dyDescent="0.25">
      <c r="G609" s="305"/>
      <c r="H609" s="264"/>
      <c r="I609" s="265"/>
    </row>
    <row r="610" spans="7:9" ht="15.75" customHeight="1" x14ac:dyDescent="0.25">
      <c r="G610" s="305"/>
      <c r="H610" s="264"/>
      <c r="I610" s="265"/>
    </row>
    <row r="611" spans="7:9" ht="15.75" customHeight="1" x14ac:dyDescent="0.25">
      <c r="G611" s="305"/>
      <c r="H611" s="264"/>
      <c r="I611" s="265"/>
    </row>
    <row r="612" spans="7:9" ht="15.75" customHeight="1" x14ac:dyDescent="0.25">
      <c r="G612" s="305"/>
      <c r="H612" s="264"/>
      <c r="I612" s="265"/>
    </row>
    <row r="613" spans="7:9" ht="15.75" customHeight="1" x14ac:dyDescent="0.25">
      <c r="G613" s="305"/>
      <c r="H613" s="264"/>
      <c r="I613" s="265"/>
    </row>
    <row r="614" spans="7:9" ht="15.75" customHeight="1" x14ac:dyDescent="0.25">
      <c r="G614" s="305"/>
      <c r="H614" s="264"/>
      <c r="I614" s="265"/>
    </row>
    <row r="615" spans="7:9" ht="15.75" customHeight="1" x14ac:dyDescent="0.25">
      <c r="G615" s="305"/>
      <c r="H615" s="264"/>
      <c r="I615" s="265"/>
    </row>
    <row r="616" spans="7:9" ht="15.75" customHeight="1" x14ac:dyDescent="0.25">
      <c r="G616" s="305"/>
      <c r="H616" s="264"/>
      <c r="I616" s="265"/>
    </row>
    <row r="617" spans="7:9" ht="15.75" customHeight="1" x14ac:dyDescent="0.25">
      <c r="G617" s="305"/>
      <c r="H617" s="264"/>
      <c r="I617" s="265"/>
    </row>
    <row r="618" spans="7:9" ht="15.75" customHeight="1" x14ac:dyDescent="0.25">
      <c r="G618" s="305"/>
      <c r="H618" s="264"/>
      <c r="I618" s="265"/>
    </row>
    <row r="619" spans="7:9" ht="15.75" customHeight="1" x14ac:dyDescent="0.25">
      <c r="G619" s="305"/>
      <c r="H619" s="264"/>
      <c r="I619" s="265"/>
    </row>
    <row r="620" spans="7:9" ht="15.75" customHeight="1" x14ac:dyDescent="0.25">
      <c r="G620" s="305"/>
      <c r="H620" s="264"/>
      <c r="I620" s="265"/>
    </row>
    <row r="621" spans="7:9" ht="15.75" customHeight="1" x14ac:dyDescent="0.25">
      <c r="G621" s="305"/>
      <c r="H621" s="264"/>
      <c r="I621" s="265"/>
    </row>
    <row r="622" spans="7:9" ht="15.75" customHeight="1" x14ac:dyDescent="0.25">
      <c r="G622" s="305"/>
      <c r="H622" s="264"/>
      <c r="I622" s="265"/>
    </row>
    <row r="623" spans="7:9" ht="15.75" customHeight="1" x14ac:dyDescent="0.25">
      <c r="G623" s="305"/>
      <c r="H623" s="264"/>
      <c r="I623" s="265"/>
    </row>
    <row r="624" spans="7:9" ht="15.75" customHeight="1" x14ac:dyDescent="0.25">
      <c r="G624" s="305"/>
      <c r="H624" s="264"/>
      <c r="I624" s="265"/>
    </row>
    <row r="625" spans="7:9" ht="15.75" customHeight="1" x14ac:dyDescent="0.25">
      <c r="G625" s="305"/>
      <c r="H625" s="264"/>
      <c r="I625" s="265"/>
    </row>
    <row r="626" spans="7:9" ht="15.75" customHeight="1" x14ac:dyDescent="0.25">
      <c r="G626" s="305"/>
      <c r="H626" s="264"/>
      <c r="I626" s="265"/>
    </row>
    <row r="627" spans="7:9" ht="15.75" customHeight="1" x14ac:dyDescent="0.25">
      <c r="G627" s="305"/>
      <c r="H627" s="264"/>
      <c r="I627" s="265"/>
    </row>
    <row r="628" spans="7:9" ht="15.75" customHeight="1" x14ac:dyDescent="0.25">
      <c r="G628" s="305"/>
      <c r="H628" s="264"/>
      <c r="I628" s="265"/>
    </row>
    <row r="629" spans="7:9" ht="15.75" customHeight="1" x14ac:dyDescent="0.25">
      <c r="G629" s="305"/>
      <c r="H629" s="264"/>
      <c r="I629" s="265"/>
    </row>
    <row r="630" spans="7:9" ht="15.75" customHeight="1" x14ac:dyDescent="0.25">
      <c r="G630" s="305"/>
      <c r="H630" s="264"/>
      <c r="I630" s="265"/>
    </row>
    <row r="631" spans="7:9" ht="15.75" customHeight="1" x14ac:dyDescent="0.25">
      <c r="G631" s="305"/>
      <c r="H631" s="264"/>
      <c r="I631" s="265"/>
    </row>
    <row r="632" spans="7:9" ht="15.75" customHeight="1" x14ac:dyDescent="0.25">
      <c r="G632" s="305"/>
      <c r="H632" s="264"/>
      <c r="I632" s="265"/>
    </row>
    <row r="633" spans="7:9" ht="15.75" customHeight="1" x14ac:dyDescent="0.25">
      <c r="G633" s="305"/>
      <c r="H633" s="264"/>
      <c r="I633" s="265"/>
    </row>
    <row r="634" spans="7:9" ht="15.75" customHeight="1" x14ac:dyDescent="0.25">
      <c r="G634" s="305"/>
      <c r="H634" s="264"/>
      <c r="I634" s="265"/>
    </row>
    <row r="635" spans="7:9" ht="15.75" customHeight="1" x14ac:dyDescent="0.25">
      <c r="G635" s="305"/>
      <c r="H635" s="264"/>
      <c r="I635" s="265"/>
    </row>
    <row r="636" spans="7:9" ht="15.75" customHeight="1" x14ac:dyDescent="0.25">
      <c r="G636" s="305"/>
      <c r="H636" s="264"/>
      <c r="I636" s="265"/>
    </row>
    <row r="637" spans="7:9" ht="15.75" customHeight="1" x14ac:dyDescent="0.25">
      <c r="G637" s="305"/>
      <c r="H637" s="264"/>
      <c r="I637" s="265"/>
    </row>
    <row r="638" spans="7:9" ht="15.75" customHeight="1" x14ac:dyDescent="0.25">
      <c r="G638" s="305"/>
      <c r="H638" s="264"/>
      <c r="I638" s="265"/>
    </row>
    <row r="639" spans="7:9" ht="15.75" customHeight="1" x14ac:dyDescent="0.25">
      <c r="G639" s="305"/>
      <c r="H639" s="264"/>
      <c r="I639" s="265"/>
    </row>
    <row r="640" spans="7:9" ht="15.75" customHeight="1" x14ac:dyDescent="0.25">
      <c r="G640" s="305"/>
      <c r="H640" s="264"/>
      <c r="I640" s="265"/>
    </row>
    <row r="641" spans="7:9" ht="15.75" customHeight="1" x14ac:dyDescent="0.25">
      <c r="G641" s="305"/>
      <c r="H641" s="264"/>
      <c r="I641" s="265"/>
    </row>
    <row r="642" spans="7:9" ht="15.75" customHeight="1" x14ac:dyDescent="0.25">
      <c r="G642" s="305"/>
      <c r="H642" s="264"/>
      <c r="I642" s="265"/>
    </row>
    <row r="643" spans="7:9" ht="15.75" customHeight="1" x14ac:dyDescent="0.25">
      <c r="G643" s="305"/>
      <c r="H643" s="264"/>
      <c r="I643" s="265"/>
    </row>
    <row r="644" spans="7:9" ht="15.75" customHeight="1" x14ac:dyDescent="0.25">
      <c r="G644" s="305"/>
      <c r="H644" s="264"/>
      <c r="I644" s="265"/>
    </row>
    <row r="645" spans="7:9" ht="15.75" customHeight="1" x14ac:dyDescent="0.25">
      <c r="G645" s="305"/>
      <c r="H645" s="264"/>
      <c r="I645" s="265"/>
    </row>
    <row r="646" spans="7:9" ht="15.75" customHeight="1" x14ac:dyDescent="0.25">
      <c r="G646" s="305"/>
      <c r="H646" s="264"/>
      <c r="I646" s="265"/>
    </row>
    <row r="647" spans="7:9" ht="15.75" customHeight="1" x14ac:dyDescent="0.25">
      <c r="G647" s="305"/>
      <c r="H647" s="264"/>
      <c r="I647" s="265"/>
    </row>
    <row r="648" spans="7:9" ht="15.75" customHeight="1" x14ac:dyDescent="0.25">
      <c r="G648" s="305"/>
      <c r="H648" s="264"/>
      <c r="I648" s="265"/>
    </row>
    <row r="649" spans="7:9" ht="15.75" customHeight="1" x14ac:dyDescent="0.25">
      <c r="G649" s="305"/>
      <c r="H649" s="264"/>
      <c r="I649" s="265"/>
    </row>
    <row r="650" spans="7:9" ht="15.75" customHeight="1" x14ac:dyDescent="0.25">
      <c r="G650" s="305"/>
      <c r="H650" s="264"/>
      <c r="I650" s="265"/>
    </row>
    <row r="651" spans="7:9" ht="15.75" customHeight="1" x14ac:dyDescent="0.25">
      <c r="G651" s="305"/>
      <c r="H651" s="264"/>
      <c r="I651" s="265"/>
    </row>
    <row r="652" spans="7:9" ht="15.75" customHeight="1" x14ac:dyDescent="0.25">
      <c r="G652" s="305"/>
      <c r="H652" s="264"/>
      <c r="I652" s="265"/>
    </row>
    <row r="653" spans="7:9" ht="15.75" customHeight="1" x14ac:dyDescent="0.25">
      <c r="G653" s="305"/>
      <c r="H653" s="264"/>
      <c r="I653" s="265"/>
    </row>
    <row r="654" spans="7:9" ht="15.75" customHeight="1" x14ac:dyDescent="0.25">
      <c r="G654" s="305"/>
      <c r="H654" s="264"/>
      <c r="I654" s="265"/>
    </row>
    <row r="655" spans="7:9" ht="15.75" customHeight="1" x14ac:dyDescent="0.25">
      <c r="G655" s="305"/>
      <c r="H655" s="264"/>
      <c r="I655" s="265"/>
    </row>
    <row r="656" spans="7:9" ht="15.75" customHeight="1" x14ac:dyDescent="0.25">
      <c r="G656" s="305"/>
      <c r="H656" s="264"/>
      <c r="I656" s="265"/>
    </row>
    <row r="657" spans="7:9" ht="15.75" customHeight="1" x14ac:dyDescent="0.25">
      <c r="G657" s="305"/>
      <c r="H657" s="264"/>
      <c r="I657" s="265"/>
    </row>
    <row r="658" spans="7:9" ht="15.75" customHeight="1" x14ac:dyDescent="0.25">
      <c r="G658" s="305"/>
      <c r="H658" s="264"/>
      <c r="I658" s="265"/>
    </row>
    <row r="659" spans="7:9" ht="15.75" customHeight="1" x14ac:dyDescent="0.25">
      <c r="G659" s="305"/>
      <c r="H659" s="264"/>
      <c r="I659" s="265"/>
    </row>
    <row r="660" spans="7:9" ht="15.75" customHeight="1" x14ac:dyDescent="0.25">
      <c r="G660" s="305"/>
      <c r="H660" s="264"/>
      <c r="I660" s="265"/>
    </row>
    <row r="661" spans="7:9" ht="15.75" customHeight="1" x14ac:dyDescent="0.25">
      <c r="G661" s="305"/>
      <c r="H661" s="264"/>
      <c r="I661" s="265"/>
    </row>
    <row r="662" spans="7:9" ht="15.75" customHeight="1" x14ac:dyDescent="0.25">
      <c r="G662" s="305"/>
      <c r="H662" s="264"/>
      <c r="I662" s="265"/>
    </row>
    <row r="663" spans="7:9" ht="15.75" customHeight="1" x14ac:dyDescent="0.25">
      <c r="G663" s="305"/>
      <c r="H663" s="264"/>
      <c r="I663" s="265"/>
    </row>
    <row r="664" spans="7:9" ht="15.75" customHeight="1" x14ac:dyDescent="0.25">
      <c r="G664" s="305"/>
      <c r="H664" s="264"/>
      <c r="I664" s="265"/>
    </row>
    <row r="665" spans="7:9" ht="15.75" customHeight="1" x14ac:dyDescent="0.25">
      <c r="G665" s="305"/>
      <c r="H665" s="264"/>
      <c r="I665" s="265"/>
    </row>
    <row r="666" spans="7:9" ht="15.75" customHeight="1" x14ac:dyDescent="0.25">
      <c r="G666" s="305"/>
      <c r="H666" s="264"/>
      <c r="I666" s="265"/>
    </row>
    <row r="667" spans="7:9" ht="15.75" customHeight="1" x14ac:dyDescent="0.25">
      <c r="G667" s="305"/>
      <c r="H667" s="264"/>
      <c r="I667" s="265"/>
    </row>
    <row r="668" spans="7:9" ht="15.75" customHeight="1" x14ac:dyDescent="0.25">
      <c r="G668" s="305"/>
      <c r="H668" s="264"/>
      <c r="I668" s="265"/>
    </row>
    <row r="669" spans="7:9" ht="15.75" customHeight="1" x14ac:dyDescent="0.25">
      <c r="G669" s="305"/>
      <c r="H669" s="264"/>
      <c r="I669" s="265"/>
    </row>
    <row r="670" spans="7:9" ht="15.75" customHeight="1" x14ac:dyDescent="0.25">
      <c r="G670" s="305"/>
      <c r="H670" s="264"/>
      <c r="I670" s="265"/>
    </row>
    <row r="671" spans="7:9" ht="15.75" customHeight="1" x14ac:dyDescent="0.25">
      <c r="G671" s="305"/>
      <c r="H671" s="264"/>
      <c r="I671" s="265"/>
    </row>
    <row r="672" spans="7:9" ht="15.75" customHeight="1" x14ac:dyDescent="0.25">
      <c r="G672" s="305"/>
      <c r="H672" s="264"/>
      <c r="I672" s="265"/>
    </row>
    <row r="673" spans="7:9" ht="15.75" customHeight="1" x14ac:dyDescent="0.25">
      <c r="G673" s="305"/>
      <c r="H673" s="264"/>
      <c r="I673" s="265"/>
    </row>
    <row r="674" spans="7:9" ht="15.75" customHeight="1" x14ac:dyDescent="0.25">
      <c r="G674" s="305"/>
      <c r="H674" s="264"/>
      <c r="I674" s="265"/>
    </row>
    <row r="675" spans="7:9" ht="15.75" customHeight="1" x14ac:dyDescent="0.25">
      <c r="G675" s="305"/>
      <c r="H675" s="264"/>
      <c r="I675" s="265"/>
    </row>
    <row r="676" spans="7:9" ht="15.75" customHeight="1" x14ac:dyDescent="0.25">
      <c r="G676" s="305"/>
      <c r="H676" s="264"/>
      <c r="I676" s="265"/>
    </row>
    <row r="677" spans="7:9" ht="15.75" customHeight="1" x14ac:dyDescent="0.25">
      <c r="G677" s="305"/>
      <c r="H677" s="264"/>
      <c r="I677" s="265"/>
    </row>
    <row r="678" spans="7:9" ht="15.75" customHeight="1" x14ac:dyDescent="0.25">
      <c r="G678" s="305"/>
      <c r="H678" s="264"/>
      <c r="I678" s="265"/>
    </row>
    <row r="679" spans="7:9" ht="15.75" customHeight="1" x14ac:dyDescent="0.25">
      <c r="G679" s="305"/>
      <c r="H679" s="264"/>
      <c r="I679" s="265"/>
    </row>
    <row r="680" spans="7:9" ht="15.75" customHeight="1" x14ac:dyDescent="0.25">
      <c r="G680" s="305"/>
      <c r="H680" s="264"/>
      <c r="I680" s="265"/>
    </row>
    <row r="681" spans="7:9" ht="15.75" customHeight="1" x14ac:dyDescent="0.25">
      <c r="G681" s="305"/>
      <c r="H681" s="264"/>
      <c r="I681" s="265"/>
    </row>
    <row r="682" spans="7:9" ht="15.75" customHeight="1" x14ac:dyDescent="0.25">
      <c r="G682" s="305"/>
      <c r="H682" s="264"/>
      <c r="I682" s="265"/>
    </row>
    <row r="683" spans="7:9" ht="15.75" customHeight="1" x14ac:dyDescent="0.25">
      <c r="G683" s="305"/>
      <c r="H683" s="264"/>
      <c r="I683" s="265"/>
    </row>
    <row r="684" spans="7:9" ht="15.75" customHeight="1" x14ac:dyDescent="0.25">
      <c r="G684" s="305"/>
      <c r="H684" s="264"/>
      <c r="I684" s="265"/>
    </row>
    <row r="685" spans="7:9" ht="15.75" customHeight="1" x14ac:dyDescent="0.25">
      <c r="G685" s="305"/>
      <c r="H685" s="264"/>
      <c r="I685" s="265"/>
    </row>
    <row r="686" spans="7:9" ht="15.75" customHeight="1" x14ac:dyDescent="0.25">
      <c r="G686" s="305"/>
      <c r="H686" s="264"/>
      <c r="I686" s="265"/>
    </row>
    <row r="687" spans="7:9" ht="15.75" customHeight="1" x14ac:dyDescent="0.25">
      <c r="G687" s="305"/>
      <c r="H687" s="264"/>
      <c r="I687" s="265"/>
    </row>
    <row r="688" spans="7:9" ht="15.75" customHeight="1" x14ac:dyDescent="0.25">
      <c r="G688" s="305"/>
      <c r="H688" s="264"/>
      <c r="I688" s="265"/>
    </row>
    <row r="689" spans="7:9" ht="15.75" customHeight="1" x14ac:dyDescent="0.25">
      <c r="G689" s="305"/>
      <c r="H689" s="264"/>
      <c r="I689" s="265"/>
    </row>
    <row r="690" spans="7:9" ht="15.75" customHeight="1" x14ac:dyDescent="0.25">
      <c r="G690" s="305"/>
      <c r="H690" s="264"/>
      <c r="I690" s="265"/>
    </row>
    <row r="691" spans="7:9" ht="15.75" customHeight="1" x14ac:dyDescent="0.25">
      <c r="G691" s="305"/>
      <c r="H691" s="264"/>
      <c r="I691" s="265"/>
    </row>
    <row r="692" spans="7:9" ht="15.75" customHeight="1" x14ac:dyDescent="0.25">
      <c r="G692" s="305"/>
      <c r="H692" s="264"/>
      <c r="I692" s="265"/>
    </row>
    <row r="693" spans="7:9" ht="15.75" customHeight="1" x14ac:dyDescent="0.25">
      <c r="G693" s="305"/>
      <c r="H693" s="264"/>
      <c r="I693" s="265"/>
    </row>
    <row r="694" spans="7:9" ht="15.75" customHeight="1" x14ac:dyDescent="0.25">
      <c r="G694" s="305"/>
      <c r="H694" s="264"/>
      <c r="I694" s="265"/>
    </row>
    <row r="695" spans="7:9" ht="15.75" customHeight="1" x14ac:dyDescent="0.25">
      <c r="G695" s="305"/>
      <c r="H695" s="264"/>
      <c r="I695" s="265"/>
    </row>
    <row r="696" spans="7:9" ht="15.75" customHeight="1" x14ac:dyDescent="0.25">
      <c r="G696" s="305"/>
      <c r="H696" s="264"/>
      <c r="I696" s="265"/>
    </row>
    <row r="697" spans="7:9" ht="15.75" customHeight="1" x14ac:dyDescent="0.25">
      <c r="G697" s="305"/>
      <c r="H697" s="264"/>
      <c r="I697" s="265"/>
    </row>
    <row r="698" spans="7:9" ht="15.75" customHeight="1" x14ac:dyDescent="0.25">
      <c r="G698" s="305"/>
      <c r="H698" s="264"/>
      <c r="I698" s="265"/>
    </row>
    <row r="699" spans="7:9" ht="15.75" customHeight="1" x14ac:dyDescent="0.25">
      <c r="G699" s="305"/>
      <c r="H699" s="264"/>
      <c r="I699" s="265"/>
    </row>
    <row r="700" spans="7:9" ht="15.75" customHeight="1" x14ac:dyDescent="0.25">
      <c r="G700" s="305"/>
      <c r="H700" s="264"/>
      <c r="I700" s="265"/>
    </row>
    <row r="701" spans="7:9" ht="15.75" customHeight="1" x14ac:dyDescent="0.25">
      <c r="G701" s="305"/>
      <c r="H701" s="264"/>
      <c r="I701" s="265"/>
    </row>
    <row r="702" spans="7:9" ht="15.75" customHeight="1" x14ac:dyDescent="0.25">
      <c r="G702" s="305"/>
      <c r="H702" s="264"/>
      <c r="I702" s="265"/>
    </row>
    <row r="703" spans="7:9" ht="15.75" customHeight="1" x14ac:dyDescent="0.25">
      <c r="G703" s="305"/>
      <c r="H703" s="264"/>
      <c r="I703" s="265"/>
    </row>
    <row r="704" spans="7:9" ht="15.75" customHeight="1" x14ac:dyDescent="0.25">
      <c r="G704" s="305"/>
      <c r="H704" s="264"/>
      <c r="I704" s="265"/>
    </row>
    <row r="705" spans="7:9" ht="15.75" customHeight="1" x14ac:dyDescent="0.25">
      <c r="G705" s="305"/>
      <c r="H705" s="264"/>
      <c r="I705" s="265"/>
    </row>
    <row r="706" spans="7:9" ht="15.75" customHeight="1" x14ac:dyDescent="0.25">
      <c r="G706" s="305"/>
      <c r="H706" s="264"/>
      <c r="I706" s="265"/>
    </row>
    <row r="707" spans="7:9" ht="15.75" customHeight="1" x14ac:dyDescent="0.25">
      <c r="G707" s="305"/>
      <c r="H707" s="264"/>
      <c r="I707" s="265"/>
    </row>
    <row r="708" spans="7:9" ht="15.75" customHeight="1" x14ac:dyDescent="0.25">
      <c r="G708" s="305"/>
      <c r="H708" s="264"/>
      <c r="I708" s="265"/>
    </row>
    <row r="709" spans="7:9" ht="15.75" customHeight="1" x14ac:dyDescent="0.25">
      <c r="G709" s="305"/>
      <c r="H709" s="264"/>
      <c r="I709" s="265"/>
    </row>
    <row r="710" spans="7:9" ht="15.75" customHeight="1" x14ac:dyDescent="0.25">
      <c r="G710" s="305"/>
      <c r="H710" s="264"/>
      <c r="I710" s="265"/>
    </row>
    <row r="711" spans="7:9" ht="15.75" customHeight="1" x14ac:dyDescent="0.25">
      <c r="G711" s="305"/>
      <c r="H711" s="264"/>
      <c r="I711" s="265"/>
    </row>
    <row r="712" spans="7:9" ht="15.75" customHeight="1" x14ac:dyDescent="0.25">
      <c r="G712" s="305"/>
      <c r="H712" s="264"/>
      <c r="I712" s="265"/>
    </row>
    <row r="713" spans="7:9" ht="15.75" customHeight="1" x14ac:dyDescent="0.25">
      <c r="G713" s="305"/>
      <c r="H713" s="264"/>
      <c r="I713" s="265"/>
    </row>
    <row r="714" spans="7:9" ht="15.75" customHeight="1" x14ac:dyDescent="0.25">
      <c r="G714" s="305"/>
      <c r="H714" s="264"/>
      <c r="I714" s="265"/>
    </row>
    <row r="715" spans="7:9" ht="15.75" customHeight="1" x14ac:dyDescent="0.25">
      <c r="G715" s="305"/>
      <c r="H715" s="264"/>
      <c r="I715" s="265"/>
    </row>
    <row r="716" spans="7:9" ht="15.75" customHeight="1" x14ac:dyDescent="0.25">
      <c r="G716" s="305"/>
      <c r="H716" s="264"/>
      <c r="I716" s="265"/>
    </row>
    <row r="717" spans="7:9" ht="15.75" customHeight="1" x14ac:dyDescent="0.25">
      <c r="G717" s="305"/>
      <c r="H717" s="264"/>
      <c r="I717" s="265"/>
    </row>
    <row r="718" spans="7:9" ht="15.75" customHeight="1" x14ac:dyDescent="0.25">
      <c r="G718" s="305"/>
      <c r="H718" s="264"/>
      <c r="I718" s="265"/>
    </row>
    <row r="719" spans="7:9" ht="15.75" customHeight="1" x14ac:dyDescent="0.25">
      <c r="G719" s="305"/>
      <c r="H719" s="264"/>
      <c r="I719" s="265"/>
    </row>
    <row r="720" spans="7:9" ht="15.75" customHeight="1" x14ac:dyDescent="0.25">
      <c r="G720" s="305"/>
      <c r="H720" s="264"/>
      <c r="I720" s="265"/>
    </row>
    <row r="721" spans="7:9" ht="15.75" customHeight="1" x14ac:dyDescent="0.25">
      <c r="G721" s="305"/>
      <c r="H721" s="264"/>
      <c r="I721" s="265"/>
    </row>
    <row r="722" spans="7:9" ht="15.75" customHeight="1" x14ac:dyDescent="0.25">
      <c r="G722" s="305"/>
      <c r="H722" s="264"/>
      <c r="I722" s="265"/>
    </row>
    <row r="723" spans="7:9" ht="15.75" customHeight="1" x14ac:dyDescent="0.25">
      <c r="G723" s="305"/>
      <c r="H723" s="264"/>
      <c r="I723" s="265"/>
    </row>
    <row r="724" spans="7:9" ht="15.75" customHeight="1" x14ac:dyDescent="0.25">
      <c r="G724" s="305"/>
      <c r="H724" s="264"/>
      <c r="I724" s="265"/>
    </row>
    <row r="725" spans="7:9" ht="15.75" customHeight="1" x14ac:dyDescent="0.25">
      <c r="G725" s="305"/>
      <c r="H725" s="264"/>
      <c r="I725" s="265"/>
    </row>
    <row r="726" spans="7:9" ht="15.75" customHeight="1" x14ac:dyDescent="0.25">
      <c r="G726" s="305"/>
      <c r="H726" s="264"/>
      <c r="I726" s="265"/>
    </row>
    <row r="727" spans="7:9" ht="15.75" customHeight="1" x14ac:dyDescent="0.25">
      <c r="G727" s="305"/>
      <c r="H727" s="264"/>
      <c r="I727" s="265"/>
    </row>
    <row r="728" spans="7:9" ht="15.75" customHeight="1" x14ac:dyDescent="0.25">
      <c r="G728" s="305"/>
      <c r="H728" s="264"/>
      <c r="I728" s="265"/>
    </row>
    <row r="729" spans="7:9" ht="15.75" customHeight="1" x14ac:dyDescent="0.25">
      <c r="G729" s="305"/>
      <c r="H729" s="264"/>
      <c r="I729" s="265"/>
    </row>
    <row r="730" spans="7:9" ht="15.75" customHeight="1" x14ac:dyDescent="0.25">
      <c r="G730" s="305"/>
      <c r="H730" s="264"/>
      <c r="I730" s="265"/>
    </row>
    <row r="731" spans="7:9" ht="15.75" customHeight="1" x14ac:dyDescent="0.25">
      <c r="G731" s="305"/>
      <c r="H731" s="264"/>
      <c r="I731" s="265"/>
    </row>
    <row r="732" spans="7:9" ht="15.75" customHeight="1" x14ac:dyDescent="0.25">
      <c r="G732" s="305"/>
      <c r="H732" s="264"/>
      <c r="I732" s="265"/>
    </row>
    <row r="733" spans="7:9" ht="15.75" customHeight="1" x14ac:dyDescent="0.25">
      <c r="G733" s="305"/>
      <c r="H733" s="264"/>
      <c r="I733" s="265"/>
    </row>
    <row r="734" spans="7:9" ht="15.75" customHeight="1" x14ac:dyDescent="0.25">
      <c r="G734" s="305"/>
      <c r="H734" s="264"/>
      <c r="I734" s="265"/>
    </row>
    <row r="735" spans="7:9" ht="15.75" customHeight="1" x14ac:dyDescent="0.25">
      <c r="G735" s="305"/>
      <c r="H735" s="264"/>
      <c r="I735" s="265"/>
    </row>
    <row r="736" spans="7:9" ht="15.75" customHeight="1" x14ac:dyDescent="0.25">
      <c r="G736" s="305"/>
      <c r="H736" s="264"/>
      <c r="I736" s="265"/>
    </row>
    <row r="737" spans="7:9" ht="15.75" customHeight="1" x14ac:dyDescent="0.25">
      <c r="G737" s="305"/>
      <c r="H737" s="264"/>
      <c r="I737" s="265"/>
    </row>
    <row r="738" spans="7:9" ht="15.75" customHeight="1" x14ac:dyDescent="0.25">
      <c r="G738" s="305"/>
      <c r="H738" s="264"/>
      <c r="I738" s="265"/>
    </row>
    <row r="739" spans="7:9" ht="15.75" customHeight="1" x14ac:dyDescent="0.25">
      <c r="G739" s="305"/>
      <c r="H739" s="264"/>
      <c r="I739" s="265"/>
    </row>
    <row r="740" spans="7:9" ht="15.75" customHeight="1" x14ac:dyDescent="0.25">
      <c r="G740" s="305"/>
      <c r="H740" s="264"/>
      <c r="I740" s="265"/>
    </row>
    <row r="741" spans="7:9" ht="15.75" customHeight="1" x14ac:dyDescent="0.25">
      <c r="G741" s="305"/>
      <c r="H741" s="264"/>
      <c r="I741" s="265"/>
    </row>
    <row r="742" spans="7:9" ht="15.75" customHeight="1" x14ac:dyDescent="0.25">
      <c r="G742" s="305"/>
      <c r="H742" s="264"/>
      <c r="I742" s="265"/>
    </row>
    <row r="743" spans="7:9" ht="15.75" customHeight="1" x14ac:dyDescent="0.25">
      <c r="G743" s="305"/>
      <c r="H743" s="264"/>
      <c r="I743" s="265"/>
    </row>
    <row r="744" spans="7:9" ht="15.75" customHeight="1" x14ac:dyDescent="0.25">
      <c r="G744" s="305"/>
      <c r="H744" s="264"/>
      <c r="I744" s="265"/>
    </row>
    <row r="745" spans="7:9" ht="15.75" customHeight="1" x14ac:dyDescent="0.25">
      <c r="G745" s="305"/>
      <c r="H745" s="264"/>
      <c r="I745" s="265"/>
    </row>
    <row r="746" spans="7:9" ht="15.75" customHeight="1" x14ac:dyDescent="0.25">
      <c r="G746" s="305"/>
      <c r="H746" s="264"/>
      <c r="I746" s="265"/>
    </row>
    <row r="747" spans="7:9" ht="15.75" customHeight="1" x14ac:dyDescent="0.25">
      <c r="G747" s="305"/>
      <c r="H747" s="264"/>
      <c r="I747" s="265"/>
    </row>
    <row r="748" spans="7:9" ht="15.75" customHeight="1" x14ac:dyDescent="0.25">
      <c r="G748" s="305"/>
      <c r="H748" s="264"/>
      <c r="I748" s="265"/>
    </row>
    <row r="749" spans="7:9" ht="15.75" customHeight="1" x14ac:dyDescent="0.25">
      <c r="G749" s="305"/>
      <c r="H749" s="264"/>
      <c r="I749" s="265"/>
    </row>
    <row r="750" spans="7:9" ht="15.75" customHeight="1" x14ac:dyDescent="0.25">
      <c r="G750" s="305"/>
      <c r="H750" s="264"/>
      <c r="I750" s="265"/>
    </row>
    <row r="751" spans="7:9" ht="15.75" customHeight="1" x14ac:dyDescent="0.25">
      <c r="G751" s="305"/>
      <c r="H751" s="264"/>
      <c r="I751" s="265"/>
    </row>
    <row r="752" spans="7:9" ht="15.75" customHeight="1" x14ac:dyDescent="0.25">
      <c r="G752" s="305"/>
      <c r="H752" s="264"/>
      <c r="I752" s="265"/>
    </row>
    <row r="753" spans="7:9" ht="15.75" customHeight="1" x14ac:dyDescent="0.25">
      <c r="G753" s="305"/>
      <c r="H753" s="264"/>
      <c r="I753" s="265"/>
    </row>
    <row r="754" spans="7:9" ht="15.75" customHeight="1" x14ac:dyDescent="0.25">
      <c r="G754" s="305"/>
      <c r="H754" s="264"/>
      <c r="I754" s="265"/>
    </row>
    <row r="755" spans="7:9" ht="15.75" customHeight="1" x14ac:dyDescent="0.25">
      <c r="G755" s="305"/>
      <c r="H755" s="264"/>
      <c r="I755" s="265"/>
    </row>
    <row r="756" spans="7:9" ht="15.75" customHeight="1" x14ac:dyDescent="0.25">
      <c r="G756" s="305"/>
      <c r="H756" s="264"/>
      <c r="I756" s="265"/>
    </row>
    <row r="757" spans="7:9" ht="15.75" customHeight="1" x14ac:dyDescent="0.25">
      <c r="G757" s="305"/>
      <c r="H757" s="264"/>
      <c r="I757" s="265"/>
    </row>
    <row r="758" spans="7:9" ht="15.75" customHeight="1" x14ac:dyDescent="0.25">
      <c r="G758" s="305"/>
      <c r="H758" s="264"/>
      <c r="I758" s="265"/>
    </row>
    <row r="759" spans="7:9" ht="15.75" customHeight="1" x14ac:dyDescent="0.25">
      <c r="G759" s="305"/>
      <c r="H759" s="264"/>
      <c r="I759" s="265"/>
    </row>
    <row r="760" spans="7:9" ht="15.75" customHeight="1" x14ac:dyDescent="0.25">
      <c r="G760" s="305"/>
      <c r="H760" s="264"/>
      <c r="I760" s="265"/>
    </row>
    <row r="761" spans="7:9" ht="15.75" customHeight="1" x14ac:dyDescent="0.25">
      <c r="G761" s="305"/>
      <c r="H761" s="264"/>
      <c r="I761" s="265"/>
    </row>
    <row r="762" spans="7:9" ht="15.75" customHeight="1" x14ac:dyDescent="0.25">
      <c r="G762" s="305"/>
      <c r="H762" s="264"/>
      <c r="I762" s="265"/>
    </row>
    <row r="763" spans="7:9" ht="15.75" customHeight="1" x14ac:dyDescent="0.25">
      <c r="G763" s="305"/>
      <c r="H763" s="264"/>
      <c r="I763" s="265"/>
    </row>
    <row r="764" spans="7:9" ht="15.75" customHeight="1" x14ac:dyDescent="0.25">
      <c r="G764" s="305"/>
      <c r="H764" s="264"/>
      <c r="I764" s="265"/>
    </row>
    <row r="765" spans="7:9" ht="15.75" customHeight="1" x14ac:dyDescent="0.25">
      <c r="G765" s="305"/>
      <c r="H765" s="264"/>
      <c r="I765" s="265"/>
    </row>
    <row r="766" spans="7:9" ht="15.75" customHeight="1" x14ac:dyDescent="0.25">
      <c r="G766" s="305"/>
      <c r="H766" s="264"/>
      <c r="I766" s="265"/>
    </row>
    <row r="767" spans="7:9" ht="15.75" customHeight="1" x14ac:dyDescent="0.25">
      <c r="G767" s="305"/>
      <c r="H767" s="264"/>
      <c r="I767" s="265"/>
    </row>
    <row r="768" spans="7:9" ht="15.75" customHeight="1" x14ac:dyDescent="0.25">
      <c r="G768" s="305"/>
      <c r="H768" s="264"/>
      <c r="I768" s="265"/>
    </row>
    <row r="769" spans="7:9" ht="15.75" customHeight="1" x14ac:dyDescent="0.25">
      <c r="G769" s="305"/>
      <c r="H769" s="264"/>
      <c r="I769" s="265"/>
    </row>
    <row r="770" spans="7:9" ht="15.75" customHeight="1" x14ac:dyDescent="0.25">
      <c r="G770" s="305"/>
      <c r="H770" s="264"/>
      <c r="I770" s="265"/>
    </row>
    <row r="771" spans="7:9" ht="15.75" customHeight="1" x14ac:dyDescent="0.25">
      <c r="G771" s="305"/>
      <c r="H771" s="264"/>
      <c r="I771" s="265"/>
    </row>
    <row r="772" spans="7:9" ht="15.75" customHeight="1" x14ac:dyDescent="0.25">
      <c r="G772" s="305"/>
      <c r="H772" s="264"/>
      <c r="I772" s="265"/>
    </row>
    <row r="773" spans="7:9" ht="15.75" customHeight="1" x14ac:dyDescent="0.25">
      <c r="G773" s="305"/>
      <c r="H773" s="264"/>
      <c r="I773" s="265"/>
    </row>
    <row r="774" spans="7:9" ht="15.75" customHeight="1" x14ac:dyDescent="0.25">
      <c r="G774" s="305"/>
      <c r="H774" s="264"/>
      <c r="I774" s="265"/>
    </row>
    <row r="775" spans="7:9" ht="15.75" customHeight="1" x14ac:dyDescent="0.25">
      <c r="G775" s="305"/>
      <c r="H775" s="264"/>
      <c r="I775" s="265"/>
    </row>
    <row r="776" spans="7:9" ht="15.75" customHeight="1" x14ac:dyDescent="0.25">
      <c r="G776" s="305"/>
      <c r="H776" s="264"/>
      <c r="I776" s="265"/>
    </row>
    <row r="777" spans="7:9" ht="15.75" customHeight="1" x14ac:dyDescent="0.25">
      <c r="G777" s="305"/>
      <c r="H777" s="264"/>
      <c r="I777" s="265"/>
    </row>
    <row r="778" spans="7:9" ht="15.75" customHeight="1" x14ac:dyDescent="0.25">
      <c r="G778" s="305"/>
      <c r="H778" s="264"/>
      <c r="I778" s="265"/>
    </row>
    <row r="779" spans="7:9" ht="15.75" customHeight="1" x14ac:dyDescent="0.25">
      <c r="G779" s="305"/>
      <c r="H779" s="264"/>
      <c r="I779" s="265"/>
    </row>
    <row r="780" spans="7:9" ht="15.75" customHeight="1" x14ac:dyDescent="0.25">
      <c r="G780" s="305"/>
      <c r="H780" s="264"/>
      <c r="I780" s="265"/>
    </row>
    <row r="781" spans="7:9" ht="15.75" customHeight="1" x14ac:dyDescent="0.25">
      <c r="G781" s="305"/>
      <c r="H781" s="264"/>
      <c r="I781" s="265"/>
    </row>
    <row r="782" spans="7:9" ht="15.75" customHeight="1" x14ac:dyDescent="0.25">
      <c r="G782" s="305"/>
      <c r="H782" s="264"/>
      <c r="I782" s="265"/>
    </row>
    <row r="783" spans="7:9" ht="15.75" customHeight="1" x14ac:dyDescent="0.25">
      <c r="G783" s="305"/>
      <c r="H783" s="264"/>
      <c r="I783" s="265"/>
    </row>
    <row r="784" spans="7:9" ht="15.75" customHeight="1" x14ac:dyDescent="0.25">
      <c r="G784" s="305"/>
      <c r="H784" s="264"/>
      <c r="I784" s="265"/>
    </row>
    <row r="785" spans="7:9" ht="15.75" customHeight="1" x14ac:dyDescent="0.25">
      <c r="G785" s="305"/>
      <c r="H785" s="264"/>
      <c r="I785" s="265"/>
    </row>
    <row r="786" spans="7:9" ht="15.75" customHeight="1" x14ac:dyDescent="0.25">
      <c r="G786" s="305"/>
      <c r="H786" s="264"/>
      <c r="I786" s="265"/>
    </row>
    <row r="787" spans="7:9" ht="15.75" customHeight="1" x14ac:dyDescent="0.25">
      <c r="G787" s="305"/>
      <c r="H787" s="264"/>
      <c r="I787" s="265"/>
    </row>
    <row r="788" spans="7:9" ht="15.75" customHeight="1" x14ac:dyDescent="0.25">
      <c r="G788" s="305"/>
      <c r="H788" s="264"/>
      <c r="I788" s="265"/>
    </row>
    <row r="789" spans="7:9" ht="15.75" customHeight="1" x14ac:dyDescent="0.25">
      <c r="G789" s="305"/>
      <c r="H789" s="264"/>
      <c r="I789" s="265"/>
    </row>
    <row r="790" spans="7:9" ht="15.75" customHeight="1" x14ac:dyDescent="0.25">
      <c r="G790" s="305"/>
      <c r="H790" s="264"/>
      <c r="I790" s="265"/>
    </row>
    <row r="791" spans="7:9" ht="15.75" customHeight="1" x14ac:dyDescent="0.25">
      <c r="G791" s="305"/>
      <c r="H791" s="264"/>
      <c r="I791" s="265"/>
    </row>
    <row r="792" spans="7:9" ht="15.75" customHeight="1" x14ac:dyDescent="0.25">
      <c r="G792" s="305"/>
      <c r="H792" s="264"/>
      <c r="I792" s="265"/>
    </row>
    <row r="793" spans="7:9" ht="15.75" customHeight="1" x14ac:dyDescent="0.25">
      <c r="G793" s="305"/>
      <c r="H793" s="264"/>
      <c r="I793" s="265"/>
    </row>
    <row r="794" spans="7:9" ht="15.75" customHeight="1" x14ac:dyDescent="0.25">
      <c r="G794" s="305"/>
      <c r="H794" s="264"/>
      <c r="I794" s="265"/>
    </row>
    <row r="795" spans="7:9" ht="15.75" customHeight="1" x14ac:dyDescent="0.25">
      <c r="G795" s="305"/>
      <c r="H795" s="264"/>
      <c r="I795" s="265"/>
    </row>
    <row r="796" spans="7:9" ht="15.75" customHeight="1" x14ac:dyDescent="0.25">
      <c r="G796" s="305"/>
      <c r="H796" s="264"/>
      <c r="I796" s="265"/>
    </row>
    <row r="797" spans="7:9" ht="15.75" customHeight="1" x14ac:dyDescent="0.25">
      <c r="G797" s="305"/>
      <c r="H797" s="264"/>
      <c r="I797" s="265"/>
    </row>
    <row r="798" spans="7:9" ht="15.75" customHeight="1" x14ac:dyDescent="0.25">
      <c r="G798" s="305"/>
      <c r="H798" s="264"/>
      <c r="I798" s="265"/>
    </row>
    <row r="799" spans="7:9" ht="15.75" customHeight="1" x14ac:dyDescent="0.25">
      <c r="G799" s="305"/>
      <c r="H799" s="264"/>
      <c r="I799" s="265"/>
    </row>
    <row r="800" spans="7:9" ht="15.75" customHeight="1" x14ac:dyDescent="0.25">
      <c r="G800" s="305"/>
      <c r="H800" s="264"/>
      <c r="I800" s="265"/>
    </row>
    <row r="801" spans="7:9" ht="15.75" customHeight="1" x14ac:dyDescent="0.25">
      <c r="G801" s="305"/>
      <c r="H801" s="264"/>
      <c r="I801" s="265"/>
    </row>
    <row r="802" spans="7:9" ht="15.75" customHeight="1" x14ac:dyDescent="0.25">
      <c r="G802" s="305"/>
      <c r="H802" s="264"/>
      <c r="I802" s="265"/>
    </row>
    <row r="803" spans="7:9" ht="15.75" customHeight="1" x14ac:dyDescent="0.25">
      <c r="G803" s="305"/>
      <c r="H803" s="264"/>
      <c r="I803" s="265"/>
    </row>
    <row r="804" spans="7:9" ht="15.75" customHeight="1" x14ac:dyDescent="0.25">
      <c r="G804" s="305"/>
      <c r="H804" s="264"/>
      <c r="I804" s="265"/>
    </row>
    <row r="805" spans="7:9" ht="15.75" customHeight="1" x14ac:dyDescent="0.25">
      <c r="G805" s="305"/>
      <c r="H805" s="264"/>
      <c r="I805" s="265"/>
    </row>
    <row r="806" spans="7:9" ht="15.75" customHeight="1" x14ac:dyDescent="0.25">
      <c r="G806" s="305"/>
      <c r="H806" s="264"/>
      <c r="I806" s="265"/>
    </row>
    <row r="807" spans="7:9" ht="15.75" customHeight="1" x14ac:dyDescent="0.25">
      <c r="G807" s="305"/>
      <c r="H807" s="264"/>
      <c r="I807" s="265"/>
    </row>
    <row r="808" spans="7:9" ht="15.75" customHeight="1" x14ac:dyDescent="0.25">
      <c r="G808" s="305"/>
      <c r="H808" s="264"/>
      <c r="I808" s="265"/>
    </row>
    <row r="809" spans="7:9" ht="15.75" customHeight="1" x14ac:dyDescent="0.25">
      <c r="G809" s="305"/>
      <c r="H809" s="264"/>
      <c r="I809" s="265"/>
    </row>
    <row r="810" spans="7:9" ht="15.75" customHeight="1" x14ac:dyDescent="0.25">
      <c r="G810" s="305"/>
      <c r="H810" s="264"/>
      <c r="I810" s="265"/>
    </row>
    <row r="811" spans="7:9" ht="15.75" customHeight="1" x14ac:dyDescent="0.25">
      <c r="G811" s="305"/>
      <c r="H811" s="264"/>
      <c r="I811" s="265"/>
    </row>
    <row r="812" spans="7:9" ht="15.75" customHeight="1" x14ac:dyDescent="0.25">
      <c r="G812" s="305"/>
      <c r="H812" s="264"/>
      <c r="I812" s="265"/>
    </row>
    <row r="813" spans="7:9" ht="15.75" customHeight="1" x14ac:dyDescent="0.25">
      <c r="G813" s="305"/>
      <c r="H813" s="264"/>
      <c r="I813" s="265"/>
    </row>
    <row r="814" spans="7:9" ht="15.75" customHeight="1" x14ac:dyDescent="0.25">
      <c r="G814" s="305"/>
      <c r="H814" s="264"/>
      <c r="I814" s="265"/>
    </row>
    <row r="815" spans="7:9" ht="15.75" customHeight="1" x14ac:dyDescent="0.25">
      <c r="G815" s="305"/>
      <c r="H815" s="264"/>
      <c r="I815" s="265"/>
    </row>
    <row r="816" spans="7:9" ht="15.75" customHeight="1" x14ac:dyDescent="0.25">
      <c r="G816" s="305"/>
      <c r="H816" s="264"/>
      <c r="I816" s="265"/>
    </row>
    <row r="817" spans="7:9" ht="15.75" customHeight="1" x14ac:dyDescent="0.25">
      <c r="G817" s="305"/>
      <c r="H817" s="264"/>
      <c r="I817" s="265"/>
    </row>
    <row r="818" spans="7:9" ht="15.75" customHeight="1" x14ac:dyDescent="0.25">
      <c r="G818" s="305"/>
      <c r="H818" s="264"/>
      <c r="I818" s="265"/>
    </row>
    <row r="819" spans="7:9" ht="15.75" customHeight="1" x14ac:dyDescent="0.25">
      <c r="G819" s="305"/>
      <c r="H819" s="264"/>
      <c r="I819" s="265"/>
    </row>
    <row r="820" spans="7:9" ht="15.75" customHeight="1" x14ac:dyDescent="0.25">
      <c r="G820" s="305"/>
      <c r="H820" s="264"/>
      <c r="I820" s="265"/>
    </row>
    <row r="821" spans="7:9" ht="15.75" customHeight="1" x14ac:dyDescent="0.25">
      <c r="G821" s="305"/>
      <c r="H821" s="264"/>
      <c r="I821" s="265"/>
    </row>
    <row r="822" spans="7:9" ht="15.75" customHeight="1" x14ac:dyDescent="0.25">
      <c r="G822" s="305"/>
      <c r="H822" s="264"/>
      <c r="I822" s="265"/>
    </row>
    <row r="823" spans="7:9" ht="15.75" customHeight="1" x14ac:dyDescent="0.25">
      <c r="G823" s="305"/>
      <c r="H823" s="264"/>
      <c r="I823" s="265"/>
    </row>
    <row r="824" spans="7:9" ht="15.75" customHeight="1" x14ac:dyDescent="0.25">
      <c r="G824" s="305"/>
      <c r="H824" s="264"/>
      <c r="I824" s="265"/>
    </row>
    <row r="825" spans="7:9" ht="15.75" customHeight="1" x14ac:dyDescent="0.25">
      <c r="G825" s="305"/>
      <c r="H825" s="264"/>
      <c r="I825" s="265"/>
    </row>
    <row r="826" spans="7:9" ht="15.75" customHeight="1" x14ac:dyDescent="0.25">
      <c r="G826" s="305"/>
      <c r="H826" s="264"/>
      <c r="I826" s="265"/>
    </row>
    <row r="827" spans="7:9" ht="15.75" customHeight="1" x14ac:dyDescent="0.25">
      <c r="G827" s="305"/>
      <c r="H827" s="264"/>
      <c r="I827" s="265"/>
    </row>
    <row r="828" spans="7:9" ht="15.75" customHeight="1" x14ac:dyDescent="0.25">
      <c r="G828" s="305"/>
      <c r="H828" s="264"/>
      <c r="I828" s="265"/>
    </row>
    <row r="829" spans="7:9" ht="15.75" customHeight="1" x14ac:dyDescent="0.25">
      <c r="G829" s="305"/>
      <c r="H829" s="264"/>
      <c r="I829" s="265"/>
    </row>
    <row r="830" spans="7:9" ht="15.75" customHeight="1" x14ac:dyDescent="0.25">
      <c r="G830" s="305"/>
      <c r="H830" s="264"/>
      <c r="I830" s="265"/>
    </row>
    <row r="831" spans="7:9" ht="15.75" customHeight="1" x14ac:dyDescent="0.25">
      <c r="G831" s="305"/>
      <c r="H831" s="264"/>
      <c r="I831" s="265"/>
    </row>
    <row r="832" spans="7:9" ht="15.75" customHeight="1" x14ac:dyDescent="0.25">
      <c r="G832" s="305"/>
      <c r="H832" s="264"/>
      <c r="I832" s="265"/>
    </row>
    <row r="833" spans="7:9" ht="15.75" customHeight="1" x14ac:dyDescent="0.25">
      <c r="G833" s="305"/>
      <c r="H833" s="264"/>
      <c r="I833" s="265"/>
    </row>
    <row r="834" spans="7:9" ht="15.75" customHeight="1" x14ac:dyDescent="0.25">
      <c r="G834" s="305"/>
      <c r="H834" s="264"/>
      <c r="I834" s="265"/>
    </row>
    <row r="835" spans="7:9" ht="15.75" customHeight="1" x14ac:dyDescent="0.25">
      <c r="G835" s="305"/>
      <c r="H835" s="264"/>
      <c r="I835" s="265"/>
    </row>
    <row r="836" spans="7:9" ht="15.75" customHeight="1" x14ac:dyDescent="0.25">
      <c r="G836" s="305"/>
      <c r="H836" s="264"/>
      <c r="I836" s="265"/>
    </row>
    <row r="837" spans="7:9" ht="15.75" customHeight="1" x14ac:dyDescent="0.25">
      <c r="G837" s="305"/>
      <c r="H837" s="264"/>
      <c r="I837" s="265"/>
    </row>
    <row r="838" spans="7:9" ht="15.75" customHeight="1" x14ac:dyDescent="0.25">
      <c r="G838" s="305"/>
      <c r="H838" s="264"/>
      <c r="I838" s="265"/>
    </row>
    <row r="839" spans="7:9" ht="15.75" customHeight="1" x14ac:dyDescent="0.25">
      <c r="G839" s="305"/>
      <c r="H839" s="264"/>
      <c r="I839" s="265"/>
    </row>
    <row r="840" spans="7:9" ht="15.75" customHeight="1" x14ac:dyDescent="0.25">
      <c r="G840" s="305"/>
      <c r="H840" s="264"/>
      <c r="I840" s="265"/>
    </row>
    <row r="841" spans="7:9" ht="15.75" customHeight="1" x14ac:dyDescent="0.25">
      <c r="G841" s="305"/>
      <c r="H841" s="264"/>
      <c r="I841" s="265"/>
    </row>
    <row r="842" spans="7:9" ht="15.75" customHeight="1" x14ac:dyDescent="0.25">
      <c r="G842" s="305"/>
      <c r="H842" s="264"/>
      <c r="I842" s="265"/>
    </row>
    <row r="843" spans="7:9" ht="15.75" customHeight="1" x14ac:dyDescent="0.25">
      <c r="G843" s="305"/>
      <c r="H843" s="264"/>
      <c r="I843" s="265"/>
    </row>
    <row r="844" spans="7:9" ht="15.75" customHeight="1" x14ac:dyDescent="0.25">
      <c r="G844" s="305"/>
      <c r="H844" s="264"/>
      <c r="I844" s="265"/>
    </row>
    <row r="845" spans="7:9" ht="15.75" customHeight="1" x14ac:dyDescent="0.25">
      <c r="G845" s="305"/>
      <c r="H845" s="264"/>
      <c r="I845" s="265"/>
    </row>
    <row r="846" spans="7:9" ht="15.75" customHeight="1" x14ac:dyDescent="0.25">
      <c r="G846" s="305"/>
      <c r="H846" s="264"/>
      <c r="I846" s="265"/>
    </row>
    <row r="847" spans="7:9" ht="15.75" customHeight="1" x14ac:dyDescent="0.25">
      <c r="G847" s="305"/>
      <c r="H847" s="264"/>
      <c r="I847" s="265"/>
    </row>
    <row r="848" spans="7:9" ht="15.75" customHeight="1" x14ac:dyDescent="0.25">
      <c r="G848" s="305"/>
      <c r="H848" s="264"/>
      <c r="I848" s="265"/>
    </row>
    <row r="849" spans="7:9" ht="15.75" customHeight="1" x14ac:dyDescent="0.25">
      <c r="G849" s="305"/>
      <c r="H849" s="264"/>
      <c r="I849" s="265"/>
    </row>
    <row r="850" spans="7:9" ht="15.75" customHeight="1" x14ac:dyDescent="0.25">
      <c r="G850" s="305"/>
      <c r="H850" s="264"/>
      <c r="I850" s="265"/>
    </row>
    <row r="851" spans="7:9" ht="15.75" customHeight="1" x14ac:dyDescent="0.25">
      <c r="G851" s="305"/>
      <c r="H851" s="264"/>
      <c r="I851" s="265"/>
    </row>
    <row r="852" spans="7:9" ht="15.75" customHeight="1" x14ac:dyDescent="0.25">
      <c r="G852" s="305"/>
      <c r="H852" s="264"/>
      <c r="I852" s="265"/>
    </row>
    <row r="853" spans="7:9" ht="15.75" customHeight="1" x14ac:dyDescent="0.25">
      <c r="G853" s="305"/>
      <c r="H853" s="264"/>
      <c r="I853" s="265"/>
    </row>
    <row r="854" spans="7:9" ht="15.75" customHeight="1" x14ac:dyDescent="0.25">
      <c r="G854" s="305"/>
      <c r="H854" s="264"/>
      <c r="I854" s="265"/>
    </row>
    <row r="855" spans="7:9" ht="15.75" customHeight="1" x14ac:dyDescent="0.25">
      <c r="G855" s="305"/>
      <c r="H855" s="264"/>
      <c r="I855" s="265"/>
    </row>
    <row r="856" spans="7:9" ht="15.75" customHeight="1" x14ac:dyDescent="0.25">
      <c r="G856" s="305"/>
      <c r="H856" s="264"/>
      <c r="I856" s="265"/>
    </row>
    <row r="857" spans="7:9" ht="15.75" customHeight="1" x14ac:dyDescent="0.25">
      <c r="G857" s="305"/>
      <c r="H857" s="264"/>
      <c r="I857" s="265"/>
    </row>
    <row r="858" spans="7:9" ht="15.75" customHeight="1" x14ac:dyDescent="0.25">
      <c r="G858" s="305"/>
      <c r="H858" s="264"/>
      <c r="I858" s="265"/>
    </row>
    <row r="859" spans="7:9" ht="15.75" customHeight="1" x14ac:dyDescent="0.25">
      <c r="G859" s="305"/>
      <c r="H859" s="264"/>
      <c r="I859" s="265"/>
    </row>
    <row r="860" spans="7:9" ht="15.75" customHeight="1" x14ac:dyDescent="0.25">
      <c r="G860" s="305"/>
      <c r="H860" s="264"/>
      <c r="I860" s="265"/>
    </row>
    <row r="861" spans="7:9" ht="15.75" customHeight="1" x14ac:dyDescent="0.25">
      <c r="G861" s="305"/>
      <c r="H861" s="264"/>
      <c r="I861" s="265"/>
    </row>
    <row r="862" spans="7:9" ht="15.75" customHeight="1" x14ac:dyDescent="0.25">
      <c r="G862" s="305"/>
      <c r="H862" s="264"/>
      <c r="I862" s="265"/>
    </row>
    <row r="863" spans="7:9" ht="15.75" customHeight="1" x14ac:dyDescent="0.25">
      <c r="G863" s="305"/>
      <c r="H863" s="264"/>
      <c r="I863" s="265"/>
    </row>
    <row r="864" spans="7:9" ht="15.75" customHeight="1" x14ac:dyDescent="0.25">
      <c r="G864" s="305"/>
      <c r="H864" s="264"/>
      <c r="I864" s="265"/>
    </row>
    <row r="865" spans="7:9" ht="15.75" customHeight="1" x14ac:dyDescent="0.25">
      <c r="G865" s="305"/>
      <c r="H865" s="264"/>
      <c r="I865" s="265"/>
    </row>
    <row r="866" spans="7:9" ht="15.75" customHeight="1" x14ac:dyDescent="0.25">
      <c r="G866" s="305"/>
      <c r="H866" s="264"/>
      <c r="I866" s="265"/>
    </row>
    <row r="867" spans="7:9" ht="15.75" customHeight="1" x14ac:dyDescent="0.25">
      <c r="G867" s="305"/>
      <c r="H867" s="264"/>
      <c r="I867" s="265"/>
    </row>
    <row r="868" spans="7:9" ht="15.75" customHeight="1" x14ac:dyDescent="0.25">
      <c r="G868" s="305"/>
      <c r="H868" s="264"/>
      <c r="I868" s="265"/>
    </row>
    <row r="869" spans="7:9" ht="15.75" customHeight="1" x14ac:dyDescent="0.25">
      <c r="G869" s="305"/>
      <c r="H869" s="264"/>
      <c r="I869" s="265"/>
    </row>
    <row r="870" spans="7:9" ht="15.75" customHeight="1" x14ac:dyDescent="0.25">
      <c r="G870" s="305"/>
      <c r="H870" s="264"/>
      <c r="I870" s="265"/>
    </row>
    <row r="871" spans="7:9" ht="15.75" customHeight="1" x14ac:dyDescent="0.25">
      <c r="G871" s="305"/>
      <c r="H871" s="264"/>
      <c r="I871" s="265"/>
    </row>
    <row r="872" spans="7:9" ht="15.75" customHeight="1" x14ac:dyDescent="0.25">
      <c r="G872" s="305"/>
      <c r="H872" s="264"/>
      <c r="I872" s="265"/>
    </row>
    <row r="873" spans="7:9" ht="15.75" customHeight="1" x14ac:dyDescent="0.25">
      <c r="G873" s="305"/>
      <c r="H873" s="264"/>
      <c r="I873" s="265"/>
    </row>
    <row r="874" spans="7:9" ht="15.75" customHeight="1" x14ac:dyDescent="0.25">
      <c r="G874" s="305"/>
      <c r="H874" s="264"/>
      <c r="I874" s="265"/>
    </row>
    <row r="875" spans="7:9" ht="15.75" customHeight="1" x14ac:dyDescent="0.25">
      <c r="G875" s="305"/>
      <c r="H875" s="264"/>
      <c r="I875" s="265"/>
    </row>
    <row r="876" spans="7:9" ht="15.75" customHeight="1" x14ac:dyDescent="0.25">
      <c r="G876" s="305"/>
      <c r="H876" s="264"/>
      <c r="I876" s="265"/>
    </row>
    <row r="877" spans="7:9" ht="15.75" customHeight="1" x14ac:dyDescent="0.25">
      <c r="G877" s="305"/>
      <c r="H877" s="264"/>
      <c r="I877" s="265"/>
    </row>
    <row r="878" spans="7:9" ht="15.75" customHeight="1" x14ac:dyDescent="0.25">
      <c r="G878" s="305"/>
      <c r="H878" s="264"/>
      <c r="I878" s="265"/>
    </row>
    <row r="879" spans="7:9" ht="15.75" customHeight="1" x14ac:dyDescent="0.25">
      <c r="G879" s="305"/>
      <c r="H879" s="264"/>
      <c r="I879" s="265"/>
    </row>
    <row r="880" spans="7:9" ht="15.75" customHeight="1" x14ac:dyDescent="0.25">
      <c r="G880" s="305"/>
      <c r="H880" s="264"/>
      <c r="I880" s="265"/>
    </row>
    <row r="881" spans="7:9" ht="15.75" customHeight="1" x14ac:dyDescent="0.25">
      <c r="G881" s="305"/>
      <c r="H881" s="264"/>
      <c r="I881" s="265"/>
    </row>
    <row r="882" spans="7:9" ht="15.75" customHeight="1" x14ac:dyDescent="0.25">
      <c r="G882" s="305"/>
      <c r="H882" s="264"/>
      <c r="I882" s="265"/>
    </row>
    <row r="883" spans="7:9" ht="15.75" customHeight="1" x14ac:dyDescent="0.25">
      <c r="G883" s="305"/>
      <c r="H883" s="264"/>
      <c r="I883" s="265"/>
    </row>
    <row r="884" spans="7:9" ht="15.75" customHeight="1" x14ac:dyDescent="0.25">
      <c r="G884" s="305"/>
      <c r="H884" s="264"/>
      <c r="I884" s="265"/>
    </row>
    <row r="885" spans="7:9" ht="15.75" customHeight="1" x14ac:dyDescent="0.25">
      <c r="G885" s="305"/>
      <c r="H885" s="264"/>
      <c r="I885" s="265"/>
    </row>
    <row r="886" spans="7:9" ht="15.75" customHeight="1" x14ac:dyDescent="0.25">
      <c r="G886" s="305"/>
      <c r="H886" s="264"/>
      <c r="I886" s="265"/>
    </row>
    <row r="887" spans="7:9" ht="15.75" customHeight="1" x14ac:dyDescent="0.25">
      <c r="G887" s="305"/>
      <c r="H887" s="264"/>
      <c r="I887" s="265"/>
    </row>
    <row r="888" spans="7:9" ht="15.75" customHeight="1" x14ac:dyDescent="0.25">
      <c r="G888" s="305"/>
      <c r="H888" s="264"/>
      <c r="I888" s="265"/>
    </row>
    <row r="889" spans="7:9" ht="15.75" customHeight="1" x14ac:dyDescent="0.25">
      <c r="G889" s="305"/>
      <c r="H889" s="264"/>
      <c r="I889" s="265"/>
    </row>
    <row r="890" spans="7:9" ht="15.75" customHeight="1" x14ac:dyDescent="0.25">
      <c r="G890" s="305"/>
      <c r="H890" s="264"/>
      <c r="I890" s="265"/>
    </row>
    <row r="891" spans="7:9" ht="15.75" customHeight="1" x14ac:dyDescent="0.25">
      <c r="G891" s="305"/>
      <c r="H891" s="264"/>
      <c r="I891" s="265"/>
    </row>
    <row r="892" spans="7:9" ht="15.75" customHeight="1" x14ac:dyDescent="0.25">
      <c r="G892" s="305"/>
      <c r="H892" s="264"/>
      <c r="I892" s="265"/>
    </row>
    <row r="893" spans="7:9" ht="15.75" customHeight="1" x14ac:dyDescent="0.25">
      <c r="G893" s="305"/>
      <c r="H893" s="264"/>
      <c r="I893" s="265"/>
    </row>
    <row r="894" spans="7:9" ht="15.75" customHeight="1" x14ac:dyDescent="0.25">
      <c r="G894" s="305"/>
      <c r="H894" s="264"/>
      <c r="I894" s="265"/>
    </row>
    <row r="895" spans="7:9" ht="15.75" customHeight="1" x14ac:dyDescent="0.25">
      <c r="G895" s="305"/>
      <c r="H895" s="264"/>
      <c r="I895" s="265"/>
    </row>
    <row r="896" spans="7:9" ht="15.75" customHeight="1" x14ac:dyDescent="0.25">
      <c r="G896" s="305"/>
      <c r="H896" s="264"/>
      <c r="I896" s="265"/>
    </row>
    <row r="897" spans="7:9" ht="15.75" customHeight="1" x14ac:dyDescent="0.25">
      <c r="G897" s="305"/>
      <c r="H897" s="264"/>
      <c r="I897" s="265"/>
    </row>
    <row r="898" spans="7:9" ht="15.75" customHeight="1" x14ac:dyDescent="0.25">
      <c r="G898" s="305"/>
      <c r="H898" s="264"/>
      <c r="I898" s="265"/>
    </row>
    <row r="899" spans="7:9" ht="15.75" customHeight="1" x14ac:dyDescent="0.25">
      <c r="G899" s="305"/>
      <c r="H899" s="264"/>
      <c r="I899" s="265"/>
    </row>
    <row r="900" spans="7:9" ht="15.75" customHeight="1" x14ac:dyDescent="0.25">
      <c r="G900" s="305"/>
      <c r="H900" s="264"/>
      <c r="I900" s="265"/>
    </row>
    <row r="901" spans="7:9" ht="15.75" customHeight="1" x14ac:dyDescent="0.25">
      <c r="G901" s="305"/>
      <c r="H901" s="264"/>
      <c r="I901" s="265"/>
    </row>
    <row r="902" spans="7:9" ht="15.75" customHeight="1" x14ac:dyDescent="0.25">
      <c r="G902" s="305"/>
      <c r="H902" s="264"/>
      <c r="I902" s="265"/>
    </row>
    <row r="903" spans="7:9" ht="15.75" customHeight="1" x14ac:dyDescent="0.25">
      <c r="G903" s="305"/>
      <c r="H903" s="264"/>
      <c r="I903" s="265"/>
    </row>
    <row r="904" spans="7:9" ht="15.75" customHeight="1" x14ac:dyDescent="0.25">
      <c r="G904" s="305"/>
      <c r="H904" s="264"/>
      <c r="I904" s="265"/>
    </row>
    <row r="905" spans="7:9" ht="15.75" customHeight="1" x14ac:dyDescent="0.25">
      <c r="G905" s="305"/>
      <c r="H905" s="264"/>
      <c r="I905" s="265"/>
    </row>
    <row r="906" spans="7:9" ht="15.75" customHeight="1" x14ac:dyDescent="0.25">
      <c r="G906" s="305"/>
      <c r="H906" s="264"/>
      <c r="I906" s="265"/>
    </row>
    <row r="907" spans="7:9" ht="15.75" customHeight="1" x14ac:dyDescent="0.25">
      <c r="G907" s="305"/>
      <c r="H907" s="264"/>
      <c r="I907" s="265"/>
    </row>
    <row r="908" spans="7:9" ht="15.75" customHeight="1" x14ac:dyDescent="0.25">
      <c r="G908" s="305"/>
      <c r="H908" s="264"/>
      <c r="I908" s="265"/>
    </row>
    <row r="909" spans="7:9" ht="15.75" customHeight="1" x14ac:dyDescent="0.25">
      <c r="G909" s="305"/>
      <c r="H909" s="264"/>
      <c r="I909" s="265"/>
    </row>
    <row r="910" spans="7:9" ht="15.75" customHeight="1" x14ac:dyDescent="0.25">
      <c r="G910" s="305"/>
      <c r="H910" s="264"/>
      <c r="I910" s="265"/>
    </row>
    <row r="911" spans="7:9" ht="15.75" customHeight="1" x14ac:dyDescent="0.25">
      <c r="G911" s="305"/>
      <c r="H911" s="264"/>
      <c r="I911" s="265"/>
    </row>
    <row r="912" spans="7:9" ht="15.75" customHeight="1" x14ac:dyDescent="0.25">
      <c r="G912" s="305"/>
      <c r="H912" s="264"/>
      <c r="I912" s="265"/>
    </row>
    <row r="913" spans="7:9" ht="15.75" customHeight="1" x14ac:dyDescent="0.25">
      <c r="G913" s="305"/>
      <c r="H913" s="264"/>
      <c r="I913" s="265"/>
    </row>
    <row r="914" spans="7:9" ht="15.75" customHeight="1" x14ac:dyDescent="0.25">
      <c r="G914" s="305"/>
      <c r="H914" s="264"/>
      <c r="I914" s="265"/>
    </row>
    <row r="915" spans="7:9" ht="15.75" customHeight="1" x14ac:dyDescent="0.25">
      <c r="G915" s="305"/>
      <c r="H915" s="264"/>
      <c r="I915" s="265"/>
    </row>
    <row r="916" spans="7:9" ht="15.75" customHeight="1" x14ac:dyDescent="0.25">
      <c r="G916" s="305"/>
      <c r="H916" s="264"/>
      <c r="I916" s="265"/>
    </row>
    <row r="917" spans="7:9" ht="15.75" customHeight="1" x14ac:dyDescent="0.25">
      <c r="G917" s="305"/>
      <c r="H917" s="264"/>
      <c r="I917" s="265"/>
    </row>
    <row r="918" spans="7:9" ht="15.75" customHeight="1" x14ac:dyDescent="0.25">
      <c r="G918" s="305"/>
      <c r="H918" s="264"/>
      <c r="I918" s="265"/>
    </row>
    <row r="919" spans="7:9" ht="15.75" customHeight="1" x14ac:dyDescent="0.25">
      <c r="G919" s="305"/>
      <c r="H919" s="264"/>
      <c r="I919" s="265"/>
    </row>
    <row r="920" spans="7:9" ht="15.75" customHeight="1" x14ac:dyDescent="0.25">
      <c r="G920" s="305"/>
      <c r="H920" s="264"/>
      <c r="I920" s="265"/>
    </row>
    <row r="921" spans="7:9" ht="15.75" customHeight="1" x14ac:dyDescent="0.25">
      <c r="G921" s="305"/>
      <c r="H921" s="264"/>
      <c r="I921" s="265"/>
    </row>
    <row r="922" spans="7:9" ht="15.75" customHeight="1" x14ac:dyDescent="0.25">
      <c r="G922" s="305"/>
      <c r="H922" s="264"/>
      <c r="I922" s="265"/>
    </row>
    <row r="923" spans="7:9" ht="15.75" customHeight="1" x14ac:dyDescent="0.25">
      <c r="G923" s="305"/>
      <c r="H923" s="264"/>
      <c r="I923" s="265"/>
    </row>
    <row r="924" spans="7:9" ht="15.75" customHeight="1" x14ac:dyDescent="0.25">
      <c r="G924" s="305"/>
      <c r="H924" s="264"/>
      <c r="I924" s="265"/>
    </row>
    <row r="925" spans="7:9" ht="15.75" customHeight="1" x14ac:dyDescent="0.25">
      <c r="G925" s="305"/>
      <c r="H925" s="264"/>
      <c r="I925" s="265"/>
    </row>
    <row r="926" spans="7:9" ht="15.75" customHeight="1" x14ac:dyDescent="0.25">
      <c r="G926" s="305"/>
      <c r="H926" s="264"/>
      <c r="I926" s="265"/>
    </row>
    <row r="927" spans="7:9" ht="15.75" customHeight="1" x14ac:dyDescent="0.25">
      <c r="G927" s="305"/>
      <c r="H927" s="264"/>
      <c r="I927" s="265"/>
    </row>
    <row r="928" spans="7:9" ht="15.75" customHeight="1" x14ac:dyDescent="0.25">
      <c r="G928" s="305"/>
      <c r="H928" s="264"/>
      <c r="I928" s="265"/>
    </row>
    <row r="929" spans="7:9" ht="15.75" customHeight="1" x14ac:dyDescent="0.25">
      <c r="G929" s="305"/>
      <c r="H929" s="264"/>
      <c r="I929" s="265"/>
    </row>
    <row r="930" spans="7:9" ht="15.75" customHeight="1" x14ac:dyDescent="0.25">
      <c r="G930" s="305"/>
      <c r="H930" s="264"/>
      <c r="I930" s="265"/>
    </row>
    <row r="931" spans="7:9" ht="15.75" customHeight="1" x14ac:dyDescent="0.25">
      <c r="G931" s="305"/>
      <c r="H931" s="264"/>
      <c r="I931" s="265"/>
    </row>
    <row r="932" spans="7:9" ht="15.75" customHeight="1" x14ac:dyDescent="0.25">
      <c r="G932" s="305"/>
      <c r="H932" s="264"/>
      <c r="I932" s="265"/>
    </row>
    <row r="933" spans="7:9" ht="15.75" customHeight="1" x14ac:dyDescent="0.25">
      <c r="G933" s="305"/>
      <c r="H933" s="264"/>
      <c r="I933" s="265"/>
    </row>
    <row r="934" spans="7:9" ht="15.75" customHeight="1" x14ac:dyDescent="0.25">
      <c r="G934" s="305"/>
      <c r="H934" s="264"/>
      <c r="I934" s="265"/>
    </row>
    <row r="935" spans="7:9" ht="15.75" customHeight="1" x14ac:dyDescent="0.25">
      <c r="G935" s="305"/>
      <c r="H935" s="264"/>
      <c r="I935" s="265"/>
    </row>
    <row r="936" spans="7:9" ht="15.75" customHeight="1" x14ac:dyDescent="0.25">
      <c r="G936" s="305"/>
      <c r="H936" s="264"/>
      <c r="I936" s="265"/>
    </row>
    <row r="937" spans="7:9" ht="15.75" customHeight="1" x14ac:dyDescent="0.25">
      <c r="G937" s="305"/>
      <c r="H937" s="264"/>
      <c r="I937" s="265"/>
    </row>
    <row r="938" spans="7:9" ht="15.75" customHeight="1" x14ac:dyDescent="0.25">
      <c r="G938" s="305"/>
      <c r="H938" s="264"/>
      <c r="I938" s="265"/>
    </row>
    <row r="939" spans="7:9" ht="15.75" customHeight="1" x14ac:dyDescent="0.25">
      <c r="G939" s="305"/>
      <c r="H939" s="264"/>
      <c r="I939" s="265"/>
    </row>
    <row r="940" spans="7:9" ht="15.75" customHeight="1" x14ac:dyDescent="0.25">
      <c r="G940" s="305"/>
      <c r="H940" s="264"/>
      <c r="I940" s="265"/>
    </row>
    <row r="941" spans="7:9" ht="15.75" customHeight="1" x14ac:dyDescent="0.25">
      <c r="G941" s="305"/>
      <c r="H941" s="264"/>
      <c r="I941" s="265"/>
    </row>
    <row r="942" spans="7:9" ht="15.75" customHeight="1" x14ac:dyDescent="0.25">
      <c r="G942" s="305"/>
      <c r="H942" s="264"/>
      <c r="I942" s="265"/>
    </row>
    <row r="943" spans="7:9" ht="15.75" customHeight="1" x14ac:dyDescent="0.25">
      <c r="G943" s="305"/>
      <c r="H943" s="264"/>
      <c r="I943" s="265"/>
    </row>
    <row r="944" spans="7:9" ht="15.75" customHeight="1" x14ac:dyDescent="0.25">
      <c r="G944" s="305"/>
      <c r="H944" s="264"/>
      <c r="I944" s="265"/>
    </row>
    <row r="945" spans="7:9" ht="15.75" customHeight="1" x14ac:dyDescent="0.25">
      <c r="G945" s="305"/>
      <c r="H945" s="264"/>
      <c r="I945" s="265"/>
    </row>
    <row r="946" spans="7:9" ht="15.75" customHeight="1" x14ac:dyDescent="0.25">
      <c r="G946" s="305"/>
      <c r="H946" s="264"/>
      <c r="I946" s="265"/>
    </row>
    <row r="947" spans="7:9" ht="15.75" customHeight="1" x14ac:dyDescent="0.25">
      <c r="G947" s="305"/>
      <c r="H947" s="264"/>
      <c r="I947" s="265"/>
    </row>
    <row r="948" spans="7:9" ht="15.75" customHeight="1" x14ac:dyDescent="0.25">
      <c r="G948" s="305"/>
      <c r="H948" s="264"/>
      <c r="I948" s="265"/>
    </row>
    <row r="949" spans="7:9" ht="15.75" customHeight="1" x14ac:dyDescent="0.25">
      <c r="G949" s="305"/>
      <c r="H949" s="264"/>
      <c r="I949" s="265"/>
    </row>
    <row r="950" spans="7:9" ht="15.75" customHeight="1" x14ac:dyDescent="0.25">
      <c r="G950" s="305"/>
      <c r="H950" s="264"/>
      <c r="I950" s="265"/>
    </row>
    <row r="951" spans="7:9" ht="15.75" customHeight="1" x14ac:dyDescent="0.25">
      <c r="G951" s="305"/>
      <c r="H951" s="264"/>
      <c r="I951" s="265"/>
    </row>
    <row r="952" spans="7:9" ht="15.75" customHeight="1" x14ac:dyDescent="0.25">
      <c r="G952" s="305"/>
      <c r="H952" s="264"/>
      <c r="I952" s="265"/>
    </row>
    <row r="953" spans="7:9" ht="15.75" customHeight="1" x14ac:dyDescent="0.25">
      <c r="G953" s="305"/>
      <c r="H953" s="264"/>
      <c r="I953" s="265"/>
    </row>
    <row r="954" spans="7:9" ht="15.75" customHeight="1" x14ac:dyDescent="0.25">
      <c r="G954" s="305"/>
      <c r="H954" s="264"/>
      <c r="I954" s="265"/>
    </row>
    <row r="955" spans="7:9" ht="15.75" customHeight="1" x14ac:dyDescent="0.25">
      <c r="G955" s="305"/>
      <c r="H955" s="264"/>
      <c r="I955" s="265"/>
    </row>
    <row r="956" spans="7:9" ht="15.75" customHeight="1" x14ac:dyDescent="0.25">
      <c r="G956" s="305"/>
      <c r="H956" s="264"/>
      <c r="I956" s="265"/>
    </row>
    <row r="957" spans="7:9" ht="15.75" customHeight="1" x14ac:dyDescent="0.25">
      <c r="G957" s="305"/>
      <c r="H957" s="264"/>
      <c r="I957" s="265"/>
    </row>
    <row r="958" spans="7:9" ht="15.75" customHeight="1" x14ac:dyDescent="0.25">
      <c r="G958" s="305"/>
      <c r="H958" s="264"/>
      <c r="I958" s="265"/>
    </row>
    <row r="959" spans="7:9" ht="15.75" customHeight="1" x14ac:dyDescent="0.25">
      <c r="G959" s="305"/>
      <c r="H959" s="264"/>
      <c r="I959" s="265"/>
    </row>
    <row r="960" spans="7:9" ht="15.75" customHeight="1" x14ac:dyDescent="0.25">
      <c r="G960" s="305"/>
      <c r="H960" s="264"/>
      <c r="I960" s="265"/>
    </row>
    <row r="961" spans="7:9" ht="15.75" customHeight="1" x14ac:dyDescent="0.25">
      <c r="G961" s="305"/>
      <c r="H961" s="264"/>
      <c r="I961" s="265"/>
    </row>
    <row r="962" spans="7:9" ht="15.75" customHeight="1" x14ac:dyDescent="0.25">
      <c r="G962" s="305"/>
      <c r="H962" s="264"/>
      <c r="I962" s="265"/>
    </row>
    <row r="963" spans="7:9" ht="15.75" customHeight="1" x14ac:dyDescent="0.25">
      <c r="G963" s="305"/>
      <c r="H963" s="264"/>
      <c r="I963" s="265"/>
    </row>
    <row r="964" spans="7:9" ht="15.75" customHeight="1" x14ac:dyDescent="0.25">
      <c r="G964" s="305"/>
      <c r="H964" s="264"/>
      <c r="I964" s="265"/>
    </row>
    <row r="965" spans="7:9" ht="15.75" customHeight="1" x14ac:dyDescent="0.25">
      <c r="G965" s="305"/>
      <c r="H965" s="264"/>
      <c r="I965" s="265"/>
    </row>
    <row r="966" spans="7:9" ht="15.75" customHeight="1" x14ac:dyDescent="0.25">
      <c r="G966" s="305"/>
      <c r="H966" s="264"/>
      <c r="I966" s="265"/>
    </row>
    <row r="967" spans="7:9" ht="15.75" customHeight="1" x14ac:dyDescent="0.25">
      <c r="G967" s="305"/>
      <c r="H967" s="264"/>
      <c r="I967" s="265"/>
    </row>
    <row r="968" spans="7:9" ht="15.75" customHeight="1" x14ac:dyDescent="0.25">
      <c r="G968" s="305"/>
      <c r="H968" s="264"/>
      <c r="I968" s="265"/>
    </row>
    <row r="969" spans="7:9" ht="15.75" customHeight="1" x14ac:dyDescent="0.25">
      <c r="G969" s="305"/>
      <c r="H969" s="264"/>
      <c r="I969" s="265"/>
    </row>
    <row r="970" spans="7:9" ht="15.75" customHeight="1" x14ac:dyDescent="0.25">
      <c r="G970" s="305"/>
      <c r="H970" s="264"/>
      <c r="I970" s="265"/>
    </row>
    <row r="971" spans="7:9" ht="15.75" customHeight="1" x14ac:dyDescent="0.25">
      <c r="G971" s="305"/>
      <c r="H971" s="264"/>
      <c r="I971" s="265"/>
    </row>
    <row r="972" spans="7:9" ht="15.75" customHeight="1" x14ac:dyDescent="0.25">
      <c r="G972" s="305"/>
      <c r="H972" s="264"/>
      <c r="I972" s="265"/>
    </row>
    <row r="973" spans="7:9" ht="15.75" customHeight="1" x14ac:dyDescent="0.25">
      <c r="G973" s="305"/>
      <c r="H973" s="264"/>
      <c r="I973" s="265"/>
    </row>
    <row r="974" spans="7:9" ht="15.75" customHeight="1" x14ac:dyDescent="0.25">
      <c r="G974" s="305"/>
      <c r="H974" s="264"/>
      <c r="I974" s="265"/>
    </row>
    <row r="975" spans="7:9" ht="15.75" customHeight="1" x14ac:dyDescent="0.25">
      <c r="G975" s="305"/>
      <c r="H975" s="264"/>
      <c r="I975" s="265"/>
    </row>
    <row r="976" spans="7:9" ht="15.75" customHeight="1" x14ac:dyDescent="0.25">
      <c r="G976" s="305"/>
      <c r="H976" s="264"/>
      <c r="I976" s="265"/>
    </row>
    <row r="977" spans="7:9" ht="15.75" customHeight="1" x14ac:dyDescent="0.25">
      <c r="G977" s="305"/>
      <c r="H977" s="264"/>
      <c r="I977" s="265"/>
    </row>
    <row r="978" spans="7:9" ht="15.75" customHeight="1" x14ac:dyDescent="0.25">
      <c r="G978" s="305"/>
      <c r="H978" s="264"/>
      <c r="I978" s="265"/>
    </row>
    <row r="979" spans="7:9" ht="15.75" customHeight="1" x14ac:dyDescent="0.25">
      <c r="G979" s="305"/>
      <c r="H979" s="264"/>
      <c r="I979" s="265"/>
    </row>
    <row r="980" spans="7:9" ht="15.75" customHeight="1" x14ac:dyDescent="0.25">
      <c r="G980" s="305"/>
      <c r="H980" s="264"/>
      <c r="I980" s="265"/>
    </row>
    <row r="981" spans="7:9" ht="15.75" customHeight="1" x14ac:dyDescent="0.25">
      <c r="G981" s="305"/>
      <c r="H981" s="264"/>
      <c r="I981" s="265"/>
    </row>
    <row r="982" spans="7:9" ht="15.75" customHeight="1" x14ac:dyDescent="0.25">
      <c r="G982" s="305"/>
      <c r="H982" s="264"/>
      <c r="I982" s="265"/>
    </row>
    <row r="983" spans="7:9" ht="15.75" customHeight="1" x14ac:dyDescent="0.25">
      <c r="G983" s="305"/>
      <c r="H983" s="264"/>
      <c r="I983" s="265"/>
    </row>
    <row r="984" spans="7:9" ht="15.75" customHeight="1" x14ac:dyDescent="0.25">
      <c r="G984" s="305"/>
      <c r="H984" s="264"/>
      <c r="I984" s="265"/>
    </row>
    <row r="985" spans="7:9" ht="15.75" customHeight="1" x14ac:dyDescent="0.25">
      <c r="G985" s="305"/>
      <c r="H985" s="264"/>
      <c r="I985" s="265"/>
    </row>
    <row r="986" spans="7:9" ht="15.75" customHeight="1" x14ac:dyDescent="0.25">
      <c r="G986" s="305"/>
      <c r="H986" s="264"/>
      <c r="I986" s="265"/>
    </row>
    <row r="987" spans="7:9" ht="15.75" customHeight="1" x14ac:dyDescent="0.25">
      <c r="G987" s="305"/>
      <c r="H987" s="264"/>
      <c r="I987" s="265"/>
    </row>
    <row r="988" spans="7:9" ht="15.75" customHeight="1" x14ac:dyDescent="0.25">
      <c r="G988" s="305"/>
      <c r="H988" s="264"/>
      <c r="I988" s="265"/>
    </row>
    <row r="989" spans="7:9" ht="15.75" customHeight="1" x14ac:dyDescent="0.25">
      <c r="G989" s="305"/>
      <c r="H989" s="264"/>
      <c r="I989" s="265"/>
    </row>
    <row r="990" spans="7:9" ht="15.75" customHeight="1" x14ac:dyDescent="0.25">
      <c r="G990" s="305"/>
      <c r="H990" s="264"/>
      <c r="I990" s="265"/>
    </row>
    <row r="991" spans="7:9" ht="15.75" customHeight="1" x14ac:dyDescent="0.25">
      <c r="G991" s="305"/>
      <c r="H991" s="264"/>
      <c r="I991" s="265"/>
    </row>
    <row r="992" spans="7:9" ht="15.75" customHeight="1" x14ac:dyDescent="0.25">
      <c r="G992" s="305"/>
      <c r="H992" s="264"/>
      <c r="I992" s="265"/>
    </row>
    <row r="993" spans="7:9" ht="15.75" customHeight="1" x14ac:dyDescent="0.25">
      <c r="G993" s="305"/>
      <c r="H993" s="264"/>
      <c r="I993" s="265"/>
    </row>
    <row r="994" spans="7:9" ht="15.75" customHeight="1" x14ac:dyDescent="0.25">
      <c r="G994" s="305"/>
      <c r="H994" s="264"/>
      <c r="I994" s="265"/>
    </row>
    <row r="995" spans="7:9" ht="15.75" customHeight="1" x14ac:dyDescent="0.25">
      <c r="G995" s="305"/>
      <c r="H995" s="264"/>
      <c r="I995" s="265"/>
    </row>
    <row r="996" spans="7:9" ht="15.75" customHeight="1" x14ac:dyDescent="0.25">
      <c r="G996" s="305"/>
      <c r="H996" s="264"/>
      <c r="I996" s="265"/>
    </row>
    <row r="997" spans="7:9" ht="15.75" customHeight="1" x14ac:dyDescent="0.25">
      <c r="G997" s="305"/>
      <c r="H997" s="264"/>
      <c r="I997" s="265"/>
    </row>
    <row r="998" spans="7:9" ht="15.75" customHeight="1" x14ac:dyDescent="0.25">
      <c r="G998" s="305"/>
      <c r="H998" s="264"/>
      <c r="I998" s="265"/>
    </row>
    <row r="999" spans="7:9" ht="15.75" customHeight="1" x14ac:dyDescent="0.25">
      <c r="G999" s="305"/>
      <c r="H999" s="264"/>
      <c r="I999" s="265"/>
    </row>
    <row r="1000" spans="7:9" ht="15.75" customHeight="1" x14ac:dyDescent="0.25">
      <c r="G1000" s="305"/>
      <c r="H1000" s="264"/>
      <c r="I1000" s="265"/>
    </row>
    <row r="1001" spans="7:9" ht="15.75" customHeight="1" x14ac:dyDescent="0.25">
      <c r="G1001" s="305"/>
      <c r="H1001" s="264"/>
      <c r="I1001" s="265"/>
    </row>
    <row r="1002" spans="7:9" ht="15.75" customHeight="1" x14ac:dyDescent="0.25">
      <c r="G1002" s="305"/>
      <c r="H1002" s="264"/>
      <c r="I1002" s="265"/>
    </row>
    <row r="1003" spans="7:9" ht="15.75" customHeight="1" x14ac:dyDescent="0.25">
      <c r="G1003" s="305"/>
      <c r="H1003" s="264"/>
      <c r="I1003" s="265"/>
    </row>
    <row r="1004" spans="7:9" ht="15.75" customHeight="1" x14ac:dyDescent="0.25">
      <c r="G1004" s="305"/>
      <c r="H1004" s="264"/>
      <c r="I1004" s="265"/>
    </row>
    <row r="1005" spans="7:9" ht="15.75" customHeight="1" x14ac:dyDescent="0.25">
      <c r="G1005" s="305"/>
      <c r="H1005" s="264"/>
      <c r="I1005" s="265"/>
    </row>
    <row r="1006" spans="7:9" ht="15.75" customHeight="1" x14ac:dyDescent="0.25">
      <c r="G1006" s="305"/>
      <c r="H1006" s="264"/>
      <c r="I1006" s="265"/>
    </row>
  </sheetData>
  <hyperlinks>
    <hyperlink ref="J2" location="'TỔNG HỢP'!A1" display="MỤC LỤC" xr:uid="{00000000-0004-0000-2600-000000000000}"/>
  </hyperlinks>
  <pageMargins left="0.7" right="0.7" top="0.75" bottom="0.75" header="0" footer="0"/>
  <pageSetup paperSize="9" fitToWidth="0" fitToHeight="0"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Z1000"/>
  <sheetViews>
    <sheetView workbookViewId="0">
      <selection activeCell="J2" sqref="J2"/>
    </sheetView>
  </sheetViews>
  <sheetFormatPr defaultColWidth="14" defaultRowHeight="15" customHeight="1" x14ac:dyDescent="0.25"/>
  <cols>
    <col min="1" max="1" width="11.5703125" customWidth="1"/>
    <col min="2" max="2" width="25.42578125" customWidth="1"/>
    <col min="3" max="3" width="14" customWidth="1"/>
    <col min="4" max="4" width="19.140625" customWidth="1"/>
    <col min="5" max="5" width="11.85546875" customWidth="1"/>
    <col min="6" max="6" width="8.42578125" customWidth="1"/>
    <col min="7" max="7" width="18.7109375" customWidth="1"/>
    <col min="8" max="8" width="17.5703125" customWidth="1"/>
    <col min="9" max="9" width="12" customWidth="1"/>
    <col min="10" max="10" width="13.7109375" customWidth="1"/>
    <col min="11" max="26" width="8.7109375" customWidth="1"/>
  </cols>
  <sheetData>
    <row r="1" spans="1:26" x14ac:dyDescent="0.25">
      <c r="H1" s="262"/>
    </row>
    <row r="2" spans="1:26" ht="94.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Sửa chữa hệ thống thiết bị phục vụ máy bay</v>
      </c>
      <c r="C3" s="307" t="s">
        <v>379</v>
      </c>
      <c r="D3" s="280">
        <f>VLOOKUP(C3,'TỔNG HỢP'!$C$4:$P$84,3,0)</f>
        <v>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2700-000000000000}"/>
  </hyperlinks>
  <pageMargins left="0.7" right="0.7" top="0.75" bottom="0.75" header="0" footer="0"/>
  <pageSetup paperSize="9" fitToWidth="0" fitToHeight="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Z998"/>
  <sheetViews>
    <sheetView workbookViewId="0">
      <selection activeCell="J2" sqref="J2"/>
    </sheetView>
  </sheetViews>
  <sheetFormatPr defaultColWidth="14" defaultRowHeight="15" customHeight="1" x14ac:dyDescent="0.25"/>
  <cols>
    <col min="1" max="1" width="8.28515625" customWidth="1"/>
    <col min="2" max="2" width="40.7109375" customWidth="1"/>
    <col min="3" max="3" width="14" customWidth="1"/>
    <col min="4" max="4" width="15.85546875" customWidth="1"/>
    <col min="5" max="5" width="11.85546875" customWidth="1"/>
    <col min="6" max="6" width="16.28515625" customWidth="1"/>
    <col min="7" max="7" width="18.7109375" customWidth="1"/>
    <col min="8" max="8" width="11.85546875" customWidth="1"/>
    <col min="9" max="9" width="14.28515625" customWidth="1"/>
    <col min="10" max="10" width="13.7109375" customWidth="1"/>
    <col min="11" max="26" width="8.7109375" customWidth="1"/>
  </cols>
  <sheetData>
    <row r="1" spans="1:26" x14ac:dyDescent="0.25">
      <c r="A1" s="243"/>
      <c r="B1" s="243"/>
      <c r="C1" s="243"/>
      <c r="D1" s="243"/>
      <c r="E1" s="243"/>
      <c r="F1" s="275"/>
      <c r="G1" s="244"/>
      <c r="H1" s="276"/>
      <c r="I1" s="242"/>
      <c r="J1" s="243"/>
      <c r="K1" s="243"/>
      <c r="L1" s="243"/>
      <c r="M1" s="243"/>
      <c r="N1" s="243"/>
      <c r="O1" s="243"/>
      <c r="P1" s="243"/>
      <c r="Q1" s="243"/>
      <c r="R1" s="243"/>
      <c r="S1" s="243"/>
      <c r="T1" s="243"/>
      <c r="U1" s="243"/>
      <c r="V1" s="243"/>
      <c r="W1" s="243"/>
      <c r="X1" s="243"/>
      <c r="Y1" s="243"/>
      <c r="Z1" s="243"/>
    </row>
    <row r="2" spans="1:26" ht="31.5" x14ac:dyDescent="0.25">
      <c r="A2" s="246" t="s">
        <v>281</v>
      </c>
      <c r="B2" s="246" t="s">
        <v>282</v>
      </c>
      <c r="C2" s="247" t="s">
        <v>283</v>
      </c>
      <c r="D2" s="248" t="s">
        <v>417</v>
      </c>
      <c r="E2" s="249" t="s">
        <v>418</v>
      </c>
      <c r="F2" s="266" t="s">
        <v>419</v>
      </c>
      <c r="G2" s="480" t="s">
        <v>420</v>
      </c>
      <c r="H2" s="251" t="s">
        <v>440</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478" t="s">
        <v>115</v>
      </c>
      <c r="C3" s="269" t="s">
        <v>116</v>
      </c>
      <c r="D3" s="270">
        <f>VLOOKUP(C3,'TỔNG HỢP'!$C$4:$P$84,3,0)</f>
        <v>300000000</v>
      </c>
      <c r="E3" s="271"/>
      <c r="F3" s="272">
        <f>SUM(F4:F887)</f>
        <v>0</v>
      </c>
      <c r="G3" s="270">
        <f>D3-F3</f>
        <v>300000000</v>
      </c>
      <c r="H3" s="273"/>
      <c r="I3" s="267"/>
      <c r="J3" s="274"/>
      <c r="K3" s="274"/>
      <c r="L3" s="274"/>
      <c r="M3" s="274"/>
      <c r="N3" s="274"/>
      <c r="O3" s="274"/>
      <c r="P3" s="274"/>
      <c r="Q3" s="274"/>
      <c r="R3" s="274"/>
      <c r="S3" s="274"/>
      <c r="T3" s="274"/>
      <c r="U3" s="274"/>
      <c r="V3" s="274"/>
      <c r="W3" s="274"/>
      <c r="X3" s="274"/>
      <c r="Y3" s="274"/>
      <c r="Z3" s="274"/>
    </row>
    <row r="4" spans="1:26" ht="16.5" x14ac:dyDescent="0.25">
      <c r="A4" s="242"/>
      <c r="B4" s="472"/>
      <c r="C4" s="260"/>
      <c r="D4" s="244"/>
      <c r="E4" s="275"/>
      <c r="F4" s="244"/>
      <c r="G4" s="244"/>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4"/>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4"/>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4"/>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75"/>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4"/>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4"/>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4"/>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4"/>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4"/>
      <c r="H13" s="276"/>
      <c r="I13" s="242"/>
      <c r="J13" s="243"/>
      <c r="K13" s="243"/>
      <c r="L13" s="243"/>
      <c r="M13" s="243"/>
      <c r="N13" s="243"/>
      <c r="O13" s="243"/>
      <c r="P13" s="243"/>
      <c r="Q13" s="243"/>
      <c r="R13" s="243"/>
      <c r="S13" s="243"/>
      <c r="T13" s="243"/>
      <c r="U13" s="243"/>
      <c r="V13" s="243"/>
      <c r="W13" s="243"/>
      <c r="X13" s="243"/>
      <c r="Y13" s="243"/>
      <c r="Z13" s="243"/>
    </row>
    <row r="14" spans="1:26" ht="30" x14ac:dyDescent="0.25">
      <c r="A14" s="242"/>
      <c r="B14" s="472" t="s">
        <v>1062</v>
      </c>
      <c r="C14" s="260"/>
      <c r="D14" s="244"/>
      <c r="E14" s="244">
        <v>3375000</v>
      </c>
      <c r="F14" s="244"/>
      <c r="G14" s="244">
        <v>3375000</v>
      </c>
      <c r="H14" s="276">
        <v>45706</v>
      </c>
      <c r="I14" s="242" t="s">
        <v>442</v>
      </c>
      <c r="J14" s="243"/>
      <c r="K14" s="243"/>
      <c r="L14" s="243"/>
      <c r="M14" s="243"/>
      <c r="N14" s="243"/>
      <c r="O14" s="243"/>
      <c r="P14" s="243"/>
      <c r="Q14" s="243"/>
      <c r="R14" s="243"/>
      <c r="S14" s="243"/>
      <c r="T14" s="243"/>
      <c r="U14" s="243"/>
      <c r="V14" s="243"/>
      <c r="W14" s="243"/>
      <c r="X14" s="243"/>
      <c r="Y14" s="243"/>
      <c r="Z14" s="243"/>
    </row>
    <row r="15" spans="1:26" ht="16.5" x14ac:dyDescent="0.25">
      <c r="A15" s="242"/>
      <c r="B15" s="243" t="s">
        <v>1063</v>
      </c>
      <c r="C15" s="260"/>
      <c r="D15" s="244"/>
      <c r="E15" s="275">
        <v>13865000</v>
      </c>
      <c r="F15" s="275"/>
      <c r="G15" s="244"/>
      <c r="H15" s="276">
        <v>45786</v>
      </c>
      <c r="I15" s="242" t="s">
        <v>442</v>
      </c>
      <c r="J15" s="243"/>
      <c r="K15" s="243"/>
      <c r="L15" s="243"/>
      <c r="M15" s="243"/>
      <c r="N15" s="243"/>
      <c r="O15" s="243"/>
      <c r="P15" s="243"/>
      <c r="Q15" s="243"/>
      <c r="R15" s="243"/>
      <c r="S15" s="243"/>
      <c r="T15" s="243"/>
      <c r="U15" s="243"/>
      <c r="V15" s="243"/>
      <c r="W15" s="243"/>
      <c r="X15" s="243"/>
      <c r="Y15" s="243"/>
      <c r="Z15" s="243"/>
    </row>
    <row r="16" spans="1:26" ht="16.5" x14ac:dyDescent="0.25">
      <c r="A16" s="242"/>
      <c r="B16" s="243" t="s">
        <v>1064</v>
      </c>
      <c r="C16" s="260"/>
      <c r="D16" s="244"/>
      <c r="E16" s="275">
        <v>1195000</v>
      </c>
      <c r="F16" s="275"/>
      <c r="G16" s="244"/>
      <c r="H16" s="276">
        <v>45797</v>
      </c>
      <c r="I16" s="242" t="s">
        <v>442</v>
      </c>
      <c r="J16" s="243"/>
      <c r="K16" s="243"/>
      <c r="L16" s="243"/>
      <c r="M16" s="243"/>
      <c r="N16" s="243"/>
      <c r="O16" s="243"/>
      <c r="P16" s="243"/>
      <c r="Q16" s="243"/>
      <c r="R16" s="243"/>
      <c r="S16" s="243"/>
      <c r="T16" s="243"/>
      <c r="U16" s="243"/>
      <c r="V16" s="243"/>
      <c r="W16" s="243"/>
      <c r="X16" s="243"/>
      <c r="Y16" s="243"/>
      <c r="Z16" s="243"/>
    </row>
    <row r="17" spans="1:26" ht="16.5" x14ac:dyDescent="0.25">
      <c r="A17" s="242"/>
      <c r="B17" s="243" t="s">
        <v>1065</v>
      </c>
      <c r="C17" s="260"/>
      <c r="D17" s="244"/>
      <c r="E17" s="275">
        <v>2071074</v>
      </c>
      <c r="F17" s="275"/>
      <c r="G17" s="244"/>
      <c r="H17" s="276">
        <v>45832</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1063</v>
      </c>
      <c r="C18" s="260"/>
      <c r="D18" s="244"/>
      <c r="E18" s="275">
        <v>36075000</v>
      </c>
      <c r="F18" s="275"/>
      <c r="G18" s="275">
        <f>38881000/1.08</f>
        <v>36000925.925925925</v>
      </c>
      <c r="H18" s="276">
        <v>45854</v>
      </c>
      <c r="I18" s="242" t="s">
        <v>1058</v>
      </c>
      <c r="J18" s="243"/>
      <c r="K18" s="243"/>
      <c r="L18" s="243"/>
      <c r="M18" s="243"/>
      <c r="N18" s="243"/>
      <c r="O18" s="243"/>
      <c r="P18" s="243"/>
      <c r="Q18" s="243"/>
      <c r="R18" s="243"/>
      <c r="S18" s="243"/>
      <c r="T18" s="243"/>
      <c r="U18" s="243"/>
      <c r="V18" s="243"/>
      <c r="W18" s="243"/>
      <c r="X18" s="243"/>
      <c r="Y18" s="243"/>
      <c r="Z18" s="243"/>
    </row>
    <row r="19" spans="1:26" ht="15.75" customHeight="1" x14ac:dyDescent="0.25">
      <c r="A19" s="242">
        <v>1</v>
      </c>
      <c r="B19" s="243" t="s">
        <v>1066</v>
      </c>
      <c r="C19" s="260"/>
      <c r="D19" s="244"/>
      <c r="E19" s="275">
        <v>10400000</v>
      </c>
      <c r="F19" s="275"/>
      <c r="G19" s="244"/>
      <c r="H19" s="276"/>
      <c r="I19" s="242" t="s">
        <v>664</v>
      </c>
      <c r="J19" s="243"/>
      <c r="K19" s="243"/>
      <c r="L19" s="243"/>
      <c r="M19" s="243"/>
      <c r="N19" s="243"/>
      <c r="O19" s="243"/>
      <c r="P19" s="243"/>
      <c r="Q19" s="243"/>
      <c r="R19" s="243"/>
      <c r="S19" s="243"/>
      <c r="T19" s="243"/>
      <c r="U19" s="243"/>
      <c r="V19" s="243"/>
      <c r="W19" s="243"/>
      <c r="X19" s="243"/>
      <c r="Y19" s="243"/>
      <c r="Z19" s="243"/>
    </row>
    <row r="20" spans="1:26" ht="15.75" customHeight="1" x14ac:dyDescent="0.25">
      <c r="A20" s="242">
        <v>2</v>
      </c>
      <c r="B20" s="243" t="s">
        <v>1067</v>
      </c>
      <c r="C20" s="260"/>
      <c r="D20" s="244"/>
      <c r="E20" s="275">
        <v>12660000</v>
      </c>
      <c r="F20" s="275"/>
      <c r="G20" s="244"/>
      <c r="H20" s="276"/>
      <c r="I20" s="242" t="s">
        <v>664</v>
      </c>
      <c r="J20" s="243"/>
      <c r="K20" s="243"/>
      <c r="L20" s="243"/>
      <c r="M20" s="243"/>
      <c r="N20" s="243"/>
      <c r="O20" s="243"/>
      <c r="P20" s="243"/>
      <c r="Q20" s="243"/>
      <c r="R20" s="243"/>
      <c r="S20" s="243"/>
      <c r="T20" s="243"/>
      <c r="U20" s="243"/>
      <c r="V20" s="243"/>
      <c r="W20" s="243"/>
      <c r="X20" s="243"/>
      <c r="Y20" s="243"/>
      <c r="Z20" s="243"/>
    </row>
    <row r="21" spans="1:26" ht="15.75" customHeight="1" x14ac:dyDescent="0.25">
      <c r="A21" s="242">
        <v>3</v>
      </c>
      <c r="B21" s="243" t="s">
        <v>1068</v>
      </c>
      <c r="C21" s="243"/>
      <c r="D21" s="243"/>
      <c r="E21" s="275">
        <v>1010000</v>
      </c>
      <c r="F21" s="275"/>
      <c r="G21" s="244"/>
      <c r="H21" s="276">
        <v>45499</v>
      </c>
      <c r="I21" s="242" t="s">
        <v>664</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4</v>
      </c>
      <c r="B22" s="243" t="s">
        <v>1069</v>
      </c>
      <c r="C22" s="243"/>
      <c r="D22" s="243"/>
      <c r="E22" s="275">
        <v>29949810</v>
      </c>
      <c r="F22" s="275"/>
      <c r="G22" s="244"/>
      <c r="H22" s="276">
        <v>45526</v>
      </c>
      <c r="I22" s="242" t="s">
        <v>442</v>
      </c>
      <c r="J22" s="243"/>
      <c r="K22" s="243"/>
      <c r="L22" s="243"/>
      <c r="M22" s="243"/>
      <c r="N22" s="243"/>
      <c r="O22" s="243"/>
      <c r="P22" s="243"/>
      <c r="Q22" s="243"/>
      <c r="R22" s="243"/>
      <c r="S22" s="243"/>
      <c r="T22" s="243"/>
      <c r="U22" s="243"/>
      <c r="V22" s="243"/>
      <c r="W22" s="243"/>
      <c r="X22" s="243"/>
      <c r="Y22" s="243"/>
      <c r="Z22" s="243"/>
    </row>
    <row r="23" spans="1:26" ht="15.75" customHeight="1" x14ac:dyDescent="0.25">
      <c r="A23" s="242">
        <v>5</v>
      </c>
      <c r="B23" s="243" t="s">
        <v>1070</v>
      </c>
      <c r="C23" s="243"/>
      <c r="D23" s="243"/>
      <c r="E23" s="275">
        <v>3160000</v>
      </c>
      <c r="F23" s="275"/>
      <c r="G23" s="244"/>
      <c r="H23" s="276">
        <v>45517</v>
      </c>
      <c r="I23" s="242" t="s">
        <v>664</v>
      </c>
      <c r="J23" s="243"/>
      <c r="K23" s="243"/>
      <c r="L23" s="243"/>
      <c r="M23" s="243"/>
      <c r="N23" s="243"/>
      <c r="O23" s="243"/>
      <c r="P23" s="243"/>
      <c r="Q23" s="243"/>
      <c r="R23" s="243"/>
      <c r="S23" s="243"/>
      <c r="T23" s="243"/>
      <c r="U23" s="243"/>
      <c r="V23" s="243"/>
      <c r="W23" s="243"/>
      <c r="X23" s="243"/>
      <c r="Y23" s="243"/>
      <c r="Z23" s="243"/>
    </row>
    <row r="24" spans="1:26" ht="15.75" customHeight="1" x14ac:dyDescent="0.25">
      <c r="A24" s="242">
        <v>6</v>
      </c>
      <c r="B24" s="532" t="s">
        <v>1071</v>
      </c>
      <c r="C24" s="243"/>
      <c r="D24" s="243"/>
      <c r="E24" s="533">
        <f>2258208*12</f>
        <v>27098496</v>
      </c>
      <c r="F24" s="533"/>
      <c r="G24" s="244"/>
      <c r="H24" s="276"/>
      <c r="I24" s="242"/>
      <c r="J24" s="532" t="s">
        <v>1072</v>
      </c>
      <c r="K24" s="243"/>
      <c r="L24" s="243"/>
      <c r="M24" s="243"/>
      <c r="N24" s="243"/>
      <c r="O24" s="243"/>
      <c r="P24" s="243"/>
      <c r="Q24" s="243"/>
      <c r="R24" s="243"/>
      <c r="S24" s="243"/>
      <c r="T24" s="243"/>
      <c r="U24" s="243"/>
      <c r="V24" s="243"/>
      <c r="W24" s="243"/>
      <c r="X24" s="243"/>
      <c r="Y24" s="243"/>
      <c r="Z24" s="243"/>
    </row>
    <row r="25" spans="1:26" ht="15.75" customHeight="1" x14ac:dyDescent="0.25">
      <c r="A25" s="242">
        <v>7</v>
      </c>
      <c r="B25" s="243"/>
      <c r="C25" s="243"/>
      <c r="D25" s="243"/>
      <c r="E25" s="275"/>
      <c r="F25" s="275"/>
      <c r="G25" s="244"/>
      <c r="H25" s="276"/>
      <c r="I25" s="242"/>
      <c r="J25" s="243"/>
      <c r="K25" s="243"/>
      <c r="L25" s="243"/>
      <c r="M25" s="243"/>
      <c r="N25" s="243"/>
      <c r="O25" s="243"/>
      <c r="P25" s="243"/>
      <c r="Q25" s="243"/>
      <c r="R25" s="243"/>
      <c r="S25" s="243"/>
      <c r="T25" s="243"/>
      <c r="U25" s="243"/>
      <c r="V25" s="243"/>
      <c r="W25" s="243"/>
      <c r="X25" s="243"/>
      <c r="Y25" s="243"/>
      <c r="Z25" s="243"/>
    </row>
    <row r="26" spans="1:26" ht="15.75" customHeight="1" x14ac:dyDescent="0.25">
      <c r="A26" s="242">
        <v>8</v>
      </c>
      <c r="B26" s="243"/>
      <c r="C26" s="243"/>
      <c r="D26" s="243"/>
      <c r="E26" s="275"/>
      <c r="F26" s="275"/>
      <c r="G26" s="244"/>
      <c r="H26" s="276"/>
      <c r="I26" s="242"/>
      <c r="J26" s="243"/>
      <c r="K26" s="243"/>
      <c r="L26" s="243"/>
      <c r="M26" s="243"/>
      <c r="N26" s="243"/>
      <c r="O26" s="243"/>
      <c r="P26" s="243"/>
      <c r="Q26" s="243"/>
      <c r="R26" s="243"/>
      <c r="S26" s="243"/>
      <c r="T26" s="243"/>
      <c r="U26" s="243"/>
      <c r="V26" s="243"/>
      <c r="W26" s="243"/>
      <c r="X26" s="243"/>
      <c r="Y26" s="243"/>
      <c r="Z26" s="243"/>
    </row>
    <row r="27" spans="1:26" ht="15.75" customHeight="1" x14ac:dyDescent="0.25">
      <c r="A27" s="242">
        <v>9</v>
      </c>
      <c r="B27" s="243"/>
      <c r="C27" s="243"/>
      <c r="D27" s="243"/>
      <c r="E27" s="275"/>
      <c r="F27" s="275"/>
      <c r="G27" s="244"/>
      <c r="H27" s="276"/>
      <c r="I27" s="242"/>
      <c r="J27" s="243"/>
      <c r="K27" s="243"/>
      <c r="L27" s="243"/>
      <c r="M27" s="243"/>
      <c r="N27" s="243"/>
      <c r="O27" s="243"/>
      <c r="P27" s="243"/>
      <c r="Q27" s="243"/>
      <c r="R27" s="243"/>
      <c r="S27" s="243"/>
      <c r="T27" s="243"/>
      <c r="U27" s="243"/>
      <c r="V27" s="243"/>
      <c r="W27" s="243"/>
      <c r="X27" s="243"/>
      <c r="Y27" s="243"/>
      <c r="Z27" s="243"/>
    </row>
    <row r="28" spans="1:26" ht="15.75" customHeight="1" x14ac:dyDescent="0.25">
      <c r="A28" s="243"/>
      <c r="B28" s="243"/>
      <c r="C28" s="243"/>
      <c r="D28" s="243"/>
      <c r="E28" s="275"/>
      <c r="F28" s="275"/>
      <c r="G28" s="244"/>
      <c r="H28" s="276"/>
      <c r="I28" s="242"/>
      <c r="J28" s="243"/>
      <c r="K28" s="243"/>
      <c r="L28" s="243"/>
      <c r="M28" s="243"/>
      <c r="N28" s="243"/>
      <c r="O28" s="243"/>
      <c r="P28" s="243"/>
      <c r="Q28" s="243"/>
      <c r="R28" s="243"/>
      <c r="S28" s="243"/>
      <c r="T28" s="243"/>
      <c r="U28" s="243"/>
      <c r="V28" s="243"/>
      <c r="W28" s="243"/>
      <c r="X28" s="243"/>
      <c r="Y28" s="243"/>
      <c r="Z28" s="243"/>
    </row>
    <row r="29" spans="1:26" ht="15.75" customHeight="1" x14ac:dyDescent="0.25">
      <c r="A29" s="243"/>
      <c r="B29" s="243"/>
      <c r="C29" s="243"/>
      <c r="D29" s="243"/>
      <c r="E29" s="275"/>
      <c r="F29" s="275"/>
      <c r="G29" s="244"/>
      <c r="H29" s="276"/>
      <c r="I29" s="242"/>
      <c r="J29" s="243"/>
      <c r="K29" s="243"/>
      <c r="L29" s="243"/>
      <c r="M29" s="243"/>
      <c r="N29" s="243"/>
      <c r="O29" s="243"/>
      <c r="P29" s="243"/>
      <c r="Q29" s="243"/>
      <c r="R29" s="243"/>
      <c r="S29" s="243"/>
      <c r="T29" s="243"/>
      <c r="U29" s="243"/>
      <c r="V29" s="243"/>
      <c r="W29" s="243"/>
      <c r="X29" s="243"/>
      <c r="Y29" s="243"/>
      <c r="Z29" s="243"/>
    </row>
    <row r="30" spans="1:26" ht="15.75" customHeight="1" x14ac:dyDescent="0.25">
      <c r="A30" s="243"/>
      <c r="B30" s="243"/>
      <c r="C30" s="243"/>
      <c r="D30" s="243"/>
      <c r="E30" s="275"/>
      <c r="F30" s="275"/>
      <c r="G30" s="244"/>
      <c r="H30" s="276"/>
      <c r="I30" s="242"/>
      <c r="J30" s="243"/>
      <c r="K30" s="243"/>
      <c r="L30" s="243"/>
      <c r="M30" s="243"/>
      <c r="N30" s="243"/>
      <c r="O30" s="243"/>
      <c r="P30" s="243"/>
      <c r="Q30" s="243"/>
      <c r="R30" s="243"/>
      <c r="S30" s="243"/>
      <c r="T30" s="243"/>
      <c r="U30" s="243"/>
      <c r="V30" s="243"/>
      <c r="W30" s="243"/>
      <c r="X30" s="243"/>
      <c r="Y30" s="243"/>
      <c r="Z30" s="243"/>
    </row>
    <row r="31" spans="1:26" ht="15.75" customHeight="1" x14ac:dyDescent="0.25">
      <c r="A31" s="243"/>
      <c r="B31" s="243"/>
      <c r="C31" s="243"/>
      <c r="D31" s="243"/>
      <c r="E31" s="275"/>
      <c r="F31" s="275"/>
      <c r="G31" s="244"/>
      <c r="H31" s="276"/>
      <c r="I31" s="242"/>
      <c r="J31" s="243"/>
      <c r="K31" s="243"/>
      <c r="L31" s="243"/>
      <c r="M31" s="243"/>
      <c r="N31" s="243"/>
      <c r="O31" s="243"/>
      <c r="P31" s="243"/>
      <c r="Q31" s="243"/>
      <c r="R31" s="243"/>
      <c r="S31" s="243"/>
      <c r="T31" s="243"/>
      <c r="U31" s="243"/>
      <c r="V31" s="243"/>
      <c r="W31" s="243"/>
      <c r="X31" s="243"/>
      <c r="Y31" s="243"/>
      <c r="Z31" s="243"/>
    </row>
    <row r="32" spans="1:26" ht="15.75" customHeight="1" x14ac:dyDescent="0.25">
      <c r="A32" s="243"/>
      <c r="B32" s="243"/>
      <c r="C32" s="243"/>
      <c r="D32" s="243"/>
      <c r="E32" s="275"/>
      <c r="F32" s="275"/>
      <c r="G32" s="244"/>
      <c r="H32" s="276"/>
      <c r="I32" s="242"/>
      <c r="J32" s="243"/>
      <c r="K32" s="243"/>
      <c r="L32" s="243"/>
      <c r="M32" s="243"/>
      <c r="N32" s="243"/>
      <c r="O32" s="243"/>
      <c r="P32" s="243"/>
      <c r="Q32" s="243"/>
      <c r="R32" s="243"/>
      <c r="S32" s="243"/>
      <c r="T32" s="243"/>
      <c r="U32" s="243"/>
      <c r="V32" s="243"/>
      <c r="W32" s="243"/>
      <c r="X32" s="243"/>
      <c r="Y32" s="243"/>
      <c r="Z32" s="243"/>
    </row>
    <row r="33" spans="1:26" ht="15.75" customHeight="1" x14ac:dyDescent="0.25">
      <c r="A33" s="243"/>
      <c r="B33" s="243"/>
      <c r="C33" s="243"/>
      <c r="D33" s="243"/>
      <c r="E33" s="275"/>
      <c r="F33" s="275"/>
      <c r="G33" s="244"/>
      <c r="H33" s="276"/>
      <c r="I33" s="242"/>
      <c r="J33" s="243"/>
      <c r="K33" s="243"/>
      <c r="L33" s="243"/>
      <c r="M33" s="243"/>
      <c r="N33" s="243"/>
      <c r="O33" s="243"/>
      <c r="P33" s="243"/>
      <c r="Q33" s="243"/>
      <c r="R33" s="243"/>
      <c r="S33" s="243"/>
      <c r="T33" s="243"/>
      <c r="U33" s="243"/>
      <c r="V33" s="243"/>
      <c r="W33" s="243"/>
      <c r="X33" s="243"/>
      <c r="Y33" s="243"/>
      <c r="Z33" s="243"/>
    </row>
    <row r="34" spans="1:26" ht="15.75" customHeight="1" x14ac:dyDescent="0.25">
      <c r="A34" s="243"/>
      <c r="B34" s="243"/>
      <c r="C34" s="243"/>
      <c r="D34" s="243"/>
      <c r="E34" s="275"/>
      <c r="F34" s="275"/>
      <c r="G34" s="244"/>
      <c r="H34" s="276"/>
      <c r="I34" s="242"/>
      <c r="J34" s="243"/>
      <c r="K34" s="243"/>
      <c r="L34" s="243"/>
      <c r="M34" s="243"/>
      <c r="N34" s="243"/>
      <c r="O34" s="243"/>
      <c r="P34" s="243"/>
      <c r="Q34" s="243"/>
      <c r="R34" s="243"/>
      <c r="S34" s="243"/>
      <c r="T34" s="243"/>
      <c r="U34" s="243"/>
      <c r="V34" s="243"/>
      <c r="W34" s="243"/>
      <c r="X34" s="243"/>
      <c r="Y34" s="243"/>
      <c r="Z34" s="243"/>
    </row>
    <row r="35" spans="1:26" ht="15.75" customHeight="1" x14ac:dyDescent="0.25">
      <c r="A35" s="243"/>
      <c r="B35" s="243"/>
      <c r="C35" s="243"/>
      <c r="D35" s="243"/>
      <c r="E35" s="275"/>
      <c r="F35" s="275"/>
      <c r="G35" s="244"/>
      <c r="H35" s="276"/>
      <c r="I35" s="242"/>
      <c r="J35" s="243"/>
      <c r="K35" s="243"/>
      <c r="L35" s="243"/>
      <c r="M35" s="243"/>
      <c r="N35" s="243"/>
      <c r="O35" s="243"/>
      <c r="P35" s="243"/>
      <c r="Q35" s="243"/>
      <c r="R35" s="243"/>
      <c r="S35" s="243"/>
      <c r="T35" s="243"/>
      <c r="U35" s="243"/>
      <c r="V35" s="243"/>
      <c r="W35" s="243"/>
      <c r="X35" s="243"/>
      <c r="Y35" s="243"/>
      <c r="Z35" s="243"/>
    </row>
    <row r="36" spans="1:26" ht="15.75" customHeight="1" x14ac:dyDescent="0.25">
      <c r="A36" s="243"/>
      <c r="B36" s="243"/>
      <c r="C36" s="243"/>
      <c r="D36" s="243"/>
      <c r="E36" s="275"/>
      <c r="F36" s="275"/>
      <c r="G36" s="244"/>
      <c r="H36" s="276"/>
      <c r="I36" s="242"/>
      <c r="J36" s="243"/>
      <c r="K36" s="243"/>
      <c r="L36" s="243"/>
      <c r="M36" s="243"/>
      <c r="N36" s="243"/>
      <c r="O36" s="243"/>
      <c r="P36" s="243"/>
      <c r="Q36" s="243"/>
      <c r="R36" s="243"/>
      <c r="S36" s="243"/>
      <c r="T36" s="243"/>
      <c r="U36" s="243"/>
      <c r="V36" s="243"/>
      <c r="W36" s="243"/>
      <c r="X36" s="243"/>
      <c r="Y36" s="243"/>
      <c r="Z36" s="243"/>
    </row>
    <row r="37" spans="1:26" ht="15.75" customHeight="1" x14ac:dyDescent="0.25">
      <c r="A37" s="243"/>
      <c r="B37" s="243"/>
      <c r="C37" s="243"/>
      <c r="D37" s="243"/>
      <c r="E37" s="275"/>
      <c r="F37" s="275"/>
      <c r="G37" s="244"/>
      <c r="H37" s="276"/>
      <c r="I37" s="242"/>
      <c r="J37" s="243"/>
      <c r="K37" s="243"/>
      <c r="L37" s="243"/>
      <c r="M37" s="243"/>
      <c r="N37" s="243"/>
      <c r="O37" s="243"/>
      <c r="P37" s="243"/>
      <c r="Q37" s="243"/>
      <c r="R37" s="243"/>
      <c r="S37" s="243"/>
      <c r="T37" s="243"/>
      <c r="U37" s="243"/>
      <c r="V37" s="243"/>
      <c r="W37" s="243"/>
      <c r="X37" s="243"/>
      <c r="Y37" s="243"/>
      <c r="Z37" s="243"/>
    </row>
    <row r="38" spans="1:26" ht="15.75" customHeight="1" x14ac:dyDescent="0.25">
      <c r="A38" s="243"/>
      <c r="B38" s="243"/>
      <c r="C38" s="243"/>
      <c r="D38" s="243"/>
      <c r="E38" s="275"/>
      <c r="F38" s="275"/>
      <c r="G38" s="244"/>
      <c r="H38" s="276"/>
      <c r="I38" s="242"/>
      <c r="J38" s="243"/>
      <c r="K38" s="243"/>
      <c r="L38" s="243"/>
      <c r="M38" s="243"/>
      <c r="N38" s="243"/>
      <c r="O38" s="243"/>
      <c r="P38" s="243"/>
      <c r="Q38" s="243"/>
      <c r="R38" s="243"/>
      <c r="S38" s="243"/>
      <c r="T38" s="243"/>
      <c r="U38" s="243"/>
      <c r="V38" s="243"/>
      <c r="W38" s="243"/>
      <c r="X38" s="243"/>
      <c r="Y38" s="243"/>
      <c r="Z38" s="243"/>
    </row>
    <row r="39" spans="1:26" ht="15.75" customHeight="1" x14ac:dyDescent="0.25">
      <c r="A39" s="243"/>
      <c r="B39" s="243"/>
      <c r="C39" s="243"/>
      <c r="D39" s="243"/>
      <c r="E39" s="275"/>
      <c r="F39" s="275"/>
      <c r="G39" s="244"/>
      <c r="H39" s="276"/>
      <c r="I39" s="242"/>
      <c r="J39" s="243"/>
      <c r="K39" s="243"/>
      <c r="L39" s="243"/>
      <c r="M39" s="243"/>
      <c r="N39" s="243"/>
      <c r="O39" s="243"/>
      <c r="P39" s="243"/>
      <c r="Q39" s="243"/>
      <c r="R39" s="243"/>
      <c r="S39" s="243"/>
      <c r="T39" s="243"/>
      <c r="U39" s="243"/>
      <c r="V39" s="243"/>
      <c r="W39" s="243"/>
      <c r="X39" s="243"/>
      <c r="Y39" s="243"/>
      <c r="Z39" s="243"/>
    </row>
    <row r="40" spans="1:26" ht="15.75" customHeight="1" x14ac:dyDescent="0.25">
      <c r="A40" s="243"/>
      <c r="B40" s="243"/>
      <c r="C40" s="243"/>
      <c r="D40" s="243"/>
      <c r="E40" s="275"/>
      <c r="F40" s="275"/>
      <c r="G40" s="244"/>
      <c r="H40" s="276"/>
      <c r="I40" s="242"/>
      <c r="J40" s="243"/>
      <c r="K40" s="243"/>
      <c r="L40" s="243"/>
      <c r="M40" s="243"/>
      <c r="N40" s="243"/>
      <c r="O40" s="243"/>
      <c r="P40" s="243"/>
      <c r="Q40" s="243"/>
      <c r="R40" s="243"/>
      <c r="S40" s="243"/>
      <c r="T40" s="243"/>
      <c r="U40" s="243"/>
      <c r="V40" s="243"/>
      <c r="W40" s="243"/>
      <c r="X40" s="243"/>
      <c r="Y40" s="243"/>
      <c r="Z40" s="243"/>
    </row>
    <row r="41" spans="1:26" ht="15.75" customHeight="1" x14ac:dyDescent="0.25">
      <c r="A41" s="243"/>
      <c r="B41" s="243"/>
      <c r="C41" s="243"/>
      <c r="D41" s="243"/>
      <c r="E41" s="275"/>
      <c r="F41" s="275"/>
      <c r="G41" s="244"/>
      <c r="H41" s="276"/>
      <c r="I41" s="242"/>
      <c r="J41" s="243"/>
      <c r="K41" s="243"/>
      <c r="L41" s="243"/>
      <c r="M41" s="243"/>
      <c r="N41" s="243"/>
      <c r="O41" s="243"/>
      <c r="P41" s="243"/>
      <c r="Q41" s="243"/>
      <c r="R41" s="243"/>
      <c r="S41" s="243"/>
      <c r="T41" s="243"/>
      <c r="U41" s="243"/>
      <c r="V41" s="243"/>
      <c r="W41" s="243"/>
      <c r="X41" s="243"/>
      <c r="Y41" s="243"/>
      <c r="Z41" s="243"/>
    </row>
    <row r="42" spans="1:26" ht="15.75" customHeight="1" x14ac:dyDescent="0.25">
      <c r="A42" s="243"/>
      <c r="B42" s="243"/>
      <c r="C42" s="243"/>
      <c r="D42" s="243"/>
      <c r="E42" s="275"/>
      <c r="F42" s="275"/>
      <c r="G42" s="244"/>
      <c r="H42" s="276"/>
      <c r="I42" s="242"/>
      <c r="J42" s="243"/>
      <c r="K42" s="243"/>
      <c r="L42" s="243"/>
      <c r="M42" s="243"/>
      <c r="N42" s="243"/>
      <c r="O42" s="243"/>
      <c r="P42" s="243"/>
      <c r="Q42" s="243"/>
      <c r="R42" s="243"/>
      <c r="S42" s="243"/>
      <c r="T42" s="243"/>
      <c r="U42" s="243"/>
      <c r="V42" s="243"/>
      <c r="W42" s="243"/>
      <c r="X42" s="243"/>
      <c r="Y42" s="243"/>
      <c r="Z42" s="243"/>
    </row>
    <row r="43" spans="1:26" ht="15.75" customHeight="1" x14ac:dyDescent="0.25">
      <c r="A43" s="243"/>
      <c r="B43" s="243"/>
      <c r="C43" s="243"/>
      <c r="D43" s="243"/>
      <c r="E43" s="275"/>
      <c r="F43" s="275"/>
      <c r="G43" s="244"/>
      <c r="H43" s="276"/>
      <c r="I43" s="242"/>
      <c r="J43" s="243"/>
      <c r="K43" s="243"/>
      <c r="L43" s="243"/>
      <c r="M43" s="243"/>
      <c r="N43" s="243"/>
      <c r="O43" s="243"/>
      <c r="P43" s="243"/>
      <c r="Q43" s="243"/>
      <c r="R43" s="243"/>
      <c r="S43" s="243"/>
      <c r="T43" s="243"/>
      <c r="U43" s="243"/>
      <c r="V43" s="243"/>
      <c r="W43" s="243"/>
      <c r="X43" s="243"/>
      <c r="Y43" s="243"/>
      <c r="Z43" s="243"/>
    </row>
    <row r="44" spans="1:26" ht="15.75" customHeight="1" x14ac:dyDescent="0.25">
      <c r="A44" s="243"/>
      <c r="B44" s="243"/>
      <c r="C44" s="243"/>
      <c r="D44" s="243"/>
      <c r="E44" s="275"/>
      <c r="F44" s="275"/>
      <c r="G44" s="244"/>
      <c r="H44" s="276"/>
      <c r="I44" s="242"/>
      <c r="J44" s="243"/>
      <c r="K44" s="243"/>
      <c r="L44" s="243"/>
      <c r="M44" s="243"/>
      <c r="N44" s="243"/>
      <c r="O44" s="243"/>
      <c r="P44" s="243"/>
      <c r="Q44" s="243"/>
      <c r="R44" s="243"/>
      <c r="S44" s="243"/>
      <c r="T44" s="243"/>
      <c r="U44" s="243"/>
      <c r="V44" s="243"/>
      <c r="W44" s="243"/>
      <c r="X44" s="243"/>
      <c r="Y44" s="243"/>
      <c r="Z44" s="243"/>
    </row>
    <row r="45" spans="1:26" ht="15.75" customHeight="1" x14ac:dyDescent="0.25">
      <c r="A45" s="243"/>
      <c r="B45" s="243"/>
      <c r="C45" s="243"/>
      <c r="D45" s="243"/>
      <c r="E45" s="275"/>
      <c r="F45" s="275"/>
      <c r="G45" s="244"/>
      <c r="H45" s="276"/>
      <c r="I45" s="242"/>
      <c r="J45" s="243"/>
      <c r="K45" s="243"/>
      <c r="L45" s="243"/>
      <c r="M45" s="243"/>
      <c r="N45" s="243"/>
      <c r="O45" s="243"/>
      <c r="P45" s="243"/>
      <c r="Q45" s="243"/>
      <c r="R45" s="243"/>
      <c r="S45" s="243"/>
      <c r="T45" s="243"/>
      <c r="U45" s="243"/>
      <c r="V45" s="243"/>
      <c r="W45" s="243"/>
      <c r="X45" s="243"/>
      <c r="Y45" s="243"/>
      <c r="Z45" s="243"/>
    </row>
    <row r="46" spans="1:26" ht="15.75" customHeight="1" x14ac:dyDescent="0.25">
      <c r="A46" s="243"/>
      <c r="B46" s="243"/>
      <c r="C46" s="243"/>
      <c r="D46" s="243"/>
      <c r="E46" s="275"/>
      <c r="F46" s="275"/>
      <c r="G46" s="244"/>
      <c r="H46" s="276"/>
      <c r="I46" s="242"/>
      <c r="J46" s="243"/>
      <c r="K46" s="243"/>
      <c r="L46" s="243"/>
      <c r="M46" s="243"/>
      <c r="N46" s="243"/>
      <c r="O46" s="243"/>
      <c r="P46" s="243"/>
      <c r="Q46" s="243"/>
      <c r="R46" s="243"/>
      <c r="S46" s="243"/>
      <c r="T46" s="243"/>
      <c r="U46" s="243"/>
      <c r="V46" s="243"/>
      <c r="W46" s="243"/>
      <c r="X46" s="243"/>
      <c r="Y46" s="243"/>
      <c r="Z46" s="243"/>
    </row>
    <row r="47" spans="1:26" ht="15.75" customHeight="1" x14ac:dyDescent="0.25">
      <c r="A47" s="243"/>
      <c r="B47" s="243"/>
      <c r="C47" s="243"/>
      <c r="D47" s="243"/>
      <c r="E47" s="275"/>
      <c r="F47" s="275"/>
      <c r="G47" s="244"/>
      <c r="H47" s="276"/>
      <c r="I47" s="242"/>
      <c r="J47" s="243"/>
      <c r="K47" s="243"/>
      <c r="L47" s="243"/>
      <c r="M47" s="243"/>
      <c r="N47" s="243"/>
      <c r="O47" s="243"/>
      <c r="P47" s="243"/>
      <c r="Q47" s="243"/>
      <c r="R47" s="243"/>
      <c r="S47" s="243"/>
      <c r="T47" s="243"/>
      <c r="U47" s="243"/>
      <c r="V47" s="243"/>
      <c r="W47" s="243"/>
      <c r="X47" s="243"/>
      <c r="Y47" s="243"/>
      <c r="Z47" s="243"/>
    </row>
    <row r="48" spans="1:26" ht="15.75" customHeight="1" x14ac:dyDescent="0.25">
      <c r="A48" s="243"/>
      <c r="B48" s="243"/>
      <c r="C48" s="243"/>
      <c r="D48" s="243"/>
      <c r="E48" s="275"/>
      <c r="F48" s="275"/>
      <c r="G48" s="244"/>
      <c r="H48" s="276"/>
      <c r="I48" s="242"/>
      <c r="J48" s="243"/>
      <c r="K48" s="243"/>
      <c r="L48" s="243"/>
      <c r="M48" s="243"/>
      <c r="N48" s="243"/>
      <c r="O48" s="243"/>
      <c r="P48" s="243"/>
      <c r="Q48" s="243"/>
      <c r="R48" s="243"/>
      <c r="S48" s="243"/>
      <c r="T48" s="243"/>
      <c r="U48" s="243"/>
      <c r="V48" s="243"/>
      <c r="W48" s="243"/>
      <c r="X48" s="243"/>
      <c r="Y48" s="243"/>
      <c r="Z48" s="243"/>
    </row>
    <row r="49" spans="1:26" ht="15.75" customHeight="1" x14ac:dyDescent="0.25">
      <c r="A49" s="243"/>
      <c r="B49" s="243"/>
      <c r="C49" s="243"/>
      <c r="D49" s="243"/>
      <c r="E49" s="275"/>
      <c r="F49" s="275"/>
      <c r="G49" s="244"/>
      <c r="H49" s="276"/>
      <c r="I49" s="242"/>
      <c r="J49" s="243"/>
      <c r="K49" s="243"/>
      <c r="L49" s="243"/>
      <c r="M49" s="243"/>
      <c r="N49" s="243"/>
      <c r="O49" s="243"/>
      <c r="P49" s="243"/>
      <c r="Q49" s="243"/>
      <c r="R49" s="243"/>
      <c r="S49" s="243"/>
      <c r="T49" s="243"/>
      <c r="U49" s="243"/>
      <c r="V49" s="243"/>
      <c r="W49" s="243"/>
      <c r="X49" s="243"/>
      <c r="Y49" s="243"/>
      <c r="Z49" s="243"/>
    </row>
    <row r="50" spans="1:26" ht="15.75" customHeight="1" x14ac:dyDescent="0.25">
      <c r="A50" s="243"/>
      <c r="B50" s="243"/>
      <c r="C50" s="243"/>
      <c r="D50" s="243"/>
      <c r="E50" s="275"/>
      <c r="F50" s="275"/>
      <c r="G50" s="244"/>
      <c r="H50" s="276"/>
      <c r="I50" s="242"/>
      <c r="J50" s="243"/>
      <c r="K50" s="243"/>
      <c r="L50" s="243"/>
      <c r="M50" s="243"/>
      <c r="N50" s="243"/>
      <c r="O50" s="243"/>
      <c r="P50" s="243"/>
      <c r="Q50" s="243"/>
      <c r="R50" s="243"/>
      <c r="S50" s="243"/>
      <c r="T50" s="243"/>
      <c r="U50" s="243"/>
      <c r="V50" s="243"/>
      <c r="W50" s="243"/>
      <c r="X50" s="243"/>
      <c r="Y50" s="243"/>
      <c r="Z50" s="243"/>
    </row>
    <row r="51" spans="1:26" ht="15.75" customHeight="1" x14ac:dyDescent="0.25">
      <c r="A51" s="243"/>
      <c r="B51" s="243"/>
      <c r="C51" s="243"/>
      <c r="D51" s="243"/>
      <c r="E51" s="275"/>
      <c r="F51" s="275"/>
      <c r="G51" s="244"/>
      <c r="H51" s="276"/>
      <c r="I51" s="242"/>
      <c r="J51" s="243"/>
      <c r="K51" s="243"/>
      <c r="L51" s="243"/>
      <c r="M51" s="243"/>
      <c r="N51" s="243"/>
      <c r="O51" s="243"/>
      <c r="P51" s="243"/>
      <c r="Q51" s="243"/>
      <c r="R51" s="243"/>
      <c r="S51" s="243"/>
      <c r="T51" s="243"/>
      <c r="U51" s="243"/>
      <c r="V51" s="243"/>
      <c r="W51" s="243"/>
      <c r="X51" s="243"/>
      <c r="Y51" s="243"/>
      <c r="Z51" s="243"/>
    </row>
    <row r="52" spans="1:26" ht="15.75" customHeight="1" x14ac:dyDescent="0.25">
      <c r="A52" s="243"/>
      <c r="B52" s="243"/>
      <c r="C52" s="243"/>
      <c r="D52" s="243"/>
      <c r="E52" s="275"/>
      <c r="F52" s="275"/>
      <c r="G52" s="244"/>
      <c r="H52" s="276"/>
      <c r="I52" s="242"/>
      <c r="J52" s="243"/>
      <c r="K52" s="243"/>
      <c r="L52" s="243"/>
      <c r="M52" s="243"/>
      <c r="N52" s="243"/>
      <c r="O52" s="243"/>
      <c r="P52" s="243"/>
      <c r="Q52" s="243"/>
      <c r="R52" s="243"/>
      <c r="S52" s="243"/>
      <c r="T52" s="243"/>
      <c r="U52" s="243"/>
      <c r="V52" s="243"/>
      <c r="W52" s="243"/>
      <c r="X52" s="243"/>
      <c r="Y52" s="243"/>
      <c r="Z52" s="243"/>
    </row>
    <row r="53" spans="1:26" ht="15.75" customHeight="1" x14ac:dyDescent="0.25">
      <c r="A53" s="243"/>
      <c r="B53" s="243"/>
      <c r="C53" s="243"/>
      <c r="D53" s="243"/>
      <c r="E53" s="275"/>
      <c r="F53" s="275"/>
      <c r="G53" s="244"/>
      <c r="H53" s="276"/>
      <c r="I53" s="242"/>
      <c r="J53" s="243"/>
      <c r="K53" s="243"/>
      <c r="L53" s="243"/>
      <c r="M53" s="243"/>
      <c r="N53" s="243"/>
      <c r="O53" s="243"/>
      <c r="P53" s="243"/>
      <c r="Q53" s="243"/>
      <c r="R53" s="243"/>
      <c r="S53" s="243"/>
      <c r="T53" s="243"/>
      <c r="U53" s="243"/>
      <c r="V53" s="243"/>
      <c r="W53" s="243"/>
      <c r="X53" s="243"/>
      <c r="Y53" s="243"/>
      <c r="Z53" s="243"/>
    </row>
    <row r="54" spans="1:26" ht="15.75" customHeight="1" x14ac:dyDescent="0.25">
      <c r="A54" s="243"/>
      <c r="B54" s="243"/>
      <c r="C54" s="243"/>
      <c r="D54" s="243"/>
      <c r="E54" s="275"/>
      <c r="F54" s="275"/>
      <c r="G54" s="244"/>
      <c r="H54" s="276"/>
      <c r="I54" s="242"/>
      <c r="J54" s="243"/>
      <c r="K54" s="243"/>
      <c r="L54" s="243"/>
      <c r="M54" s="243"/>
      <c r="N54" s="243"/>
      <c r="O54" s="243"/>
      <c r="P54" s="243"/>
      <c r="Q54" s="243"/>
      <c r="R54" s="243"/>
      <c r="S54" s="243"/>
      <c r="T54" s="243"/>
      <c r="U54" s="243"/>
      <c r="V54" s="243"/>
      <c r="W54" s="243"/>
      <c r="X54" s="243"/>
      <c r="Y54" s="243"/>
      <c r="Z54" s="243"/>
    </row>
    <row r="55" spans="1:26" ht="15.75" customHeight="1" x14ac:dyDescent="0.25">
      <c r="A55" s="243"/>
      <c r="B55" s="243"/>
      <c r="C55" s="243"/>
      <c r="D55" s="243"/>
      <c r="E55" s="275"/>
      <c r="F55" s="275"/>
      <c r="G55" s="244"/>
      <c r="H55" s="276"/>
      <c r="I55" s="242"/>
      <c r="J55" s="243"/>
      <c r="K55" s="243"/>
      <c r="L55" s="243"/>
      <c r="M55" s="243"/>
      <c r="N55" s="243"/>
      <c r="O55" s="243"/>
      <c r="P55" s="243"/>
      <c r="Q55" s="243"/>
      <c r="R55" s="243"/>
      <c r="S55" s="243"/>
      <c r="T55" s="243"/>
      <c r="U55" s="243"/>
      <c r="V55" s="243"/>
      <c r="W55" s="243"/>
      <c r="X55" s="243"/>
      <c r="Y55" s="243"/>
      <c r="Z55" s="243"/>
    </row>
    <row r="56" spans="1:26" ht="15.75" customHeight="1" x14ac:dyDescent="0.25">
      <c r="A56" s="243"/>
      <c r="B56" s="243"/>
      <c r="C56" s="243"/>
      <c r="D56" s="243"/>
      <c r="E56" s="275"/>
      <c r="F56" s="275"/>
      <c r="G56" s="244"/>
      <c r="H56" s="276"/>
      <c r="I56" s="242"/>
      <c r="J56" s="243"/>
      <c r="K56" s="243"/>
      <c r="L56" s="243"/>
      <c r="M56" s="243"/>
      <c r="N56" s="243"/>
      <c r="O56" s="243"/>
      <c r="P56" s="243"/>
      <c r="Q56" s="243"/>
      <c r="R56" s="243"/>
      <c r="S56" s="243"/>
      <c r="T56" s="243"/>
      <c r="U56" s="243"/>
      <c r="V56" s="243"/>
      <c r="W56" s="243"/>
      <c r="X56" s="243"/>
      <c r="Y56" s="243"/>
      <c r="Z56" s="243"/>
    </row>
    <row r="57" spans="1:26" ht="15.75" customHeight="1" x14ac:dyDescent="0.25">
      <c r="A57" s="243"/>
      <c r="B57" s="243"/>
      <c r="C57" s="243"/>
      <c r="D57" s="243"/>
      <c r="E57" s="275"/>
      <c r="F57" s="275"/>
      <c r="G57" s="244"/>
      <c r="H57" s="276"/>
      <c r="I57" s="242"/>
      <c r="J57" s="243"/>
      <c r="K57" s="243"/>
      <c r="L57" s="243"/>
      <c r="M57" s="243"/>
      <c r="N57" s="243"/>
      <c r="O57" s="243"/>
      <c r="P57" s="243"/>
      <c r="Q57" s="243"/>
      <c r="R57" s="243"/>
      <c r="S57" s="243"/>
      <c r="T57" s="243"/>
      <c r="U57" s="243"/>
      <c r="V57" s="243"/>
      <c r="W57" s="243"/>
      <c r="X57" s="243"/>
      <c r="Y57" s="243"/>
      <c r="Z57" s="243"/>
    </row>
    <row r="58" spans="1:26" ht="15.75" customHeight="1" x14ac:dyDescent="0.25">
      <c r="A58" s="243"/>
      <c r="B58" s="243"/>
      <c r="C58" s="243"/>
      <c r="D58" s="243"/>
      <c r="E58" s="275"/>
      <c r="F58" s="275"/>
      <c r="G58" s="244"/>
      <c r="H58" s="276"/>
      <c r="I58" s="242"/>
      <c r="J58" s="243"/>
      <c r="K58" s="243"/>
      <c r="L58" s="243"/>
      <c r="M58" s="243"/>
      <c r="N58" s="243"/>
      <c r="O58" s="243"/>
      <c r="P58" s="243"/>
      <c r="Q58" s="243"/>
      <c r="R58" s="243"/>
      <c r="S58" s="243"/>
      <c r="T58" s="243"/>
      <c r="U58" s="243"/>
      <c r="V58" s="243"/>
      <c r="W58" s="243"/>
      <c r="X58" s="243"/>
      <c r="Y58" s="243"/>
      <c r="Z58" s="243"/>
    </row>
    <row r="59" spans="1:26" ht="15.75" customHeight="1" x14ac:dyDescent="0.25">
      <c r="A59" s="243"/>
      <c r="B59" s="243"/>
      <c r="C59" s="243"/>
      <c r="D59" s="243"/>
      <c r="E59" s="275"/>
      <c r="F59" s="275"/>
      <c r="G59" s="244"/>
      <c r="H59" s="276"/>
      <c r="I59" s="242"/>
      <c r="J59" s="243"/>
      <c r="K59" s="243"/>
      <c r="L59" s="243"/>
      <c r="M59" s="243"/>
      <c r="N59" s="243"/>
      <c r="O59" s="243"/>
      <c r="P59" s="243"/>
      <c r="Q59" s="243"/>
      <c r="R59" s="243"/>
      <c r="S59" s="243"/>
      <c r="T59" s="243"/>
      <c r="U59" s="243"/>
      <c r="V59" s="243"/>
      <c r="W59" s="243"/>
      <c r="X59" s="243"/>
      <c r="Y59" s="243"/>
      <c r="Z59" s="243"/>
    </row>
    <row r="60" spans="1:26" ht="15.75" customHeight="1" x14ac:dyDescent="0.25">
      <c r="A60" s="243"/>
      <c r="B60" s="243"/>
      <c r="C60" s="243"/>
      <c r="D60" s="243"/>
      <c r="E60" s="275"/>
      <c r="F60" s="275"/>
      <c r="G60" s="244"/>
      <c r="H60" s="276"/>
      <c r="I60" s="242"/>
      <c r="J60" s="243"/>
      <c r="K60" s="243"/>
      <c r="L60" s="243"/>
      <c r="M60" s="243"/>
      <c r="N60" s="243"/>
      <c r="O60" s="243"/>
      <c r="P60" s="243"/>
      <c r="Q60" s="243"/>
      <c r="R60" s="243"/>
      <c r="S60" s="243"/>
      <c r="T60" s="243"/>
      <c r="U60" s="243"/>
      <c r="V60" s="243"/>
      <c r="W60" s="243"/>
      <c r="X60" s="243"/>
      <c r="Y60" s="243"/>
      <c r="Z60" s="243"/>
    </row>
    <row r="61" spans="1:26" ht="15.75" customHeight="1" x14ac:dyDescent="0.25">
      <c r="A61" s="243"/>
      <c r="B61" s="243"/>
      <c r="C61" s="243"/>
      <c r="D61" s="243"/>
      <c r="E61" s="275"/>
      <c r="F61" s="275"/>
      <c r="G61" s="244"/>
      <c r="H61" s="276"/>
      <c r="I61" s="242"/>
      <c r="J61" s="243"/>
      <c r="K61" s="243"/>
      <c r="L61" s="243"/>
      <c r="M61" s="243"/>
      <c r="N61" s="243"/>
      <c r="O61" s="243"/>
      <c r="P61" s="243"/>
      <c r="Q61" s="243"/>
      <c r="R61" s="243"/>
      <c r="S61" s="243"/>
      <c r="T61" s="243"/>
      <c r="U61" s="243"/>
      <c r="V61" s="243"/>
      <c r="W61" s="243"/>
      <c r="X61" s="243"/>
      <c r="Y61" s="243"/>
      <c r="Z61" s="243"/>
    </row>
    <row r="62" spans="1:26" ht="15.75" customHeight="1" x14ac:dyDescent="0.25">
      <c r="A62" s="243"/>
      <c r="B62" s="243"/>
      <c r="C62" s="243"/>
      <c r="D62" s="243"/>
      <c r="E62" s="275"/>
      <c r="F62" s="275"/>
      <c r="G62" s="244"/>
      <c r="H62" s="276"/>
      <c r="I62" s="242"/>
      <c r="J62" s="243"/>
      <c r="K62" s="243"/>
      <c r="L62" s="243"/>
      <c r="M62" s="243"/>
      <c r="N62" s="243"/>
      <c r="O62" s="243"/>
      <c r="P62" s="243"/>
      <c r="Q62" s="243"/>
      <c r="R62" s="243"/>
      <c r="S62" s="243"/>
      <c r="T62" s="243"/>
      <c r="U62" s="243"/>
      <c r="V62" s="243"/>
      <c r="W62" s="243"/>
      <c r="X62" s="243"/>
      <c r="Y62" s="243"/>
      <c r="Z62" s="243"/>
    </row>
    <row r="63" spans="1:26" ht="15.75" customHeight="1" x14ac:dyDescent="0.25">
      <c r="A63" s="243"/>
      <c r="B63" s="243"/>
      <c r="C63" s="243"/>
      <c r="D63" s="243"/>
      <c r="E63" s="275"/>
      <c r="F63" s="275"/>
      <c r="G63" s="244"/>
      <c r="H63" s="276"/>
      <c r="I63" s="242"/>
      <c r="J63" s="243"/>
      <c r="K63" s="243"/>
      <c r="L63" s="243"/>
      <c r="M63" s="243"/>
      <c r="N63" s="243"/>
      <c r="O63" s="243"/>
      <c r="P63" s="243"/>
      <c r="Q63" s="243"/>
      <c r="R63" s="243"/>
      <c r="S63" s="243"/>
      <c r="T63" s="243"/>
      <c r="U63" s="243"/>
      <c r="V63" s="243"/>
      <c r="W63" s="243"/>
      <c r="X63" s="243"/>
      <c r="Y63" s="243"/>
      <c r="Z63" s="243"/>
    </row>
    <row r="64" spans="1:26" ht="15.75" customHeight="1" x14ac:dyDescent="0.25">
      <c r="A64" s="243"/>
      <c r="B64" s="243"/>
      <c r="C64" s="243"/>
      <c r="D64" s="243"/>
      <c r="E64" s="275"/>
      <c r="F64" s="275"/>
      <c r="G64" s="244"/>
      <c r="H64" s="276"/>
      <c r="I64" s="242"/>
      <c r="J64" s="243"/>
      <c r="K64" s="243"/>
      <c r="L64" s="243"/>
      <c r="M64" s="243"/>
      <c r="N64" s="243"/>
      <c r="O64" s="243"/>
      <c r="P64" s="243"/>
      <c r="Q64" s="243"/>
      <c r="R64" s="243"/>
      <c r="S64" s="243"/>
      <c r="T64" s="243"/>
      <c r="U64" s="243"/>
      <c r="V64" s="243"/>
      <c r="W64" s="243"/>
      <c r="X64" s="243"/>
      <c r="Y64" s="243"/>
      <c r="Z64" s="243"/>
    </row>
    <row r="65" spans="1:26" ht="15.75" customHeight="1" x14ac:dyDescent="0.25">
      <c r="A65" s="243"/>
      <c r="B65" s="243"/>
      <c r="C65" s="243"/>
      <c r="D65" s="243"/>
      <c r="E65" s="275"/>
      <c r="F65" s="275"/>
      <c r="G65" s="244"/>
      <c r="H65" s="276"/>
      <c r="I65" s="242"/>
      <c r="J65" s="243"/>
      <c r="K65" s="243"/>
      <c r="L65" s="243"/>
      <c r="M65" s="243"/>
      <c r="N65" s="243"/>
      <c r="O65" s="243"/>
      <c r="P65" s="243"/>
      <c r="Q65" s="243"/>
      <c r="R65" s="243"/>
      <c r="S65" s="243"/>
      <c r="T65" s="243"/>
      <c r="U65" s="243"/>
      <c r="V65" s="243"/>
      <c r="W65" s="243"/>
      <c r="X65" s="243"/>
      <c r="Y65" s="243"/>
      <c r="Z65" s="243"/>
    </row>
    <row r="66" spans="1:26" ht="15.75" customHeight="1" x14ac:dyDescent="0.25">
      <c r="A66" s="243"/>
      <c r="B66" s="243"/>
      <c r="C66" s="243"/>
      <c r="D66" s="243"/>
      <c r="E66" s="275"/>
      <c r="F66" s="275"/>
      <c r="G66" s="244"/>
      <c r="H66" s="276"/>
      <c r="I66" s="242"/>
      <c r="J66" s="243"/>
      <c r="K66" s="243"/>
      <c r="L66" s="243"/>
      <c r="M66" s="243"/>
      <c r="N66" s="243"/>
      <c r="O66" s="243"/>
      <c r="P66" s="243"/>
      <c r="Q66" s="243"/>
      <c r="R66" s="243"/>
      <c r="S66" s="243"/>
      <c r="T66" s="243"/>
      <c r="U66" s="243"/>
      <c r="V66" s="243"/>
      <c r="W66" s="243"/>
      <c r="X66" s="243"/>
      <c r="Y66" s="243"/>
      <c r="Z66" s="243"/>
    </row>
    <row r="67" spans="1:26" ht="15.75" customHeight="1" x14ac:dyDescent="0.25">
      <c r="A67" s="243"/>
      <c r="B67" s="243"/>
      <c r="C67" s="243"/>
      <c r="D67" s="243"/>
      <c r="E67" s="275"/>
      <c r="F67" s="275"/>
      <c r="G67" s="244"/>
      <c r="H67" s="276"/>
      <c r="I67" s="242"/>
      <c r="J67" s="243"/>
      <c r="K67" s="243"/>
      <c r="L67" s="243"/>
      <c r="M67" s="243"/>
      <c r="N67" s="243"/>
      <c r="O67" s="243"/>
      <c r="P67" s="243"/>
      <c r="Q67" s="243"/>
      <c r="R67" s="243"/>
      <c r="S67" s="243"/>
      <c r="T67" s="243"/>
      <c r="U67" s="243"/>
      <c r="V67" s="243"/>
      <c r="W67" s="243"/>
      <c r="X67" s="243"/>
      <c r="Y67" s="243"/>
      <c r="Z67" s="243"/>
    </row>
    <row r="68" spans="1:26" ht="15.75" customHeight="1" x14ac:dyDescent="0.25">
      <c r="A68" s="243"/>
      <c r="B68" s="243"/>
      <c r="C68" s="243"/>
      <c r="D68" s="243"/>
      <c r="E68" s="275"/>
      <c r="F68" s="275"/>
      <c r="G68" s="244"/>
      <c r="H68" s="276"/>
      <c r="I68" s="242"/>
      <c r="J68" s="243"/>
      <c r="K68" s="243"/>
      <c r="L68" s="243"/>
      <c r="M68" s="243"/>
      <c r="N68" s="243"/>
      <c r="O68" s="243"/>
      <c r="P68" s="243"/>
      <c r="Q68" s="243"/>
      <c r="R68" s="243"/>
      <c r="S68" s="243"/>
      <c r="T68" s="243"/>
      <c r="U68" s="243"/>
      <c r="V68" s="243"/>
      <c r="W68" s="243"/>
      <c r="X68" s="243"/>
      <c r="Y68" s="243"/>
      <c r="Z68" s="243"/>
    </row>
    <row r="69" spans="1:26" ht="15.75" customHeight="1" x14ac:dyDescent="0.25">
      <c r="A69" s="243"/>
      <c r="B69" s="243"/>
      <c r="C69" s="243"/>
      <c r="D69" s="243"/>
      <c r="E69" s="275"/>
      <c r="F69" s="275"/>
      <c r="G69" s="244"/>
      <c r="H69" s="276"/>
      <c r="I69" s="242"/>
      <c r="J69" s="243"/>
      <c r="K69" s="243"/>
      <c r="L69" s="243"/>
      <c r="M69" s="243"/>
      <c r="N69" s="243"/>
      <c r="O69" s="243"/>
      <c r="P69" s="243"/>
      <c r="Q69" s="243"/>
      <c r="R69" s="243"/>
      <c r="S69" s="243"/>
      <c r="T69" s="243"/>
      <c r="U69" s="243"/>
      <c r="V69" s="243"/>
      <c r="W69" s="243"/>
      <c r="X69" s="243"/>
      <c r="Y69" s="243"/>
      <c r="Z69" s="243"/>
    </row>
    <row r="70" spans="1:26" ht="15.75" customHeight="1" x14ac:dyDescent="0.25">
      <c r="A70" s="243"/>
      <c r="B70" s="243"/>
      <c r="C70" s="243"/>
      <c r="D70" s="243"/>
      <c r="E70" s="275"/>
      <c r="F70" s="275"/>
      <c r="G70" s="244"/>
      <c r="H70" s="276"/>
      <c r="I70" s="242"/>
      <c r="J70" s="243"/>
      <c r="K70" s="243"/>
      <c r="L70" s="243"/>
      <c r="M70" s="243"/>
      <c r="N70" s="243"/>
      <c r="O70" s="243"/>
      <c r="P70" s="243"/>
      <c r="Q70" s="243"/>
      <c r="R70" s="243"/>
      <c r="S70" s="243"/>
      <c r="T70" s="243"/>
      <c r="U70" s="243"/>
      <c r="V70" s="243"/>
      <c r="W70" s="243"/>
      <c r="X70" s="243"/>
      <c r="Y70" s="243"/>
      <c r="Z70" s="243"/>
    </row>
    <row r="71" spans="1:26" ht="15.75" customHeight="1" x14ac:dyDescent="0.25">
      <c r="A71" s="243"/>
      <c r="B71" s="243"/>
      <c r="C71" s="243"/>
      <c r="D71" s="243"/>
      <c r="E71" s="275"/>
      <c r="F71" s="275"/>
      <c r="G71" s="244"/>
      <c r="H71" s="276"/>
      <c r="I71" s="242"/>
      <c r="J71" s="243"/>
      <c r="K71" s="243"/>
      <c r="L71" s="243"/>
      <c r="M71" s="243"/>
      <c r="N71" s="243"/>
      <c r="O71" s="243"/>
      <c r="P71" s="243"/>
      <c r="Q71" s="243"/>
      <c r="R71" s="243"/>
      <c r="S71" s="243"/>
      <c r="T71" s="243"/>
      <c r="U71" s="243"/>
      <c r="V71" s="243"/>
      <c r="W71" s="243"/>
      <c r="X71" s="243"/>
      <c r="Y71" s="243"/>
      <c r="Z71" s="243"/>
    </row>
    <row r="72" spans="1:26" ht="15.75" customHeight="1" x14ac:dyDescent="0.25">
      <c r="A72" s="243"/>
      <c r="B72" s="243"/>
      <c r="C72" s="243"/>
      <c r="D72" s="243"/>
      <c r="E72" s="275"/>
      <c r="F72" s="275"/>
      <c r="G72" s="244"/>
      <c r="H72" s="276"/>
      <c r="I72" s="242"/>
      <c r="J72" s="243"/>
      <c r="K72" s="243"/>
      <c r="L72" s="243"/>
      <c r="M72" s="243"/>
      <c r="N72" s="243"/>
      <c r="O72" s="243"/>
      <c r="P72" s="243"/>
      <c r="Q72" s="243"/>
      <c r="R72" s="243"/>
      <c r="S72" s="243"/>
      <c r="T72" s="243"/>
      <c r="U72" s="243"/>
      <c r="V72" s="243"/>
      <c r="W72" s="243"/>
      <c r="X72" s="243"/>
      <c r="Y72" s="243"/>
      <c r="Z72" s="243"/>
    </row>
    <row r="73" spans="1:26" ht="15.75" customHeight="1" x14ac:dyDescent="0.25">
      <c r="A73" s="243"/>
      <c r="B73" s="243"/>
      <c r="C73" s="243"/>
      <c r="D73" s="243"/>
      <c r="E73" s="275"/>
      <c r="F73" s="275"/>
      <c r="G73" s="244"/>
      <c r="H73" s="276"/>
      <c r="I73" s="242"/>
      <c r="J73" s="243"/>
      <c r="K73" s="243"/>
      <c r="L73" s="243"/>
      <c r="M73" s="243"/>
      <c r="N73" s="243"/>
      <c r="O73" s="243"/>
      <c r="P73" s="243"/>
      <c r="Q73" s="243"/>
      <c r="R73" s="243"/>
      <c r="S73" s="243"/>
      <c r="T73" s="243"/>
      <c r="U73" s="243"/>
      <c r="V73" s="243"/>
      <c r="W73" s="243"/>
      <c r="X73" s="243"/>
      <c r="Y73" s="243"/>
      <c r="Z73" s="243"/>
    </row>
    <row r="74" spans="1:26" ht="15.75" customHeight="1" x14ac:dyDescent="0.25">
      <c r="A74" s="243"/>
      <c r="B74" s="243"/>
      <c r="C74" s="243"/>
      <c r="D74" s="243"/>
      <c r="E74" s="275"/>
      <c r="F74" s="275"/>
      <c r="G74" s="244"/>
      <c r="H74" s="276"/>
      <c r="I74" s="242"/>
      <c r="J74" s="243"/>
      <c r="K74" s="243"/>
      <c r="L74" s="243"/>
      <c r="M74" s="243"/>
      <c r="N74" s="243"/>
      <c r="O74" s="243"/>
      <c r="P74" s="243"/>
      <c r="Q74" s="243"/>
      <c r="R74" s="243"/>
      <c r="S74" s="243"/>
      <c r="T74" s="243"/>
      <c r="U74" s="243"/>
      <c r="V74" s="243"/>
      <c r="W74" s="243"/>
      <c r="X74" s="243"/>
      <c r="Y74" s="243"/>
      <c r="Z74" s="243"/>
    </row>
    <row r="75" spans="1:26" ht="15.75" customHeight="1" x14ac:dyDescent="0.25">
      <c r="A75" s="243"/>
      <c r="B75" s="243"/>
      <c r="C75" s="243"/>
      <c r="D75" s="243"/>
      <c r="E75" s="275"/>
      <c r="F75" s="275"/>
      <c r="G75" s="244"/>
      <c r="H75" s="276"/>
      <c r="I75" s="242"/>
      <c r="J75" s="243"/>
      <c r="K75" s="243"/>
      <c r="L75" s="243"/>
      <c r="M75" s="243"/>
      <c r="N75" s="243"/>
      <c r="O75" s="243"/>
      <c r="P75" s="243"/>
      <c r="Q75" s="243"/>
      <c r="R75" s="243"/>
      <c r="S75" s="243"/>
      <c r="T75" s="243"/>
      <c r="U75" s="243"/>
      <c r="V75" s="243"/>
      <c r="W75" s="243"/>
      <c r="X75" s="243"/>
      <c r="Y75" s="243"/>
      <c r="Z75" s="243"/>
    </row>
    <row r="76" spans="1:26" ht="15.75" customHeight="1" x14ac:dyDescent="0.25">
      <c r="A76" s="243"/>
      <c r="B76" s="243"/>
      <c r="C76" s="243"/>
      <c r="D76" s="243"/>
      <c r="E76" s="275"/>
      <c r="F76" s="275"/>
      <c r="G76" s="244"/>
      <c r="H76" s="276"/>
      <c r="I76" s="242"/>
      <c r="J76" s="243"/>
      <c r="K76" s="243"/>
      <c r="L76" s="243"/>
      <c r="M76" s="243"/>
      <c r="N76" s="243"/>
      <c r="O76" s="243"/>
      <c r="P76" s="243"/>
      <c r="Q76" s="243"/>
      <c r="R76" s="243"/>
      <c r="S76" s="243"/>
      <c r="T76" s="243"/>
      <c r="U76" s="243"/>
      <c r="V76" s="243"/>
      <c r="W76" s="243"/>
      <c r="X76" s="243"/>
      <c r="Y76" s="243"/>
      <c r="Z76" s="243"/>
    </row>
    <row r="77" spans="1:26" ht="15.75" customHeight="1" x14ac:dyDescent="0.25">
      <c r="A77" s="243"/>
      <c r="B77" s="243"/>
      <c r="C77" s="243"/>
      <c r="D77" s="243"/>
      <c r="E77" s="275"/>
      <c r="F77" s="275"/>
      <c r="G77" s="244"/>
      <c r="H77" s="276"/>
      <c r="I77" s="242"/>
      <c r="J77" s="243"/>
      <c r="K77" s="243"/>
      <c r="L77" s="243"/>
      <c r="M77" s="243"/>
      <c r="N77" s="243"/>
      <c r="O77" s="243"/>
      <c r="P77" s="243"/>
      <c r="Q77" s="243"/>
      <c r="R77" s="243"/>
      <c r="S77" s="243"/>
      <c r="T77" s="243"/>
      <c r="U77" s="243"/>
      <c r="V77" s="243"/>
      <c r="W77" s="243"/>
      <c r="X77" s="243"/>
      <c r="Y77" s="243"/>
      <c r="Z77" s="243"/>
    </row>
    <row r="78" spans="1:26" ht="15.75" customHeight="1" x14ac:dyDescent="0.25">
      <c r="A78" s="243"/>
      <c r="B78" s="243"/>
      <c r="C78" s="243"/>
      <c r="D78" s="243"/>
      <c r="E78" s="275"/>
      <c r="F78" s="275"/>
      <c r="G78" s="244"/>
      <c r="H78" s="276"/>
      <c r="I78" s="242"/>
      <c r="J78" s="243"/>
      <c r="K78" s="243"/>
      <c r="L78" s="243"/>
      <c r="M78" s="243"/>
      <c r="N78" s="243"/>
      <c r="O78" s="243"/>
      <c r="P78" s="243"/>
      <c r="Q78" s="243"/>
      <c r="R78" s="243"/>
      <c r="S78" s="243"/>
      <c r="T78" s="243"/>
      <c r="U78" s="243"/>
      <c r="V78" s="243"/>
      <c r="W78" s="243"/>
      <c r="X78" s="243"/>
      <c r="Y78" s="243"/>
      <c r="Z78" s="243"/>
    </row>
    <row r="79" spans="1:26" ht="15.75" customHeight="1" x14ac:dyDescent="0.25">
      <c r="A79" s="243"/>
      <c r="B79" s="243"/>
      <c r="C79" s="243"/>
      <c r="D79" s="243"/>
      <c r="E79" s="275"/>
      <c r="F79" s="275"/>
      <c r="G79" s="244"/>
      <c r="H79" s="276"/>
      <c r="I79" s="242"/>
      <c r="J79" s="243"/>
      <c r="K79" s="243"/>
      <c r="L79" s="243"/>
      <c r="M79" s="243"/>
      <c r="N79" s="243"/>
      <c r="O79" s="243"/>
      <c r="P79" s="243"/>
      <c r="Q79" s="243"/>
      <c r="R79" s="243"/>
      <c r="S79" s="243"/>
      <c r="T79" s="243"/>
      <c r="U79" s="243"/>
      <c r="V79" s="243"/>
      <c r="W79" s="243"/>
      <c r="X79" s="243"/>
      <c r="Y79" s="243"/>
      <c r="Z79" s="243"/>
    </row>
    <row r="80" spans="1:26" ht="15.75" customHeight="1" x14ac:dyDescent="0.25">
      <c r="A80" s="243"/>
      <c r="B80" s="243"/>
      <c r="C80" s="243"/>
      <c r="D80" s="243"/>
      <c r="E80" s="275"/>
      <c r="F80" s="275"/>
      <c r="G80" s="244"/>
      <c r="H80" s="276"/>
      <c r="I80" s="242"/>
      <c r="J80" s="243"/>
      <c r="K80" s="243"/>
      <c r="L80" s="243"/>
      <c r="M80" s="243"/>
      <c r="N80" s="243"/>
      <c r="O80" s="243"/>
      <c r="P80" s="243"/>
      <c r="Q80" s="243"/>
      <c r="R80" s="243"/>
      <c r="S80" s="243"/>
      <c r="T80" s="243"/>
      <c r="U80" s="243"/>
      <c r="V80" s="243"/>
      <c r="W80" s="243"/>
      <c r="X80" s="243"/>
      <c r="Y80" s="243"/>
      <c r="Z80" s="243"/>
    </row>
    <row r="81" spans="1:26" ht="15.75" customHeight="1" x14ac:dyDescent="0.25">
      <c r="A81" s="243"/>
      <c r="B81" s="243"/>
      <c r="C81" s="243"/>
      <c r="D81" s="243"/>
      <c r="E81" s="275"/>
      <c r="F81" s="275"/>
      <c r="G81" s="244"/>
      <c r="H81" s="276"/>
      <c r="I81" s="242"/>
      <c r="J81" s="243"/>
      <c r="K81" s="243"/>
      <c r="L81" s="243"/>
      <c r="M81" s="243"/>
      <c r="N81" s="243"/>
      <c r="O81" s="243"/>
      <c r="P81" s="243"/>
      <c r="Q81" s="243"/>
      <c r="R81" s="243"/>
      <c r="S81" s="243"/>
      <c r="T81" s="243"/>
      <c r="U81" s="243"/>
      <c r="V81" s="243"/>
      <c r="W81" s="243"/>
      <c r="X81" s="243"/>
      <c r="Y81" s="243"/>
      <c r="Z81" s="243"/>
    </row>
    <row r="82" spans="1:26" ht="15.75" customHeight="1" x14ac:dyDescent="0.25">
      <c r="A82" s="243"/>
      <c r="B82" s="243"/>
      <c r="C82" s="243"/>
      <c r="D82" s="243"/>
      <c r="E82" s="275"/>
      <c r="F82" s="275"/>
      <c r="G82" s="244"/>
      <c r="H82" s="276"/>
      <c r="I82" s="242"/>
      <c r="J82" s="243"/>
      <c r="K82" s="243"/>
      <c r="L82" s="243"/>
      <c r="M82" s="243"/>
      <c r="N82" s="243"/>
      <c r="O82" s="243"/>
      <c r="P82" s="243"/>
      <c r="Q82" s="243"/>
      <c r="R82" s="243"/>
      <c r="S82" s="243"/>
      <c r="T82" s="243"/>
      <c r="U82" s="243"/>
      <c r="V82" s="243"/>
      <c r="W82" s="243"/>
      <c r="X82" s="243"/>
      <c r="Y82" s="243"/>
      <c r="Z82" s="243"/>
    </row>
    <row r="83" spans="1:26" ht="15.75" customHeight="1" x14ac:dyDescent="0.25">
      <c r="A83" s="243"/>
      <c r="B83" s="243"/>
      <c r="C83" s="243"/>
      <c r="D83" s="243"/>
      <c r="E83" s="275"/>
      <c r="F83" s="275"/>
      <c r="G83" s="244"/>
      <c r="H83" s="276"/>
      <c r="I83" s="242"/>
      <c r="J83" s="243"/>
      <c r="K83" s="243"/>
      <c r="L83" s="243"/>
      <c r="M83" s="243"/>
      <c r="N83" s="243"/>
      <c r="O83" s="243"/>
      <c r="P83" s="243"/>
      <c r="Q83" s="243"/>
      <c r="R83" s="243"/>
      <c r="S83" s="243"/>
      <c r="T83" s="243"/>
      <c r="U83" s="243"/>
      <c r="V83" s="243"/>
      <c r="W83" s="243"/>
      <c r="X83" s="243"/>
      <c r="Y83" s="243"/>
      <c r="Z83" s="243"/>
    </row>
    <row r="84" spans="1:26" ht="15.75" customHeight="1" x14ac:dyDescent="0.25">
      <c r="A84" s="243"/>
      <c r="B84" s="243"/>
      <c r="C84" s="243"/>
      <c r="D84" s="243"/>
      <c r="E84" s="275"/>
      <c r="F84" s="275"/>
      <c r="G84" s="244"/>
      <c r="H84" s="276"/>
      <c r="I84" s="242"/>
      <c r="J84" s="243"/>
      <c r="K84" s="243"/>
      <c r="L84" s="243"/>
      <c r="M84" s="243"/>
      <c r="N84" s="243"/>
      <c r="O84" s="243"/>
      <c r="P84" s="243"/>
      <c r="Q84" s="243"/>
      <c r="R84" s="243"/>
      <c r="S84" s="243"/>
      <c r="T84" s="243"/>
      <c r="U84" s="243"/>
      <c r="V84" s="243"/>
      <c r="W84" s="243"/>
      <c r="X84" s="243"/>
      <c r="Y84" s="243"/>
      <c r="Z84" s="243"/>
    </row>
    <row r="85" spans="1:26" ht="15.75" customHeight="1" x14ac:dyDescent="0.25">
      <c r="A85" s="243"/>
      <c r="B85" s="243"/>
      <c r="C85" s="243"/>
      <c r="D85" s="243"/>
      <c r="E85" s="275"/>
      <c r="F85" s="275"/>
      <c r="G85" s="244"/>
      <c r="H85" s="276"/>
      <c r="I85" s="242"/>
      <c r="J85" s="243"/>
      <c r="K85" s="243"/>
      <c r="L85" s="243"/>
      <c r="M85" s="243"/>
      <c r="N85" s="243"/>
      <c r="O85" s="243"/>
      <c r="P85" s="243"/>
      <c r="Q85" s="243"/>
      <c r="R85" s="243"/>
      <c r="S85" s="243"/>
      <c r="T85" s="243"/>
      <c r="U85" s="243"/>
      <c r="V85" s="243"/>
      <c r="W85" s="243"/>
      <c r="X85" s="243"/>
      <c r="Y85" s="243"/>
      <c r="Z85" s="243"/>
    </row>
    <row r="86" spans="1:26" ht="15.75" customHeight="1" x14ac:dyDescent="0.25">
      <c r="A86" s="243"/>
      <c r="B86" s="243"/>
      <c r="C86" s="243"/>
      <c r="D86" s="243"/>
      <c r="E86" s="275"/>
      <c r="F86" s="275"/>
      <c r="G86" s="244"/>
      <c r="H86" s="276"/>
      <c r="I86" s="242"/>
      <c r="J86" s="243"/>
      <c r="K86" s="243"/>
      <c r="L86" s="243"/>
      <c r="M86" s="243"/>
      <c r="N86" s="243"/>
      <c r="O86" s="243"/>
      <c r="P86" s="243"/>
      <c r="Q86" s="243"/>
      <c r="R86" s="243"/>
      <c r="S86" s="243"/>
      <c r="T86" s="243"/>
      <c r="U86" s="243"/>
      <c r="V86" s="243"/>
      <c r="W86" s="243"/>
      <c r="X86" s="243"/>
      <c r="Y86" s="243"/>
      <c r="Z86" s="243"/>
    </row>
    <row r="87" spans="1:26" ht="15.75" customHeight="1" x14ac:dyDescent="0.25">
      <c r="A87" s="243"/>
      <c r="B87" s="243"/>
      <c r="C87" s="243"/>
      <c r="D87" s="243"/>
      <c r="E87" s="275"/>
      <c r="F87" s="275"/>
      <c r="G87" s="244"/>
      <c r="H87" s="276"/>
      <c r="I87" s="242"/>
      <c r="J87" s="243"/>
      <c r="K87" s="243"/>
      <c r="L87" s="243"/>
      <c r="M87" s="243"/>
      <c r="N87" s="243"/>
      <c r="O87" s="243"/>
      <c r="P87" s="243"/>
      <c r="Q87" s="243"/>
      <c r="R87" s="243"/>
      <c r="S87" s="243"/>
      <c r="T87" s="243"/>
      <c r="U87" s="243"/>
      <c r="V87" s="243"/>
      <c r="W87" s="243"/>
      <c r="X87" s="243"/>
      <c r="Y87" s="243"/>
      <c r="Z87" s="243"/>
    </row>
    <row r="88" spans="1:26" ht="15.75" customHeight="1" x14ac:dyDescent="0.25">
      <c r="A88" s="243"/>
      <c r="B88" s="243"/>
      <c r="C88" s="243"/>
      <c r="D88" s="243"/>
      <c r="E88" s="275"/>
      <c r="F88" s="275"/>
      <c r="G88" s="244"/>
      <c r="H88" s="276"/>
      <c r="I88" s="242"/>
      <c r="J88" s="243"/>
      <c r="K88" s="243"/>
      <c r="L88" s="243"/>
      <c r="M88" s="243"/>
      <c r="N88" s="243"/>
      <c r="O88" s="243"/>
      <c r="P88" s="243"/>
      <c r="Q88" s="243"/>
      <c r="R88" s="243"/>
      <c r="S88" s="243"/>
      <c r="T88" s="243"/>
      <c r="U88" s="243"/>
      <c r="V88" s="243"/>
      <c r="W88" s="243"/>
      <c r="X88" s="243"/>
      <c r="Y88" s="243"/>
      <c r="Z88" s="243"/>
    </row>
    <row r="89" spans="1:26" ht="15.75" customHeight="1" x14ac:dyDescent="0.25">
      <c r="A89" s="243"/>
      <c r="B89" s="243"/>
      <c r="C89" s="243"/>
      <c r="D89" s="243"/>
      <c r="E89" s="275"/>
      <c r="F89" s="275"/>
      <c r="G89" s="244"/>
      <c r="H89" s="276"/>
      <c r="I89" s="242"/>
      <c r="J89" s="243"/>
      <c r="K89" s="243"/>
      <c r="L89" s="243"/>
      <c r="M89" s="243"/>
      <c r="N89" s="243"/>
      <c r="O89" s="243"/>
      <c r="P89" s="243"/>
      <c r="Q89" s="243"/>
      <c r="R89" s="243"/>
      <c r="S89" s="243"/>
      <c r="T89" s="243"/>
      <c r="U89" s="243"/>
      <c r="V89" s="243"/>
      <c r="W89" s="243"/>
      <c r="X89" s="243"/>
      <c r="Y89" s="243"/>
      <c r="Z89" s="243"/>
    </row>
    <row r="90" spans="1:26" ht="15.75" customHeight="1" x14ac:dyDescent="0.25">
      <c r="A90" s="243"/>
      <c r="B90" s="243"/>
      <c r="C90" s="243"/>
      <c r="D90" s="243"/>
      <c r="E90" s="275"/>
      <c r="F90" s="275"/>
      <c r="G90" s="244"/>
      <c r="H90" s="276"/>
      <c r="I90" s="242"/>
      <c r="J90" s="243"/>
      <c r="K90" s="243"/>
      <c r="L90" s="243"/>
      <c r="M90" s="243"/>
      <c r="N90" s="243"/>
      <c r="O90" s="243"/>
      <c r="P90" s="243"/>
      <c r="Q90" s="243"/>
      <c r="R90" s="243"/>
      <c r="S90" s="243"/>
      <c r="T90" s="243"/>
      <c r="U90" s="243"/>
      <c r="V90" s="243"/>
      <c r="W90" s="243"/>
      <c r="X90" s="243"/>
      <c r="Y90" s="243"/>
      <c r="Z90" s="243"/>
    </row>
    <row r="91" spans="1:26" ht="15.75" customHeight="1" x14ac:dyDescent="0.25">
      <c r="A91" s="243"/>
      <c r="B91" s="243"/>
      <c r="C91" s="243"/>
      <c r="D91" s="243"/>
      <c r="E91" s="275"/>
      <c r="F91" s="275"/>
      <c r="G91" s="244"/>
      <c r="H91" s="276"/>
      <c r="I91" s="242"/>
      <c r="J91" s="243"/>
      <c r="K91" s="243"/>
      <c r="L91" s="243"/>
      <c r="M91" s="243"/>
      <c r="N91" s="243"/>
      <c r="O91" s="243"/>
      <c r="P91" s="243"/>
      <c r="Q91" s="243"/>
      <c r="R91" s="243"/>
      <c r="S91" s="243"/>
      <c r="T91" s="243"/>
      <c r="U91" s="243"/>
      <c r="V91" s="243"/>
      <c r="W91" s="243"/>
      <c r="X91" s="243"/>
      <c r="Y91" s="243"/>
      <c r="Z91" s="243"/>
    </row>
    <row r="92" spans="1:26" ht="15.75" customHeight="1" x14ac:dyDescent="0.25">
      <c r="A92" s="243"/>
      <c r="B92" s="243"/>
      <c r="C92" s="243"/>
      <c r="D92" s="243"/>
      <c r="E92" s="275"/>
      <c r="F92" s="275"/>
      <c r="G92" s="244"/>
      <c r="H92" s="276"/>
      <c r="I92" s="242"/>
      <c r="J92" s="243"/>
      <c r="K92" s="243"/>
      <c r="L92" s="243"/>
      <c r="M92" s="243"/>
      <c r="N92" s="243"/>
      <c r="O92" s="243"/>
      <c r="P92" s="243"/>
      <c r="Q92" s="243"/>
      <c r="R92" s="243"/>
      <c r="S92" s="243"/>
      <c r="T92" s="243"/>
      <c r="U92" s="243"/>
      <c r="V92" s="243"/>
      <c r="W92" s="243"/>
      <c r="X92" s="243"/>
      <c r="Y92" s="243"/>
      <c r="Z92" s="243"/>
    </row>
    <row r="93" spans="1:26" ht="15.75" customHeight="1" x14ac:dyDescent="0.25">
      <c r="A93" s="243"/>
      <c r="B93" s="243"/>
      <c r="C93" s="243"/>
      <c r="D93" s="243"/>
      <c r="E93" s="275"/>
      <c r="F93" s="275"/>
      <c r="G93" s="244"/>
      <c r="H93" s="276"/>
      <c r="I93" s="242"/>
      <c r="J93" s="243"/>
      <c r="K93" s="243"/>
      <c r="L93" s="243"/>
      <c r="M93" s="243"/>
      <c r="N93" s="243"/>
      <c r="O93" s="243"/>
      <c r="P93" s="243"/>
      <c r="Q93" s="243"/>
      <c r="R93" s="243"/>
      <c r="S93" s="243"/>
      <c r="T93" s="243"/>
      <c r="U93" s="243"/>
      <c r="V93" s="243"/>
      <c r="W93" s="243"/>
      <c r="X93" s="243"/>
      <c r="Y93" s="243"/>
      <c r="Z93" s="243"/>
    </row>
    <row r="94" spans="1:26" ht="15.75" customHeight="1" x14ac:dyDescent="0.25">
      <c r="A94" s="243"/>
      <c r="B94" s="243"/>
      <c r="C94" s="243"/>
      <c r="D94" s="243"/>
      <c r="E94" s="275"/>
      <c r="F94" s="275"/>
      <c r="G94" s="244"/>
      <c r="H94" s="276"/>
      <c r="I94" s="242"/>
      <c r="J94" s="243"/>
      <c r="K94" s="243"/>
      <c r="L94" s="243"/>
      <c r="M94" s="243"/>
      <c r="N94" s="243"/>
      <c r="O94" s="243"/>
      <c r="P94" s="243"/>
      <c r="Q94" s="243"/>
      <c r="R94" s="243"/>
      <c r="S94" s="243"/>
      <c r="T94" s="243"/>
      <c r="U94" s="243"/>
      <c r="V94" s="243"/>
      <c r="W94" s="243"/>
      <c r="X94" s="243"/>
      <c r="Y94" s="243"/>
      <c r="Z94" s="243"/>
    </row>
    <row r="95" spans="1:26" ht="15.75" customHeight="1" x14ac:dyDescent="0.25">
      <c r="A95" s="243"/>
      <c r="B95" s="243"/>
      <c r="C95" s="243"/>
      <c r="D95" s="243"/>
      <c r="E95" s="275"/>
      <c r="F95" s="275"/>
      <c r="G95" s="244"/>
      <c r="H95" s="276"/>
      <c r="I95" s="242"/>
      <c r="J95" s="243"/>
      <c r="K95" s="243"/>
      <c r="L95" s="243"/>
      <c r="M95" s="243"/>
      <c r="N95" s="243"/>
      <c r="O95" s="243"/>
      <c r="P95" s="243"/>
      <c r="Q95" s="243"/>
      <c r="R95" s="243"/>
      <c r="S95" s="243"/>
      <c r="T95" s="243"/>
      <c r="U95" s="243"/>
      <c r="V95" s="243"/>
      <c r="W95" s="243"/>
      <c r="X95" s="243"/>
      <c r="Y95" s="243"/>
      <c r="Z95" s="243"/>
    </row>
    <row r="96" spans="1:26" ht="15.75" customHeight="1" x14ac:dyDescent="0.25">
      <c r="A96" s="243"/>
      <c r="B96" s="243"/>
      <c r="C96" s="243"/>
      <c r="D96" s="243"/>
      <c r="E96" s="275"/>
      <c r="F96" s="275"/>
      <c r="G96" s="244"/>
      <c r="H96" s="276"/>
      <c r="I96" s="242"/>
      <c r="J96" s="243"/>
      <c r="K96" s="243"/>
      <c r="L96" s="243"/>
      <c r="M96" s="243"/>
      <c r="N96" s="243"/>
      <c r="O96" s="243"/>
      <c r="P96" s="243"/>
      <c r="Q96" s="243"/>
      <c r="R96" s="243"/>
      <c r="S96" s="243"/>
      <c r="T96" s="243"/>
      <c r="U96" s="243"/>
      <c r="V96" s="243"/>
      <c r="W96" s="243"/>
      <c r="X96" s="243"/>
      <c r="Y96" s="243"/>
      <c r="Z96" s="243"/>
    </row>
    <row r="97" spans="1:26" ht="15.75" customHeight="1" x14ac:dyDescent="0.25">
      <c r="A97" s="243"/>
      <c r="B97" s="243"/>
      <c r="C97" s="243"/>
      <c r="D97" s="243"/>
      <c r="E97" s="275"/>
      <c r="F97" s="275"/>
      <c r="G97" s="244"/>
      <c r="H97" s="276"/>
      <c r="I97" s="242"/>
      <c r="J97" s="243"/>
      <c r="K97" s="243"/>
      <c r="L97" s="243"/>
      <c r="M97" s="243"/>
      <c r="N97" s="243"/>
      <c r="O97" s="243"/>
      <c r="P97" s="243"/>
      <c r="Q97" s="243"/>
      <c r="R97" s="243"/>
      <c r="S97" s="243"/>
      <c r="T97" s="243"/>
      <c r="U97" s="243"/>
      <c r="V97" s="243"/>
      <c r="W97" s="243"/>
      <c r="X97" s="243"/>
      <c r="Y97" s="243"/>
      <c r="Z97" s="243"/>
    </row>
    <row r="98" spans="1:26" ht="15.75" customHeight="1" x14ac:dyDescent="0.25">
      <c r="A98" s="243"/>
      <c r="B98" s="243"/>
      <c r="C98" s="243"/>
      <c r="D98" s="243"/>
      <c r="E98" s="275"/>
      <c r="F98" s="275"/>
      <c r="G98" s="244"/>
      <c r="H98" s="276"/>
      <c r="I98" s="242"/>
      <c r="J98" s="243"/>
      <c r="K98" s="243"/>
      <c r="L98" s="243"/>
      <c r="M98" s="243"/>
      <c r="N98" s="243"/>
      <c r="O98" s="243"/>
      <c r="P98" s="243"/>
      <c r="Q98" s="243"/>
      <c r="R98" s="243"/>
      <c r="S98" s="243"/>
      <c r="T98" s="243"/>
      <c r="U98" s="243"/>
      <c r="V98" s="243"/>
      <c r="W98" s="243"/>
      <c r="X98" s="243"/>
      <c r="Y98" s="243"/>
      <c r="Z98" s="243"/>
    </row>
    <row r="99" spans="1:26" ht="15.75" customHeight="1" x14ac:dyDescent="0.25">
      <c r="A99" s="243"/>
      <c r="B99" s="243"/>
      <c r="C99" s="243"/>
      <c r="D99" s="243"/>
      <c r="E99" s="275"/>
      <c r="F99" s="275"/>
      <c r="G99" s="244"/>
      <c r="H99" s="276"/>
      <c r="I99" s="242"/>
      <c r="J99" s="243"/>
      <c r="K99" s="243"/>
      <c r="L99" s="243"/>
      <c r="M99" s="243"/>
      <c r="N99" s="243"/>
      <c r="O99" s="243"/>
      <c r="P99" s="243"/>
      <c r="Q99" s="243"/>
      <c r="R99" s="243"/>
      <c r="S99" s="243"/>
      <c r="T99" s="243"/>
      <c r="U99" s="243"/>
      <c r="V99" s="243"/>
      <c r="W99" s="243"/>
      <c r="X99" s="243"/>
      <c r="Y99" s="243"/>
      <c r="Z99" s="243"/>
    </row>
    <row r="100" spans="1:26" ht="15.75" customHeight="1" x14ac:dyDescent="0.25">
      <c r="A100" s="243"/>
      <c r="B100" s="243"/>
      <c r="C100" s="243"/>
      <c r="D100" s="243"/>
      <c r="E100" s="275"/>
      <c r="F100" s="275"/>
      <c r="G100" s="244"/>
      <c r="H100" s="276"/>
      <c r="I100" s="242"/>
      <c r="J100" s="243"/>
      <c r="K100" s="243"/>
      <c r="L100" s="243"/>
      <c r="M100" s="243"/>
      <c r="N100" s="243"/>
      <c r="O100" s="243"/>
      <c r="P100" s="243"/>
      <c r="Q100" s="243"/>
      <c r="R100" s="243"/>
      <c r="S100" s="243"/>
      <c r="T100" s="243"/>
      <c r="U100" s="243"/>
      <c r="V100" s="243"/>
      <c r="W100" s="243"/>
      <c r="X100" s="243"/>
      <c r="Y100" s="243"/>
      <c r="Z100" s="243"/>
    </row>
    <row r="101" spans="1:26" ht="15.75" customHeight="1" x14ac:dyDescent="0.25">
      <c r="A101" s="243"/>
      <c r="B101" s="243"/>
      <c r="C101" s="243"/>
      <c r="D101" s="243"/>
      <c r="E101" s="275"/>
      <c r="F101" s="275"/>
      <c r="G101" s="244"/>
      <c r="H101" s="276"/>
      <c r="I101" s="242"/>
      <c r="J101" s="243"/>
      <c r="K101" s="243"/>
      <c r="L101" s="243"/>
      <c r="M101" s="243"/>
      <c r="N101" s="243"/>
      <c r="O101" s="243"/>
      <c r="P101" s="243"/>
      <c r="Q101" s="243"/>
      <c r="R101" s="243"/>
      <c r="S101" s="243"/>
      <c r="T101" s="243"/>
      <c r="U101" s="243"/>
      <c r="V101" s="243"/>
      <c r="W101" s="243"/>
      <c r="X101" s="243"/>
      <c r="Y101" s="243"/>
      <c r="Z101" s="243"/>
    </row>
    <row r="102" spans="1:26" ht="15.75" customHeight="1" x14ac:dyDescent="0.25">
      <c r="A102" s="243"/>
      <c r="B102" s="243"/>
      <c r="C102" s="243"/>
      <c r="D102" s="243"/>
      <c r="E102" s="275"/>
      <c r="F102" s="275"/>
      <c r="G102" s="244"/>
      <c r="H102" s="276"/>
      <c r="I102" s="242"/>
      <c r="J102" s="243"/>
      <c r="K102" s="243"/>
      <c r="L102" s="243"/>
      <c r="M102" s="243"/>
      <c r="N102" s="243"/>
      <c r="O102" s="243"/>
      <c r="P102" s="243"/>
      <c r="Q102" s="243"/>
      <c r="R102" s="243"/>
      <c r="S102" s="243"/>
      <c r="T102" s="243"/>
      <c r="U102" s="243"/>
      <c r="V102" s="243"/>
      <c r="W102" s="243"/>
      <c r="X102" s="243"/>
      <c r="Y102" s="243"/>
      <c r="Z102" s="243"/>
    </row>
    <row r="103" spans="1:26" ht="15.75" customHeight="1" x14ac:dyDescent="0.25">
      <c r="A103" s="243"/>
      <c r="B103" s="243"/>
      <c r="C103" s="243"/>
      <c r="D103" s="243"/>
      <c r="E103" s="275"/>
      <c r="F103" s="275"/>
      <c r="G103" s="244"/>
      <c r="H103" s="276"/>
      <c r="I103" s="242"/>
      <c r="J103" s="243"/>
      <c r="K103" s="243"/>
      <c r="L103" s="243"/>
      <c r="M103" s="243"/>
      <c r="N103" s="243"/>
      <c r="O103" s="243"/>
      <c r="P103" s="243"/>
      <c r="Q103" s="243"/>
      <c r="R103" s="243"/>
      <c r="S103" s="243"/>
      <c r="T103" s="243"/>
      <c r="U103" s="243"/>
      <c r="V103" s="243"/>
      <c r="W103" s="243"/>
      <c r="X103" s="243"/>
      <c r="Y103" s="243"/>
      <c r="Z103" s="243"/>
    </row>
    <row r="104" spans="1:26" ht="15.75" customHeight="1" x14ac:dyDescent="0.25">
      <c r="A104" s="243"/>
      <c r="B104" s="243"/>
      <c r="C104" s="243"/>
      <c r="D104" s="243"/>
      <c r="E104" s="275"/>
      <c r="F104" s="275"/>
      <c r="G104" s="244"/>
      <c r="H104" s="276"/>
      <c r="I104" s="242"/>
      <c r="J104" s="243"/>
      <c r="K104" s="243"/>
      <c r="L104" s="243"/>
      <c r="M104" s="243"/>
      <c r="N104" s="243"/>
      <c r="O104" s="243"/>
      <c r="P104" s="243"/>
      <c r="Q104" s="243"/>
      <c r="R104" s="243"/>
      <c r="S104" s="243"/>
      <c r="T104" s="243"/>
      <c r="U104" s="243"/>
      <c r="V104" s="243"/>
      <c r="W104" s="243"/>
      <c r="X104" s="243"/>
      <c r="Y104" s="243"/>
      <c r="Z104" s="243"/>
    </row>
    <row r="105" spans="1:26" ht="15.75" customHeight="1" x14ac:dyDescent="0.25">
      <c r="A105" s="243"/>
      <c r="B105" s="243"/>
      <c r="C105" s="243"/>
      <c r="D105" s="243"/>
      <c r="E105" s="275"/>
      <c r="F105" s="275"/>
      <c r="G105" s="244"/>
      <c r="H105" s="276"/>
      <c r="I105" s="242"/>
      <c r="J105" s="243"/>
      <c r="K105" s="243"/>
      <c r="L105" s="243"/>
      <c r="M105" s="243"/>
      <c r="N105" s="243"/>
      <c r="O105" s="243"/>
      <c r="P105" s="243"/>
      <c r="Q105" s="243"/>
      <c r="R105" s="243"/>
      <c r="S105" s="243"/>
      <c r="T105" s="243"/>
      <c r="U105" s="243"/>
      <c r="V105" s="243"/>
      <c r="W105" s="243"/>
      <c r="X105" s="243"/>
      <c r="Y105" s="243"/>
      <c r="Z105" s="243"/>
    </row>
    <row r="106" spans="1:26" ht="15.75" customHeight="1" x14ac:dyDescent="0.25">
      <c r="A106" s="243"/>
      <c r="B106" s="243"/>
      <c r="C106" s="243"/>
      <c r="D106" s="243"/>
      <c r="E106" s="275"/>
      <c r="F106" s="275"/>
      <c r="G106" s="244"/>
      <c r="H106" s="276"/>
      <c r="I106" s="242"/>
      <c r="J106" s="243"/>
      <c r="K106" s="243"/>
      <c r="L106" s="243"/>
      <c r="M106" s="243"/>
      <c r="N106" s="243"/>
      <c r="O106" s="243"/>
      <c r="P106" s="243"/>
      <c r="Q106" s="243"/>
      <c r="R106" s="243"/>
      <c r="S106" s="243"/>
      <c r="T106" s="243"/>
      <c r="U106" s="243"/>
      <c r="V106" s="243"/>
      <c r="W106" s="243"/>
      <c r="X106" s="243"/>
      <c r="Y106" s="243"/>
      <c r="Z106" s="243"/>
    </row>
    <row r="107" spans="1:26" ht="15.75" customHeight="1" x14ac:dyDescent="0.25">
      <c r="A107" s="243"/>
      <c r="B107" s="243"/>
      <c r="C107" s="243"/>
      <c r="D107" s="243"/>
      <c r="E107" s="275"/>
      <c r="F107" s="275"/>
      <c r="G107" s="244"/>
      <c r="H107" s="276"/>
      <c r="I107" s="242"/>
      <c r="J107" s="243"/>
      <c r="K107" s="243"/>
      <c r="L107" s="243"/>
      <c r="M107" s="243"/>
      <c r="N107" s="243"/>
      <c r="O107" s="243"/>
      <c r="P107" s="243"/>
      <c r="Q107" s="243"/>
      <c r="R107" s="243"/>
      <c r="S107" s="243"/>
      <c r="T107" s="243"/>
      <c r="U107" s="243"/>
      <c r="V107" s="243"/>
      <c r="W107" s="243"/>
      <c r="X107" s="243"/>
      <c r="Y107" s="243"/>
      <c r="Z107" s="243"/>
    </row>
    <row r="108" spans="1:26" ht="15.75" customHeight="1" x14ac:dyDescent="0.25">
      <c r="A108" s="243"/>
      <c r="B108" s="243"/>
      <c r="C108" s="243"/>
      <c r="D108" s="243"/>
      <c r="E108" s="275"/>
      <c r="F108" s="275"/>
      <c r="G108" s="244"/>
      <c r="H108" s="276"/>
      <c r="I108" s="242"/>
      <c r="J108" s="243"/>
      <c r="K108" s="243"/>
      <c r="L108" s="243"/>
      <c r="M108" s="243"/>
      <c r="N108" s="243"/>
      <c r="O108" s="243"/>
      <c r="P108" s="243"/>
      <c r="Q108" s="243"/>
      <c r="R108" s="243"/>
      <c r="S108" s="243"/>
      <c r="T108" s="243"/>
      <c r="U108" s="243"/>
      <c r="V108" s="243"/>
      <c r="W108" s="243"/>
      <c r="X108" s="243"/>
      <c r="Y108" s="243"/>
      <c r="Z108" s="243"/>
    </row>
    <row r="109" spans="1:26" ht="15.75" customHeight="1" x14ac:dyDescent="0.25">
      <c r="A109" s="243"/>
      <c r="B109" s="243"/>
      <c r="C109" s="243"/>
      <c r="D109" s="243"/>
      <c r="E109" s="275"/>
      <c r="F109" s="275"/>
      <c r="G109" s="244"/>
      <c r="H109" s="276"/>
      <c r="I109" s="242"/>
      <c r="J109" s="243"/>
      <c r="K109" s="243"/>
      <c r="L109" s="243"/>
      <c r="M109" s="243"/>
      <c r="N109" s="243"/>
      <c r="O109" s="243"/>
      <c r="P109" s="243"/>
      <c r="Q109" s="243"/>
      <c r="R109" s="243"/>
      <c r="S109" s="243"/>
      <c r="T109" s="243"/>
      <c r="U109" s="243"/>
      <c r="V109" s="243"/>
      <c r="W109" s="243"/>
      <c r="X109" s="243"/>
      <c r="Y109" s="243"/>
      <c r="Z109" s="243"/>
    </row>
    <row r="110" spans="1:26" ht="15.75" customHeight="1" x14ac:dyDescent="0.25">
      <c r="A110" s="243"/>
      <c r="B110" s="243"/>
      <c r="C110" s="243"/>
      <c r="D110" s="243"/>
      <c r="E110" s="275"/>
      <c r="F110" s="275"/>
      <c r="G110" s="244"/>
      <c r="H110" s="276"/>
      <c r="I110" s="242"/>
      <c r="J110" s="243"/>
      <c r="K110" s="243"/>
      <c r="L110" s="243"/>
      <c r="M110" s="243"/>
      <c r="N110" s="243"/>
      <c r="O110" s="243"/>
      <c r="P110" s="243"/>
      <c r="Q110" s="243"/>
      <c r="R110" s="243"/>
      <c r="S110" s="243"/>
      <c r="T110" s="243"/>
      <c r="U110" s="243"/>
      <c r="V110" s="243"/>
      <c r="W110" s="243"/>
      <c r="X110" s="243"/>
      <c r="Y110" s="243"/>
      <c r="Z110" s="243"/>
    </row>
    <row r="111" spans="1:26" ht="15.75" customHeight="1" x14ac:dyDescent="0.25">
      <c r="A111" s="243"/>
      <c r="B111" s="243"/>
      <c r="C111" s="243"/>
      <c r="D111" s="243"/>
      <c r="E111" s="275"/>
      <c r="F111" s="275"/>
      <c r="G111" s="244"/>
      <c r="H111" s="276"/>
      <c r="I111" s="242"/>
      <c r="J111" s="243"/>
      <c r="K111" s="243"/>
      <c r="L111" s="243"/>
      <c r="M111" s="243"/>
      <c r="N111" s="243"/>
      <c r="O111" s="243"/>
      <c r="P111" s="243"/>
      <c r="Q111" s="243"/>
      <c r="R111" s="243"/>
      <c r="S111" s="243"/>
      <c r="T111" s="243"/>
      <c r="U111" s="243"/>
      <c r="V111" s="243"/>
      <c r="W111" s="243"/>
      <c r="X111" s="243"/>
      <c r="Y111" s="243"/>
      <c r="Z111" s="243"/>
    </row>
    <row r="112" spans="1:26" ht="15.75" customHeight="1" x14ac:dyDescent="0.25">
      <c r="A112" s="243"/>
      <c r="B112" s="243"/>
      <c r="C112" s="243"/>
      <c r="D112" s="243"/>
      <c r="E112" s="275"/>
      <c r="F112" s="275"/>
      <c r="G112" s="244"/>
      <c r="H112" s="276"/>
      <c r="I112" s="242"/>
      <c r="J112" s="243"/>
      <c r="K112" s="243"/>
      <c r="L112" s="243"/>
      <c r="M112" s="243"/>
      <c r="N112" s="243"/>
      <c r="O112" s="243"/>
      <c r="P112" s="243"/>
      <c r="Q112" s="243"/>
      <c r="R112" s="243"/>
      <c r="S112" s="243"/>
      <c r="T112" s="243"/>
      <c r="U112" s="243"/>
      <c r="V112" s="243"/>
      <c r="W112" s="243"/>
      <c r="X112" s="243"/>
      <c r="Y112" s="243"/>
      <c r="Z112" s="243"/>
    </row>
    <row r="113" spans="1:26" ht="15.75" customHeight="1" x14ac:dyDescent="0.25">
      <c r="A113" s="243"/>
      <c r="B113" s="243"/>
      <c r="C113" s="243"/>
      <c r="D113" s="243"/>
      <c r="E113" s="275"/>
      <c r="F113" s="275"/>
      <c r="G113" s="244"/>
      <c r="H113" s="276"/>
      <c r="I113" s="242"/>
      <c r="J113" s="243"/>
      <c r="K113" s="243"/>
      <c r="L113" s="243"/>
      <c r="M113" s="243"/>
      <c r="N113" s="243"/>
      <c r="O113" s="243"/>
      <c r="P113" s="243"/>
      <c r="Q113" s="243"/>
      <c r="R113" s="243"/>
      <c r="S113" s="243"/>
      <c r="T113" s="243"/>
      <c r="U113" s="243"/>
      <c r="V113" s="243"/>
      <c r="W113" s="243"/>
      <c r="X113" s="243"/>
      <c r="Y113" s="243"/>
      <c r="Z113" s="243"/>
    </row>
    <row r="114" spans="1:26" ht="15.75" customHeight="1" x14ac:dyDescent="0.25">
      <c r="A114" s="243"/>
      <c r="B114" s="243"/>
      <c r="C114" s="243"/>
      <c r="D114" s="243"/>
      <c r="E114" s="275"/>
      <c r="F114" s="275"/>
      <c r="G114" s="244"/>
      <c r="H114" s="276"/>
      <c r="I114" s="242"/>
      <c r="J114" s="243"/>
      <c r="K114" s="243"/>
      <c r="L114" s="243"/>
      <c r="M114" s="243"/>
      <c r="N114" s="243"/>
      <c r="O114" s="243"/>
      <c r="P114" s="243"/>
      <c r="Q114" s="243"/>
      <c r="R114" s="243"/>
      <c r="S114" s="243"/>
      <c r="T114" s="243"/>
      <c r="U114" s="243"/>
      <c r="V114" s="243"/>
      <c r="W114" s="243"/>
      <c r="X114" s="243"/>
      <c r="Y114" s="243"/>
      <c r="Z114" s="243"/>
    </row>
    <row r="115" spans="1:26" ht="15.75" customHeight="1" x14ac:dyDescent="0.25">
      <c r="A115" s="243"/>
      <c r="B115" s="243"/>
      <c r="C115" s="243"/>
      <c r="D115" s="243"/>
      <c r="E115" s="275"/>
      <c r="F115" s="275"/>
      <c r="G115" s="244"/>
      <c r="H115" s="276"/>
      <c r="I115" s="242"/>
      <c r="J115" s="243"/>
      <c r="K115" s="243"/>
      <c r="L115" s="243"/>
      <c r="M115" s="243"/>
      <c r="N115" s="243"/>
      <c r="O115" s="243"/>
      <c r="P115" s="243"/>
      <c r="Q115" s="243"/>
      <c r="R115" s="243"/>
      <c r="S115" s="243"/>
      <c r="T115" s="243"/>
      <c r="U115" s="243"/>
      <c r="V115" s="243"/>
      <c r="W115" s="243"/>
      <c r="X115" s="243"/>
      <c r="Y115" s="243"/>
      <c r="Z115" s="243"/>
    </row>
    <row r="116" spans="1:26" ht="15.75" customHeight="1" x14ac:dyDescent="0.25">
      <c r="A116" s="243"/>
      <c r="B116" s="243"/>
      <c r="C116" s="243"/>
      <c r="D116" s="243"/>
      <c r="E116" s="275"/>
      <c r="F116" s="275"/>
      <c r="G116" s="244"/>
      <c r="H116" s="276"/>
      <c r="I116" s="242"/>
      <c r="J116" s="243"/>
      <c r="K116" s="243"/>
      <c r="L116" s="243"/>
      <c r="M116" s="243"/>
      <c r="N116" s="243"/>
      <c r="O116" s="243"/>
      <c r="P116" s="243"/>
      <c r="Q116" s="243"/>
      <c r="R116" s="243"/>
      <c r="S116" s="243"/>
      <c r="T116" s="243"/>
      <c r="U116" s="243"/>
      <c r="V116" s="243"/>
      <c r="W116" s="243"/>
      <c r="X116" s="243"/>
      <c r="Y116" s="243"/>
      <c r="Z116" s="243"/>
    </row>
    <row r="117" spans="1:26" ht="15.75" customHeight="1" x14ac:dyDescent="0.25">
      <c r="A117" s="243"/>
      <c r="B117" s="243"/>
      <c r="C117" s="243"/>
      <c r="D117" s="243"/>
      <c r="E117" s="275"/>
      <c r="F117" s="275"/>
      <c r="G117" s="244"/>
      <c r="H117" s="276"/>
      <c r="I117" s="242"/>
      <c r="J117" s="243"/>
      <c r="K117" s="243"/>
      <c r="L117" s="243"/>
      <c r="M117" s="243"/>
      <c r="N117" s="243"/>
      <c r="O117" s="243"/>
      <c r="P117" s="243"/>
      <c r="Q117" s="243"/>
      <c r="R117" s="243"/>
      <c r="S117" s="243"/>
      <c r="T117" s="243"/>
      <c r="U117" s="243"/>
      <c r="V117" s="243"/>
      <c r="W117" s="243"/>
      <c r="X117" s="243"/>
      <c r="Y117" s="243"/>
      <c r="Z117" s="243"/>
    </row>
    <row r="118" spans="1:26" ht="15.75" customHeight="1" x14ac:dyDescent="0.25">
      <c r="A118" s="243"/>
      <c r="B118" s="243"/>
      <c r="C118" s="243"/>
      <c r="D118" s="243"/>
      <c r="E118" s="275"/>
      <c r="F118" s="275"/>
      <c r="G118" s="244"/>
      <c r="H118" s="276"/>
      <c r="I118" s="242"/>
      <c r="J118" s="243"/>
      <c r="K118" s="243"/>
      <c r="L118" s="243"/>
      <c r="M118" s="243"/>
      <c r="N118" s="243"/>
      <c r="O118" s="243"/>
      <c r="P118" s="243"/>
      <c r="Q118" s="243"/>
      <c r="R118" s="243"/>
      <c r="S118" s="243"/>
      <c r="T118" s="243"/>
      <c r="U118" s="243"/>
      <c r="V118" s="243"/>
      <c r="W118" s="243"/>
      <c r="X118" s="243"/>
      <c r="Y118" s="243"/>
      <c r="Z118" s="243"/>
    </row>
    <row r="119" spans="1:26" ht="15.75" customHeight="1" x14ac:dyDescent="0.25">
      <c r="A119" s="243"/>
      <c r="B119" s="243"/>
      <c r="C119" s="243"/>
      <c r="D119" s="243"/>
      <c r="E119" s="275"/>
      <c r="F119" s="275"/>
      <c r="G119" s="244"/>
      <c r="H119" s="276"/>
      <c r="I119" s="242"/>
      <c r="J119" s="243"/>
      <c r="K119" s="243"/>
      <c r="L119" s="243"/>
      <c r="M119" s="243"/>
      <c r="N119" s="243"/>
      <c r="O119" s="243"/>
      <c r="P119" s="243"/>
      <c r="Q119" s="243"/>
      <c r="R119" s="243"/>
      <c r="S119" s="243"/>
      <c r="T119" s="243"/>
      <c r="U119" s="243"/>
      <c r="V119" s="243"/>
      <c r="W119" s="243"/>
      <c r="X119" s="243"/>
      <c r="Y119" s="243"/>
      <c r="Z119" s="243"/>
    </row>
    <row r="120" spans="1:26" ht="15.75" customHeight="1" x14ac:dyDescent="0.25">
      <c r="A120" s="243"/>
      <c r="B120" s="243"/>
      <c r="C120" s="243"/>
      <c r="D120" s="243"/>
      <c r="E120" s="275"/>
      <c r="F120" s="275"/>
      <c r="G120" s="244"/>
      <c r="H120" s="276"/>
      <c r="I120" s="242"/>
      <c r="J120" s="243"/>
      <c r="K120" s="243"/>
      <c r="L120" s="243"/>
      <c r="M120" s="243"/>
      <c r="N120" s="243"/>
      <c r="O120" s="243"/>
      <c r="P120" s="243"/>
      <c r="Q120" s="243"/>
      <c r="R120" s="243"/>
      <c r="S120" s="243"/>
      <c r="T120" s="243"/>
      <c r="U120" s="243"/>
      <c r="V120" s="243"/>
      <c r="W120" s="243"/>
      <c r="X120" s="243"/>
      <c r="Y120" s="243"/>
      <c r="Z120" s="243"/>
    </row>
    <row r="121" spans="1:26" ht="15.75" customHeight="1" x14ac:dyDescent="0.25">
      <c r="A121" s="243"/>
      <c r="B121" s="243"/>
      <c r="C121" s="243"/>
      <c r="D121" s="243"/>
      <c r="E121" s="275"/>
      <c r="F121" s="275"/>
      <c r="G121" s="244"/>
      <c r="H121" s="276"/>
      <c r="I121" s="242"/>
      <c r="J121" s="243"/>
      <c r="K121" s="243"/>
      <c r="L121" s="243"/>
      <c r="M121" s="243"/>
      <c r="N121" s="243"/>
      <c r="O121" s="243"/>
      <c r="P121" s="243"/>
      <c r="Q121" s="243"/>
      <c r="R121" s="243"/>
      <c r="S121" s="243"/>
      <c r="T121" s="243"/>
      <c r="U121" s="243"/>
      <c r="V121" s="243"/>
      <c r="W121" s="243"/>
      <c r="X121" s="243"/>
      <c r="Y121" s="243"/>
      <c r="Z121" s="243"/>
    </row>
    <row r="122" spans="1:26" ht="15.75" customHeight="1" x14ac:dyDescent="0.25">
      <c r="A122" s="243"/>
      <c r="B122" s="243"/>
      <c r="C122" s="243"/>
      <c r="D122" s="243"/>
      <c r="E122" s="275"/>
      <c r="F122" s="275"/>
      <c r="G122" s="244"/>
      <c r="H122" s="276"/>
      <c r="I122" s="242"/>
      <c r="J122" s="243"/>
      <c r="K122" s="243"/>
      <c r="L122" s="243"/>
      <c r="M122" s="243"/>
      <c r="N122" s="243"/>
      <c r="O122" s="243"/>
      <c r="P122" s="243"/>
      <c r="Q122" s="243"/>
      <c r="R122" s="243"/>
      <c r="S122" s="243"/>
      <c r="T122" s="243"/>
      <c r="U122" s="243"/>
      <c r="V122" s="243"/>
      <c r="W122" s="243"/>
      <c r="X122" s="243"/>
      <c r="Y122" s="243"/>
      <c r="Z122" s="243"/>
    </row>
    <row r="123" spans="1:26" ht="15.75" customHeight="1" x14ac:dyDescent="0.25">
      <c r="A123" s="243"/>
      <c r="B123" s="243"/>
      <c r="C123" s="243"/>
      <c r="D123" s="243"/>
      <c r="E123" s="275"/>
      <c r="F123" s="275"/>
      <c r="G123" s="244"/>
      <c r="H123" s="276"/>
      <c r="I123" s="242"/>
      <c r="J123" s="243"/>
      <c r="K123" s="243"/>
      <c r="L123" s="243"/>
      <c r="M123" s="243"/>
      <c r="N123" s="243"/>
      <c r="O123" s="243"/>
      <c r="P123" s="243"/>
      <c r="Q123" s="243"/>
      <c r="R123" s="243"/>
      <c r="S123" s="243"/>
      <c r="T123" s="243"/>
      <c r="U123" s="243"/>
      <c r="V123" s="243"/>
      <c r="W123" s="243"/>
      <c r="X123" s="243"/>
      <c r="Y123" s="243"/>
      <c r="Z123" s="243"/>
    </row>
    <row r="124" spans="1:26" ht="15.75" customHeight="1" x14ac:dyDescent="0.25">
      <c r="A124" s="243"/>
      <c r="B124" s="243"/>
      <c r="C124" s="243"/>
      <c r="D124" s="243"/>
      <c r="E124" s="275"/>
      <c r="F124" s="275"/>
      <c r="G124" s="244"/>
      <c r="H124" s="276"/>
      <c r="I124" s="242"/>
      <c r="J124" s="243"/>
      <c r="K124" s="243"/>
      <c r="L124" s="243"/>
      <c r="M124" s="243"/>
      <c r="N124" s="243"/>
      <c r="O124" s="243"/>
      <c r="P124" s="243"/>
      <c r="Q124" s="243"/>
      <c r="R124" s="243"/>
      <c r="S124" s="243"/>
      <c r="T124" s="243"/>
      <c r="U124" s="243"/>
      <c r="V124" s="243"/>
      <c r="W124" s="243"/>
      <c r="X124" s="243"/>
      <c r="Y124" s="243"/>
      <c r="Z124" s="243"/>
    </row>
    <row r="125" spans="1:26" ht="15.75" customHeight="1" x14ac:dyDescent="0.25">
      <c r="A125" s="243"/>
      <c r="B125" s="243"/>
      <c r="C125" s="243"/>
      <c r="D125" s="243"/>
      <c r="E125" s="275"/>
      <c r="F125" s="275"/>
      <c r="G125" s="244"/>
      <c r="H125" s="276"/>
      <c r="I125" s="242"/>
      <c r="J125" s="243"/>
      <c r="K125" s="243"/>
      <c r="L125" s="243"/>
      <c r="M125" s="243"/>
      <c r="N125" s="243"/>
      <c r="O125" s="243"/>
      <c r="P125" s="243"/>
      <c r="Q125" s="243"/>
      <c r="R125" s="243"/>
      <c r="S125" s="243"/>
      <c r="T125" s="243"/>
      <c r="U125" s="243"/>
      <c r="V125" s="243"/>
      <c r="W125" s="243"/>
      <c r="X125" s="243"/>
      <c r="Y125" s="243"/>
      <c r="Z125" s="243"/>
    </row>
    <row r="126" spans="1:26" ht="15.75" customHeight="1" x14ac:dyDescent="0.25">
      <c r="A126" s="243"/>
      <c r="B126" s="243"/>
      <c r="C126" s="243"/>
      <c r="D126" s="243"/>
      <c r="E126" s="275"/>
      <c r="F126" s="275"/>
      <c r="G126" s="244"/>
      <c r="H126" s="276"/>
      <c r="I126" s="242"/>
      <c r="J126" s="243"/>
      <c r="K126" s="243"/>
      <c r="L126" s="243"/>
      <c r="M126" s="243"/>
      <c r="N126" s="243"/>
      <c r="O126" s="243"/>
      <c r="P126" s="243"/>
      <c r="Q126" s="243"/>
      <c r="R126" s="243"/>
      <c r="S126" s="243"/>
      <c r="T126" s="243"/>
      <c r="U126" s="243"/>
      <c r="V126" s="243"/>
      <c r="W126" s="243"/>
      <c r="X126" s="243"/>
      <c r="Y126" s="243"/>
      <c r="Z126" s="243"/>
    </row>
    <row r="127" spans="1:26" ht="15.75" customHeight="1" x14ac:dyDescent="0.25">
      <c r="A127" s="243"/>
      <c r="B127" s="243"/>
      <c r="C127" s="243"/>
      <c r="D127" s="243"/>
      <c r="E127" s="275"/>
      <c r="F127" s="275"/>
      <c r="G127" s="244"/>
      <c r="H127" s="276"/>
      <c r="I127" s="242"/>
      <c r="J127" s="243"/>
      <c r="K127" s="243"/>
      <c r="L127" s="243"/>
      <c r="M127" s="243"/>
      <c r="N127" s="243"/>
      <c r="O127" s="243"/>
      <c r="P127" s="243"/>
      <c r="Q127" s="243"/>
      <c r="R127" s="243"/>
      <c r="S127" s="243"/>
      <c r="T127" s="243"/>
      <c r="U127" s="243"/>
      <c r="V127" s="243"/>
      <c r="W127" s="243"/>
      <c r="X127" s="243"/>
      <c r="Y127" s="243"/>
      <c r="Z127" s="243"/>
    </row>
    <row r="128" spans="1:26" ht="15.75" customHeight="1" x14ac:dyDescent="0.25">
      <c r="A128" s="243"/>
      <c r="B128" s="243"/>
      <c r="C128" s="243"/>
      <c r="D128" s="243"/>
      <c r="E128" s="275"/>
      <c r="F128" s="275"/>
      <c r="G128" s="244"/>
      <c r="H128" s="276"/>
      <c r="I128" s="242"/>
      <c r="J128" s="243"/>
      <c r="K128" s="243"/>
      <c r="L128" s="243"/>
      <c r="M128" s="243"/>
      <c r="N128" s="243"/>
      <c r="O128" s="243"/>
      <c r="P128" s="243"/>
      <c r="Q128" s="243"/>
      <c r="R128" s="243"/>
      <c r="S128" s="243"/>
      <c r="T128" s="243"/>
      <c r="U128" s="243"/>
      <c r="V128" s="243"/>
      <c r="W128" s="243"/>
      <c r="X128" s="243"/>
      <c r="Y128" s="243"/>
      <c r="Z128" s="243"/>
    </row>
    <row r="129" spans="1:26" ht="15.75" customHeight="1" x14ac:dyDescent="0.25">
      <c r="A129" s="243"/>
      <c r="B129" s="243"/>
      <c r="C129" s="243"/>
      <c r="D129" s="243"/>
      <c r="E129" s="275"/>
      <c r="F129" s="275"/>
      <c r="G129" s="244"/>
      <c r="H129" s="276"/>
      <c r="I129" s="242"/>
      <c r="J129" s="243"/>
      <c r="K129" s="243"/>
      <c r="L129" s="243"/>
      <c r="M129" s="243"/>
      <c r="N129" s="243"/>
      <c r="O129" s="243"/>
      <c r="P129" s="243"/>
      <c r="Q129" s="243"/>
      <c r="R129" s="243"/>
      <c r="S129" s="243"/>
      <c r="T129" s="243"/>
      <c r="U129" s="243"/>
      <c r="V129" s="243"/>
      <c r="W129" s="243"/>
      <c r="X129" s="243"/>
      <c r="Y129" s="243"/>
      <c r="Z129" s="243"/>
    </row>
    <row r="130" spans="1:26" ht="15.75" customHeight="1" x14ac:dyDescent="0.25">
      <c r="A130" s="243"/>
      <c r="B130" s="243"/>
      <c r="C130" s="243"/>
      <c r="D130" s="243"/>
      <c r="E130" s="275"/>
      <c r="F130" s="275"/>
      <c r="G130" s="244"/>
      <c r="H130" s="276"/>
      <c r="I130" s="242"/>
      <c r="J130" s="243"/>
      <c r="K130" s="243"/>
      <c r="L130" s="243"/>
      <c r="M130" s="243"/>
      <c r="N130" s="243"/>
      <c r="O130" s="243"/>
      <c r="P130" s="243"/>
      <c r="Q130" s="243"/>
      <c r="R130" s="243"/>
      <c r="S130" s="243"/>
      <c r="T130" s="243"/>
      <c r="U130" s="243"/>
      <c r="V130" s="243"/>
      <c r="W130" s="243"/>
      <c r="X130" s="243"/>
      <c r="Y130" s="243"/>
      <c r="Z130" s="243"/>
    </row>
    <row r="131" spans="1:26" ht="15.75" customHeight="1" x14ac:dyDescent="0.25">
      <c r="A131" s="243"/>
      <c r="B131" s="243"/>
      <c r="C131" s="243"/>
      <c r="D131" s="243"/>
      <c r="E131" s="275"/>
      <c r="F131" s="275"/>
      <c r="G131" s="244"/>
      <c r="H131" s="276"/>
      <c r="I131" s="242"/>
      <c r="J131" s="243"/>
      <c r="K131" s="243"/>
      <c r="L131" s="243"/>
      <c r="M131" s="243"/>
      <c r="N131" s="243"/>
      <c r="O131" s="243"/>
      <c r="P131" s="243"/>
      <c r="Q131" s="243"/>
      <c r="R131" s="243"/>
      <c r="S131" s="243"/>
      <c r="T131" s="243"/>
      <c r="U131" s="243"/>
      <c r="V131" s="243"/>
      <c r="W131" s="243"/>
      <c r="X131" s="243"/>
      <c r="Y131" s="243"/>
      <c r="Z131" s="243"/>
    </row>
    <row r="132" spans="1:26" ht="15.75" customHeight="1" x14ac:dyDescent="0.25">
      <c r="A132" s="243"/>
      <c r="B132" s="243"/>
      <c r="C132" s="243"/>
      <c r="D132" s="243"/>
      <c r="E132" s="275"/>
      <c r="F132" s="275"/>
      <c r="G132" s="244"/>
      <c r="H132" s="276"/>
      <c r="I132" s="242"/>
      <c r="J132" s="243"/>
      <c r="K132" s="243"/>
      <c r="L132" s="243"/>
      <c r="M132" s="243"/>
      <c r="N132" s="243"/>
      <c r="O132" s="243"/>
      <c r="P132" s="243"/>
      <c r="Q132" s="243"/>
      <c r="R132" s="243"/>
      <c r="S132" s="243"/>
      <c r="T132" s="243"/>
      <c r="U132" s="243"/>
      <c r="V132" s="243"/>
      <c r="W132" s="243"/>
      <c r="X132" s="243"/>
      <c r="Y132" s="243"/>
      <c r="Z132" s="243"/>
    </row>
    <row r="133" spans="1:26" ht="15.75" customHeight="1" x14ac:dyDescent="0.25">
      <c r="A133" s="243"/>
      <c r="B133" s="243"/>
      <c r="C133" s="243"/>
      <c r="D133" s="243"/>
      <c r="E133" s="275"/>
      <c r="F133" s="275"/>
      <c r="G133" s="244"/>
      <c r="H133" s="276"/>
      <c r="I133" s="242"/>
      <c r="J133" s="243"/>
      <c r="K133" s="243"/>
      <c r="L133" s="243"/>
      <c r="M133" s="243"/>
      <c r="N133" s="243"/>
      <c r="O133" s="243"/>
      <c r="P133" s="243"/>
      <c r="Q133" s="243"/>
      <c r="R133" s="243"/>
      <c r="S133" s="243"/>
      <c r="T133" s="243"/>
      <c r="U133" s="243"/>
      <c r="V133" s="243"/>
      <c r="W133" s="243"/>
      <c r="X133" s="243"/>
      <c r="Y133" s="243"/>
      <c r="Z133" s="243"/>
    </row>
    <row r="134" spans="1:26" ht="15.75" customHeight="1" x14ac:dyDescent="0.25">
      <c r="A134" s="243"/>
      <c r="B134" s="243"/>
      <c r="C134" s="243"/>
      <c r="D134" s="243"/>
      <c r="E134" s="275"/>
      <c r="F134" s="275"/>
      <c r="G134" s="244"/>
      <c r="H134" s="276"/>
      <c r="I134" s="242"/>
      <c r="J134" s="243"/>
      <c r="K134" s="243"/>
      <c r="L134" s="243"/>
      <c r="M134" s="243"/>
      <c r="N134" s="243"/>
      <c r="O134" s="243"/>
      <c r="P134" s="243"/>
      <c r="Q134" s="243"/>
      <c r="R134" s="243"/>
      <c r="S134" s="243"/>
      <c r="T134" s="243"/>
      <c r="U134" s="243"/>
      <c r="V134" s="243"/>
      <c r="W134" s="243"/>
      <c r="X134" s="243"/>
      <c r="Y134" s="243"/>
      <c r="Z134" s="243"/>
    </row>
    <row r="135" spans="1:26" ht="15.75" customHeight="1" x14ac:dyDescent="0.25">
      <c r="A135" s="243"/>
      <c r="B135" s="243"/>
      <c r="C135" s="243"/>
      <c r="D135" s="243"/>
      <c r="E135" s="275"/>
      <c r="F135" s="275"/>
      <c r="G135" s="244"/>
      <c r="H135" s="276"/>
      <c r="I135" s="242"/>
      <c r="J135" s="243"/>
      <c r="K135" s="243"/>
      <c r="L135" s="243"/>
      <c r="M135" s="243"/>
      <c r="N135" s="243"/>
      <c r="O135" s="243"/>
      <c r="P135" s="243"/>
      <c r="Q135" s="243"/>
      <c r="R135" s="243"/>
      <c r="S135" s="243"/>
      <c r="T135" s="243"/>
      <c r="U135" s="243"/>
      <c r="V135" s="243"/>
      <c r="W135" s="243"/>
      <c r="X135" s="243"/>
      <c r="Y135" s="243"/>
      <c r="Z135" s="243"/>
    </row>
    <row r="136" spans="1:26" ht="15.75" customHeight="1" x14ac:dyDescent="0.25">
      <c r="A136" s="243"/>
      <c r="B136" s="243"/>
      <c r="C136" s="243"/>
      <c r="D136" s="243"/>
      <c r="E136" s="275"/>
      <c r="F136" s="275"/>
      <c r="G136" s="244"/>
      <c r="H136" s="276"/>
      <c r="I136" s="242"/>
      <c r="J136" s="243"/>
      <c r="K136" s="243"/>
      <c r="L136" s="243"/>
      <c r="M136" s="243"/>
      <c r="N136" s="243"/>
      <c r="O136" s="243"/>
      <c r="P136" s="243"/>
      <c r="Q136" s="243"/>
      <c r="R136" s="243"/>
      <c r="S136" s="243"/>
      <c r="T136" s="243"/>
      <c r="U136" s="243"/>
      <c r="V136" s="243"/>
      <c r="W136" s="243"/>
      <c r="X136" s="243"/>
      <c r="Y136" s="243"/>
      <c r="Z136" s="243"/>
    </row>
    <row r="137" spans="1:26" ht="15.75" customHeight="1" x14ac:dyDescent="0.25">
      <c r="A137" s="243"/>
      <c r="B137" s="243"/>
      <c r="C137" s="243"/>
      <c r="D137" s="243"/>
      <c r="E137" s="275"/>
      <c r="F137" s="275"/>
      <c r="G137" s="244"/>
      <c r="H137" s="276"/>
      <c r="I137" s="242"/>
      <c r="J137" s="243"/>
      <c r="K137" s="243"/>
      <c r="L137" s="243"/>
      <c r="M137" s="243"/>
      <c r="N137" s="243"/>
      <c r="O137" s="243"/>
      <c r="P137" s="243"/>
      <c r="Q137" s="243"/>
      <c r="R137" s="243"/>
      <c r="S137" s="243"/>
      <c r="T137" s="243"/>
      <c r="U137" s="243"/>
      <c r="V137" s="243"/>
      <c r="W137" s="243"/>
      <c r="X137" s="243"/>
      <c r="Y137" s="243"/>
      <c r="Z137" s="243"/>
    </row>
    <row r="138" spans="1:26" ht="15.75" customHeight="1" x14ac:dyDescent="0.25">
      <c r="A138" s="243"/>
      <c r="B138" s="243"/>
      <c r="C138" s="243"/>
      <c r="D138" s="243"/>
      <c r="E138" s="275"/>
      <c r="F138" s="275"/>
      <c r="G138" s="244"/>
      <c r="H138" s="276"/>
      <c r="I138" s="242"/>
      <c r="J138" s="243"/>
      <c r="K138" s="243"/>
      <c r="L138" s="243"/>
      <c r="M138" s="243"/>
      <c r="N138" s="243"/>
      <c r="O138" s="243"/>
      <c r="P138" s="243"/>
      <c r="Q138" s="243"/>
      <c r="R138" s="243"/>
      <c r="S138" s="243"/>
      <c r="T138" s="243"/>
      <c r="U138" s="243"/>
      <c r="V138" s="243"/>
      <c r="W138" s="243"/>
      <c r="X138" s="243"/>
      <c r="Y138" s="243"/>
      <c r="Z138" s="243"/>
    </row>
    <row r="139" spans="1:26" ht="15.75" customHeight="1" x14ac:dyDescent="0.25">
      <c r="A139" s="243"/>
      <c r="B139" s="243"/>
      <c r="C139" s="243"/>
      <c r="D139" s="243"/>
      <c r="E139" s="275"/>
      <c r="F139" s="275"/>
      <c r="G139" s="244"/>
      <c r="H139" s="276"/>
      <c r="I139" s="242"/>
      <c r="J139" s="243"/>
      <c r="K139" s="243"/>
      <c r="L139" s="243"/>
      <c r="M139" s="243"/>
      <c r="N139" s="243"/>
      <c r="O139" s="243"/>
      <c r="P139" s="243"/>
      <c r="Q139" s="243"/>
      <c r="R139" s="243"/>
      <c r="S139" s="243"/>
      <c r="T139" s="243"/>
      <c r="U139" s="243"/>
      <c r="V139" s="243"/>
      <c r="W139" s="243"/>
      <c r="X139" s="243"/>
      <c r="Y139" s="243"/>
      <c r="Z139" s="243"/>
    </row>
    <row r="140" spans="1:26" ht="15.75" customHeight="1" x14ac:dyDescent="0.25">
      <c r="A140" s="243"/>
      <c r="B140" s="243"/>
      <c r="C140" s="243"/>
      <c r="D140" s="243"/>
      <c r="E140" s="275"/>
      <c r="F140" s="275"/>
      <c r="G140" s="244"/>
      <c r="H140" s="276"/>
      <c r="I140" s="242"/>
      <c r="J140" s="243"/>
      <c r="K140" s="243"/>
      <c r="L140" s="243"/>
      <c r="M140" s="243"/>
      <c r="N140" s="243"/>
      <c r="O140" s="243"/>
      <c r="P140" s="243"/>
      <c r="Q140" s="243"/>
      <c r="R140" s="243"/>
      <c r="S140" s="243"/>
      <c r="T140" s="243"/>
      <c r="U140" s="243"/>
      <c r="V140" s="243"/>
      <c r="W140" s="243"/>
      <c r="X140" s="243"/>
      <c r="Y140" s="243"/>
      <c r="Z140" s="243"/>
    </row>
    <row r="141" spans="1:26" ht="15.75" customHeight="1" x14ac:dyDescent="0.25">
      <c r="A141" s="243"/>
      <c r="B141" s="243"/>
      <c r="C141" s="243"/>
      <c r="D141" s="243"/>
      <c r="E141" s="275"/>
      <c r="F141" s="275"/>
      <c r="G141" s="244"/>
      <c r="H141" s="276"/>
      <c r="I141" s="242"/>
      <c r="J141" s="243"/>
      <c r="K141" s="243"/>
      <c r="L141" s="243"/>
      <c r="M141" s="243"/>
      <c r="N141" s="243"/>
      <c r="O141" s="243"/>
      <c r="P141" s="243"/>
      <c r="Q141" s="243"/>
      <c r="R141" s="243"/>
      <c r="S141" s="243"/>
      <c r="T141" s="243"/>
      <c r="U141" s="243"/>
      <c r="V141" s="243"/>
      <c r="W141" s="243"/>
      <c r="X141" s="243"/>
      <c r="Y141" s="243"/>
      <c r="Z141" s="243"/>
    </row>
    <row r="142" spans="1:26" ht="15.75" customHeight="1" x14ac:dyDescent="0.25">
      <c r="A142" s="243"/>
      <c r="B142" s="243"/>
      <c r="C142" s="243"/>
      <c r="D142" s="243"/>
      <c r="E142" s="275"/>
      <c r="F142" s="275"/>
      <c r="G142" s="244"/>
      <c r="H142" s="276"/>
      <c r="I142" s="242"/>
      <c r="J142" s="243"/>
      <c r="K142" s="243"/>
      <c r="L142" s="243"/>
      <c r="M142" s="243"/>
      <c r="N142" s="243"/>
      <c r="O142" s="243"/>
      <c r="P142" s="243"/>
      <c r="Q142" s="243"/>
      <c r="R142" s="243"/>
      <c r="S142" s="243"/>
      <c r="T142" s="243"/>
      <c r="U142" s="243"/>
      <c r="V142" s="243"/>
      <c r="W142" s="243"/>
      <c r="X142" s="243"/>
      <c r="Y142" s="243"/>
      <c r="Z142" s="243"/>
    </row>
    <row r="143" spans="1:26" ht="15.75" customHeight="1" x14ac:dyDescent="0.25">
      <c r="A143" s="243"/>
      <c r="B143" s="243"/>
      <c r="C143" s="243"/>
      <c r="D143" s="243"/>
      <c r="E143" s="275"/>
      <c r="F143" s="275"/>
      <c r="G143" s="244"/>
      <c r="H143" s="276"/>
      <c r="I143" s="242"/>
      <c r="J143" s="243"/>
      <c r="K143" s="243"/>
      <c r="L143" s="243"/>
      <c r="M143" s="243"/>
      <c r="N143" s="243"/>
      <c r="O143" s="243"/>
      <c r="P143" s="243"/>
      <c r="Q143" s="243"/>
      <c r="R143" s="243"/>
      <c r="S143" s="243"/>
      <c r="T143" s="243"/>
      <c r="U143" s="243"/>
      <c r="V143" s="243"/>
      <c r="W143" s="243"/>
      <c r="X143" s="243"/>
      <c r="Y143" s="243"/>
      <c r="Z143" s="243"/>
    </row>
    <row r="144" spans="1:26" ht="15.75" customHeight="1" x14ac:dyDescent="0.25">
      <c r="A144" s="243"/>
      <c r="B144" s="243"/>
      <c r="C144" s="243"/>
      <c r="D144" s="243"/>
      <c r="E144" s="275"/>
      <c r="F144" s="275"/>
      <c r="G144" s="244"/>
      <c r="H144" s="276"/>
      <c r="I144" s="242"/>
      <c r="J144" s="243"/>
      <c r="K144" s="243"/>
      <c r="L144" s="243"/>
      <c r="M144" s="243"/>
      <c r="N144" s="243"/>
      <c r="O144" s="243"/>
      <c r="P144" s="243"/>
      <c r="Q144" s="243"/>
      <c r="R144" s="243"/>
      <c r="S144" s="243"/>
      <c r="T144" s="243"/>
      <c r="U144" s="243"/>
      <c r="V144" s="243"/>
      <c r="W144" s="243"/>
      <c r="X144" s="243"/>
      <c r="Y144" s="243"/>
      <c r="Z144" s="243"/>
    </row>
    <row r="145" spans="1:26" ht="15.75" customHeight="1" x14ac:dyDescent="0.25">
      <c r="A145" s="243"/>
      <c r="B145" s="243"/>
      <c r="C145" s="243"/>
      <c r="D145" s="243"/>
      <c r="E145" s="275"/>
      <c r="F145" s="275"/>
      <c r="G145" s="244"/>
      <c r="H145" s="276"/>
      <c r="I145" s="242"/>
      <c r="J145" s="243"/>
      <c r="K145" s="243"/>
      <c r="L145" s="243"/>
      <c r="M145" s="243"/>
      <c r="N145" s="243"/>
      <c r="O145" s="243"/>
      <c r="P145" s="243"/>
      <c r="Q145" s="243"/>
      <c r="R145" s="243"/>
      <c r="S145" s="243"/>
      <c r="T145" s="243"/>
      <c r="U145" s="243"/>
      <c r="V145" s="243"/>
      <c r="W145" s="243"/>
      <c r="X145" s="243"/>
      <c r="Y145" s="243"/>
      <c r="Z145" s="243"/>
    </row>
    <row r="146" spans="1:26" ht="15.75" customHeight="1" x14ac:dyDescent="0.25">
      <c r="A146" s="243"/>
      <c r="B146" s="243"/>
      <c r="C146" s="243"/>
      <c r="D146" s="243"/>
      <c r="E146" s="275"/>
      <c r="F146" s="275"/>
      <c r="G146" s="244"/>
      <c r="H146" s="276"/>
      <c r="I146" s="242"/>
      <c r="J146" s="243"/>
      <c r="K146" s="243"/>
      <c r="L146" s="243"/>
      <c r="M146" s="243"/>
      <c r="N146" s="243"/>
      <c r="O146" s="243"/>
      <c r="P146" s="243"/>
      <c r="Q146" s="243"/>
      <c r="R146" s="243"/>
      <c r="S146" s="243"/>
      <c r="T146" s="243"/>
      <c r="U146" s="243"/>
      <c r="V146" s="243"/>
      <c r="W146" s="243"/>
      <c r="X146" s="243"/>
      <c r="Y146" s="243"/>
      <c r="Z146" s="243"/>
    </row>
    <row r="147" spans="1:26" ht="15.75" customHeight="1" x14ac:dyDescent="0.25">
      <c r="A147" s="243"/>
      <c r="B147" s="243"/>
      <c r="C147" s="243"/>
      <c r="D147" s="243"/>
      <c r="E147" s="275"/>
      <c r="F147" s="275"/>
      <c r="G147" s="244"/>
      <c r="H147" s="276"/>
      <c r="I147" s="242"/>
      <c r="J147" s="243"/>
      <c r="K147" s="243"/>
      <c r="L147" s="243"/>
      <c r="M147" s="243"/>
      <c r="N147" s="243"/>
      <c r="O147" s="243"/>
      <c r="P147" s="243"/>
      <c r="Q147" s="243"/>
      <c r="R147" s="243"/>
      <c r="S147" s="243"/>
      <c r="T147" s="243"/>
      <c r="U147" s="243"/>
      <c r="V147" s="243"/>
      <c r="W147" s="243"/>
      <c r="X147" s="243"/>
      <c r="Y147" s="243"/>
      <c r="Z147" s="243"/>
    </row>
    <row r="148" spans="1:26" ht="15.75" customHeight="1" x14ac:dyDescent="0.25">
      <c r="A148" s="243"/>
      <c r="B148" s="243"/>
      <c r="C148" s="243"/>
      <c r="D148" s="243"/>
      <c r="E148" s="275"/>
      <c r="F148" s="275"/>
      <c r="G148" s="244"/>
      <c r="H148" s="276"/>
      <c r="I148" s="242"/>
      <c r="J148" s="243"/>
      <c r="K148" s="243"/>
      <c r="L148" s="243"/>
      <c r="M148" s="243"/>
      <c r="N148" s="243"/>
      <c r="O148" s="243"/>
      <c r="P148" s="243"/>
      <c r="Q148" s="243"/>
      <c r="R148" s="243"/>
      <c r="S148" s="243"/>
      <c r="T148" s="243"/>
      <c r="U148" s="243"/>
      <c r="V148" s="243"/>
      <c r="W148" s="243"/>
      <c r="X148" s="243"/>
      <c r="Y148" s="243"/>
      <c r="Z148" s="243"/>
    </row>
    <row r="149" spans="1:26" ht="15.75" customHeight="1" x14ac:dyDescent="0.25">
      <c r="A149" s="243"/>
      <c r="B149" s="243"/>
      <c r="C149" s="243"/>
      <c r="D149" s="243"/>
      <c r="E149" s="275"/>
      <c r="F149" s="275"/>
      <c r="G149" s="244"/>
      <c r="H149" s="276"/>
      <c r="I149" s="242"/>
      <c r="J149" s="243"/>
      <c r="K149" s="243"/>
      <c r="L149" s="243"/>
      <c r="M149" s="243"/>
      <c r="N149" s="243"/>
      <c r="O149" s="243"/>
      <c r="P149" s="243"/>
      <c r="Q149" s="243"/>
      <c r="R149" s="243"/>
      <c r="S149" s="243"/>
      <c r="T149" s="243"/>
      <c r="U149" s="243"/>
      <c r="V149" s="243"/>
      <c r="W149" s="243"/>
      <c r="X149" s="243"/>
      <c r="Y149" s="243"/>
      <c r="Z149" s="243"/>
    </row>
    <row r="150" spans="1:26" ht="15.75" customHeight="1" x14ac:dyDescent="0.25">
      <c r="A150" s="243"/>
      <c r="B150" s="243"/>
      <c r="C150" s="243"/>
      <c r="D150" s="243"/>
      <c r="E150" s="275"/>
      <c r="F150" s="275"/>
      <c r="G150" s="244"/>
      <c r="H150" s="276"/>
      <c r="I150" s="242"/>
      <c r="J150" s="243"/>
      <c r="K150" s="243"/>
      <c r="L150" s="243"/>
      <c r="M150" s="243"/>
      <c r="N150" s="243"/>
      <c r="O150" s="243"/>
      <c r="P150" s="243"/>
      <c r="Q150" s="243"/>
      <c r="R150" s="243"/>
      <c r="S150" s="243"/>
      <c r="T150" s="243"/>
      <c r="U150" s="243"/>
      <c r="V150" s="243"/>
      <c r="W150" s="243"/>
      <c r="X150" s="243"/>
      <c r="Y150" s="243"/>
      <c r="Z150" s="243"/>
    </row>
    <row r="151" spans="1:26" ht="15.75" customHeight="1" x14ac:dyDescent="0.25">
      <c r="A151" s="243"/>
      <c r="B151" s="243"/>
      <c r="C151" s="243"/>
      <c r="D151" s="243"/>
      <c r="E151" s="275"/>
      <c r="F151" s="275"/>
      <c r="G151" s="244"/>
      <c r="H151" s="276"/>
      <c r="I151" s="242"/>
      <c r="J151" s="243"/>
      <c r="K151" s="243"/>
      <c r="L151" s="243"/>
      <c r="M151" s="243"/>
      <c r="N151" s="243"/>
      <c r="O151" s="243"/>
      <c r="P151" s="243"/>
      <c r="Q151" s="243"/>
      <c r="R151" s="243"/>
      <c r="S151" s="243"/>
      <c r="T151" s="243"/>
      <c r="U151" s="243"/>
      <c r="V151" s="243"/>
      <c r="W151" s="243"/>
      <c r="X151" s="243"/>
      <c r="Y151" s="243"/>
      <c r="Z151" s="243"/>
    </row>
    <row r="152" spans="1:26" ht="15.75" customHeight="1" x14ac:dyDescent="0.25">
      <c r="A152" s="243"/>
      <c r="B152" s="243"/>
      <c r="C152" s="243"/>
      <c r="D152" s="243"/>
      <c r="E152" s="275"/>
      <c r="F152" s="275"/>
      <c r="G152" s="244"/>
      <c r="H152" s="276"/>
      <c r="I152" s="242"/>
      <c r="J152" s="243"/>
      <c r="K152" s="243"/>
      <c r="L152" s="243"/>
      <c r="M152" s="243"/>
      <c r="N152" s="243"/>
      <c r="O152" s="243"/>
      <c r="P152" s="243"/>
      <c r="Q152" s="243"/>
      <c r="R152" s="243"/>
      <c r="S152" s="243"/>
      <c r="T152" s="243"/>
      <c r="U152" s="243"/>
      <c r="V152" s="243"/>
      <c r="W152" s="243"/>
      <c r="X152" s="243"/>
      <c r="Y152" s="243"/>
      <c r="Z152" s="243"/>
    </row>
    <row r="153" spans="1:26" ht="15.75" customHeight="1" x14ac:dyDescent="0.25">
      <c r="A153" s="243"/>
      <c r="B153" s="243"/>
      <c r="C153" s="243"/>
      <c r="D153" s="243"/>
      <c r="E153" s="275"/>
      <c r="F153" s="275"/>
      <c r="G153" s="244"/>
      <c r="H153" s="276"/>
      <c r="I153" s="242"/>
      <c r="J153" s="243"/>
      <c r="K153" s="243"/>
      <c r="L153" s="243"/>
      <c r="M153" s="243"/>
      <c r="N153" s="243"/>
      <c r="O153" s="243"/>
      <c r="P153" s="243"/>
      <c r="Q153" s="243"/>
      <c r="R153" s="243"/>
      <c r="S153" s="243"/>
      <c r="T153" s="243"/>
      <c r="U153" s="243"/>
      <c r="V153" s="243"/>
      <c r="W153" s="243"/>
      <c r="X153" s="243"/>
      <c r="Y153" s="243"/>
      <c r="Z153" s="243"/>
    </row>
    <row r="154" spans="1:26" ht="15.75" customHeight="1" x14ac:dyDescent="0.25">
      <c r="A154" s="243"/>
      <c r="B154" s="243"/>
      <c r="C154" s="243"/>
      <c r="D154" s="243"/>
      <c r="E154" s="275"/>
      <c r="F154" s="275"/>
      <c r="G154" s="244"/>
      <c r="H154" s="276"/>
      <c r="I154" s="242"/>
      <c r="J154" s="243"/>
      <c r="K154" s="243"/>
      <c r="L154" s="243"/>
      <c r="M154" s="243"/>
      <c r="N154" s="243"/>
      <c r="O154" s="243"/>
      <c r="P154" s="243"/>
      <c r="Q154" s="243"/>
      <c r="R154" s="243"/>
      <c r="S154" s="243"/>
      <c r="T154" s="243"/>
      <c r="U154" s="243"/>
      <c r="V154" s="243"/>
      <c r="W154" s="243"/>
      <c r="X154" s="243"/>
      <c r="Y154" s="243"/>
      <c r="Z154" s="243"/>
    </row>
    <row r="155" spans="1:26" ht="15.75" customHeight="1" x14ac:dyDescent="0.25">
      <c r="A155" s="243"/>
      <c r="B155" s="243"/>
      <c r="C155" s="243"/>
      <c r="D155" s="243"/>
      <c r="E155" s="275"/>
      <c r="F155" s="275"/>
      <c r="G155" s="244"/>
      <c r="H155" s="276"/>
      <c r="I155" s="242"/>
      <c r="J155" s="243"/>
      <c r="K155" s="243"/>
      <c r="L155" s="243"/>
      <c r="M155" s="243"/>
      <c r="N155" s="243"/>
      <c r="O155" s="243"/>
      <c r="P155" s="243"/>
      <c r="Q155" s="243"/>
      <c r="R155" s="243"/>
      <c r="S155" s="243"/>
      <c r="T155" s="243"/>
      <c r="U155" s="243"/>
      <c r="V155" s="243"/>
      <c r="W155" s="243"/>
      <c r="X155" s="243"/>
      <c r="Y155" s="243"/>
      <c r="Z155" s="243"/>
    </row>
    <row r="156" spans="1:26" ht="15.75" customHeight="1" x14ac:dyDescent="0.25">
      <c r="A156" s="243"/>
      <c r="B156" s="243"/>
      <c r="C156" s="243"/>
      <c r="D156" s="243"/>
      <c r="E156" s="275"/>
      <c r="F156" s="275"/>
      <c r="G156" s="244"/>
      <c r="H156" s="276"/>
      <c r="I156" s="242"/>
      <c r="J156" s="243"/>
      <c r="K156" s="243"/>
      <c r="L156" s="243"/>
      <c r="M156" s="243"/>
      <c r="N156" s="243"/>
      <c r="O156" s="243"/>
      <c r="P156" s="243"/>
      <c r="Q156" s="243"/>
      <c r="R156" s="243"/>
      <c r="S156" s="243"/>
      <c r="T156" s="243"/>
      <c r="U156" s="243"/>
      <c r="V156" s="243"/>
      <c r="W156" s="243"/>
      <c r="X156" s="243"/>
      <c r="Y156" s="243"/>
      <c r="Z156" s="243"/>
    </row>
    <row r="157" spans="1:26" ht="15.75" customHeight="1" x14ac:dyDescent="0.25">
      <c r="A157" s="243"/>
      <c r="B157" s="243"/>
      <c r="C157" s="243"/>
      <c r="D157" s="243"/>
      <c r="E157" s="275"/>
      <c r="F157" s="275"/>
      <c r="G157" s="244"/>
      <c r="H157" s="276"/>
      <c r="I157" s="242"/>
      <c r="J157" s="243"/>
      <c r="K157" s="243"/>
      <c r="L157" s="243"/>
      <c r="M157" s="243"/>
      <c r="N157" s="243"/>
      <c r="O157" s="243"/>
      <c r="P157" s="243"/>
      <c r="Q157" s="243"/>
      <c r="R157" s="243"/>
      <c r="S157" s="243"/>
      <c r="T157" s="243"/>
      <c r="U157" s="243"/>
      <c r="V157" s="243"/>
      <c r="W157" s="243"/>
      <c r="X157" s="243"/>
      <c r="Y157" s="243"/>
      <c r="Z157" s="243"/>
    </row>
    <row r="158" spans="1:26" ht="15.75" customHeight="1" x14ac:dyDescent="0.25">
      <c r="A158" s="243"/>
      <c r="B158" s="243"/>
      <c r="C158" s="243"/>
      <c r="D158" s="243"/>
      <c r="E158" s="275"/>
      <c r="F158" s="275"/>
      <c r="G158" s="244"/>
      <c r="H158" s="276"/>
      <c r="I158" s="242"/>
      <c r="J158" s="243"/>
      <c r="K158" s="243"/>
      <c r="L158" s="243"/>
      <c r="M158" s="243"/>
      <c r="N158" s="243"/>
      <c r="O158" s="243"/>
      <c r="P158" s="243"/>
      <c r="Q158" s="243"/>
      <c r="R158" s="243"/>
      <c r="S158" s="243"/>
      <c r="T158" s="243"/>
      <c r="U158" s="243"/>
      <c r="V158" s="243"/>
      <c r="W158" s="243"/>
      <c r="X158" s="243"/>
      <c r="Y158" s="243"/>
      <c r="Z158" s="243"/>
    </row>
    <row r="159" spans="1:26" ht="15.75" customHeight="1" x14ac:dyDescent="0.25">
      <c r="A159" s="243"/>
      <c r="B159" s="243"/>
      <c r="C159" s="243"/>
      <c r="D159" s="243"/>
      <c r="E159" s="275"/>
      <c r="F159" s="275"/>
      <c r="G159" s="244"/>
      <c r="H159" s="276"/>
      <c r="I159" s="242"/>
      <c r="J159" s="243"/>
      <c r="K159" s="243"/>
      <c r="L159" s="243"/>
      <c r="M159" s="243"/>
      <c r="N159" s="243"/>
      <c r="O159" s="243"/>
      <c r="P159" s="243"/>
      <c r="Q159" s="243"/>
      <c r="R159" s="243"/>
      <c r="S159" s="243"/>
      <c r="T159" s="243"/>
      <c r="U159" s="243"/>
      <c r="V159" s="243"/>
      <c r="W159" s="243"/>
      <c r="X159" s="243"/>
      <c r="Y159" s="243"/>
      <c r="Z159" s="243"/>
    </row>
    <row r="160" spans="1:26" ht="15.75" customHeight="1" x14ac:dyDescent="0.25">
      <c r="A160" s="243"/>
      <c r="B160" s="243"/>
      <c r="C160" s="243"/>
      <c r="D160" s="243"/>
      <c r="E160" s="275"/>
      <c r="F160" s="275"/>
      <c r="G160" s="244"/>
      <c r="H160" s="276"/>
      <c r="I160" s="242"/>
      <c r="J160" s="243"/>
      <c r="K160" s="243"/>
      <c r="L160" s="243"/>
      <c r="M160" s="243"/>
      <c r="N160" s="243"/>
      <c r="O160" s="243"/>
      <c r="P160" s="243"/>
      <c r="Q160" s="243"/>
      <c r="R160" s="243"/>
      <c r="S160" s="243"/>
      <c r="T160" s="243"/>
      <c r="U160" s="243"/>
      <c r="V160" s="243"/>
      <c r="W160" s="243"/>
      <c r="X160" s="243"/>
      <c r="Y160" s="243"/>
      <c r="Z160" s="243"/>
    </row>
    <row r="161" spans="1:26" ht="15.75" customHeight="1" x14ac:dyDescent="0.25">
      <c r="A161" s="243"/>
      <c r="B161" s="243"/>
      <c r="C161" s="243"/>
      <c r="D161" s="243"/>
      <c r="E161" s="275"/>
      <c r="F161" s="275"/>
      <c r="G161" s="244"/>
      <c r="H161" s="276"/>
      <c r="I161" s="242"/>
      <c r="J161" s="243"/>
      <c r="K161" s="243"/>
      <c r="L161" s="243"/>
      <c r="M161" s="243"/>
      <c r="N161" s="243"/>
      <c r="O161" s="243"/>
      <c r="P161" s="243"/>
      <c r="Q161" s="243"/>
      <c r="R161" s="243"/>
      <c r="S161" s="243"/>
      <c r="T161" s="243"/>
      <c r="U161" s="243"/>
      <c r="V161" s="243"/>
      <c r="W161" s="243"/>
      <c r="X161" s="243"/>
      <c r="Y161" s="243"/>
      <c r="Z161" s="243"/>
    </row>
    <row r="162" spans="1:26" ht="15.75" customHeight="1" x14ac:dyDescent="0.25">
      <c r="A162" s="243"/>
      <c r="B162" s="243"/>
      <c r="C162" s="243"/>
      <c r="D162" s="243"/>
      <c r="E162" s="275"/>
      <c r="F162" s="275"/>
      <c r="G162" s="244"/>
      <c r="H162" s="276"/>
      <c r="I162" s="242"/>
      <c r="J162" s="243"/>
      <c r="K162" s="243"/>
      <c r="L162" s="243"/>
      <c r="M162" s="243"/>
      <c r="N162" s="243"/>
      <c r="O162" s="243"/>
      <c r="P162" s="243"/>
      <c r="Q162" s="243"/>
      <c r="R162" s="243"/>
      <c r="S162" s="243"/>
      <c r="T162" s="243"/>
      <c r="U162" s="243"/>
      <c r="V162" s="243"/>
      <c r="W162" s="243"/>
      <c r="X162" s="243"/>
      <c r="Y162" s="243"/>
      <c r="Z162" s="243"/>
    </row>
    <row r="163" spans="1:26" ht="15.75" customHeight="1" x14ac:dyDescent="0.25">
      <c r="A163" s="243"/>
      <c r="B163" s="243"/>
      <c r="C163" s="243"/>
      <c r="D163" s="243"/>
      <c r="E163" s="275"/>
      <c r="F163" s="275"/>
      <c r="G163" s="244"/>
      <c r="H163" s="276"/>
      <c r="I163" s="242"/>
      <c r="J163" s="243"/>
      <c r="K163" s="243"/>
      <c r="L163" s="243"/>
      <c r="M163" s="243"/>
      <c r="N163" s="243"/>
      <c r="O163" s="243"/>
      <c r="P163" s="243"/>
      <c r="Q163" s="243"/>
      <c r="R163" s="243"/>
      <c r="S163" s="243"/>
      <c r="T163" s="243"/>
      <c r="U163" s="243"/>
      <c r="V163" s="243"/>
      <c r="W163" s="243"/>
      <c r="X163" s="243"/>
      <c r="Y163" s="243"/>
      <c r="Z163" s="243"/>
    </row>
    <row r="164" spans="1:26" ht="15.75" customHeight="1" x14ac:dyDescent="0.25">
      <c r="A164" s="243"/>
      <c r="B164" s="243"/>
      <c r="C164" s="243"/>
      <c r="D164" s="243"/>
      <c r="E164" s="275"/>
      <c r="F164" s="275"/>
      <c r="G164" s="244"/>
      <c r="H164" s="276"/>
      <c r="I164" s="242"/>
      <c r="J164" s="243"/>
      <c r="K164" s="243"/>
      <c r="L164" s="243"/>
      <c r="M164" s="243"/>
      <c r="N164" s="243"/>
      <c r="O164" s="243"/>
      <c r="P164" s="243"/>
      <c r="Q164" s="243"/>
      <c r="R164" s="243"/>
      <c r="S164" s="243"/>
      <c r="T164" s="243"/>
      <c r="U164" s="243"/>
      <c r="V164" s="243"/>
      <c r="W164" s="243"/>
      <c r="X164" s="243"/>
      <c r="Y164" s="243"/>
      <c r="Z164" s="243"/>
    </row>
    <row r="165" spans="1:26" ht="15.75" customHeight="1" x14ac:dyDescent="0.25">
      <c r="A165" s="243"/>
      <c r="B165" s="243"/>
      <c r="C165" s="243"/>
      <c r="D165" s="243"/>
      <c r="E165" s="275"/>
      <c r="F165" s="275"/>
      <c r="G165" s="244"/>
      <c r="H165" s="276"/>
      <c r="I165" s="242"/>
      <c r="J165" s="243"/>
      <c r="K165" s="243"/>
      <c r="L165" s="243"/>
      <c r="M165" s="243"/>
      <c r="N165" s="243"/>
      <c r="O165" s="243"/>
      <c r="P165" s="243"/>
      <c r="Q165" s="243"/>
      <c r="R165" s="243"/>
      <c r="S165" s="243"/>
      <c r="T165" s="243"/>
      <c r="U165" s="243"/>
      <c r="V165" s="243"/>
      <c r="W165" s="243"/>
      <c r="X165" s="243"/>
      <c r="Y165" s="243"/>
      <c r="Z165" s="243"/>
    </row>
    <row r="166" spans="1:26" ht="15.75" customHeight="1" x14ac:dyDescent="0.25">
      <c r="A166" s="243"/>
      <c r="B166" s="243"/>
      <c r="C166" s="243"/>
      <c r="D166" s="243"/>
      <c r="E166" s="275"/>
      <c r="F166" s="275"/>
      <c r="G166" s="244"/>
      <c r="H166" s="276"/>
      <c r="I166" s="242"/>
      <c r="J166" s="243"/>
      <c r="K166" s="243"/>
      <c r="L166" s="243"/>
      <c r="M166" s="243"/>
      <c r="N166" s="243"/>
      <c r="O166" s="243"/>
      <c r="P166" s="243"/>
      <c r="Q166" s="243"/>
      <c r="R166" s="243"/>
      <c r="S166" s="243"/>
      <c r="T166" s="243"/>
      <c r="U166" s="243"/>
      <c r="V166" s="243"/>
      <c r="W166" s="243"/>
      <c r="X166" s="243"/>
      <c r="Y166" s="243"/>
      <c r="Z166" s="243"/>
    </row>
    <row r="167" spans="1:26" ht="15.75" customHeight="1" x14ac:dyDescent="0.25">
      <c r="A167" s="243"/>
      <c r="B167" s="243"/>
      <c r="C167" s="243"/>
      <c r="D167" s="243"/>
      <c r="E167" s="275"/>
      <c r="F167" s="275"/>
      <c r="G167" s="244"/>
      <c r="H167" s="276"/>
      <c r="I167" s="242"/>
      <c r="J167" s="243"/>
      <c r="K167" s="243"/>
      <c r="L167" s="243"/>
      <c r="M167" s="243"/>
      <c r="N167" s="243"/>
      <c r="O167" s="243"/>
      <c r="P167" s="243"/>
      <c r="Q167" s="243"/>
      <c r="R167" s="243"/>
      <c r="S167" s="243"/>
      <c r="T167" s="243"/>
      <c r="U167" s="243"/>
      <c r="V167" s="243"/>
      <c r="W167" s="243"/>
      <c r="X167" s="243"/>
      <c r="Y167" s="243"/>
      <c r="Z167" s="243"/>
    </row>
    <row r="168" spans="1:26" ht="15.75" customHeight="1" x14ac:dyDescent="0.25">
      <c r="A168" s="243"/>
      <c r="B168" s="243"/>
      <c r="C168" s="243"/>
      <c r="D168" s="243"/>
      <c r="E168" s="275"/>
      <c r="F168" s="275"/>
      <c r="G168" s="244"/>
      <c r="H168" s="276"/>
      <c r="I168" s="242"/>
      <c r="J168" s="243"/>
      <c r="K168" s="243"/>
      <c r="L168" s="243"/>
      <c r="M168" s="243"/>
      <c r="N168" s="243"/>
      <c r="O168" s="243"/>
      <c r="P168" s="243"/>
      <c r="Q168" s="243"/>
      <c r="R168" s="243"/>
      <c r="S168" s="243"/>
      <c r="T168" s="243"/>
      <c r="U168" s="243"/>
      <c r="V168" s="243"/>
      <c r="W168" s="243"/>
      <c r="X168" s="243"/>
      <c r="Y168" s="243"/>
      <c r="Z168" s="243"/>
    </row>
    <row r="169" spans="1:26" ht="15.75" customHeight="1" x14ac:dyDescent="0.25">
      <c r="A169" s="243"/>
      <c r="B169" s="243"/>
      <c r="C169" s="243"/>
      <c r="D169" s="243"/>
      <c r="E169" s="275"/>
      <c r="F169" s="275"/>
      <c r="G169" s="244"/>
      <c r="H169" s="276"/>
      <c r="I169" s="242"/>
      <c r="J169" s="243"/>
      <c r="K169" s="243"/>
      <c r="L169" s="243"/>
      <c r="M169" s="243"/>
      <c r="N169" s="243"/>
      <c r="O169" s="243"/>
      <c r="P169" s="243"/>
      <c r="Q169" s="243"/>
      <c r="R169" s="243"/>
      <c r="S169" s="243"/>
      <c r="T169" s="243"/>
      <c r="U169" s="243"/>
      <c r="V169" s="243"/>
      <c r="W169" s="243"/>
      <c r="X169" s="243"/>
      <c r="Y169" s="243"/>
      <c r="Z169" s="243"/>
    </row>
    <row r="170" spans="1:26" ht="15.75" customHeight="1" x14ac:dyDescent="0.25">
      <c r="A170" s="243"/>
      <c r="B170" s="243"/>
      <c r="C170" s="243"/>
      <c r="D170" s="243"/>
      <c r="E170" s="275"/>
      <c r="F170" s="275"/>
      <c r="G170" s="244"/>
      <c r="H170" s="276"/>
      <c r="I170" s="242"/>
      <c r="J170" s="243"/>
      <c r="K170" s="243"/>
      <c r="L170" s="243"/>
      <c r="M170" s="243"/>
      <c r="N170" s="243"/>
      <c r="O170" s="243"/>
      <c r="P170" s="243"/>
      <c r="Q170" s="243"/>
      <c r="R170" s="243"/>
      <c r="S170" s="243"/>
      <c r="T170" s="243"/>
      <c r="U170" s="243"/>
      <c r="V170" s="243"/>
      <c r="W170" s="243"/>
      <c r="X170" s="243"/>
      <c r="Y170" s="243"/>
      <c r="Z170" s="243"/>
    </row>
    <row r="171" spans="1:26" ht="15.75" customHeight="1" x14ac:dyDescent="0.25">
      <c r="A171" s="243"/>
      <c r="B171" s="243"/>
      <c r="C171" s="243"/>
      <c r="D171" s="243"/>
      <c r="E171" s="275"/>
      <c r="F171" s="275"/>
      <c r="G171" s="244"/>
      <c r="H171" s="276"/>
      <c r="I171" s="242"/>
      <c r="J171" s="243"/>
      <c r="K171" s="243"/>
      <c r="L171" s="243"/>
      <c r="M171" s="243"/>
      <c r="N171" s="243"/>
      <c r="O171" s="243"/>
      <c r="P171" s="243"/>
      <c r="Q171" s="243"/>
      <c r="R171" s="243"/>
      <c r="S171" s="243"/>
      <c r="T171" s="243"/>
      <c r="U171" s="243"/>
      <c r="V171" s="243"/>
      <c r="W171" s="243"/>
      <c r="X171" s="243"/>
      <c r="Y171" s="243"/>
      <c r="Z171" s="243"/>
    </row>
    <row r="172" spans="1:26" ht="15.75" customHeight="1" x14ac:dyDescent="0.25">
      <c r="A172" s="243"/>
      <c r="B172" s="243"/>
      <c r="C172" s="243"/>
      <c r="D172" s="243"/>
      <c r="E172" s="275"/>
      <c r="F172" s="275"/>
      <c r="G172" s="244"/>
      <c r="H172" s="276"/>
      <c r="I172" s="242"/>
      <c r="J172" s="243"/>
      <c r="K172" s="243"/>
      <c r="L172" s="243"/>
      <c r="M172" s="243"/>
      <c r="N172" s="243"/>
      <c r="O172" s="243"/>
      <c r="P172" s="243"/>
      <c r="Q172" s="243"/>
      <c r="R172" s="243"/>
      <c r="S172" s="243"/>
      <c r="T172" s="243"/>
      <c r="U172" s="243"/>
      <c r="V172" s="243"/>
      <c r="W172" s="243"/>
      <c r="X172" s="243"/>
      <c r="Y172" s="243"/>
      <c r="Z172" s="243"/>
    </row>
    <row r="173" spans="1:26" ht="15.75" customHeight="1" x14ac:dyDescent="0.25">
      <c r="A173" s="243"/>
      <c r="B173" s="243"/>
      <c r="C173" s="243"/>
      <c r="D173" s="243"/>
      <c r="E173" s="275"/>
      <c r="F173" s="275"/>
      <c r="G173" s="244"/>
      <c r="H173" s="276"/>
      <c r="I173" s="242"/>
      <c r="J173" s="243"/>
      <c r="K173" s="243"/>
      <c r="L173" s="243"/>
      <c r="M173" s="243"/>
      <c r="N173" s="243"/>
      <c r="O173" s="243"/>
      <c r="P173" s="243"/>
      <c r="Q173" s="243"/>
      <c r="R173" s="243"/>
      <c r="S173" s="243"/>
      <c r="T173" s="243"/>
      <c r="U173" s="243"/>
      <c r="V173" s="243"/>
      <c r="W173" s="243"/>
      <c r="X173" s="243"/>
      <c r="Y173" s="243"/>
      <c r="Z173" s="243"/>
    </row>
    <row r="174" spans="1:26" ht="15.75" customHeight="1" x14ac:dyDescent="0.25">
      <c r="A174" s="243"/>
      <c r="B174" s="243"/>
      <c r="C174" s="243"/>
      <c r="D174" s="243"/>
      <c r="E174" s="275"/>
      <c r="F174" s="275"/>
      <c r="G174" s="244"/>
      <c r="H174" s="276"/>
      <c r="I174" s="242"/>
      <c r="J174" s="243"/>
      <c r="K174" s="243"/>
      <c r="L174" s="243"/>
      <c r="M174" s="243"/>
      <c r="N174" s="243"/>
      <c r="O174" s="243"/>
      <c r="P174" s="243"/>
      <c r="Q174" s="243"/>
      <c r="R174" s="243"/>
      <c r="S174" s="243"/>
      <c r="T174" s="243"/>
      <c r="U174" s="243"/>
      <c r="V174" s="243"/>
      <c r="W174" s="243"/>
      <c r="X174" s="243"/>
      <c r="Y174" s="243"/>
      <c r="Z174" s="243"/>
    </row>
    <row r="175" spans="1:26" ht="15.75" customHeight="1" x14ac:dyDescent="0.25">
      <c r="A175" s="243"/>
      <c r="B175" s="243"/>
      <c r="C175" s="243"/>
      <c r="D175" s="243"/>
      <c r="E175" s="275"/>
      <c r="F175" s="275"/>
      <c r="G175" s="244"/>
      <c r="H175" s="276"/>
      <c r="I175" s="242"/>
      <c r="J175" s="243"/>
      <c r="K175" s="243"/>
      <c r="L175" s="243"/>
      <c r="M175" s="243"/>
      <c r="N175" s="243"/>
      <c r="O175" s="243"/>
      <c r="P175" s="243"/>
      <c r="Q175" s="243"/>
      <c r="R175" s="243"/>
      <c r="S175" s="243"/>
      <c r="T175" s="243"/>
      <c r="U175" s="243"/>
      <c r="V175" s="243"/>
      <c r="W175" s="243"/>
      <c r="X175" s="243"/>
      <c r="Y175" s="243"/>
      <c r="Z175" s="243"/>
    </row>
    <row r="176" spans="1:26" ht="15.75" customHeight="1" x14ac:dyDescent="0.25">
      <c r="A176" s="243"/>
      <c r="B176" s="243"/>
      <c r="C176" s="243"/>
      <c r="D176" s="243"/>
      <c r="E176" s="275"/>
      <c r="F176" s="275"/>
      <c r="G176" s="244"/>
      <c r="H176" s="276"/>
      <c r="I176" s="242"/>
      <c r="J176" s="243"/>
      <c r="K176" s="243"/>
      <c r="L176" s="243"/>
      <c r="M176" s="243"/>
      <c r="N176" s="243"/>
      <c r="O176" s="243"/>
      <c r="P176" s="243"/>
      <c r="Q176" s="243"/>
      <c r="R176" s="243"/>
      <c r="S176" s="243"/>
      <c r="T176" s="243"/>
      <c r="U176" s="243"/>
      <c r="V176" s="243"/>
      <c r="W176" s="243"/>
      <c r="X176" s="243"/>
      <c r="Y176" s="243"/>
      <c r="Z176" s="243"/>
    </row>
    <row r="177" spans="1:26" ht="15.75" customHeight="1" x14ac:dyDescent="0.25">
      <c r="A177" s="243"/>
      <c r="B177" s="243"/>
      <c r="C177" s="243"/>
      <c r="D177" s="243"/>
      <c r="E177" s="275"/>
      <c r="F177" s="275"/>
      <c r="G177" s="244"/>
      <c r="H177" s="276"/>
      <c r="I177" s="242"/>
      <c r="J177" s="243"/>
      <c r="K177" s="243"/>
      <c r="L177" s="243"/>
      <c r="M177" s="243"/>
      <c r="N177" s="243"/>
      <c r="O177" s="243"/>
      <c r="P177" s="243"/>
      <c r="Q177" s="243"/>
      <c r="R177" s="243"/>
      <c r="S177" s="243"/>
      <c r="T177" s="243"/>
      <c r="U177" s="243"/>
      <c r="V177" s="243"/>
      <c r="W177" s="243"/>
      <c r="X177" s="243"/>
      <c r="Y177" s="243"/>
      <c r="Z177" s="243"/>
    </row>
    <row r="178" spans="1:26" ht="15.75" customHeight="1" x14ac:dyDescent="0.25">
      <c r="A178" s="243"/>
      <c r="B178" s="243"/>
      <c r="C178" s="243"/>
      <c r="D178" s="243"/>
      <c r="E178" s="275"/>
      <c r="F178" s="275"/>
      <c r="G178" s="244"/>
      <c r="H178" s="276"/>
      <c r="I178" s="242"/>
      <c r="J178" s="243"/>
      <c r="K178" s="243"/>
      <c r="L178" s="243"/>
      <c r="M178" s="243"/>
      <c r="N178" s="243"/>
      <c r="O178" s="243"/>
      <c r="P178" s="243"/>
      <c r="Q178" s="243"/>
      <c r="R178" s="243"/>
      <c r="S178" s="243"/>
      <c r="T178" s="243"/>
      <c r="U178" s="243"/>
      <c r="V178" s="243"/>
      <c r="W178" s="243"/>
      <c r="X178" s="243"/>
      <c r="Y178" s="243"/>
      <c r="Z178" s="243"/>
    </row>
    <row r="179" spans="1:26" ht="15.75" customHeight="1" x14ac:dyDescent="0.25">
      <c r="A179" s="243"/>
      <c r="B179" s="243"/>
      <c r="C179" s="243"/>
      <c r="D179" s="243"/>
      <c r="E179" s="275"/>
      <c r="F179" s="275"/>
      <c r="G179" s="244"/>
      <c r="H179" s="276"/>
      <c r="I179" s="242"/>
      <c r="J179" s="243"/>
      <c r="K179" s="243"/>
      <c r="L179" s="243"/>
      <c r="M179" s="243"/>
      <c r="N179" s="243"/>
      <c r="O179" s="243"/>
      <c r="P179" s="243"/>
      <c r="Q179" s="243"/>
      <c r="R179" s="243"/>
      <c r="S179" s="243"/>
      <c r="T179" s="243"/>
      <c r="U179" s="243"/>
      <c r="V179" s="243"/>
      <c r="W179" s="243"/>
      <c r="X179" s="243"/>
      <c r="Y179" s="243"/>
      <c r="Z179" s="243"/>
    </row>
    <row r="180" spans="1:26" ht="15.75" customHeight="1" x14ac:dyDescent="0.25">
      <c r="A180" s="243"/>
      <c r="B180" s="243"/>
      <c r="C180" s="243"/>
      <c r="D180" s="243"/>
      <c r="E180" s="275"/>
      <c r="F180" s="275"/>
      <c r="G180" s="244"/>
      <c r="H180" s="276"/>
      <c r="I180" s="242"/>
      <c r="J180" s="243"/>
      <c r="K180" s="243"/>
      <c r="L180" s="243"/>
      <c r="M180" s="243"/>
      <c r="N180" s="243"/>
      <c r="O180" s="243"/>
      <c r="P180" s="243"/>
      <c r="Q180" s="243"/>
      <c r="R180" s="243"/>
      <c r="S180" s="243"/>
      <c r="T180" s="243"/>
      <c r="U180" s="243"/>
      <c r="V180" s="243"/>
      <c r="W180" s="243"/>
      <c r="X180" s="243"/>
      <c r="Y180" s="243"/>
      <c r="Z180" s="243"/>
    </row>
    <row r="181" spans="1:26" ht="15.75" customHeight="1" x14ac:dyDescent="0.25">
      <c r="A181" s="243"/>
      <c r="B181" s="243"/>
      <c r="C181" s="243"/>
      <c r="D181" s="243"/>
      <c r="E181" s="275"/>
      <c r="F181" s="275"/>
      <c r="G181" s="244"/>
      <c r="H181" s="276"/>
      <c r="I181" s="242"/>
      <c r="J181" s="243"/>
      <c r="K181" s="243"/>
      <c r="L181" s="243"/>
      <c r="M181" s="243"/>
      <c r="N181" s="243"/>
      <c r="O181" s="243"/>
      <c r="P181" s="243"/>
      <c r="Q181" s="243"/>
      <c r="R181" s="243"/>
      <c r="S181" s="243"/>
      <c r="T181" s="243"/>
      <c r="U181" s="243"/>
      <c r="V181" s="243"/>
      <c r="W181" s="243"/>
      <c r="X181" s="243"/>
      <c r="Y181" s="243"/>
      <c r="Z181" s="243"/>
    </row>
    <row r="182" spans="1:26" ht="15.75" customHeight="1" x14ac:dyDescent="0.25">
      <c r="A182" s="243"/>
      <c r="B182" s="243"/>
      <c r="C182" s="243"/>
      <c r="D182" s="243"/>
      <c r="E182" s="275"/>
      <c r="F182" s="275"/>
      <c r="G182" s="244"/>
      <c r="H182" s="276"/>
      <c r="I182" s="242"/>
      <c r="J182" s="243"/>
      <c r="K182" s="243"/>
      <c r="L182" s="243"/>
      <c r="M182" s="243"/>
      <c r="N182" s="243"/>
      <c r="O182" s="243"/>
      <c r="P182" s="243"/>
      <c r="Q182" s="243"/>
      <c r="R182" s="243"/>
      <c r="S182" s="243"/>
      <c r="T182" s="243"/>
      <c r="U182" s="243"/>
      <c r="V182" s="243"/>
      <c r="W182" s="243"/>
      <c r="X182" s="243"/>
      <c r="Y182" s="243"/>
      <c r="Z182" s="243"/>
    </row>
    <row r="183" spans="1:26" ht="15.75" customHeight="1" x14ac:dyDescent="0.25">
      <c r="A183" s="243"/>
      <c r="B183" s="243"/>
      <c r="C183" s="243"/>
      <c r="D183" s="243"/>
      <c r="E183" s="275"/>
      <c r="F183" s="275"/>
      <c r="G183" s="244"/>
      <c r="H183" s="276"/>
      <c r="I183" s="242"/>
      <c r="J183" s="243"/>
      <c r="K183" s="243"/>
      <c r="L183" s="243"/>
      <c r="M183" s="243"/>
      <c r="N183" s="243"/>
      <c r="O183" s="243"/>
      <c r="P183" s="243"/>
      <c r="Q183" s="243"/>
      <c r="R183" s="243"/>
      <c r="S183" s="243"/>
      <c r="T183" s="243"/>
      <c r="U183" s="243"/>
      <c r="V183" s="243"/>
      <c r="W183" s="243"/>
      <c r="X183" s="243"/>
      <c r="Y183" s="243"/>
      <c r="Z183" s="243"/>
    </row>
    <row r="184" spans="1:26" ht="15.75" customHeight="1" x14ac:dyDescent="0.25">
      <c r="A184" s="243"/>
      <c r="B184" s="243"/>
      <c r="C184" s="243"/>
      <c r="D184" s="243"/>
      <c r="E184" s="275"/>
      <c r="F184" s="275"/>
      <c r="G184" s="244"/>
      <c r="H184" s="276"/>
      <c r="I184" s="242"/>
      <c r="J184" s="243"/>
      <c r="K184" s="243"/>
      <c r="L184" s="243"/>
      <c r="M184" s="243"/>
      <c r="N184" s="243"/>
      <c r="O184" s="243"/>
      <c r="P184" s="243"/>
      <c r="Q184" s="243"/>
      <c r="R184" s="243"/>
      <c r="S184" s="243"/>
      <c r="T184" s="243"/>
      <c r="U184" s="243"/>
      <c r="V184" s="243"/>
      <c r="W184" s="243"/>
      <c r="X184" s="243"/>
      <c r="Y184" s="243"/>
      <c r="Z184" s="243"/>
    </row>
    <row r="185" spans="1:26" ht="15.75" customHeight="1" x14ac:dyDescent="0.25">
      <c r="A185" s="243"/>
      <c r="B185" s="243"/>
      <c r="C185" s="243"/>
      <c r="D185" s="243"/>
      <c r="E185" s="275"/>
      <c r="F185" s="275"/>
      <c r="G185" s="244"/>
      <c r="H185" s="276"/>
      <c r="I185" s="242"/>
      <c r="J185" s="243"/>
      <c r="K185" s="243"/>
      <c r="L185" s="243"/>
      <c r="M185" s="243"/>
      <c r="N185" s="243"/>
      <c r="O185" s="243"/>
      <c r="P185" s="243"/>
      <c r="Q185" s="243"/>
      <c r="R185" s="243"/>
      <c r="S185" s="243"/>
      <c r="T185" s="243"/>
      <c r="U185" s="243"/>
      <c r="V185" s="243"/>
      <c r="W185" s="243"/>
      <c r="X185" s="243"/>
      <c r="Y185" s="243"/>
      <c r="Z185" s="243"/>
    </row>
    <row r="186" spans="1:26" ht="15.75" customHeight="1" x14ac:dyDescent="0.25">
      <c r="A186" s="243"/>
      <c r="B186" s="243"/>
      <c r="C186" s="243"/>
      <c r="D186" s="243"/>
      <c r="E186" s="275"/>
      <c r="F186" s="275"/>
      <c r="G186" s="244"/>
      <c r="H186" s="276"/>
      <c r="I186" s="242"/>
      <c r="J186" s="243"/>
      <c r="K186" s="243"/>
      <c r="L186" s="243"/>
      <c r="M186" s="243"/>
      <c r="N186" s="243"/>
      <c r="O186" s="243"/>
      <c r="P186" s="243"/>
      <c r="Q186" s="243"/>
      <c r="R186" s="243"/>
      <c r="S186" s="243"/>
      <c r="T186" s="243"/>
      <c r="U186" s="243"/>
      <c r="V186" s="243"/>
      <c r="W186" s="243"/>
      <c r="X186" s="243"/>
      <c r="Y186" s="243"/>
      <c r="Z186" s="243"/>
    </row>
    <row r="187" spans="1:26" ht="15.75" customHeight="1" x14ac:dyDescent="0.25">
      <c r="A187" s="243"/>
      <c r="B187" s="243"/>
      <c r="C187" s="243"/>
      <c r="D187" s="243"/>
      <c r="E187" s="275"/>
      <c r="F187" s="275"/>
      <c r="G187" s="244"/>
      <c r="H187" s="276"/>
      <c r="I187" s="242"/>
      <c r="J187" s="243"/>
      <c r="K187" s="243"/>
      <c r="L187" s="243"/>
      <c r="M187" s="243"/>
      <c r="N187" s="243"/>
      <c r="O187" s="243"/>
      <c r="P187" s="243"/>
      <c r="Q187" s="243"/>
      <c r="R187" s="243"/>
      <c r="S187" s="243"/>
      <c r="T187" s="243"/>
      <c r="U187" s="243"/>
      <c r="V187" s="243"/>
      <c r="W187" s="243"/>
      <c r="X187" s="243"/>
      <c r="Y187" s="243"/>
      <c r="Z187" s="243"/>
    </row>
    <row r="188" spans="1:26" ht="15.75" customHeight="1" x14ac:dyDescent="0.25">
      <c r="A188" s="243"/>
      <c r="B188" s="243"/>
      <c r="C188" s="243"/>
      <c r="D188" s="243"/>
      <c r="E188" s="275"/>
      <c r="F188" s="275"/>
      <c r="G188" s="244"/>
      <c r="H188" s="276"/>
      <c r="I188" s="242"/>
      <c r="J188" s="243"/>
      <c r="K188" s="243"/>
      <c r="L188" s="243"/>
      <c r="M188" s="243"/>
      <c r="N188" s="243"/>
      <c r="O188" s="243"/>
      <c r="P188" s="243"/>
      <c r="Q188" s="243"/>
      <c r="R188" s="243"/>
      <c r="S188" s="243"/>
      <c r="T188" s="243"/>
      <c r="U188" s="243"/>
      <c r="V188" s="243"/>
      <c r="W188" s="243"/>
      <c r="X188" s="243"/>
      <c r="Y188" s="243"/>
      <c r="Z188" s="243"/>
    </row>
    <row r="189" spans="1:26" ht="15.75" customHeight="1" x14ac:dyDescent="0.25">
      <c r="A189" s="243"/>
      <c r="B189" s="243"/>
      <c r="C189" s="243"/>
      <c r="D189" s="243"/>
      <c r="E189" s="275"/>
      <c r="F189" s="275"/>
      <c r="G189" s="244"/>
      <c r="H189" s="276"/>
      <c r="I189" s="242"/>
      <c r="J189" s="243"/>
      <c r="K189" s="243"/>
      <c r="L189" s="243"/>
      <c r="M189" s="243"/>
      <c r="N189" s="243"/>
      <c r="O189" s="243"/>
      <c r="P189" s="243"/>
      <c r="Q189" s="243"/>
      <c r="R189" s="243"/>
      <c r="S189" s="243"/>
      <c r="T189" s="243"/>
      <c r="U189" s="243"/>
      <c r="V189" s="243"/>
      <c r="W189" s="243"/>
      <c r="X189" s="243"/>
      <c r="Y189" s="243"/>
      <c r="Z189" s="243"/>
    </row>
    <row r="190" spans="1:26" ht="15.75" customHeight="1" x14ac:dyDescent="0.25">
      <c r="A190" s="243"/>
      <c r="B190" s="243"/>
      <c r="C190" s="243"/>
      <c r="D190" s="243"/>
      <c r="E190" s="275"/>
      <c r="F190" s="275"/>
      <c r="G190" s="244"/>
      <c r="H190" s="276"/>
      <c r="I190" s="242"/>
      <c r="J190" s="243"/>
      <c r="K190" s="243"/>
      <c r="L190" s="243"/>
      <c r="M190" s="243"/>
      <c r="N190" s="243"/>
      <c r="O190" s="243"/>
      <c r="P190" s="243"/>
      <c r="Q190" s="243"/>
      <c r="R190" s="243"/>
      <c r="S190" s="243"/>
      <c r="T190" s="243"/>
      <c r="U190" s="243"/>
      <c r="V190" s="243"/>
      <c r="W190" s="243"/>
      <c r="X190" s="243"/>
      <c r="Y190" s="243"/>
      <c r="Z190" s="243"/>
    </row>
    <row r="191" spans="1:26" ht="15.75" customHeight="1" x14ac:dyDescent="0.25">
      <c r="A191" s="243"/>
      <c r="B191" s="243"/>
      <c r="C191" s="243"/>
      <c r="D191" s="243"/>
      <c r="E191" s="275"/>
      <c r="F191" s="275"/>
      <c r="G191" s="244"/>
      <c r="H191" s="276"/>
      <c r="I191" s="242"/>
      <c r="J191" s="243"/>
      <c r="K191" s="243"/>
      <c r="L191" s="243"/>
      <c r="M191" s="243"/>
      <c r="N191" s="243"/>
      <c r="O191" s="243"/>
      <c r="P191" s="243"/>
      <c r="Q191" s="243"/>
      <c r="R191" s="243"/>
      <c r="S191" s="243"/>
      <c r="T191" s="243"/>
      <c r="U191" s="243"/>
      <c r="V191" s="243"/>
      <c r="W191" s="243"/>
      <c r="X191" s="243"/>
      <c r="Y191" s="243"/>
      <c r="Z191" s="243"/>
    </row>
    <row r="192" spans="1:26" ht="15.75" customHeight="1" x14ac:dyDescent="0.25">
      <c r="A192" s="243"/>
      <c r="B192" s="243"/>
      <c r="C192" s="243"/>
      <c r="D192" s="243"/>
      <c r="E192" s="275"/>
      <c r="F192" s="275"/>
      <c r="G192" s="244"/>
      <c r="H192" s="276"/>
      <c r="I192" s="242"/>
      <c r="J192" s="243"/>
      <c r="K192" s="243"/>
      <c r="L192" s="243"/>
      <c r="M192" s="243"/>
      <c r="N192" s="243"/>
      <c r="O192" s="243"/>
      <c r="P192" s="243"/>
      <c r="Q192" s="243"/>
      <c r="R192" s="243"/>
      <c r="S192" s="243"/>
      <c r="T192" s="243"/>
      <c r="U192" s="243"/>
      <c r="V192" s="243"/>
      <c r="W192" s="243"/>
      <c r="X192" s="243"/>
      <c r="Y192" s="243"/>
      <c r="Z192" s="243"/>
    </row>
    <row r="193" spans="1:26" ht="15.75" customHeight="1" x14ac:dyDescent="0.25">
      <c r="A193" s="243"/>
      <c r="B193" s="243"/>
      <c r="C193" s="243"/>
      <c r="D193" s="243"/>
      <c r="E193" s="275"/>
      <c r="F193" s="275"/>
      <c r="G193" s="244"/>
      <c r="H193" s="276"/>
      <c r="I193" s="242"/>
      <c r="J193" s="243"/>
      <c r="K193" s="243"/>
      <c r="L193" s="243"/>
      <c r="M193" s="243"/>
      <c r="N193" s="243"/>
      <c r="O193" s="243"/>
      <c r="P193" s="243"/>
      <c r="Q193" s="243"/>
      <c r="R193" s="243"/>
      <c r="S193" s="243"/>
      <c r="T193" s="243"/>
      <c r="U193" s="243"/>
      <c r="V193" s="243"/>
      <c r="W193" s="243"/>
      <c r="X193" s="243"/>
      <c r="Y193" s="243"/>
      <c r="Z193" s="243"/>
    </row>
    <row r="194" spans="1:26" ht="15.75" customHeight="1" x14ac:dyDescent="0.25">
      <c r="A194" s="243"/>
      <c r="B194" s="243"/>
      <c r="C194" s="243"/>
      <c r="D194" s="243"/>
      <c r="E194" s="275"/>
      <c r="F194" s="275"/>
      <c r="G194" s="244"/>
      <c r="H194" s="276"/>
      <c r="I194" s="242"/>
      <c r="J194" s="243"/>
      <c r="K194" s="243"/>
      <c r="L194" s="243"/>
      <c r="M194" s="243"/>
      <c r="N194" s="243"/>
      <c r="O194" s="243"/>
      <c r="P194" s="243"/>
      <c r="Q194" s="243"/>
      <c r="R194" s="243"/>
      <c r="S194" s="243"/>
      <c r="T194" s="243"/>
      <c r="U194" s="243"/>
      <c r="V194" s="243"/>
      <c r="W194" s="243"/>
      <c r="X194" s="243"/>
      <c r="Y194" s="243"/>
      <c r="Z194" s="243"/>
    </row>
    <row r="195" spans="1:26" ht="15.75" customHeight="1" x14ac:dyDescent="0.25">
      <c r="A195" s="243"/>
      <c r="B195" s="243"/>
      <c r="C195" s="243"/>
      <c r="D195" s="243"/>
      <c r="E195" s="275"/>
      <c r="F195" s="275"/>
      <c r="G195" s="244"/>
      <c r="H195" s="276"/>
      <c r="I195" s="242"/>
      <c r="J195" s="243"/>
      <c r="K195" s="243"/>
      <c r="L195" s="243"/>
      <c r="M195" s="243"/>
      <c r="N195" s="243"/>
      <c r="O195" s="243"/>
      <c r="P195" s="243"/>
      <c r="Q195" s="243"/>
      <c r="R195" s="243"/>
      <c r="S195" s="243"/>
      <c r="T195" s="243"/>
      <c r="U195" s="243"/>
      <c r="V195" s="243"/>
      <c r="W195" s="243"/>
      <c r="X195" s="243"/>
      <c r="Y195" s="243"/>
      <c r="Z195" s="243"/>
    </row>
    <row r="196" spans="1:26" ht="15.75" customHeight="1" x14ac:dyDescent="0.25">
      <c r="A196" s="243"/>
      <c r="B196" s="243"/>
      <c r="C196" s="243"/>
      <c r="D196" s="243"/>
      <c r="E196" s="275"/>
      <c r="F196" s="275"/>
      <c r="G196" s="244"/>
      <c r="H196" s="276"/>
      <c r="I196" s="242"/>
      <c r="J196" s="243"/>
      <c r="K196" s="243"/>
      <c r="L196" s="243"/>
      <c r="M196" s="243"/>
      <c r="N196" s="243"/>
      <c r="O196" s="243"/>
      <c r="P196" s="243"/>
      <c r="Q196" s="243"/>
      <c r="R196" s="243"/>
      <c r="S196" s="243"/>
      <c r="T196" s="243"/>
      <c r="U196" s="243"/>
      <c r="V196" s="243"/>
      <c r="W196" s="243"/>
      <c r="X196" s="243"/>
      <c r="Y196" s="243"/>
      <c r="Z196" s="243"/>
    </row>
    <row r="197" spans="1:26" ht="15.75" customHeight="1" x14ac:dyDescent="0.25">
      <c r="A197" s="243"/>
      <c r="B197" s="243"/>
      <c r="C197" s="243"/>
      <c r="D197" s="243"/>
      <c r="E197" s="275"/>
      <c r="F197" s="275"/>
      <c r="G197" s="244"/>
      <c r="H197" s="276"/>
      <c r="I197" s="242"/>
      <c r="J197" s="243"/>
      <c r="K197" s="243"/>
      <c r="L197" s="243"/>
      <c r="M197" s="243"/>
      <c r="N197" s="243"/>
      <c r="O197" s="243"/>
      <c r="P197" s="243"/>
      <c r="Q197" s="243"/>
      <c r="R197" s="243"/>
      <c r="S197" s="243"/>
      <c r="T197" s="243"/>
      <c r="U197" s="243"/>
      <c r="V197" s="243"/>
      <c r="W197" s="243"/>
      <c r="X197" s="243"/>
      <c r="Y197" s="243"/>
      <c r="Z197" s="243"/>
    </row>
    <row r="198" spans="1:26" ht="15.75" customHeight="1" x14ac:dyDescent="0.25">
      <c r="A198" s="243"/>
      <c r="B198" s="243"/>
      <c r="C198" s="243"/>
      <c r="D198" s="243"/>
      <c r="E198" s="275"/>
      <c r="F198" s="275"/>
      <c r="G198" s="244"/>
      <c r="H198" s="276"/>
      <c r="I198" s="242"/>
      <c r="J198" s="243"/>
      <c r="K198" s="243"/>
      <c r="L198" s="243"/>
      <c r="M198" s="243"/>
      <c r="N198" s="243"/>
      <c r="O198" s="243"/>
      <c r="P198" s="243"/>
      <c r="Q198" s="243"/>
      <c r="R198" s="243"/>
      <c r="S198" s="243"/>
      <c r="T198" s="243"/>
      <c r="U198" s="243"/>
      <c r="V198" s="243"/>
      <c r="W198" s="243"/>
      <c r="X198" s="243"/>
      <c r="Y198" s="243"/>
      <c r="Z198" s="243"/>
    </row>
    <row r="199" spans="1:26" ht="15.75" customHeight="1" x14ac:dyDescent="0.25">
      <c r="A199" s="243"/>
      <c r="B199" s="243"/>
      <c r="C199" s="243"/>
      <c r="D199" s="243"/>
      <c r="E199" s="275"/>
      <c r="F199" s="275"/>
      <c r="G199" s="244"/>
      <c r="H199" s="276"/>
      <c r="I199" s="242"/>
      <c r="J199" s="243"/>
      <c r="K199" s="243"/>
      <c r="L199" s="243"/>
      <c r="M199" s="243"/>
      <c r="N199" s="243"/>
      <c r="O199" s="243"/>
      <c r="P199" s="243"/>
      <c r="Q199" s="243"/>
      <c r="R199" s="243"/>
      <c r="S199" s="243"/>
      <c r="T199" s="243"/>
      <c r="U199" s="243"/>
      <c r="V199" s="243"/>
      <c r="W199" s="243"/>
      <c r="X199" s="243"/>
      <c r="Y199" s="243"/>
      <c r="Z199" s="243"/>
    </row>
    <row r="200" spans="1:26" ht="15.75" customHeight="1" x14ac:dyDescent="0.25">
      <c r="A200" s="243"/>
      <c r="B200" s="243"/>
      <c r="C200" s="243"/>
      <c r="D200" s="243"/>
      <c r="E200" s="275"/>
      <c r="F200" s="275"/>
      <c r="G200" s="244"/>
      <c r="H200" s="276"/>
      <c r="I200" s="242"/>
      <c r="J200" s="243"/>
      <c r="K200" s="243"/>
      <c r="L200" s="243"/>
      <c r="M200" s="243"/>
      <c r="N200" s="243"/>
      <c r="O200" s="243"/>
      <c r="P200" s="243"/>
      <c r="Q200" s="243"/>
      <c r="R200" s="243"/>
      <c r="S200" s="243"/>
      <c r="T200" s="243"/>
      <c r="U200" s="243"/>
      <c r="V200" s="243"/>
      <c r="W200" s="243"/>
      <c r="X200" s="243"/>
      <c r="Y200" s="243"/>
      <c r="Z200" s="243"/>
    </row>
    <row r="201" spans="1:26" ht="15.75" customHeight="1" x14ac:dyDescent="0.25">
      <c r="A201" s="243"/>
      <c r="B201" s="243"/>
      <c r="C201" s="243"/>
      <c r="D201" s="243"/>
      <c r="E201" s="275"/>
      <c r="F201" s="275"/>
      <c r="G201" s="244"/>
      <c r="H201" s="276"/>
      <c r="I201" s="242"/>
      <c r="J201" s="243"/>
      <c r="K201" s="243"/>
      <c r="L201" s="243"/>
      <c r="M201" s="243"/>
      <c r="N201" s="243"/>
      <c r="O201" s="243"/>
      <c r="P201" s="243"/>
      <c r="Q201" s="243"/>
      <c r="R201" s="243"/>
      <c r="S201" s="243"/>
      <c r="T201" s="243"/>
      <c r="U201" s="243"/>
      <c r="V201" s="243"/>
      <c r="W201" s="243"/>
      <c r="X201" s="243"/>
      <c r="Y201" s="243"/>
      <c r="Z201" s="243"/>
    </row>
    <row r="202" spans="1:26" ht="15.75" customHeight="1" x14ac:dyDescent="0.25">
      <c r="A202" s="243"/>
      <c r="B202" s="243"/>
      <c r="C202" s="243"/>
      <c r="D202" s="243"/>
      <c r="E202" s="275"/>
      <c r="F202" s="275"/>
      <c r="G202" s="244"/>
      <c r="H202" s="276"/>
      <c r="I202" s="242"/>
      <c r="J202" s="243"/>
      <c r="K202" s="243"/>
      <c r="L202" s="243"/>
      <c r="M202" s="243"/>
      <c r="N202" s="243"/>
      <c r="O202" s="243"/>
      <c r="P202" s="243"/>
      <c r="Q202" s="243"/>
      <c r="R202" s="243"/>
      <c r="S202" s="243"/>
      <c r="T202" s="243"/>
      <c r="U202" s="243"/>
      <c r="V202" s="243"/>
      <c r="W202" s="243"/>
      <c r="X202" s="243"/>
      <c r="Y202" s="243"/>
      <c r="Z202" s="243"/>
    </row>
    <row r="203" spans="1:26" ht="15.75" customHeight="1" x14ac:dyDescent="0.25">
      <c r="A203" s="243"/>
      <c r="B203" s="243"/>
      <c r="C203" s="243"/>
      <c r="D203" s="243"/>
      <c r="E203" s="275"/>
      <c r="F203" s="275"/>
      <c r="G203" s="244"/>
      <c r="H203" s="276"/>
      <c r="I203" s="242"/>
      <c r="J203" s="243"/>
      <c r="K203" s="243"/>
      <c r="L203" s="243"/>
      <c r="M203" s="243"/>
      <c r="N203" s="243"/>
      <c r="O203" s="243"/>
      <c r="P203" s="243"/>
      <c r="Q203" s="243"/>
      <c r="R203" s="243"/>
      <c r="S203" s="243"/>
      <c r="T203" s="243"/>
      <c r="U203" s="243"/>
      <c r="V203" s="243"/>
      <c r="W203" s="243"/>
      <c r="X203" s="243"/>
      <c r="Y203" s="243"/>
      <c r="Z203" s="243"/>
    </row>
    <row r="204" spans="1:26" ht="15.75" customHeight="1" x14ac:dyDescent="0.25">
      <c r="A204" s="243"/>
      <c r="B204" s="243"/>
      <c r="C204" s="243"/>
      <c r="D204" s="243"/>
      <c r="E204" s="275"/>
      <c r="F204" s="275"/>
      <c r="G204" s="244"/>
      <c r="H204" s="276"/>
      <c r="I204" s="242"/>
      <c r="J204" s="243"/>
      <c r="K204" s="243"/>
      <c r="L204" s="243"/>
      <c r="M204" s="243"/>
      <c r="N204" s="243"/>
      <c r="O204" s="243"/>
      <c r="P204" s="243"/>
      <c r="Q204" s="243"/>
      <c r="R204" s="243"/>
      <c r="S204" s="243"/>
      <c r="T204" s="243"/>
      <c r="U204" s="243"/>
      <c r="V204" s="243"/>
      <c r="W204" s="243"/>
      <c r="X204" s="243"/>
      <c r="Y204" s="243"/>
      <c r="Z204" s="243"/>
    </row>
    <row r="205" spans="1:26" ht="15.75" customHeight="1" x14ac:dyDescent="0.25">
      <c r="A205" s="243"/>
      <c r="B205" s="243"/>
      <c r="C205" s="243"/>
      <c r="D205" s="243"/>
      <c r="E205" s="275"/>
      <c r="F205" s="275"/>
      <c r="G205" s="244"/>
      <c r="H205" s="276"/>
      <c r="I205" s="242"/>
      <c r="J205" s="243"/>
      <c r="K205" s="243"/>
      <c r="L205" s="243"/>
      <c r="M205" s="243"/>
      <c r="N205" s="243"/>
      <c r="O205" s="243"/>
      <c r="P205" s="243"/>
      <c r="Q205" s="243"/>
      <c r="R205" s="243"/>
      <c r="S205" s="243"/>
      <c r="T205" s="243"/>
      <c r="U205" s="243"/>
      <c r="V205" s="243"/>
      <c r="W205" s="243"/>
      <c r="X205" s="243"/>
      <c r="Y205" s="243"/>
      <c r="Z205" s="243"/>
    </row>
    <row r="206" spans="1:26" ht="15.75" customHeight="1" x14ac:dyDescent="0.25">
      <c r="A206" s="243"/>
      <c r="B206" s="243"/>
      <c r="C206" s="243"/>
      <c r="D206" s="243"/>
      <c r="E206" s="275"/>
      <c r="F206" s="275"/>
      <c r="G206" s="244"/>
      <c r="H206" s="276"/>
      <c r="I206" s="242"/>
      <c r="J206" s="243"/>
      <c r="K206" s="243"/>
      <c r="L206" s="243"/>
      <c r="M206" s="243"/>
      <c r="N206" s="243"/>
      <c r="O206" s="243"/>
      <c r="P206" s="243"/>
      <c r="Q206" s="243"/>
      <c r="R206" s="243"/>
      <c r="S206" s="243"/>
      <c r="T206" s="243"/>
      <c r="U206" s="243"/>
      <c r="V206" s="243"/>
      <c r="W206" s="243"/>
      <c r="X206" s="243"/>
      <c r="Y206" s="243"/>
      <c r="Z206" s="243"/>
    </row>
    <row r="207" spans="1:26" ht="15.75" customHeight="1" x14ac:dyDescent="0.25">
      <c r="A207" s="243"/>
      <c r="B207" s="243"/>
      <c r="C207" s="243"/>
      <c r="D207" s="243"/>
      <c r="E207" s="275"/>
      <c r="F207" s="275"/>
      <c r="G207" s="244"/>
      <c r="H207" s="276"/>
      <c r="I207" s="242"/>
      <c r="J207" s="243"/>
      <c r="K207" s="243"/>
      <c r="L207" s="243"/>
      <c r="M207" s="243"/>
      <c r="N207" s="243"/>
      <c r="O207" s="243"/>
      <c r="P207" s="243"/>
      <c r="Q207" s="243"/>
      <c r="R207" s="243"/>
      <c r="S207" s="243"/>
      <c r="T207" s="243"/>
      <c r="U207" s="243"/>
      <c r="V207" s="243"/>
      <c r="W207" s="243"/>
      <c r="X207" s="243"/>
      <c r="Y207" s="243"/>
      <c r="Z207" s="243"/>
    </row>
    <row r="208" spans="1:26" ht="15.75" customHeight="1" x14ac:dyDescent="0.25">
      <c r="A208" s="243"/>
      <c r="B208" s="243"/>
      <c r="C208" s="243"/>
      <c r="D208" s="243"/>
      <c r="E208" s="275"/>
      <c r="F208" s="275"/>
      <c r="G208" s="244"/>
      <c r="H208" s="276"/>
      <c r="I208" s="242"/>
      <c r="J208" s="243"/>
      <c r="K208" s="243"/>
      <c r="L208" s="243"/>
      <c r="M208" s="243"/>
      <c r="N208" s="243"/>
      <c r="O208" s="243"/>
      <c r="P208" s="243"/>
      <c r="Q208" s="243"/>
      <c r="R208" s="243"/>
      <c r="S208" s="243"/>
      <c r="T208" s="243"/>
      <c r="U208" s="243"/>
      <c r="V208" s="243"/>
      <c r="W208" s="243"/>
      <c r="X208" s="243"/>
      <c r="Y208" s="243"/>
      <c r="Z208" s="243"/>
    </row>
    <row r="209" spans="1:26" ht="15.75" customHeight="1" x14ac:dyDescent="0.25">
      <c r="A209" s="243"/>
      <c r="B209" s="243"/>
      <c r="C209" s="243"/>
      <c r="D209" s="243"/>
      <c r="E209" s="275"/>
      <c r="F209" s="275"/>
      <c r="G209" s="244"/>
      <c r="H209" s="276"/>
      <c r="I209" s="242"/>
      <c r="J209" s="243"/>
      <c r="K209" s="243"/>
      <c r="L209" s="243"/>
      <c r="M209" s="243"/>
      <c r="N209" s="243"/>
      <c r="O209" s="243"/>
      <c r="P209" s="243"/>
      <c r="Q209" s="243"/>
      <c r="R209" s="243"/>
      <c r="S209" s="243"/>
      <c r="T209" s="243"/>
      <c r="U209" s="243"/>
      <c r="V209" s="243"/>
      <c r="W209" s="243"/>
      <c r="X209" s="243"/>
      <c r="Y209" s="243"/>
      <c r="Z209" s="243"/>
    </row>
    <row r="210" spans="1:26" ht="15.75" customHeight="1" x14ac:dyDescent="0.25">
      <c r="A210" s="243"/>
      <c r="B210" s="243"/>
      <c r="C210" s="243"/>
      <c r="D210" s="243"/>
      <c r="E210" s="275"/>
      <c r="F210" s="275"/>
      <c r="G210" s="244"/>
      <c r="H210" s="276"/>
      <c r="I210" s="242"/>
      <c r="J210" s="243"/>
      <c r="K210" s="243"/>
      <c r="L210" s="243"/>
      <c r="M210" s="243"/>
      <c r="N210" s="243"/>
      <c r="O210" s="243"/>
      <c r="P210" s="243"/>
      <c r="Q210" s="243"/>
      <c r="R210" s="243"/>
      <c r="S210" s="243"/>
      <c r="T210" s="243"/>
      <c r="U210" s="243"/>
      <c r="V210" s="243"/>
      <c r="W210" s="243"/>
      <c r="X210" s="243"/>
      <c r="Y210" s="243"/>
      <c r="Z210" s="243"/>
    </row>
    <row r="211" spans="1:26" ht="15.75" customHeight="1" x14ac:dyDescent="0.25">
      <c r="A211" s="243"/>
      <c r="B211" s="243"/>
      <c r="C211" s="243"/>
      <c r="D211" s="243"/>
      <c r="E211" s="275"/>
      <c r="F211" s="275"/>
      <c r="G211" s="244"/>
      <c r="H211" s="276"/>
      <c r="I211" s="242"/>
      <c r="J211" s="243"/>
      <c r="K211" s="243"/>
      <c r="L211" s="243"/>
      <c r="M211" s="243"/>
      <c r="N211" s="243"/>
      <c r="O211" s="243"/>
      <c r="P211" s="243"/>
      <c r="Q211" s="243"/>
      <c r="R211" s="243"/>
      <c r="S211" s="243"/>
      <c r="T211" s="243"/>
      <c r="U211" s="243"/>
      <c r="V211" s="243"/>
      <c r="W211" s="243"/>
      <c r="X211" s="243"/>
      <c r="Y211" s="243"/>
      <c r="Z211" s="243"/>
    </row>
    <row r="212" spans="1:26" ht="15.75" customHeight="1" x14ac:dyDescent="0.25">
      <c r="A212" s="243"/>
      <c r="B212" s="243"/>
      <c r="C212" s="243"/>
      <c r="D212" s="243"/>
      <c r="E212" s="275"/>
      <c r="F212" s="275"/>
      <c r="G212" s="244"/>
      <c r="H212" s="276"/>
      <c r="I212" s="242"/>
      <c r="J212" s="243"/>
      <c r="K212" s="243"/>
      <c r="L212" s="243"/>
      <c r="M212" s="243"/>
      <c r="N212" s="243"/>
      <c r="O212" s="243"/>
      <c r="P212" s="243"/>
      <c r="Q212" s="243"/>
      <c r="R212" s="243"/>
      <c r="S212" s="243"/>
      <c r="T212" s="243"/>
      <c r="U212" s="243"/>
      <c r="V212" s="243"/>
      <c r="W212" s="243"/>
      <c r="X212" s="243"/>
      <c r="Y212" s="243"/>
      <c r="Z212" s="243"/>
    </row>
    <row r="213" spans="1:26" ht="15.75" customHeight="1" x14ac:dyDescent="0.25">
      <c r="A213" s="243"/>
      <c r="B213" s="243"/>
      <c r="C213" s="243"/>
      <c r="D213" s="243"/>
      <c r="E213" s="275"/>
      <c r="F213" s="275"/>
      <c r="G213" s="244"/>
      <c r="H213" s="276"/>
      <c r="I213" s="242"/>
      <c r="J213" s="243"/>
      <c r="K213" s="243"/>
      <c r="L213" s="243"/>
      <c r="M213" s="243"/>
      <c r="N213" s="243"/>
      <c r="O213" s="243"/>
      <c r="P213" s="243"/>
      <c r="Q213" s="243"/>
      <c r="R213" s="243"/>
      <c r="S213" s="243"/>
      <c r="T213" s="243"/>
      <c r="U213" s="243"/>
      <c r="V213" s="243"/>
      <c r="W213" s="243"/>
      <c r="X213" s="243"/>
      <c r="Y213" s="243"/>
      <c r="Z213" s="243"/>
    </row>
    <row r="214" spans="1:26" ht="15.75" customHeight="1" x14ac:dyDescent="0.25">
      <c r="A214" s="243"/>
      <c r="B214" s="243"/>
      <c r="C214" s="243"/>
      <c r="D214" s="243"/>
      <c r="E214" s="275"/>
      <c r="F214" s="275"/>
      <c r="G214" s="244"/>
      <c r="H214" s="276"/>
      <c r="I214" s="242"/>
      <c r="J214" s="243"/>
      <c r="K214" s="243"/>
      <c r="L214" s="243"/>
      <c r="M214" s="243"/>
      <c r="N214" s="243"/>
      <c r="O214" s="243"/>
      <c r="P214" s="243"/>
      <c r="Q214" s="243"/>
      <c r="R214" s="243"/>
      <c r="S214" s="243"/>
      <c r="T214" s="243"/>
      <c r="U214" s="243"/>
      <c r="V214" s="243"/>
      <c r="W214" s="243"/>
      <c r="X214" s="243"/>
      <c r="Y214" s="243"/>
      <c r="Z214" s="243"/>
    </row>
    <row r="215" spans="1:26" ht="15.75" customHeight="1" x14ac:dyDescent="0.25">
      <c r="A215" s="243"/>
      <c r="B215" s="243"/>
      <c r="C215" s="243"/>
      <c r="D215" s="243"/>
      <c r="E215" s="275"/>
      <c r="F215" s="275"/>
      <c r="G215" s="244"/>
      <c r="H215" s="276"/>
      <c r="I215" s="242"/>
      <c r="J215" s="243"/>
      <c r="K215" s="243"/>
      <c r="L215" s="243"/>
      <c r="M215" s="243"/>
      <c r="N215" s="243"/>
      <c r="O215" s="243"/>
      <c r="P215" s="243"/>
      <c r="Q215" s="243"/>
      <c r="R215" s="243"/>
      <c r="S215" s="243"/>
      <c r="T215" s="243"/>
      <c r="U215" s="243"/>
      <c r="V215" s="243"/>
      <c r="W215" s="243"/>
      <c r="X215" s="243"/>
      <c r="Y215" s="243"/>
      <c r="Z215" s="243"/>
    </row>
    <row r="216" spans="1:26" ht="15.75" customHeight="1" x14ac:dyDescent="0.25">
      <c r="A216" s="243"/>
      <c r="B216" s="243"/>
      <c r="C216" s="243"/>
      <c r="D216" s="243"/>
      <c r="E216" s="275"/>
      <c r="F216" s="275"/>
      <c r="G216" s="244"/>
      <c r="H216" s="276"/>
      <c r="I216" s="242"/>
      <c r="J216" s="243"/>
      <c r="K216" s="243"/>
      <c r="L216" s="243"/>
      <c r="M216" s="243"/>
      <c r="N216" s="243"/>
      <c r="O216" s="243"/>
      <c r="P216" s="243"/>
      <c r="Q216" s="243"/>
      <c r="R216" s="243"/>
      <c r="S216" s="243"/>
      <c r="T216" s="243"/>
      <c r="U216" s="243"/>
      <c r="V216" s="243"/>
      <c r="W216" s="243"/>
      <c r="X216" s="243"/>
      <c r="Y216" s="243"/>
      <c r="Z216" s="243"/>
    </row>
    <row r="217" spans="1:26" ht="15.75" customHeight="1" x14ac:dyDescent="0.25">
      <c r="A217" s="243"/>
      <c r="B217" s="243"/>
      <c r="C217" s="243"/>
      <c r="D217" s="243"/>
      <c r="E217" s="275"/>
      <c r="F217" s="275"/>
      <c r="G217" s="244"/>
      <c r="H217" s="276"/>
      <c r="I217" s="242"/>
      <c r="J217" s="243"/>
      <c r="K217" s="243"/>
      <c r="L217" s="243"/>
      <c r="M217" s="243"/>
      <c r="N217" s="243"/>
      <c r="O217" s="243"/>
      <c r="P217" s="243"/>
      <c r="Q217" s="243"/>
      <c r="R217" s="243"/>
      <c r="S217" s="243"/>
      <c r="T217" s="243"/>
      <c r="U217" s="243"/>
      <c r="V217" s="243"/>
      <c r="W217" s="243"/>
      <c r="X217" s="243"/>
      <c r="Y217" s="243"/>
      <c r="Z217" s="243"/>
    </row>
    <row r="218" spans="1:26" ht="15.75" customHeight="1" x14ac:dyDescent="0.25">
      <c r="A218" s="243"/>
      <c r="B218" s="243"/>
      <c r="C218" s="243"/>
      <c r="D218" s="243"/>
      <c r="E218" s="275"/>
      <c r="F218" s="275"/>
      <c r="G218" s="244"/>
      <c r="H218" s="276"/>
      <c r="I218" s="242"/>
      <c r="J218" s="243"/>
      <c r="K218" s="243"/>
      <c r="L218" s="243"/>
      <c r="M218" s="243"/>
      <c r="N218" s="243"/>
      <c r="O218" s="243"/>
      <c r="P218" s="243"/>
      <c r="Q218" s="243"/>
      <c r="R218" s="243"/>
      <c r="S218" s="243"/>
      <c r="T218" s="243"/>
      <c r="U218" s="243"/>
      <c r="V218" s="243"/>
      <c r="W218" s="243"/>
      <c r="X218" s="243"/>
      <c r="Y218" s="243"/>
      <c r="Z218" s="243"/>
    </row>
    <row r="219" spans="1:26" ht="15.75" customHeight="1" x14ac:dyDescent="0.25">
      <c r="A219" s="243"/>
      <c r="B219" s="243"/>
      <c r="C219" s="243"/>
      <c r="D219" s="243"/>
      <c r="E219" s="275"/>
      <c r="F219" s="275"/>
      <c r="G219" s="244"/>
      <c r="H219" s="276"/>
      <c r="I219" s="242"/>
      <c r="J219" s="243"/>
      <c r="K219" s="243"/>
      <c r="L219" s="243"/>
      <c r="M219" s="243"/>
      <c r="N219" s="243"/>
      <c r="O219" s="243"/>
      <c r="P219" s="243"/>
      <c r="Q219" s="243"/>
      <c r="R219" s="243"/>
      <c r="S219" s="243"/>
      <c r="T219" s="243"/>
      <c r="U219" s="243"/>
      <c r="V219" s="243"/>
      <c r="W219" s="243"/>
      <c r="X219" s="243"/>
      <c r="Y219" s="243"/>
      <c r="Z219" s="243"/>
    </row>
    <row r="220" spans="1:26" ht="15.75" customHeight="1" x14ac:dyDescent="0.25">
      <c r="A220" s="243"/>
      <c r="B220" s="243"/>
      <c r="C220" s="243"/>
      <c r="D220" s="243"/>
      <c r="E220" s="275"/>
      <c r="F220" s="275"/>
      <c r="G220" s="244"/>
      <c r="H220" s="276"/>
      <c r="I220" s="242"/>
      <c r="J220" s="243"/>
      <c r="K220" s="243"/>
      <c r="L220" s="243"/>
      <c r="M220" s="243"/>
      <c r="N220" s="243"/>
      <c r="O220" s="243"/>
      <c r="P220" s="243"/>
      <c r="Q220" s="243"/>
      <c r="R220" s="243"/>
      <c r="S220" s="243"/>
      <c r="T220" s="243"/>
      <c r="U220" s="243"/>
      <c r="V220" s="243"/>
      <c r="W220" s="243"/>
      <c r="X220" s="243"/>
      <c r="Y220" s="243"/>
      <c r="Z220" s="243"/>
    </row>
    <row r="221" spans="1:26" ht="15.75" customHeight="1" x14ac:dyDescent="0.25">
      <c r="A221" s="243"/>
      <c r="B221" s="243"/>
      <c r="C221" s="243"/>
      <c r="D221" s="243"/>
      <c r="E221" s="275"/>
      <c r="F221" s="275"/>
      <c r="G221" s="244"/>
      <c r="H221" s="276"/>
      <c r="I221" s="242"/>
      <c r="J221" s="243"/>
      <c r="K221" s="243"/>
      <c r="L221" s="243"/>
      <c r="M221" s="243"/>
      <c r="N221" s="243"/>
      <c r="O221" s="243"/>
      <c r="P221" s="243"/>
      <c r="Q221" s="243"/>
      <c r="R221" s="243"/>
      <c r="S221" s="243"/>
      <c r="T221" s="243"/>
      <c r="U221" s="243"/>
      <c r="V221" s="243"/>
      <c r="W221" s="243"/>
      <c r="X221" s="243"/>
      <c r="Y221" s="243"/>
      <c r="Z221" s="243"/>
    </row>
    <row r="222" spans="1:26" ht="15.75" customHeight="1" x14ac:dyDescent="0.25">
      <c r="A222" s="243"/>
      <c r="B222" s="243"/>
      <c r="C222" s="243"/>
      <c r="D222" s="243"/>
      <c r="E222" s="275"/>
      <c r="F222" s="275"/>
      <c r="G222" s="244"/>
      <c r="H222" s="276"/>
      <c r="I222" s="242"/>
      <c r="J222" s="243"/>
      <c r="K222" s="243"/>
      <c r="L222" s="243"/>
      <c r="M222" s="243"/>
      <c r="N222" s="243"/>
      <c r="O222" s="243"/>
      <c r="P222" s="243"/>
      <c r="Q222" s="243"/>
      <c r="R222" s="243"/>
      <c r="S222" s="243"/>
      <c r="T222" s="243"/>
      <c r="U222" s="243"/>
      <c r="V222" s="243"/>
      <c r="W222" s="243"/>
      <c r="X222" s="243"/>
      <c r="Y222" s="243"/>
      <c r="Z222" s="243"/>
    </row>
    <row r="223" spans="1:26" ht="15.75" customHeight="1" x14ac:dyDescent="0.25">
      <c r="A223" s="243"/>
      <c r="B223" s="243"/>
      <c r="C223" s="243"/>
      <c r="D223" s="243"/>
      <c r="E223" s="275"/>
      <c r="F223" s="275"/>
      <c r="G223" s="244"/>
      <c r="H223" s="276"/>
      <c r="I223" s="242"/>
      <c r="J223" s="243"/>
      <c r="K223" s="243"/>
      <c r="L223" s="243"/>
      <c r="M223" s="243"/>
      <c r="N223" s="243"/>
      <c r="O223" s="243"/>
      <c r="P223" s="243"/>
      <c r="Q223" s="243"/>
      <c r="R223" s="243"/>
      <c r="S223" s="243"/>
      <c r="T223" s="243"/>
      <c r="U223" s="243"/>
      <c r="V223" s="243"/>
      <c r="W223" s="243"/>
      <c r="X223" s="243"/>
      <c r="Y223" s="243"/>
      <c r="Z223" s="243"/>
    </row>
    <row r="224" spans="1:26" ht="15.75" customHeight="1" x14ac:dyDescent="0.25">
      <c r="A224" s="243"/>
      <c r="B224" s="243"/>
      <c r="C224" s="243"/>
      <c r="D224" s="243"/>
      <c r="E224" s="275"/>
      <c r="F224" s="275"/>
      <c r="G224" s="244"/>
      <c r="H224" s="276"/>
      <c r="I224" s="242"/>
      <c r="J224" s="243"/>
      <c r="K224" s="243"/>
      <c r="L224" s="243"/>
      <c r="M224" s="243"/>
      <c r="N224" s="243"/>
      <c r="O224" s="243"/>
      <c r="P224" s="243"/>
      <c r="Q224" s="243"/>
      <c r="R224" s="243"/>
      <c r="S224" s="243"/>
      <c r="T224" s="243"/>
      <c r="U224" s="243"/>
      <c r="V224" s="243"/>
      <c r="W224" s="243"/>
      <c r="X224" s="243"/>
      <c r="Y224" s="243"/>
      <c r="Z224" s="243"/>
    </row>
    <row r="225" spans="1:26" ht="15.75" customHeight="1" x14ac:dyDescent="0.25">
      <c r="A225" s="243"/>
      <c r="B225" s="243"/>
      <c r="C225" s="243"/>
      <c r="D225" s="243"/>
      <c r="E225" s="275"/>
      <c r="F225" s="275"/>
      <c r="G225" s="244"/>
      <c r="H225" s="276"/>
      <c r="I225" s="242"/>
      <c r="J225" s="243"/>
      <c r="K225" s="243"/>
      <c r="L225" s="243"/>
      <c r="M225" s="243"/>
      <c r="N225" s="243"/>
      <c r="O225" s="243"/>
      <c r="P225" s="243"/>
      <c r="Q225" s="243"/>
      <c r="R225" s="243"/>
      <c r="S225" s="243"/>
      <c r="T225" s="243"/>
      <c r="U225" s="243"/>
      <c r="V225" s="243"/>
      <c r="W225" s="243"/>
      <c r="X225" s="243"/>
      <c r="Y225" s="243"/>
      <c r="Z225" s="243"/>
    </row>
    <row r="226" spans="1:26" ht="15.75" customHeight="1" x14ac:dyDescent="0.25">
      <c r="A226" s="243"/>
      <c r="B226" s="243"/>
      <c r="C226" s="243"/>
      <c r="D226" s="243"/>
      <c r="E226" s="275"/>
      <c r="F226" s="275"/>
      <c r="G226" s="244"/>
      <c r="H226" s="276"/>
      <c r="I226" s="242"/>
      <c r="J226" s="243"/>
      <c r="K226" s="243"/>
      <c r="L226" s="243"/>
      <c r="M226" s="243"/>
      <c r="N226" s="243"/>
      <c r="O226" s="243"/>
      <c r="P226" s="243"/>
      <c r="Q226" s="243"/>
      <c r="R226" s="243"/>
      <c r="S226" s="243"/>
      <c r="T226" s="243"/>
      <c r="U226" s="243"/>
      <c r="V226" s="243"/>
      <c r="W226" s="243"/>
      <c r="X226" s="243"/>
      <c r="Y226" s="243"/>
      <c r="Z226" s="243"/>
    </row>
    <row r="227" spans="1:26" ht="15.75" customHeight="1" x14ac:dyDescent="0.25">
      <c r="A227" s="243"/>
      <c r="B227" s="243"/>
      <c r="C227" s="243"/>
      <c r="D227" s="243"/>
      <c r="E227" s="275"/>
      <c r="F227" s="275"/>
      <c r="G227" s="244"/>
      <c r="H227" s="276"/>
      <c r="I227" s="242"/>
      <c r="J227" s="243"/>
      <c r="K227" s="243"/>
      <c r="L227" s="243"/>
      <c r="M227" s="243"/>
      <c r="N227" s="243"/>
      <c r="O227" s="243"/>
      <c r="P227" s="243"/>
      <c r="Q227" s="243"/>
      <c r="R227" s="243"/>
      <c r="S227" s="243"/>
      <c r="T227" s="243"/>
      <c r="U227" s="243"/>
      <c r="V227" s="243"/>
      <c r="W227" s="243"/>
      <c r="X227" s="243"/>
      <c r="Y227" s="243"/>
      <c r="Z227" s="243"/>
    </row>
    <row r="228" spans="1:26" ht="15.75" customHeight="1" x14ac:dyDescent="0.25">
      <c r="A228" s="445"/>
      <c r="B228" s="445"/>
      <c r="C228" s="445"/>
      <c r="D228" s="445"/>
      <c r="E228" s="445"/>
      <c r="F228" s="445"/>
      <c r="G228" s="534"/>
      <c r="H228" s="531"/>
      <c r="I228" s="445"/>
      <c r="J228" s="445"/>
      <c r="K228" s="445"/>
      <c r="L228" s="445"/>
      <c r="M228" s="445"/>
      <c r="N228" s="445"/>
      <c r="O228" s="445"/>
      <c r="P228" s="445"/>
      <c r="Q228" s="445"/>
      <c r="R228" s="445"/>
      <c r="S228" s="445"/>
      <c r="T228" s="445"/>
      <c r="U228" s="445"/>
      <c r="V228" s="445"/>
      <c r="W228" s="445"/>
      <c r="X228" s="445"/>
      <c r="Y228" s="445"/>
      <c r="Z228" s="445"/>
    </row>
    <row r="229" spans="1:26" ht="15.75" customHeight="1" x14ac:dyDescent="0.25">
      <c r="A229" s="445"/>
      <c r="B229" s="445"/>
      <c r="C229" s="445"/>
      <c r="D229" s="445"/>
      <c r="E229" s="445"/>
      <c r="F229" s="445"/>
      <c r="G229" s="534"/>
      <c r="H229" s="531"/>
      <c r="I229" s="445"/>
      <c r="J229" s="445"/>
      <c r="K229" s="445"/>
      <c r="L229" s="445"/>
      <c r="M229" s="445"/>
      <c r="N229" s="445"/>
      <c r="O229" s="445"/>
      <c r="P229" s="445"/>
      <c r="Q229" s="445"/>
      <c r="R229" s="445"/>
      <c r="S229" s="445"/>
      <c r="T229" s="445"/>
      <c r="U229" s="445"/>
      <c r="V229" s="445"/>
      <c r="W229" s="445"/>
      <c r="X229" s="445"/>
      <c r="Y229" s="445"/>
      <c r="Z229" s="445"/>
    </row>
    <row r="230" spans="1:26" ht="15.75" customHeight="1" x14ac:dyDescent="0.25">
      <c r="A230" s="445"/>
      <c r="B230" s="445"/>
      <c r="C230" s="445"/>
      <c r="D230" s="445"/>
      <c r="E230" s="445"/>
      <c r="F230" s="445"/>
      <c r="G230" s="534"/>
      <c r="H230" s="531"/>
      <c r="I230" s="445"/>
      <c r="J230" s="445"/>
      <c r="K230" s="445"/>
      <c r="L230" s="445"/>
      <c r="M230" s="445"/>
      <c r="N230" s="445"/>
      <c r="O230" s="445"/>
      <c r="P230" s="445"/>
      <c r="Q230" s="445"/>
      <c r="R230" s="445"/>
      <c r="S230" s="445"/>
      <c r="T230" s="445"/>
      <c r="U230" s="445"/>
      <c r="V230" s="445"/>
      <c r="W230" s="445"/>
      <c r="X230" s="445"/>
      <c r="Y230" s="445"/>
      <c r="Z230" s="445"/>
    </row>
    <row r="231" spans="1:26" ht="15.75" customHeight="1" x14ac:dyDescent="0.25">
      <c r="A231" s="445"/>
      <c r="B231" s="445"/>
      <c r="C231" s="445"/>
      <c r="D231" s="445"/>
      <c r="E231" s="445"/>
      <c r="F231" s="445"/>
      <c r="G231" s="534"/>
      <c r="H231" s="531"/>
      <c r="I231" s="445"/>
      <c r="J231" s="445"/>
      <c r="K231" s="445"/>
      <c r="L231" s="445"/>
      <c r="M231" s="445"/>
      <c r="N231" s="445"/>
      <c r="O231" s="445"/>
      <c r="P231" s="445"/>
      <c r="Q231" s="445"/>
      <c r="R231" s="445"/>
      <c r="S231" s="445"/>
      <c r="T231" s="445"/>
      <c r="U231" s="445"/>
      <c r="V231" s="445"/>
      <c r="W231" s="445"/>
      <c r="X231" s="445"/>
      <c r="Y231" s="445"/>
      <c r="Z231" s="445"/>
    </row>
    <row r="232" spans="1:26" ht="15.75" customHeight="1" x14ac:dyDescent="0.25">
      <c r="A232" s="445"/>
      <c r="B232" s="445"/>
      <c r="C232" s="445"/>
      <c r="D232" s="445"/>
      <c r="E232" s="445"/>
      <c r="F232" s="445"/>
      <c r="G232" s="534"/>
      <c r="H232" s="531"/>
      <c r="I232" s="445"/>
      <c r="J232" s="445"/>
      <c r="K232" s="445"/>
      <c r="L232" s="445"/>
      <c r="M232" s="445"/>
      <c r="N232" s="445"/>
      <c r="O232" s="445"/>
      <c r="P232" s="445"/>
      <c r="Q232" s="445"/>
      <c r="R232" s="445"/>
      <c r="S232" s="445"/>
      <c r="T232" s="445"/>
      <c r="U232" s="445"/>
      <c r="V232" s="445"/>
      <c r="W232" s="445"/>
      <c r="X232" s="445"/>
      <c r="Y232" s="445"/>
      <c r="Z232" s="445"/>
    </row>
    <row r="233" spans="1:26" ht="15.75" customHeight="1" x14ac:dyDescent="0.25">
      <c r="A233" s="445"/>
      <c r="B233" s="445"/>
      <c r="C233" s="445"/>
      <c r="D233" s="445"/>
      <c r="E233" s="445"/>
      <c r="F233" s="445"/>
      <c r="G233" s="534"/>
      <c r="H233" s="531"/>
      <c r="I233" s="445"/>
      <c r="J233" s="445"/>
      <c r="K233" s="445"/>
      <c r="L233" s="445"/>
      <c r="M233" s="445"/>
      <c r="N233" s="445"/>
      <c r="O233" s="445"/>
      <c r="P233" s="445"/>
      <c r="Q233" s="445"/>
      <c r="R233" s="445"/>
      <c r="S233" s="445"/>
      <c r="T233" s="445"/>
      <c r="U233" s="445"/>
      <c r="V233" s="445"/>
      <c r="W233" s="445"/>
      <c r="X233" s="445"/>
      <c r="Y233" s="445"/>
      <c r="Z233" s="445"/>
    </row>
    <row r="234" spans="1:26" ht="15.75" customHeight="1" x14ac:dyDescent="0.25">
      <c r="A234" s="445"/>
      <c r="B234" s="445"/>
      <c r="C234" s="445"/>
      <c r="D234" s="445"/>
      <c r="E234" s="445"/>
      <c r="F234" s="445"/>
      <c r="G234" s="534"/>
      <c r="H234" s="531"/>
      <c r="I234" s="445"/>
      <c r="J234" s="445"/>
      <c r="K234" s="445"/>
      <c r="L234" s="445"/>
      <c r="M234" s="445"/>
      <c r="N234" s="445"/>
      <c r="O234" s="445"/>
      <c r="P234" s="445"/>
      <c r="Q234" s="445"/>
      <c r="R234" s="445"/>
      <c r="S234" s="445"/>
      <c r="T234" s="445"/>
      <c r="U234" s="445"/>
      <c r="V234" s="445"/>
      <c r="W234" s="445"/>
      <c r="X234" s="445"/>
      <c r="Y234" s="445"/>
      <c r="Z234" s="445"/>
    </row>
    <row r="235" spans="1:26" ht="15.75" customHeight="1" x14ac:dyDescent="0.25">
      <c r="A235" s="445"/>
      <c r="B235" s="445"/>
      <c r="C235" s="445"/>
      <c r="D235" s="445"/>
      <c r="E235" s="445"/>
      <c r="F235" s="445"/>
      <c r="G235" s="534"/>
      <c r="H235" s="531"/>
      <c r="I235" s="445"/>
      <c r="J235" s="445"/>
      <c r="K235" s="445"/>
      <c r="L235" s="445"/>
      <c r="M235" s="445"/>
      <c r="N235" s="445"/>
      <c r="O235" s="445"/>
      <c r="P235" s="445"/>
      <c r="Q235" s="445"/>
      <c r="R235" s="445"/>
      <c r="S235" s="445"/>
      <c r="T235" s="445"/>
      <c r="U235" s="445"/>
      <c r="V235" s="445"/>
      <c r="W235" s="445"/>
      <c r="X235" s="445"/>
      <c r="Y235" s="445"/>
      <c r="Z235" s="445"/>
    </row>
    <row r="236" spans="1:26" ht="15.75" customHeight="1" x14ac:dyDescent="0.25">
      <c r="A236" s="445"/>
      <c r="B236" s="445"/>
      <c r="C236" s="445"/>
      <c r="D236" s="445"/>
      <c r="E236" s="445"/>
      <c r="F236" s="445"/>
      <c r="G236" s="534"/>
      <c r="H236" s="531"/>
      <c r="I236" s="445"/>
      <c r="J236" s="445"/>
      <c r="K236" s="445"/>
      <c r="L236" s="445"/>
      <c r="M236" s="445"/>
      <c r="N236" s="445"/>
      <c r="O236" s="445"/>
      <c r="P236" s="445"/>
      <c r="Q236" s="445"/>
      <c r="R236" s="445"/>
      <c r="S236" s="445"/>
      <c r="T236" s="445"/>
      <c r="U236" s="445"/>
      <c r="V236" s="445"/>
      <c r="W236" s="445"/>
      <c r="X236" s="445"/>
      <c r="Y236" s="445"/>
      <c r="Z236" s="445"/>
    </row>
    <row r="237" spans="1:26" ht="15.75" customHeight="1" x14ac:dyDescent="0.25">
      <c r="A237" s="445"/>
      <c r="B237" s="445"/>
      <c r="C237" s="445"/>
      <c r="D237" s="445"/>
      <c r="E237" s="445"/>
      <c r="F237" s="445"/>
      <c r="G237" s="534"/>
      <c r="H237" s="531"/>
      <c r="I237" s="445"/>
      <c r="J237" s="445"/>
      <c r="K237" s="445"/>
      <c r="L237" s="445"/>
      <c r="M237" s="445"/>
      <c r="N237" s="445"/>
      <c r="O237" s="445"/>
      <c r="P237" s="445"/>
      <c r="Q237" s="445"/>
      <c r="R237" s="445"/>
      <c r="S237" s="445"/>
      <c r="T237" s="445"/>
      <c r="U237" s="445"/>
      <c r="V237" s="445"/>
      <c r="W237" s="445"/>
      <c r="X237" s="445"/>
      <c r="Y237" s="445"/>
      <c r="Z237" s="445"/>
    </row>
    <row r="238" spans="1:26" ht="15.75" customHeight="1" x14ac:dyDescent="0.25">
      <c r="A238" s="445"/>
      <c r="B238" s="445"/>
      <c r="C238" s="445"/>
      <c r="D238" s="445"/>
      <c r="E238" s="445"/>
      <c r="F238" s="445"/>
      <c r="G238" s="534"/>
      <c r="H238" s="531"/>
      <c r="I238" s="445"/>
      <c r="J238" s="445"/>
      <c r="K238" s="445"/>
      <c r="L238" s="445"/>
      <c r="M238" s="445"/>
      <c r="N238" s="445"/>
      <c r="O238" s="445"/>
      <c r="P238" s="445"/>
      <c r="Q238" s="445"/>
      <c r="R238" s="445"/>
      <c r="S238" s="445"/>
      <c r="T238" s="445"/>
      <c r="U238" s="445"/>
      <c r="V238" s="445"/>
      <c r="W238" s="445"/>
      <c r="X238" s="445"/>
      <c r="Y238" s="445"/>
      <c r="Z238" s="445"/>
    </row>
    <row r="239" spans="1:26" ht="15.75" customHeight="1" x14ac:dyDescent="0.25">
      <c r="A239" s="445"/>
      <c r="B239" s="445"/>
      <c r="C239" s="445"/>
      <c r="D239" s="445"/>
      <c r="E239" s="445"/>
      <c r="F239" s="445"/>
      <c r="G239" s="534"/>
      <c r="H239" s="531"/>
      <c r="I239" s="445"/>
      <c r="J239" s="445"/>
      <c r="K239" s="445"/>
      <c r="L239" s="445"/>
      <c r="M239" s="445"/>
      <c r="N239" s="445"/>
      <c r="O239" s="445"/>
      <c r="P239" s="445"/>
      <c r="Q239" s="445"/>
      <c r="R239" s="445"/>
      <c r="S239" s="445"/>
      <c r="T239" s="445"/>
      <c r="U239" s="445"/>
      <c r="V239" s="445"/>
      <c r="W239" s="445"/>
      <c r="X239" s="445"/>
      <c r="Y239" s="445"/>
      <c r="Z239" s="445"/>
    </row>
    <row r="240" spans="1:26" ht="15.75" customHeight="1" x14ac:dyDescent="0.25">
      <c r="A240" s="445"/>
      <c r="B240" s="445"/>
      <c r="C240" s="445"/>
      <c r="D240" s="445"/>
      <c r="E240" s="445"/>
      <c r="F240" s="445"/>
      <c r="G240" s="534"/>
      <c r="H240" s="531"/>
      <c r="I240" s="445"/>
      <c r="J240" s="445"/>
      <c r="K240" s="445"/>
      <c r="L240" s="445"/>
      <c r="M240" s="445"/>
      <c r="N240" s="445"/>
      <c r="O240" s="445"/>
      <c r="P240" s="445"/>
      <c r="Q240" s="445"/>
      <c r="R240" s="445"/>
      <c r="S240" s="445"/>
      <c r="T240" s="445"/>
      <c r="U240" s="445"/>
      <c r="V240" s="445"/>
      <c r="W240" s="445"/>
      <c r="X240" s="445"/>
      <c r="Y240" s="445"/>
      <c r="Z240" s="445"/>
    </row>
    <row r="241" spans="1:26" ht="15.75" customHeight="1" x14ac:dyDescent="0.25">
      <c r="A241" s="445"/>
      <c r="B241" s="445"/>
      <c r="C241" s="445"/>
      <c r="D241" s="445"/>
      <c r="E241" s="445"/>
      <c r="F241" s="445"/>
      <c r="G241" s="534"/>
      <c r="H241" s="531"/>
      <c r="I241" s="445"/>
      <c r="J241" s="445"/>
      <c r="K241" s="445"/>
      <c r="L241" s="445"/>
      <c r="M241" s="445"/>
      <c r="N241" s="445"/>
      <c r="O241" s="445"/>
      <c r="P241" s="445"/>
      <c r="Q241" s="445"/>
      <c r="R241" s="445"/>
      <c r="S241" s="445"/>
      <c r="T241" s="445"/>
      <c r="U241" s="445"/>
      <c r="V241" s="445"/>
      <c r="W241" s="445"/>
      <c r="X241" s="445"/>
      <c r="Y241" s="445"/>
      <c r="Z241" s="445"/>
    </row>
    <row r="242" spans="1:26" ht="15.75" customHeight="1" x14ac:dyDescent="0.25">
      <c r="A242" s="445"/>
      <c r="B242" s="445"/>
      <c r="C242" s="445"/>
      <c r="D242" s="445"/>
      <c r="E242" s="445"/>
      <c r="F242" s="445"/>
      <c r="G242" s="534"/>
      <c r="H242" s="531"/>
      <c r="I242" s="445"/>
      <c r="J242" s="445"/>
      <c r="K242" s="445"/>
      <c r="L242" s="445"/>
      <c r="M242" s="445"/>
      <c r="N242" s="445"/>
      <c r="O242" s="445"/>
      <c r="P242" s="445"/>
      <c r="Q242" s="445"/>
      <c r="R242" s="445"/>
      <c r="S242" s="445"/>
      <c r="T242" s="445"/>
      <c r="U242" s="445"/>
      <c r="V242" s="445"/>
      <c r="W242" s="445"/>
      <c r="X242" s="445"/>
      <c r="Y242" s="445"/>
      <c r="Z242" s="445"/>
    </row>
    <row r="243" spans="1:26" ht="15.75" customHeight="1" x14ac:dyDescent="0.25">
      <c r="A243" s="445"/>
      <c r="B243" s="445"/>
      <c r="C243" s="445"/>
      <c r="D243" s="445"/>
      <c r="E243" s="445"/>
      <c r="F243" s="445"/>
      <c r="G243" s="534"/>
      <c r="H243" s="531"/>
      <c r="I243" s="445"/>
      <c r="J243" s="445"/>
      <c r="K243" s="445"/>
      <c r="L243" s="445"/>
      <c r="M243" s="445"/>
      <c r="N243" s="445"/>
      <c r="O243" s="445"/>
      <c r="P243" s="445"/>
      <c r="Q243" s="445"/>
      <c r="R243" s="445"/>
      <c r="S243" s="445"/>
      <c r="T243" s="445"/>
      <c r="U243" s="445"/>
      <c r="V243" s="445"/>
      <c r="W243" s="445"/>
      <c r="X243" s="445"/>
      <c r="Y243" s="445"/>
      <c r="Z243" s="445"/>
    </row>
    <row r="244" spans="1:26" ht="15.75" customHeight="1" x14ac:dyDescent="0.25">
      <c r="A244" s="445"/>
      <c r="B244" s="445"/>
      <c r="C244" s="445"/>
      <c r="D244" s="445"/>
      <c r="E244" s="445"/>
      <c r="F244" s="445"/>
      <c r="G244" s="534"/>
      <c r="H244" s="531"/>
      <c r="I244" s="445"/>
      <c r="J244" s="445"/>
      <c r="K244" s="445"/>
      <c r="L244" s="445"/>
      <c r="M244" s="445"/>
      <c r="N244" s="445"/>
      <c r="O244" s="445"/>
      <c r="P244" s="445"/>
      <c r="Q244" s="445"/>
      <c r="R244" s="445"/>
      <c r="S244" s="445"/>
      <c r="T244" s="445"/>
      <c r="U244" s="445"/>
      <c r="V244" s="445"/>
      <c r="W244" s="445"/>
      <c r="X244" s="445"/>
      <c r="Y244" s="445"/>
      <c r="Z244" s="445"/>
    </row>
    <row r="245" spans="1:26" ht="15.75" customHeight="1" x14ac:dyDescent="0.25">
      <c r="A245" s="445"/>
      <c r="B245" s="445"/>
      <c r="C245" s="445"/>
      <c r="D245" s="445"/>
      <c r="E245" s="445"/>
      <c r="F245" s="445"/>
      <c r="G245" s="534"/>
      <c r="H245" s="531"/>
      <c r="I245" s="445"/>
      <c r="J245" s="445"/>
      <c r="K245" s="445"/>
      <c r="L245" s="445"/>
      <c r="M245" s="445"/>
      <c r="N245" s="445"/>
      <c r="O245" s="445"/>
      <c r="P245" s="445"/>
      <c r="Q245" s="445"/>
      <c r="R245" s="445"/>
      <c r="S245" s="445"/>
      <c r="T245" s="445"/>
      <c r="U245" s="445"/>
      <c r="V245" s="445"/>
      <c r="W245" s="445"/>
      <c r="X245" s="445"/>
      <c r="Y245" s="445"/>
      <c r="Z245" s="445"/>
    </row>
    <row r="246" spans="1:26" ht="15.75" customHeight="1" x14ac:dyDescent="0.25">
      <c r="A246" s="445"/>
      <c r="B246" s="445"/>
      <c r="C246" s="445"/>
      <c r="D246" s="445"/>
      <c r="E246" s="445"/>
      <c r="F246" s="445"/>
      <c r="G246" s="534"/>
      <c r="H246" s="531"/>
      <c r="I246" s="445"/>
      <c r="J246" s="445"/>
      <c r="K246" s="445"/>
      <c r="L246" s="445"/>
      <c r="M246" s="445"/>
      <c r="N246" s="445"/>
      <c r="O246" s="445"/>
      <c r="P246" s="445"/>
      <c r="Q246" s="445"/>
      <c r="R246" s="445"/>
      <c r="S246" s="445"/>
      <c r="T246" s="445"/>
      <c r="U246" s="445"/>
      <c r="V246" s="445"/>
      <c r="W246" s="445"/>
      <c r="X246" s="445"/>
      <c r="Y246" s="445"/>
      <c r="Z246" s="445"/>
    </row>
    <row r="247" spans="1:26" ht="15.75" customHeight="1" x14ac:dyDescent="0.25">
      <c r="A247" s="445"/>
      <c r="B247" s="445"/>
      <c r="C247" s="445"/>
      <c r="D247" s="445"/>
      <c r="E247" s="445"/>
      <c r="F247" s="445"/>
      <c r="G247" s="534"/>
      <c r="H247" s="531"/>
      <c r="I247" s="445"/>
      <c r="J247" s="445"/>
      <c r="K247" s="445"/>
      <c r="L247" s="445"/>
      <c r="M247" s="445"/>
      <c r="N247" s="445"/>
      <c r="O247" s="445"/>
      <c r="P247" s="445"/>
      <c r="Q247" s="445"/>
      <c r="R247" s="445"/>
      <c r="S247" s="445"/>
      <c r="T247" s="445"/>
      <c r="U247" s="445"/>
      <c r="V247" s="445"/>
      <c r="W247" s="445"/>
      <c r="X247" s="445"/>
      <c r="Y247" s="445"/>
      <c r="Z247" s="445"/>
    </row>
    <row r="248" spans="1:26" ht="15.75" customHeight="1" x14ac:dyDescent="0.25">
      <c r="A248" s="445"/>
      <c r="B248" s="445"/>
      <c r="C248" s="445"/>
      <c r="D248" s="445"/>
      <c r="E248" s="445"/>
      <c r="F248" s="445"/>
      <c r="G248" s="534"/>
      <c r="H248" s="531"/>
      <c r="I248" s="445"/>
      <c r="J248" s="445"/>
      <c r="K248" s="445"/>
      <c r="L248" s="445"/>
      <c r="M248" s="445"/>
      <c r="N248" s="445"/>
      <c r="O248" s="445"/>
      <c r="P248" s="445"/>
      <c r="Q248" s="445"/>
      <c r="R248" s="445"/>
      <c r="S248" s="445"/>
      <c r="T248" s="445"/>
      <c r="U248" s="445"/>
      <c r="V248" s="445"/>
      <c r="W248" s="445"/>
      <c r="X248" s="445"/>
      <c r="Y248" s="445"/>
      <c r="Z248" s="445"/>
    </row>
    <row r="249" spans="1:26" ht="15.75" customHeight="1" x14ac:dyDescent="0.25">
      <c r="A249" s="445"/>
      <c r="B249" s="445"/>
      <c r="C249" s="445"/>
      <c r="D249" s="445"/>
      <c r="E249" s="445"/>
      <c r="F249" s="445"/>
      <c r="G249" s="534"/>
      <c r="H249" s="531"/>
      <c r="I249" s="445"/>
      <c r="J249" s="445"/>
      <c r="K249" s="445"/>
      <c r="L249" s="445"/>
      <c r="M249" s="445"/>
      <c r="N249" s="445"/>
      <c r="O249" s="445"/>
      <c r="P249" s="445"/>
      <c r="Q249" s="445"/>
      <c r="R249" s="445"/>
      <c r="S249" s="445"/>
      <c r="T249" s="445"/>
      <c r="U249" s="445"/>
      <c r="V249" s="445"/>
      <c r="W249" s="445"/>
      <c r="X249" s="445"/>
      <c r="Y249" s="445"/>
      <c r="Z249" s="445"/>
    </row>
    <row r="250" spans="1:26" ht="15.75" customHeight="1" x14ac:dyDescent="0.25">
      <c r="A250" s="445"/>
      <c r="B250" s="445"/>
      <c r="C250" s="445"/>
      <c r="D250" s="445"/>
      <c r="E250" s="445"/>
      <c r="F250" s="445"/>
      <c r="G250" s="534"/>
      <c r="H250" s="531"/>
      <c r="I250" s="445"/>
      <c r="J250" s="445"/>
      <c r="K250" s="445"/>
      <c r="L250" s="445"/>
      <c r="M250" s="445"/>
      <c r="N250" s="445"/>
      <c r="O250" s="445"/>
      <c r="P250" s="445"/>
      <c r="Q250" s="445"/>
      <c r="R250" s="445"/>
      <c r="S250" s="445"/>
      <c r="T250" s="445"/>
      <c r="U250" s="445"/>
      <c r="V250" s="445"/>
      <c r="W250" s="445"/>
      <c r="X250" s="445"/>
      <c r="Y250" s="445"/>
      <c r="Z250" s="445"/>
    </row>
    <row r="251" spans="1:26" ht="15.75" customHeight="1" x14ac:dyDescent="0.25">
      <c r="A251" s="445"/>
      <c r="B251" s="445"/>
      <c r="C251" s="445"/>
      <c r="D251" s="445"/>
      <c r="E251" s="445"/>
      <c r="F251" s="445"/>
      <c r="G251" s="534"/>
      <c r="H251" s="531"/>
      <c r="I251" s="445"/>
      <c r="J251" s="445"/>
      <c r="K251" s="445"/>
      <c r="L251" s="445"/>
      <c r="M251" s="445"/>
      <c r="N251" s="445"/>
      <c r="O251" s="445"/>
      <c r="P251" s="445"/>
      <c r="Q251" s="445"/>
      <c r="R251" s="445"/>
      <c r="S251" s="445"/>
      <c r="T251" s="445"/>
      <c r="U251" s="445"/>
      <c r="V251" s="445"/>
      <c r="W251" s="445"/>
      <c r="X251" s="445"/>
      <c r="Y251" s="445"/>
      <c r="Z251" s="445"/>
    </row>
    <row r="252" spans="1:26" ht="15.75" customHeight="1" x14ac:dyDescent="0.25">
      <c r="A252" s="445"/>
      <c r="B252" s="445"/>
      <c r="C252" s="445"/>
      <c r="D252" s="445"/>
      <c r="E252" s="445"/>
      <c r="F252" s="445"/>
      <c r="G252" s="534"/>
      <c r="H252" s="531"/>
      <c r="I252" s="445"/>
      <c r="J252" s="445"/>
      <c r="K252" s="445"/>
      <c r="L252" s="445"/>
      <c r="M252" s="445"/>
      <c r="N252" s="445"/>
      <c r="O252" s="445"/>
      <c r="P252" s="445"/>
      <c r="Q252" s="445"/>
      <c r="R252" s="445"/>
      <c r="S252" s="445"/>
      <c r="T252" s="445"/>
      <c r="U252" s="445"/>
      <c r="V252" s="445"/>
      <c r="W252" s="445"/>
      <c r="X252" s="445"/>
      <c r="Y252" s="445"/>
      <c r="Z252" s="445"/>
    </row>
    <row r="253" spans="1:26" ht="15.75" customHeight="1" x14ac:dyDescent="0.25">
      <c r="A253" s="445"/>
      <c r="B253" s="445"/>
      <c r="C253" s="445"/>
      <c r="D253" s="445"/>
      <c r="E253" s="445"/>
      <c r="F253" s="445"/>
      <c r="G253" s="534"/>
      <c r="H253" s="531"/>
      <c r="I253" s="445"/>
      <c r="J253" s="445"/>
      <c r="K253" s="445"/>
      <c r="L253" s="445"/>
      <c r="M253" s="445"/>
      <c r="N253" s="445"/>
      <c r="O253" s="445"/>
      <c r="P253" s="445"/>
      <c r="Q253" s="445"/>
      <c r="R253" s="445"/>
      <c r="S253" s="445"/>
      <c r="T253" s="445"/>
      <c r="U253" s="445"/>
      <c r="V253" s="445"/>
      <c r="W253" s="445"/>
      <c r="X253" s="445"/>
      <c r="Y253" s="445"/>
      <c r="Z253" s="445"/>
    </row>
    <row r="254" spans="1:26" ht="15.75" customHeight="1" x14ac:dyDescent="0.25">
      <c r="A254" s="445"/>
      <c r="B254" s="445"/>
      <c r="C254" s="445"/>
      <c r="D254" s="445"/>
      <c r="E254" s="445"/>
      <c r="F254" s="445"/>
      <c r="G254" s="534"/>
      <c r="H254" s="531"/>
      <c r="I254" s="445"/>
      <c r="J254" s="445"/>
      <c r="K254" s="445"/>
      <c r="L254" s="445"/>
      <c r="M254" s="445"/>
      <c r="N254" s="445"/>
      <c r="O254" s="445"/>
      <c r="P254" s="445"/>
      <c r="Q254" s="445"/>
      <c r="R254" s="445"/>
      <c r="S254" s="445"/>
      <c r="T254" s="445"/>
      <c r="U254" s="445"/>
      <c r="V254" s="445"/>
      <c r="W254" s="445"/>
      <c r="X254" s="445"/>
      <c r="Y254" s="445"/>
      <c r="Z254" s="445"/>
    </row>
    <row r="255" spans="1:26" ht="15.75" customHeight="1" x14ac:dyDescent="0.25">
      <c r="A255" s="445"/>
      <c r="B255" s="445"/>
      <c r="C255" s="445"/>
      <c r="D255" s="445"/>
      <c r="E255" s="445"/>
      <c r="F255" s="445"/>
      <c r="G255" s="534"/>
      <c r="H255" s="531"/>
      <c r="I255" s="445"/>
      <c r="J255" s="445"/>
      <c r="K255" s="445"/>
      <c r="L255" s="445"/>
      <c r="M255" s="445"/>
      <c r="N255" s="445"/>
      <c r="O255" s="445"/>
      <c r="P255" s="445"/>
      <c r="Q255" s="445"/>
      <c r="R255" s="445"/>
      <c r="S255" s="445"/>
      <c r="T255" s="445"/>
      <c r="U255" s="445"/>
      <c r="V255" s="445"/>
      <c r="W255" s="445"/>
      <c r="X255" s="445"/>
      <c r="Y255" s="445"/>
      <c r="Z255" s="445"/>
    </row>
    <row r="256" spans="1:26" ht="15.75" customHeight="1" x14ac:dyDescent="0.25">
      <c r="A256" s="445"/>
      <c r="B256" s="445"/>
      <c r="C256" s="445"/>
      <c r="D256" s="445"/>
      <c r="E256" s="445"/>
      <c r="F256" s="445"/>
      <c r="G256" s="534"/>
      <c r="H256" s="531"/>
      <c r="I256" s="445"/>
      <c r="J256" s="445"/>
      <c r="K256" s="445"/>
      <c r="L256" s="445"/>
      <c r="M256" s="445"/>
      <c r="N256" s="445"/>
      <c r="O256" s="445"/>
      <c r="P256" s="445"/>
      <c r="Q256" s="445"/>
      <c r="R256" s="445"/>
      <c r="S256" s="445"/>
      <c r="T256" s="445"/>
      <c r="U256" s="445"/>
      <c r="V256" s="445"/>
      <c r="W256" s="445"/>
      <c r="X256" s="445"/>
      <c r="Y256" s="445"/>
      <c r="Z256" s="445"/>
    </row>
    <row r="257" spans="1:26" ht="15.75" customHeight="1" x14ac:dyDescent="0.25">
      <c r="A257" s="445"/>
      <c r="B257" s="445"/>
      <c r="C257" s="445"/>
      <c r="D257" s="445"/>
      <c r="E257" s="445"/>
      <c r="F257" s="445"/>
      <c r="G257" s="534"/>
      <c r="H257" s="531"/>
      <c r="I257" s="445"/>
      <c r="J257" s="445"/>
      <c r="K257" s="445"/>
      <c r="L257" s="445"/>
      <c r="M257" s="445"/>
      <c r="N257" s="445"/>
      <c r="O257" s="445"/>
      <c r="P257" s="445"/>
      <c r="Q257" s="445"/>
      <c r="R257" s="445"/>
      <c r="S257" s="445"/>
      <c r="T257" s="445"/>
      <c r="U257" s="445"/>
      <c r="V257" s="445"/>
      <c r="W257" s="445"/>
      <c r="X257" s="445"/>
      <c r="Y257" s="445"/>
      <c r="Z257" s="445"/>
    </row>
    <row r="258" spans="1:26" ht="15.75" customHeight="1" x14ac:dyDescent="0.25">
      <c r="A258" s="445"/>
      <c r="B258" s="445"/>
      <c r="C258" s="445"/>
      <c r="D258" s="445"/>
      <c r="E258" s="445"/>
      <c r="F258" s="445"/>
      <c r="G258" s="534"/>
      <c r="H258" s="531"/>
      <c r="I258" s="445"/>
      <c r="J258" s="445"/>
      <c r="K258" s="445"/>
      <c r="L258" s="445"/>
      <c r="M258" s="445"/>
      <c r="N258" s="445"/>
      <c r="O258" s="445"/>
      <c r="P258" s="445"/>
      <c r="Q258" s="445"/>
      <c r="R258" s="445"/>
      <c r="S258" s="445"/>
      <c r="T258" s="445"/>
      <c r="U258" s="445"/>
      <c r="V258" s="445"/>
      <c r="W258" s="445"/>
      <c r="X258" s="445"/>
      <c r="Y258" s="445"/>
      <c r="Z258" s="445"/>
    </row>
    <row r="259" spans="1:26" ht="15.75" customHeight="1" x14ac:dyDescent="0.25">
      <c r="A259" s="445"/>
      <c r="B259" s="445"/>
      <c r="C259" s="445"/>
      <c r="D259" s="445"/>
      <c r="E259" s="445"/>
      <c r="F259" s="445"/>
      <c r="G259" s="534"/>
      <c r="H259" s="531"/>
      <c r="I259" s="445"/>
      <c r="J259" s="445"/>
      <c r="K259" s="445"/>
      <c r="L259" s="445"/>
      <c r="M259" s="445"/>
      <c r="N259" s="445"/>
      <c r="O259" s="445"/>
      <c r="P259" s="445"/>
      <c r="Q259" s="445"/>
      <c r="R259" s="445"/>
      <c r="S259" s="445"/>
      <c r="T259" s="445"/>
      <c r="U259" s="445"/>
      <c r="V259" s="445"/>
      <c r="W259" s="445"/>
      <c r="X259" s="445"/>
      <c r="Y259" s="445"/>
      <c r="Z259" s="445"/>
    </row>
    <row r="260" spans="1:26" ht="15.75" customHeight="1" x14ac:dyDescent="0.25">
      <c r="A260" s="445"/>
      <c r="B260" s="445"/>
      <c r="C260" s="445"/>
      <c r="D260" s="445"/>
      <c r="E260" s="445"/>
      <c r="F260" s="445"/>
      <c r="G260" s="534"/>
      <c r="H260" s="531"/>
      <c r="I260" s="445"/>
      <c r="J260" s="445"/>
      <c r="K260" s="445"/>
      <c r="L260" s="445"/>
      <c r="M260" s="445"/>
      <c r="N260" s="445"/>
      <c r="O260" s="445"/>
      <c r="P260" s="445"/>
      <c r="Q260" s="445"/>
      <c r="R260" s="445"/>
      <c r="S260" s="445"/>
      <c r="T260" s="445"/>
      <c r="U260" s="445"/>
      <c r="V260" s="445"/>
      <c r="W260" s="445"/>
      <c r="X260" s="445"/>
      <c r="Y260" s="445"/>
      <c r="Z260" s="445"/>
    </row>
    <row r="261" spans="1:26" ht="15.75" customHeight="1" x14ac:dyDescent="0.25">
      <c r="A261" s="445"/>
      <c r="B261" s="445"/>
      <c r="C261" s="445"/>
      <c r="D261" s="445"/>
      <c r="E261" s="445"/>
      <c r="F261" s="445"/>
      <c r="G261" s="534"/>
      <c r="H261" s="531"/>
      <c r="I261" s="445"/>
      <c r="J261" s="445"/>
      <c r="K261" s="445"/>
      <c r="L261" s="445"/>
      <c r="M261" s="445"/>
      <c r="N261" s="445"/>
      <c r="O261" s="445"/>
      <c r="P261" s="445"/>
      <c r="Q261" s="445"/>
      <c r="R261" s="445"/>
      <c r="S261" s="445"/>
      <c r="T261" s="445"/>
      <c r="U261" s="445"/>
      <c r="V261" s="445"/>
      <c r="W261" s="445"/>
      <c r="X261" s="445"/>
      <c r="Y261" s="445"/>
      <c r="Z261" s="445"/>
    </row>
    <row r="262" spans="1:26" ht="15.75" customHeight="1" x14ac:dyDescent="0.25">
      <c r="A262" s="445"/>
      <c r="B262" s="445"/>
      <c r="C262" s="445"/>
      <c r="D262" s="445"/>
      <c r="E262" s="445"/>
      <c r="F262" s="445"/>
      <c r="G262" s="534"/>
      <c r="H262" s="531"/>
      <c r="I262" s="445"/>
      <c r="J262" s="445"/>
      <c r="K262" s="445"/>
      <c r="L262" s="445"/>
      <c r="M262" s="445"/>
      <c r="N262" s="445"/>
      <c r="O262" s="445"/>
      <c r="P262" s="445"/>
      <c r="Q262" s="445"/>
      <c r="R262" s="445"/>
      <c r="S262" s="445"/>
      <c r="T262" s="445"/>
      <c r="U262" s="445"/>
      <c r="V262" s="445"/>
      <c r="W262" s="445"/>
      <c r="X262" s="445"/>
      <c r="Y262" s="445"/>
      <c r="Z262" s="445"/>
    </row>
    <row r="263" spans="1:26" ht="15.75" customHeight="1" x14ac:dyDescent="0.25">
      <c r="A263" s="445"/>
      <c r="B263" s="445"/>
      <c r="C263" s="445"/>
      <c r="D263" s="445"/>
      <c r="E263" s="445"/>
      <c r="F263" s="445"/>
      <c r="G263" s="534"/>
      <c r="H263" s="531"/>
      <c r="I263" s="445"/>
      <c r="J263" s="445"/>
      <c r="K263" s="445"/>
      <c r="L263" s="445"/>
      <c r="M263" s="445"/>
      <c r="N263" s="445"/>
      <c r="O263" s="445"/>
      <c r="P263" s="445"/>
      <c r="Q263" s="445"/>
      <c r="R263" s="445"/>
      <c r="S263" s="445"/>
      <c r="T263" s="445"/>
      <c r="U263" s="445"/>
      <c r="V263" s="445"/>
      <c r="W263" s="445"/>
      <c r="X263" s="445"/>
      <c r="Y263" s="445"/>
      <c r="Z263" s="445"/>
    </row>
    <row r="264" spans="1:26" ht="15.75" customHeight="1" x14ac:dyDescent="0.25">
      <c r="A264" s="445"/>
      <c r="B264" s="445"/>
      <c r="C264" s="445"/>
      <c r="D264" s="445"/>
      <c r="E264" s="445"/>
      <c r="F264" s="445"/>
      <c r="G264" s="534"/>
      <c r="H264" s="531"/>
      <c r="I264" s="445"/>
      <c r="J264" s="445"/>
      <c r="K264" s="445"/>
      <c r="L264" s="445"/>
      <c r="M264" s="445"/>
      <c r="N264" s="445"/>
      <c r="O264" s="445"/>
      <c r="P264" s="445"/>
      <c r="Q264" s="445"/>
      <c r="R264" s="445"/>
      <c r="S264" s="445"/>
      <c r="T264" s="445"/>
      <c r="U264" s="445"/>
      <c r="V264" s="445"/>
      <c r="W264" s="445"/>
      <c r="X264" s="445"/>
      <c r="Y264" s="445"/>
      <c r="Z264" s="445"/>
    </row>
    <row r="265" spans="1:26" ht="15.75" customHeight="1" x14ac:dyDescent="0.25">
      <c r="A265" s="445"/>
      <c r="B265" s="445"/>
      <c r="C265" s="445"/>
      <c r="D265" s="445"/>
      <c r="E265" s="445"/>
      <c r="F265" s="445"/>
      <c r="G265" s="534"/>
      <c r="H265" s="531"/>
      <c r="I265" s="445"/>
      <c r="J265" s="445"/>
      <c r="K265" s="445"/>
      <c r="L265" s="445"/>
      <c r="M265" s="445"/>
      <c r="N265" s="445"/>
      <c r="O265" s="445"/>
      <c r="P265" s="445"/>
      <c r="Q265" s="445"/>
      <c r="R265" s="445"/>
      <c r="S265" s="445"/>
      <c r="T265" s="445"/>
      <c r="U265" s="445"/>
      <c r="V265" s="445"/>
      <c r="W265" s="445"/>
      <c r="X265" s="445"/>
      <c r="Y265" s="445"/>
      <c r="Z265" s="445"/>
    </row>
    <row r="266" spans="1:26" ht="15.75" customHeight="1" x14ac:dyDescent="0.25">
      <c r="A266" s="445"/>
      <c r="B266" s="445"/>
      <c r="C266" s="445"/>
      <c r="D266" s="445"/>
      <c r="E266" s="445"/>
      <c r="F266" s="445"/>
      <c r="G266" s="534"/>
      <c r="H266" s="531"/>
      <c r="I266" s="445"/>
      <c r="J266" s="445"/>
      <c r="K266" s="445"/>
      <c r="L266" s="445"/>
      <c r="M266" s="445"/>
      <c r="N266" s="445"/>
      <c r="O266" s="445"/>
      <c r="P266" s="445"/>
      <c r="Q266" s="445"/>
      <c r="R266" s="445"/>
      <c r="S266" s="445"/>
      <c r="T266" s="445"/>
      <c r="U266" s="445"/>
      <c r="V266" s="445"/>
      <c r="W266" s="445"/>
      <c r="X266" s="445"/>
      <c r="Y266" s="445"/>
      <c r="Z266" s="445"/>
    </row>
    <row r="267" spans="1:26" ht="15.75" customHeight="1" x14ac:dyDescent="0.25">
      <c r="A267" s="445"/>
      <c r="B267" s="445"/>
      <c r="C267" s="445"/>
      <c r="D267" s="445"/>
      <c r="E267" s="445"/>
      <c r="F267" s="445"/>
      <c r="G267" s="534"/>
      <c r="H267" s="531"/>
      <c r="I267" s="445"/>
      <c r="J267" s="445"/>
      <c r="K267" s="445"/>
      <c r="L267" s="445"/>
      <c r="M267" s="445"/>
      <c r="N267" s="445"/>
      <c r="O267" s="445"/>
      <c r="P267" s="445"/>
      <c r="Q267" s="445"/>
      <c r="R267" s="445"/>
      <c r="S267" s="445"/>
      <c r="T267" s="445"/>
      <c r="U267" s="445"/>
      <c r="V267" s="445"/>
      <c r="W267" s="445"/>
      <c r="X267" s="445"/>
      <c r="Y267" s="445"/>
      <c r="Z267" s="445"/>
    </row>
    <row r="268" spans="1:26" ht="15.75" customHeight="1" x14ac:dyDescent="0.25">
      <c r="A268" s="445"/>
      <c r="B268" s="445"/>
      <c r="C268" s="445"/>
      <c r="D268" s="445"/>
      <c r="E268" s="445"/>
      <c r="F268" s="445"/>
      <c r="G268" s="534"/>
      <c r="H268" s="531"/>
      <c r="I268" s="445"/>
      <c r="J268" s="445"/>
      <c r="K268" s="445"/>
      <c r="L268" s="445"/>
      <c r="M268" s="445"/>
      <c r="N268" s="445"/>
      <c r="O268" s="445"/>
      <c r="P268" s="445"/>
      <c r="Q268" s="445"/>
      <c r="R268" s="445"/>
      <c r="S268" s="445"/>
      <c r="T268" s="445"/>
      <c r="U268" s="445"/>
      <c r="V268" s="445"/>
      <c r="W268" s="445"/>
      <c r="X268" s="445"/>
      <c r="Y268" s="445"/>
      <c r="Z268" s="445"/>
    </row>
    <row r="269" spans="1:26" ht="15.75" customHeight="1" x14ac:dyDescent="0.25">
      <c r="A269" s="445"/>
      <c r="B269" s="445"/>
      <c r="C269" s="445"/>
      <c r="D269" s="445"/>
      <c r="E269" s="445"/>
      <c r="F269" s="445"/>
      <c r="G269" s="534"/>
      <c r="H269" s="531"/>
      <c r="I269" s="445"/>
      <c r="J269" s="445"/>
      <c r="K269" s="445"/>
      <c r="L269" s="445"/>
      <c r="M269" s="445"/>
      <c r="N269" s="445"/>
      <c r="O269" s="445"/>
      <c r="P269" s="445"/>
      <c r="Q269" s="445"/>
      <c r="R269" s="445"/>
      <c r="S269" s="445"/>
      <c r="T269" s="445"/>
      <c r="U269" s="445"/>
      <c r="V269" s="445"/>
      <c r="W269" s="445"/>
      <c r="X269" s="445"/>
      <c r="Y269" s="445"/>
      <c r="Z269" s="445"/>
    </row>
    <row r="270" spans="1:26" ht="15.75" customHeight="1" x14ac:dyDescent="0.25">
      <c r="A270" s="445"/>
      <c r="B270" s="445"/>
      <c r="C270" s="445"/>
      <c r="D270" s="445"/>
      <c r="E270" s="445"/>
      <c r="F270" s="445"/>
      <c r="G270" s="534"/>
      <c r="H270" s="531"/>
      <c r="I270" s="445"/>
      <c r="J270" s="445"/>
      <c r="K270" s="445"/>
      <c r="L270" s="445"/>
      <c r="M270" s="445"/>
      <c r="N270" s="445"/>
      <c r="O270" s="445"/>
      <c r="P270" s="445"/>
      <c r="Q270" s="445"/>
      <c r="R270" s="445"/>
      <c r="S270" s="445"/>
      <c r="T270" s="445"/>
      <c r="U270" s="445"/>
      <c r="V270" s="445"/>
      <c r="W270" s="445"/>
      <c r="X270" s="445"/>
      <c r="Y270" s="445"/>
      <c r="Z270" s="445"/>
    </row>
    <row r="271" spans="1:26" ht="15.75" customHeight="1" x14ac:dyDescent="0.25">
      <c r="A271" s="445"/>
      <c r="B271" s="445"/>
      <c r="C271" s="445"/>
      <c r="D271" s="445"/>
      <c r="E271" s="445"/>
      <c r="F271" s="445"/>
      <c r="G271" s="534"/>
      <c r="H271" s="531"/>
      <c r="I271" s="445"/>
      <c r="J271" s="445"/>
      <c r="K271" s="445"/>
      <c r="L271" s="445"/>
      <c r="M271" s="445"/>
      <c r="N271" s="445"/>
      <c r="O271" s="445"/>
      <c r="P271" s="445"/>
      <c r="Q271" s="445"/>
      <c r="R271" s="445"/>
      <c r="S271" s="445"/>
      <c r="T271" s="445"/>
      <c r="U271" s="445"/>
      <c r="V271" s="445"/>
      <c r="W271" s="445"/>
      <c r="X271" s="445"/>
      <c r="Y271" s="445"/>
      <c r="Z271" s="445"/>
    </row>
    <row r="272" spans="1:26" ht="15.75" customHeight="1" x14ac:dyDescent="0.25">
      <c r="A272" s="445"/>
      <c r="B272" s="445"/>
      <c r="C272" s="445"/>
      <c r="D272" s="445"/>
      <c r="E272" s="445"/>
      <c r="F272" s="445"/>
      <c r="G272" s="534"/>
      <c r="H272" s="531"/>
      <c r="I272" s="445"/>
      <c r="J272" s="445"/>
      <c r="K272" s="445"/>
      <c r="L272" s="445"/>
      <c r="M272" s="445"/>
      <c r="N272" s="445"/>
      <c r="O272" s="445"/>
      <c r="P272" s="445"/>
      <c r="Q272" s="445"/>
      <c r="R272" s="445"/>
      <c r="S272" s="445"/>
      <c r="T272" s="445"/>
      <c r="U272" s="445"/>
      <c r="V272" s="445"/>
      <c r="W272" s="445"/>
      <c r="X272" s="445"/>
      <c r="Y272" s="445"/>
      <c r="Z272" s="445"/>
    </row>
    <row r="273" spans="1:26" ht="15.75" customHeight="1" x14ac:dyDescent="0.25">
      <c r="A273" s="445"/>
      <c r="B273" s="445"/>
      <c r="C273" s="445"/>
      <c r="D273" s="445"/>
      <c r="E273" s="445"/>
      <c r="F273" s="445"/>
      <c r="G273" s="534"/>
      <c r="H273" s="531"/>
      <c r="I273" s="445"/>
      <c r="J273" s="445"/>
      <c r="K273" s="445"/>
      <c r="L273" s="445"/>
      <c r="M273" s="445"/>
      <c r="N273" s="445"/>
      <c r="O273" s="445"/>
      <c r="P273" s="445"/>
      <c r="Q273" s="445"/>
      <c r="R273" s="445"/>
      <c r="S273" s="445"/>
      <c r="T273" s="445"/>
      <c r="U273" s="445"/>
      <c r="V273" s="445"/>
      <c r="W273" s="445"/>
      <c r="X273" s="445"/>
      <c r="Y273" s="445"/>
      <c r="Z273" s="445"/>
    </row>
    <row r="274" spans="1:26" ht="15.75" customHeight="1" x14ac:dyDescent="0.25">
      <c r="A274" s="445"/>
      <c r="B274" s="445"/>
      <c r="C274" s="445"/>
      <c r="D274" s="445"/>
      <c r="E274" s="445"/>
      <c r="F274" s="445"/>
      <c r="G274" s="534"/>
      <c r="H274" s="531"/>
      <c r="I274" s="445"/>
      <c r="J274" s="445"/>
      <c r="K274" s="445"/>
      <c r="L274" s="445"/>
      <c r="M274" s="445"/>
      <c r="N274" s="445"/>
      <c r="O274" s="445"/>
      <c r="P274" s="445"/>
      <c r="Q274" s="445"/>
      <c r="R274" s="445"/>
      <c r="S274" s="445"/>
      <c r="T274" s="445"/>
      <c r="U274" s="445"/>
      <c r="V274" s="445"/>
      <c r="W274" s="445"/>
      <c r="X274" s="445"/>
      <c r="Y274" s="445"/>
      <c r="Z274" s="445"/>
    </row>
    <row r="275" spans="1:26" ht="15.75" customHeight="1" x14ac:dyDescent="0.25">
      <c r="A275" s="445"/>
      <c r="B275" s="445"/>
      <c r="C275" s="445"/>
      <c r="D275" s="445"/>
      <c r="E275" s="445"/>
      <c r="F275" s="445"/>
      <c r="G275" s="534"/>
      <c r="H275" s="531"/>
      <c r="I275" s="445"/>
      <c r="J275" s="445"/>
      <c r="K275" s="445"/>
      <c r="L275" s="445"/>
      <c r="M275" s="445"/>
      <c r="N275" s="445"/>
      <c r="O275" s="445"/>
      <c r="P275" s="445"/>
      <c r="Q275" s="445"/>
      <c r="R275" s="445"/>
      <c r="S275" s="445"/>
      <c r="T275" s="445"/>
      <c r="U275" s="445"/>
      <c r="V275" s="445"/>
      <c r="W275" s="445"/>
      <c r="X275" s="445"/>
      <c r="Y275" s="445"/>
      <c r="Z275" s="445"/>
    </row>
    <row r="276" spans="1:26" ht="15.75" customHeight="1" x14ac:dyDescent="0.25">
      <c r="A276" s="445"/>
      <c r="B276" s="445"/>
      <c r="C276" s="445"/>
      <c r="D276" s="445"/>
      <c r="E276" s="445"/>
      <c r="F276" s="445"/>
      <c r="G276" s="534"/>
      <c r="H276" s="531"/>
      <c r="I276" s="445"/>
      <c r="J276" s="445"/>
      <c r="K276" s="445"/>
      <c r="L276" s="445"/>
      <c r="M276" s="445"/>
      <c r="N276" s="445"/>
      <c r="O276" s="445"/>
      <c r="P276" s="445"/>
      <c r="Q276" s="445"/>
      <c r="R276" s="445"/>
      <c r="S276" s="445"/>
      <c r="T276" s="445"/>
      <c r="U276" s="445"/>
      <c r="V276" s="445"/>
      <c r="W276" s="445"/>
      <c r="X276" s="445"/>
      <c r="Y276" s="445"/>
      <c r="Z276" s="445"/>
    </row>
    <row r="277" spans="1:26" ht="15.75" customHeight="1" x14ac:dyDescent="0.25">
      <c r="A277" s="445"/>
      <c r="B277" s="445"/>
      <c r="C277" s="445"/>
      <c r="D277" s="445"/>
      <c r="E277" s="445"/>
      <c r="F277" s="445"/>
      <c r="G277" s="534"/>
      <c r="H277" s="531"/>
      <c r="I277" s="445"/>
      <c r="J277" s="445"/>
      <c r="K277" s="445"/>
      <c r="L277" s="445"/>
      <c r="M277" s="445"/>
      <c r="N277" s="445"/>
      <c r="O277" s="445"/>
      <c r="P277" s="445"/>
      <c r="Q277" s="445"/>
      <c r="R277" s="445"/>
      <c r="S277" s="445"/>
      <c r="T277" s="445"/>
      <c r="U277" s="445"/>
      <c r="V277" s="445"/>
      <c r="W277" s="445"/>
      <c r="X277" s="445"/>
      <c r="Y277" s="445"/>
      <c r="Z277" s="445"/>
    </row>
    <row r="278" spans="1:26" ht="15.75" customHeight="1" x14ac:dyDescent="0.25">
      <c r="A278" s="445"/>
      <c r="B278" s="445"/>
      <c r="C278" s="445"/>
      <c r="D278" s="445"/>
      <c r="E278" s="445"/>
      <c r="F278" s="445"/>
      <c r="G278" s="534"/>
      <c r="H278" s="531"/>
      <c r="I278" s="445"/>
      <c r="J278" s="445"/>
      <c r="K278" s="445"/>
      <c r="L278" s="445"/>
      <c r="M278" s="445"/>
      <c r="N278" s="445"/>
      <c r="O278" s="445"/>
      <c r="P278" s="445"/>
      <c r="Q278" s="445"/>
      <c r="R278" s="445"/>
      <c r="S278" s="445"/>
      <c r="T278" s="445"/>
      <c r="U278" s="445"/>
      <c r="V278" s="445"/>
      <c r="W278" s="445"/>
      <c r="X278" s="445"/>
      <c r="Y278" s="445"/>
      <c r="Z278" s="445"/>
    </row>
    <row r="279" spans="1:26" ht="15.75" customHeight="1" x14ac:dyDescent="0.25">
      <c r="A279" s="445"/>
      <c r="B279" s="445"/>
      <c r="C279" s="445"/>
      <c r="D279" s="445"/>
      <c r="E279" s="445"/>
      <c r="F279" s="445"/>
      <c r="G279" s="534"/>
      <c r="H279" s="531"/>
      <c r="I279" s="445"/>
      <c r="J279" s="445"/>
      <c r="K279" s="445"/>
      <c r="L279" s="445"/>
      <c r="M279" s="445"/>
      <c r="N279" s="445"/>
      <c r="O279" s="445"/>
      <c r="P279" s="445"/>
      <c r="Q279" s="445"/>
      <c r="R279" s="445"/>
      <c r="S279" s="445"/>
      <c r="T279" s="445"/>
      <c r="U279" s="445"/>
      <c r="V279" s="445"/>
      <c r="W279" s="445"/>
      <c r="X279" s="445"/>
      <c r="Y279" s="445"/>
      <c r="Z279" s="445"/>
    </row>
    <row r="280" spans="1:26" ht="15.75" customHeight="1" x14ac:dyDescent="0.25">
      <c r="A280" s="445"/>
      <c r="B280" s="445"/>
      <c r="C280" s="445"/>
      <c r="D280" s="445"/>
      <c r="E280" s="445"/>
      <c r="F280" s="445"/>
      <c r="G280" s="534"/>
      <c r="H280" s="531"/>
      <c r="I280" s="445"/>
      <c r="J280" s="445"/>
      <c r="K280" s="445"/>
      <c r="L280" s="445"/>
      <c r="M280" s="445"/>
      <c r="N280" s="445"/>
      <c r="O280" s="445"/>
      <c r="P280" s="445"/>
      <c r="Q280" s="445"/>
      <c r="R280" s="445"/>
      <c r="S280" s="445"/>
      <c r="T280" s="445"/>
      <c r="U280" s="445"/>
      <c r="V280" s="445"/>
      <c r="W280" s="445"/>
      <c r="X280" s="445"/>
      <c r="Y280" s="445"/>
      <c r="Z280" s="445"/>
    </row>
    <row r="281" spans="1:26" ht="15.75" customHeight="1" x14ac:dyDescent="0.25">
      <c r="A281" s="445"/>
      <c r="B281" s="445"/>
      <c r="C281" s="445"/>
      <c r="D281" s="445"/>
      <c r="E281" s="445"/>
      <c r="F281" s="445"/>
      <c r="G281" s="534"/>
      <c r="H281" s="531"/>
      <c r="I281" s="445"/>
      <c r="J281" s="445"/>
      <c r="K281" s="445"/>
      <c r="L281" s="445"/>
      <c r="M281" s="445"/>
      <c r="N281" s="445"/>
      <c r="O281" s="445"/>
      <c r="P281" s="445"/>
      <c r="Q281" s="445"/>
      <c r="R281" s="445"/>
      <c r="S281" s="445"/>
      <c r="T281" s="445"/>
      <c r="U281" s="445"/>
      <c r="V281" s="445"/>
      <c r="W281" s="445"/>
      <c r="X281" s="445"/>
      <c r="Y281" s="445"/>
      <c r="Z281" s="445"/>
    </row>
    <row r="282" spans="1:26" ht="15.75" customHeight="1" x14ac:dyDescent="0.25">
      <c r="A282" s="445"/>
      <c r="B282" s="445"/>
      <c r="C282" s="445"/>
      <c r="D282" s="445"/>
      <c r="E282" s="445"/>
      <c r="F282" s="445"/>
      <c r="G282" s="534"/>
      <c r="H282" s="531"/>
      <c r="I282" s="445"/>
      <c r="J282" s="445"/>
      <c r="K282" s="445"/>
      <c r="L282" s="445"/>
      <c r="M282" s="445"/>
      <c r="N282" s="445"/>
      <c r="O282" s="445"/>
      <c r="P282" s="445"/>
      <c r="Q282" s="445"/>
      <c r="R282" s="445"/>
      <c r="S282" s="445"/>
      <c r="T282" s="445"/>
      <c r="U282" s="445"/>
      <c r="V282" s="445"/>
      <c r="W282" s="445"/>
      <c r="X282" s="445"/>
      <c r="Y282" s="445"/>
      <c r="Z282" s="445"/>
    </row>
    <row r="283" spans="1:26" ht="15.75" customHeight="1" x14ac:dyDescent="0.25">
      <c r="A283" s="445"/>
      <c r="B283" s="445"/>
      <c r="C283" s="445"/>
      <c r="D283" s="445"/>
      <c r="E283" s="445"/>
      <c r="F283" s="445"/>
      <c r="G283" s="534"/>
      <c r="H283" s="531"/>
      <c r="I283" s="445"/>
      <c r="J283" s="445"/>
      <c r="K283" s="445"/>
      <c r="L283" s="445"/>
      <c r="M283" s="445"/>
      <c r="N283" s="445"/>
      <c r="O283" s="445"/>
      <c r="P283" s="445"/>
      <c r="Q283" s="445"/>
      <c r="R283" s="445"/>
      <c r="S283" s="445"/>
      <c r="T283" s="445"/>
      <c r="U283" s="445"/>
      <c r="V283" s="445"/>
      <c r="W283" s="445"/>
      <c r="X283" s="445"/>
      <c r="Y283" s="445"/>
      <c r="Z283" s="445"/>
    </row>
    <row r="284" spans="1:26" ht="15.75" customHeight="1" x14ac:dyDescent="0.25">
      <c r="A284" s="445"/>
      <c r="B284" s="445"/>
      <c r="C284" s="445"/>
      <c r="D284" s="445"/>
      <c r="E284" s="445"/>
      <c r="F284" s="445"/>
      <c r="G284" s="534"/>
      <c r="H284" s="531"/>
      <c r="I284" s="445"/>
      <c r="J284" s="445"/>
      <c r="K284" s="445"/>
      <c r="L284" s="445"/>
      <c r="M284" s="445"/>
      <c r="N284" s="445"/>
      <c r="O284" s="445"/>
      <c r="P284" s="445"/>
      <c r="Q284" s="445"/>
      <c r="R284" s="445"/>
      <c r="S284" s="445"/>
      <c r="T284" s="445"/>
      <c r="U284" s="445"/>
      <c r="V284" s="445"/>
      <c r="W284" s="445"/>
      <c r="X284" s="445"/>
      <c r="Y284" s="445"/>
      <c r="Z284" s="445"/>
    </row>
    <row r="285" spans="1:26" ht="15.75" customHeight="1" x14ac:dyDescent="0.25">
      <c r="A285" s="445"/>
      <c r="B285" s="445"/>
      <c r="C285" s="445"/>
      <c r="D285" s="445"/>
      <c r="E285" s="445"/>
      <c r="F285" s="445"/>
      <c r="G285" s="534"/>
      <c r="H285" s="531"/>
      <c r="I285" s="445"/>
      <c r="J285" s="445"/>
      <c r="K285" s="445"/>
      <c r="L285" s="445"/>
      <c r="M285" s="445"/>
      <c r="N285" s="445"/>
      <c r="O285" s="445"/>
      <c r="P285" s="445"/>
      <c r="Q285" s="445"/>
      <c r="R285" s="445"/>
      <c r="S285" s="445"/>
      <c r="T285" s="445"/>
      <c r="U285" s="445"/>
      <c r="V285" s="445"/>
      <c r="W285" s="445"/>
      <c r="X285" s="445"/>
      <c r="Y285" s="445"/>
      <c r="Z285" s="445"/>
    </row>
    <row r="286" spans="1:26" ht="15.75" customHeight="1" x14ac:dyDescent="0.25">
      <c r="A286" s="445"/>
      <c r="B286" s="445"/>
      <c r="C286" s="445"/>
      <c r="D286" s="445"/>
      <c r="E286" s="445"/>
      <c r="F286" s="445"/>
      <c r="G286" s="534"/>
      <c r="H286" s="531"/>
      <c r="I286" s="445"/>
      <c r="J286" s="445"/>
      <c r="K286" s="445"/>
      <c r="L286" s="445"/>
      <c r="M286" s="445"/>
      <c r="N286" s="445"/>
      <c r="O286" s="445"/>
      <c r="P286" s="445"/>
      <c r="Q286" s="445"/>
      <c r="R286" s="445"/>
      <c r="S286" s="445"/>
      <c r="T286" s="445"/>
      <c r="U286" s="445"/>
      <c r="V286" s="445"/>
      <c r="W286" s="445"/>
      <c r="X286" s="445"/>
      <c r="Y286" s="445"/>
      <c r="Z286" s="445"/>
    </row>
    <row r="287" spans="1:26" ht="15.75" customHeight="1" x14ac:dyDescent="0.25">
      <c r="A287" s="445"/>
      <c r="B287" s="445"/>
      <c r="C287" s="445"/>
      <c r="D287" s="445"/>
      <c r="E287" s="445"/>
      <c r="F287" s="445"/>
      <c r="G287" s="534"/>
      <c r="H287" s="531"/>
      <c r="I287" s="445"/>
      <c r="J287" s="445"/>
      <c r="K287" s="445"/>
      <c r="L287" s="445"/>
      <c r="M287" s="445"/>
      <c r="N287" s="445"/>
      <c r="O287" s="445"/>
      <c r="P287" s="445"/>
      <c r="Q287" s="445"/>
      <c r="R287" s="445"/>
      <c r="S287" s="445"/>
      <c r="T287" s="445"/>
      <c r="U287" s="445"/>
      <c r="V287" s="445"/>
      <c r="W287" s="445"/>
      <c r="X287" s="445"/>
      <c r="Y287" s="445"/>
      <c r="Z287" s="445"/>
    </row>
    <row r="288" spans="1:26" ht="15.75" customHeight="1" x14ac:dyDescent="0.25">
      <c r="A288" s="445"/>
      <c r="B288" s="445"/>
      <c r="C288" s="445"/>
      <c r="D288" s="445"/>
      <c r="E288" s="445"/>
      <c r="F288" s="445"/>
      <c r="G288" s="534"/>
      <c r="H288" s="531"/>
      <c r="I288" s="445"/>
      <c r="J288" s="445"/>
      <c r="K288" s="445"/>
      <c r="L288" s="445"/>
      <c r="M288" s="445"/>
      <c r="N288" s="445"/>
      <c r="O288" s="445"/>
      <c r="P288" s="445"/>
      <c r="Q288" s="445"/>
      <c r="R288" s="445"/>
      <c r="S288" s="445"/>
      <c r="T288" s="445"/>
      <c r="U288" s="445"/>
      <c r="V288" s="445"/>
      <c r="W288" s="445"/>
      <c r="X288" s="445"/>
      <c r="Y288" s="445"/>
      <c r="Z288" s="445"/>
    </row>
    <row r="289" spans="1:26" ht="15.75" customHeight="1" x14ac:dyDescent="0.25">
      <c r="A289" s="445"/>
      <c r="B289" s="445"/>
      <c r="C289" s="445"/>
      <c r="D289" s="445"/>
      <c r="E289" s="445"/>
      <c r="F289" s="445"/>
      <c r="G289" s="534"/>
      <c r="H289" s="531"/>
      <c r="I289" s="445"/>
      <c r="J289" s="445"/>
      <c r="K289" s="445"/>
      <c r="L289" s="445"/>
      <c r="M289" s="445"/>
      <c r="N289" s="445"/>
      <c r="O289" s="445"/>
      <c r="P289" s="445"/>
      <c r="Q289" s="445"/>
      <c r="R289" s="445"/>
      <c r="S289" s="445"/>
      <c r="T289" s="445"/>
      <c r="U289" s="445"/>
      <c r="V289" s="445"/>
      <c r="W289" s="445"/>
      <c r="X289" s="445"/>
      <c r="Y289" s="445"/>
      <c r="Z289" s="445"/>
    </row>
    <row r="290" spans="1:26" ht="15.75" customHeight="1" x14ac:dyDescent="0.25">
      <c r="A290" s="445"/>
      <c r="B290" s="445"/>
      <c r="C290" s="445"/>
      <c r="D290" s="445"/>
      <c r="E290" s="445"/>
      <c r="F290" s="445"/>
      <c r="G290" s="534"/>
      <c r="H290" s="531"/>
      <c r="I290" s="445"/>
      <c r="J290" s="445"/>
      <c r="K290" s="445"/>
      <c r="L290" s="445"/>
      <c r="M290" s="445"/>
      <c r="N290" s="445"/>
      <c r="O290" s="445"/>
      <c r="P290" s="445"/>
      <c r="Q290" s="445"/>
      <c r="R290" s="445"/>
      <c r="S290" s="445"/>
      <c r="T290" s="445"/>
      <c r="U290" s="445"/>
      <c r="V290" s="445"/>
      <c r="W290" s="445"/>
      <c r="X290" s="445"/>
      <c r="Y290" s="445"/>
      <c r="Z290" s="445"/>
    </row>
    <row r="291" spans="1:26" ht="15.75" customHeight="1" x14ac:dyDescent="0.25">
      <c r="A291" s="445"/>
      <c r="B291" s="445"/>
      <c r="C291" s="445"/>
      <c r="D291" s="445"/>
      <c r="E291" s="445"/>
      <c r="F291" s="445"/>
      <c r="G291" s="534"/>
      <c r="H291" s="531"/>
      <c r="I291" s="445"/>
      <c r="J291" s="445"/>
      <c r="K291" s="445"/>
      <c r="L291" s="445"/>
      <c r="M291" s="445"/>
      <c r="N291" s="445"/>
      <c r="O291" s="445"/>
      <c r="P291" s="445"/>
      <c r="Q291" s="445"/>
      <c r="R291" s="445"/>
      <c r="S291" s="445"/>
      <c r="T291" s="445"/>
      <c r="U291" s="445"/>
      <c r="V291" s="445"/>
      <c r="W291" s="445"/>
      <c r="X291" s="445"/>
      <c r="Y291" s="445"/>
      <c r="Z291" s="445"/>
    </row>
    <row r="292" spans="1:26" ht="15.75" customHeight="1" x14ac:dyDescent="0.25">
      <c r="A292" s="445"/>
      <c r="B292" s="445"/>
      <c r="C292" s="445"/>
      <c r="D292" s="445"/>
      <c r="E292" s="445"/>
      <c r="F292" s="445"/>
      <c r="G292" s="534"/>
      <c r="H292" s="531"/>
      <c r="I292" s="445"/>
      <c r="J292" s="445"/>
      <c r="K292" s="445"/>
      <c r="L292" s="445"/>
      <c r="M292" s="445"/>
      <c r="N292" s="445"/>
      <c r="O292" s="445"/>
      <c r="P292" s="445"/>
      <c r="Q292" s="445"/>
      <c r="R292" s="445"/>
      <c r="S292" s="445"/>
      <c r="T292" s="445"/>
      <c r="U292" s="445"/>
      <c r="V292" s="445"/>
      <c r="W292" s="445"/>
      <c r="X292" s="445"/>
      <c r="Y292" s="445"/>
      <c r="Z292" s="445"/>
    </row>
    <row r="293" spans="1:26" ht="15.75" customHeight="1" x14ac:dyDescent="0.25">
      <c r="A293" s="445"/>
      <c r="B293" s="445"/>
      <c r="C293" s="445"/>
      <c r="D293" s="445"/>
      <c r="E293" s="445"/>
      <c r="F293" s="445"/>
      <c r="G293" s="534"/>
      <c r="H293" s="531"/>
      <c r="I293" s="445"/>
      <c r="J293" s="445"/>
      <c r="K293" s="445"/>
      <c r="L293" s="445"/>
      <c r="M293" s="445"/>
      <c r="N293" s="445"/>
      <c r="O293" s="445"/>
      <c r="P293" s="445"/>
      <c r="Q293" s="445"/>
      <c r="R293" s="445"/>
      <c r="S293" s="445"/>
      <c r="T293" s="445"/>
      <c r="U293" s="445"/>
      <c r="V293" s="445"/>
      <c r="W293" s="445"/>
      <c r="X293" s="445"/>
      <c r="Y293" s="445"/>
      <c r="Z293" s="445"/>
    </row>
    <row r="294" spans="1:26" ht="15.75" customHeight="1" x14ac:dyDescent="0.25">
      <c r="A294" s="445"/>
      <c r="B294" s="445"/>
      <c r="C294" s="445"/>
      <c r="D294" s="445"/>
      <c r="E294" s="445"/>
      <c r="F294" s="445"/>
      <c r="G294" s="534"/>
      <c r="H294" s="531"/>
      <c r="I294" s="445"/>
      <c r="J294" s="445"/>
      <c r="K294" s="445"/>
      <c r="L294" s="445"/>
      <c r="M294" s="445"/>
      <c r="N294" s="445"/>
      <c r="O294" s="445"/>
      <c r="P294" s="445"/>
      <c r="Q294" s="445"/>
      <c r="R294" s="445"/>
      <c r="S294" s="445"/>
      <c r="T294" s="445"/>
      <c r="U294" s="445"/>
      <c r="V294" s="445"/>
      <c r="W294" s="445"/>
      <c r="X294" s="445"/>
      <c r="Y294" s="445"/>
      <c r="Z294" s="445"/>
    </row>
    <row r="295" spans="1:26" ht="15.75" customHeight="1" x14ac:dyDescent="0.25">
      <c r="A295" s="445"/>
      <c r="B295" s="445"/>
      <c r="C295" s="445"/>
      <c r="D295" s="445"/>
      <c r="E295" s="445"/>
      <c r="F295" s="445"/>
      <c r="G295" s="534"/>
      <c r="H295" s="531"/>
      <c r="I295" s="445"/>
      <c r="J295" s="445"/>
      <c r="K295" s="445"/>
      <c r="L295" s="445"/>
      <c r="M295" s="445"/>
      <c r="N295" s="445"/>
      <c r="O295" s="445"/>
      <c r="P295" s="445"/>
      <c r="Q295" s="445"/>
      <c r="R295" s="445"/>
      <c r="S295" s="445"/>
      <c r="T295" s="445"/>
      <c r="U295" s="445"/>
      <c r="V295" s="445"/>
      <c r="W295" s="445"/>
      <c r="X295" s="445"/>
      <c r="Y295" s="445"/>
      <c r="Z295" s="445"/>
    </row>
    <row r="296" spans="1:26" ht="15.75" customHeight="1" x14ac:dyDescent="0.25">
      <c r="A296" s="445"/>
      <c r="B296" s="445"/>
      <c r="C296" s="445"/>
      <c r="D296" s="445"/>
      <c r="E296" s="445"/>
      <c r="F296" s="445"/>
      <c r="G296" s="534"/>
      <c r="H296" s="531"/>
      <c r="I296" s="445"/>
      <c r="J296" s="445"/>
      <c r="K296" s="445"/>
      <c r="L296" s="445"/>
      <c r="M296" s="445"/>
      <c r="N296" s="445"/>
      <c r="O296" s="445"/>
      <c r="P296" s="445"/>
      <c r="Q296" s="445"/>
      <c r="R296" s="445"/>
      <c r="S296" s="445"/>
      <c r="T296" s="445"/>
      <c r="U296" s="445"/>
      <c r="V296" s="445"/>
      <c r="W296" s="445"/>
      <c r="X296" s="445"/>
      <c r="Y296" s="445"/>
      <c r="Z296" s="445"/>
    </row>
    <row r="297" spans="1:26" ht="15.75" customHeight="1" x14ac:dyDescent="0.25">
      <c r="A297" s="445"/>
      <c r="B297" s="445"/>
      <c r="C297" s="445"/>
      <c r="D297" s="445"/>
      <c r="E297" s="445"/>
      <c r="F297" s="445"/>
      <c r="G297" s="534"/>
      <c r="H297" s="531"/>
      <c r="I297" s="445"/>
      <c r="J297" s="445"/>
      <c r="K297" s="445"/>
      <c r="L297" s="445"/>
      <c r="M297" s="445"/>
      <c r="N297" s="445"/>
      <c r="O297" s="445"/>
      <c r="P297" s="445"/>
      <c r="Q297" s="445"/>
      <c r="R297" s="445"/>
      <c r="S297" s="445"/>
      <c r="T297" s="445"/>
      <c r="U297" s="445"/>
      <c r="V297" s="445"/>
      <c r="W297" s="445"/>
      <c r="X297" s="445"/>
      <c r="Y297" s="445"/>
      <c r="Z297" s="445"/>
    </row>
    <row r="298" spans="1:26" ht="15.75" customHeight="1" x14ac:dyDescent="0.25">
      <c r="A298" s="445"/>
      <c r="B298" s="445"/>
      <c r="C298" s="445"/>
      <c r="D298" s="445"/>
      <c r="E298" s="445"/>
      <c r="F298" s="445"/>
      <c r="G298" s="534"/>
      <c r="H298" s="531"/>
      <c r="I298" s="445"/>
      <c r="J298" s="445"/>
      <c r="K298" s="445"/>
      <c r="L298" s="445"/>
      <c r="M298" s="445"/>
      <c r="N298" s="445"/>
      <c r="O298" s="445"/>
      <c r="P298" s="445"/>
      <c r="Q298" s="445"/>
      <c r="R298" s="445"/>
      <c r="S298" s="445"/>
      <c r="T298" s="445"/>
      <c r="U298" s="445"/>
      <c r="V298" s="445"/>
      <c r="W298" s="445"/>
      <c r="X298" s="445"/>
      <c r="Y298" s="445"/>
      <c r="Z298" s="445"/>
    </row>
    <row r="299" spans="1:26" ht="15.75" customHeight="1" x14ac:dyDescent="0.25">
      <c r="A299" s="445"/>
      <c r="B299" s="445"/>
      <c r="C299" s="445"/>
      <c r="D299" s="445"/>
      <c r="E299" s="445"/>
      <c r="F299" s="445"/>
      <c r="G299" s="534"/>
      <c r="H299" s="531"/>
      <c r="I299" s="445"/>
      <c r="J299" s="445"/>
      <c r="K299" s="445"/>
      <c r="L299" s="445"/>
      <c r="M299" s="445"/>
      <c r="N299" s="445"/>
      <c r="O299" s="445"/>
      <c r="P299" s="445"/>
      <c r="Q299" s="445"/>
      <c r="R299" s="445"/>
      <c r="S299" s="445"/>
      <c r="T299" s="445"/>
      <c r="U299" s="445"/>
      <c r="V299" s="445"/>
      <c r="W299" s="445"/>
      <c r="X299" s="445"/>
      <c r="Y299" s="445"/>
      <c r="Z299" s="445"/>
    </row>
    <row r="300" spans="1:26" ht="15.75" customHeight="1" x14ac:dyDescent="0.25">
      <c r="A300" s="445"/>
      <c r="B300" s="445"/>
      <c r="C300" s="445"/>
      <c r="D300" s="445"/>
      <c r="E300" s="445"/>
      <c r="F300" s="445"/>
      <c r="G300" s="534"/>
      <c r="H300" s="531"/>
      <c r="I300" s="445"/>
      <c r="J300" s="445"/>
      <c r="K300" s="445"/>
      <c r="L300" s="445"/>
      <c r="M300" s="445"/>
      <c r="N300" s="445"/>
      <c r="O300" s="445"/>
      <c r="P300" s="445"/>
      <c r="Q300" s="445"/>
      <c r="R300" s="445"/>
      <c r="S300" s="445"/>
      <c r="T300" s="445"/>
      <c r="U300" s="445"/>
      <c r="V300" s="445"/>
      <c r="W300" s="445"/>
      <c r="X300" s="445"/>
      <c r="Y300" s="445"/>
      <c r="Z300" s="445"/>
    </row>
    <row r="301" spans="1:26" ht="15.75" customHeight="1" x14ac:dyDescent="0.25">
      <c r="A301" s="445"/>
      <c r="B301" s="445"/>
      <c r="C301" s="445"/>
      <c r="D301" s="445"/>
      <c r="E301" s="445"/>
      <c r="F301" s="445"/>
      <c r="G301" s="534"/>
      <c r="H301" s="531"/>
      <c r="I301" s="445"/>
      <c r="J301" s="445"/>
      <c r="K301" s="445"/>
      <c r="L301" s="445"/>
      <c r="M301" s="445"/>
      <c r="N301" s="445"/>
      <c r="O301" s="445"/>
      <c r="P301" s="445"/>
      <c r="Q301" s="445"/>
      <c r="R301" s="445"/>
      <c r="S301" s="445"/>
      <c r="T301" s="445"/>
      <c r="U301" s="445"/>
      <c r="V301" s="445"/>
      <c r="W301" s="445"/>
      <c r="X301" s="445"/>
      <c r="Y301" s="445"/>
      <c r="Z301" s="445"/>
    </row>
    <row r="302" spans="1:26" ht="15.75" customHeight="1" x14ac:dyDescent="0.25">
      <c r="A302" s="445"/>
      <c r="B302" s="445"/>
      <c r="C302" s="445"/>
      <c r="D302" s="445"/>
      <c r="E302" s="445"/>
      <c r="F302" s="445"/>
      <c r="G302" s="534"/>
      <c r="H302" s="531"/>
      <c r="I302" s="445"/>
      <c r="J302" s="445"/>
      <c r="K302" s="445"/>
      <c r="L302" s="445"/>
      <c r="M302" s="445"/>
      <c r="N302" s="445"/>
      <c r="O302" s="445"/>
      <c r="P302" s="445"/>
      <c r="Q302" s="445"/>
      <c r="R302" s="445"/>
      <c r="S302" s="445"/>
      <c r="T302" s="445"/>
      <c r="U302" s="445"/>
      <c r="V302" s="445"/>
      <c r="W302" s="445"/>
      <c r="X302" s="445"/>
      <c r="Y302" s="445"/>
      <c r="Z302" s="445"/>
    </row>
    <row r="303" spans="1:26" ht="15.75" customHeight="1" x14ac:dyDescent="0.25">
      <c r="A303" s="445"/>
      <c r="B303" s="445"/>
      <c r="C303" s="445"/>
      <c r="D303" s="445"/>
      <c r="E303" s="445"/>
      <c r="F303" s="445"/>
      <c r="G303" s="534"/>
      <c r="H303" s="531"/>
      <c r="I303" s="445"/>
      <c r="J303" s="445"/>
      <c r="K303" s="445"/>
      <c r="L303" s="445"/>
      <c r="M303" s="445"/>
      <c r="N303" s="445"/>
      <c r="O303" s="445"/>
      <c r="P303" s="445"/>
      <c r="Q303" s="445"/>
      <c r="R303" s="445"/>
      <c r="S303" s="445"/>
      <c r="T303" s="445"/>
      <c r="U303" s="445"/>
      <c r="V303" s="445"/>
      <c r="W303" s="445"/>
      <c r="X303" s="445"/>
      <c r="Y303" s="445"/>
      <c r="Z303" s="445"/>
    </row>
    <row r="304" spans="1:26" ht="15.75" customHeight="1" x14ac:dyDescent="0.25">
      <c r="A304" s="445"/>
      <c r="B304" s="445"/>
      <c r="C304" s="445"/>
      <c r="D304" s="445"/>
      <c r="E304" s="445"/>
      <c r="F304" s="445"/>
      <c r="G304" s="534"/>
      <c r="H304" s="531"/>
      <c r="I304" s="445"/>
      <c r="J304" s="445"/>
      <c r="K304" s="445"/>
      <c r="L304" s="445"/>
      <c r="M304" s="445"/>
      <c r="N304" s="445"/>
      <c r="O304" s="445"/>
      <c r="P304" s="445"/>
      <c r="Q304" s="445"/>
      <c r="R304" s="445"/>
      <c r="S304" s="445"/>
      <c r="T304" s="445"/>
      <c r="U304" s="445"/>
      <c r="V304" s="445"/>
      <c r="W304" s="445"/>
      <c r="X304" s="445"/>
      <c r="Y304" s="445"/>
      <c r="Z304" s="445"/>
    </row>
    <row r="305" spans="1:26" ht="15.75" customHeight="1" x14ac:dyDescent="0.25">
      <c r="A305" s="445"/>
      <c r="B305" s="445"/>
      <c r="C305" s="445"/>
      <c r="D305" s="445"/>
      <c r="E305" s="445"/>
      <c r="F305" s="445"/>
      <c r="G305" s="534"/>
      <c r="H305" s="531"/>
      <c r="I305" s="445"/>
      <c r="J305" s="445"/>
      <c r="K305" s="445"/>
      <c r="L305" s="445"/>
      <c r="M305" s="445"/>
      <c r="N305" s="445"/>
      <c r="O305" s="445"/>
      <c r="P305" s="445"/>
      <c r="Q305" s="445"/>
      <c r="R305" s="445"/>
      <c r="S305" s="445"/>
      <c r="T305" s="445"/>
      <c r="U305" s="445"/>
      <c r="V305" s="445"/>
      <c r="W305" s="445"/>
      <c r="X305" s="445"/>
      <c r="Y305" s="445"/>
      <c r="Z305" s="445"/>
    </row>
    <row r="306" spans="1:26" ht="15.75" customHeight="1" x14ac:dyDescent="0.25">
      <c r="A306" s="445"/>
      <c r="B306" s="445"/>
      <c r="C306" s="445"/>
      <c r="D306" s="445"/>
      <c r="E306" s="445"/>
      <c r="F306" s="445"/>
      <c r="G306" s="534"/>
      <c r="H306" s="531"/>
      <c r="I306" s="445"/>
      <c r="J306" s="445"/>
      <c r="K306" s="445"/>
      <c r="L306" s="445"/>
      <c r="M306" s="445"/>
      <c r="N306" s="445"/>
      <c r="O306" s="445"/>
      <c r="P306" s="445"/>
      <c r="Q306" s="445"/>
      <c r="R306" s="445"/>
      <c r="S306" s="445"/>
      <c r="T306" s="445"/>
      <c r="U306" s="445"/>
      <c r="V306" s="445"/>
      <c r="W306" s="445"/>
      <c r="X306" s="445"/>
      <c r="Y306" s="445"/>
      <c r="Z306" s="445"/>
    </row>
    <row r="307" spans="1:26" ht="15.75" customHeight="1" x14ac:dyDescent="0.25">
      <c r="A307" s="445"/>
      <c r="B307" s="445"/>
      <c r="C307" s="445"/>
      <c r="D307" s="445"/>
      <c r="E307" s="445"/>
      <c r="F307" s="445"/>
      <c r="G307" s="534"/>
      <c r="H307" s="531"/>
      <c r="I307" s="445"/>
      <c r="J307" s="445"/>
      <c r="K307" s="445"/>
      <c r="L307" s="445"/>
      <c r="M307" s="445"/>
      <c r="N307" s="445"/>
      <c r="O307" s="445"/>
      <c r="P307" s="445"/>
      <c r="Q307" s="445"/>
      <c r="R307" s="445"/>
      <c r="S307" s="445"/>
      <c r="T307" s="445"/>
      <c r="U307" s="445"/>
      <c r="V307" s="445"/>
      <c r="W307" s="445"/>
      <c r="X307" s="445"/>
      <c r="Y307" s="445"/>
      <c r="Z307" s="445"/>
    </row>
    <row r="308" spans="1:26" ht="15.75" customHeight="1" x14ac:dyDescent="0.25">
      <c r="A308" s="445"/>
      <c r="B308" s="445"/>
      <c r="C308" s="445"/>
      <c r="D308" s="445"/>
      <c r="E308" s="445"/>
      <c r="F308" s="445"/>
      <c r="G308" s="534"/>
      <c r="H308" s="531"/>
      <c r="I308" s="445"/>
      <c r="J308" s="445"/>
      <c r="K308" s="445"/>
      <c r="L308" s="445"/>
      <c r="M308" s="445"/>
      <c r="N308" s="445"/>
      <c r="O308" s="445"/>
      <c r="P308" s="445"/>
      <c r="Q308" s="445"/>
      <c r="R308" s="445"/>
      <c r="S308" s="445"/>
      <c r="T308" s="445"/>
      <c r="U308" s="445"/>
      <c r="V308" s="445"/>
      <c r="W308" s="445"/>
      <c r="X308" s="445"/>
      <c r="Y308" s="445"/>
      <c r="Z308" s="445"/>
    </row>
    <row r="309" spans="1:26" ht="15.75" customHeight="1" x14ac:dyDescent="0.25">
      <c r="A309" s="445"/>
      <c r="B309" s="445"/>
      <c r="C309" s="445"/>
      <c r="D309" s="445"/>
      <c r="E309" s="445"/>
      <c r="F309" s="445"/>
      <c r="G309" s="534"/>
      <c r="H309" s="531"/>
      <c r="I309" s="445"/>
      <c r="J309" s="445"/>
      <c r="K309" s="445"/>
      <c r="L309" s="445"/>
      <c r="M309" s="445"/>
      <c r="N309" s="445"/>
      <c r="O309" s="445"/>
      <c r="P309" s="445"/>
      <c r="Q309" s="445"/>
      <c r="R309" s="445"/>
      <c r="S309" s="445"/>
      <c r="T309" s="445"/>
      <c r="U309" s="445"/>
      <c r="V309" s="445"/>
      <c r="W309" s="445"/>
      <c r="X309" s="445"/>
      <c r="Y309" s="445"/>
      <c r="Z309" s="445"/>
    </row>
    <row r="310" spans="1:26" ht="15.75" customHeight="1" x14ac:dyDescent="0.25">
      <c r="A310" s="445"/>
      <c r="B310" s="445"/>
      <c r="C310" s="445"/>
      <c r="D310" s="445"/>
      <c r="E310" s="445"/>
      <c r="F310" s="445"/>
      <c r="G310" s="534"/>
      <c r="H310" s="531"/>
      <c r="I310" s="445"/>
      <c r="J310" s="445"/>
      <c r="K310" s="445"/>
      <c r="L310" s="445"/>
      <c r="M310" s="445"/>
      <c r="N310" s="445"/>
      <c r="O310" s="445"/>
      <c r="P310" s="445"/>
      <c r="Q310" s="445"/>
      <c r="R310" s="445"/>
      <c r="S310" s="445"/>
      <c r="T310" s="445"/>
      <c r="U310" s="445"/>
      <c r="V310" s="445"/>
      <c r="W310" s="445"/>
      <c r="X310" s="445"/>
      <c r="Y310" s="445"/>
      <c r="Z310" s="445"/>
    </row>
    <row r="311" spans="1:26" ht="15.75" customHeight="1" x14ac:dyDescent="0.25">
      <c r="A311" s="445"/>
      <c r="B311" s="445"/>
      <c r="C311" s="445"/>
      <c r="D311" s="445"/>
      <c r="E311" s="445"/>
      <c r="F311" s="445"/>
      <c r="G311" s="534"/>
      <c r="H311" s="531"/>
      <c r="I311" s="445"/>
      <c r="J311" s="445"/>
      <c r="K311" s="445"/>
      <c r="L311" s="445"/>
      <c r="M311" s="445"/>
      <c r="N311" s="445"/>
      <c r="O311" s="445"/>
      <c r="P311" s="445"/>
      <c r="Q311" s="445"/>
      <c r="R311" s="445"/>
      <c r="S311" s="445"/>
      <c r="T311" s="445"/>
      <c r="U311" s="445"/>
      <c r="V311" s="445"/>
      <c r="W311" s="445"/>
      <c r="X311" s="445"/>
      <c r="Y311" s="445"/>
      <c r="Z311" s="445"/>
    </row>
    <row r="312" spans="1:26" ht="15.75" customHeight="1" x14ac:dyDescent="0.25">
      <c r="A312" s="445"/>
      <c r="B312" s="445"/>
      <c r="C312" s="445"/>
      <c r="D312" s="445"/>
      <c r="E312" s="445"/>
      <c r="F312" s="445"/>
      <c r="G312" s="534"/>
      <c r="H312" s="531"/>
      <c r="I312" s="445"/>
      <c r="J312" s="445"/>
      <c r="K312" s="445"/>
      <c r="L312" s="445"/>
      <c r="M312" s="445"/>
      <c r="N312" s="445"/>
      <c r="O312" s="445"/>
      <c r="P312" s="445"/>
      <c r="Q312" s="445"/>
      <c r="R312" s="445"/>
      <c r="S312" s="445"/>
      <c r="T312" s="445"/>
      <c r="U312" s="445"/>
      <c r="V312" s="445"/>
      <c r="W312" s="445"/>
      <c r="X312" s="445"/>
      <c r="Y312" s="445"/>
      <c r="Z312" s="445"/>
    </row>
    <row r="313" spans="1:26" ht="15.75" customHeight="1" x14ac:dyDescent="0.25">
      <c r="A313" s="445"/>
      <c r="B313" s="445"/>
      <c r="C313" s="445"/>
      <c r="D313" s="445"/>
      <c r="E313" s="445"/>
      <c r="F313" s="445"/>
      <c r="G313" s="534"/>
      <c r="H313" s="531"/>
      <c r="I313" s="445"/>
      <c r="J313" s="445"/>
      <c r="K313" s="445"/>
      <c r="L313" s="445"/>
      <c r="M313" s="445"/>
      <c r="N313" s="445"/>
      <c r="O313" s="445"/>
      <c r="P313" s="445"/>
      <c r="Q313" s="445"/>
      <c r="R313" s="445"/>
      <c r="S313" s="445"/>
      <c r="T313" s="445"/>
      <c r="U313" s="445"/>
      <c r="V313" s="445"/>
      <c r="W313" s="445"/>
      <c r="X313" s="445"/>
      <c r="Y313" s="445"/>
      <c r="Z313" s="445"/>
    </row>
    <row r="314" spans="1:26" ht="15.75" customHeight="1" x14ac:dyDescent="0.25">
      <c r="A314" s="445"/>
      <c r="B314" s="445"/>
      <c r="C314" s="445"/>
      <c r="D314" s="445"/>
      <c r="E314" s="445"/>
      <c r="F314" s="445"/>
      <c r="G314" s="534"/>
      <c r="H314" s="531"/>
      <c r="I314" s="445"/>
      <c r="J314" s="445"/>
      <c r="K314" s="445"/>
      <c r="L314" s="445"/>
      <c r="M314" s="445"/>
      <c r="N314" s="445"/>
      <c r="O314" s="445"/>
      <c r="P314" s="445"/>
      <c r="Q314" s="445"/>
      <c r="R314" s="445"/>
      <c r="S314" s="445"/>
      <c r="T314" s="445"/>
      <c r="U314" s="445"/>
      <c r="V314" s="445"/>
      <c r="W314" s="445"/>
      <c r="X314" s="445"/>
      <c r="Y314" s="445"/>
      <c r="Z314" s="445"/>
    </row>
    <row r="315" spans="1:26" ht="15.75" customHeight="1" x14ac:dyDescent="0.25">
      <c r="A315" s="445"/>
      <c r="B315" s="445"/>
      <c r="C315" s="445"/>
      <c r="D315" s="445"/>
      <c r="E315" s="445"/>
      <c r="F315" s="445"/>
      <c r="G315" s="534"/>
      <c r="H315" s="531"/>
      <c r="I315" s="445"/>
      <c r="J315" s="445"/>
      <c r="K315" s="445"/>
      <c r="L315" s="445"/>
      <c r="M315" s="445"/>
      <c r="N315" s="445"/>
      <c r="O315" s="445"/>
      <c r="P315" s="445"/>
      <c r="Q315" s="445"/>
      <c r="R315" s="445"/>
      <c r="S315" s="445"/>
      <c r="T315" s="445"/>
      <c r="U315" s="445"/>
      <c r="V315" s="445"/>
      <c r="W315" s="445"/>
      <c r="X315" s="445"/>
      <c r="Y315" s="445"/>
      <c r="Z315" s="445"/>
    </row>
    <row r="316" spans="1:26" ht="15.75" customHeight="1" x14ac:dyDescent="0.25">
      <c r="A316" s="445"/>
      <c r="B316" s="445"/>
      <c r="C316" s="445"/>
      <c r="D316" s="445"/>
      <c r="E316" s="445"/>
      <c r="F316" s="445"/>
      <c r="G316" s="534"/>
      <c r="H316" s="531"/>
      <c r="I316" s="445"/>
      <c r="J316" s="445"/>
      <c r="K316" s="445"/>
      <c r="L316" s="445"/>
      <c r="M316" s="445"/>
      <c r="N316" s="445"/>
      <c r="O316" s="445"/>
      <c r="P316" s="445"/>
      <c r="Q316" s="445"/>
      <c r="R316" s="445"/>
      <c r="S316" s="445"/>
      <c r="T316" s="445"/>
      <c r="U316" s="445"/>
      <c r="V316" s="445"/>
      <c r="W316" s="445"/>
      <c r="X316" s="445"/>
      <c r="Y316" s="445"/>
      <c r="Z316" s="445"/>
    </row>
    <row r="317" spans="1:26" ht="15.75" customHeight="1" x14ac:dyDescent="0.25">
      <c r="A317" s="445"/>
      <c r="B317" s="445"/>
      <c r="C317" s="445"/>
      <c r="D317" s="445"/>
      <c r="E317" s="445"/>
      <c r="F317" s="445"/>
      <c r="G317" s="534"/>
      <c r="H317" s="531"/>
      <c r="I317" s="445"/>
      <c r="J317" s="445"/>
      <c r="K317" s="445"/>
      <c r="L317" s="445"/>
      <c r="M317" s="445"/>
      <c r="N317" s="445"/>
      <c r="O317" s="445"/>
      <c r="P317" s="445"/>
      <c r="Q317" s="445"/>
      <c r="R317" s="445"/>
      <c r="S317" s="445"/>
      <c r="T317" s="445"/>
      <c r="U317" s="445"/>
      <c r="V317" s="445"/>
      <c r="W317" s="445"/>
      <c r="X317" s="445"/>
      <c r="Y317" s="445"/>
      <c r="Z317" s="445"/>
    </row>
    <row r="318" spans="1:26" ht="15.75" customHeight="1" x14ac:dyDescent="0.25">
      <c r="A318" s="445"/>
      <c r="B318" s="445"/>
      <c r="C318" s="445"/>
      <c r="D318" s="445"/>
      <c r="E318" s="445"/>
      <c r="F318" s="445"/>
      <c r="G318" s="534"/>
      <c r="H318" s="531"/>
      <c r="I318" s="445"/>
      <c r="J318" s="445"/>
      <c r="K318" s="445"/>
      <c r="L318" s="445"/>
      <c r="M318" s="445"/>
      <c r="N318" s="445"/>
      <c r="O318" s="445"/>
      <c r="P318" s="445"/>
      <c r="Q318" s="445"/>
      <c r="R318" s="445"/>
      <c r="S318" s="445"/>
      <c r="T318" s="445"/>
      <c r="U318" s="445"/>
      <c r="V318" s="445"/>
      <c r="W318" s="445"/>
      <c r="X318" s="445"/>
      <c r="Y318" s="445"/>
      <c r="Z318" s="445"/>
    </row>
    <row r="319" spans="1:26" ht="15.75" customHeight="1" x14ac:dyDescent="0.25">
      <c r="A319" s="445"/>
      <c r="B319" s="445"/>
      <c r="C319" s="445"/>
      <c r="D319" s="445"/>
      <c r="E319" s="445"/>
      <c r="F319" s="445"/>
      <c r="G319" s="534"/>
      <c r="H319" s="531"/>
      <c r="I319" s="445"/>
      <c r="J319" s="445"/>
      <c r="K319" s="445"/>
      <c r="L319" s="445"/>
      <c r="M319" s="445"/>
      <c r="N319" s="445"/>
      <c r="O319" s="445"/>
      <c r="P319" s="445"/>
      <c r="Q319" s="445"/>
      <c r="R319" s="445"/>
      <c r="S319" s="445"/>
      <c r="T319" s="445"/>
      <c r="U319" s="445"/>
      <c r="V319" s="445"/>
      <c r="W319" s="445"/>
      <c r="X319" s="445"/>
      <c r="Y319" s="445"/>
      <c r="Z319" s="445"/>
    </row>
    <row r="320" spans="1:26" ht="15.75" customHeight="1" x14ac:dyDescent="0.25">
      <c r="A320" s="445"/>
      <c r="B320" s="445"/>
      <c r="C320" s="445"/>
      <c r="D320" s="445"/>
      <c r="E320" s="445"/>
      <c r="F320" s="445"/>
      <c r="G320" s="534"/>
      <c r="H320" s="531"/>
      <c r="I320" s="445"/>
      <c r="J320" s="445"/>
      <c r="K320" s="445"/>
      <c r="L320" s="445"/>
      <c r="M320" s="445"/>
      <c r="N320" s="445"/>
      <c r="O320" s="445"/>
      <c r="P320" s="445"/>
      <c r="Q320" s="445"/>
      <c r="R320" s="445"/>
      <c r="S320" s="445"/>
      <c r="T320" s="445"/>
      <c r="U320" s="445"/>
      <c r="V320" s="445"/>
      <c r="W320" s="445"/>
      <c r="X320" s="445"/>
      <c r="Y320" s="445"/>
      <c r="Z320" s="445"/>
    </row>
    <row r="321" spans="1:26" ht="15.75" customHeight="1" x14ac:dyDescent="0.25">
      <c r="A321" s="445"/>
      <c r="B321" s="445"/>
      <c r="C321" s="445"/>
      <c r="D321" s="445"/>
      <c r="E321" s="445"/>
      <c r="F321" s="445"/>
      <c r="G321" s="534"/>
      <c r="H321" s="531"/>
      <c r="I321" s="445"/>
      <c r="J321" s="445"/>
      <c r="K321" s="445"/>
      <c r="L321" s="445"/>
      <c r="M321" s="445"/>
      <c r="N321" s="445"/>
      <c r="O321" s="445"/>
      <c r="P321" s="445"/>
      <c r="Q321" s="445"/>
      <c r="R321" s="445"/>
      <c r="S321" s="445"/>
      <c r="T321" s="445"/>
      <c r="U321" s="445"/>
      <c r="V321" s="445"/>
      <c r="W321" s="445"/>
      <c r="X321" s="445"/>
      <c r="Y321" s="445"/>
      <c r="Z321" s="445"/>
    </row>
    <row r="322" spans="1:26" ht="15.75" customHeight="1" x14ac:dyDescent="0.25">
      <c r="A322" s="445"/>
      <c r="B322" s="445"/>
      <c r="C322" s="445"/>
      <c r="D322" s="445"/>
      <c r="E322" s="445"/>
      <c r="F322" s="445"/>
      <c r="G322" s="534"/>
      <c r="H322" s="531"/>
      <c r="I322" s="445"/>
      <c r="J322" s="445"/>
      <c r="K322" s="445"/>
      <c r="L322" s="445"/>
      <c r="M322" s="445"/>
      <c r="N322" s="445"/>
      <c r="O322" s="445"/>
      <c r="P322" s="445"/>
      <c r="Q322" s="445"/>
      <c r="R322" s="445"/>
      <c r="S322" s="445"/>
      <c r="T322" s="445"/>
      <c r="U322" s="445"/>
      <c r="V322" s="445"/>
      <c r="W322" s="445"/>
      <c r="X322" s="445"/>
      <c r="Y322" s="445"/>
      <c r="Z322" s="445"/>
    </row>
    <row r="323" spans="1:26" ht="15.75" customHeight="1" x14ac:dyDescent="0.25">
      <c r="A323" s="445"/>
      <c r="B323" s="445"/>
      <c r="C323" s="445"/>
      <c r="D323" s="445"/>
      <c r="E323" s="445"/>
      <c r="F323" s="445"/>
      <c r="G323" s="534"/>
      <c r="H323" s="531"/>
      <c r="I323" s="445"/>
      <c r="J323" s="445"/>
      <c r="K323" s="445"/>
      <c r="L323" s="445"/>
      <c r="M323" s="445"/>
      <c r="N323" s="445"/>
      <c r="O323" s="445"/>
      <c r="P323" s="445"/>
      <c r="Q323" s="445"/>
      <c r="R323" s="445"/>
      <c r="S323" s="445"/>
      <c r="T323" s="445"/>
      <c r="U323" s="445"/>
      <c r="V323" s="445"/>
      <c r="W323" s="445"/>
      <c r="X323" s="445"/>
      <c r="Y323" s="445"/>
      <c r="Z323" s="445"/>
    </row>
    <row r="324" spans="1:26" ht="15.75" customHeight="1" x14ac:dyDescent="0.25">
      <c r="A324" s="445"/>
      <c r="B324" s="445"/>
      <c r="C324" s="445"/>
      <c r="D324" s="445"/>
      <c r="E324" s="445"/>
      <c r="F324" s="445"/>
      <c r="G324" s="534"/>
      <c r="H324" s="531"/>
      <c r="I324" s="445"/>
      <c r="J324" s="445"/>
      <c r="K324" s="445"/>
      <c r="L324" s="445"/>
      <c r="M324" s="445"/>
      <c r="N324" s="445"/>
      <c r="O324" s="445"/>
      <c r="P324" s="445"/>
      <c r="Q324" s="445"/>
      <c r="R324" s="445"/>
      <c r="S324" s="445"/>
      <c r="T324" s="445"/>
      <c r="U324" s="445"/>
      <c r="V324" s="445"/>
      <c r="W324" s="445"/>
      <c r="X324" s="445"/>
      <c r="Y324" s="445"/>
      <c r="Z324" s="445"/>
    </row>
    <row r="325" spans="1:26" ht="15.75" customHeight="1" x14ac:dyDescent="0.25">
      <c r="A325" s="445"/>
      <c r="B325" s="445"/>
      <c r="C325" s="445"/>
      <c r="D325" s="445"/>
      <c r="E325" s="445"/>
      <c r="F325" s="445"/>
      <c r="G325" s="534"/>
      <c r="H325" s="531"/>
      <c r="I325" s="445"/>
      <c r="J325" s="445"/>
      <c r="K325" s="445"/>
      <c r="L325" s="445"/>
      <c r="M325" s="445"/>
      <c r="N325" s="445"/>
      <c r="O325" s="445"/>
      <c r="P325" s="445"/>
      <c r="Q325" s="445"/>
      <c r="R325" s="445"/>
      <c r="S325" s="445"/>
      <c r="T325" s="445"/>
      <c r="U325" s="445"/>
      <c r="V325" s="445"/>
      <c r="W325" s="445"/>
      <c r="X325" s="445"/>
      <c r="Y325" s="445"/>
      <c r="Z325" s="445"/>
    </row>
    <row r="326" spans="1:26" ht="15.75" customHeight="1" x14ac:dyDescent="0.25">
      <c r="A326" s="445"/>
      <c r="B326" s="445"/>
      <c r="C326" s="445"/>
      <c r="D326" s="445"/>
      <c r="E326" s="445"/>
      <c r="F326" s="445"/>
      <c r="G326" s="534"/>
      <c r="H326" s="531"/>
      <c r="I326" s="445"/>
      <c r="J326" s="445"/>
      <c r="K326" s="445"/>
      <c r="L326" s="445"/>
      <c r="M326" s="445"/>
      <c r="N326" s="445"/>
      <c r="O326" s="445"/>
      <c r="P326" s="445"/>
      <c r="Q326" s="445"/>
      <c r="R326" s="445"/>
      <c r="S326" s="445"/>
      <c r="T326" s="445"/>
      <c r="U326" s="445"/>
      <c r="V326" s="445"/>
      <c r="W326" s="445"/>
      <c r="X326" s="445"/>
      <c r="Y326" s="445"/>
      <c r="Z326" s="445"/>
    </row>
    <row r="327" spans="1:26" ht="15.75" customHeight="1" x14ac:dyDescent="0.25">
      <c r="A327" s="445"/>
      <c r="B327" s="445"/>
      <c r="C327" s="445"/>
      <c r="D327" s="445"/>
      <c r="E327" s="445"/>
      <c r="F327" s="445"/>
      <c r="G327" s="534"/>
      <c r="H327" s="531"/>
      <c r="I327" s="445"/>
      <c r="J327" s="445"/>
      <c r="K327" s="445"/>
      <c r="L327" s="445"/>
      <c r="M327" s="445"/>
      <c r="N327" s="445"/>
      <c r="O327" s="445"/>
      <c r="P327" s="445"/>
      <c r="Q327" s="445"/>
      <c r="R327" s="445"/>
      <c r="S327" s="445"/>
      <c r="T327" s="445"/>
      <c r="U327" s="445"/>
      <c r="V327" s="445"/>
      <c r="W327" s="445"/>
      <c r="X327" s="445"/>
      <c r="Y327" s="445"/>
      <c r="Z327" s="445"/>
    </row>
    <row r="328" spans="1:26" ht="15.75" customHeight="1" x14ac:dyDescent="0.25">
      <c r="A328" s="445"/>
      <c r="B328" s="445"/>
      <c r="C328" s="445"/>
      <c r="D328" s="445"/>
      <c r="E328" s="445"/>
      <c r="F328" s="445"/>
      <c r="G328" s="534"/>
      <c r="H328" s="531"/>
      <c r="I328" s="445"/>
      <c r="J328" s="445"/>
      <c r="K328" s="445"/>
      <c r="L328" s="445"/>
      <c r="M328" s="445"/>
      <c r="N328" s="445"/>
      <c r="O328" s="445"/>
      <c r="P328" s="445"/>
      <c r="Q328" s="445"/>
      <c r="R328" s="445"/>
      <c r="S328" s="445"/>
      <c r="T328" s="445"/>
      <c r="U328" s="445"/>
      <c r="V328" s="445"/>
      <c r="W328" s="445"/>
      <c r="X328" s="445"/>
      <c r="Y328" s="445"/>
      <c r="Z328" s="445"/>
    </row>
    <row r="329" spans="1:26" ht="15.75" customHeight="1" x14ac:dyDescent="0.25">
      <c r="A329" s="445"/>
      <c r="B329" s="445"/>
      <c r="C329" s="445"/>
      <c r="D329" s="445"/>
      <c r="E329" s="445"/>
      <c r="F329" s="445"/>
      <c r="G329" s="534"/>
      <c r="H329" s="531"/>
      <c r="I329" s="445"/>
      <c r="J329" s="445"/>
      <c r="K329" s="445"/>
      <c r="L329" s="445"/>
      <c r="M329" s="445"/>
      <c r="N329" s="445"/>
      <c r="O329" s="445"/>
      <c r="P329" s="445"/>
      <c r="Q329" s="445"/>
      <c r="R329" s="445"/>
      <c r="S329" s="445"/>
      <c r="T329" s="445"/>
      <c r="U329" s="445"/>
      <c r="V329" s="445"/>
      <c r="W329" s="445"/>
      <c r="X329" s="445"/>
      <c r="Y329" s="445"/>
      <c r="Z329" s="445"/>
    </row>
    <row r="330" spans="1:26" ht="15.75" customHeight="1" x14ac:dyDescent="0.25">
      <c r="A330" s="445"/>
      <c r="B330" s="445"/>
      <c r="C330" s="445"/>
      <c r="D330" s="445"/>
      <c r="E330" s="445"/>
      <c r="F330" s="445"/>
      <c r="G330" s="534"/>
      <c r="H330" s="531"/>
      <c r="I330" s="445"/>
      <c r="J330" s="445"/>
      <c r="K330" s="445"/>
      <c r="L330" s="445"/>
      <c r="M330" s="445"/>
      <c r="N330" s="445"/>
      <c r="O330" s="445"/>
      <c r="P330" s="445"/>
      <c r="Q330" s="445"/>
      <c r="R330" s="445"/>
      <c r="S330" s="445"/>
      <c r="T330" s="445"/>
      <c r="U330" s="445"/>
      <c r="V330" s="445"/>
      <c r="W330" s="445"/>
      <c r="X330" s="445"/>
      <c r="Y330" s="445"/>
      <c r="Z330" s="445"/>
    </row>
    <row r="331" spans="1:26" ht="15.75" customHeight="1" x14ac:dyDescent="0.25">
      <c r="A331" s="445"/>
      <c r="B331" s="445"/>
      <c r="C331" s="445"/>
      <c r="D331" s="445"/>
      <c r="E331" s="445"/>
      <c r="F331" s="445"/>
      <c r="G331" s="534"/>
      <c r="H331" s="531"/>
      <c r="I331" s="445"/>
      <c r="J331" s="445"/>
      <c r="K331" s="445"/>
      <c r="L331" s="445"/>
      <c r="M331" s="445"/>
      <c r="N331" s="445"/>
      <c r="O331" s="445"/>
      <c r="P331" s="445"/>
      <c r="Q331" s="445"/>
      <c r="R331" s="445"/>
      <c r="S331" s="445"/>
      <c r="T331" s="445"/>
      <c r="U331" s="445"/>
      <c r="V331" s="445"/>
      <c r="W331" s="445"/>
      <c r="X331" s="445"/>
      <c r="Y331" s="445"/>
      <c r="Z331" s="445"/>
    </row>
    <row r="332" spans="1:26" ht="15.75" customHeight="1" x14ac:dyDescent="0.25">
      <c r="A332" s="445"/>
      <c r="B332" s="445"/>
      <c r="C332" s="445"/>
      <c r="D332" s="445"/>
      <c r="E332" s="445"/>
      <c r="F332" s="445"/>
      <c r="G332" s="534"/>
      <c r="H332" s="531"/>
      <c r="I332" s="445"/>
      <c r="J332" s="445"/>
      <c r="K332" s="445"/>
      <c r="L332" s="445"/>
      <c r="M332" s="445"/>
      <c r="N332" s="445"/>
      <c r="O332" s="445"/>
      <c r="P332" s="445"/>
      <c r="Q332" s="445"/>
      <c r="R332" s="445"/>
      <c r="S332" s="445"/>
      <c r="T332" s="445"/>
      <c r="U332" s="445"/>
      <c r="V332" s="445"/>
      <c r="W332" s="445"/>
      <c r="X332" s="445"/>
      <c r="Y332" s="445"/>
      <c r="Z332" s="445"/>
    </row>
    <row r="333" spans="1:26" ht="15.75" customHeight="1" x14ac:dyDescent="0.25">
      <c r="A333" s="445"/>
      <c r="B333" s="445"/>
      <c r="C333" s="445"/>
      <c r="D333" s="445"/>
      <c r="E333" s="445"/>
      <c r="F333" s="445"/>
      <c r="G333" s="534"/>
      <c r="H333" s="531"/>
      <c r="I333" s="445"/>
      <c r="J333" s="445"/>
      <c r="K333" s="445"/>
      <c r="L333" s="445"/>
      <c r="M333" s="445"/>
      <c r="N333" s="445"/>
      <c r="O333" s="445"/>
      <c r="P333" s="445"/>
      <c r="Q333" s="445"/>
      <c r="R333" s="445"/>
      <c r="S333" s="445"/>
      <c r="T333" s="445"/>
      <c r="U333" s="445"/>
      <c r="V333" s="445"/>
      <c r="W333" s="445"/>
      <c r="X333" s="445"/>
      <c r="Y333" s="445"/>
      <c r="Z333" s="445"/>
    </row>
    <row r="334" spans="1:26" ht="15.75" customHeight="1" x14ac:dyDescent="0.25">
      <c r="A334" s="445"/>
      <c r="B334" s="445"/>
      <c r="C334" s="445"/>
      <c r="D334" s="445"/>
      <c r="E334" s="445"/>
      <c r="F334" s="445"/>
      <c r="G334" s="534"/>
      <c r="H334" s="531"/>
      <c r="I334" s="445"/>
      <c r="J334" s="445"/>
      <c r="K334" s="445"/>
      <c r="L334" s="445"/>
      <c r="M334" s="445"/>
      <c r="N334" s="445"/>
      <c r="O334" s="445"/>
      <c r="P334" s="445"/>
      <c r="Q334" s="445"/>
      <c r="R334" s="445"/>
      <c r="S334" s="445"/>
      <c r="T334" s="445"/>
      <c r="U334" s="445"/>
      <c r="V334" s="445"/>
      <c r="W334" s="445"/>
      <c r="X334" s="445"/>
      <c r="Y334" s="445"/>
      <c r="Z334" s="445"/>
    </row>
    <row r="335" spans="1:26" ht="15.75" customHeight="1" x14ac:dyDescent="0.25">
      <c r="A335" s="445"/>
      <c r="B335" s="445"/>
      <c r="C335" s="445"/>
      <c r="D335" s="445"/>
      <c r="E335" s="445"/>
      <c r="F335" s="445"/>
      <c r="G335" s="534"/>
      <c r="H335" s="531"/>
      <c r="I335" s="445"/>
      <c r="J335" s="445"/>
      <c r="K335" s="445"/>
      <c r="L335" s="445"/>
      <c r="M335" s="445"/>
      <c r="N335" s="445"/>
      <c r="O335" s="445"/>
      <c r="P335" s="445"/>
      <c r="Q335" s="445"/>
      <c r="R335" s="445"/>
      <c r="S335" s="445"/>
      <c r="T335" s="445"/>
      <c r="U335" s="445"/>
      <c r="V335" s="445"/>
      <c r="W335" s="445"/>
      <c r="X335" s="445"/>
      <c r="Y335" s="445"/>
      <c r="Z335" s="445"/>
    </row>
    <row r="336" spans="1:26" ht="15.75" customHeight="1" x14ac:dyDescent="0.25">
      <c r="A336" s="445"/>
      <c r="B336" s="445"/>
      <c r="C336" s="445"/>
      <c r="D336" s="445"/>
      <c r="E336" s="445"/>
      <c r="F336" s="445"/>
      <c r="G336" s="534"/>
      <c r="H336" s="531"/>
      <c r="I336" s="445"/>
      <c r="J336" s="445"/>
      <c r="K336" s="445"/>
      <c r="L336" s="445"/>
      <c r="M336" s="445"/>
      <c r="N336" s="445"/>
      <c r="O336" s="445"/>
      <c r="P336" s="445"/>
      <c r="Q336" s="445"/>
      <c r="R336" s="445"/>
      <c r="S336" s="445"/>
      <c r="T336" s="445"/>
      <c r="U336" s="445"/>
      <c r="V336" s="445"/>
      <c r="W336" s="445"/>
      <c r="X336" s="445"/>
      <c r="Y336" s="445"/>
      <c r="Z336" s="445"/>
    </row>
    <row r="337" spans="1:26" ht="15.75" customHeight="1" x14ac:dyDescent="0.25">
      <c r="A337" s="445"/>
      <c r="B337" s="445"/>
      <c r="C337" s="445"/>
      <c r="D337" s="445"/>
      <c r="E337" s="445"/>
      <c r="F337" s="445"/>
      <c r="G337" s="534"/>
      <c r="H337" s="531"/>
      <c r="I337" s="445"/>
      <c r="J337" s="445"/>
      <c r="K337" s="445"/>
      <c r="L337" s="445"/>
      <c r="M337" s="445"/>
      <c r="N337" s="445"/>
      <c r="O337" s="445"/>
      <c r="P337" s="445"/>
      <c r="Q337" s="445"/>
      <c r="R337" s="445"/>
      <c r="S337" s="445"/>
      <c r="T337" s="445"/>
      <c r="U337" s="445"/>
      <c r="V337" s="445"/>
      <c r="W337" s="445"/>
      <c r="X337" s="445"/>
      <c r="Y337" s="445"/>
      <c r="Z337" s="445"/>
    </row>
    <row r="338" spans="1:26" ht="15.75" customHeight="1" x14ac:dyDescent="0.25">
      <c r="A338" s="445"/>
      <c r="B338" s="445"/>
      <c r="C338" s="445"/>
      <c r="D338" s="445"/>
      <c r="E338" s="445"/>
      <c r="F338" s="445"/>
      <c r="G338" s="534"/>
      <c r="H338" s="531"/>
      <c r="I338" s="445"/>
      <c r="J338" s="445"/>
      <c r="K338" s="445"/>
      <c r="L338" s="445"/>
      <c r="M338" s="445"/>
      <c r="N338" s="445"/>
      <c r="O338" s="445"/>
      <c r="P338" s="445"/>
      <c r="Q338" s="445"/>
      <c r="R338" s="445"/>
      <c r="S338" s="445"/>
      <c r="T338" s="445"/>
      <c r="U338" s="445"/>
      <c r="V338" s="445"/>
      <c r="W338" s="445"/>
      <c r="X338" s="445"/>
      <c r="Y338" s="445"/>
      <c r="Z338" s="445"/>
    </row>
    <row r="339" spans="1:26" ht="15.75" customHeight="1" x14ac:dyDescent="0.25">
      <c r="A339" s="445"/>
      <c r="B339" s="445"/>
      <c r="C339" s="445"/>
      <c r="D339" s="445"/>
      <c r="E339" s="445"/>
      <c r="F339" s="445"/>
      <c r="G339" s="534"/>
      <c r="H339" s="531"/>
      <c r="I339" s="445"/>
      <c r="J339" s="445"/>
      <c r="K339" s="445"/>
      <c r="L339" s="445"/>
      <c r="M339" s="445"/>
      <c r="N339" s="445"/>
      <c r="O339" s="445"/>
      <c r="P339" s="445"/>
      <c r="Q339" s="445"/>
      <c r="R339" s="445"/>
      <c r="S339" s="445"/>
      <c r="T339" s="445"/>
      <c r="U339" s="445"/>
      <c r="V339" s="445"/>
      <c r="W339" s="445"/>
      <c r="X339" s="445"/>
      <c r="Y339" s="445"/>
      <c r="Z339" s="445"/>
    </row>
    <row r="340" spans="1:26" ht="15.75" customHeight="1" x14ac:dyDescent="0.25">
      <c r="A340" s="445"/>
      <c r="B340" s="445"/>
      <c r="C340" s="445"/>
      <c r="D340" s="445"/>
      <c r="E340" s="445"/>
      <c r="F340" s="445"/>
      <c r="G340" s="534"/>
      <c r="H340" s="531"/>
      <c r="I340" s="445"/>
      <c r="J340" s="445"/>
      <c r="K340" s="445"/>
      <c r="L340" s="445"/>
      <c r="M340" s="445"/>
      <c r="N340" s="445"/>
      <c r="O340" s="445"/>
      <c r="P340" s="445"/>
      <c r="Q340" s="445"/>
      <c r="R340" s="445"/>
      <c r="S340" s="445"/>
      <c r="T340" s="445"/>
      <c r="U340" s="445"/>
      <c r="V340" s="445"/>
      <c r="W340" s="445"/>
      <c r="X340" s="445"/>
      <c r="Y340" s="445"/>
      <c r="Z340" s="445"/>
    </row>
    <row r="341" spans="1:26" ht="15.75" customHeight="1" x14ac:dyDescent="0.25">
      <c r="A341" s="445"/>
      <c r="B341" s="445"/>
      <c r="C341" s="445"/>
      <c r="D341" s="445"/>
      <c r="E341" s="445"/>
      <c r="F341" s="445"/>
      <c r="G341" s="534"/>
      <c r="H341" s="531"/>
      <c r="I341" s="445"/>
      <c r="J341" s="445"/>
      <c r="K341" s="445"/>
      <c r="L341" s="445"/>
      <c r="M341" s="445"/>
      <c r="N341" s="445"/>
      <c r="O341" s="445"/>
      <c r="P341" s="445"/>
      <c r="Q341" s="445"/>
      <c r="R341" s="445"/>
      <c r="S341" s="445"/>
      <c r="T341" s="445"/>
      <c r="U341" s="445"/>
      <c r="V341" s="445"/>
      <c r="W341" s="445"/>
      <c r="X341" s="445"/>
      <c r="Y341" s="445"/>
      <c r="Z341" s="445"/>
    </row>
    <row r="342" spans="1:26" ht="15.75" customHeight="1" x14ac:dyDescent="0.25">
      <c r="A342" s="445"/>
      <c r="B342" s="445"/>
      <c r="C342" s="445"/>
      <c r="D342" s="445"/>
      <c r="E342" s="445"/>
      <c r="F342" s="445"/>
      <c r="G342" s="534"/>
      <c r="H342" s="531"/>
      <c r="I342" s="445"/>
      <c r="J342" s="445"/>
      <c r="K342" s="445"/>
      <c r="L342" s="445"/>
      <c r="M342" s="445"/>
      <c r="N342" s="445"/>
      <c r="O342" s="445"/>
      <c r="P342" s="445"/>
      <c r="Q342" s="445"/>
      <c r="R342" s="445"/>
      <c r="S342" s="445"/>
      <c r="T342" s="445"/>
      <c r="U342" s="445"/>
      <c r="V342" s="445"/>
      <c r="W342" s="445"/>
      <c r="X342" s="445"/>
      <c r="Y342" s="445"/>
      <c r="Z342" s="445"/>
    </row>
    <row r="343" spans="1:26" ht="15.75" customHeight="1" x14ac:dyDescent="0.25">
      <c r="A343" s="445"/>
      <c r="B343" s="445"/>
      <c r="C343" s="445"/>
      <c r="D343" s="445"/>
      <c r="E343" s="445"/>
      <c r="F343" s="445"/>
      <c r="G343" s="534"/>
      <c r="H343" s="531"/>
      <c r="I343" s="445"/>
      <c r="J343" s="445"/>
      <c r="K343" s="445"/>
      <c r="L343" s="445"/>
      <c r="M343" s="445"/>
      <c r="N343" s="445"/>
      <c r="O343" s="445"/>
      <c r="P343" s="445"/>
      <c r="Q343" s="445"/>
      <c r="R343" s="445"/>
      <c r="S343" s="445"/>
      <c r="T343" s="445"/>
      <c r="U343" s="445"/>
      <c r="V343" s="445"/>
      <c r="W343" s="445"/>
      <c r="X343" s="445"/>
      <c r="Y343" s="445"/>
      <c r="Z343" s="445"/>
    </row>
    <row r="344" spans="1:26" ht="15.75" customHeight="1" x14ac:dyDescent="0.25">
      <c r="A344" s="445"/>
      <c r="B344" s="445"/>
      <c r="C344" s="445"/>
      <c r="D344" s="445"/>
      <c r="E344" s="445"/>
      <c r="F344" s="445"/>
      <c r="G344" s="534"/>
      <c r="H344" s="531"/>
      <c r="I344" s="445"/>
      <c r="J344" s="445"/>
      <c r="K344" s="445"/>
      <c r="L344" s="445"/>
      <c r="M344" s="445"/>
      <c r="N344" s="445"/>
      <c r="O344" s="445"/>
      <c r="P344" s="445"/>
      <c r="Q344" s="445"/>
      <c r="R344" s="445"/>
      <c r="S344" s="445"/>
      <c r="T344" s="445"/>
      <c r="U344" s="445"/>
      <c r="V344" s="445"/>
      <c r="W344" s="445"/>
      <c r="X344" s="445"/>
      <c r="Y344" s="445"/>
      <c r="Z344" s="445"/>
    </row>
    <row r="345" spans="1:26" ht="15.75" customHeight="1" x14ac:dyDescent="0.25">
      <c r="A345" s="445"/>
      <c r="B345" s="445"/>
      <c r="C345" s="445"/>
      <c r="D345" s="445"/>
      <c r="E345" s="445"/>
      <c r="F345" s="445"/>
      <c r="G345" s="534"/>
      <c r="H345" s="531"/>
      <c r="I345" s="445"/>
      <c r="J345" s="445"/>
      <c r="K345" s="445"/>
      <c r="L345" s="445"/>
      <c r="M345" s="445"/>
      <c r="N345" s="445"/>
      <c r="O345" s="445"/>
      <c r="P345" s="445"/>
      <c r="Q345" s="445"/>
      <c r="R345" s="445"/>
      <c r="S345" s="445"/>
      <c r="T345" s="445"/>
      <c r="U345" s="445"/>
      <c r="V345" s="445"/>
      <c r="W345" s="445"/>
      <c r="X345" s="445"/>
      <c r="Y345" s="445"/>
      <c r="Z345" s="445"/>
    </row>
    <row r="346" spans="1:26" ht="15.75" customHeight="1" x14ac:dyDescent="0.25">
      <c r="A346" s="445"/>
      <c r="B346" s="445"/>
      <c r="C346" s="445"/>
      <c r="D346" s="445"/>
      <c r="E346" s="445"/>
      <c r="F346" s="445"/>
      <c r="G346" s="534"/>
      <c r="H346" s="531"/>
      <c r="I346" s="445"/>
      <c r="J346" s="445"/>
      <c r="K346" s="445"/>
      <c r="L346" s="445"/>
      <c r="M346" s="445"/>
      <c r="N346" s="445"/>
      <c r="O346" s="445"/>
      <c r="P346" s="445"/>
      <c r="Q346" s="445"/>
      <c r="R346" s="445"/>
      <c r="S346" s="445"/>
      <c r="T346" s="445"/>
      <c r="U346" s="445"/>
      <c r="V346" s="445"/>
      <c r="W346" s="445"/>
      <c r="X346" s="445"/>
      <c r="Y346" s="445"/>
      <c r="Z346" s="445"/>
    </row>
    <row r="347" spans="1:26" ht="15.75" customHeight="1" x14ac:dyDescent="0.25">
      <c r="A347" s="445"/>
      <c r="B347" s="445"/>
      <c r="C347" s="445"/>
      <c r="D347" s="445"/>
      <c r="E347" s="445"/>
      <c r="F347" s="445"/>
      <c r="G347" s="534"/>
      <c r="H347" s="531"/>
      <c r="I347" s="445"/>
      <c r="J347" s="445"/>
      <c r="K347" s="445"/>
      <c r="L347" s="445"/>
      <c r="M347" s="445"/>
      <c r="N347" s="445"/>
      <c r="O347" s="445"/>
      <c r="P347" s="445"/>
      <c r="Q347" s="445"/>
      <c r="R347" s="445"/>
      <c r="S347" s="445"/>
      <c r="T347" s="445"/>
      <c r="U347" s="445"/>
      <c r="V347" s="445"/>
      <c r="W347" s="445"/>
      <c r="X347" s="445"/>
      <c r="Y347" s="445"/>
      <c r="Z347" s="445"/>
    </row>
    <row r="348" spans="1:26" ht="15.75" customHeight="1" x14ac:dyDescent="0.25">
      <c r="A348" s="445"/>
      <c r="B348" s="445"/>
      <c r="C348" s="445"/>
      <c r="D348" s="445"/>
      <c r="E348" s="445"/>
      <c r="F348" s="445"/>
      <c r="G348" s="534"/>
      <c r="H348" s="531"/>
      <c r="I348" s="445"/>
      <c r="J348" s="445"/>
      <c r="K348" s="445"/>
      <c r="L348" s="445"/>
      <c r="M348" s="445"/>
      <c r="N348" s="445"/>
      <c r="O348" s="445"/>
      <c r="P348" s="445"/>
      <c r="Q348" s="445"/>
      <c r="R348" s="445"/>
      <c r="S348" s="445"/>
      <c r="T348" s="445"/>
      <c r="U348" s="445"/>
      <c r="V348" s="445"/>
      <c r="W348" s="445"/>
      <c r="X348" s="445"/>
      <c r="Y348" s="445"/>
      <c r="Z348" s="445"/>
    </row>
    <row r="349" spans="1:26" ht="15.75" customHeight="1" x14ac:dyDescent="0.25">
      <c r="A349" s="445"/>
      <c r="B349" s="445"/>
      <c r="C349" s="445"/>
      <c r="D349" s="445"/>
      <c r="E349" s="445"/>
      <c r="F349" s="445"/>
      <c r="G349" s="534"/>
      <c r="H349" s="531"/>
      <c r="I349" s="445"/>
      <c r="J349" s="445"/>
      <c r="K349" s="445"/>
      <c r="L349" s="445"/>
      <c r="M349" s="445"/>
      <c r="N349" s="445"/>
      <c r="O349" s="445"/>
      <c r="P349" s="445"/>
      <c r="Q349" s="445"/>
      <c r="R349" s="445"/>
      <c r="S349" s="445"/>
      <c r="T349" s="445"/>
      <c r="U349" s="445"/>
      <c r="V349" s="445"/>
      <c r="W349" s="445"/>
      <c r="X349" s="445"/>
      <c r="Y349" s="445"/>
      <c r="Z349" s="445"/>
    </row>
    <row r="350" spans="1:26" ht="15.75" customHeight="1" x14ac:dyDescent="0.25">
      <c r="A350" s="445"/>
      <c r="B350" s="445"/>
      <c r="C350" s="445"/>
      <c r="D350" s="445"/>
      <c r="E350" s="445"/>
      <c r="F350" s="445"/>
      <c r="G350" s="534"/>
      <c r="H350" s="531"/>
      <c r="I350" s="445"/>
      <c r="J350" s="445"/>
      <c r="K350" s="445"/>
      <c r="L350" s="445"/>
      <c r="M350" s="445"/>
      <c r="N350" s="445"/>
      <c r="O350" s="445"/>
      <c r="P350" s="445"/>
      <c r="Q350" s="445"/>
      <c r="R350" s="445"/>
      <c r="S350" s="445"/>
      <c r="T350" s="445"/>
      <c r="U350" s="445"/>
      <c r="V350" s="445"/>
      <c r="W350" s="445"/>
      <c r="X350" s="445"/>
      <c r="Y350" s="445"/>
      <c r="Z350" s="445"/>
    </row>
    <row r="351" spans="1:26" ht="15.75" customHeight="1" x14ac:dyDescent="0.25">
      <c r="A351" s="445"/>
      <c r="B351" s="445"/>
      <c r="C351" s="445"/>
      <c r="D351" s="445"/>
      <c r="E351" s="445"/>
      <c r="F351" s="445"/>
      <c r="G351" s="534"/>
      <c r="H351" s="531"/>
      <c r="I351" s="445"/>
      <c r="J351" s="445"/>
      <c r="K351" s="445"/>
      <c r="L351" s="445"/>
      <c r="M351" s="445"/>
      <c r="N351" s="445"/>
      <c r="O351" s="445"/>
      <c r="P351" s="445"/>
      <c r="Q351" s="445"/>
      <c r="R351" s="445"/>
      <c r="S351" s="445"/>
      <c r="T351" s="445"/>
      <c r="U351" s="445"/>
      <c r="V351" s="445"/>
      <c r="W351" s="445"/>
      <c r="X351" s="445"/>
      <c r="Y351" s="445"/>
      <c r="Z351" s="445"/>
    </row>
    <row r="352" spans="1:26" ht="15.75" customHeight="1" x14ac:dyDescent="0.25">
      <c r="A352" s="445"/>
      <c r="B352" s="445"/>
      <c r="C352" s="445"/>
      <c r="D352" s="445"/>
      <c r="E352" s="445"/>
      <c r="F352" s="445"/>
      <c r="G352" s="534"/>
      <c r="H352" s="531"/>
      <c r="I352" s="445"/>
      <c r="J352" s="445"/>
      <c r="K352" s="445"/>
      <c r="L352" s="445"/>
      <c r="M352" s="445"/>
      <c r="N352" s="445"/>
      <c r="O352" s="445"/>
      <c r="P352" s="445"/>
      <c r="Q352" s="445"/>
      <c r="R352" s="445"/>
      <c r="S352" s="445"/>
      <c r="T352" s="445"/>
      <c r="U352" s="445"/>
      <c r="V352" s="445"/>
      <c r="W352" s="445"/>
      <c r="X352" s="445"/>
      <c r="Y352" s="445"/>
      <c r="Z352" s="445"/>
    </row>
    <row r="353" spans="1:26" ht="15.75" customHeight="1" x14ac:dyDescent="0.25">
      <c r="A353" s="445"/>
      <c r="B353" s="445"/>
      <c r="C353" s="445"/>
      <c r="D353" s="445"/>
      <c r="E353" s="445"/>
      <c r="F353" s="445"/>
      <c r="G353" s="534"/>
      <c r="H353" s="531"/>
      <c r="I353" s="445"/>
      <c r="J353" s="445"/>
      <c r="K353" s="445"/>
      <c r="L353" s="445"/>
      <c r="M353" s="445"/>
      <c r="N353" s="445"/>
      <c r="O353" s="445"/>
      <c r="P353" s="445"/>
      <c r="Q353" s="445"/>
      <c r="R353" s="445"/>
      <c r="S353" s="445"/>
      <c r="T353" s="445"/>
      <c r="U353" s="445"/>
      <c r="V353" s="445"/>
      <c r="W353" s="445"/>
      <c r="X353" s="445"/>
      <c r="Y353" s="445"/>
      <c r="Z353" s="445"/>
    </row>
    <row r="354" spans="1:26" ht="15.75" customHeight="1" x14ac:dyDescent="0.25">
      <c r="A354" s="445"/>
      <c r="B354" s="445"/>
      <c r="C354" s="445"/>
      <c r="D354" s="445"/>
      <c r="E354" s="445"/>
      <c r="F354" s="445"/>
      <c r="G354" s="534"/>
      <c r="H354" s="531"/>
      <c r="I354" s="445"/>
      <c r="J354" s="445"/>
      <c r="K354" s="445"/>
      <c r="L354" s="445"/>
      <c r="M354" s="445"/>
      <c r="N354" s="445"/>
      <c r="O354" s="445"/>
      <c r="P354" s="445"/>
      <c r="Q354" s="445"/>
      <c r="R354" s="445"/>
      <c r="S354" s="445"/>
      <c r="T354" s="445"/>
      <c r="U354" s="445"/>
      <c r="V354" s="445"/>
      <c r="W354" s="445"/>
      <c r="X354" s="445"/>
      <c r="Y354" s="445"/>
      <c r="Z354" s="445"/>
    </row>
    <row r="355" spans="1:26" ht="15.75" customHeight="1" x14ac:dyDescent="0.25">
      <c r="A355" s="445"/>
      <c r="B355" s="445"/>
      <c r="C355" s="445"/>
      <c r="D355" s="445"/>
      <c r="E355" s="445"/>
      <c r="F355" s="445"/>
      <c r="G355" s="534"/>
      <c r="H355" s="531"/>
      <c r="I355" s="445"/>
      <c r="J355" s="445"/>
      <c r="K355" s="445"/>
      <c r="L355" s="445"/>
      <c r="M355" s="445"/>
      <c r="N355" s="445"/>
      <c r="O355" s="445"/>
      <c r="P355" s="445"/>
      <c r="Q355" s="445"/>
      <c r="R355" s="445"/>
      <c r="S355" s="445"/>
      <c r="T355" s="445"/>
      <c r="U355" s="445"/>
      <c r="V355" s="445"/>
      <c r="W355" s="445"/>
      <c r="X355" s="445"/>
      <c r="Y355" s="445"/>
      <c r="Z355" s="445"/>
    </row>
    <row r="356" spans="1:26" ht="15.75" customHeight="1" x14ac:dyDescent="0.25">
      <c r="A356" s="445"/>
      <c r="B356" s="445"/>
      <c r="C356" s="445"/>
      <c r="D356" s="445"/>
      <c r="E356" s="445"/>
      <c r="F356" s="445"/>
      <c r="G356" s="534"/>
      <c r="H356" s="531"/>
      <c r="I356" s="445"/>
      <c r="J356" s="445"/>
      <c r="K356" s="445"/>
      <c r="L356" s="445"/>
      <c r="M356" s="445"/>
      <c r="N356" s="445"/>
      <c r="O356" s="445"/>
      <c r="P356" s="445"/>
      <c r="Q356" s="445"/>
      <c r="R356" s="445"/>
      <c r="S356" s="445"/>
      <c r="T356" s="445"/>
      <c r="U356" s="445"/>
      <c r="V356" s="445"/>
      <c r="W356" s="445"/>
      <c r="X356" s="445"/>
      <c r="Y356" s="445"/>
      <c r="Z356" s="445"/>
    </row>
    <row r="357" spans="1:26" ht="15.75" customHeight="1" x14ac:dyDescent="0.25">
      <c r="A357" s="445"/>
      <c r="B357" s="445"/>
      <c r="C357" s="445"/>
      <c r="D357" s="445"/>
      <c r="E357" s="445"/>
      <c r="F357" s="445"/>
      <c r="G357" s="534"/>
      <c r="H357" s="531"/>
      <c r="I357" s="445"/>
      <c r="J357" s="445"/>
      <c r="K357" s="445"/>
      <c r="L357" s="445"/>
      <c r="M357" s="445"/>
      <c r="N357" s="445"/>
      <c r="O357" s="445"/>
      <c r="P357" s="445"/>
      <c r="Q357" s="445"/>
      <c r="R357" s="445"/>
      <c r="S357" s="445"/>
      <c r="T357" s="445"/>
      <c r="U357" s="445"/>
      <c r="V357" s="445"/>
      <c r="W357" s="445"/>
      <c r="X357" s="445"/>
      <c r="Y357" s="445"/>
      <c r="Z357" s="445"/>
    </row>
    <row r="358" spans="1:26" ht="15.75" customHeight="1" x14ac:dyDescent="0.25">
      <c r="A358" s="445"/>
      <c r="B358" s="445"/>
      <c r="C358" s="445"/>
      <c r="D358" s="445"/>
      <c r="E358" s="445"/>
      <c r="F358" s="445"/>
      <c r="G358" s="534"/>
      <c r="H358" s="531"/>
      <c r="I358" s="445"/>
      <c r="J358" s="445"/>
      <c r="K358" s="445"/>
      <c r="L358" s="445"/>
      <c r="M358" s="445"/>
      <c r="N358" s="445"/>
      <c r="O358" s="445"/>
      <c r="P358" s="445"/>
      <c r="Q358" s="445"/>
      <c r="R358" s="445"/>
      <c r="S358" s="445"/>
      <c r="T358" s="445"/>
      <c r="U358" s="445"/>
      <c r="V358" s="445"/>
      <c r="W358" s="445"/>
      <c r="X358" s="445"/>
      <c r="Y358" s="445"/>
      <c r="Z358" s="445"/>
    </row>
    <row r="359" spans="1:26" ht="15.75" customHeight="1" x14ac:dyDescent="0.25">
      <c r="A359" s="445"/>
      <c r="B359" s="445"/>
      <c r="C359" s="445"/>
      <c r="D359" s="445"/>
      <c r="E359" s="445"/>
      <c r="F359" s="445"/>
      <c r="G359" s="534"/>
      <c r="H359" s="531"/>
      <c r="I359" s="445"/>
      <c r="J359" s="445"/>
      <c r="K359" s="445"/>
      <c r="L359" s="445"/>
      <c r="M359" s="445"/>
      <c r="N359" s="445"/>
      <c r="O359" s="445"/>
      <c r="P359" s="445"/>
      <c r="Q359" s="445"/>
      <c r="R359" s="445"/>
      <c r="S359" s="445"/>
      <c r="T359" s="445"/>
      <c r="U359" s="445"/>
      <c r="V359" s="445"/>
      <c r="W359" s="445"/>
      <c r="X359" s="445"/>
      <c r="Y359" s="445"/>
      <c r="Z359" s="445"/>
    </row>
    <row r="360" spans="1:26" ht="15.75" customHeight="1" x14ac:dyDescent="0.25">
      <c r="A360" s="445"/>
      <c r="B360" s="445"/>
      <c r="C360" s="445"/>
      <c r="D360" s="445"/>
      <c r="E360" s="445"/>
      <c r="F360" s="445"/>
      <c r="G360" s="534"/>
      <c r="H360" s="531"/>
      <c r="I360" s="445"/>
      <c r="J360" s="445"/>
      <c r="K360" s="445"/>
      <c r="L360" s="445"/>
      <c r="M360" s="445"/>
      <c r="N360" s="445"/>
      <c r="O360" s="445"/>
      <c r="P360" s="445"/>
      <c r="Q360" s="445"/>
      <c r="R360" s="445"/>
      <c r="S360" s="445"/>
      <c r="T360" s="445"/>
      <c r="U360" s="445"/>
      <c r="V360" s="445"/>
      <c r="W360" s="445"/>
      <c r="X360" s="445"/>
      <c r="Y360" s="445"/>
      <c r="Z360" s="445"/>
    </row>
    <row r="361" spans="1:26" ht="15.75" customHeight="1" x14ac:dyDescent="0.25">
      <c r="A361" s="445"/>
      <c r="B361" s="445"/>
      <c r="C361" s="445"/>
      <c r="D361" s="445"/>
      <c r="E361" s="445"/>
      <c r="F361" s="445"/>
      <c r="G361" s="534"/>
      <c r="H361" s="531"/>
      <c r="I361" s="445"/>
      <c r="J361" s="445"/>
      <c r="K361" s="445"/>
      <c r="L361" s="445"/>
      <c r="M361" s="445"/>
      <c r="N361" s="445"/>
      <c r="O361" s="445"/>
      <c r="P361" s="445"/>
      <c r="Q361" s="445"/>
      <c r="R361" s="445"/>
      <c r="S361" s="445"/>
      <c r="T361" s="445"/>
      <c r="U361" s="445"/>
      <c r="V361" s="445"/>
      <c r="W361" s="445"/>
      <c r="X361" s="445"/>
      <c r="Y361" s="445"/>
      <c r="Z361" s="445"/>
    </row>
    <row r="362" spans="1:26" ht="15.75" customHeight="1" x14ac:dyDescent="0.25">
      <c r="A362" s="445"/>
      <c r="B362" s="445"/>
      <c r="C362" s="445"/>
      <c r="D362" s="445"/>
      <c r="E362" s="445"/>
      <c r="F362" s="445"/>
      <c r="G362" s="534"/>
      <c r="H362" s="531"/>
      <c r="I362" s="445"/>
      <c r="J362" s="445"/>
      <c r="K362" s="445"/>
      <c r="L362" s="445"/>
      <c r="M362" s="445"/>
      <c r="N362" s="445"/>
      <c r="O362" s="445"/>
      <c r="P362" s="445"/>
      <c r="Q362" s="445"/>
      <c r="R362" s="445"/>
      <c r="S362" s="445"/>
      <c r="T362" s="445"/>
      <c r="U362" s="445"/>
      <c r="V362" s="445"/>
      <c r="W362" s="445"/>
      <c r="X362" s="445"/>
      <c r="Y362" s="445"/>
      <c r="Z362" s="445"/>
    </row>
    <row r="363" spans="1:26" ht="15.75" customHeight="1" x14ac:dyDescent="0.25">
      <c r="A363" s="445"/>
      <c r="B363" s="445"/>
      <c r="C363" s="445"/>
      <c r="D363" s="445"/>
      <c r="E363" s="445"/>
      <c r="F363" s="445"/>
      <c r="G363" s="534"/>
      <c r="H363" s="531"/>
      <c r="I363" s="445"/>
      <c r="J363" s="445"/>
      <c r="K363" s="445"/>
      <c r="L363" s="445"/>
      <c r="M363" s="445"/>
      <c r="N363" s="445"/>
      <c r="O363" s="445"/>
      <c r="P363" s="445"/>
      <c r="Q363" s="445"/>
      <c r="R363" s="445"/>
      <c r="S363" s="445"/>
      <c r="T363" s="445"/>
      <c r="U363" s="445"/>
      <c r="V363" s="445"/>
      <c r="W363" s="445"/>
      <c r="X363" s="445"/>
      <c r="Y363" s="445"/>
      <c r="Z363" s="445"/>
    </row>
    <row r="364" spans="1:26" ht="15.75" customHeight="1" x14ac:dyDescent="0.25">
      <c r="A364" s="445"/>
      <c r="B364" s="445"/>
      <c r="C364" s="445"/>
      <c r="D364" s="445"/>
      <c r="E364" s="445"/>
      <c r="F364" s="445"/>
      <c r="G364" s="534"/>
      <c r="H364" s="531"/>
      <c r="I364" s="445"/>
      <c r="J364" s="445"/>
      <c r="K364" s="445"/>
      <c r="L364" s="445"/>
      <c r="M364" s="445"/>
      <c r="N364" s="445"/>
      <c r="O364" s="445"/>
      <c r="P364" s="445"/>
      <c r="Q364" s="445"/>
      <c r="R364" s="445"/>
      <c r="S364" s="445"/>
      <c r="T364" s="445"/>
      <c r="U364" s="445"/>
      <c r="V364" s="445"/>
      <c r="W364" s="445"/>
      <c r="X364" s="445"/>
      <c r="Y364" s="445"/>
      <c r="Z364" s="445"/>
    </row>
    <row r="365" spans="1:26" ht="15.75" customHeight="1" x14ac:dyDescent="0.25">
      <c r="A365" s="445"/>
      <c r="B365" s="445"/>
      <c r="C365" s="445"/>
      <c r="D365" s="445"/>
      <c r="E365" s="445"/>
      <c r="F365" s="445"/>
      <c r="G365" s="534"/>
      <c r="H365" s="531"/>
      <c r="I365" s="445"/>
      <c r="J365" s="445"/>
      <c r="K365" s="445"/>
      <c r="L365" s="445"/>
      <c r="M365" s="445"/>
      <c r="N365" s="445"/>
      <c r="O365" s="445"/>
      <c r="P365" s="445"/>
      <c r="Q365" s="445"/>
      <c r="R365" s="445"/>
      <c r="S365" s="445"/>
      <c r="T365" s="445"/>
      <c r="U365" s="445"/>
      <c r="V365" s="445"/>
      <c r="W365" s="445"/>
      <c r="X365" s="445"/>
      <c r="Y365" s="445"/>
      <c r="Z365" s="445"/>
    </row>
    <row r="366" spans="1:26" ht="15.75" customHeight="1" x14ac:dyDescent="0.25">
      <c r="A366" s="445"/>
      <c r="B366" s="445"/>
      <c r="C366" s="445"/>
      <c r="D366" s="445"/>
      <c r="E366" s="445"/>
      <c r="F366" s="445"/>
      <c r="G366" s="534"/>
      <c r="H366" s="531"/>
      <c r="I366" s="445"/>
      <c r="J366" s="445"/>
      <c r="K366" s="445"/>
      <c r="L366" s="445"/>
      <c r="M366" s="445"/>
      <c r="N366" s="445"/>
      <c r="O366" s="445"/>
      <c r="P366" s="445"/>
      <c r="Q366" s="445"/>
      <c r="R366" s="445"/>
      <c r="S366" s="445"/>
      <c r="T366" s="445"/>
      <c r="U366" s="445"/>
      <c r="V366" s="445"/>
      <c r="W366" s="445"/>
      <c r="X366" s="445"/>
      <c r="Y366" s="445"/>
      <c r="Z366" s="445"/>
    </row>
    <row r="367" spans="1:26" ht="15.75" customHeight="1" x14ac:dyDescent="0.25">
      <c r="A367" s="445"/>
      <c r="B367" s="445"/>
      <c r="C367" s="445"/>
      <c r="D367" s="445"/>
      <c r="E367" s="445"/>
      <c r="F367" s="445"/>
      <c r="G367" s="534"/>
      <c r="H367" s="531"/>
      <c r="I367" s="445"/>
      <c r="J367" s="445"/>
      <c r="K367" s="445"/>
      <c r="L367" s="445"/>
      <c r="M367" s="445"/>
      <c r="N367" s="445"/>
      <c r="O367" s="445"/>
      <c r="P367" s="445"/>
      <c r="Q367" s="445"/>
      <c r="R367" s="445"/>
      <c r="S367" s="445"/>
      <c r="T367" s="445"/>
      <c r="U367" s="445"/>
      <c r="V367" s="445"/>
      <c r="W367" s="445"/>
      <c r="X367" s="445"/>
      <c r="Y367" s="445"/>
      <c r="Z367" s="445"/>
    </row>
    <row r="368" spans="1:26" ht="15.75" customHeight="1" x14ac:dyDescent="0.25">
      <c r="A368" s="445"/>
      <c r="B368" s="445"/>
      <c r="C368" s="445"/>
      <c r="D368" s="445"/>
      <c r="E368" s="445"/>
      <c r="F368" s="445"/>
      <c r="G368" s="534"/>
      <c r="H368" s="531"/>
      <c r="I368" s="445"/>
      <c r="J368" s="445"/>
      <c r="K368" s="445"/>
      <c r="L368" s="445"/>
      <c r="M368" s="445"/>
      <c r="N368" s="445"/>
      <c r="O368" s="445"/>
      <c r="P368" s="445"/>
      <c r="Q368" s="445"/>
      <c r="R368" s="445"/>
      <c r="S368" s="445"/>
      <c r="T368" s="445"/>
      <c r="U368" s="445"/>
      <c r="V368" s="445"/>
      <c r="W368" s="445"/>
      <c r="X368" s="445"/>
      <c r="Y368" s="445"/>
      <c r="Z368" s="445"/>
    </row>
    <row r="369" spans="1:26" ht="15.75" customHeight="1" x14ac:dyDescent="0.25">
      <c r="A369" s="445"/>
      <c r="B369" s="445"/>
      <c r="C369" s="445"/>
      <c r="D369" s="445"/>
      <c r="E369" s="445"/>
      <c r="F369" s="445"/>
      <c r="G369" s="534"/>
      <c r="H369" s="531"/>
      <c r="I369" s="445"/>
      <c r="J369" s="445"/>
      <c r="K369" s="445"/>
      <c r="L369" s="445"/>
      <c r="M369" s="445"/>
      <c r="N369" s="445"/>
      <c r="O369" s="445"/>
      <c r="P369" s="445"/>
      <c r="Q369" s="445"/>
      <c r="R369" s="445"/>
      <c r="S369" s="445"/>
      <c r="T369" s="445"/>
      <c r="U369" s="445"/>
      <c r="V369" s="445"/>
      <c r="W369" s="445"/>
      <c r="X369" s="445"/>
      <c r="Y369" s="445"/>
      <c r="Z369" s="445"/>
    </row>
    <row r="370" spans="1:26" ht="15.75" customHeight="1" x14ac:dyDescent="0.25">
      <c r="A370" s="445"/>
      <c r="B370" s="445"/>
      <c r="C370" s="445"/>
      <c r="D370" s="445"/>
      <c r="E370" s="445"/>
      <c r="F370" s="445"/>
      <c r="G370" s="534"/>
      <c r="H370" s="531"/>
      <c r="I370" s="445"/>
      <c r="J370" s="445"/>
      <c r="K370" s="445"/>
      <c r="L370" s="445"/>
      <c r="M370" s="445"/>
      <c r="N370" s="445"/>
      <c r="O370" s="445"/>
      <c r="P370" s="445"/>
      <c r="Q370" s="445"/>
      <c r="R370" s="445"/>
      <c r="S370" s="445"/>
      <c r="T370" s="445"/>
      <c r="U370" s="445"/>
      <c r="V370" s="445"/>
      <c r="W370" s="445"/>
      <c r="X370" s="445"/>
      <c r="Y370" s="445"/>
      <c r="Z370" s="445"/>
    </row>
    <row r="371" spans="1:26" ht="15.75" customHeight="1" x14ac:dyDescent="0.25">
      <c r="A371" s="445"/>
      <c r="B371" s="445"/>
      <c r="C371" s="445"/>
      <c r="D371" s="445"/>
      <c r="E371" s="445"/>
      <c r="F371" s="445"/>
      <c r="G371" s="534"/>
      <c r="H371" s="531"/>
      <c r="I371" s="445"/>
      <c r="J371" s="445"/>
      <c r="K371" s="445"/>
      <c r="L371" s="445"/>
      <c r="M371" s="445"/>
      <c r="N371" s="445"/>
      <c r="O371" s="445"/>
      <c r="P371" s="445"/>
      <c r="Q371" s="445"/>
      <c r="R371" s="445"/>
      <c r="S371" s="445"/>
      <c r="T371" s="445"/>
      <c r="U371" s="445"/>
      <c r="V371" s="445"/>
      <c r="W371" s="445"/>
      <c r="X371" s="445"/>
      <c r="Y371" s="445"/>
      <c r="Z371" s="445"/>
    </row>
    <row r="372" spans="1:26" ht="15.75" customHeight="1" x14ac:dyDescent="0.25">
      <c r="A372" s="445"/>
      <c r="B372" s="445"/>
      <c r="C372" s="445"/>
      <c r="D372" s="445"/>
      <c r="E372" s="445"/>
      <c r="F372" s="445"/>
      <c r="G372" s="534"/>
      <c r="H372" s="531"/>
      <c r="I372" s="445"/>
      <c r="J372" s="445"/>
      <c r="K372" s="445"/>
      <c r="L372" s="445"/>
      <c r="M372" s="445"/>
      <c r="N372" s="445"/>
      <c r="O372" s="445"/>
      <c r="P372" s="445"/>
      <c r="Q372" s="445"/>
      <c r="R372" s="445"/>
      <c r="S372" s="445"/>
      <c r="T372" s="445"/>
      <c r="U372" s="445"/>
      <c r="V372" s="445"/>
      <c r="W372" s="445"/>
      <c r="X372" s="445"/>
      <c r="Y372" s="445"/>
      <c r="Z372" s="445"/>
    </row>
    <row r="373" spans="1:26" ht="15.75" customHeight="1" x14ac:dyDescent="0.25">
      <c r="A373" s="445"/>
      <c r="B373" s="445"/>
      <c r="C373" s="445"/>
      <c r="D373" s="445"/>
      <c r="E373" s="445"/>
      <c r="F373" s="445"/>
      <c r="G373" s="534"/>
      <c r="H373" s="531"/>
      <c r="I373" s="445"/>
      <c r="J373" s="445"/>
      <c r="K373" s="445"/>
      <c r="L373" s="445"/>
      <c r="M373" s="445"/>
      <c r="N373" s="445"/>
      <c r="O373" s="445"/>
      <c r="P373" s="445"/>
      <c r="Q373" s="445"/>
      <c r="R373" s="445"/>
      <c r="S373" s="445"/>
      <c r="T373" s="445"/>
      <c r="U373" s="445"/>
      <c r="V373" s="445"/>
      <c r="W373" s="445"/>
      <c r="X373" s="445"/>
      <c r="Y373" s="445"/>
      <c r="Z373" s="445"/>
    </row>
    <row r="374" spans="1:26" ht="15.75" customHeight="1" x14ac:dyDescent="0.25">
      <c r="A374" s="445"/>
      <c r="B374" s="445"/>
      <c r="C374" s="445"/>
      <c r="D374" s="445"/>
      <c r="E374" s="445"/>
      <c r="F374" s="445"/>
      <c r="G374" s="534"/>
      <c r="H374" s="531"/>
      <c r="I374" s="445"/>
      <c r="J374" s="445"/>
      <c r="K374" s="445"/>
      <c r="L374" s="445"/>
      <c r="M374" s="445"/>
      <c r="N374" s="445"/>
      <c r="O374" s="445"/>
      <c r="P374" s="445"/>
      <c r="Q374" s="445"/>
      <c r="R374" s="445"/>
      <c r="S374" s="445"/>
      <c r="T374" s="445"/>
      <c r="U374" s="445"/>
      <c r="V374" s="445"/>
      <c r="W374" s="445"/>
      <c r="X374" s="445"/>
      <c r="Y374" s="445"/>
      <c r="Z374" s="445"/>
    </row>
    <row r="375" spans="1:26" ht="15.75" customHeight="1" x14ac:dyDescent="0.25">
      <c r="A375" s="445"/>
      <c r="B375" s="445"/>
      <c r="C375" s="445"/>
      <c r="D375" s="445"/>
      <c r="E375" s="445"/>
      <c r="F375" s="445"/>
      <c r="G375" s="534"/>
      <c r="H375" s="531"/>
      <c r="I375" s="445"/>
      <c r="J375" s="445"/>
      <c r="K375" s="445"/>
      <c r="L375" s="445"/>
      <c r="M375" s="445"/>
      <c r="N375" s="445"/>
      <c r="O375" s="445"/>
      <c r="P375" s="445"/>
      <c r="Q375" s="445"/>
      <c r="R375" s="445"/>
      <c r="S375" s="445"/>
      <c r="T375" s="445"/>
      <c r="U375" s="445"/>
      <c r="V375" s="445"/>
      <c r="W375" s="445"/>
      <c r="X375" s="445"/>
      <c r="Y375" s="445"/>
      <c r="Z375" s="445"/>
    </row>
    <row r="376" spans="1:26" ht="15.75" customHeight="1" x14ac:dyDescent="0.25">
      <c r="A376" s="445"/>
      <c r="B376" s="445"/>
      <c r="C376" s="445"/>
      <c r="D376" s="445"/>
      <c r="E376" s="445"/>
      <c r="F376" s="445"/>
      <c r="G376" s="534"/>
      <c r="H376" s="531"/>
      <c r="I376" s="445"/>
      <c r="J376" s="445"/>
      <c r="K376" s="445"/>
      <c r="L376" s="445"/>
      <c r="M376" s="445"/>
      <c r="N376" s="445"/>
      <c r="O376" s="445"/>
      <c r="P376" s="445"/>
      <c r="Q376" s="445"/>
      <c r="R376" s="445"/>
      <c r="S376" s="445"/>
      <c r="T376" s="445"/>
      <c r="U376" s="445"/>
      <c r="V376" s="445"/>
      <c r="W376" s="445"/>
      <c r="X376" s="445"/>
      <c r="Y376" s="445"/>
      <c r="Z376" s="445"/>
    </row>
    <row r="377" spans="1:26" ht="15.75" customHeight="1" x14ac:dyDescent="0.25">
      <c r="A377" s="445"/>
      <c r="B377" s="445"/>
      <c r="C377" s="445"/>
      <c r="D377" s="445"/>
      <c r="E377" s="445"/>
      <c r="F377" s="445"/>
      <c r="G377" s="534"/>
      <c r="H377" s="531"/>
      <c r="I377" s="445"/>
      <c r="J377" s="445"/>
      <c r="K377" s="445"/>
      <c r="L377" s="445"/>
      <c r="M377" s="445"/>
      <c r="N377" s="445"/>
      <c r="O377" s="445"/>
      <c r="P377" s="445"/>
      <c r="Q377" s="445"/>
      <c r="R377" s="445"/>
      <c r="S377" s="445"/>
      <c r="T377" s="445"/>
      <c r="U377" s="445"/>
      <c r="V377" s="445"/>
      <c r="W377" s="445"/>
      <c r="X377" s="445"/>
      <c r="Y377" s="445"/>
      <c r="Z377" s="445"/>
    </row>
    <row r="378" spans="1:26" ht="15.75" customHeight="1" x14ac:dyDescent="0.25">
      <c r="A378" s="445"/>
      <c r="B378" s="445"/>
      <c r="C378" s="445"/>
      <c r="D378" s="445"/>
      <c r="E378" s="445"/>
      <c r="F378" s="445"/>
      <c r="G378" s="534"/>
      <c r="H378" s="531"/>
      <c r="I378" s="445"/>
      <c r="J378" s="445"/>
      <c r="K378" s="445"/>
      <c r="L378" s="445"/>
      <c r="M378" s="445"/>
      <c r="N378" s="445"/>
      <c r="O378" s="445"/>
      <c r="P378" s="445"/>
      <c r="Q378" s="445"/>
      <c r="R378" s="445"/>
      <c r="S378" s="445"/>
      <c r="T378" s="445"/>
      <c r="U378" s="445"/>
      <c r="V378" s="445"/>
      <c r="W378" s="445"/>
      <c r="X378" s="445"/>
      <c r="Y378" s="445"/>
      <c r="Z378" s="445"/>
    </row>
    <row r="379" spans="1:26" ht="15.75" customHeight="1" x14ac:dyDescent="0.25">
      <c r="A379" s="445"/>
      <c r="B379" s="445"/>
      <c r="C379" s="445"/>
      <c r="D379" s="445"/>
      <c r="E379" s="445"/>
      <c r="F379" s="445"/>
      <c r="G379" s="534"/>
      <c r="H379" s="531"/>
      <c r="I379" s="445"/>
      <c r="J379" s="445"/>
      <c r="K379" s="445"/>
      <c r="L379" s="445"/>
      <c r="M379" s="445"/>
      <c r="N379" s="445"/>
      <c r="O379" s="445"/>
      <c r="P379" s="445"/>
      <c r="Q379" s="445"/>
      <c r="R379" s="445"/>
      <c r="S379" s="445"/>
      <c r="T379" s="445"/>
      <c r="U379" s="445"/>
      <c r="V379" s="445"/>
      <c r="W379" s="445"/>
      <c r="X379" s="445"/>
      <c r="Y379" s="445"/>
      <c r="Z379" s="445"/>
    </row>
    <row r="380" spans="1:26" ht="15.75" customHeight="1" x14ac:dyDescent="0.25">
      <c r="A380" s="445"/>
      <c r="B380" s="445"/>
      <c r="C380" s="445"/>
      <c r="D380" s="445"/>
      <c r="E380" s="445"/>
      <c r="F380" s="445"/>
      <c r="G380" s="534"/>
      <c r="H380" s="531"/>
      <c r="I380" s="445"/>
      <c r="J380" s="445"/>
      <c r="K380" s="445"/>
      <c r="L380" s="445"/>
      <c r="M380" s="445"/>
      <c r="N380" s="445"/>
      <c r="O380" s="445"/>
      <c r="P380" s="445"/>
      <c r="Q380" s="445"/>
      <c r="R380" s="445"/>
      <c r="S380" s="445"/>
      <c r="T380" s="445"/>
      <c r="U380" s="445"/>
      <c r="V380" s="445"/>
      <c r="W380" s="445"/>
      <c r="X380" s="445"/>
      <c r="Y380" s="445"/>
      <c r="Z380" s="445"/>
    </row>
    <row r="381" spans="1:26" ht="15.75" customHeight="1" x14ac:dyDescent="0.25">
      <c r="A381" s="445"/>
      <c r="B381" s="445"/>
      <c r="C381" s="445"/>
      <c r="D381" s="445"/>
      <c r="E381" s="445"/>
      <c r="F381" s="445"/>
      <c r="G381" s="534"/>
      <c r="H381" s="531"/>
      <c r="I381" s="445"/>
      <c r="J381" s="445"/>
      <c r="K381" s="445"/>
      <c r="L381" s="445"/>
      <c r="M381" s="445"/>
      <c r="N381" s="445"/>
      <c r="O381" s="445"/>
      <c r="P381" s="445"/>
      <c r="Q381" s="445"/>
      <c r="R381" s="445"/>
      <c r="S381" s="445"/>
      <c r="T381" s="445"/>
      <c r="U381" s="445"/>
      <c r="V381" s="445"/>
      <c r="W381" s="445"/>
      <c r="X381" s="445"/>
      <c r="Y381" s="445"/>
      <c r="Z381" s="445"/>
    </row>
    <row r="382" spans="1:26" ht="15.75" customHeight="1" x14ac:dyDescent="0.25">
      <c r="A382" s="445"/>
      <c r="B382" s="445"/>
      <c r="C382" s="445"/>
      <c r="D382" s="445"/>
      <c r="E382" s="445"/>
      <c r="F382" s="445"/>
      <c r="G382" s="534"/>
      <c r="H382" s="531"/>
      <c r="I382" s="445"/>
      <c r="J382" s="445"/>
      <c r="K382" s="445"/>
      <c r="L382" s="445"/>
      <c r="M382" s="445"/>
      <c r="N382" s="445"/>
      <c r="O382" s="445"/>
      <c r="P382" s="445"/>
      <c r="Q382" s="445"/>
      <c r="R382" s="445"/>
      <c r="S382" s="445"/>
      <c r="T382" s="445"/>
      <c r="U382" s="445"/>
      <c r="V382" s="445"/>
      <c r="W382" s="445"/>
      <c r="X382" s="445"/>
      <c r="Y382" s="445"/>
      <c r="Z382" s="445"/>
    </row>
    <row r="383" spans="1:26" ht="15.75" customHeight="1" x14ac:dyDescent="0.25">
      <c r="A383" s="445"/>
      <c r="B383" s="445"/>
      <c r="C383" s="445"/>
      <c r="D383" s="445"/>
      <c r="E383" s="445"/>
      <c r="F383" s="445"/>
      <c r="G383" s="534"/>
      <c r="H383" s="531"/>
      <c r="I383" s="445"/>
      <c r="J383" s="445"/>
      <c r="K383" s="445"/>
      <c r="L383" s="445"/>
      <c r="M383" s="445"/>
      <c r="N383" s="445"/>
      <c r="O383" s="445"/>
      <c r="P383" s="445"/>
      <c r="Q383" s="445"/>
      <c r="R383" s="445"/>
      <c r="S383" s="445"/>
      <c r="T383" s="445"/>
      <c r="U383" s="445"/>
      <c r="V383" s="445"/>
      <c r="W383" s="445"/>
      <c r="X383" s="445"/>
      <c r="Y383" s="445"/>
      <c r="Z383" s="445"/>
    </row>
    <row r="384" spans="1:26" ht="15.75" customHeight="1" x14ac:dyDescent="0.25">
      <c r="A384" s="445"/>
      <c r="B384" s="445"/>
      <c r="C384" s="445"/>
      <c r="D384" s="445"/>
      <c r="E384" s="445"/>
      <c r="F384" s="445"/>
      <c r="G384" s="534"/>
      <c r="H384" s="531"/>
      <c r="I384" s="445"/>
      <c r="J384" s="445"/>
      <c r="K384" s="445"/>
      <c r="L384" s="445"/>
      <c r="M384" s="445"/>
      <c r="N384" s="445"/>
      <c r="O384" s="445"/>
      <c r="P384" s="445"/>
      <c r="Q384" s="445"/>
      <c r="R384" s="445"/>
      <c r="S384" s="445"/>
      <c r="T384" s="445"/>
      <c r="U384" s="445"/>
      <c r="V384" s="445"/>
      <c r="W384" s="445"/>
      <c r="X384" s="445"/>
      <c r="Y384" s="445"/>
      <c r="Z384" s="445"/>
    </row>
    <row r="385" spans="1:26" ht="15.75" customHeight="1" x14ac:dyDescent="0.25">
      <c r="A385" s="445"/>
      <c r="B385" s="445"/>
      <c r="C385" s="445"/>
      <c r="D385" s="445"/>
      <c r="E385" s="445"/>
      <c r="F385" s="445"/>
      <c r="G385" s="534"/>
      <c r="H385" s="531"/>
      <c r="I385" s="445"/>
      <c r="J385" s="445"/>
      <c r="K385" s="445"/>
      <c r="L385" s="445"/>
      <c r="M385" s="445"/>
      <c r="N385" s="445"/>
      <c r="O385" s="445"/>
      <c r="P385" s="445"/>
      <c r="Q385" s="445"/>
      <c r="R385" s="445"/>
      <c r="S385" s="445"/>
      <c r="T385" s="445"/>
      <c r="U385" s="445"/>
      <c r="V385" s="445"/>
      <c r="W385" s="445"/>
      <c r="X385" s="445"/>
      <c r="Y385" s="445"/>
      <c r="Z385" s="445"/>
    </row>
    <row r="386" spans="1:26" ht="15.75" customHeight="1" x14ac:dyDescent="0.25">
      <c r="A386" s="445"/>
      <c r="B386" s="445"/>
      <c r="C386" s="445"/>
      <c r="D386" s="445"/>
      <c r="E386" s="445"/>
      <c r="F386" s="445"/>
      <c r="G386" s="534"/>
      <c r="H386" s="531"/>
      <c r="I386" s="445"/>
      <c r="J386" s="445"/>
      <c r="K386" s="445"/>
      <c r="L386" s="445"/>
      <c r="M386" s="445"/>
      <c r="N386" s="445"/>
      <c r="O386" s="445"/>
      <c r="P386" s="445"/>
      <c r="Q386" s="445"/>
      <c r="R386" s="445"/>
      <c r="S386" s="445"/>
      <c r="T386" s="445"/>
      <c r="U386" s="445"/>
      <c r="V386" s="445"/>
      <c r="W386" s="445"/>
      <c r="X386" s="445"/>
      <c r="Y386" s="445"/>
      <c r="Z386" s="445"/>
    </row>
    <row r="387" spans="1:26" ht="15.75" customHeight="1" x14ac:dyDescent="0.25">
      <c r="A387" s="445"/>
      <c r="B387" s="445"/>
      <c r="C387" s="445"/>
      <c r="D387" s="445"/>
      <c r="E387" s="445"/>
      <c r="F387" s="445"/>
      <c r="G387" s="534"/>
      <c r="H387" s="531"/>
      <c r="I387" s="445"/>
      <c r="J387" s="445"/>
      <c r="K387" s="445"/>
      <c r="L387" s="445"/>
      <c r="M387" s="445"/>
      <c r="N387" s="445"/>
      <c r="O387" s="445"/>
      <c r="P387" s="445"/>
      <c r="Q387" s="445"/>
      <c r="R387" s="445"/>
      <c r="S387" s="445"/>
      <c r="T387" s="445"/>
      <c r="U387" s="445"/>
      <c r="V387" s="445"/>
      <c r="W387" s="445"/>
      <c r="X387" s="445"/>
      <c r="Y387" s="445"/>
      <c r="Z387" s="445"/>
    </row>
    <row r="388" spans="1:26" ht="15.75" customHeight="1" x14ac:dyDescent="0.25">
      <c r="A388" s="445"/>
      <c r="B388" s="445"/>
      <c r="C388" s="445"/>
      <c r="D388" s="445"/>
      <c r="E388" s="445"/>
      <c r="F388" s="445"/>
      <c r="G388" s="534"/>
      <c r="H388" s="531"/>
      <c r="I388" s="445"/>
      <c r="J388" s="445"/>
      <c r="K388" s="445"/>
      <c r="L388" s="445"/>
      <c r="M388" s="445"/>
      <c r="N388" s="445"/>
      <c r="O388" s="445"/>
      <c r="P388" s="445"/>
      <c r="Q388" s="445"/>
      <c r="R388" s="445"/>
      <c r="S388" s="445"/>
      <c r="T388" s="445"/>
      <c r="U388" s="445"/>
      <c r="V388" s="445"/>
      <c r="W388" s="445"/>
      <c r="X388" s="445"/>
      <c r="Y388" s="445"/>
      <c r="Z388" s="445"/>
    </row>
    <row r="389" spans="1:26" ht="15.75" customHeight="1" x14ac:dyDescent="0.25">
      <c r="A389" s="445"/>
      <c r="B389" s="445"/>
      <c r="C389" s="445"/>
      <c r="D389" s="445"/>
      <c r="E389" s="445"/>
      <c r="F389" s="445"/>
      <c r="G389" s="534"/>
      <c r="H389" s="531"/>
      <c r="I389" s="445"/>
      <c r="J389" s="445"/>
      <c r="K389" s="445"/>
      <c r="L389" s="445"/>
      <c r="M389" s="445"/>
      <c r="N389" s="445"/>
      <c r="O389" s="445"/>
      <c r="P389" s="445"/>
      <c r="Q389" s="445"/>
      <c r="R389" s="445"/>
      <c r="S389" s="445"/>
      <c r="T389" s="445"/>
      <c r="U389" s="445"/>
      <c r="V389" s="445"/>
      <c r="W389" s="445"/>
      <c r="X389" s="445"/>
      <c r="Y389" s="445"/>
      <c r="Z389" s="445"/>
    </row>
    <row r="390" spans="1:26" ht="15.75" customHeight="1" x14ac:dyDescent="0.25">
      <c r="A390" s="445"/>
      <c r="B390" s="445"/>
      <c r="C390" s="445"/>
      <c r="D390" s="445"/>
      <c r="E390" s="445"/>
      <c r="F390" s="445"/>
      <c r="G390" s="534"/>
      <c r="H390" s="531"/>
      <c r="I390" s="445"/>
      <c r="J390" s="445"/>
      <c r="K390" s="445"/>
      <c r="L390" s="445"/>
      <c r="M390" s="445"/>
      <c r="N390" s="445"/>
      <c r="O390" s="445"/>
      <c r="P390" s="445"/>
      <c r="Q390" s="445"/>
      <c r="R390" s="445"/>
      <c r="S390" s="445"/>
      <c r="T390" s="445"/>
      <c r="U390" s="445"/>
      <c r="V390" s="445"/>
      <c r="W390" s="445"/>
      <c r="X390" s="445"/>
      <c r="Y390" s="445"/>
      <c r="Z390" s="445"/>
    </row>
    <row r="391" spans="1:26" ht="15.75" customHeight="1" x14ac:dyDescent="0.25">
      <c r="A391" s="445"/>
      <c r="B391" s="445"/>
      <c r="C391" s="445"/>
      <c r="D391" s="445"/>
      <c r="E391" s="445"/>
      <c r="F391" s="445"/>
      <c r="G391" s="534"/>
      <c r="H391" s="531"/>
      <c r="I391" s="445"/>
      <c r="J391" s="445"/>
      <c r="K391" s="445"/>
      <c r="L391" s="445"/>
      <c r="M391" s="445"/>
      <c r="N391" s="445"/>
      <c r="O391" s="445"/>
      <c r="P391" s="445"/>
      <c r="Q391" s="445"/>
      <c r="R391" s="445"/>
      <c r="S391" s="445"/>
      <c r="T391" s="445"/>
      <c r="U391" s="445"/>
      <c r="V391" s="445"/>
      <c r="W391" s="445"/>
      <c r="X391" s="445"/>
      <c r="Y391" s="445"/>
      <c r="Z391" s="445"/>
    </row>
    <row r="392" spans="1:26" ht="15.75" customHeight="1" x14ac:dyDescent="0.25">
      <c r="A392" s="445"/>
      <c r="B392" s="445"/>
      <c r="C392" s="445"/>
      <c r="D392" s="445"/>
      <c r="E392" s="445"/>
      <c r="F392" s="445"/>
      <c r="G392" s="534"/>
      <c r="H392" s="531"/>
      <c r="I392" s="445"/>
      <c r="J392" s="445"/>
      <c r="K392" s="445"/>
      <c r="L392" s="445"/>
      <c r="M392" s="445"/>
      <c r="N392" s="445"/>
      <c r="O392" s="445"/>
      <c r="P392" s="445"/>
      <c r="Q392" s="445"/>
      <c r="R392" s="445"/>
      <c r="S392" s="445"/>
      <c r="T392" s="445"/>
      <c r="U392" s="445"/>
      <c r="V392" s="445"/>
      <c r="W392" s="445"/>
      <c r="X392" s="445"/>
      <c r="Y392" s="445"/>
      <c r="Z392" s="445"/>
    </row>
    <row r="393" spans="1:26" ht="15.75" customHeight="1" x14ac:dyDescent="0.25">
      <c r="A393" s="445"/>
      <c r="B393" s="445"/>
      <c r="C393" s="445"/>
      <c r="D393" s="445"/>
      <c r="E393" s="445"/>
      <c r="F393" s="445"/>
      <c r="G393" s="534"/>
      <c r="H393" s="531"/>
      <c r="I393" s="445"/>
      <c r="J393" s="445"/>
      <c r="K393" s="445"/>
      <c r="L393" s="445"/>
      <c r="M393" s="445"/>
      <c r="N393" s="445"/>
      <c r="O393" s="445"/>
      <c r="P393" s="445"/>
      <c r="Q393" s="445"/>
      <c r="R393" s="445"/>
      <c r="S393" s="445"/>
      <c r="T393" s="445"/>
      <c r="U393" s="445"/>
      <c r="V393" s="445"/>
      <c r="W393" s="445"/>
      <c r="X393" s="445"/>
      <c r="Y393" s="445"/>
      <c r="Z393" s="445"/>
    </row>
    <row r="394" spans="1:26" ht="15.75" customHeight="1" x14ac:dyDescent="0.25">
      <c r="A394" s="445"/>
      <c r="B394" s="445"/>
      <c r="C394" s="445"/>
      <c r="D394" s="445"/>
      <c r="E394" s="445"/>
      <c r="F394" s="445"/>
      <c r="G394" s="534"/>
      <c r="H394" s="531"/>
      <c r="I394" s="445"/>
      <c r="J394" s="445"/>
      <c r="K394" s="445"/>
      <c r="L394" s="445"/>
      <c r="M394" s="445"/>
      <c r="N394" s="445"/>
      <c r="O394" s="445"/>
      <c r="P394" s="445"/>
      <c r="Q394" s="445"/>
      <c r="R394" s="445"/>
      <c r="S394" s="445"/>
      <c r="T394" s="445"/>
      <c r="U394" s="445"/>
      <c r="V394" s="445"/>
      <c r="W394" s="445"/>
      <c r="X394" s="445"/>
      <c r="Y394" s="445"/>
      <c r="Z394" s="445"/>
    </row>
    <row r="395" spans="1:26" ht="15.75" customHeight="1" x14ac:dyDescent="0.25">
      <c r="A395" s="445"/>
      <c r="B395" s="445"/>
      <c r="C395" s="445"/>
      <c r="D395" s="445"/>
      <c r="E395" s="445"/>
      <c r="F395" s="445"/>
      <c r="G395" s="534"/>
      <c r="H395" s="531"/>
      <c r="I395" s="445"/>
      <c r="J395" s="445"/>
      <c r="K395" s="445"/>
      <c r="L395" s="445"/>
      <c r="M395" s="445"/>
      <c r="N395" s="445"/>
      <c r="O395" s="445"/>
      <c r="P395" s="445"/>
      <c r="Q395" s="445"/>
      <c r="R395" s="445"/>
      <c r="S395" s="445"/>
      <c r="T395" s="445"/>
      <c r="U395" s="445"/>
      <c r="V395" s="445"/>
      <c r="W395" s="445"/>
      <c r="X395" s="445"/>
      <c r="Y395" s="445"/>
      <c r="Z395" s="445"/>
    </row>
    <row r="396" spans="1:26" ht="15.75" customHeight="1" x14ac:dyDescent="0.25">
      <c r="A396" s="445"/>
      <c r="B396" s="445"/>
      <c r="C396" s="445"/>
      <c r="D396" s="445"/>
      <c r="E396" s="445"/>
      <c r="F396" s="445"/>
      <c r="G396" s="534"/>
      <c r="H396" s="531"/>
      <c r="I396" s="445"/>
      <c r="J396" s="445"/>
      <c r="K396" s="445"/>
      <c r="L396" s="445"/>
      <c r="M396" s="445"/>
      <c r="N396" s="445"/>
      <c r="O396" s="445"/>
      <c r="P396" s="445"/>
      <c r="Q396" s="445"/>
      <c r="R396" s="445"/>
      <c r="S396" s="445"/>
      <c r="T396" s="445"/>
      <c r="U396" s="445"/>
      <c r="V396" s="445"/>
      <c r="W396" s="445"/>
      <c r="X396" s="445"/>
      <c r="Y396" s="445"/>
      <c r="Z396" s="445"/>
    </row>
    <row r="397" spans="1:26" ht="15.75" customHeight="1" x14ac:dyDescent="0.25">
      <c r="A397" s="445"/>
      <c r="B397" s="445"/>
      <c r="C397" s="445"/>
      <c r="D397" s="445"/>
      <c r="E397" s="445"/>
      <c r="F397" s="445"/>
      <c r="G397" s="534"/>
      <c r="H397" s="531"/>
      <c r="I397" s="445"/>
      <c r="J397" s="445"/>
      <c r="K397" s="445"/>
      <c r="L397" s="445"/>
      <c r="M397" s="445"/>
      <c r="N397" s="445"/>
      <c r="O397" s="445"/>
      <c r="P397" s="445"/>
      <c r="Q397" s="445"/>
      <c r="R397" s="445"/>
      <c r="S397" s="445"/>
      <c r="T397" s="445"/>
      <c r="U397" s="445"/>
      <c r="V397" s="445"/>
      <c r="W397" s="445"/>
      <c r="X397" s="445"/>
      <c r="Y397" s="445"/>
      <c r="Z397" s="445"/>
    </row>
    <row r="398" spans="1:26" ht="15.75" customHeight="1" x14ac:dyDescent="0.25">
      <c r="A398" s="445"/>
      <c r="B398" s="445"/>
      <c r="C398" s="445"/>
      <c r="D398" s="445"/>
      <c r="E398" s="445"/>
      <c r="F398" s="445"/>
      <c r="G398" s="534"/>
      <c r="H398" s="531"/>
      <c r="I398" s="445"/>
      <c r="J398" s="445"/>
      <c r="K398" s="445"/>
      <c r="L398" s="445"/>
      <c r="M398" s="445"/>
      <c r="N398" s="445"/>
      <c r="O398" s="445"/>
      <c r="P398" s="445"/>
      <c r="Q398" s="445"/>
      <c r="R398" s="445"/>
      <c r="S398" s="445"/>
      <c r="T398" s="445"/>
      <c r="U398" s="445"/>
      <c r="V398" s="445"/>
      <c r="W398" s="445"/>
      <c r="X398" s="445"/>
      <c r="Y398" s="445"/>
      <c r="Z398" s="445"/>
    </row>
    <row r="399" spans="1:26" ht="15.75" customHeight="1" x14ac:dyDescent="0.25">
      <c r="A399" s="445"/>
      <c r="B399" s="445"/>
      <c r="C399" s="445"/>
      <c r="D399" s="445"/>
      <c r="E399" s="445"/>
      <c r="F399" s="445"/>
      <c r="G399" s="534"/>
      <c r="H399" s="531"/>
      <c r="I399" s="445"/>
      <c r="J399" s="445"/>
      <c r="K399" s="445"/>
      <c r="L399" s="445"/>
      <c r="M399" s="445"/>
      <c r="N399" s="445"/>
      <c r="O399" s="445"/>
      <c r="P399" s="445"/>
      <c r="Q399" s="445"/>
      <c r="R399" s="445"/>
      <c r="S399" s="445"/>
      <c r="T399" s="445"/>
      <c r="U399" s="445"/>
      <c r="V399" s="445"/>
      <c r="W399" s="445"/>
      <c r="X399" s="445"/>
      <c r="Y399" s="445"/>
      <c r="Z399" s="445"/>
    </row>
    <row r="400" spans="1:26" ht="15.75" customHeight="1" x14ac:dyDescent="0.25">
      <c r="A400" s="445"/>
      <c r="B400" s="445"/>
      <c r="C400" s="445"/>
      <c r="D400" s="445"/>
      <c r="E400" s="445"/>
      <c r="F400" s="445"/>
      <c r="G400" s="534"/>
      <c r="H400" s="531"/>
      <c r="I400" s="445"/>
      <c r="J400" s="445"/>
      <c r="K400" s="445"/>
      <c r="L400" s="445"/>
      <c r="M400" s="445"/>
      <c r="N400" s="445"/>
      <c r="O400" s="445"/>
      <c r="P400" s="445"/>
      <c r="Q400" s="445"/>
      <c r="R400" s="445"/>
      <c r="S400" s="445"/>
      <c r="T400" s="445"/>
      <c r="U400" s="445"/>
      <c r="V400" s="445"/>
      <c r="W400" s="445"/>
      <c r="X400" s="445"/>
      <c r="Y400" s="445"/>
      <c r="Z400" s="445"/>
    </row>
    <row r="401" spans="1:26" ht="15.75" customHeight="1" x14ac:dyDescent="0.25">
      <c r="A401" s="445"/>
      <c r="B401" s="445"/>
      <c r="C401" s="445"/>
      <c r="D401" s="445"/>
      <c r="E401" s="445"/>
      <c r="F401" s="445"/>
      <c r="G401" s="534"/>
      <c r="H401" s="531"/>
      <c r="I401" s="445"/>
      <c r="J401" s="445"/>
      <c r="K401" s="445"/>
      <c r="L401" s="445"/>
      <c r="M401" s="445"/>
      <c r="N401" s="445"/>
      <c r="O401" s="445"/>
      <c r="P401" s="445"/>
      <c r="Q401" s="445"/>
      <c r="R401" s="445"/>
      <c r="S401" s="445"/>
      <c r="T401" s="445"/>
      <c r="U401" s="445"/>
      <c r="V401" s="445"/>
      <c r="W401" s="445"/>
      <c r="X401" s="445"/>
      <c r="Y401" s="445"/>
      <c r="Z401" s="445"/>
    </row>
    <row r="402" spans="1:26" ht="15.75" customHeight="1" x14ac:dyDescent="0.25">
      <c r="A402" s="445"/>
      <c r="B402" s="445"/>
      <c r="C402" s="445"/>
      <c r="D402" s="445"/>
      <c r="E402" s="445"/>
      <c r="F402" s="445"/>
      <c r="G402" s="534"/>
      <c r="H402" s="531"/>
      <c r="I402" s="445"/>
      <c r="J402" s="445"/>
      <c r="K402" s="445"/>
      <c r="L402" s="445"/>
      <c r="M402" s="445"/>
      <c r="N402" s="445"/>
      <c r="O402" s="445"/>
      <c r="P402" s="445"/>
      <c r="Q402" s="445"/>
      <c r="R402" s="445"/>
      <c r="S402" s="445"/>
      <c r="T402" s="445"/>
      <c r="U402" s="445"/>
      <c r="V402" s="445"/>
      <c r="W402" s="445"/>
      <c r="X402" s="445"/>
      <c r="Y402" s="445"/>
      <c r="Z402" s="445"/>
    </row>
    <row r="403" spans="1:26" ht="15.75" customHeight="1" x14ac:dyDescent="0.25">
      <c r="A403" s="445"/>
      <c r="B403" s="445"/>
      <c r="C403" s="445"/>
      <c r="D403" s="445"/>
      <c r="E403" s="445"/>
      <c r="F403" s="445"/>
      <c r="G403" s="534"/>
      <c r="H403" s="531"/>
      <c r="I403" s="445"/>
      <c r="J403" s="445"/>
      <c r="K403" s="445"/>
      <c r="L403" s="445"/>
      <c r="M403" s="445"/>
      <c r="N403" s="445"/>
      <c r="O403" s="445"/>
      <c r="P403" s="445"/>
      <c r="Q403" s="445"/>
      <c r="R403" s="445"/>
      <c r="S403" s="445"/>
      <c r="T403" s="445"/>
      <c r="U403" s="445"/>
      <c r="V403" s="445"/>
      <c r="W403" s="445"/>
      <c r="X403" s="445"/>
      <c r="Y403" s="445"/>
      <c r="Z403" s="445"/>
    </row>
    <row r="404" spans="1:26" ht="15.75" customHeight="1" x14ac:dyDescent="0.25">
      <c r="A404" s="445"/>
      <c r="B404" s="445"/>
      <c r="C404" s="445"/>
      <c r="D404" s="445"/>
      <c r="E404" s="445"/>
      <c r="F404" s="445"/>
      <c r="G404" s="534"/>
      <c r="H404" s="531"/>
      <c r="I404" s="445"/>
      <c r="J404" s="445"/>
      <c r="K404" s="445"/>
      <c r="L404" s="445"/>
      <c r="M404" s="445"/>
      <c r="N404" s="445"/>
      <c r="O404" s="445"/>
      <c r="P404" s="445"/>
      <c r="Q404" s="445"/>
      <c r="R404" s="445"/>
      <c r="S404" s="445"/>
      <c r="T404" s="445"/>
      <c r="U404" s="445"/>
      <c r="V404" s="445"/>
      <c r="W404" s="445"/>
      <c r="X404" s="445"/>
      <c r="Y404" s="445"/>
      <c r="Z404" s="445"/>
    </row>
    <row r="405" spans="1:26" ht="15.75" customHeight="1" x14ac:dyDescent="0.25">
      <c r="A405" s="445"/>
      <c r="B405" s="445"/>
      <c r="C405" s="445"/>
      <c r="D405" s="445"/>
      <c r="E405" s="445"/>
      <c r="F405" s="445"/>
      <c r="G405" s="534"/>
      <c r="H405" s="531"/>
      <c r="I405" s="445"/>
      <c r="J405" s="445"/>
      <c r="K405" s="445"/>
      <c r="L405" s="445"/>
      <c r="M405" s="445"/>
      <c r="N405" s="445"/>
      <c r="O405" s="445"/>
      <c r="P405" s="445"/>
      <c r="Q405" s="445"/>
      <c r="R405" s="445"/>
      <c r="S405" s="445"/>
      <c r="T405" s="445"/>
      <c r="U405" s="445"/>
      <c r="V405" s="445"/>
      <c r="W405" s="445"/>
      <c r="X405" s="445"/>
      <c r="Y405" s="445"/>
      <c r="Z405" s="445"/>
    </row>
    <row r="406" spans="1:26" ht="15.75" customHeight="1" x14ac:dyDescent="0.25">
      <c r="A406" s="445"/>
      <c r="B406" s="445"/>
      <c r="C406" s="445"/>
      <c r="D406" s="445"/>
      <c r="E406" s="445"/>
      <c r="F406" s="445"/>
      <c r="G406" s="534"/>
      <c r="H406" s="531"/>
      <c r="I406" s="445"/>
      <c r="J406" s="445"/>
      <c r="K406" s="445"/>
      <c r="L406" s="445"/>
      <c r="M406" s="445"/>
      <c r="N406" s="445"/>
      <c r="O406" s="445"/>
      <c r="P406" s="445"/>
      <c r="Q406" s="445"/>
      <c r="R406" s="445"/>
      <c r="S406" s="445"/>
      <c r="T406" s="445"/>
      <c r="U406" s="445"/>
      <c r="V406" s="445"/>
      <c r="W406" s="445"/>
      <c r="X406" s="445"/>
      <c r="Y406" s="445"/>
      <c r="Z406" s="445"/>
    </row>
    <row r="407" spans="1:26" ht="15.75" customHeight="1" x14ac:dyDescent="0.25">
      <c r="A407" s="445"/>
      <c r="B407" s="445"/>
      <c r="C407" s="445"/>
      <c r="D407" s="445"/>
      <c r="E407" s="445"/>
      <c r="F407" s="445"/>
      <c r="G407" s="534"/>
      <c r="H407" s="531"/>
      <c r="I407" s="445"/>
      <c r="J407" s="445"/>
      <c r="K407" s="445"/>
      <c r="L407" s="445"/>
      <c r="M407" s="445"/>
      <c r="N407" s="445"/>
      <c r="O407" s="445"/>
      <c r="P407" s="445"/>
      <c r="Q407" s="445"/>
      <c r="R407" s="445"/>
      <c r="S407" s="445"/>
      <c r="T407" s="445"/>
      <c r="U407" s="445"/>
      <c r="V407" s="445"/>
      <c r="W407" s="445"/>
      <c r="X407" s="445"/>
      <c r="Y407" s="445"/>
      <c r="Z407" s="445"/>
    </row>
    <row r="408" spans="1:26" ht="15.75" customHeight="1" x14ac:dyDescent="0.25">
      <c r="A408" s="445"/>
      <c r="B408" s="445"/>
      <c r="C408" s="445"/>
      <c r="D408" s="445"/>
      <c r="E408" s="445"/>
      <c r="F408" s="445"/>
      <c r="G408" s="534"/>
      <c r="H408" s="531"/>
      <c r="I408" s="445"/>
      <c r="J408" s="445"/>
      <c r="K408" s="445"/>
      <c r="L408" s="445"/>
      <c r="M408" s="445"/>
      <c r="N408" s="445"/>
      <c r="O408" s="445"/>
      <c r="P408" s="445"/>
      <c r="Q408" s="445"/>
      <c r="R408" s="445"/>
      <c r="S408" s="445"/>
      <c r="T408" s="445"/>
      <c r="U408" s="445"/>
      <c r="V408" s="445"/>
      <c r="W408" s="445"/>
      <c r="X408" s="445"/>
      <c r="Y408" s="445"/>
      <c r="Z408" s="445"/>
    </row>
    <row r="409" spans="1:26" ht="15.75" customHeight="1" x14ac:dyDescent="0.25">
      <c r="A409" s="445"/>
      <c r="B409" s="445"/>
      <c r="C409" s="445"/>
      <c r="D409" s="445"/>
      <c r="E409" s="445"/>
      <c r="F409" s="445"/>
      <c r="G409" s="534"/>
      <c r="H409" s="531"/>
      <c r="I409" s="445"/>
      <c r="J409" s="445"/>
      <c r="K409" s="445"/>
      <c r="L409" s="445"/>
      <c r="M409" s="445"/>
      <c r="N409" s="445"/>
      <c r="O409" s="445"/>
      <c r="P409" s="445"/>
      <c r="Q409" s="445"/>
      <c r="R409" s="445"/>
      <c r="S409" s="445"/>
      <c r="T409" s="445"/>
      <c r="U409" s="445"/>
      <c r="V409" s="445"/>
      <c r="W409" s="445"/>
      <c r="X409" s="445"/>
      <c r="Y409" s="445"/>
      <c r="Z409" s="445"/>
    </row>
    <row r="410" spans="1:26" ht="15.75" customHeight="1" x14ac:dyDescent="0.25">
      <c r="A410" s="445"/>
      <c r="B410" s="445"/>
      <c r="C410" s="445"/>
      <c r="D410" s="445"/>
      <c r="E410" s="445"/>
      <c r="F410" s="445"/>
      <c r="G410" s="534"/>
      <c r="H410" s="531"/>
      <c r="I410" s="445"/>
      <c r="J410" s="445"/>
      <c r="K410" s="445"/>
      <c r="L410" s="445"/>
      <c r="M410" s="445"/>
      <c r="N410" s="445"/>
      <c r="O410" s="445"/>
      <c r="P410" s="445"/>
      <c r="Q410" s="445"/>
      <c r="R410" s="445"/>
      <c r="S410" s="445"/>
      <c r="T410" s="445"/>
      <c r="U410" s="445"/>
      <c r="V410" s="445"/>
      <c r="W410" s="445"/>
      <c r="X410" s="445"/>
      <c r="Y410" s="445"/>
      <c r="Z410" s="445"/>
    </row>
    <row r="411" spans="1:26" ht="15.75" customHeight="1" x14ac:dyDescent="0.25">
      <c r="A411" s="445"/>
      <c r="B411" s="445"/>
      <c r="C411" s="445"/>
      <c r="D411" s="445"/>
      <c r="E411" s="445"/>
      <c r="F411" s="445"/>
      <c r="G411" s="534"/>
      <c r="H411" s="531"/>
      <c r="I411" s="445"/>
      <c r="J411" s="445"/>
      <c r="K411" s="445"/>
      <c r="L411" s="445"/>
      <c r="M411" s="445"/>
      <c r="N411" s="445"/>
      <c r="O411" s="445"/>
      <c r="P411" s="445"/>
      <c r="Q411" s="445"/>
      <c r="R411" s="445"/>
      <c r="S411" s="445"/>
      <c r="T411" s="445"/>
      <c r="U411" s="445"/>
      <c r="V411" s="445"/>
      <c r="W411" s="445"/>
      <c r="X411" s="445"/>
      <c r="Y411" s="445"/>
      <c r="Z411" s="445"/>
    </row>
    <row r="412" spans="1:26" ht="15.75" customHeight="1" x14ac:dyDescent="0.25">
      <c r="A412" s="445"/>
      <c r="B412" s="445"/>
      <c r="C412" s="445"/>
      <c r="D412" s="445"/>
      <c r="E412" s="445"/>
      <c r="F412" s="445"/>
      <c r="G412" s="534"/>
      <c r="H412" s="531"/>
      <c r="I412" s="445"/>
      <c r="J412" s="445"/>
      <c r="K412" s="445"/>
      <c r="L412" s="445"/>
      <c r="M412" s="445"/>
      <c r="N412" s="445"/>
      <c r="O412" s="445"/>
      <c r="P412" s="445"/>
      <c r="Q412" s="445"/>
      <c r="R412" s="445"/>
      <c r="S412" s="445"/>
      <c r="T412" s="445"/>
      <c r="U412" s="445"/>
      <c r="V412" s="445"/>
      <c r="W412" s="445"/>
      <c r="X412" s="445"/>
      <c r="Y412" s="445"/>
      <c r="Z412" s="445"/>
    </row>
    <row r="413" spans="1:26" ht="15.75" customHeight="1" x14ac:dyDescent="0.25">
      <c r="A413" s="445"/>
      <c r="B413" s="445"/>
      <c r="C413" s="445"/>
      <c r="D413" s="445"/>
      <c r="E413" s="445"/>
      <c r="F413" s="445"/>
      <c r="G413" s="534"/>
      <c r="H413" s="531"/>
      <c r="I413" s="445"/>
      <c r="J413" s="445"/>
      <c r="K413" s="445"/>
      <c r="L413" s="445"/>
      <c r="M413" s="445"/>
      <c r="N413" s="445"/>
      <c r="O413" s="445"/>
      <c r="P413" s="445"/>
      <c r="Q413" s="445"/>
      <c r="R413" s="445"/>
      <c r="S413" s="445"/>
      <c r="T413" s="445"/>
      <c r="U413" s="445"/>
      <c r="V413" s="445"/>
      <c r="W413" s="445"/>
      <c r="X413" s="445"/>
      <c r="Y413" s="445"/>
      <c r="Z413" s="445"/>
    </row>
    <row r="414" spans="1:26" ht="15.75" customHeight="1" x14ac:dyDescent="0.25">
      <c r="A414" s="445"/>
      <c r="B414" s="445"/>
      <c r="C414" s="445"/>
      <c r="D414" s="445"/>
      <c r="E414" s="445"/>
      <c r="F414" s="445"/>
      <c r="G414" s="534"/>
      <c r="H414" s="531"/>
      <c r="I414" s="445"/>
      <c r="J414" s="445"/>
      <c r="K414" s="445"/>
      <c r="L414" s="445"/>
      <c r="M414" s="445"/>
      <c r="N414" s="445"/>
      <c r="O414" s="445"/>
      <c r="P414" s="445"/>
      <c r="Q414" s="445"/>
      <c r="R414" s="445"/>
      <c r="S414" s="445"/>
      <c r="T414" s="445"/>
      <c r="U414" s="445"/>
      <c r="V414" s="445"/>
      <c r="W414" s="445"/>
      <c r="X414" s="445"/>
      <c r="Y414" s="445"/>
      <c r="Z414" s="445"/>
    </row>
    <row r="415" spans="1:26" ht="15.75" customHeight="1" x14ac:dyDescent="0.25">
      <c r="A415" s="445"/>
      <c r="B415" s="445"/>
      <c r="C415" s="445"/>
      <c r="D415" s="445"/>
      <c r="E415" s="445"/>
      <c r="F415" s="445"/>
      <c r="G415" s="534"/>
      <c r="H415" s="531"/>
      <c r="I415" s="445"/>
      <c r="J415" s="445"/>
      <c r="K415" s="445"/>
      <c r="L415" s="445"/>
      <c r="M415" s="445"/>
      <c r="N415" s="445"/>
      <c r="O415" s="445"/>
      <c r="P415" s="445"/>
      <c r="Q415" s="445"/>
      <c r="R415" s="445"/>
      <c r="S415" s="445"/>
      <c r="T415" s="445"/>
      <c r="U415" s="445"/>
      <c r="V415" s="445"/>
      <c r="W415" s="445"/>
      <c r="X415" s="445"/>
      <c r="Y415" s="445"/>
      <c r="Z415" s="445"/>
    </row>
    <row r="416" spans="1:26" ht="15.75" customHeight="1" x14ac:dyDescent="0.25">
      <c r="A416" s="445"/>
      <c r="B416" s="445"/>
      <c r="C416" s="445"/>
      <c r="D416" s="445"/>
      <c r="E416" s="445"/>
      <c r="F416" s="445"/>
      <c r="G416" s="534"/>
      <c r="H416" s="531"/>
      <c r="I416" s="445"/>
      <c r="J416" s="445"/>
      <c r="K416" s="445"/>
      <c r="L416" s="445"/>
      <c r="M416" s="445"/>
      <c r="N416" s="445"/>
      <c r="O416" s="445"/>
      <c r="P416" s="445"/>
      <c r="Q416" s="445"/>
      <c r="R416" s="445"/>
      <c r="S416" s="445"/>
      <c r="T416" s="445"/>
      <c r="U416" s="445"/>
      <c r="V416" s="445"/>
      <c r="W416" s="445"/>
      <c r="X416" s="445"/>
      <c r="Y416" s="445"/>
      <c r="Z416" s="445"/>
    </row>
    <row r="417" spans="1:26" ht="15.75" customHeight="1" x14ac:dyDescent="0.25">
      <c r="A417" s="445"/>
      <c r="B417" s="445"/>
      <c r="C417" s="445"/>
      <c r="D417" s="445"/>
      <c r="E417" s="445"/>
      <c r="F417" s="445"/>
      <c r="G417" s="534"/>
      <c r="H417" s="531"/>
      <c r="I417" s="445"/>
      <c r="J417" s="445"/>
      <c r="K417" s="445"/>
      <c r="L417" s="445"/>
      <c r="M417" s="445"/>
      <c r="N417" s="445"/>
      <c r="O417" s="445"/>
      <c r="P417" s="445"/>
      <c r="Q417" s="445"/>
      <c r="R417" s="445"/>
      <c r="S417" s="445"/>
      <c r="T417" s="445"/>
      <c r="U417" s="445"/>
      <c r="V417" s="445"/>
      <c r="W417" s="445"/>
      <c r="X417" s="445"/>
      <c r="Y417" s="445"/>
      <c r="Z417" s="445"/>
    </row>
    <row r="418" spans="1:26" ht="15.75" customHeight="1" x14ac:dyDescent="0.25">
      <c r="A418" s="445"/>
      <c r="B418" s="445"/>
      <c r="C418" s="445"/>
      <c r="D418" s="445"/>
      <c r="E418" s="445"/>
      <c r="F418" s="445"/>
      <c r="G418" s="534"/>
      <c r="H418" s="531"/>
      <c r="I418" s="445"/>
      <c r="J418" s="445"/>
      <c r="K418" s="445"/>
      <c r="L418" s="445"/>
      <c r="M418" s="445"/>
      <c r="N418" s="445"/>
      <c r="O418" s="445"/>
      <c r="P418" s="445"/>
      <c r="Q418" s="445"/>
      <c r="R418" s="445"/>
      <c r="S418" s="445"/>
      <c r="T418" s="445"/>
      <c r="U418" s="445"/>
      <c r="V418" s="445"/>
      <c r="W418" s="445"/>
      <c r="X418" s="445"/>
      <c r="Y418" s="445"/>
      <c r="Z418" s="445"/>
    </row>
    <row r="419" spans="1:26" ht="15.75" customHeight="1" x14ac:dyDescent="0.25">
      <c r="A419" s="445"/>
      <c r="B419" s="445"/>
      <c r="C419" s="445"/>
      <c r="D419" s="445"/>
      <c r="E419" s="445"/>
      <c r="F419" s="445"/>
      <c r="G419" s="534"/>
      <c r="H419" s="531"/>
      <c r="I419" s="445"/>
      <c r="J419" s="445"/>
      <c r="K419" s="445"/>
      <c r="L419" s="445"/>
      <c r="M419" s="445"/>
      <c r="N419" s="445"/>
      <c r="O419" s="445"/>
      <c r="P419" s="445"/>
      <c r="Q419" s="445"/>
      <c r="R419" s="445"/>
      <c r="S419" s="445"/>
      <c r="T419" s="445"/>
      <c r="U419" s="445"/>
      <c r="V419" s="445"/>
      <c r="W419" s="445"/>
      <c r="X419" s="445"/>
      <c r="Y419" s="445"/>
      <c r="Z419" s="445"/>
    </row>
    <row r="420" spans="1:26" ht="15.75" customHeight="1" x14ac:dyDescent="0.25">
      <c r="A420" s="445"/>
      <c r="B420" s="445"/>
      <c r="C420" s="445"/>
      <c r="D420" s="445"/>
      <c r="E420" s="445"/>
      <c r="F420" s="445"/>
      <c r="G420" s="534"/>
      <c r="H420" s="531"/>
      <c r="I420" s="445"/>
      <c r="J420" s="445"/>
      <c r="K420" s="445"/>
      <c r="L420" s="445"/>
      <c r="M420" s="445"/>
      <c r="N420" s="445"/>
      <c r="O420" s="445"/>
      <c r="P420" s="445"/>
      <c r="Q420" s="445"/>
      <c r="R420" s="445"/>
      <c r="S420" s="445"/>
      <c r="T420" s="445"/>
      <c r="U420" s="445"/>
      <c r="V420" s="445"/>
      <c r="W420" s="445"/>
      <c r="X420" s="445"/>
      <c r="Y420" s="445"/>
      <c r="Z420" s="445"/>
    </row>
    <row r="421" spans="1:26" ht="15.75" customHeight="1" x14ac:dyDescent="0.25">
      <c r="A421" s="445"/>
      <c r="B421" s="445"/>
      <c r="C421" s="445"/>
      <c r="D421" s="445"/>
      <c r="E421" s="445"/>
      <c r="F421" s="445"/>
      <c r="G421" s="534"/>
      <c r="H421" s="531"/>
      <c r="I421" s="445"/>
      <c r="J421" s="445"/>
      <c r="K421" s="445"/>
      <c r="L421" s="445"/>
      <c r="M421" s="445"/>
      <c r="N421" s="445"/>
      <c r="O421" s="445"/>
      <c r="P421" s="445"/>
      <c r="Q421" s="445"/>
      <c r="R421" s="445"/>
      <c r="S421" s="445"/>
      <c r="T421" s="445"/>
      <c r="U421" s="445"/>
      <c r="V421" s="445"/>
      <c r="W421" s="445"/>
      <c r="X421" s="445"/>
      <c r="Y421" s="445"/>
      <c r="Z421" s="445"/>
    </row>
    <row r="422" spans="1:26" ht="15.75" customHeight="1" x14ac:dyDescent="0.25">
      <c r="A422" s="445"/>
      <c r="B422" s="445"/>
      <c r="C422" s="445"/>
      <c r="D422" s="445"/>
      <c r="E422" s="445"/>
      <c r="F422" s="445"/>
      <c r="G422" s="534"/>
      <c r="H422" s="531"/>
      <c r="I422" s="445"/>
      <c r="J422" s="445"/>
      <c r="K422" s="445"/>
      <c r="L422" s="445"/>
      <c r="M422" s="445"/>
      <c r="N422" s="445"/>
      <c r="O422" s="445"/>
      <c r="P422" s="445"/>
      <c r="Q422" s="445"/>
      <c r="R422" s="445"/>
      <c r="S422" s="445"/>
      <c r="T422" s="445"/>
      <c r="U422" s="445"/>
      <c r="V422" s="445"/>
      <c r="W422" s="445"/>
      <c r="X422" s="445"/>
      <c r="Y422" s="445"/>
      <c r="Z422" s="445"/>
    </row>
    <row r="423" spans="1:26" ht="15.75" customHeight="1" x14ac:dyDescent="0.25">
      <c r="A423" s="445"/>
      <c r="B423" s="445"/>
      <c r="C423" s="445"/>
      <c r="D423" s="445"/>
      <c r="E423" s="445"/>
      <c r="F423" s="445"/>
      <c r="G423" s="534"/>
      <c r="H423" s="531"/>
      <c r="I423" s="445"/>
      <c r="J423" s="445"/>
      <c r="K423" s="445"/>
      <c r="L423" s="445"/>
      <c r="M423" s="445"/>
      <c r="N423" s="445"/>
      <c r="O423" s="445"/>
      <c r="P423" s="445"/>
      <c r="Q423" s="445"/>
      <c r="R423" s="445"/>
      <c r="S423" s="445"/>
      <c r="T423" s="445"/>
      <c r="U423" s="445"/>
      <c r="V423" s="445"/>
      <c r="W423" s="445"/>
      <c r="X423" s="445"/>
      <c r="Y423" s="445"/>
      <c r="Z423" s="445"/>
    </row>
    <row r="424" spans="1:26" ht="15.75" customHeight="1" x14ac:dyDescent="0.25">
      <c r="A424" s="445"/>
      <c r="B424" s="445"/>
      <c r="C424" s="445"/>
      <c r="D424" s="445"/>
      <c r="E424" s="445"/>
      <c r="F424" s="445"/>
      <c r="G424" s="534"/>
      <c r="H424" s="531"/>
      <c r="I424" s="445"/>
      <c r="J424" s="445"/>
      <c r="K424" s="445"/>
      <c r="L424" s="445"/>
      <c r="M424" s="445"/>
      <c r="N424" s="445"/>
      <c r="O424" s="445"/>
      <c r="P424" s="445"/>
      <c r="Q424" s="445"/>
      <c r="R424" s="445"/>
      <c r="S424" s="445"/>
      <c r="T424" s="445"/>
      <c r="U424" s="445"/>
      <c r="V424" s="445"/>
      <c r="W424" s="445"/>
      <c r="X424" s="445"/>
      <c r="Y424" s="445"/>
      <c r="Z424" s="445"/>
    </row>
    <row r="425" spans="1:26" ht="15.75" customHeight="1" x14ac:dyDescent="0.25">
      <c r="A425" s="445"/>
      <c r="B425" s="445"/>
      <c r="C425" s="445"/>
      <c r="D425" s="445"/>
      <c r="E425" s="445"/>
      <c r="F425" s="445"/>
      <c r="G425" s="534"/>
      <c r="H425" s="531"/>
      <c r="I425" s="445"/>
      <c r="J425" s="445"/>
      <c r="K425" s="445"/>
      <c r="L425" s="445"/>
      <c r="M425" s="445"/>
      <c r="N425" s="445"/>
      <c r="O425" s="445"/>
      <c r="P425" s="445"/>
      <c r="Q425" s="445"/>
      <c r="R425" s="445"/>
      <c r="S425" s="445"/>
      <c r="T425" s="445"/>
      <c r="U425" s="445"/>
      <c r="V425" s="445"/>
      <c r="W425" s="445"/>
      <c r="X425" s="445"/>
      <c r="Y425" s="445"/>
      <c r="Z425" s="445"/>
    </row>
    <row r="426" spans="1:26" ht="15.75" customHeight="1" x14ac:dyDescent="0.25">
      <c r="A426" s="445"/>
      <c r="B426" s="445"/>
      <c r="C426" s="445"/>
      <c r="D426" s="445"/>
      <c r="E426" s="445"/>
      <c r="F426" s="445"/>
      <c r="G426" s="534"/>
      <c r="H426" s="531"/>
      <c r="I426" s="445"/>
      <c r="J426" s="445"/>
      <c r="K426" s="445"/>
      <c r="L426" s="445"/>
      <c r="M426" s="445"/>
      <c r="N426" s="445"/>
      <c r="O426" s="445"/>
      <c r="P426" s="445"/>
      <c r="Q426" s="445"/>
      <c r="R426" s="445"/>
      <c r="S426" s="445"/>
      <c r="T426" s="445"/>
      <c r="U426" s="445"/>
      <c r="V426" s="445"/>
      <c r="W426" s="445"/>
      <c r="X426" s="445"/>
      <c r="Y426" s="445"/>
      <c r="Z426" s="445"/>
    </row>
    <row r="427" spans="1:26" ht="15.75" customHeight="1" x14ac:dyDescent="0.25">
      <c r="A427" s="445"/>
      <c r="B427" s="445"/>
      <c r="C427" s="445"/>
      <c r="D427" s="445"/>
      <c r="E427" s="445"/>
      <c r="F427" s="445"/>
      <c r="G427" s="534"/>
      <c r="H427" s="531"/>
      <c r="I427" s="445"/>
      <c r="J427" s="445"/>
      <c r="K427" s="445"/>
      <c r="L427" s="445"/>
      <c r="M427" s="445"/>
      <c r="N427" s="445"/>
      <c r="O427" s="445"/>
      <c r="P427" s="445"/>
      <c r="Q427" s="445"/>
      <c r="R427" s="445"/>
      <c r="S427" s="445"/>
      <c r="T427" s="445"/>
      <c r="U427" s="445"/>
      <c r="V427" s="445"/>
      <c r="W427" s="445"/>
      <c r="X427" s="445"/>
      <c r="Y427" s="445"/>
      <c r="Z427" s="445"/>
    </row>
    <row r="428" spans="1:26" ht="15.75" customHeight="1" x14ac:dyDescent="0.25">
      <c r="A428" s="445"/>
      <c r="B428" s="445"/>
      <c r="C428" s="445"/>
      <c r="D428" s="445"/>
      <c r="E428" s="445"/>
      <c r="F428" s="445"/>
      <c r="G428" s="534"/>
      <c r="H428" s="531"/>
      <c r="I428" s="445"/>
      <c r="J428" s="445"/>
      <c r="K428" s="445"/>
      <c r="L428" s="445"/>
      <c r="M428" s="445"/>
      <c r="N428" s="445"/>
      <c r="O428" s="445"/>
      <c r="P428" s="445"/>
      <c r="Q428" s="445"/>
      <c r="R428" s="445"/>
      <c r="S428" s="445"/>
      <c r="T428" s="445"/>
      <c r="U428" s="445"/>
      <c r="V428" s="445"/>
      <c r="W428" s="445"/>
      <c r="X428" s="445"/>
      <c r="Y428" s="445"/>
      <c r="Z428" s="445"/>
    </row>
    <row r="429" spans="1:26" ht="15.75" customHeight="1" x14ac:dyDescent="0.25">
      <c r="A429" s="445"/>
      <c r="B429" s="445"/>
      <c r="C429" s="445"/>
      <c r="D429" s="445"/>
      <c r="E429" s="445"/>
      <c r="F429" s="445"/>
      <c r="G429" s="534"/>
      <c r="H429" s="531"/>
      <c r="I429" s="445"/>
      <c r="J429" s="445"/>
      <c r="K429" s="445"/>
      <c r="L429" s="445"/>
      <c r="M429" s="445"/>
      <c r="N429" s="445"/>
      <c r="O429" s="445"/>
      <c r="P429" s="445"/>
      <c r="Q429" s="445"/>
      <c r="R429" s="445"/>
      <c r="S429" s="445"/>
      <c r="T429" s="445"/>
      <c r="U429" s="445"/>
      <c r="V429" s="445"/>
      <c r="W429" s="445"/>
      <c r="X429" s="445"/>
      <c r="Y429" s="445"/>
      <c r="Z429" s="445"/>
    </row>
    <row r="430" spans="1:26" ht="15.75" customHeight="1" x14ac:dyDescent="0.25">
      <c r="A430" s="445"/>
      <c r="B430" s="445"/>
      <c r="C430" s="445"/>
      <c r="D430" s="445"/>
      <c r="E430" s="445"/>
      <c r="F430" s="445"/>
      <c r="G430" s="534"/>
      <c r="H430" s="531"/>
      <c r="I430" s="445"/>
      <c r="J430" s="445"/>
      <c r="K430" s="445"/>
      <c r="L430" s="445"/>
      <c r="M430" s="445"/>
      <c r="N430" s="445"/>
      <c r="O430" s="445"/>
      <c r="P430" s="445"/>
      <c r="Q430" s="445"/>
      <c r="R430" s="445"/>
      <c r="S430" s="445"/>
      <c r="T430" s="445"/>
      <c r="U430" s="445"/>
      <c r="V430" s="445"/>
      <c r="W430" s="445"/>
      <c r="X430" s="445"/>
      <c r="Y430" s="445"/>
      <c r="Z430" s="445"/>
    </row>
    <row r="431" spans="1:26" ht="15.75" customHeight="1" x14ac:dyDescent="0.25">
      <c r="A431" s="445"/>
      <c r="B431" s="445"/>
      <c r="C431" s="445"/>
      <c r="D431" s="445"/>
      <c r="E431" s="445"/>
      <c r="F431" s="445"/>
      <c r="G431" s="534"/>
      <c r="H431" s="531"/>
      <c r="I431" s="445"/>
      <c r="J431" s="445"/>
      <c r="K431" s="445"/>
      <c r="L431" s="445"/>
      <c r="M431" s="445"/>
      <c r="N431" s="445"/>
      <c r="O431" s="445"/>
      <c r="P431" s="445"/>
      <c r="Q431" s="445"/>
      <c r="R431" s="445"/>
      <c r="S431" s="445"/>
      <c r="T431" s="445"/>
      <c r="U431" s="445"/>
      <c r="V431" s="445"/>
      <c r="W431" s="445"/>
      <c r="X431" s="445"/>
      <c r="Y431" s="445"/>
      <c r="Z431" s="445"/>
    </row>
    <row r="432" spans="1:26" ht="15.75" customHeight="1" x14ac:dyDescent="0.25">
      <c r="A432" s="445"/>
      <c r="B432" s="445"/>
      <c r="C432" s="445"/>
      <c r="D432" s="445"/>
      <c r="E432" s="445"/>
      <c r="F432" s="445"/>
      <c r="G432" s="534"/>
      <c r="H432" s="531"/>
      <c r="I432" s="445"/>
      <c r="J432" s="445"/>
      <c r="K432" s="445"/>
      <c r="L432" s="445"/>
      <c r="M432" s="445"/>
      <c r="N432" s="445"/>
      <c r="O432" s="445"/>
      <c r="P432" s="445"/>
      <c r="Q432" s="445"/>
      <c r="R432" s="445"/>
      <c r="S432" s="445"/>
      <c r="T432" s="445"/>
      <c r="U432" s="445"/>
      <c r="V432" s="445"/>
      <c r="W432" s="445"/>
      <c r="X432" s="445"/>
      <c r="Y432" s="445"/>
      <c r="Z432" s="445"/>
    </row>
    <row r="433" spans="1:26" ht="15.75" customHeight="1" x14ac:dyDescent="0.25">
      <c r="A433" s="445"/>
      <c r="B433" s="445"/>
      <c r="C433" s="445"/>
      <c r="D433" s="445"/>
      <c r="E433" s="445"/>
      <c r="F433" s="445"/>
      <c r="G433" s="534"/>
      <c r="H433" s="531"/>
      <c r="I433" s="445"/>
      <c r="J433" s="445"/>
      <c r="K433" s="445"/>
      <c r="L433" s="445"/>
      <c r="M433" s="445"/>
      <c r="N433" s="445"/>
      <c r="O433" s="445"/>
      <c r="P433" s="445"/>
      <c r="Q433" s="445"/>
      <c r="R433" s="445"/>
      <c r="S433" s="445"/>
      <c r="T433" s="445"/>
      <c r="U433" s="445"/>
      <c r="V433" s="445"/>
      <c r="W433" s="445"/>
      <c r="X433" s="445"/>
      <c r="Y433" s="445"/>
      <c r="Z433" s="445"/>
    </row>
    <row r="434" spans="1:26" ht="15.75" customHeight="1" x14ac:dyDescent="0.25">
      <c r="A434" s="445"/>
      <c r="B434" s="445"/>
      <c r="C434" s="445"/>
      <c r="D434" s="445"/>
      <c r="E434" s="445"/>
      <c r="F434" s="445"/>
      <c r="G434" s="534"/>
      <c r="H434" s="531"/>
      <c r="I434" s="445"/>
      <c r="J434" s="445"/>
      <c r="K434" s="445"/>
      <c r="L434" s="445"/>
      <c r="M434" s="445"/>
      <c r="N434" s="445"/>
      <c r="O434" s="445"/>
      <c r="P434" s="445"/>
      <c r="Q434" s="445"/>
      <c r="R434" s="445"/>
      <c r="S434" s="445"/>
      <c r="T434" s="445"/>
      <c r="U434" s="445"/>
      <c r="V434" s="445"/>
      <c r="W434" s="445"/>
      <c r="X434" s="445"/>
      <c r="Y434" s="445"/>
      <c r="Z434" s="445"/>
    </row>
    <row r="435" spans="1:26" ht="15.75" customHeight="1" x14ac:dyDescent="0.25">
      <c r="A435" s="445"/>
      <c r="B435" s="445"/>
      <c r="C435" s="445"/>
      <c r="D435" s="445"/>
      <c r="E435" s="445"/>
      <c r="F435" s="445"/>
      <c r="G435" s="534"/>
      <c r="H435" s="531"/>
      <c r="I435" s="445"/>
      <c r="J435" s="445"/>
      <c r="K435" s="445"/>
      <c r="L435" s="445"/>
      <c r="M435" s="445"/>
      <c r="N435" s="445"/>
      <c r="O435" s="445"/>
      <c r="P435" s="445"/>
      <c r="Q435" s="445"/>
      <c r="R435" s="445"/>
      <c r="S435" s="445"/>
      <c r="T435" s="445"/>
      <c r="U435" s="445"/>
      <c r="V435" s="445"/>
      <c r="W435" s="445"/>
      <c r="X435" s="445"/>
      <c r="Y435" s="445"/>
      <c r="Z435" s="445"/>
    </row>
    <row r="436" spans="1:26" ht="15.75" customHeight="1" x14ac:dyDescent="0.25">
      <c r="A436" s="445"/>
      <c r="B436" s="445"/>
      <c r="C436" s="445"/>
      <c r="D436" s="445"/>
      <c r="E436" s="445"/>
      <c r="F436" s="445"/>
      <c r="G436" s="534"/>
      <c r="H436" s="531"/>
      <c r="I436" s="445"/>
      <c r="J436" s="445"/>
      <c r="K436" s="445"/>
      <c r="L436" s="445"/>
      <c r="M436" s="445"/>
      <c r="N436" s="445"/>
      <c r="O436" s="445"/>
      <c r="P436" s="445"/>
      <c r="Q436" s="445"/>
      <c r="R436" s="445"/>
      <c r="S436" s="445"/>
      <c r="T436" s="445"/>
      <c r="U436" s="445"/>
      <c r="V436" s="445"/>
      <c r="W436" s="445"/>
      <c r="X436" s="445"/>
      <c r="Y436" s="445"/>
      <c r="Z436" s="445"/>
    </row>
    <row r="437" spans="1:26" ht="15.75" customHeight="1" x14ac:dyDescent="0.25">
      <c r="A437" s="445"/>
      <c r="B437" s="445"/>
      <c r="C437" s="445"/>
      <c r="D437" s="445"/>
      <c r="E437" s="445"/>
      <c r="F437" s="445"/>
      <c r="G437" s="534"/>
      <c r="H437" s="531"/>
      <c r="I437" s="445"/>
      <c r="J437" s="445"/>
      <c r="K437" s="445"/>
      <c r="L437" s="445"/>
      <c r="M437" s="445"/>
      <c r="N437" s="445"/>
      <c r="O437" s="445"/>
      <c r="P437" s="445"/>
      <c r="Q437" s="445"/>
      <c r="R437" s="445"/>
      <c r="S437" s="445"/>
      <c r="T437" s="445"/>
      <c r="U437" s="445"/>
      <c r="V437" s="445"/>
      <c r="W437" s="445"/>
      <c r="X437" s="445"/>
      <c r="Y437" s="445"/>
      <c r="Z437" s="445"/>
    </row>
    <row r="438" spans="1:26" ht="15.75" customHeight="1" x14ac:dyDescent="0.25">
      <c r="A438" s="445"/>
      <c r="B438" s="445"/>
      <c r="C438" s="445"/>
      <c r="D438" s="445"/>
      <c r="E438" s="445"/>
      <c r="F438" s="445"/>
      <c r="G438" s="534"/>
      <c r="H438" s="531"/>
      <c r="I438" s="445"/>
      <c r="J438" s="445"/>
      <c r="K438" s="445"/>
      <c r="L438" s="445"/>
      <c r="M438" s="445"/>
      <c r="N438" s="445"/>
      <c r="O438" s="445"/>
      <c r="P438" s="445"/>
      <c r="Q438" s="445"/>
      <c r="R438" s="445"/>
      <c r="S438" s="445"/>
      <c r="T438" s="445"/>
      <c r="U438" s="445"/>
      <c r="V438" s="445"/>
      <c r="W438" s="445"/>
      <c r="X438" s="445"/>
      <c r="Y438" s="445"/>
      <c r="Z438" s="445"/>
    </row>
    <row r="439" spans="1:26" ht="15.75" customHeight="1" x14ac:dyDescent="0.25">
      <c r="A439" s="445"/>
      <c r="B439" s="445"/>
      <c r="C439" s="445"/>
      <c r="D439" s="445"/>
      <c r="E439" s="445"/>
      <c r="F439" s="445"/>
      <c r="G439" s="534"/>
      <c r="H439" s="531"/>
      <c r="I439" s="445"/>
      <c r="J439" s="445"/>
      <c r="K439" s="445"/>
      <c r="L439" s="445"/>
      <c r="M439" s="445"/>
      <c r="N439" s="445"/>
      <c r="O439" s="445"/>
      <c r="P439" s="445"/>
      <c r="Q439" s="445"/>
      <c r="R439" s="445"/>
      <c r="S439" s="445"/>
      <c r="T439" s="445"/>
      <c r="U439" s="445"/>
      <c r="V439" s="445"/>
      <c r="W439" s="445"/>
      <c r="X439" s="445"/>
      <c r="Y439" s="445"/>
      <c r="Z439" s="445"/>
    </row>
    <row r="440" spans="1:26" ht="15.75" customHeight="1" x14ac:dyDescent="0.25">
      <c r="A440" s="445"/>
      <c r="B440" s="445"/>
      <c r="C440" s="445"/>
      <c r="D440" s="445"/>
      <c r="E440" s="445"/>
      <c r="F440" s="445"/>
      <c r="G440" s="534"/>
      <c r="H440" s="531"/>
      <c r="I440" s="445"/>
      <c r="J440" s="445"/>
      <c r="K440" s="445"/>
      <c r="L440" s="445"/>
      <c r="M440" s="445"/>
      <c r="N440" s="445"/>
      <c r="O440" s="445"/>
      <c r="P440" s="445"/>
      <c r="Q440" s="445"/>
      <c r="R440" s="445"/>
      <c r="S440" s="445"/>
      <c r="T440" s="445"/>
      <c r="U440" s="445"/>
      <c r="V440" s="445"/>
      <c r="W440" s="445"/>
      <c r="X440" s="445"/>
      <c r="Y440" s="445"/>
      <c r="Z440" s="445"/>
    </row>
    <row r="441" spans="1:26" ht="15.75" customHeight="1" x14ac:dyDescent="0.25">
      <c r="A441" s="445"/>
      <c r="B441" s="445"/>
      <c r="C441" s="445"/>
      <c r="D441" s="445"/>
      <c r="E441" s="445"/>
      <c r="F441" s="445"/>
      <c r="G441" s="534"/>
      <c r="H441" s="531"/>
      <c r="I441" s="445"/>
      <c r="J441" s="445"/>
      <c r="K441" s="445"/>
      <c r="L441" s="445"/>
      <c r="M441" s="445"/>
      <c r="N441" s="445"/>
      <c r="O441" s="445"/>
      <c r="P441" s="445"/>
      <c r="Q441" s="445"/>
      <c r="R441" s="445"/>
      <c r="S441" s="445"/>
      <c r="T441" s="445"/>
      <c r="U441" s="445"/>
      <c r="V441" s="445"/>
      <c r="W441" s="445"/>
      <c r="X441" s="445"/>
      <c r="Y441" s="445"/>
      <c r="Z441" s="445"/>
    </row>
    <row r="442" spans="1:26" ht="15.75" customHeight="1" x14ac:dyDescent="0.25">
      <c r="A442" s="445"/>
      <c r="B442" s="445"/>
      <c r="C442" s="445"/>
      <c r="D442" s="445"/>
      <c r="E442" s="445"/>
      <c r="F442" s="445"/>
      <c r="G442" s="534"/>
      <c r="H442" s="531"/>
      <c r="I442" s="445"/>
      <c r="J442" s="445"/>
      <c r="K442" s="445"/>
      <c r="L442" s="445"/>
      <c r="M442" s="445"/>
      <c r="N442" s="445"/>
      <c r="O442" s="445"/>
      <c r="P442" s="445"/>
      <c r="Q442" s="445"/>
      <c r="R442" s="445"/>
      <c r="S442" s="445"/>
      <c r="T442" s="445"/>
      <c r="U442" s="445"/>
      <c r="V442" s="445"/>
      <c r="W442" s="445"/>
      <c r="X442" s="445"/>
      <c r="Y442" s="445"/>
      <c r="Z442" s="445"/>
    </row>
    <row r="443" spans="1:26" ht="15.75" customHeight="1" x14ac:dyDescent="0.25">
      <c r="A443" s="445"/>
      <c r="B443" s="445"/>
      <c r="C443" s="445"/>
      <c r="D443" s="445"/>
      <c r="E443" s="445"/>
      <c r="F443" s="445"/>
      <c r="G443" s="534"/>
      <c r="H443" s="531"/>
      <c r="I443" s="445"/>
      <c r="J443" s="445"/>
      <c r="K443" s="445"/>
      <c r="L443" s="445"/>
      <c r="M443" s="445"/>
      <c r="N443" s="445"/>
      <c r="O443" s="445"/>
      <c r="P443" s="445"/>
      <c r="Q443" s="445"/>
      <c r="R443" s="445"/>
      <c r="S443" s="445"/>
      <c r="T443" s="445"/>
      <c r="U443" s="445"/>
      <c r="V443" s="445"/>
      <c r="W443" s="445"/>
      <c r="X443" s="445"/>
      <c r="Y443" s="445"/>
      <c r="Z443" s="445"/>
    </row>
    <row r="444" spans="1:26" ht="15.75" customHeight="1" x14ac:dyDescent="0.25">
      <c r="A444" s="445"/>
      <c r="B444" s="445"/>
      <c r="C444" s="445"/>
      <c r="D444" s="445"/>
      <c r="E444" s="445"/>
      <c r="F444" s="445"/>
      <c r="G444" s="534"/>
      <c r="H444" s="531"/>
      <c r="I444" s="445"/>
      <c r="J444" s="445"/>
      <c r="K444" s="445"/>
      <c r="L444" s="445"/>
      <c r="M444" s="445"/>
      <c r="N444" s="445"/>
      <c r="O444" s="445"/>
      <c r="P444" s="445"/>
      <c r="Q444" s="445"/>
      <c r="R444" s="445"/>
      <c r="S444" s="445"/>
      <c r="T444" s="445"/>
      <c r="U444" s="445"/>
      <c r="V444" s="445"/>
      <c r="W444" s="445"/>
      <c r="X444" s="445"/>
      <c r="Y444" s="445"/>
      <c r="Z444" s="445"/>
    </row>
    <row r="445" spans="1:26" ht="15.75" customHeight="1" x14ac:dyDescent="0.25">
      <c r="A445" s="445"/>
      <c r="B445" s="445"/>
      <c r="C445" s="445"/>
      <c r="D445" s="445"/>
      <c r="E445" s="445"/>
      <c r="F445" s="445"/>
      <c r="G445" s="534"/>
      <c r="H445" s="531"/>
      <c r="I445" s="445"/>
      <c r="J445" s="445"/>
      <c r="K445" s="445"/>
      <c r="L445" s="445"/>
      <c r="M445" s="445"/>
      <c r="N445" s="445"/>
      <c r="O445" s="445"/>
      <c r="P445" s="445"/>
      <c r="Q445" s="445"/>
      <c r="R445" s="445"/>
      <c r="S445" s="445"/>
      <c r="T445" s="445"/>
      <c r="U445" s="445"/>
      <c r="V445" s="445"/>
      <c r="W445" s="445"/>
      <c r="X445" s="445"/>
      <c r="Y445" s="445"/>
      <c r="Z445" s="445"/>
    </row>
    <row r="446" spans="1:26" ht="15.75" customHeight="1" x14ac:dyDescent="0.25">
      <c r="A446" s="445"/>
      <c r="B446" s="445"/>
      <c r="C446" s="445"/>
      <c r="D446" s="445"/>
      <c r="E446" s="445"/>
      <c r="F446" s="445"/>
      <c r="G446" s="534"/>
      <c r="H446" s="531"/>
      <c r="I446" s="445"/>
      <c r="J446" s="445"/>
      <c r="K446" s="445"/>
      <c r="L446" s="445"/>
      <c r="M446" s="445"/>
      <c r="N446" s="445"/>
      <c r="O446" s="445"/>
      <c r="P446" s="445"/>
      <c r="Q446" s="445"/>
      <c r="R446" s="445"/>
      <c r="S446" s="445"/>
      <c r="T446" s="445"/>
      <c r="U446" s="445"/>
      <c r="V446" s="445"/>
      <c r="W446" s="445"/>
      <c r="X446" s="445"/>
      <c r="Y446" s="445"/>
      <c r="Z446" s="445"/>
    </row>
    <row r="447" spans="1:26" ht="15.75" customHeight="1" x14ac:dyDescent="0.25">
      <c r="A447" s="445"/>
      <c r="B447" s="445"/>
      <c r="C447" s="445"/>
      <c r="D447" s="445"/>
      <c r="E447" s="445"/>
      <c r="F447" s="445"/>
      <c r="G447" s="534"/>
      <c r="H447" s="531"/>
      <c r="I447" s="445"/>
      <c r="J447" s="445"/>
      <c r="K447" s="445"/>
      <c r="L447" s="445"/>
      <c r="M447" s="445"/>
      <c r="N447" s="445"/>
      <c r="O447" s="445"/>
      <c r="P447" s="445"/>
      <c r="Q447" s="445"/>
      <c r="R447" s="445"/>
      <c r="S447" s="445"/>
      <c r="T447" s="445"/>
      <c r="U447" s="445"/>
      <c r="V447" s="445"/>
      <c r="W447" s="445"/>
      <c r="X447" s="445"/>
      <c r="Y447" s="445"/>
      <c r="Z447" s="445"/>
    </row>
    <row r="448" spans="1:26" ht="15.75" customHeight="1" x14ac:dyDescent="0.25">
      <c r="A448" s="445"/>
      <c r="B448" s="445"/>
      <c r="C448" s="445"/>
      <c r="D448" s="445"/>
      <c r="E448" s="445"/>
      <c r="F448" s="445"/>
      <c r="G448" s="534"/>
      <c r="H448" s="531"/>
      <c r="I448" s="445"/>
      <c r="J448" s="445"/>
      <c r="K448" s="445"/>
      <c r="L448" s="445"/>
      <c r="M448" s="445"/>
      <c r="N448" s="445"/>
      <c r="O448" s="445"/>
      <c r="P448" s="445"/>
      <c r="Q448" s="445"/>
      <c r="R448" s="445"/>
      <c r="S448" s="445"/>
      <c r="T448" s="445"/>
      <c r="U448" s="445"/>
      <c r="V448" s="445"/>
      <c r="W448" s="445"/>
      <c r="X448" s="445"/>
      <c r="Y448" s="445"/>
      <c r="Z448" s="445"/>
    </row>
    <row r="449" spans="1:26" ht="15.75" customHeight="1" x14ac:dyDescent="0.25">
      <c r="A449" s="445"/>
      <c r="B449" s="445"/>
      <c r="C449" s="445"/>
      <c r="D449" s="445"/>
      <c r="E449" s="445"/>
      <c r="F449" s="445"/>
      <c r="G449" s="534"/>
      <c r="H449" s="531"/>
      <c r="I449" s="445"/>
      <c r="J449" s="445"/>
      <c r="K449" s="445"/>
      <c r="L449" s="445"/>
      <c r="M449" s="445"/>
      <c r="N449" s="445"/>
      <c r="O449" s="445"/>
      <c r="P449" s="445"/>
      <c r="Q449" s="445"/>
      <c r="R449" s="445"/>
      <c r="S449" s="445"/>
      <c r="T449" s="445"/>
      <c r="U449" s="445"/>
      <c r="V449" s="445"/>
      <c r="W449" s="445"/>
      <c r="X449" s="445"/>
      <c r="Y449" s="445"/>
      <c r="Z449" s="445"/>
    </row>
    <row r="450" spans="1:26" ht="15.75" customHeight="1" x14ac:dyDescent="0.25">
      <c r="A450" s="445"/>
      <c r="B450" s="445"/>
      <c r="C450" s="445"/>
      <c r="D450" s="445"/>
      <c r="E450" s="445"/>
      <c r="F450" s="445"/>
      <c r="G450" s="534"/>
      <c r="H450" s="531"/>
      <c r="I450" s="445"/>
      <c r="J450" s="445"/>
      <c r="K450" s="445"/>
      <c r="L450" s="445"/>
      <c r="M450" s="445"/>
      <c r="N450" s="445"/>
      <c r="O450" s="445"/>
      <c r="P450" s="445"/>
      <c r="Q450" s="445"/>
      <c r="R450" s="445"/>
      <c r="S450" s="445"/>
      <c r="T450" s="445"/>
      <c r="U450" s="445"/>
      <c r="V450" s="445"/>
      <c r="W450" s="445"/>
      <c r="X450" s="445"/>
      <c r="Y450" s="445"/>
      <c r="Z450" s="445"/>
    </row>
    <row r="451" spans="1:26" ht="15.75" customHeight="1" x14ac:dyDescent="0.25">
      <c r="A451" s="445"/>
      <c r="B451" s="445"/>
      <c r="C451" s="445"/>
      <c r="D451" s="445"/>
      <c r="E451" s="445"/>
      <c r="F451" s="445"/>
      <c r="G451" s="534"/>
      <c r="H451" s="531"/>
      <c r="I451" s="445"/>
      <c r="J451" s="445"/>
      <c r="K451" s="445"/>
      <c r="L451" s="445"/>
      <c r="M451" s="445"/>
      <c r="N451" s="445"/>
      <c r="O451" s="445"/>
      <c r="P451" s="445"/>
      <c r="Q451" s="445"/>
      <c r="R451" s="445"/>
      <c r="S451" s="445"/>
      <c r="T451" s="445"/>
      <c r="U451" s="445"/>
      <c r="V451" s="445"/>
      <c r="W451" s="445"/>
      <c r="X451" s="445"/>
      <c r="Y451" s="445"/>
      <c r="Z451" s="445"/>
    </row>
    <row r="452" spans="1:26" ht="15.75" customHeight="1" x14ac:dyDescent="0.25">
      <c r="A452" s="445"/>
      <c r="B452" s="445"/>
      <c r="C452" s="445"/>
      <c r="D452" s="445"/>
      <c r="E452" s="445"/>
      <c r="F452" s="445"/>
      <c r="G452" s="534"/>
      <c r="H452" s="531"/>
      <c r="I452" s="445"/>
      <c r="J452" s="445"/>
      <c r="K452" s="445"/>
      <c r="L452" s="445"/>
      <c r="M452" s="445"/>
      <c r="N452" s="445"/>
      <c r="O452" s="445"/>
      <c r="P452" s="445"/>
      <c r="Q452" s="445"/>
      <c r="R452" s="445"/>
      <c r="S452" s="445"/>
      <c r="T452" s="445"/>
      <c r="U452" s="445"/>
      <c r="V452" s="445"/>
      <c r="W452" s="445"/>
      <c r="X452" s="445"/>
      <c r="Y452" s="445"/>
      <c r="Z452" s="445"/>
    </row>
    <row r="453" spans="1:26" ht="15.75" customHeight="1" x14ac:dyDescent="0.25">
      <c r="A453" s="445"/>
      <c r="B453" s="445"/>
      <c r="C453" s="445"/>
      <c r="D453" s="445"/>
      <c r="E453" s="445"/>
      <c r="F453" s="445"/>
      <c r="G453" s="534"/>
      <c r="H453" s="531"/>
      <c r="I453" s="445"/>
      <c r="J453" s="445"/>
      <c r="K453" s="445"/>
      <c r="L453" s="445"/>
      <c r="M453" s="445"/>
      <c r="N453" s="445"/>
      <c r="O453" s="445"/>
      <c r="P453" s="445"/>
      <c r="Q453" s="445"/>
      <c r="R453" s="445"/>
      <c r="S453" s="445"/>
      <c r="T453" s="445"/>
      <c r="U453" s="445"/>
      <c r="V453" s="445"/>
      <c r="W453" s="445"/>
      <c r="X453" s="445"/>
      <c r="Y453" s="445"/>
      <c r="Z453" s="445"/>
    </row>
    <row r="454" spans="1:26" ht="15.75" customHeight="1" x14ac:dyDescent="0.25">
      <c r="A454" s="445"/>
      <c r="B454" s="445"/>
      <c r="C454" s="445"/>
      <c r="D454" s="445"/>
      <c r="E454" s="445"/>
      <c r="F454" s="445"/>
      <c r="G454" s="534"/>
      <c r="H454" s="531"/>
      <c r="I454" s="445"/>
      <c r="J454" s="445"/>
      <c r="K454" s="445"/>
      <c r="L454" s="445"/>
      <c r="M454" s="445"/>
      <c r="N454" s="445"/>
      <c r="O454" s="445"/>
      <c r="P454" s="445"/>
      <c r="Q454" s="445"/>
      <c r="R454" s="445"/>
      <c r="S454" s="445"/>
      <c r="T454" s="445"/>
      <c r="U454" s="445"/>
      <c r="V454" s="445"/>
      <c r="W454" s="445"/>
      <c r="X454" s="445"/>
      <c r="Y454" s="445"/>
      <c r="Z454" s="445"/>
    </row>
    <row r="455" spans="1:26" ht="15.75" customHeight="1" x14ac:dyDescent="0.25">
      <c r="A455" s="445"/>
      <c r="B455" s="445"/>
      <c r="C455" s="445"/>
      <c r="D455" s="445"/>
      <c r="E455" s="445"/>
      <c r="F455" s="445"/>
      <c r="G455" s="534"/>
      <c r="H455" s="531"/>
      <c r="I455" s="445"/>
      <c r="J455" s="445"/>
      <c r="K455" s="445"/>
      <c r="L455" s="445"/>
      <c r="M455" s="445"/>
      <c r="N455" s="445"/>
      <c r="O455" s="445"/>
      <c r="P455" s="445"/>
      <c r="Q455" s="445"/>
      <c r="R455" s="445"/>
      <c r="S455" s="445"/>
      <c r="T455" s="445"/>
      <c r="U455" s="445"/>
      <c r="V455" s="445"/>
      <c r="W455" s="445"/>
      <c r="X455" s="445"/>
      <c r="Y455" s="445"/>
      <c r="Z455" s="445"/>
    </row>
    <row r="456" spans="1:26" ht="15.75" customHeight="1" x14ac:dyDescent="0.25">
      <c r="A456" s="445"/>
      <c r="B456" s="445"/>
      <c r="C456" s="445"/>
      <c r="D456" s="445"/>
      <c r="E456" s="445"/>
      <c r="F456" s="445"/>
      <c r="G456" s="534"/>
      <c r="H456" s="531"/>
      <c r="I456" s="445"/>
      <c r="J456" s="445"/>
      <c r="K456" s="445"/>
      <c r="L456" s="445"/>
      <c r="M456" s="445"/>
      <c r="N456" s="445"/>
      <c r="O456" s="445"/>
      <c r="P456" s="445"/>
      <c r="Q456" s="445"/>
      <c r="R456" s="445"/>
      <c r="S456" s="445"/>
      <c r="T456" s="445"/>
      <c r="U456" s="445"/>
      <c r="V456" s="445"/>
      <c r="W456" s="445"/>
      <c r="X456" s="445"/>
      <c r="Y456" s="445"/>
      <c r="Z456" s="445"/>
    </row>
    <row r="457" spans="1:26" ht="15.75" customHeight="1" x14ac:dyDescent="0.25">
      <c r="A457" s="445"/>
      <c r="B457" s="445"/>
      <c r="C457" s="445"/>
      <c r="D457" s="445"/>
      <c r="E457" s="445"/>
      <c r="F457" s="445"/>
      <c r="G457" s="534"/>
      <c r="H457" s="531"/>
      <c r="I457" s="445"/>
      <c r="J457" s="445"/>
      <c r="K457" s="445"/>
      <c r="L457" s="445"/>
      <c r="M457" s="445"/>
      <c r="N457" s="445"/>
      <c r="O457" s="445"/>
      <c r="P457" s="445"/>
      <c r="Q457" s="445"/>
      <c r="R457" s="445"/>
      <c r="S457" s="445"/>
      <c r="T457" s="445"/>
      <c r="U457" s="445"/>
      <c r="V457" s="445"/>
      <c r="W457" s="445"/>
      <c r="X457" s="445"/>
      <c r="Y457" s="445"/>
      <c r="Z457" s="445"/>
    </row>
    <row r="458" spans="1:26" ht="15.75" customHeight="1" x14ac:dyDescent="0.25">
      <c r="A458" s="445"/>
      <c r="B458" s="445"/>
      <c r="C458" s="445"/>
      <c r="D458" s="445"/>
      <c r="E458" s="445"/>
      <c r="F458" s="445"/>
      <c r="G458" s="534"/>
      <c r="H458" s="531"/>
      <c r="I458" s="445"/>
      <c r="J458" s="445"/>
      <c r="K458" s="445"/>
      <c r="L458" s="445"/>
      <c r="M458" s="445"/>
      <c r="N458" s="445"/>
      <c r="O458" s="445"/>
      <c r="P458" s="445"/>
      <c r="Q458" s="445"/>
      <c r="R458" s="445"/>
      <c r="S458" s="445"/>
      <c r="T458" s="445"/>
      <c r="U458" s="445"/>
      <c r="V458" s="445"/>
      <c r="W458" s="445"/>
      <c r="X458" s="445"/>
      <c r="Y458" s="445"/>
      <c r="Z458" s="445"/>
    </row>
    <row r="459" spans="1:26" ht="15.75" customHeight="1" x14ac:dyDescent="0.25">
      <c r="A459" s="445"/>
      <c r="B459" s="445"/>
      <c r="C459" s="445"/>
      <c r="D459" s="445"/>
      <c r="E459" s="445"/>
      <c r="F459" s="445"/>
      <c r="G459" s="534"/>
      <c r="H459" s="531"/>
      <c r="I459" s="445"/>
      <c r="J459" s="445"/>
      <c r="K459" s="445"/>
      <c r="L459" s="445"/>
      <c r="M459" s="445"/>
      <c r="N459" s="445"/>
      <c r="O459" s="445"/>
      <c r="P459" s="445"/>
      <c r="Q459" s="445"/>
      <c r="R459" s="445"/>
      <c r="S459" s="445"/>
      <c r="T459" s="445"/>
      <c r="U459" s="445"/>
      <c r="V459" s="445"/>
      <c r="W459" s="445"/>
      <c r="X459" s="445"/>
      <c r="Y459" s="445"/>
      <c r="Z459" s="445"/>
    </row>
    <row r="460" spans="1:26" ht="15.75" customHeight="1" x14ac:dyDescent="0.25">
      <c r="A460" s="445"/>
      <c r="B460" s="445"/>
      <c r="C460" s="445"/>
      <c r="D460" s="445"/>
      <c r="E460" s="445"/>
      <c r="F460" s="445"/>
      <c r="G460" s="534"/>
      <c r="H460" s="531"/>
      <c r="I460" s="445"/>
      <c r="J460" s="445"/>
      <c r="K460" s="445"/>
      <c r="L460" s="445"/>
      <c r="M460" s="445"/>
      <c r="N460" s="445"/>
      <c r="O460" s="445"/>
      <c r="P460" s="445"/>
      <c r="Q460" s="445"/>
      <c r="R460" s="445"/>
      <c r="S460" s="445"/>
      <c r="T460" s="445"/>
      <c r="U460" s="445"/>
      <c r="V460" s="445"/>
      <c r="W460" s="445"/>
      <c r="X460" s="445"/>
      <c r="Y460" s="445"/>
      <c r="Z460" s="445"/>
    </row>
    <row r="461" spans="1:26" ht="15.75" customHeight="1" x14ac:dyDescent="0.25">
      <c r="A461" s="445"/>
      <c r="B461" s="445"/>
      <c r="C461" s="445"/>
      <c r="D461" s="445"/>
      <c r="E461" s="445"/>
      <c r="F461" s="445"/>
      <c r="G461" s="534"/>
      <c r="H461" s="531"/>
      <c r="I461" s="445"/>
      <c r="J461" s="445"/>
      <c r="K461" s="445"/>
      <c r="L461" s="445"/>
      <c r="M461" s="445"/>
      <c r="N461" s="445"/>
      <c r="O461" s="445"/>
      <c r="P461" s="445"/>
      <c r="Q461" s="445"/>
      <c r="R461" s="445"/>
      <c r="S461" s="445"/>
      <c r="T461" s="445"/>
      <c r="U461" s="445"/>
      <c r="V461" s="445"/>
      <c r="W461" s="445"/>
      <c r="X461" s="445"/>
      <c r="Y461" s="445"/>
      <c r="Z461" s="445"/>
    </row>
    <row r="462" spans="1:26" ht="15.75" customHeight="1" x14ac:dyDescent="0.25">
      <c r="A462" s="445"/>
      <c r="B462" s="445"/>
      <c r="C462" s="445"/>
      <c r="D462" s="445"/>
      <c r="E462" s="445"/>
      <c r="F462" s="445"/>
      <c r="G462" s="534"/>
      <c r="H462" s="531"/>
      <c r="I462" s="445"/>
      <c r="J462" s="445"/>
      <c r="K462" s="445"/>
      <c r="L462" s="445"/>
      <c r="M462" s="445"/>
      <c r="N462" s="445"/>
      <c r="O462" s="445"/>
      <c r="P462" s="445"/>
      <c r="Q462" s="445"/>
      <c r="R462" s="445"/>
      <c r="S462" s="445"/>
      <c r="T462" s="445"/>
      <c r="U462" s="445"/>
      <c r="V462" s="445"/>
      <c r="W462" s="445"/>
      <c r="X462" s="445"/>
      <c r="Y462" s="445"/>
      <c r="Z462" s="445"/>
    </row>
    <row r="463" spans="1:26" ht="15.75" customHeight="1" x14ac:dyDescent="0.25">
      <c r="A463" s="445"/>
      <c r="B463" s="445"/>
      <c r="C463" s="445"/>
      <c r="D463" s="445"/>
      <c r="E463" s="445"/>
      <c r="F463" s="445"/>
      <c r="G463" s="534"/>
      <c r="H463" s="531"/>
      <c r="I463" s="445"/>
      <c r="J463" s="445"/>
      <c r="K463" s="445"/>
      <c r="L463" s="445"/>
      <c r="M463" s="445"/>
      <c r="N463" s="445"/>
      <c r="O463" s="445"/>
      <c r="P463" s="445"/>
      <c r="Q463" s="445"/>
      <c r="R463" s="445"/>
      <c r="S463" s="445"/>
      <c r="T463" s="445"/>
      <c r="U463" s="445"/>
      <c r="V463" s="445"/>
      <c r="W463" s="445"/>
      <c r="X463" s="445"/>
      <c r="Y463" s="445"/>
      <c r="Z463" s="445"/>
    </row>
    <row r="464" spans="1:26" ht="15.75" customHeight="1" x14ac:dyDescent="0.25">
      <c r="A464" s="445"/>
      <c r="B464" s="445"/>
      <c r="C464" s="445"/>
      <c r="D464" s="445"/>
      <c r="E464" s="445"/>
      <c r="F464" s="445"/>
      <c r="G464" s="534"/>
      <c r="H464" s="531"/>
      <c r="I464" s="445"/>
      <c r="J464" s="445"/>
      <c r="K464" s="445"/>
      <c r="L464" s="445"/>
      <c r="M464" s="445"/>
      <c r="N464" s="445"/>
      <c r="O464" s="445"/>
      <c r="P464" s="445"/>
      <c r="Q464" s="445"/>
      <c r="R464" s="445"/>
      <c r="S464" s="445"/>
      <c r="T464" s="445"/>
      <c r="U464" s="445"/>
      <c r="V464" s="445"/>
      <c r="W464" s="445"/>
      <c r="X464" s="445"/>
      <c r="Y464" s="445"/>
      <c r="Z464" s="445"/>
    </row>
    <row r="465" spans="1:26" ht="15.75" customHeight="1" x14ac:dyDescent="0.25">
      <c r="A465" s="445"/>
      <c r="B465" s="445"/>
      <c r="C465" s="445"/>
      <c r="D465" s="445"/>
      <c r="E465" s="445"/>
      <c r="F465" s="445"/>
      <c r="G465" s="534"/>
      <c r="H465" s="531"/>
      <c r="I465" s="445"/>
      <c r="J465" s="445"/>
      <c r="K465" s="445"/>
      <c r="L465" s="445"/>
      <c r="M465" s="445"/>
      <c r="N465" s="445"/>
      <c r="O465" s="445"/>
      <c r="P465" s="445"/>
      <c r="Q465" s="445"/>
      <c r="R465" s="445"/>
      <c r="S465" s="445"/>
      <c r="T465" s="445"/>
      <c r="U465" s="445"/>
      <c r="V465" s="445"/>
      <c r="W465" s="445"/>
      <c r="X465" s="445"/>
      <c r="Y465" s="445"/>
      <c r="Z465" s="445"/>
    </row>
    <row r="466" spans="1:26" ht="15.75" customHeight="1" x14ac:dyDescent="0.25">
      <c r="A466" s="445"/>
      <c r="B466" s="445"/>
      <c r="C466" s="445"/>
      <c r="D466" s="445"/>
      <c r="E466" s="445"/>
      <c r="F466" s="445"/>
      <c r="G466" s="534"/>
      <c r="H466" s="531"/>
      <c r="I466" s="445"/>
      <c r="J466" s="445"/>
      <c r="K466" s="445"/>
      <c r="L466" s="445"/>
      <c r="M466" s="445"/>
      <c r="N466" s="445"/>
      <c r="O466" s="445"/>
      <c r="P466" s="445"/>
      <c r="Q466" s="445"/>
      <c r="R466" s="445"/>
      <c r="S466" s="445"/>
      <c r="T466" s="445"/>
      <c r="U466" s="445"/>
      <c r="V466" s="445"/>
      <c r="W466" s="445"/>
      <c r="X466" s="445"/>
      <c r="Y466" s="445"/>
      <c r="Z466" s="445"/>
    </row>
    <row r="467" spans="1:26" ht="15.75" customHeight="1" x14ac:dyDescent="0.25">
      <c r="A467" s="445"/>
      <c r="B467" s="445"/>
      <c r="C467" s="445"/>
      <c r="D467" s="445"/>
      <c r="E467" s="445"/>
      <c r="F467" s="445"/>
      <c r="G467" s="534"/>
      <c r="H467" s="531"/>
      <c r="I467" s="445"/>
      <c r="J467" s="445"/>
      <c r="K467" s="445"/>
      <c r="L467" s="445"/>
      <c r="M467" s="445"/>
      <c r="N467" s="445"/>
      <c r="O467" s="445"/>
      <c r="P467" s="445"/>
      <c r="Q467" s="445"/>
      <c r="R467" s="445"/>
      <c r="S467" s="445"/>
      <c r="T467" s="445"/>
      <c r="U467" s="445"/>
      <c r="V467" s="445"/>
      <c r="W467" s="445"/>
      <c r="X467" s="445"/>
      <c r="Y467" s="445"/>
      <c r="Z467" s="445"/>
    </row>
    <row r="468" spans="1:26" ht="15.75" customHeight="1" x14ac:dyDescent="0.25">
      <c r="A468" s="445"/>
      <c r="B468" s="445"/>
      <c r="C468" s="445"/>
      <c r="D468" s="445"/>
      <c r="E468" s="445"/>
      <c r="F468" s="445"/>
      <c r="G468" s="534"/>
      <c r="H468" s="531"/>
      <c r="I468" s="445"/>
      <c r="J468" s="445"/>
      <c r="K468" s="445"/>
      <c r="L468" s="445"/>
      <c r="M468" s="445"/>
      <c r="N468" s="445"/>
      <c r="O468" s="445"/>
      <c r="P468" s="445"/>
      <c r="Q468" s="445"/>
      <c r="R468" s="445"/>
      <c r="S468" s="445"/>
      <c r="T468" s="445"/>
      <c r="U468" s="445"/>
      <c r="V468" s="445"/>
      <c r="W468" s="445"/>
      <c r="X468" s="445"/>
      <c r="Y468" s="445"/>
      <c r="Z468" s="445"/>
    </row>
    <row r="469" spans="1:26" ht="15.75" customHeight="1" x14ac:dyDescent="0.25">
      <c r="A469" s="445"/>
      <c r="B469" s="445"/>
      <c r="C469" s="445"/>
      <c r="D469" s="445"/>
      <c r="E469" s="445"/>
      <c r="F469" s="445"/>
      <c r="G469" s="534"/>
      <c r="H469" s="531"/>
      <c r="I469" s="445"/>
      <c r="J469" s="445"/>
      <c r="K469" s="445"/>
      <c r="L469" s="445"/>
      <c r="M469" s="445"/>
      <c r="N469" s="445"/>
      <c r="O469" s="445"/>
      <c r="P469" s="445"/>
      <c r="Q469" s="445"/>
      <c r="R469" s="445"/>
      <c r="S469" s="445"/>
      <c r="T469" s="445"/>
      <c r="U469" s="445"/>
      <c r="V469" s="445"/>
      <c r="W469" s="445"/>
      <c r="X469" s="445"/>
      <c r="Y469" s="445"/>
      <c r="Z469" s="445"/>
    </row>
    <row r="470" spans="1:26" ht="15.75" customHeight="1" x14ac:dyDescent="0.25">
      <c r="A470" s="445"/>
      <c r="B470" s="445"/>
      <c r="C470" s="445"/>
      <c r="D470" s="445"/>
      <c r="E470" s="445"/>
      <c r="F470" s="445"/>
      <c r="G470" s="534"/>
      <c r="H470" s="531"/>
      <c r="I470" s="445"/>
      <c r="J470" s="445"/>
      <c r="K470" s="445"/>
      <c r="L470" s="445"/>
      <c r="M470" s="445"/>
      <c r="N470" s="445"/>
      <c r="O470" s="445"/>
      <c r="P470" s="445"/>
      <c r="Q470" s="445"/>
      <c r="R470" s="445"/>
      <c r="S470" s="445"/>
      <c r="T470" s="445"/>
      <c r="U470" s="445"/>
      <c r="V470" s="445"/>
      <c r="W470" s="445"/>
      <c r="X470" s="445"/>
      <c r="Y470" s="445"/>
      <c r="Z470" s="445"/>
    </row>
    <row r="471" spans="1:26" ht="15.75" customHeight="1" x14ac:dyDescent="0.25">
      <c r="A471" s="445"/>
      <c r="B471" s="445"/>
      <c r="C471" s="445"/>
      <c r="D471" s="445"/>
      <c r="E471" s="445"/>
      <c r="F471" s="445"/>
      <c r="G471" s="534"/>
      <c r="H471" s="531"/>
      <c r="I471" s="445"/>
      <c r="J471" s="445"/>
      <c r="K471" s="445"/>
      <c r="L471" s="445"/>
      <c r="M471" s="445"/>
      <c r="N471" s="445"/>
      <c r="O471" s="445"/>
      <c r="P471" s="445"/>
      <c r="Q471" s="445"/>
      <c r="R471" s="445"/>
      <c r="S471" s="445"/>
      <c r="T471" s="445"/>
      <c r="U471" s="445"/>
      <c r="V471" s="445"/>
      <c r="W471" s="445"/>
      <c r="X471" s="445"/>
      <c r="Y471" s="445"/>
      <c r="Z471" s="445"/>
    </row>
    <row r="472" spans="1:26" ht="15.75" customHeight="1" x14ac:dyDescent="0.25">
      <c r="A472" s="445"/>
      <c r="B472" s="445"/>
      <c r="C472" s="445"/>
      <c r="D472" s="445"/>
      <c r="E472" s="445"/>
      <c r="F472" s="445"/>
      <c r="G472" s="534"/>
      <c r="H472" s="531"/>
      <c r="I472" s="445"/>
      <c r="J472" s="445"/>
      <c r="K472" s="445"/>
      <c r="L472" s="445"/>
      <c r="M472" s="445"/>
      <c r="N472" s="445"/>
      <c r="O472" s="445"/>
      <c r="P472" s="445"/>
      <c r="Q472" s="445"/>
      <c r="R472" s="445"/>
      <c r="S472" s="445"/>
      <c r="T472" s="445"/>
      <c r="U472" s="445"/>
      <c r="V472" s="445"/>
      <c r="W472" s="445"/>
      <c r="X472" s="445"/>
      <c r="Y472" s="445"/>
      <c r="Z472" s="445"/>
    </row>
    <row r="473" spans="1:26" ht="15.75" customHeight="1" x14ac:dyDescent="0.25">
      <c r="A473" s="445"/>
      <c r="B473" s="445"/>
      <c r="C473" s="445"/>
      <c r="D473" s="445"/>
      <c r="E473" s="445"/>
      <c r="F473" s="445"/>
      <c r="G473" s="534"/>
      <c r="H473" s="531"/>
      <c r="I473" s="445"/>
      <c r="J473" s="445"/>
      <c r="K473" s="445"/>
      <c r="L473" s="445"/>
      <c r="M473" s="445"/>
      <c r="N473" s="445"/>
      <c r="O473" s="445"/>
      <c r="P473" s="445"/>
      <c r="Q473" s="445"/>
      <c r="R473" s="445"/>
      <c r="S473" s="445"/>
      <c r="T473" s="445"/>
      <c r="U473" s="445"/>
      <c r="V473" s="445"/>
      <c r="W473" s="445"/>
      <c r="X473" s="445"/>
      <c r="Y473" s="445"/>
      <c r="Z473" s="445"/>
    </row>
    <row r="474" spans="1:26" ht="15.75" customHeight="1" x14ac:dyDescent="0.25">
      <c r="A474" s="445"/>
      <c r="B474" s="445"/>
      <c r="C474" s="445"/>
      <c r="D474" s="445"/>
      <c r="E474" s="445"/>
      <c r="F474" s="445"/>
      <c r="G474" s="534"/>
      <c r="H474" s="531"/>
      <c r="I474" s="445"/>
      <c r="J474" s="445"/>
      <c r="K474" s="445"/>
      <c r="L474" s="445"/>
      <c r="M474" s="445"/>
      <c r="N474" s="445"/>
      <c r="O474" s="445"/>
      <c r="P474" s="445"/>
      <c r="Q474" s="445"/>
      <c r="R474" s="445"/>
      <c r="S474" s="445"/>
      <c r="T474" s="445"/>
      <c r="U474" s="445"/>
      <c r="V474" s="445"/>
      <c r="W474" s="445"/>
      <c r="X474" s="445"/>
      <c r="Y474" s="445"/>
      <c r="Z474" s="445"/>
    </row>
    <row r="475" spans="1:26" ht="15.75" customHeight="1" x14ac:dyDescent="0.25">
      <c r="A475" s="445"/>
      <c r="B475" s="445"/>
      <c r="C475" s="445"/>
      <c r="D475" s="445"/>
      <c r="E475" s="445"/>
      <c r="F475" s="445"/>
      <c r="G475" s="534"/>
      <c r="H475" s="531"/>
      <c r="I475" s="445"/>
      <c r="J475" s="445"/>
      <c r="K475" s="445"/>
      <c r="L475" s="445"/>
      <c r="M475" s="445"/>
      <c r="N475" s="445"/>
      <c r="O475" s="445"/>
      <c r="P475" s="445"/>
      <c r="Q475" s="445"/>
      <c r="R475" s="445"/>
      <c r="S475" s="445"/>
      <c r="T475" s="445"/>
      <c r="U475" s="445"/>
      <c r="V475" s="445"/>
      <c r="W475" s="445"/>
      <c r="X475" s="445"/>
      <c r="Y475" s="445"/>
      <c r="Z475" s="445"/>
    </row>
    <row r="476" spans="1:26" ht="15.75" customHeight="1" x14ac:dyDescent="0.25">
      <c r="A476" s="445"/>
      <c r="B476" s="445"/>
      <c r="C476" s="445"/>
      <c r="D476" s="445"/>
      <c r="E476" s="445"/>
      <c r="F476" s="445"/>
      <c r="G476" s="534"/>
      <c r="H476" s="531"/>
      <c r="I476" s="445"/>
      <c r="J476" s="445"/>
      <c r="K476" s="445"/>
      <c r="L476" s="445"/>
      <c r="M476" s="445"/>
      <c r="N476" s="445"/>
      <c r="O476" s="445"/>
      <c r="P476" s="445"/>
      <c r="Q476" s="445"/>
      <c r="R476" s="445"/>
      <c r="S476" s="445"/>
      <c r="T476" s="445"/>
      <c r="U476" s="445"/>
      <c r="V476" s="445"/>
      <c r="W476" s="445"/>
      <c r="X476" s="445"/>
      <c r="Y476" s="445"/>
      <c r="Z476" s="445"/>
    </row>
    <row r="477" spans="1:26" ht="15.75" customHeight="1" x14ac:dyDescent="0.25">
      <c r="A477" s="445"/>
      <c r="B477" s="445"/>
      <c r="C477" s="445"/>
      <c r="D477" s="445"/>
      <c r="E477" s="445"/>
      <c r="F477" s="445"/>
      <c r="G477" s="534"/>
      <c r="H477" s="531"/>
      <c r="I477" s="445"/>
      <c r="J477" s="445"/>
      <c r="K477" s="445"/>
      <c r="L477" s="445"/>
      <c r="M477" s="445"/>
      <c r="N477" s="445"/>
      <c r="O477" s="445"/>
      <c r="P477" s="445"/>
      <c r="Q477" s="445"/>
      <c r="R477" s="445"/>
      <c r="S477" s="445"/>
      <c r="T477" s="445"/>
      <c r="U477" s="445"/>
      <c r="V477" s="445"/>
      <c r="W477" s="445"/>
      <c r="X477" s="445"/>
      <c r="Y477" s="445"/>
      <c r="Z477" s="445"/>
    </row>
    <row r="478" spans="1:26" ht="15.75" customHeight="1" x14ac:dyDescent="0.25">
      <c r="A478" s="445"/>
      <c r="B478" s="445"/>
      <c r="C478" s="445"/>
      <c r="D478" s="445"/>
      <c r="E478" s="445"/>
      <c r="F478" s="445"/>
      <c r="G478" s="534"/>
      <c r="H478" s="531"/>
      <c r="I478" s="445"/>
      <c r="J478" s="445"/>
      <c r="K478" s="445"/>
      <c r="L478" s="445"/>
      <c r="M478" s="445"/>
      <c r="N478" s="445"/>
      <c r="O478" s="445"/>
      <c r="P478" s="445"/>
      <c r="Q478" s="445"/>
      <c r="R478" s="445"/>
      <c r="S478" s="445"/>
      <c r="T478" s="445"/>
      <c r="U478" s="445"/>
      <c r="V478" s="445"/>
      <c r="W478" s="445"/>
      <c r="X478" s="445"/>
      <c r="Y478" s="445"/>
      <c r="Z478" s="445"/>
    </row>
    <row r="479" spans="1:26" ht="15.75" customHeight="1" x14ac:dyDescent="0.25">
      <c r="A479" s="445"/>
      <c r="B479" s="445"/>
      <c r="C479" s="445"/>
      <c r="D479" s="445"/>
      <c r="E479" s="445"/>
      <c r="F479" s="445"/>
      <c r="G479" s="534"/>
      <c r="H479" s="531"/>
      <c r="I479" s="445"/>
      <c r="J479" s="445"/>
      <c r="K479" s="445"/>
      <c r="L479" s="445"/>
      <c r="M479" s="445"/>
      <c r="N479" s="445"/>
      <c r="O479" s="445"/>
      <c r="P479" s="445"/>
      <c r="Q479" s="445"/>
      <c r="R479" s="445"/>
      <c r="S479" s="445"/>
      <c r="T479" s="445"/>
      <c r="U479" s="445"/>
      <c r="V479" s="445"/>
      <c r="W479" s="445"/>
      <c r="X479" s="445"/>
      <c r="Y479" s="445"/>
      <c r="Z479" s="445"/>
    </row>
    <row r="480" spans="1:26" ht="15.75" customHeight="1" x14ac:dyDescent="0.25">
      <c r="A480" s="445"/>
      <c r="B480" s="445"/>
      <c r="C480" s="445"/>
      <c r="D480" s="445"/>
      <c r="E480" s="445"/>
      <c r="F480" s="445"/>
      <c r="G480" s="534"/>
      <c r="H480" s="531"/>
      <c r="I480" s="445"/>
      <c r="J480" s="445"/>
      <c r="K480" s="445"/>
      <c r="L480" s="445"/>
      <c r="M480" s="445"/>
      <c r="N480" s="445"/>
      <c r="O480" s="445"/>
      <c r="P480" s="445"/>
      <c r="Q480" s="445"/>
      <c r="R480" s="445"/>
      <c r="S480" s="445"/>
      <c r="T480" s="445"/>
      <c r="U480" s="445"/>
      <c r="V480" s="445"/>
      <c r="W480" s="445"/>
      <c r="X480" s="445"/>
      <c r="Y480" s="445"/>
      <c r="Z480" s="445"/>
    </row>
    <row r="481" spans="1:26" ht="15.75" customHeight="1" x14ac:dyDescent="0.25">
      <c r="A481" s="445"/>
      <c r="B481" s="445"/>
      <c r="C481" s="445"/>
      <c r="D481" s="445"/>
      <c r="E481" s="445"/>
      <c r="F481" s="445"/>
      <c r="G481" s="534"/>
      <c r="H481" s="531"/>
      <c r="I481" s="445"/>
      <c r="J481" s="445"/>
      <c r="K481" s="445"/>
      <c r="L481" s="445"/>
      <c r="M481" s="445"/>
      <c r="N481" s="445"/>
      <c r="O481" s="445"/>
      <c r="P481" s="445"/>
      <c r="Q481" s="445"/>
      <c r="R481" s="445"/>
      <c r="S481" s="445"/>
      <c r="T481" s="445"/>
      <c r="U481" s="445"/>
      <c r="V481" s="445"/>
      <c r="W481" s="445"/>
      <c r="X481" s="445"/>
      <c r="Y481" s="445"/>
      <c r="Z481" s="445"/>
    </row>
    <row r="482" spans="1:26" ht="15.75" customHeight="1" x14ac:dyDescent="0.25">
      <c r="A482" s="445"/>
      <c r="B482" s="445"/>
      <c r="C482" s="445"/>
      <c r="D482" s="445"/>
      <c r="E482" s="445"/>
      <c r="F482" s="445"/>
      <c r="G482" s="534"/>
      <c r="H482" s="531"/>
      <c r="I482" s="445"/>
      <c r="J482" s="445"/>
      <c r="K482" s="445"/>
      <c r="L482" s="445"/>
      <c r="M482" s="445"/>
      <c r="N482" s="445"/>
      <c r="O482" s="445"/>
      <c r="P482" s="445"/>
      <c r="Q482" s="445"/>
      <c r="R482" s="445"/>
      <c r="S482" s="445"/>
      <c r="T482" s="445"/>
      <c r="U482" s="445"/>
      <c r="V482" s="445"/>
      <c r="W482" s="445"/>
      <c r="X482" s="445"/>
      <c r="Y482" s="445"/>
      <c r="Z482" s="445"/>
    </row>
    <row r="483" spans="1:26" ht="15.75" customHeight="1" x14ac:dyDescent="0.25">
      <c r="A483" s="445"/>
      <c r="B483" s="445"/>
      <c r="C483" s="445"/>
      <c r="D483" s="445"/>
      <c r="E483" s="445"/>
      <c r="F483" s="445"/>
      <c r="G483" s="534"/>
      <c r="H483" s="531"/>
      <c r="I483" s="445"/>
      <c r="J483" s="445"/>
      <c r="K483" s="445"/>
      <c r="L483" s="445"/>
      <c r="M483" s="445"/>
      <c r="N483" s="445"/>
      <c r="O483" s="445"/>
      <c r="P483" s="445"/>
      <c r="Q483" s="445"/>
      <c r="R483" s="445"/>
      <c r="S483" s="445"/>
      <c r="T483" s="445"/>
      <c r="U483" s="445"/>
      <c r="V483" s="445"/>
      <c r="W483" s="445"/>
      <c r="X483" s="445"/>
      <c r="Y483" s="445"/>
      <c r="Z483" s="445"/>
    </row>
    <row r="484" spans="1:26" ht="15.75" customHeight="1" x14ac:dyDescent="0.25">
      <c r="A484" s="445"/>
      <c r="B484" s="445"/>
      <c r="C484" s="445"/>
      <c r="D484" s="445"/>
      <c r="E484" s="445"/>
      <c r="F484" s="445"/>
      <c r="G484" s="534"/>
      <c r="H484" s="531"/>
      <c r="I484" s="445"/>
      <c r="J484" s="445"/>
      <c r="K484" s="445"/>
      <c r="L484" s="445"/>
      <c r="M484" s="445"/>
      <c r="N484" s="445"/>
      <c r="O484" s="445"/>
      <c r="P484" s="445"/>
      <c r="Q484" s="445"/>
      <c r="R484" s="445"/>
      <c r="S484" s="445"/>
      <c r="T484" s="445"/>
      <c r="U484" s="445"/>
      <c r="V484" s="445"/>
      <c r="W484" s="445"/>
      <c r="X484" s="445"/>
      <c r="Y484" s="445"/>
      <c r="Z484" s="445"/>
    </row>
    <row r="485" spans="1:26" ht="15.75" customHeight="1" x14ac:dyDescent="0.25">
      <c r="A485" s="445"/>
      <c r="B485" s="445"/>
      <c r="C485" s="445"/>
      <c r="D485" s="445"/>
      <c r="E485" s="445"/>
      <c r="F485" s="445"/>
      <c r="G485" s="534"/>
      <c r="H485" s="531"/>
      <c r="I485" s="445"/>
      <c r="J485" s="445"/>
      <c r="K485" s="445"/>
      <c r="L485" s="445"/>
      <c r="M485" s="445"/>
      <c r="N485" s="445"/>
      <c r="O485" s="445"/>
      <c r="P485" s="445"/>
      <c r="Q485" s="445"/>
      <c r="R485" s="445"/>
      <c r="S485" s="445"/>
      <c r="T485" s="445"/>
      <c r="U485" s="445"/>
      <c r="V485" s="445"/>
      <c r="W485" s="445"/>
      <c r="X485" s="445"/>
      <c r="Y485" s="445"/>
      <c r="Z485" s="445"/>
    </row>
    <row r="486" spans="1:26" ht="15.75" customHeight="1" x14ac:dyDescent="0.25">
      <c r="A486" s="445"/>
      <c r="B486" s="445"/>
      <c r="C486" s="445"/>
      <c r="D486" s="445"/>
      <c r="E486" s="445"/>
      <c r="F486" s="445"/>
      <c r="G486" s="534"/>
      <c r="H486" s="531"/>
      <c r="I486" s="445"/>
      <c r="J486" s="445"/>
      <c r="K486" s="445"/>
      <c r="L486" s="445"/>
      <c r="M486" s="445"/>
      <c r="N486" s="445"/>
      <c r="O486" s="445"/>
      <c r="P486" s="445"/>
      <c r="Q486" s="445"/>
      <c r="R486" s="445"/>
      <c r="S486" s="445"/>
      <c r="T486" s="445"/>
      <c r="U486" s="445"/>
      <c r="V486" s="445"/>
      <c r="W486" s="445"/>
      <c r="X486" s="445"/>
      <c r="Y486" s="445"/>
      <c r="Z486" s="445"/>
    </row>
    <row r="487" spans="1:26" ht="15.75" customHeight="1" x14ac:dyDescent="0.25">
      <c r="A487" s="445"/>
      <c r="B487" s="445"/>
      <c r="C487" s="445"/>
      <c r="D487" s="445"/>
      <c r="E487" s="445"/>
      <c r="F487" s="445"/>
      <c r="G487" s="534"/>
      <c r="H487" s="531"/>
      <c r="I487" s="445"/>
      <c r="J487" s="445"/>
      <c r="K487" s="445"/>
      <c r="L487" s="445"/>
      <c r="M487" s="445"/>
      <c r="N487" s="445"/>
      <c r="O487" s="445"/>
      <c r="P487" s="445"/>
      <c r="Q487" s="445"/>
      <c r="R487" s="445"/>
      <c r="S487" s="445"/>
      <c r="T487" s="445"/>
      <c r="U487" s="445"/>
      <c r="V487" s="445"/>
      <c r="W487" s="445"/>
      <c r="X487" s="445"/>
      <c r="Y487" s="445"/>
      <c r="Z487" s="445"/>
    </row>
    <row r="488" spans="1:26" ht="15.75" customHeight="1" x14ac:dyDescent="0.25">
      <c r="A488" s="445"/>
      <c r="B488" s="445"/>
      <c r="C488" s="445"/>
      <c r="D488" s="445"/>
      <c r="E488" s="445"/>
      <c r="F488" s="445"/>
      <c r="G488" s="534"/>
      <c r="H488" s="531"/>
      <c r="I488" s="445"/>
      <c r="J488" s="445"/>
      <c r="K488" s="445"/>
      <c r="L488" s="445"/>
      <c r="M488" s="445"/>
      <c r="N488" s="445"/>
      <c r="O488" s="445"/>
      <c r="P488" s="445"/>
      <c r="Q488" s="445"/>
      <c r="R488" s="445"/>
      <c r="S488" s="445"/>
      <c r="T488" s="445"/>
      <c r="U488" s="445"/>
      <c r="V488" s="445"/>
      <c r="W488" s="445"/>
      <c r="X488" s="445"/>
      <c r="Y488" s="445"/>
      <c r="Z488" s="445"/>
    </row>
    <row r="489" spans="1:26" ht="15.75" customHeight="1" x14ac:dyDescent="0.25">
      <c r="A489" s="445"/>
      <c r="B489" s="445"/>
      <c r="C489" s="445"/>
      <c r="D489" s="445"/>
      <c r="E489" s="445"/>
      <c r="F489" s="445"/>
      <c r="G489" s="534"/>
      <c r="H489" s="531"/>
      <c r="I489" s="445"/>
      <c r="J489" s="445"/>
      <c r="K489" s="445"/>
      <c r="L489" s="445"/>
      <c r="M489" s="445"/>
      <c r="N489" s="445"/>
      <c r="O489" s="445"/>
      <c r="P489" s="445"/>
      <c r="Q489" s="445"/>
      <c r="R489" s="445"/>
      <c r="S489" s="445"/>
      <c r="T489" s="445"/>
      <c r="U489" s="445"/>
      <c r="V489" s="445"/>
      <c r="W489" s="445"/>
      <c r="X489" s="445"/>
      <c r="Y489" s="445"/>
      <c r="Z489" s="445"/>
    </row>
    <row r="490" spans="1:26" ht="15.75" customHeight="1" x14ac:dyDescent="0.25">
      <c r="A490" s="445"/>
      <c r="B490" s="445"/>
      <c r="C490" s="445"/>
      <c r="D490" s="445"/>
      <c r="E490" s="445"/>
      <c r="F490" s="445"/>
      <c r="G490" s="534"/>
      <c r="H490" s="531"/>
      <c r="I490" s="445"/>
      <c r="J490" s="445"/>
      <c r="K490" s="445"/>
      <c r="L490" s="445"/>
      <c r="M490" s="445"/>
      <c r="N490" s="445"/>
      <c r="O490" s="445"/>
      <c r="P490" s="445"/>
      <c r="Q490" s="445"/>
      <c r="R490" s="445"/>
      <c r="S490" s="445"/>
      <c r="T490" s="445"/>
      <c r="U490" s="445"/>
      <c r="V490" s="445"/>
      <c r="W490" s="445"/>
      <c r="X490" s="445"/>
      <c r="Y490" s="445"/>
      <c r="Z490" s="445"/>
    </row>
    <row r="491" spans="1:26" ht="15.75" customHeight="1" x14ac:dyDescent="0.25">
      <c r="A491" s="445"/>
      <c r="B491" s="445"/>
      <c r="C491" s="445"/>
      <c r="D491" s="445"/>
      <c r="E491" s="445"/>
      <c r="F491" s="445"/>
      <c r="G491" s="534"/>
      <c r="H491" s="531"/>
      <c r="I491" s="445"/>
      <c r="J491" s="445"/>
      <c r="K491" s="445"/>
      <c r="L491" s="445"/>
      <c r="M491" s="445"/>
      <c r="N491" s="445"/>
      <c r="O491" s="445"/>
      <c r="P491" s="445"/>
      <c r="Q491" s="445"/>
      <c r="R491" s="445"/>
      <c r="S491" s="445"/>
      <c r="T491" s="445"/>
      <c r="U491" s="445"/>
      <c r="V491" s="445"/>
      <c r="W491" s="445"/>
      <c r="X491" s="445"/>
      <c r="Y491" s="445"/>
      <c r="Z491" s="445"/>
    </row>
    <row r="492" spans="1:26" ht="15.75" customHeight="1" x14ac:dyDescent="0.25">
      <c r="A492" s="445"/>
      <c r="B492" s="445"/>
      <c r="C492" s="445"/>
      <c r="D492" s="445"/>
      <c r="E492" s="445"/>
      <c r="F492" s="445"/>
      <c r="G492" s="534"/>
      <c r="H492" s="531"/>
      <c r="I492" s="445"/>
      <c r="J492" s="445"/>
      <c r="K492" s="445"/>
      <c r="L492" s="445"/>
      <c r="M492" s="445"/>
      <c r="N492" s="445"/>
      <c r="O492" s="445"/>
      <c r="P492" s="445"/>
      <c r="Q492" s="445"/>
      <c r="R492" s="445"/>
      <c r="S492" s="445"/>
      <c r="T492" s="445"/>
      <c r="U492" s="445"/>
      <c r="V492" s="445"/>
      <c r="W492" s="445"/>
      <c r="X492" s="445"/>
      <c r="Y492" s="445"/>
      <c r="Z492" s="445"/>
    </row>
    <row r="493" spans="1:26" ht="15.75" customHeight="1" x14ac:dyDescent="0.25">
      <c r="A493" s="445"/>
      <c r="B493" s="445"/>
      <c r="C493" s="445"/>
      <c r="D493" s="445"/>
      <c r="E493" s="445"/>
      <c r="F493" s="445"/>
      <c r="G493" s="534"/>
      <c r="H493" s="531"/>
      <c r="I493" s="445"/>
      <c r="J493" s="445"/>
      <c r="K493" s="445"/>
      <c r="L493" s="445"/>
      <c r="M493" s="445"/>
      <c r="N493" s="445"/>
      <c r="O493" s="445"/>
      <c r="P493" s="445"/>
      <c r="Q493" s="445"/>
      <c r="R493" s="445"/>
      <c r="S493" s="445"/>
      <c r="T493" s="445"/>
      <c r="U493" s="445"/>
      <c r="V493" s="445"/>
      <c r="W493" s="445"/>
      <c r="X493" s="445"/>
      <c r="Y493" s="445"/>
      <c r="Z493" s="445"/>
    </row>
    <row r="494" spans="1:26" ht="15.75" customHeight="1" x14ac:dyDescent="0.25">
      <c r="A494" s="445"/>
      <c r="B494" s="445"/>
      <c r="C494" s="445"/>
      <c r="D494" s="445"/>
      <c r="E494" s="445"/>
      <c r="F494" s="445"/>
      <c r="G494" s="534"/>
      <c r="H494" s="531"/>
      <c r="I494" s="445"/>
      <c r="J494" s="445"/>
      <c r="K494" s="445"/>
      <c r="L494" s="445"/>
      <c r="M494" s="445"/>
      <c r="N494" s="445"/>
      <c r="O494" s="445"/>
      <c r="P494" s="445"/>
      <c r="Q494" s="445"/>
      <c r="R494" s="445"/>
      <c r="S494" s="445"/>
      <c r="T494" s="445"/>
      <c r="U494" s="445"/>
      <c r="V494" s="445"/>
      <c r="W494" s="445"/>
      <c r="X494" s="445"/>
      <c r="Y494" s="445"/>
      <c r="Z494" s="445"/>
    </row>
    <row r="495" spans="1:26" ht="15.75" customHeight="1" x14ac:dyDescent="0.25">
      <c r="A495" s="445"/>
      <c r="B495" s="445"/>
      <c r="C495" s="445"/>
      <c r="D495" s="445"/>
      <c r="E495" s="445"/>
      <c r="F495" s="445"/>
      <c r="G495" s="534"/>
      <c r="H495" s="531"/>
      <c r="I495" s="445"/>
      <c r="J495" s="445"/>
      <c r="K495" s="445"/>
      <c r="L495" s="445"/>
      <c r="M495" s="445"/>
      <c r="N495" s="445"/>
      <c r="O495" s="445"/>
      <c r="P495" s="445"/>
      <c r="Q495" s="445"/>
      <c r="R495" s="445"/>
      <c r="S495" s="445"/>
      <c r="T495" s="445"/>
      <c r="U495" s="445"/>
      <c r="V495" s="445"/>
      <c r="W495" s="445"/>
      <c r="X495" s="445"/>
      <c r="Y495" s="445"/>
      <c r="Z495" s="445"/>
    </row>
    <row r="496" spans="1:26" ht="15.75" customHeight="1" x14ac:dyDescent="0.25">
      <c r="A496" s="445"/>
      <c r="B496" s="445"/>
      <c r="C496" s="445"/>
      <c r="D496" s="445"/>
      <c r="E496" s="445"/>
      <c r="F496" s="445"/>
      <c r="G496" s="534"/>
      <c r="H496" s="531"/>
      <c r="I496" s="445"/>
      <c r="J496" s="445"/>
      <c r="K496" s="445"/>
      <c r="L496" s="445"/>
      <c r="M496" s="445"/>
      <c r="N496" s="445"/>
      <c r="O496" s="445"/>
      <c r="P496" s="445"/>
      <c r="Q496" s="445"/>
      <c r="R496" s="445"/>
      <c r="S496" s="445"/>
      <c r="T496" s="445"/>
      <c r="U496" s="445"/>
      <c r="V496" s="445"/>
      <c r="W496" s="445"/>
      <c r="X496" s="445"/>
      <c r="Y496" s="445"/>
      <c r="Z496" s="445"/>
    </row>
    <row r="497" spans="1:26" ht="15.75" customHeight="1" x14ac:dyDescent="0.25">
      <c r="A497" s="445"/>
      <c r="B497" s="445"/>
      <c r="C497" s="445"/>
      <c r="D497" s="445"/>
      <c r="E497" s="445"/>
      <c r="F497" s="445"/>
      <c r="G497" s="534"/>
      <c r="H497" s="531"/>
      <c r="I497" s="445"/>
      <c r="J497" s="445"/>
      <c r="K497" s="445"/>
      <c r="L497" s="445"/>
      <c r="M497" s="445"/>
      <c r="N497" s="445"/>
      <c r="O497" s="445"/>
      <c r="P497" s="445"/>
      <c r="Q497" s="445"/>
      <c r="R497" s="445"/>
      <c r="S497" s="445"/>
      <c r="T497" s="445"/>
      <c r="U497" s="445"/>
      <c r="V497" s="445"/>
      <c r="W497" s="445"/>
      <c r="X497" s="445"/>
      <c r="Y497" s="445"/>
      <c r="Z497" s="445"/>
    </row>
    <row r="498" spans="1:26" ht="15.75" customHeight="1" x14ac:dyDescent="0.25">
      <c r="A498" s="445"/>
      <c r="B498" s="445"/>
      <c r="C498" s="445"/>
      <c r="D498" s="445"/>
      <c r="E498" s="445"/>
      <c r="F498" s="445"/>
      <c r="G498" s="534"/>
      <c r="H498" s="531"/>
      <c r="I498" s="445"/>
      <c r="J498" s="445"/>
      <c r="K498" s="445"/>
      <c r="L498" s="445"/>
      <c r="M498" s="445"/>
      <c r="N498" s="445"/>
      <c r="O498" s="445"/>
      <c r="P498" s="445"/>
      <c r="Q498" s="445"/>
      <c r="R498" s="445"/>
      <c r="S498" s="445"/>
      <c r="T498" s="445"/>
      <c r="U498" s="445"/>
      <c r="V498" s="445"/>
      <c r="W498" s="445"/>
      <c r="X498" s="445"/>
      <c r="Y498" s="445"/>
      <c r="Z498" s="445"/>
    </row>
    <row r="499" spans="1:26" ht="15.75" customHeight="1" x14ac:dyDescent="0.25">
      <c r="A499" s="445"/>
      <c r="B499" s="445"/>
      <c r="C499" s="445"/>
      <c r="D499" s="445"/>
      <c r="E499" s="445"/>
      <c r="F499" s="445"/>
      <c r="G499" s="534"/>
      <c r="H499" s="531"/>
      <c r="I499" s="445"/>
      <c r="J499" s="445"/>
      <c r="K499" s="445"/>
      <c r="L499" s="445"/>
      <c r="M499" s="445"/>
      <c r="N499" s="445"/>
      <c r="O499" s="445"/>
      <c r="P499" s="445"/>
      <c r="Q499" s="445"/>
      <c r="R499" s="445"/>
      <c r="S499" s="445"/>
      <c r="T499" s="445"/>
      <c r="U499" s="445"/>
      <c r="V499" s="445"/>
      <c r="W499" s="445"/>
      <c r="X499" s="445"/>
      <c r="Y499" s="445"/>
      <c r="Z499" s="445"/>
    </row>
    <row r="500" spans="1:26" ht="15.75" customHeight="1" x14ac:dyDescent="0.25">
      <c r="A500" s="445"/>
      <c r="B500" s="445"/>
      <c r="C500" s="445"/>
      <c r="D500" s="445"/>
      <c r="E500" s="445"/>
      <c r="F500" s="445"/>
      <c r="G500" s="534"/>
      <c r="H500" s="531"/>
      <c r="I500" s="445"/>
      <c r="J500" s="445"/>
      <c r="K500" s="445"/>
      <c r="L500" s="445"/>
      <c r="M500" s="445"/>
      <c r="N500" s="445"/>
      <c r="O500" s="445"/>
      <c r="P500" s="445"/>
      <c r="Q500" s="445"/>
      <c r="R500" s="445"/>
      <c r="S500" s="445"/>
      <c r="T500" s="445"/>
      <c r="U500" s="445"/>
      <c r="V500" s="445"/>
      <c r="W500" s="445"/>
      <c r="X500" s="445"/>
      <c r="Y500" s="445"/>
      <c r="Z500" s="445"/>
    </row>
    <row r="501" spans="1:26" ht="15.75" customHeight="1" x14ac:dyDescent="0.25">
      <c r="A501" s="445"/>
      <c r="B501" s="445"/>
      <c r="C501" s="445"/>
      <c r="D501" s="445"/>
      <c r="E501" s="445"/>
      <c r="F501" s="445"/>
      <c r="G501" s="534"/>
      <c r="H501" s="531"/>
      <c r="I501" s="445"/>
      <c r="J501" s="445"/>
      <c r="K501" s="445"/>
      <c r="L501" s="445"/>
      <c r="M501" s="445"/>
      <c r="N501" s="445"/>
      <c r="O501" s="445"/>
      <c r="P501" s="445"/>
      <c r="Q501" s="445"/>
      <c r="R501" s="445"/>
      <c r="S501" s="445"/>
      <c r="T501" s="445"/>
      <c r="U501" s="445"/>
      <c r="V501" s="445"/>
      <c r="W501" s="445"/>
      <c r="X501" s="445"/>
      <c r="Y501" s="445"/>
      <c r="Z501" s="445"/>
    </row>
    <row r="502" spans="1:26" ht="15.75" customHeight="1" x14ac:dyDescent="0.25">
      <c r="A502" s="445"/>
      <c r="B502" s="445"/>
      <c r="C502" s="445"/>
      <c r="D502" s="445"/>
      <c r="E502" s="445"/>
      <c r="F502" s="445"/>
      <c r="G502" s="534"/>
      <c r="H502" s="531"/>
      <c r="I502" s="445"/>
      <c r="J502" s="445"/>
      <c r="K502" s="445"/>
      <c r="L502" s="445"/>
      <c r="M502" s="445"/>
      <c r="N502" s="445"/>
      <c r="O502" s="445"/>
      <c r="P502" s="445"/>
      <c r="Q502" s="445"/>
      <c r="R502" s="445"/>
      <c r="S502" s="445"/>
      <c r="T502" s="445"/>
      <c r="U502" s="445"/>
      <c r="V502" s="445"/>
      <c r="W502" s="445"/>
      <c r="X502" s="445"/>
      <c r="Y502" s="445"/>
      <c r="Z502" s="445"/>
    </row>
    <row r="503" spans="1:26" ht="15.75" customHeight="1" x14ac:dyDescent="0.25">
      <c r="A503" s="445"/>
      <c r="B503" s="445"/>
      <c r="C503" s="445"/>
      <c r="D503" s="445"/>
      <c r="E503" s="445"/>
      <c r="F503" s="445"/>
      <c r="G503" s="534"/>
      <c r="H503" s="531"/>
      <c r="I503" s="445"/>
      <c r="J503" s="445"/>
      <c r="K503" s="445"/>
      <c r="L503" s="445"/>
      <c r="M503" s="445"/>
      <c r="N503" s="445"/>
      <c r="O503" s="445"/>
      <c r="P503" s="445"/>
      <c r="Q503" s="445"/>
      <c r="R503" s="445"/>
      <c r="S503" s="445"/>
      <c r="T503" s="445"/>
      <c r="U503" s="445"/>
      <c r="V503" s="445"/>
      <c r="W503" s="445"/>
      <c r="X503" s="445"/>
      <c r="Y503" s="445"/>
      <c r="Z503" s="445"/>
    </row>
    <row r="504" spans="1:26" ht="15.75" customHeight="1" x14ac:dyDescent="0.25">
      <c r="A504" s="445"/>
      <c r="B504" s="445"/>
      <c r="C504" s="445"/>
      <c r="D504" s="445"/>
      <c r="E504" s="445"/>
      <c r="F504" s="445"/>
      <c r="G504" s="534"/>
      <c r="H504" s="531"/>
      <c r="I504" s="445"/>
      <c r="J504" s="445"/>
      <c r="K504" s="445"/>
      <c r="L504" s="445"/>
      <c r="M504" s="445"/>
      <c r="N504" s="445"/>
      <c r="O504" s="445"/>
      <c r="P504" s="445"/>
      <c r="Q504" s="445"/>
      <c r="R504" s="445"/>
      <c r="S504" s="445"/>
      <c r="T504" s="445"/>
      <c r="U504" s="445"/>
      <c r="V504" s="445"/>
      <c r="W504" s="445"/>
      <c r="X504" s="445"/>
      <c r="Y504" s="445"/>
      <c r="Z504" s="445"/>
    </row>
    <row r="505" spans="1:26" ht="15.75" customHeight="1" x14ac:dyDescent="0.25">
      <c r="A505" s="445"/>
      <c r="B505" s="445"/>
      <c r="C505" s="445"/>
      <c r="D505" s="445"/>
      <c r="E505" s="445"/>
      <c r="F505" s="445"/>
      <c r="G505" s="534"/>
      <c r="H505" s="531"/>
      <c r="I505" s="445"/>
      <c r="J505" s="445"/>
      <c r="K505" s="445"/>
      <c r="L505" s="445"/>
      <c r="M505" s="445"/>
      <c r="N505" s="445"/>
      <c r="O505" s="445"/>
      <c r="P505" s="445"/>
      <c r="Q505" s="445"/>
      <c r="R505" s="445"/>
      <c r="S505" s="445"/>
      <c r="T505" s="445"/>
      <c r="U505" s="445"/>
      <c r="V505" s="445"/>
      <c r="W505" s="445"/>
      <c r="X505" s="445"/>
      <c r="Y505" s="445"/>
      <c r="Z505" s="445"/>
    </row>
    <row r="506" spans="1:26" ht="15.75" customHeight="1" x14ac:dyDescent="0.25">
      <c r="A506" s="445"/>
      <c r="B506" s="445"/>
      <c r="C506" s="445"/>
      <c r="D506" s="445"/>
      <c r="E506" s="445"/>
      <c r="F506" s="445"/>
      <c r="G506" s="534"/>
      <c r="H506" s="531"/>
      <c r="I506" s="445"/>
      <c r="J506" s="445"/>
      <c r="K506" s="445"/>
      <c r="L506" s="445"/>
      <c r="M506" s="445"/>
      <c r="N506" s="445"/>
      <c r="O506" s="445"/>
      <c r="P506" s="445"/>
      <c r="Q506" s="445"/>
      <c r="R506" s="445"/>
      <c r="S506" s="445"/>
      <c r="T506" s="445"/>
      <c r="U506" s="445"/>
      <c r="V506" s="445"/>
      <c r="W506" s="445"/>
      <c r="X506" s="445"/>
      <c r="Y506" s="445"/>
      <c r="Z506" s="445"/>
    </row>
    <row r="507" spans="1:26" ht="15.75" customHeight="1" x14ac:dyDescent="0.25">
      <c r="A507" s="445"/>
      <c r="B507" s="445"/>
      <c r="C507" s="445"/>
      <c r="D507" s="445"/>
      <c r="E507" s="445"/>
      <c r="F507" s="445"/>
      <c r="G507" s="534"/>
      <c r="H507" s="531"/>
      <c r="I507" s="445"/>
      <c r="J507" s="445"/>
      <c r="K507" s="445"/>
      <c r="L507" s="445"/>
      <c r="M507" s="445"/>
      <c r="N507" s="445"/>
      <c r="O507" s="445"/>
      <c r="P507" s="445"/>
      <c r="Q507" s="445"/>
      <c r="R507" s="445"/>
      <c r="S507" s="445"/>
      <c r="T507" s="445"/>
      <c r="U507" s="445"/>
      <c r="V507" s="445"/>
      <c r="W507" s="445"/>
      <c r="X507" s="445"/>
      <c r="Y507" s="445"/>
      <c r="Z507" s="445"/>
    </row>
    <row r="508" spans="1:26" ht="15.75" customHeight="1" x14ac:dyDescent="0.25">
      <c r="A508" s="445"/>
      <c r="B508" s="445"/>
      <c r="C508" s="445"/>
      <c r="D508" s="445"/>
      <c r="E508" s="445"/>
      <c r="F508" s="445"/>
      <c r="G508" s="534"/>
      <c r="H508" s="531"/>
      <c r="I508" s="445"/>
      <c r="J508" s="445"/>
      <c r="K508" s="445"/>
      <c r="L508" s="445"/>
      <c r="M508" s="445"/>
      <c r="N508" s="445"/>
      <c r="O508" s="445"/>
      <c r="P508" s="445"/>
      <c r="Q508" s="445"/>
      <c r="R508" s="445"/>
      <c r="S508" s="445"/>
      <c r="T508" s="445"/>
      <c r="U508" s="445"/>
      <c r="V508" s="445"/>
      <c r="W508" s="445"/>
      <c r="X508" s="445"/>
      <c r="Y508" s="445"/>
      <c r="Z508" s="445"/>
    </row>
    <row r="509" spans="1:26" ht="15.75" customHeight="1" x14ac:dyDescent="0.25">
      <c r="A509" s="445"/>
      <c r="B509" s="445"/>
      <c r="C509" s="445"/>
      <c r="D509" s="445"/>
      <c r="E509" s="445"/>
      <c r="F509" s="445"/>
      <c r="G509" s="534"/>
      <c r="H509" s="531"/>
      <c r="I509" s="445"/>
      <c r="J509" s="445"/>
      <c r="K509" s="445"/>
      <c r="L509" s="445"/>
      <c r="M509" s="445"/>
      <c r="N509" s="445"/>
      <c r="O509" s="445"/>
      <c r="P509" s="445"/>
      <c r="Q509" s="445"/>
      <c r="R509" s="445"/>
      <c r="S509" s="445"/>
      <c r="T509" s="445"/>
      <c r="U509" s="445"/>
      <c r="V509" s="445"/>
      <c r="W509" s="445"/>
      <c r="X509" s="445"/>
      <c r="Y509" s="445"/>
      <c r="Z509" s="445"/>
    </row>
    <row r="510" spans="1:26" ht="15.75" customHeight="1" x14ac:dyDescent="0.25">
      <c r="A510" s="445"/>
      <c r="B510" s="445"/>
      <c r="C510" s="445"/>
      <c r="D510" s="445"/>
      <c r="E510" s="445"/>
      <c r="F510" s="445"/>
      <c r="G510" s="534"/>
      <c r="H510" s="531"/>
      <c r="I510" s="445"/>
      <c r="J510" s="445"/>
      <c r="K510" s="445"/>
      <c r="L510" s="445"/>
      <c r="M510" s="445"/>
      <c r="N510" s="445"/>
      <c r="O510" s="445"/>
      <c r="P510" s="445"/>
      <c r="Q510" s="445"/>
      <c r="R510" s="445"/>
      <c r="S510" s="445"/>
      <c r="T510" s="445"/>
      <c r="U510" s="445"/>
      <c r="V510" s="445"/>
      <c r="W510" s="445"/>
      <c r="X510" s="445"/>
      <c r="Y510" s="445"/>
      <c r="Z510" s="445"/>
    </row>
    <row r="511" spans="1:26" ht="15.75" customHeight="1" x14ac:dyDescent="0.25">
      <c r="A511" s="445"/>
      <c r="B511" s="445"/>
      <c r="C511" s="445"/>
      <c r="D511" s="445"/>
      <c r="E511" s="445"/>
      <c r="F511" s="445"/>
      <c r="G511" s="534"/>
      <c r="H511" s="531"/>
      <c r="I511" s="445"/>
      <c r="J511" s="445"/>
      <c r="K511" s="445"/>
      <c r="L511" s="445"/>
      <c r="M511" s="445"/>
      <c r="N511" s="445"/>
      <c r="O511" s="445"/>
      <c r="P511" s="445"/>
      <c r="Q511" s="445"/>
      <c r="R511" s="445"/>
      <c r="S511" s="445"/>
      <c r="T511" s="445"/>
      <c r="U511" s="445"/>
      <c r="V511" s="445"/>
      <c r="W511" s="445"/>
      <c r="X511" s="445"/>
      <c r="Y511" s="445"/>
      <c r="Z511" s="445"/>
    </row>
    <row r="512" spans="1:26" ht="15.75" customHeight="1" x14ac:dyDescent="0.25">
      <c r="A512" s="445"/>
      <c r="B512" s="445"/>
      <c r="C512" s="445"/>
      <c r="D512" s="445"/>
      <c r="E512" s="445"/>
      <c r="F512" s="445"/>
      <c r="G512" s="534"/>
      <c r="H512" s="531"/>
      <c r="I512" s="445"/>
      <c r="J512" s="445"/>
      <c r="K512" s="445"/>
      <c r="L512" s="445"/>
      <c r="M512" s="445"/>
      <c r="N512" s="445"/>
      <c r="O512" s="445"/>
      <c r="P512" s="445"/>
      <c r="Q512" s="445"/>
      <c r="R512" s="445"/>
      <c r="S512" s="445"/>
      <c r="T512" s="445"/>
      <c r="U512" s="445"/>
      <c r="V512" s="445"/>
      <c r="W512" s="445"/>
      <c r="X512" s="445"/>
      <c r="Y512" s="445"/>
      <c r="Z512" s="445"/>
    </row>
    <row r="513" spans="1:26" ht="15.75" customHeight="1" x14ac:dyDescent="0.25">
      <c r="A513" s="445"/>
      <c r="B513" s="445"/>
      <c r="C513" s="445"/>
      <c r="D513" s="445"/>
      <c r="E513" s="445"/>
      <c r="F513" s="445"/>
      <c r="G513" s="534"/>
      <c r="H513" s="531"/>
      <c r="I513" s="445"/>
      <c r="J513" s="445"/>
      <c r="K513" s="445"/>
      <c r="L513" s="445"/>
      <c r="M513" s="445"/>
      <c r="N513" s="445"/>
      <c r="O513" s="445"/>
      <c r="P513" s="445"/>
      <c r="Q513" s="445"/>
      <c r="R513" s="445"/>
      <c r="S513" s="445"/>
      <c r="T513" s="445"/>
      <c r="U513" s="445"/>
      <c r="V513" s="445"/>
      <c r="W513" s="445"/>
      <c r="X513" s="445"/>
      <c r="Y513" s="445"/>
      <c r="Z513" s="445"/>
    </row>
    <row r="514" spans="1:26" ht="15.75" customHeight="1" x14ac:dyDescent="0.25">
      <c r="A514" s="445"/>
      <c r="B514" s="445"/>
      <c r="C514" s="445"/>
      <c r="D514" s="445"/>
      <c r="E514" s="445"/>
      <c r="F514" s="445"/>
      <c r="G514" s="534"/>
      <c r="H514" s="531"/>
      <c r="I514" s="445"/>
      <c r="J514" s="445"/>
      <c r="K514" s="445"/>
      <c r="L514" s="445"/>
      <c r="M514" s="445"/>
      <c r="N514" s="445"/>
      <c r="O514" s="445"/>
      <c r="P514" s="445"/>
      <c r="Q514" s="445"/>
      <c r="R514" s="445"/>
      <c r="S514" s="445"/>
      <c r="T514" s="445"/>
      <c r="U514" s="445"/>
      <c r="V514" s="445"/>
      <c r="W514" s="445"/>
      <c r="X514" s="445"/>
      <c r="Y514" s="445"/>
      <c r="Z514" s="445"/>
    </row>
    <row r="515" spans="1:26" ht="15.75" customHeight="1" x14ac:dyDescent="0.25">
      <c r="A515" s="445"/>
      <c r="B515" s="445"/>
      <c r="C515" s="445"/>
      <c r="D515" s="445"/>
      <c r="E515" s="445"/>
      <c r="F515" s="445"/>
      <c r="G515" s="534"/>
      <c r="H515" s="531"/>
      <c r="I515" s="445"/>
      <c r="J515" s="445"/>
      <c r="K515" s="445"/>
      <c r="L515" s="445"/>
      <c r="M515" s="445"/>
      <c r="N515" s="445"/>
      <c r="O515" s="445"/>
      <c r="P515" s="445"/>
      <c r="Q515" s="445"/>
      <c r="R515" s="445"/>
      <c r="S515" s="445"/>
      <c r="T515" s="445"/>
      <c r="U515" s="445"/>
      <c r="V515" s="445"/>
      <c r="W515" s="445"/>
      <c r="X515" s="445"/>
      <c r="Y515" s="445"/>
      <c r="Z515" s="445"/>
    </row>
    <row r="516" spans="1:26" ht="15.75" customHeight="1" x14ac:dyDescent="0.25">
      <c r="A516" s="445"/>
      <c r="B516" s="445"/>
      <c r="C516" s="445"/>
      <c r="D516" s="445"/>
      <c r="E516" s="445"/>
      <c r="F516" s="445"/>
      <c r="G516" s="534"/>
      <c r="H516" s="531"/>
      <c r="I516" s="445"/>
      <c r="J516" s="445"/>
      <c r="K516" s="445"/>
      <c r="L516" s="445"/>
      <c r="M516" s="445"/>
      <c r="N516" s="445"/>
      <c r="O516" s="445"/>
      <c r="P516" s="445"/>
      <c r="Q516" s="445"/>
      <c r="R516" s="445"/>
      <c r="S516" s="445"/>
      <c r="T516" s="445"/>
      <c r="U516" s="445"/>
      <c r="V516" s="445"/>
      <c r="W516" s="445"/>
      <c r="X516" s="445"/>
      <c r="Y516" s="445"/>
      <c r="Z516" s="445"/>
    </row>
    <row r="517" spans="1:26" ht="15.75" customHeight="1" x14ac:dyDescent="0.25">
      <c r="A517" s="445"/>
      <c r="B517" s="445"/>
      <c r="C517" s="445"/>
      <c r="D517" s="445"/>
      <c r="E517" s="445"/>
      <c r="F517" s="445"/>
      <c r="G517" s="534"/>
      <c r="H517" s="531"/>
      <c r="I517" s="445"/>
      <c r="J517" s="445"/>
      <c r="K517" s="445"/>
      <c r="L517" s="445"/>
      <c r="M517" s="445"/>
      <c r="N517" s="445"/>
      <c r="O517" s="445"/>
      <c r="P517" s="445"/>
      <c r="Q517" s="445"/>
      <c r="R517" s="445"/>
      <c r="S517" s="445"/>
      <c r="T517" s="445"/>
      <c r="U517" s="445"/>
      <c r="V517" s="445"/>
      <c r="W517" s="445"/>
      <c r="X517" s="445"/>
      <c r="Y517" s="445"/>
      <c r="Z517" s="445"/>
    </row>
    <row r="518" spans="1:26" ht="15.75" customHeight="1" x14ac:dyDescent="0.25">
      <c r="A518" s="445"/>
      <c r="B518" s="445"/>
      <c r="C518" s="445"/>
      <c r="D518" s="445"/>
      <c r="E518" s="445"/>
      <c r="F518" s="445"/>
      <c r="G518" s="534"/>
      <c r="H518" s="531"/>
      <c r="I518" s="445"/>
      <c r="J518" s="445"/>
      <c r="K518" s="445"/>
      <c r="L518" s="445"/>
      <c r="M518" s="445"/>
      <c r="N518" s="445"/>
      <c r="O518" s="445"/>
      <c r="P518" s="445"/>
      <c r="Q518" s="445"/>
      <c r="R518" s="445"/>
      <c r="S518" s="445"/>
      <c r="T518" s="445"/>
      <c r="U518" s="445"/>
      <c r="V518" s="445"/>
      <c r="W518" s="445"/>
      <c r="X518" s="445"/>
      <c r="Y518" s="445"/>
      <c r="Z518" s="445"/>
    </row>
    <row r="519" spans="1:26" ht="15.75" customHeight="1" x14ac:dyDescent="0.25">
      <c r="A519" s="445"/>
      <c r="B519" s="445"/>
      <c r="C519" s="445"/>
      <c r="D519" s="445"/>
      <c r="E519" s="445"/>
      <c r="F519" s="445"/>
      <c r="G519" s="534"/>
      <c r="H519" s="531"/>
      <c r="I519" s="445"/>
      <c r="J519" s="445"/>
      <c r="K519" s="445"/>
      <c r="L519" s="445"/>
      <c r="M519" s="445"/>
      <c r="N519" s="445"/>
      <c r="O519" s="445"/>
      <c r="P519" s="445"/>
      <c r="Q519" s="445"/>
      <c r="R519" s="445"/>
      <c r="S519" s="445"/>
      <c r="T519" s="445"/>
      <c r="U519" s="445"/>
      <c r="V519" s="445"/>
      <c r="W519" s="445"/>
      <c r="X519" s="445"/>
      <c r="Y519" s="445"/>
      <c r="Z519" s="445"/>
    </row>
    <row r="520" spans="1:26" ht="15.75" customHeight="1" x14ac:dyDescent="0.25">
      <c r="A520" s="445"/>
      <c r="B520" s="445"/>
      <c r="C520" s="445"/>
      <c r="D520" s="445"/>
      <c r="E520" s="445"/>
      <c r="F520" s="445"/>
      <c r="G520" s="534"/>
      <c r="H520" s="531"/>
      <c r="I520" s="445"/>
      <c r="J520" s="445"/>
      <c r="K520" s="445"/>
      <c r="L520" s="445"/>
      <c r="M520" s="445"/>
      <c r="N520" s="445"/>
      <c r="O520" s="445"/>
      <c r="P520" s="445"/>
      <c r="Q520" s="445"/>
      <c r="R520" s="445"/>
      <c r="S520" s="445"/>
      <c r="T520" s="445"/>
      <c r="U520" s="445"/>
      <c r="V520" s="445"/>
      <c r="W520" s="445"/>
      <c r="X520" s="445"/>
      <c r="Y520" s="445"/>
      <c r="Z520" s="445"/>
    </row>
    <row r="521" spans="1:26" ht="15.75" customHeight="1" x14ac:dyDescent="0.25">
      <c r="A521" s="445"/>
      <c r="B521" s="445"/>
      <c r="C521" s="445"/>
      <c r="D521" s="445"/>
      <c r="E521" s="445"/>
      <c r="F521" s="445"/>
      <c r="G521" s="534"/>
      <c r="H521" s="531"/>
      <c r="I521" s="445"/>
      <c r="J521" s="445"/>
      <c r="K521" s="445"/>
      <c r="L521" s="445"/>
      <c r="M521" s="445"/>
      <c r="N521" s="445"/>
      <c r="O521" s="445"/>
      <c r="P521" s="445"/>
      <c r="Q521" s="445"/>
      <c r="R521" s="445"/>
      <c r="S521" s="445"/>
      <c r="T521" s="445"/>
      <c r="U521" s="445"/>
      <c r="V521" s="445"/>
      <c r="W521" s="445"/>
      <c r="X521" s="445"/>
      <c r="Y521" s="445"/>
      <c r="Z521" s="445"/>
    </row>
    <row r="522" spans="1:26" ht="15.75" customHeight="1" x14ac:dyDescent="0.25">
      <c r="A522" s="445"/>
      <c r="B522" s="445"/>
      <c r="C522" s="445"/>
      <c r="D522" s="445"/>
      <c r="E522" s="445"/>
      <c r="F522" s="445"/>
      <c r="G522" s="534"/>
      <c r="H522" s="531"/>
      <c r="I522" s="445"/>
      <c r="J522" s="445"/>
      <c r="K522" s="445"/>
      <c r="L522" s="445"/>
      <c r="M522" s="445"/>
      <c r="N522" s="445"/>
      <c r="O522" s="445"/>
      <c r="P522" s="445"/>
      <c r="Q522" s="445"/>
      <c r="R522" s="445"/>
      <c r="S522" s="445"/>
      <c r="T522" s="445"/>
      <c r="U522" s="445"/>
      <c r="V522" s="445"/>
      <c r="W522" s="445"/>
      <c r="X522" s="445"/>
      <c r="Y522" s="445"/>
      <c r="Z522" s="445"/>
    </row>
    <row r="523" spans="1:26" ht="15.75" customHeight="1" x14ac:dyDescent="0.25">
      <c r="A523" s="445"/>
      <c r="B523" s="445"/>
      <c r="C523" s="445"/>
      <c r="D523" s="445"/>
      <c r="E523" s="445"/>
      <c r="F523" s="445"/>
      <c r="G523" s="534"/>
      <c r="H523" s="531"/>
      <c r="I523" s="445"/>
      <c r="J523" s="445"/>
      <c r="K523" s="445"/>
      <c r="L523" s="445"/>
      <c r="M523" s="445"/>
      <c r="N523" s="445"/>
      <c r="O523" s="445"/>
      <c r="P523" s="445"/>
      <c r="Q523" s="445"/>
      <c r="R523" s="445"/>
      <c r="S523" s="445"/>
      <c r="T523" s="445"/>
      <c r="U523" s="445"/>
      <c r="V523" s="445"/>
      <c r="W523" s="445"/>
      <c r="X523" s="445"/>
      <c r="Y523" s="445"/>
      <c r="Z523" s="445"/>
    </row>
    <row r="524" spans="1:26" ht="15.75" customHeight="1" x14ac:dyDescent="0.25">
      <c r="A524" s="445"/>
      <c r="B524" s="445"/>
      <c r="C524" s="445"/>
      <c r="D524" s="445"/>
      <c r="E524" s="445"/>
      <c r="F524" s="445"/>
      <c r="G524" s="534"/>
      <c r="H524" s="531"/>
      <c r="I524" s="445"/>
      <c r="J524" s="445"/>
      <c r="K524" s="445"/>
      <c r="L524" s="445"/>
      <c r="M524" s="445"/>
      <c r="N524" s="445"/>
      <c r="O524" s="445"/>
      <c r="P524" s="445"/>
      <c r="Q524" s="445"/>
      <c r="R524" s="445"/>
      <c r="S524" s="445"/>
      <c r="T524" s="445"/>
      <c r="U524" s="445"/>
      <c r="V524" s="445"/>
      <c r="W524" s="445"/>
      <c r="X524" s="445"/>
      <c r="Y524" s="445"/>
      <c r="Z524" s="445"/>
    </row>
    <row r="525" spans="1:26" ht="15.75" customHeight="1" x14ac:dyDescent="0.25">
      <c r="A525" s="445"/>
      <c r="B525" s="445"/>
      <c r="C525" s="445"/>
      <c r="D525" s="445"/>
      <c r="E525" s="445"/>
      <c r="F525" s="445"/>
      <c r="G525" s="534"/>
      <c r="H525" s="531"/>
      <c r="I525" s="445"/>
      <c r="J525" s="445"/>
      <c r="K525" s="445"/>
      <c r="L525" s="445"/>
      <c r="M525" s="445"/>
      <c r="N525" s="445"/>
      <c r="O525" s="445"/>
      <c r="P525" s="445"/>
      <c r="Q525" s="445"/>
      <c r="R525" s="445"/>
      <c r="S525" s="445"/>
      <c r="T525" s="445"/>
      <c r="U525" s="445"/>
      <c r="V525" s="445"/>
      <c r="W525" s="445"/>
      <c r="X525" s="445"/>
      <c r="Y525" s="445"/>
      <c r="Z525" s="445"/>
    </row>
    <row r="526" spans="1:26" ht="15.75" customHeight="1" x14ac:dyDescent="0.25">
      <c r="A526" s="445"/>
      <c r="B526" s="445"/>
      <c r="C526" s="445"/>
      <c r="D526" s="445"/>
      <c r="E526" s="445"/>
      <c r="F526" s="445"/>
      <c r="G526" s="534"/>
      <c r="H526" s="531"/>
      <c r="I526" s="445"/>
      <c r="J526" s="445"/>
      <c r="K526" s="445"/>
      <c r="L526" s="445"/>
      <c r="M526" s="445"/>
      <c r="N526" s="445"/>
      <c r="O526" s="445"/>
      <c r="P526" s="445"/>
      <c r="Q526" s="445"/>
      <c r="R526" s="445"/>
      <c r="S526" s="445"/>
      <c r="T526" s="445"/>
      <c r="U526" s="445"/>
      <c r="V526" s="445"/>
      <c r="W526" s="445"/>
      <c r="X526" s="445"/>
      <c r="Y526" s="445"/>
      <c r="Z526" s="445"/>
    </row>
    <row r="527" spans="1:26" ht="15.75" customHeight="1" x14ac:dyDescent="0.25">
      <c r="A527" s="445"/>
      <c r="B527" s="445"/>
      <c r="C527" s="445"/>
      <c r="D527" s="445"/>
      <c r="E527" s="445"/>
      <c r="F527" s="445"/>
      <c r="G527" s="534"/>
      <c r="H527" s="531"/>
      <c r="I527" s="445"/>
      <c r="J527" s="445"/>
      <c r="K527" s="445"/>
      <c r="L527" s="445"/>
      <c r="M527" s="445"/>
      <c r="N527" s="445"/>
      <c r="O527" s="445"/>
      <c r="P527" s="445"/>
      <c r="Q527" s="445"/>
      <c r="R527" s="445"/>
      <c r="S527" s="445"/>
      <c r="T527" s="445"/>
      <c r="U527" s="445"/>
      <c r="V527" s="445"/>
      <c r="W527" s="445"/>
      <c r="X527" s="445"/>
      <c r="Y527" s="445"/>
      <c r="Z527" s="445"/>
    </row>
    <row r="528" spans="1:26" ht="15.75" customHeight="1" x14ac:dyDescent="0.25">
      <c r="A528" s="445"/>
      <c r="B528" s="445"/>
      <c r="C528" s="445"/>
      <c r="D528" s="445"/>
      <c r="E528" s="445"/>
      <c r="F528" s="445"/>
      <c r="G528" s="534"/>
      <c r="H528" s="531"/>
      <c r="I528" s="445"/>
      <c r="J528" s="445"/>
      <c r="K528" s="445"/>
      <c r="L528" s="445"/>
      <c r="M528" s="445"/>
      <c r="N528" s="445"/>
      <c r="O528" s="445"/>
      <c r="P528" s="445"/>
      <c r="Q528" s="445"/>
      <c r="R528" s="445"/>
      <c r="S528" s="445"/>
      <c r="T528" s="445"/>
      <c r="U528" s="445"/>
      <c r="V528" s="445"/>
      <c r="W528" s="445"/>
      <c r="X528" s="445"/>
      <c r="Y528" s="445"/>
      <c r="Z528" s="445"/>
    </row>
    <row r="529" spans="1:26" ht="15.75" customHeight="1" x14ac:dyDescent="0.25">
      <c r="A529" s="445"/>
      <c r="B529" s="445"/>
      <c r="C529" s="445"/>
      <c r="D529" s="445"/>
      <c r="E529" s="445"/>
      <c r="F529" s="445"/>
      <c r="G529" s="534"/>
      <c r="H529" s="531"/>
      <c r="I529" s="445"/>
      <c r="J529" s="445"/>
      <c r="K529" s="445"/>
      <c r="L529" s="445"/>
      <c r="M529" s="445"/>
      <c r="N529" s="445"/>
      <c r="O529" s="445"/>
      <c r="P529" s="445"/>
      <c r="Q529" s="445"/>
      <c r="R529" s="445"/>
      <c r="S529" s="445"/>
      <c r="T529" s="445"/>
      <c r="U529" s="445"/>
      <c r="V529" s="445"/>
      <c r="W529" s="445"/>
      <c r="X529" s="445"/>
      <c r="Y529" s="445"/>
      <c r="Z529" s="445"/>
    </row>
    <row r="530" spans="1:26" ht="15.75" customHeight="1" x14ac:dyDescent="0.25">
      <c r="A530" s="445"/>
      <c r="B530" s="445"/>
      <c r="C530" s="445"/>
      <c r="D530" s="445"/>
      <c r="E530" s="445"/>
      <c r="F530" s="445"/>
      <c r="G530" s="534"/>
      <c r="H530" s="531"/>
      <c r="I530" s="445"/>
      <c r="J530" s="445"/>
      <c r="K530" s="445"/>
      <c r="L530" s="445"/>
      <c r="M530" s="445"/>
      <c r="N530" s="445"/>
      <c r="O530" s="445"/>
      <c r="P530" s="445"/>
      <c r="Q530" s="445"/>
      <c r="R530" s="445"/>
      <c r="S530" s="445"/>
      <c r="T530" s="445"/>
      <c r="U530" s="445"/>
      <c r="V530" s="445"/>
      <c r="W530" s="445"/>
      <c r="X530" s="445"/>
      <c r="Y530" s="445"/>
      <c r="Z530" s="445"/>
    </row>
    <row r="531" spans="1:26" ht="15.75" customHeight="1" x14ac:dyDescent="0.25">
      <c r="A531" s="445"/>
      <c r="B531" s="445"/>
      <c r="C531" s="445"/>
      <c r="D531" s="445"/>
      <c r="E531" s="445"/>
      <c r="F531" s="445"/>
      <c r="G531" s="534"/>
      <c r="H531" s="531"/>
      <c r="I531" s="445"/>
      <c r="J531" s="445"/>
      <c r="K531" s="445"/>
      <c r="L531" s="445"/>
      <c r="M531" s="445"/>
      <c r="N531" s="445"/>
      <c r="O531" s="445"/>
      <c r="P531" s="445"/>
      <c r="Q531" s="445"/>
      <c r="R531" s="445"/>
      <c r="S531" s="445"/>
      <c r="T531" s="445"/>
      <c r="U531" s="445"/>
      <c r="V531" s="445"/>
      <c r="W531" s="445"/>
      <c r="X531" s="445"/>
      <c r="Y531" s="445"/>
      <c r="Z531" s="445"/>
    </row>
    <row r="532" spans="1:26" ht="15.75" customHeight="1" x14ac:dyDescent="0.25">
      <c r="A532" s="445"/>
      <c r="B532" s="445"/>
      <c r="C532" s="445"/>
      <c r="D532" s="445"/>
      <c r="E532" s="445"/>
      <c r="F532" s="445"/>
      <c r="G532" s="534"/>
      <c r="H532" s="531"/>
      <c r="I532" s="445"/>
      <c r="J532" s="445"/>
      <c r="K532" s="445"/>
      <c r="L532" s="445"/>
      <c r="M532" s="445"/>
      <c r="N532" s="445"/>
      <c r="O532" s="445"/>
      <c r="P532" s="445"/>
      <c r="Q532" s="445"/>
      <c r="R532" s="445"/>
      <c r="S532" s="445"/>
      <c r="T532" s="445"/>
      <c r="U532" s="445"/>
      <c r="V532" s="445"/>
      <c r="W532" s="445"/>
      <c r="X532" s="445"/>
      <c r="Y532" s="445"/>
      <c r="Z532" s="445"/>
    </row>
    <row r="533" spans="1:26" ht="15.75" customHeight="1" x14ac:dyDescent="0.25">
      <c r="A533" s="445"/>
      <c r="B533" s="445"/>
      <c r="C533" s="445"/>
      <c r="D533" s="445"/>
      <c r="E533" s="445"/>
      <c r="F533" s="445"/>
      <c r="G533" s="534"/>
      <c r="H533" s="531"/>
      <c r="I533" s="445"/>
      <c r="J533" s="445"/>
      <c r="K533" s="445"/>
      <c r="L533" s="445"/>
      <c r="M533" s="445"/>
      <c r="N533" s="445"/>
      <c r="O533" s="445"/>
      <c r="P533" s="445"/>
      <c r="Q533" s="445"/>
      <c r="R533" s="445"/>
      <c r="S533" s="445"/>
      <c r="T533" s="445"/>
      <c r="U533" s="445"/>
      <c r="V533" s="445"/>
      <c r="W533" s="445"/>
      <c r="X533" s="445"/>
      <c r="Y533" s="445"/>
      <c r="Z533" s="445"/>
    </row>
    <row r="534" spans="1:26" ht="15.75" customHeight="1" x14ac:dyDescent="0.25">
      <c r="A534" s="445"/>
      <c r="B534" s="445"/>
      <c r="C534" s="445"/>
      <c r="D534" s="445"/>
      <c r="E534" s="445"/>
      <c r="F534" s="445"/>
      <c r="G534" s="534"/>
      <c r="H534" s="531"/>
      <c r="I534" s="445"/>
      <c r="J534" s="445"/>
      <c r="K534" s="445"/>
      <c r="L534" s="445"/>
      <c r="M534" s="445"/>
      <c r="N534" s="445"/>
      <c r="O534" s="445"/>
      <c r="P534" s="445"/>
      <c r="Q534" s="445"/>
      <c r="R534" s="445"/>
      <c r="S534" s="445"/>
      <c r="T534" s="445"/>
      <c r="U534" s="445"/>
      <c r="V534" s="445"/>
      <c r="W534" s="445"/>
      <c r="X534" s="445"/>
      <c r="Y534" s="445"/>
      <c r="Z534" s="445"/>
    </row>
    <row r="535" spans="1:26" ht="15.75" customHeight="1" x14ac:dyDescent="0.25">
      <c r="A535" s="445"/>
      <c r="B535" s="445"/>
      <c r="C535" s="445"/>
      <c r="D535" s="445"/>
      <c r="E535" s="445"/>
      <c r="F535" s="445"/>
      <c r="G535" s="534"/>
      <c r="H535" s="531"/>
      <c r="I535" s="445"/>
      <c r="J535" s="445"/>
      <c r="K535" s="445"/>
      <c r="L535" s="445"/>
      <c r="M535" s="445"/>
      <c r="N535" s="445"/>
      <c r="O535" s="445"/>
      <c r="P535" s="445"/>
      <c r="Q535" s="445"/>
      <c r="R535" s="445"/>
      <c r="S535" s="445"/>
      <c r="T535" s="445"/>
      <c r="U535" s="445"/>
      <c r="V535" s="445"/>
      <c r="W535" s="445"/>
      <c r="X535" s="445"/>
      <c r="Y535" s="445"/>
      <c r="Z535" s="445"/>
    </row>
    <row r="536" spans="1:26" ht="15.75" customHeight="1" x14ac:dyDescent="0.25">
      <c r="A536" s="445"/>
      <c r="B536" s="445"/>
      <c r="C536" s="445"/>
      <c r="D536" s="445"/>
      <c r="E536" s="445"/>
      <c r="F536" s="445"/>
      <c r="G536" s="534"/>
      <c r="H536" s="531"/>
      <c r="I536" s="445"/>
      <c r="J536" s="445"/>
      <c r="K536" s="445"/>
      <c r="L536" s="445"/>
      <c r="M536" s="445"/>
      <c r="N536" s="445"/>
      <c r="O536" s="445"/>
      <c r="P536" s="445"/>
      <c r="Q536" s="445"/>
      <c r="R536" s="445"/>
      <c r="S536" s="445"/>
      <c r="T536" s="445"/>
      <c r="U536" s="445"/>
      <c r="V536" s="445"/>
      <c r="W536" s="445"/>
      <c r="X536" s="445"/>
      <c r="Y536" s="445"/>
      <c r="Z536" s="445"/>
    </row>
    <row r="537" spans="1:26" ht="15.75" customHeight="1" x14ac:dyDescent="0.25">
      <c r="A537" s="445"/>
      <c r="B537" s="445"/>
      <c r="C537" s="445"/>
      <c r="D537" s="445"/>
      <c r="E537" s="445"/>
      <c r="F537" s="445"/>
      <c r="G537" s="534"/>
      <c r="H537" s="531"/>
      <c r="I537" s="445"/>
      <c r="J537" s="445"/>
      <c r="K537" s="445"/>
      <c r="L537" s="445"/>
      <c r="M537" s="445"/>
      <c r="N537" s="445"/>
      <c r="O537" s="445"/>
      <c r="P537" s="445"/>
      <c r="Q537" s="445"/>
      <c r="R537" s="445"/>
      <c r="S537" s="445"/>
      <c r="T537" s="445"/>
      <c r="U537" s="445"/>
      <c r="V537" s="445"/>
      <c r="W537" s="445"/>
      <c r="X537" s="445"/>
      <c r="Y537" s="445"/>
      <c r="Z537" s="445"/>
    </row>
    <row r="538" spans="1:26" ht="15.75" customHeight="1" x14ac:dyDescent="0.25">
      <c r="A538" s="445"/>
      <c r="B538" s="445"/>
      <c r="C538" s="445"/>
      <c r="D538" s="445"/>
      <c r="E538" s="445"/>
      <c r="F538" s="445"/>
      <c r="G538" s="534"/>
      <c r="H538" s="531"/>
      <c r="I538" s="445"/>
      <c r="J538" s="445"/>
      <c r="K538" s="445"/>
      <c r="L538" s="445"/>
      <c r="M538" s="445"/>
      <c r="N538" s="445"/>
      <c r="O538" s="445"/>
      <c r="P538" s="445"/>
      <c r="Q538" s="445"/>
      <c r="R538" s="445"/>
      <c r="S538" s="445"/>
      <c r="T538" s="445"/>
      <c r="U538" s="445"/>
      <c r="V538" s="445"/>
      <c r="W538" s="445"/>
      <c r="X538" s="445"/>
      <c r="Y538" s="445"/>
      <c r="Z538" s="445"/>
    </row>
    <row r="539" spans="1:26" ht="15.75" customHeight="1" x14ac:dyDescent="0.25">
      <c r="A539" s="445"/>
      <c r="B539" s="445"/>
      <c r="C539" s="445"/>
      <c r="D539" s="445"/>
      <c r="E539" s="445"/>
      <c r="F539" s="445"/>
      <c r="G539" s="534"/>
      <c r="H539" s="531"/>
      <c r="I539" s="445"/>
      <c r="J539" s="445"/>
      <c r="K539" s="445"/>
      <c r="L539" s="445"/>
      <c r="M539" s="445"/>
      <c r="N539" s="445"/>
      <c r="O539" s="445"/>
      <c r="P539" s="445"/>
      <c r="Q539" s="445"/>
      <c r="R539" s="445"/>
      <c r="S539" s="445"/>
      <c r="T539" s="445"/>
      <c r="U539" s="445"/>
      <c r="V539" s="445"/>
      <c r="W539" s="445"/>
      <c r="X539" s="445"/>
      <c r="Y539" s="445"/>
      <c r="Z539" s="445"/>
    </row>
    <row r="540" spans="1:26" ht="15.75" customHeight="1" x14ac:dyDescent="0.25">
      <c r="A540" s="445"/>
      <c r="B540" s="445"/>
      <c r="C540" s="445"/>
      <c r="D540" s="445"/>
      <c r="E540" s="445"/>
      <c r="F540" s="445"/>
      <c r="G540" s="534"/>
      <c r="H540" s="531"/>
      <c r="I540" s="445"/>
      <c r="J540" s="445"/>
      <c r="K540" s="445"/>
      <c r="L540" s="445"/>
      <c r="M540" s="445"/>
      <c r="N540" s="445"/>
      <c r="O540" s="445"/>
      <c r="P540" s="445"/>
      <c r="Q540" s="445"/>
      <c r="R540" s="445"/>
      <c r="S540" s="445"/>
      <c r="T540" s="445"/>
      <c r="U540" s="445"/>
      <c r="V540" s="445"/>
      <c r="W540" s="445"/>
      <c r="X540" s="445"/>
      <c r="Y540" s="445"/>
      <c r="Z540" s="445"/>
    </row>
    <row r="541" spans="1:26" ht="15.75" customHeight="1" x14ac:dyDescent="0.25">
      <c r="A541" s="445"/>
      <c r="B541" s="445"/>
      <c r="C541" s="445"/>
      <c r="D541" s="445"/>
      <c r="E541" s="445"/>
      <c r="F541" s="445"/>
      <c r="G541" s="534"/>
      <c r="H541" s="531"/>
      <c r="I541" s="445"/>
      <c r="J541" s="445"/>
      <c r="K541" s="445"/>
      <c r="L541" s="445"/>
      <c r="M541" s="445"/>
      <c r="N541" s="445"/>
      <c r="O541" s="445"/>
      <c r="P541" s="445"/>
      <c r="Q541" s="445"/>
      <c r="R541" s="445"/>
      <c r="S541" s="445"/>
      <c r="T541" s="445"/>
      <c r="U541" s="445"/>
      <c r="V541" s="445"/>
      <c r="W541" s="445"/>
      <c r="X541" s="445"/>
      <c r="Y541" s="445"/>
      <c r="Z541" s="445"/>
    </row>
    <row r="542" spans="1:26" ht="15.75" customHeight="1" x14ac:dyDescent="0.25">
      <c r="A542" s="445"/>
      <c r="B542" s="445"/>
      <c r="C542" s="445"/>
      <c r="D542" s="445"/>
      <c r="E542" s="445"/>
      <c r="F542" s="445"/>
      <c r="G542" s="534"/>
      <c r="H542" s="531"/>
      <c r="I542" s="445"/>
      <c r="J542" s="445"/>
      <c r="K542" s="445"/>
      <c r="L542" s="445"/>
      <c r="M542" s="445"/>
      <c r="N542" s="445"/>
      <c r="O542" s="445"/>
      <c r="P542" s="445"/>
      <c r="Q542" s="445"/>
      <c r="R542" s="445"/>
      <c r="S542" s="445"/>
      <c r="T542" s="445"/>
      <c r="U542" s="445"/>
      <c r="V542" s="445"/>
      <c r="W542" s="445"/>
      <c r="X542" s="445"/>
      <c r="Y542" s="445"/>
      <c r="Z542" s="445"/>
    </row>
    <row r="543" spans="1:26" ht="15.75" customHeight="1" x14ac:dyDescent="0.25">
      <c r="A543" s="445"/>
      <c r="B543" s="445"/>
      <c r="C543" s="445"/>
      <c r="D543" s="445"/>
      <c r="E543" s="445"/>
      <c r="F543" s="445"/>
      <c r="G543" s="534"/>
      <c r="H543" s="531"/>
      <c r="I543" s="445"/>
      <c r="J543" s="445"/>
      <c r="K543" s="445"/>
      <c r="L543" s="445"/>
      <c r="M543" s="445"/>
      <c r="N543" s="445"/>
      <c r="O543" s="445"/>
      <c r="P543" s="445"/>
      <c r="Q543" s="445"/>
      <c r="R543" s="445"/>
      <c r="S543" s="445"/>
      <c r="T543" s="445"/>
      <c r="U543" s="445"/>
      <c r="V543" s="445"/>
      <c r="W543" s="445"/>
      <c r="X543" s="445"/>
      <c r="Y543" s="445"/>
      <c r="Z543" s="445"/>
    </row>
    <row r="544" spans="1:26" ht="15.75" customHeight="1" x14ac:dyDescent="0.25">
      <c r="A544" s="445"/>
      <c r="B544" s="445"/>
      <c r="C544" s="445"/>
      <c r="D544" s="445"/>
      <c r="E544" s="445"/>
      <c r="F544" s="445"/>
      <c r="G544" s="534"/>
      <c r="H544" s="531"/>
      <c r="I544" s="445"/>
      <c r="J544" s="445"/>
      <c r="K544" s="445"/>
      <c r="L544" s="445"/>
      <c r="M544" s="445"/>
      <c r="N544" s="445"/>
      <c r="O544" s="445"/>
      <c r="P544" s="445"/>
      <c r="Q544" s="445"/>
      <c r="R544" s="445"/>
      <c r="S544" s="445"/>
      <c r="T544" s="445"/>
      <c r="U544" s="445"/>
      <c r="V544" s="445"/>
      <c r="W544" s="445"/>
      <c r="X544" s="445"/>
      <c r="Y544" s="445"/>
      <c r="Z544" s="445"/>
    </row>
    <row r="545" spans="1:26" ht="15.75" customHeight="1" x14ac:dyDescent="0.25">
      <c r="A545" s="445"/>
      <c r="B545" s="445"/>
      <c r="C545" s="445"/>
      <c r="D545" s="445"/>
      <c r="E545" s="445"/>
      <c r="F545" s="445"/>
      <c r="G545" s="534"/>
      <c r="H545" s="531"/>
      <c r="I545" s="445"/>
      <c r="J545" s="445"/>
      <c r="K545" s="445"/>
      <c r="L545" s="445"/>
      <c r="M545" s="445"/>
      <c r="N545" s="445"/>
      <c r="O545" s="445"/>
      <c r="P545" s="445"/>
      <c r="Q545" s="445"/>
      <c r="R545" s="445"/>
      <c r="S545" s="445"/>
      <c r="T545" s="445"/>
      <c r="U545" s="445"/>
      <c r="V545" s="445"/>
      <c r="W545" s="445"/>
      <c r="X545" s="445"/>
      <c r="Y545" s="445"/>
      <c r="Z545" s="445"/>
    </row>
    <row r="546" spans="1:26" ht="15.75" customHeight="1" x14ac:dyDescent="0.25">
      <c r="A546" s="445"/>
      <c r="B546" s="445"/>
      <c r="C546" s="445"/>
      <c r="D546" s="445"/>
      <c r="E546" s="445"/>
      <c r="F546" s="445"/>
      <c r="G546" s="534"/>
      <c r="H546" s="531"/>
      <c r="I546" s="445"/>
      <c r="J546" s="445"/>
      <c r="K546" s="445"/>
      <c r="L546" s="445"/>
      <c r="M546" s="445"/>
      <c r="N546" s="445"/>
      <c r="O546" s="445"/>
      <c r="P546" s="445"/>
      <c r="Q546" s="445"/>
      <c r="R546" s="445"/>
      <c r="S546" s="445"/>
      <c r="T546" s="445"/>
      <c r="U546" s="445"/>
      <c r="V546" s="445"/>
      <c r="W546" s="445"/>
      <c r="X546" s="445"/>
      <c r="Y546" s="445"/>
      <c r="Z546" s="445"/>
    </row>
    <row r="547" spans="1:26" ht="15.75" customHeight="1" x14ac:dyDescent="0.25">
      <c r="A547" s="445"/>
      <c r="B547" s="445"/>
      <c r="C547" s="445"/>
      <c r="D547" s="445"/>
      <c r="E547" s="445"/>
      <c r="F547" s="445"/>
      <c r="G547" s="534"/>
      <c r="H547" s="531"/>
      <c r="I547" s="445"/>
      <c r="J547" s="445"/>
      <c r="K547" s="445"/>
      <c r="L547" s="445"/>
      <c r="M547" s="445"/>
      <c r="N547" s="445"/>
      <c r="O547" s="445"/>
      <c r="P547" s="445"/>
      <c r="Q547" s="445"/>
      <c r="R547" s="445"/>
      <c r="S547" s="445"/>
      <c r="T547" s="445"/>
      <c r="U547" s="445"/>
      <c r="V547" s="445"/>
      <c r="W547" s="445"/>
      <c r="X547" s="445"/>
      <c r="Y547" s="445"/>
      <c r="Z547" s="445"/>
    </row>
    <row r="548" spans="1:26" ht="15.75" customHeight="1" x14ac:dyDescent="0.25">
      <c r="A548" s="445"/>
      <c r="B548" s="445"/>
      <c r="C548" s="445"/>
      <c r="D548" s="445"/>
      <c r="E548" s="445"/>
      <c r="F548" s="445"/>
      <c r="G548" s="534"/>
      <c r="H548" s="531"/>
      <c r="I548" s="445"/>
      <c r="J548" s="445"/>
      <c r="K548" s="445"/>
      <c r="L548" s="445"/>
      <c r="M548" s="445"/>
      <c r="N548" s="445"/>
      <c r="O548" s="445"/>
      <c r="P548" s="445"/>
      <c r="Q548" s="445"/>
      <c r="R548" s="445"/>
      <c r="S548" s="445"/>
      <c r="T548" s="445"/>
      <c r="U548" s="445"/>
      <c r="V548" s="445"/>
      <c r="W548" s="445"/>
      <c r="X548" s="445"/>
      <c r="Y548" s="445"/>
      <c r="Z548" s="445"/>
    </row>
    <row r="549" spans="1:26" ht="15.75" customHeight="1" x14ac:dyDescent="0.25">
      <c r="A549" s="445"/>
      <c r="B549" s="445"/>
      <c r="C549" s="445"/>
      <c r="D549" s="445"/>
      <c r="E549" s="445"/>
      <c r="F549" s="445"/>
      <c r="G549" s="534"/>
      <c r="H549" s="531"/>
      <c r="I549" s="445"/>
      <c r="J549" s="445"/>
      <c r="K549" s="445"/>
      <c r="L549" s="445"/>
      <c r="M549" s="445"/>
      <c r="N549" s="445"/>
      <c r="O549" s="445"/>
      <c r="P549" s="445"/>
      <c r="Q549" s="445"/>
      <c r="R549" s="445"/>
      <c r="S549" s="445"/>
      <c r="T549" s="445"/>
      <c r="U549" s="445"/>
      <c r="V549" s="445"/>
      <c r="W549" s="445"/>
      <c r="X549" s="445"/>
      <c r="Y549" s="445"/>
      <c r="Z549" s="445"/>
    </row>
    <row r="550" spans="1:26" ht="15.75" customHeight="1" x14ac:dyDescent="0.25">
      <c r="A550" s="445"/>
      <c r="B550" s="445"/>
      <c r="C550" s="445"/>
      <c r="D550" s="445"/>
      <c r="E550" s="445"/>
      <c r="F550" s="445"/>
      <c r="G550" s="534"/>
      <c r="H550" s="531"/>
      <c r="I550" s="445"/>
      <c r="J550" s="445"/>
      <c r="K550" s="445"/>
      <c r="L550" s="445"/>
      <c r="M550" s="445"/>
      <c r="N550" s="445"/>
      <c r="O550" s="445"/>
      <c r="P550" s="445"/>
      <c r="Q550" s="445"/>
      <c r="R550" s="445"/>
      <c r="S550" s="445"/>
      <c r="T550" s="445"/>
      <c r="U550" s="445"/>
      <c r="V550" s="445"/>
      <c r="W550" s="445"/>
      <c r="X550" s="445"/>
      <c r="Y550" s="445"/>
      <c r="Z550" s="445"/>
    </row>
    <row r="551" spans="1:26" ht="15.75" customHeight="1" x14ac:dyDescent="0.25">
      <c r="A551" s="445"/>
      <c r="B551" s="445"/>
      <c r="C551" s="445"/>
      <c r="D551" s="445"/>
      <c r="E551" s="445"/>
      <c r="F551" s="445"/>
      <c r="G551" s="534"/>
      <c r="H551" s="531"/>
      <c r="I551" s="445"/>
      <c r="J551" s="445"/>
      <c r="K551" s="445"/>
      <c r="L551" s="445"/>
      <c r="M551" s="445"/>
      <c r="N551" s="445"/>
      <c r="O551" s="445"/>
      <c r="P551" s="445"/>
      <c r="Q551" s="445"/>
      <c r="R551" s="445"/>
      <c r="S551" s="445"/>
      <c r="T551" s="445"/>
      <c r="U551" s="445"/>
      <c r="V551" s="445"/>
      <c r="W551" s="445"/>
      <c r="X551" s="445"/>
      <c r="Y551" s="445"/>
      <c r="Z551" s="445"/>
    </row>
    <row r="552" spans="1:26" ht="15.75" customHeight="1" x14ac:dyDescent="0.25">
      <c r="A552" s="445"/>
      <c r="B552" s="445"/>
      <c r="C552" s="445"/>
      <c r="D552" s="445"/>
      <c r="E552" s="445"/>
      <c r="F552" s="445"/>
      <c r="G552" s="534"/>
      <c r="H552" s="531"/>
      <c r="I552" s="445"/>
      <c r="J552" s="445"/>
      <c r="K552" s="445"/>
      <c r="L552" s="445"/>
      <c r="M552" s="445"/>
      <c r="N552" s="445"/>
      <c r="O552" s="445"/>
      <c r="P552" s="445"/>
      <c r="Q552" s="445"/>
      <c r="R552" s="445"/>
      <c r="S552" s="445"/>
      <c r="T552" s="445"/>
      <c r="U552" s="445"/>
      <c r="V552" s="445"/>
      <c r="W552" s="445"/>
      <c r="X552" s="445"/>
      <c r="Y552" s="445"/>
      <c r="Z552" s="445"/>
    </row>
    <row r="553" spans="1:26" ht="15.75" customHeight="1" x14ac:dyDescent="0.25">
      <c r="A553" s="445"/>
      <c r="B553" s="445"/>
      <c r="C553" s="445"/>
      <c r="D553" s="445"/>
      <c r="E553" s="445"/>
      <c r="F553" s="445"/>
      <c r="G553" s="534"/>
      <c r="H553" s="531"/>
      <c r="I553" s="445"/>
      <c r="J553" s="445"/>
      <c r="K553" s="445"/>
      <c r="L553" s="445"/>
      <c r="M553" s="445"/>
      <c r="N553" s="445"/>
      <c r="O553" s="445"/>
      <c r="P553" s="445"/>
      <c r="Q553" s="445"/>
      <c r="R553" s="445"/>
      <c r="S553" s="445"/>
      <c r="T553" s="445"/>
      <c r="U553" s="445"/>
      <c r="V553" s="445"/>
      <c r="W553" s="445"/>
      <c r="X553" s="445"/>
      <c r="Y553" s="445"/>
      <c r="Z553" s="445"/>
    </row>
    <row r="554" spans="1:26" ht="15.75" customHeight="1" x14ac:dyDescent="0.25">
      <c r="A554" s="445"/>
      <c r="B554" s="445"/>
      <c r="C554" s="445"/>
      <c r="D554" s="445"/>
      <c r="E554" s="445"/>
      <c r="F554" s="445"/>
      <c r="G554" s="534"/>
      <c r="H554" s="531"/>
      <c r="I554" s="445"/>
      <c r="J554" s="445"/>
      <c r="K554" s="445"/>
      <c r="L554" s="445"/>
      <c r="M554" s="445"/>
      <c r="N554" s="445"/>
      <c r="O554" s="445"/>
      <c r="P554" s="445"/>
      <c r="Q554" s="445"/>
      <c r="R554" s="445"/>
      <c r="S554" s="445"/>
      <c r="T554" s="445"/>
      <c r="U554" s="445"/>
      <c r="V554" s="445"/>
      <c r="W554" s="445"/>
      <c r="X554" s="445"/>
      <c r="Y554" s="445"/>
      <c r="Z554" s="445"/>
    </row>
    <row r="555" spans="1:26" ht="15.75" customHeight="1" x14ac:dyDescent="0.25">
      <c r="A555" s="445"/>
      <c r="B555" s="445"/>
      <c r="C555" s="445"/>
      <c r="D555" s="445"/>
      <c r="E555" s="445"/>
      <c r="F555" s="445"/>
      <c r="G555" s="534"/>
      <c r="H555" s="531"/>
      <c r="I555" s="445"/>
      <c r="J555" s="445"/>
      <c r="K555" s="445"/>
      <c r="L555" s="445"/>
      <c r="M555" s="445"/>
      <c r="N555" s="445"/>
      <c r="O555" s="445"/>
      <c r="P555" s="445"/>
      <c r="Q555" s="445"/>
      <c r="R555" s="445"/>
      <c r="S555" s="445"/>
      <c r="T555" s="445"/>
      <c r="U555" s="445"/>
      <c r="V555" s="445"/>
      <c r="W555" s="445"/>
      <c r="X555" s="445"/>
      <c r="Y555" s="445"/>
      <c r="Z555" s="445"/>
    </row>
    <row r="556" spans="1:26" ht="15.75" customHeight="1" x14ac:dyDescent="0.25">
      <c r="A556" s="445"/>
      <c r="B556" s="445"/>
      <c r="C556" s="445"/>
      <c r="D556" s="445"/>
      <c r="E556" s="445"/>
      <c r="F556" s="445"/>
      <c r="G556" s="534"/>
      <c r="H556" s="531"/>
      <c r="I556" s="445"/>
      <c r="J556" s="445"/>
      <c r="K556" s="445"/>
      <c r="L556" s="445"/>
      <c r="M556" s="445"/>
      <c r="N556" s="445"/>
      <c r="O556" s="445"/>
      <c r="P556" s="445"/>
      <c r="Q556" s="445"/>
      <c r="R556" s="445"/>
      <c r="S556" s="445"/>
      <c r="T556" s="445"/>
      <c r="U556" s="445"/>
      <c r="V556" s="445"/>
      <c r="W556" s="445"/>
      <c r="X556" s="445"/>
      <c r="Y556" s="445"/>
      <c r="Z556" s="445"/>
    </row>
    <row r="557" spans="1:26" ht="15.75" customHeight="1" x14ac:dyDescent="0.25">
      <c r="A557" s="445"/>
      <c r="B557" s="445"/>
      <c r="C557" s="445"/>
      <c r="D557" s="445"/>
      <c r="E557" s="445"/>
      <c r="F557" s="445"/>
      <c r="G557" s="534"/>
      <c r="H557" s="531"/>
      <c r="I557" s="445"/>
      <c r="J557" s="445"/>
      <c r="K557" s="445"/>
      <c r="L557" s="445"/>
      <c r="M557" s="445"/>
      <c r="N557" s="445"/>
      <c r="O557" s="445"/>
      <c r="P557" s="445"/>
      <c r="Q557" s="445"/>
      <c r="R557" s="445"/>
      <c r="S557" s="445"/>
      <c r="T557" s="445"/>
      <c r="U557" s="445"/>
      <c r="V557" s="445"/>
      <c r="W557" s="445"/>
      <c r="X557" s="445"/>
      <c r="Y557" s="445"/>
      <c r="Z557" s="445"/>
    </row>
    <row r="558" spans="1:26" ht="15.75" customHeight="1" x14ac:dyDescent="0.25">
      <c r="A558" s="445"/>
      <c r="B558" s="445"/>
      <c r="C558" s="445"/>
      <c r="D558" s="445"/>
      <c r="E558" s="445"/>
      <c r="F558" s="445"/>
      <c r="G558" s="534"/>
      <c r="H558" s="531"/>
      <c r="I558" s="445"/>
      <c r="J558" s="445"/>
      <c r="K558" s="445"/>
      <c r="L558" s="445"/>
      <c r="M558" s="445"/>
      <c r="N558" s="445"/>
      <c r="O558" s="445"/>
      <c r="P558" s="445"/>
      <c r="Q558" s="445"/>
      <c r="R558" s="445"/>
      <c r="S558" s="445"/>
      <c r="T558" s="445"/>
      <c r="U558" s="445"/>
      <c r="V558" s="445"/>
      <c r="W558" s="445"/>
      <c r="X558" s="445"/>
      <c r="Y558" s="445"/>
      <c r="Z558" s="445"/>
    </row>
    <row r="559" spans="1:26" ht="15.75" customHeight="1" x14ac:dyDescent="0.25">
      <c r="A559" s="445"/>
      <c r="B559" s="445"/>
      <c r="C559" s="445"/>
      <c r="D559" s="445"/>
      <c r="E559" s="445"/>
      <c r="F559" s="445"/>
      <c r="G559" s="534"/>
      <c r="H559" s="531"/>
      <c r="I559" s="445"/>
      <c r="J559" s="445"/>
      <c r="K559" s="445"/>
      <c r="L559" s="445"/>
      <c r="M559" s="445"/>
      <c r="N559" s="445"/>
      <c r="O559" s="445"/>
      <c r="P559" s="445"/>
      <c r="Q559" s="445"/>
      <c r="R559" s="445"/>
      <c r="S559" s="445"/>
      <c r="T559" s="445"/>
      <c r="U559" s="445"/>
      <c r="V559" s="445"/>
      <c r="W559" s="445"/>
      <c r="X559" s="445"/>
      <c r="Y559" s="445"/>
      <c r="Z559" s="445"/>
    </row>
    <row r="560" spans="1:26" ht="15.75" customHeight="1" x14ac:dyDescent="0.25">
      <c r="A560" s="445"/>
      <c r="B560" s="445"/>
      <c r="C560" s="445"/>
      <c r="D560" s="445"/>
      <c r="E560" s="445"/>
      <c r="F560" s="445"/>
      <c r="G560" s="534"/>
      <c r="H560" s="531"/>
      <c r="I560" s="445"/>
      <c r="J560" s="445"/>
      <c r="K560" s="445"/>
      <c r="L560" s="445"/>
      <c r="M560" s="445"/>
      <c r="N560" s="445"/>
      <c r="O560" s="445"/>
      <c r="P560" s="445"/>
      <c r="Q560" s="445"/>
      <c r="R560" s="445"/>
      <c r="S560" s="445"/>
      <c r="T560" s="445"/>
      <c r="U560" s="445"/>
      <c r="V560" s="445"/>
      <c r="W560" s="445"/>
      <c r="X560" s="445"/>
      <c r="Y560" s="445"/>
      <c r="Z560" s="445"/>
    </row>
    <row r="561" spans="1:26" ht="15.75" customHeight="1" x14ac:dyDescent="0.25">
      <c r="A561" s="445"/>
      <c r="B561" s="445"/>
      <c r="C561" s="445"/>
      <c r="D561" s="445"/>
      <c r="E561" s="445"/>
      <c r="F561" s="445"/>
      <c r="G561" s="534"/>
      <c r="H561" s="531"/>
      <c r="I561" s="445"/>
      <c r="J561" s="445"/>
      <c r="K561" s="445"/>
      <c r="L561" s="445"/>
      <c r="M561" s="445"/>
      <c r="N561" s="445"/>
      <c r="O561" s="445"/>
      <c r="P561" s="445"/>
      <c r="Q561" s="445"/>
      <c r="R561" s="445"/>
      <c r="S561" s="445"/>
      <c r="T561" s="445"/>
      <c r="U561" s="445"/>
      <c r="V561" s="445"/>
      <c r="W561" s="445"/>
      <c r="X561" s="445"/>
      <c r="Y561" s="445"/>
      <c r="Z561" s="445"/>
    </row>
    <row r="562" spans="1:26" ht="15.75" customHeight="1" x14ac:dyDescent="0.25">
      <c r="A562" s="445"/>
      <c r="B562" s="445"/>
      <c r="C562" s="445"/>
      <c r="D562" s="445"/>
      <c r="E562" s="445"/>
      <c r="F562" s="445"/>
      <c r="G562" s="534"/>
      <c r="H562" s="531"/>
      <c r="I562" s="445"/>
      <c r="J562" s="445"/>
      <c r="K562" s="445"/>
      <c r="L562" s="445"/>
      <c r="M562" s="445"/>
      <c r="N562" s="445"/>
      <c r="O562" s="445"/>
      <c r="P562" s="445"/>
      <c r="Q562" s="445"/>
      <c r="R562" s="445"/>
      <c r="S562" s="445"/>
      <c r="T562" s="445"/>
      <c r="U562" s="445"/>
      <c r="V562" s="445"/>
      <c r="W562" s="445"/>
      <c r="X562" s="445"/>
      <c r="Y562" s="445"/>
      <c r="Z562" s="445"/>
    </row>
    <row r="563" spans="1:26" ht="15.75" customHeight="1" x14ac:dyDescent="0.25">
      <c r="A563" s="445"/>
      <c r="B563" s="445"/>
      <c r="C563" s="445"/>
      <c r="D563" s="445"/>
      <c r="E563" s="445"/>
      <c r="F563" s="445"/>
      <c r="G563" s="534"/>
      <c r="H563" s="531"/>
      <c r="I563" s="445"/>
      <c r="J563" s="445"/>
      <c r="K563" s="445"/>
      <c r="L563" s="445"/>
      <c r="M563" s="445"/>
      <c r="N563" s="445"/>
      <c r="O563" s="445"/>
      <c r="P563" s="445"/>
      <c r="Q563" s="445"/>
      <c r="R563" s="445"/>
      <c r="S563" s="445"/>
      <c r="T563" s="445"/>
      <c r="U563" s="445"/>
      <c r="V563" s="445"/>
      <c r="W563" s="445"/>
      <c r="X563" s="445"/>
      <c r="Y563" s="445"/>
      <c r="Z563" s="445"/>
    </row>
    <row r="564" spans="1:26" ht="15.75" customHeight="1" x14ac:dyDescent="0.25">
      <c r="A564" s="445"/>
      <c r="B564" s="445"/>
      <c r="C564" s="445"/>
      <c r="D564" s="445"/>
      <c r="E564" s="445"/>
      <c r="F564" s="445"/>
      <c r="G564" s="534"/>
      <c r="H564" s="531"/>
      <c r="I564" s="445"/>
      <c r="J564" s="445"/>
      <c r="K564" s="445"/>
      <c r="L564" s="445"/>
      <c r="M564" s="445"/>
      <c r="N564" s="445"/>
      <c r="O564" s="445"/>
      <c r="P564" s="445"/>
      <c r="Q564" s="445"/>
      <c r="R564" s="445"/>
      <c r="S564" s="445"/>
      <c r="T564" s="445"/>
      <c r="U564" s="445"/>
      <c r="V564" s="445"/>
      <c r="W564" s="445"/>
      <c r="X564" s="445"/>
      <c r="Y564" s="445"/>
      <c r="Z564" s="445"/>
    </row>
    <row r="565" spans="1:26" ht="15.75" customHeight="1" x14ac:dyDescent="0.25">
      <c r="A565" s="445"/>
      <c r="B565" s="445"/>
      <c r="C565" s="445"/>
      <c r="D565" s="445"/>
      <c r="E565" s="445"/>
      <c r="F565" s="445"/>
      <c r="G565" s="534"/>
      <c r="H565" s="531"/>
      <c r="I565" s="445"/>
      <c r="J565" s="445"/>
      <c r="K565" s="445"/>
      <c r="L565" s="445"/>
      <c r="M565" s="445"/>
      <c r="N565" s="445"/>
      <c r="O565" s="445"/>
      <c r="P565" s="445"/>
      <c r="Q565" s="445"/>
      <c r="R565" s="445"/>
      <c r="S565" s="445"/>
      <c r="T565" s="445"/>
      <c r="U565" s="445"/>
      <c r="V565" s="445"/>
      <c r="W565" s="445"/>
      <c r="X565" s="445"/>
      <c r="Y565" s="445"/>
      <c r="Z565" s="445"/>
    </row>
    <row r="566" spans="1:26" ht="15.75" customHeight="1" x14ac:dyDescent="0.25">
      <c r="A566" s="445"/>
      <c r="B566" s="445"/>
      <c r="C566" s="445"/>
      <c r="D566" s="445"/>
      <c r="E566" s="445"/>
      <c r="F566" s="445"/>
      <c r="G566" s="534"/>
      <c r="H566" s="531"/>
      <c r="I566" s="445"/>
      <c r="J566" s="445"/>
      <c r="K566" s="445"/>
      <c r="L566" s="445"/>
      <c r="M566" s="445"/>
      <c r="N566" s="445"/>
      <c r="O566" s="445"/>
      <c r="P566" s="445"/>
      <c r="Q566" s="445"/>
      <c r="R566" s="445"/>
      <c r="S566" s="445"/>
      <c r="T566" s="445"/>
      <c r="U566" s="445"/>
      <c r="V566" s="445"/>
      <c r="W566" s="445"/>
      <c r="X566" s="445"/>
      <c r="Y566" s="445"/>
      <c r="Z566" s="445"/>
    </row>
    <row r="567" spans="1:26" ht="15.75" customHeight="1" x14ac:dyDescent="0.25">
      <c r="A567" s="445"/>
      <c r="B567" s="445"/>
      <c r="C567" s="445"/>
      <c r="D567" s="445"/>
      <c r="E567" s="445"/>
      <c r="F567" s="445"/>
      <c r="G567" s="534"/>
      <c r="H567" s="531"/>
      <c r="I567" s="445"/>
      <c r="J567" s="445"/>
      <c r="K567" s="445"/>
      <c r="L567" s="445"/>
      <c r="M567" s="445"/>
      <c r="N567" s="445"/>
      <c r="O567" s="445"/>
      <c r="P567" s="445"/>
      <c r="Q567" s="445"/>
      <c r="R567" s="445"/>
      <c r="S567" s="445"/>
      <c r="T567" s="445"/>
      <c r="U567" s="445"/>
      <c r="V567" s="445"/>
      <c r="W567" s="445"/>
      <c r="X567" s="445"/>
      <c r="Y567" s="445"/>
      <c r="Z567" s="445"/>
    </row>
    <row r="568" spans="1:26" ht="15.75" customHeight="1" x14ac:dyDescent="0.25">
      <c r="A568" s="445"/>
      <c r="B568" s="445"/>
      <c r="C568" s="445"/>
      <c r="D568" s="445"/>
      <c r="E568" s="445"/>
      <c r="F568" s="445"/>
      <c r="G568" s="534"/>
      <c r="H568" s="531"/>
      <c r="I568" s="445"/>
      <c r="J568" s="445"/>
      <c r="K568" s="445"/>
      <c r="L568" s="445"/>
      <c r="M568" s="445"/>
      <c r="N568" s="445"/>
      <c r="O568" s="445"/>
      <c r="P568" s="445"/>
      <c r="Q568" s="445"/>
      <c r="R568" s="445"/>
      <c r="S568" s="445"/>
      <c r="T568" s="445"/>
      <c r="U568" s="445"/>
      <c r="V568" s="445"/>
      <c r="W568" s="445"/>
      <c r="X568" s="445"/>
      <c r="Y568" s="445"/>
      <c r="Z568" s="445"/>
    </row>
    <row r="569" spans="1:26" ht="15.75" customHeight="1" x14ac:dyDescent="0.25">
      <c r="A569" s="445"/>
      <c r="B569" s="445"/>
      <c r="C569" s="445"/>
      <c r="D569" s="445"/>
      <c r="E569" s="445"/>
      <c r="F569" s="445"/>
      <c r="G569" s="534"/>
      <c r="H569" s="531"/>
      <c r="I569" s="445"/>
      <c r="J569" s="445"/>
      <c r="K569" s="445"/>
      <c r="L569" s="445"/>
      <c r="M569" s="445"/>
      <c r="N569" s="445"/>
      <c r="O569" s="445"/>
      <c r="P569" s="445"/>
      <c r="Q569" s="445"/>
      <c r="R569" s="445"/>
      <c r="S569" s="445"/>
      <c r="T569" s="445"/>
      <c r="U569" s="445"/>
      <c r="V569" s="445"/>
      <c r="W569" s="445"/>
      <c r="X569" s="445"/>
      <c r="Y569" s="445"/>
      <c r="Z569" s="445"/>
    </row>
    <row r="570" spans="1:26" ht="15.75" customHeight="1" x14ac:dyDescent="0.25">
      <c r="A570" s="445"/>
      <c r="B570" s="445"/>
      <c r="C570" s="445"/>
      <c r="D570" s="445"/>
      <c r="E570" s="445"/>
      <c r="F570" s="445"/>
      <c r="G570" s="534"/>
      <c r="H570" s="531"/>
      <c r="I570" s="445"/>
      <c r="J570" s="445"/>
      <c r="K570" s="445"/>
      <c r="L570" s="445"/>
      <c r="M570" s="445"/>
      <c r="N570" s="445"/>
      <c r="O570" s="445"/>
      <c r="P570" s="445"/>
      <c r="Q570" s="445"/>
      <c r="R570" s="445"/>
      <c r="S570" s="445"/>
      <c r="T570" s="445"/>
      <c r="U570" s="445"/>
      <c r="V570" s="445"/>
      <c r="W570" s="445"/>
      <c r="X570" s="445"/>
      <c r="Y570" s="445"/>
      <c r="Z570" s="445"/>
    </row>
    <row r="571" spans="1:26" ht="15.75" customHeight="1" x14ac:dyDescent="0.25">
      <c r="A571" s="445"/>
      <c r="B571" s="445"/>
      <c r="C571" s="445"/>
      <c r="D571" s="445"/>
      <c r="E571" s="445"/>
      <c r="F571" s="445"/>
      <c r="G571" s="534"/>
      <c r="H571" s="531"/>
      <c r="I571" s="445"/>
      <c r="J571" s="445"/>
      <c r="K571" s="445"/>
      <c r="L571" s="445"/>
      <c r="M571" s="445"/>
      <c r="N571" s="445"/>
      <c r="O571" s="445"/>
      <c r="P571" s="445"/>
      <c r="Q571" s="445"/>
      <c r="R571" s="445"/>
      <c r="S571" s="445"/>
      <c r="T571" s="445"/>
      <c r="U571" s="445"/>
      <c r="V571" s="445"/>
      <c r="W571" s="445"/>
      <c r="X571" s="445"/>
      <c r="Y571" s="445"/>
      <c r="Z571" s="445"/>
    </row>
    <row r="572" spans="1:26" ht="15.75" customHeight="1" x14ac:dyDescent="0.25">
      <c r="A572" s="445"/>
      <c r="B572" s="445"/>
      <c r="C572" s="445"/>
      <c r="D572" s="445"/>
      <c r="E572" s="445"/>
      <c r="F572" s="445"/>
      <c r="G572" s="534"/>
      <c r="H572" s="531"/>
      <c r="I572" s="445"/>
      <c r="J572" s="445"/>
      <c r="K572" s="445"/>
      <c r="L572" s="445"/>
      <c r="M572" s="445"/>
      <c r="N572" s="445"/>
      <c r="O572" s="445"/>
      <c r="P572" s="445"/>
      <c r="Q572" s="445"/>
      <c r="R572" s="445"/>
      <c r="S572" s="445"/>
      <c r="T572" s="445"/>
      <c r="U572" s="445"/>
      <c r="V572" s="445"/>
      <c r="W572" s="445"/>
      <c r="X572" s="445"/>
      <c r="Y572" s="445"/>
      <c r="Z572" s="445"/>
    </row>
    <row r="573" spans="1:26" ht="15.75" customHeight="1" x14ac:dyDescent="0.25">
      <c r="A573" s="445"/>
      <c r="B573" s="445"/>
      <c r="C573" s="445"/>
      <c r="D573" s="445"/>
      <c r="E573" s="445"/>
      <c r="F573" s="445"/>
      <c r="G573" s="534"/>
      <c r="H573" s="531"/>
      <c r="I573" s="445"/>
      <c r="J573" s="445"/>
      <c r="K573" s="445"/>
      <c r="L573" s="445"/>
      <c r="M573" s="445"/>
      <c r="N573" s="445"/>
      <c r="O573" s="445"/>
      <c r="P573" s="445"/>
      <c r="Q573" s="445"/>
      <c r="R573" s="445"/>
      <c r="S573" s="445"/>
      <c r="T573" s="445"/>
      <c r="U573" s="445"/>
      <c r="V573" s="445"/>
      <c r="W573" s="445"/>
      <c r="X573" s="445"/>
      <c r="Y573" s="445"/>
      <c r="Z573" s="445"/>
    </row>
    <row r="574" spans="1:26" ht="15.75" customHeight="1" x14ac:dyDescent="0.25">
      <c r="A574" s="445"/>
      <c r="B574" s="445"/>
      <c r="C574" s="445"/>
      <c r="D574" s="445"/>
      <c r="E574" s="445"/>
      <c r="F574" s="445"/>
      <c r="G574" s="534"/>
      <c r="H574" s="531"/>
      <c r="I574" s="445"/>
      <c r="J574" s="445"/>
      <c r="K574" s="445"/>
      <c r="L574" s="445"/>
      <c r="M574" s="445"/>
      <c r="N574" s="445"/>
      <c r="O574" s="445"/>
      <c r="P574" s="445"/>
      <c r="Q574" s="445"/>
      <c r="R574" s="445"/>
      <c r="S574" s="445"/>
      <c r="T574" s="445"/>
      <c r="U574" s="445"/>
      <c r="V574" s="445"/>
      <c r="W574" s="445"/>
      <c r="X574" s="445"/>
      <c r="Y574" s="445"/>
      <c r="Z574" s="445"/>
    </row>
    <row r="575" spans="1:26" ht="15.75" customHeight="1" x14ac:dyDescent="0.25">
      <c r="A575" s="445"/>
      <c r="B575" s="445"/>
      <c r="C575" s="445"/>
      <c r="D575" s="445"/>
      <c r="E575" s="445"/>
      <c r="F575" s="445"/>
      <c r="G575" s="534"/>
      <c r="H575" s="531"/>
      <c r="I575" s="445"/>
      <c r="J575" s="445"/>
      <c r="K575" s="445"/>
      <c r="L575" s="445"/>
      <c r="M575" s="445"/>
      <c r="N575" s="445"/>
      <c r="O575" s="445"/>
      <c r="P575" s="445"/>
      <c r="Q575" s="445"/>
      <c r="R575" s="445"/>
      <c r="S575" s="445"/>
      <c r="T575" s="445"/>
      <c r="U575" s="445"/>
      <c r="V575" s="445"/>
      <c r="W575" s="445"/>
      <c r="X575" s="445"/>
      <c r="Y575" s="445"/>
      <c r="Z575" s="445"/>
    </row>
    <row r="576" spans="1:26" ht="15.75" customHeight="1" x14ac:dyDescent="0.25">
      <c r="A576" s="445"/>
      <c r="B576" s="445"/>
      <c r="C576" s="445"/>
      <c r="D576" s="445"/>
      <c r="E576" s="445"/>
      <c r="F576" s="445"/>
      <c r="G576" s="534"/>
      <c r="H576" s="531"/>
      <c r="I576" s="445"/>
      <c r="J576" s="445"/>
      <c r="K576" s="445"/>
      <c r="L576" s="445"/>
      <c r="M576" s="445"/>
      <c r="N576" s="445"/>
      <c r="O576" s="445"/>
      <c r="P576" s="445"/>
      <c r="Q576" s="445"/>
      <c r="R576" s="445"/>
      <c r="S576" s="445"/>
      <c r="T576" s="445"/>
      <c r="U576" s="445"/>
      <c r="V576" s="445"/>
      <c r="W576" s="445"/>
      <c r="X576" s="445"/>
      <c r="Y576" s="445"/>
      <c r="Z576" s="445"/>
    </row>
    <row r="577" spans="1:26" ht="15.75" customHeight="1" x14ac:dyDescent="0.25">
      <c r="A577" s="445"/>
      <c r="B577" s="445"/>
      <c r="C577" s="445"/>
      <c r="D577" s="445"/>
      <c r="E577" s="445"/>
      <c r="F577" s="445"/>
      <c r="G577" s="534"/>
      <c r="H577" s="531"/>
      <c r="I577" s="445"/>
      <c r="J577" s="445"/>
      <c r="K577" s="445"/>
      <c r="L577" s="445"/>
      <c r="M577" s="445"/>
      <c r="N577" s="445"/>
      <c r="O577" s="445"/>
      <c r="P577" s="445"/>
      <c r="Q577" s="445"/>
      <c r="R577" s="445"/>
      <c r="S577" s="445"/>
      <c r="T577" s="445"/>
      <c r="U577" s="445"/>
      <c r="V577" s="445"/>
      <c r="W577" s="445"/>
      <c r="X577" s="445"/>
      <c r="Y577" s="445"/>
      <c r="Z577" s="445"/>
    </row>
    <row r="578" spans="1:26" ht="15.75" customHeight="1" x14ac:dyDescent="0.25">
      <c r="A578" s="445"/>
      <c r="B578" s="445"/>
      <c r="C578" s="445"/>
      <c r="D578" s="445"/>
      <c r="E578" s="445"/>
      <c r="F578" s="445"/>
      <c r="G578" s="534"/>
      <c r="H578" s="531"/>
      <c r="I578" s="445"/>
      <c r="J578" s="445"/>
      <c r="K578" s="445"/>
      <c r="L578" s="445"/>
      <c r="M578" s="445"/>
      <c r="N578" s="445"/>
      <c r="O578" s="445"/>
      <c r="P578" s="445"/>
      <c r="Q578" s="445"/>
      <c r="R578" s="445"/>
      <c r="S578" s="445"/>
      <c r="T578" s="445"/>
      <c r="U578" s="445"/>
      <c r="V578" s="445"/>
      <c r="W578" s="445"/>
      <c r="X578" s="445"/>
      <c r="Y578" s="445"/>
      <c r="Z578" s="445"/>
    </row>
    <row r="579" spans="1:26" ht="15.75" customHeight="1" x14ac:dyDescent="0.25">
      <c r="A579" s="445"/>
      <c r="B579" s="445"/>
      <c r="C579" s="445"/>
      <c r="D579" s="445"/>
      <c r="E579" s="445"/>
      <c r="F579" s="445"/>
      <c r="G579" s="534"/>
      <c r="H579" s="531"/>
      <c r="I579" s="445"/>
      <c r="J579" s="445"/>
      <c r="K579" s="445"/>
      <c r="L579" s="445"/>
      <c r="M579" s="445"/>
      <c r="N579" s="445"/>
      <c r="O579" s="445"/>
      <c r="P579" s="445"/>
      <c r="Q579" s="445"/>
      <c r="R579" s="445"/>
      <c r="S579" s="445"/>
      <c r="T579" s="445"/>
      <c r="U579" s="445"/>
      <c r="V579" s="445"/>
      <c r="W579" s="445"/>
      <c r="X579" s="445"/>
      <c r="Y579" s="445"/>
      <c r="Z579" s="445"/>
    </row>
    <row r="580" spans="1:26" ht="15.75" customHeight="1" x14ac:dyDescent="0.25">
      <c r="A580" s="445"/>
      <c r="B580" s="445"/>
      <c r="C580" s="445"/>
      <c r="D580" s="445"/>
      <c r="E580" s="445"/>
      <c r="F580" s="445"/>
      <c r="G580" s="534"/>
      <c r="H580" s="531"/>
      <c r="I580" s="445"/>
      <c r="J580" s="445"/>
      <c r="K580" s="445"/>
      <c r="L580" s="445"/>
      <c r="M580" s="445"/>
      <c r="N580" s="445"/>
      <c r="O580" s="445"/>
      <c r="P580" s="445"/>
      <c r="Q580" s="445"/>
      <c r="R580" s="445"/>
      <c r="S580" s="445"/>
      <c r="T580" s="445"/>
      <c r="U580" s="445"/>
      <c r="V580" s="445"/>
      <c r="W580" s="445"/>
      <c r="X580" s="445"/>
      <c r="Y580" s="445"/>
      <c r="Z580" s="445"/>
    </row>
    <row r="581" spans="1:26" ht="15.75" customHeight="1" x14ac:dyDescent="0.25">
      <c r="A581" s="445"/>
      <c r="B581" s="445"/>
      <c r="C581" s="445"/>
      <c r="D581" s="445"/>
      <c r="E581" s="445"/>
      <c r="F581" s="445"/>
      <c r="G581" s="534"/>
      <c r="H581" s="531"/>
      <c r="I581" s="445"/>
      <c r="J581" s="445"/>
      <c r="K581" s="445"/>
      <c r="L581" s="445"/>
      <c r="M581" s="445"/>
      <c r="N581" s="445"/>
      <c r="O581" s="445"/>
      <c r="P581" s="445"/>
      <c r="Q581" s="445"/>
      <c r="R581" s="445"/>
      <c r="S581" s="445"/>
      <c r="T581" s="445"/>
      <c r="U581" s="445"/>
      <c r="V581" s="445"/>
      <c r="W581" s="445"/>
      <c r="X581" s="445"/>
      <c r="Y581" s="445"/>
      <c r="Z581" s="445"/>
    </row>
    <row r="582" spans="1:26" ht="15.75" customHeight="1" x14ac:dyDescent="0.25">
      <c r="A582" s="445"/>
      <c r="B582" s="445"/>
      <c r="C582" s="445"/>
      <c r="D582" s="445"/>
      <c r="E582" s="445"/>
      <c r="F582" s="445"/>
      <c r="G582" s="534"/>
      <c r="H582" s="531"/>
      <c r="I582" s="445"/>
      <c r="J582" s="445"/>
      <c r="K582" s="445"/>
      <c r="L582" s="445"/>
      <c r="M582" s="445"/>
      <c r="N582" s="445"/>
      <c r="O582" s="445"/>
      <c r="P582" s="445"/>
      <c r="Q582" s="445"/>
      <c r="R582" s="445"/>
      <c r="S582" s="445"/>
      <c r="T582" s="445"/>
      <c r="U582" s="445"/>
      <c r="V582" s="445"/>
      <c r="W582" s="445"/>
      <c r="X582" s="445"/>
      <c r="Y582" s="445"/>
      <c r="Z582" s="445"/>
    </row>
    <row r="583" spans="1:26" ht="15.75" customHeight="1" x14ac:dyDescent="0.25">
      <c r="A583" s="445"/>
      <c r="B583" s="445"/>
      <c r="C583" s="445"/>
      <c r="D583" s="445"/>
      <c r="E583" s="445"/>
      <c r="F583" s="445"/>
      <c r="G583" s="534"/>
      <c r="H583" s="531"/>
      <c r="I583" s="445"/>
      <c r="J583" s="445"/>
      <c r="K583" s="445"/>
      <c r="L583" s="445"/>
      <c r="M583" s="445"/>
      <c r="N583" s="445"/>
      <c r="O583" s="445"/>
      <c r="P583" s="445"/>
      <c r="Q583" s="445"/>
      <c r="R583" s="445"/>
      <c r="S583" s="445"/>
      <c r="T583" s="445"/>
      <c r="U583" s="445"/>
      <c r="V583" s="445"/>
      <c r="W583" s="445"/>
      <c r="X583" s="445"/>
      <c r="Y583" s="445"/>
      <c r="Z583" s="445"/>
    </row>
    <row r="584" spans="1:26" ht="15.75" customHeight="1" x14ac:dyDescent="0.25">
      <c r="A584" s="445"/>
      <c r="B584" s="445"/>
      <c r="C584" s="445"/>
      <c r="D584" s="445"/>
      <c r="E584" s="445"/>
      <c r="F584" s="445"/>
      <c r="G584" s="534"/>
      <c r="H584" s="531"/>
      <c r="I584" s="445"/>
      <c r="J584" s="445"/>
      <c r="K584" s="445"/>
      <c r="L584" s="445"/>
      <c r="M584" s="445"/>
      <c r="N584" s="445"/>
      <c r="O584" s="445"/>
      <c r="P584" s="445"/>
      <c r="Q584" s="445"/>
      <c r="R584" s="445"/>
      <c r="S584" s="445"/>
      <c r="T584" s="445"/>
      <c r="U584" s="445"/>
      <c r="V584" s="445"/>
      <c r="W584" s="445"/>
      <c r="X584" s="445"/>
      <c r="Y584" s="445"/>
      <c r="Z584" s="445"/>
    </row>
    <row r="585" spans="1:26" ht="15.75" customHeight="1" x14ac:dyDescent="0.25">
      <c r="A585" s="445"/>
      <c r="B585" s="445"/>
      <c r="C585" s="445"/>
      <c r="D585" s="445"/>
      <c r="E585" s="445"/>
      <c r="F585" s="445"/>
      <c r="G585" s="534"/>
      <c r="H585" s="531"/>
      <c r="I585" s="445"/>
      <c r="J585" s="445"/>
      <c r="K585" s="445"/>
      <c r="L585" s="445"/>
      <c r="M585" s="445"/>
      <c r="N585" s="445"/>
      <c r="O585" s="445"/>
      <c r="P585" s="445"/>
      <c r="Q585" s="445"/>
      <c r="R585" s="445"/>
      <c r="S585" s="445"/>
      <c r="T585" s="445"/>
      <c r="U585" s="445"/>
      <c r="V585" s="445"/>
      <c r="W585" s="445"/>
      <c r="X585" s="445"/>
      <c r="Y585" s="445"/>
      <c r="Z585" s="445"/>
    </row>
    <row r="586" spans="1:26" ht="15.75" customHeight="1" x14ac:dyDescent="0.25">
      <c r="A586" s="445"/>
      <c r="B586" s="445"/>
      <c r="C586" s="445"/>
      <c r="D586" s="445"/>
      <c r="E586" s="445"/>
      <c r="F586" s="445"/>
      <c r="G586" s="534"/>
      <c r="H586" s="531"/>
      <c r="I586" s="445"/>
      <c r="J586" s="445"/>
      <c r="K586" s="445"/>
      <c r="L586" s="445"/>
      <c r="M586" s="445"/>
      <c r="N586" s="445"/>
      <c r="O586" s="445"/>
      <c r="P586" s="445"/>
      <c r="Q586" s="445"/>
      <c r="R586" s="445"/>
      <c r="S586" s="445"/>
      <c r="T586" s="445"/>
      <c r="U586" s="445"/>
      <c r="V586" s="445"/>
      <c r="W586" s="445"/>
      <c r="X586" s="445"/>
      <c r="Y586" s="445"/>
      <c r="Z586" s="445"/>
    </row>
    <row r="587" spans="1:26" ht="15.75" customHeight="1" x14ac:dyDescent="0.25">
      <c r="A587" s="445"/>
      <c r="B587" s="445"/>
      <c r="C587" s="445"/>
      <c r="D587" s="445"/>
      <c r="E587" s="445"/>
      <c r="F587" s="445"/>
      <c r="G587" s="534"/>
      <c r="H587" s="531"/>
      <c r="I587" s="445"/>
      <c r="J587" s="445"/>
      <c r="K587" s="445"/>
      <c r="L587" s="445"/>
      <c r="M587" s="445"/>
      <c r="N587" s="445"/>
      <c r="O587" s="445"/>
      <c r="P587" s="445"/>
      <c r="Q587" s="445"/>
      <c r="R587" s="445"/>
      <c r="S587" s="445"/>
      <c r="T587" s="445"/>
      <c r="U587" s="445"/>
      <c r="V587" s="445"/>
      <c r="W587" s="445"/>
      <c r="X587" s="445"/>
      <c r="Y587" s="445"/>
      <c r="Z587" s="445"/>
    </row>
    <row r="588" spans="1:26" ht="15.75" customHeight="1" x14ac:dyDescent="0.25">
      <c r="A588" s="445"/>
      <c r="B588" s="445"/>
      <c r="C588" s="445"/>
      <c r="D588" s="445"/>
      <c r="E588" s="445"/>
      <c r="F588" s="445"/>
      <c r="G588" s="534"/>
      <c r="H588" s="531"/>
      <c r="I588" s="445"/>
      <c r="J588" s="445"/>
      <c r="K588" s="445"/>
      <c r="L588" s="445"/>
      <c r="M588" s="445"/>
      <c r="N588" s="445"/>
      <c r="O588" s="445"/>
      <c r="P588" s="445"/>
      <c r="Q588" s="445"/>
      <c r="R588" s="445"/>
      <c r="S588" s="445"/>
      <c r="T588" s="445"/>
      <c r="U588" s="445"/>
      <c r="V588" s="445"/>
      <c r="W588" s="445"/>
      <c r="X588" s="445"/>
      <c r="Y588" s="445"/>
      <c r="Z588" s="445"/>
    </row>
    <row r="589" spans="1:26" ht="15.75" customHeight="1" x14ac:dyDescent="0.25">
      <c r="A589" s="445"/>
      <c r="B589" s="445"/>
      <c r="C589" s="445"/>
      <c r="D589" s="445"/>
      <c r="E589" s="445"/>
      <c r="F589" s="445"/>
      <c r="G589" s="534"/>
      <c r="H589" s="531"/>
      <c r="I589" s="445"/>
      <c r="J589" s="445"/>
      <c r="K589" s="445"/>
      <c r="L589" s="445"/>
      <c r="M589" s="445"/>
      <c r="N589" s="445"/>
      <c r="O589" s="445"/>
      <c r="P589" s="445"/>
      <c r="Q589" s="445"/>
      <c r="R589" s="445"/>
      <c r="S589" s="445"/>
      <c r="T589" s="445"/>
      <c r="U589" s="445"/>
      <c r="V589" s="445"/>
      <c r="W589" s="445"/>
      <c r="X589" s="445"/>
      <c r="Y589" s="445"/>
      <c r="Z589" s="445"/>
    </row>
    <row r="590" spans="1:26" ht="15.75" customHeight="1" x14ac:dyDescent="0.25">
      <c r="A590" s="445"/>
      <c r="B590" s="445"/>
      <c r="C590" s="445"/>
      <c r="D590" s="445"/>
      <c r="E590" s="445"/>
      <c r="F590" s="445"/>
      <c r="G590" s="534"/>
      <c r="H590" s="531"/>
      <c r="I590" s="445"/>
      <c r="J590" s="445"/>
      <c r="K590" s="445"/>
      <c r="L590" s="445"/>
      <c r="M590" s="445"/>
      <c r="N590" s="445"/>
      <c r="O590" s="445"/>
      <c r="P590" s="445"/>
      <c r="Q590" s="445"/>
      <c r="R590" s="445"/>
      <c r="S590" s="445"/>
      <c r="T590" s="445"/>
      <c r="U590" s="445"/>
      <c r="V590" s="445"/>
      <c r="W590" s="445"/>
      <c r="X590" s="445"/>
      <c r="Y590" s="445"/>
      <c r="Z590" s="445"/>
    </row>
    <row r="591" spans="1:26" ht="15.75" customHeight="1" x14ac:dyDescent="0.25">
      <c r="A591" s="445"/>
      <c r="B591" s="445"/>
      <c r="C591" s="445"/>
      <c r="D591" s="445"/>
      <c r="E591" s="445"/>
      <c r="F591" s="445"/>
      <c r="G591" s="534"/>
      <c r="H591" s="531"/>
      <c r="I591" s="445"/>
      <c r="J591" s="445"/>
      <c r="K591" s="445"/>
      <c r="L591" s="445"/>
      <c r="M591" s="445"/>
      <c r="N591" s="445"/>
      <c r="O591" s="445"/>
      <c r="P591" s="445"/>
      <c r="Q591" s="445"/>
      <c r="R591" s="445"/>
      <c r="S591" s="445"/>
      <c r="T591" s="445"/>
      <c r="U591" s="445"/>
      <c r="V591" s="445"/>
      <c r="W591" s="445"/>
      <c r="X591" s="445"/>
      <c r="Y591" s="445"/>
      <c r="Z591" s="445"/>
    </row>
    <row r="592" spans="1:26" ht="15.75" customHeight="1" x14ac:dyDescent="0.25">
      <c r="A592" s="445"/>
      <c r="B592" s="445"/>
      <c r="C592" s="445"/>
      <c r="D592" s="445"/>
      <c r="E592" s="445"/>
      <c r="F592" s="445"/>
      <c r="G592" s="534"/>
      <c r="H592" s="531"/>
      <c r="I592" s="445"/>
      <c r="J592" s="445"/>
      <c r="K592" s="445"/>
      <c r="L592" s="445"/>
      <c r="M592" s="445"/>
      <c r="N592" s="445"/>
      <c r="O592" s="445"/>
      <c r="P592" s="445"/>
      <c r="Q592" s="445"/>
      <c r="R592" s="445"/>
      <c r="S592" s="445"/>
      <c r="T592" s="445"/>
      <c r="U592" s="445"/>
      <c r="V592" s="445"/>
      <c r="W592" s="445"/>
      <c r="X592" s="445"/>
      <c r="Y592" s="445"/>
      <c r="Z592" s="445"/>
    </row>
    <row r="593" spans="1:26" ht="15.75" customHeight="1" x14ac:dyDescent="0.25">
      <c r="A593" s="445"/>
      <c r="B593" s="445"/>
      <c r="C593" s="445"/>
      <c r="D593" s="445"/>
      <c r="E593" s="445"/>
      <c r="F593" s="445"/>
      <c r="G593" s="534"/>
      <c r="H593" s="531"/>
      <c r="I593" s="445"/>
      <c r="J593" s="445"/>
      <c r="K593" s="445"/>
      <c r="L593" s="445"/>
      <c r="M593" s="445"/>
      <c r="N593" s="445"/>
      <c r="O593" s="445"/>
      <c r="P593" s="445"/>
      <c r="Q593" s="445"/>
      <c r="R593" s="445"/>
      <c r="S593" s="445"/>
      <c r="T593" s="445"/>
      <c r="U593" s="445"/>
      <c r="V593" s="445"/>
      <c r="W593" s="445"/>
      <c r="X593" s="445"/>
      <c r="Y593" s="445"/>
      <c r="Z593" s="445"/>
    </row>
    <row r="594" spans="1:26" ht="15.75" customHeight="1" x14ac:dyDescent="0.25">
      <c r="A594" s="445"/>
      <c r="B594" s="445"/>
      <c r="C594" s="445"/>
      <c r="D594" s="445"/>
      <c r="E594" s="445"/>
      <c r="F594" s="445"/>
      <c r="G594" s="534"/>
      <c r="H594" s="531"/>
      <c r="I594" s="445"/>
      <c r="J594" s="445"/>
      <c r="K594" s="445"/>
      <c r="L594" s="445"/>
      <c r="M594" s="445"/>
      <c r="N594" s="445"/>
      <c r="O594" s="445"/>
      <c r="P594" s="445"/>
      <c r="Q594" s="445"/>
      <c r="R594" s="445"/>
      <c r="S594" s="445"/>
      <c r="T594" s="445"/>
      <c r="U594" s="445"/>
      <c r="V594" s="445"/>
      <c r="W594" s="445"/>
      <c r="X594" s="445"/>
      <c r="Y594" s="445"/>
      <c r="Z594" s="445"/>
    </row>
    <row r="595" spans="1:26" ht="15.75" customHeight="1" x14ac:dyDescent="0.25">
      <c r="A595" s="445"/>
      <c r="B595" s="445"/>
      <c r="C595" s="445"/>
      <c r="D595" s="445"/>
      <c r="E595" s="445"/>
      <c r="F595" s="445"/>
      <c r="G595" s="534"/>
      <c r="H595" s="531"/>
      <c r="I595" s="445"/>
      <c r="J595" s="445"/>
      <c r="K595" s="445"/>
      <c r="L595" s="445"/>
      <c r="M595" s="445"/>
      <c r="N595" s="445"/>
      <c r="O595" s="445"/>
      <c r="P595" s="445"/>
      <c r="Q595" s="445"/>
      <c r="R595" s="445"/>
      <c r="S595" s="445"/>
      <c r="T595" s="445"/>
      <c r="U595" s="445"/>
      <c r="V595" s="445"/>
      <c r="W595" s="445"/>
      <c r="X595" s="445"/>
      <c r="Y595" s="445"/>
      <c r="Z595" s="445"/>
    </row>
    <row r="596" spans="1:26" ht="15.75" customHeight="1" x14ac:dyDescent="0.25">
      <c r="A596" s="445"/>
      <c r="B596" s="445"/>
      <c r="C596" s="445"/>
      <c r="D596" s="445"/>
      <c r="E596" s="445"/>
      <c r="F596" s="445"/>
      <c r="G596" s="534"/>
      <c r="H596" s="531"/>
      <c r="I596" s="445"/>
      <c r="J596" s="445"/>
      <c r="K596" s="445"/>
      <c r="L596" s="445"/>
      <c r="M596" s="445"/>
      <c r="N596" s="445"/>
      <c r="O596" s="445"/>
      <c r="P596" s="445"/>
      <c r="Q596" s="445"/>
      <c r="R596" s="445"/>
      <c r="S596" s="445"/>
      <c r="T596" s="445"/>
      <c r="U596" s="445"/>
      <c r="V596" s="445"/>
      <c r="W596" s="445"/>
      <c r="X596" s="445"/>
      <c r="Y596" s="445"/>
      <c r="Z596" s="445"/>
    </row>
    <row r="597" spans="1:26" ht="15.75" customHeight="1" x14ac:dyDescent="0.25">
      <c r="A597" s="445"/>
      <c r="B597" s="445"/>
      <c r="C597" s="445"/>
      <c r="D597" s="445"/>
      <c r="E597" s="445"/>
      <c r="F597" s="445"/>
      <c r="G597" s="534"/>
      <c r="H597" s="531"/>
      <c r="I597" s="445"/>
      <c r="J597" s="445"/>
      <c r="K597" s="445"/>
      <c r="L597" s="445"/>
      <c r="M597" s="445"/>
      <c r="N597" s="445"/>
      <c r="O597" s="445"/>
      <c r="P597" s="445"/>
      <c r="Q597" s="445"/>
      <c r="R597" s="445"/>
      <c r="S597" s="445"/>
      <c r="T597" s="445"/>
      <c r="U597" s="445"/>
      <c r="V597" s="445"/>
      <c r="W597" s="445"/>
      <c r="X597" s="445"/>
      <c r="Y597" s="445"/>
      <c r="Z597" s="445"/>
    </row>
    <row r="598" spans="1:26" ht="15.75" customHeight="1" x14ac:dyDescent="0.25">
      <c r="A598" s="445"/>
      <c r="B598" s="445"/>
      <c r="C598" s="445"/>
      <c r="D598" s="445"/>
      <c r="E598" s="445"/>
      <c r="F598" s="445"/>
      <c r="G598" s="534"/>
      <c r="H598" s="531"/>
      <c r="I598" s="445"/>
      <c r="J598" s="445"/>
      <c r="K598" s="445"/>
      <c r="L598" s="445"/>
      <c r="M598" s="445"/>
      <c r="N598" s="445"/>
      <c r="O598" s="445"/>
      <c r="P598" s="445"/>
      <c r="Q598" s="445"/>
      <c r="R598" s="445"/>
      <c r="S598" s="445"/>
      <c r="T598" s="445"/>
      <c r="U598" s="445"/>
      <c r="V598" s="445"/>
      <c r="W598" s="445"/>
      <c r="X598" s="445"/>
      <c r="Y598" s="445"/>
      <c r="Z598" s="445"/>
    </row>
    <row r="599" spans="1:26" ht="15.75" customHeight="1" x14ac:dyDescent="0.25">
      <c r="A599" s="445"/>
      <c r="B599" s="445"/>
      <c r="C599" s="445"/>
      <c r="D599" s="445"/>
      <c r="E599" s="445"/>
      <c r="F599" s="445"/>
      <c r="G599" s="534"/>
      <c r="H599" s="531"/>
      <c r="I599" s="445"/>
      <c r="J599" s="445"/>
      <c r="K599" s="445"/>
      <c r="L599" s="445"/>
      <c r="M599" s="445"/>
      <c r="N599" s="445"/>
      <c r="O599" s="445"/>
      <c r="P599" s="445"/>
      <c r="Q599" s="445"/>
      <c r="R599" s="445"/>
      <c r="S599" s="445"/>
      <c r="T599" s="445"/>
      <c r="U599" s="445"/>
      <c r="V599" s="445"/>
      <c r="W599" s="445"/>
      <c r="X599" s="445"/>
      <c r="Y599" s="445"/>
      <c r="Z599" s="445"/>
    </row>
    <row r="600" spans="1:26" ht="15.75" customHeight="1" x14ac:dyDescent="0.25">
      <c r="A600" s="445"/>
      <c r="B600" s="445"/>
      <c r="C600" s="445"/>
      <c r="D600" s="445"/>
      <c r="E600" s="445"/>
      <c r="F600" s="445"/>
      <c r="G600" s="534"/>
      <c r="H600" s="531"/>
      <c r="I600" s="445"/>
      <c r="J600" s="445"/>
      <c r="K600" s="445"/>
      <c r="L600" s="445"/>
      <c r="M600" s="445"/>
      <c r="N600" s="445"/>
      <c r="O600" s="445"/>
      <c r="P600" s="445"/>
      <c r="Q600" s="445"/>
      <c r="R600" s="445"/>
      <c r="S600" s="445"/>
      <c r="T600" s="445"/>
      <c r="U600" s="445"/>
      <c r="V600" s="445"/>
      <c r="W600" s="445"/>
      <c r="X600" s="445"/>
      <c r="Y600" s="445"/>
      <c r="Z600" s="445"/>
    </row>
    <row r="601" spans="1:26" ht="15.75" customHeight="1" x14ac:dyDescent="0.25">
      <c r="A601" s="445"/>
      <c r="B601" s="445"/>
      <c r="C601" s="445"/>
      <c r="D601" s="445"/>
      <c r="E601" s="445"/>
      <c r="F601" s="445"/>
      <c r="G601" s="534"/>
      <c r="H601" s="531"/>
      <c r="I601" s="445"/>
      <c r="J601" s="445"/>
      <c r="K601" s="445"/>
      <c r="L601" s="445"/>
      <c r="M601" s="445"/>
      <c r="N601" s="445"/>
      <c r="O601" s="445"/>
      <c r="P601" s="445"/>
      <c r="Q601" s="445"/>
      <c r="R601" s="445"/>
      <c r="S601" s="445"/>
      <c r="T601" s="445"/>
      <c r="U601" s="445"/>
      <c r="V601" s="445"/>
      <c r="W601" s="445"/>
      <c r="X601" s="445"/>
      <c r="Y601" s="445"/>
      <c r="Z601" s="445"/>
    </row>
    <row r="602" spans="1:26" ht="15.75" customHeight="1" x14ac:dyDescent="0.25">
      <c r="A602" s="445"/>
      <c r="B602" s="445"/>
      <c r="C602" s="445"/>
      <c r="D602" s="445"/>
      <c r="E602" s="445"/>
      <c r="F602" s="445"/>
      <c r="G602" s="534"/>
      <c r="H602" s="531"/>
      <c r="I602" s="445"/>
      <c r="J602" s="445"/>
      <c r="K602" s="445"/>
      <c r="L602" s="445"/>
      <c r="M602" s="445"/>
      <c r="N602" s="445"/>
      <c r="O602" s="445"/>
      <c r="P602" s="445"/>
      <c r="Q602" s="445"/>
      <c r="R602" s="445"/>
      <c r="S602" s="445"/>
      <c r="T602" s="445"/>
      <c r="U602" s="445"/>
      <c r="V602" s="445"/>
      <c r="W602" s="445"/>
      <c r="X602" s="445"/>
      <c r="Y602" s="445"/>
      <c r="Z602" s="445"/>
    </row>
    <row r="603" spans="1:26" ht="15.75" customHeight="1" x14ac:dyDescent="0.25">
      <c r="A603" s="445"/>
      <c r="B603" s="445"/>
      <c r="C603" s="445"/>
      <c r="D603" s="445"/>
      <c r="E603" s="445"/>
      <c r="F603" s="445"/>
      <c r="G603" s="534"/>
      <c r="H603" s="531"/>
      <c r="I603" s="445"/>
      <c r="J603" s="445"/>
      <c r="K603" s="445"/>
      <c r="L603" s="445"/>
      <c r="M603" s="445"/>
      <c r="N603" s="445"/>
      <c r="O603" s="445"/>
      <c r="P603" s="445"/>
      <c r="Q603" s="445"/>
      <c r="R603" s="445"/>
      <c r="S603" s="445"/>
      <c r="T603" s="445"/>
      <c r="U603" s="445"/>
      <c r="V603" s="445"/>
      <c r="W603" s="445"/>
      <c r="X603" s="445"/>
      <c r="Y603" s="445"/>
      <c r="Z603" s="445"/>
    </row>
    <row r="604" spans="1:26" ht="15.75" customHeight="1" x14ac:dyDescent="0.25">
      <c r="A604" s="445"/>
      <c r="B604" s="445"/>
      <c r="C604" s="445"/>
      <c r="D604" s="445"/>
      <c r="E604" s="445"/>
      <c r="F604" s="445"/>
      <c r="G604" s="534"/>
      <c r="H604" s="531"/>
      <c r="I604" s="445"/>
      <c r="J604" s="445"/>
      <c r="K604" s="445"/>
      <c r="L604" s="445"/>
      <c r="M604" s="445"/>
      <c r="N604" s="445"/>
      <c r="O604" s="445"/>
      <c r="P604" s="445"/>
      <c r="Q604" s="445"/>
      <c r="R604" s="445"/>
      <c r="S604" s="445"/>
      <c r="T604" s="445"/>
      <c r="U604" s="445"/>
      <c r="V604" s="445"/>
      <c r="W604" s="445"/>
      <c r="X604" s="445"/>
      <c r="Y604" s="445"/>
      <c r="Z604" s="445"/>
    </row>
    <row r="605" spans="1:26" ht="15.75" customHeight="1" x14ac:dyDescent="0.25">
      <c r="A605" s="445"/>
      <c r="B605" s="445"/>
      <c r="C605" s="445"/>
      <c r="D605" s="445"/>
      <c r="E605" s="445"/>
      <c r="F605" s="445"/>
      <c r="G605" s="534"/>
      <c r="H605" s="531"/>
      <c r="I605" s="445"/>
      <c r="J605" s="445"/>
      <c r="K605" s="445"/>
      <c r="L605" s="445"/>
      <c r="M605" s="445"/>
      <c r="N605" s="445"/>
      <c r="O605" s="445"/>
      <c r="P605" s="445"/>
      <c r="Q605" s="445"/>
      <c r="R605" s="445"/>
      <c r="S605" s="445"/>
      <c r="T605" s="445"/>
      <c r="U605" s="445"/>
      <c r="V605" s="445"/>
      <c r="W605" s="445"/>
      <c r="X605" s="445"/>
      <c r="Y605" s="445"/>
      <c r="Z605" s="445"/>
    </row>
    <row r="606" spans="1:26" ht="15.75" customHeight="1" x14ac:dyDescent="0.25">
      <c r="A606" s="445"/>
      <c r="B606" s="445"/>
      <c r="C606" s="445"/>
      <c r="D606" s="445"/>
      <c r="E606" s="445"/>
      <c r="F606" s="445"/>
      <c r="G606" s="534"/>
      <c r="H606" s="531"/>
      <c r="I606" s="445"/>
      <c r="J606" s="445"/>
      <c r="K606" s="445"/>
      <c r="L606" s="445"/>
      <c r="M606" s="445"/>
      <c r="N606" s="445"/>
      <c r="O606" s="445"/>
      <c r="P606" s="445"/>
      <c r="Q606" s="445"/>
      <c r="R606" s="445"/>
      <c r="S606" s="445"/>
      <c r="T606" s="445"/>
      <c r="U606" s="445"/>
      <c r="V606" s="445"/>
      <c r="W606" s="445"/>
      <c r="X606" s="445"/>
      <c r="Y606" s="445"/>
      <c r="Z606" s="445"/>
    </row>
    <row r="607" spans="1:26" ht="15.75" customHeight="1" x14ac:dyDescent="0.25">
      <c r="A607" s="445"/>
      <c r="B607" s="445"/>
      <c r="C607" s="445"/>
      <c r="D607" s="445"/>
      <c r="E607" s="445"/>
      <c r="F607" s="445"/>
      <c r="G607" s="534"/>
      <c r="H607" s="531"/>
      <c r="I607" s="445"/>
      <c r="J607" s="445"/>
      <c r="K607" s="445"/>
      <c r="L607" s="445"/>
      <c r="M607" s="445"/>
      <c r="N607" s="445"/>
      <c r="O607" s="445"/>
      <c r="P607" s="445"/>
      <c r="Q607" s="445"/>
      <c r="R607" s="445"/>
      <c r="S607" s="445"/>
      <c r="T607" s="445"/>
      <c r="U607" s="445"/>
      <c r="V607" s="445"/>
      <c r="W607" s="445"/>
      <c r="X607" s="445"/>
      <c r="Y607" s="445"/>
      <c r="Z607" s="445"/>
    </row>
    <row r="608" spans="1:26" ht="15.75" customHeight="1" x14ac:dyDescent="0.25">
      <c r="A608" s="445"/>
      <c r="B608" s="445"/>
      <c r="C608" s="445"/>
      <c r="D608" s="445"/>
      <c r="E608" s="445"/>
      <c r="F608" s="445"/>
      <c r="G608" s="534"/>
      <c r="H608" s="531"/>
      <c r="I608" s="445"/>
      <c r="J608" s="445"/>
      <c r="K608" s="445"/>
      <c r="L608" s="445"/>
      <c r="M608" s="445"/>
      <c r="N608" s="445"/>
      <c r="O608" s="445"/>
      <c r="P608" s="445"/>
      <c r="Q608" s="445"/>
      <c r="R608" s="445"/>
      <c r="S608" s="445"/>
      <c r="T608" s="445"/>
      <c r="U608" s="445"/>
      <c r="V608" s="445"/>
      <c r="W608" s="445"/>
      <c r="X608" s="445"/>
      <c r="Y608" s="445"/>
      <c r="Z608" s="445"/>
    </row>
    <row r="609" spans="1:26" ht="15.75" customHeight="1" x14ac:dyDescent="0.25">
      <c r="A609" s="445"/>
      <c r="B609" s="445"/>
      <c r="C609" s="445"/>
      <c r="D609" s="445"/>
      <c r="E609" s="445"/>
      <c r="F609" s="445"/>
      <c r="G609" s="534"/>
      <c r="H609" s="531"/>
      <c r="I609" s="445"/>
      <c r="J609" s="445"/>
      <c r="K609" s="445"/>
      <c r="L609" s="445"/>
      <c r="M609" s="445"/>
      <c r="N609" s="445"/>
      <c r="O609" s="445"/>
      <c r="P609" s="445"/>
      <c r="Q609" s="445"/>
      <c r="R609" s="445"/>
      <c r="S609" s="445"/>
      <c r="T609" s="445"/>
      <c r="U609" s="445"/>
      <c r="V609" s="445"/>
      <c r="W609" s="445"/>
      <c r="X609" s="445"/>
      <c r="Y609" s="445"/>
      <c r="Z609" s="445"/>
    </row>
    <row r="610" spans="1:26" ht="15.75" customHeight="1" x14ac:dyDescent="0.25">
      <c r="A610" s="445"/>
      <c r="B610" s="445"/>
      <c r="C610" s="445"/>
      <c r="D610" s="445"/>
      <c r="E610" s="445"/>
      <c r="F610" s="445"/>
      <c r="G610" s="534"/>
      <c r="H610" s="531"/>
      <c r="I610" s="445"/>
      <c r="J610" s="445"/>
      <c r="K610" s="445"/>
      <c r="L610" s="445"/>
      <c r="M610" s="445"/>
      <c r="N610" s="445"/>
      <c r="O610" s="445"/>
      <c r="P610" s="445"/>
      <c r="Q610" s="445"/>
      <c r="R610" s="445"/>
      <c r="S610" s="445"/>
      <c r="T610" s="445"/>
      <c r="U610" s="445"/>
      <c r="V610" s="445"/>
      <c r="W610" s="445"/>
      <c r="X610" s="445"/>
      <c r="Y610" s="445"/>
      <c r="Z610" s="445"/>
    </row>
    <row r="611" spans="1:26" ht="15.75" customHeight="1" x14ac:dyDescent="0.25">
      <c r="A611" s="445"/>
      <c r="B611" s="445"/>
      <c r="C611" s="445"/>
      <c r="D611" s="445"/>
      <c r="E611" s="445"/>
      <c r="F611" s="445"/>
      <c r="G611" s="534"/>
      <c r="H611" s="531"/>
      <c r="I611" s="445"/>
      <c r="J611" s="445"/>
      <c r="K611" s="445"/>
      <c r="L611" s="445"/>
      <c r="M611" s="445"/>
      <c r="N611" s="445"/>
      <c r="O611" s="445"/>
      <c r="P611" s="445"/>
      <c r="Q611" s="445"/>
      <c r="R611" s="445"/>
      <c r="S611" s="445"/>
      <c r="T611" s="445"/>
      <c r="U611" s="445"/>
      <c r="V611" s="445"/>
      <c r="W611" s="445"/>
      <c r="X611" s="445"/>
      <c r="Y611" s="445"/>
      <c r="Z611" s="445"/>
    </row>
    <row r="612" spans="1:26" ht="15.75" customHeight="1" x14ac:dyDescent="0.25">
      <c r="A612" s="445"/>
      <c r="B612" s="445"/>
      <c r="C612" s="445"/>
      <c r="D612" s="445"/>
      <c r="E612" s="445"/>
      <c r="F612" s="445"/>
      <c r="G612" s="534"/>
      <c r="H612" s="531"/>
      <c r="I612" s="445"/>
      <c r="J612" s="445"/>
      <c r="K612" s="445"/>
      <c r="L612" s="445"/>
      <c r="M612" s="445"/>
      <c r="N612" s="445"/>
      <c r="O612" s="445"/>
      <c r="P612" s="445"/>
      <c r="Q612" s="445"/>
      <c r="R612" s="445"/>
      <c r="S612" s="445"/>
      <c r="T612" s="445"/>
      <c r="U612" s="445"/>
      <c r="V612" s="445"/>
      <c r="W612" s="445"/>
      <c r="X612" s="445"/>
      <c r="Y612" s="445"/>
      <c r="Z612" s="445"/>
    </row>
    <row r="613" spans="1:26" ht="15.75" customHeight="1" x14ac:dyDescent="0.25">
      <c r="A613" s="445"/>
      <c r="B613" s="445"/>
      <c r="C613" s="445"/>
      <c r="D613" s="445"/>
      <c r="E613" s="445"/>
      <c r="F613" s="445"/>
      <c r="G613" s="534"/>
      <c r="H613" s="531"/>
      <c r="I613" s="445"/>
      <c r="J613" s="445"/>
      <c r="K613" s="445"/>
      <c r="L613" s="445"/>
      <c r="M613" s="445"/>
      <c r="N613" s="445"/>
      <c r="O613" s="445"/>
      <c r="P613" s="445"/>
      <c r="Q613" s="445"/>
      <c r="R613" s="445"/>
      <c r="S613" s="445"/>
      <c r="T613" s="445"/>
      <c r="U613" s="445"/>
      <c r="V613" s="445"/>
      <c r="W613" s="445"/>
      <c r="X613" s="445"/>
      <c r="Y613" s="445"/>
      <c r="Z613" s="445"/>
    </row>
    <row r="614" spans="1:26" ht="15.75" customHeight="1" x14ac:dyDescent="0.25">
      <c r="A614" s="445"/>
      <c r="B614" s="445"/>
      <c r="C614" s="445"/>
      <c r="D614" s="445"/>
      <c r="E614" s="445"/>
      <c r="F614" s="445"/>
      <c r="G614" s="534"/>
      <c r="H614" s="531"/>
      <c r="I614" s="445"/>
      <c r="J614" s="445"/>
      <c r="K614" s="445"/>
      <c r="L614" s="445"/>
      <c r="M614" s="445"/>
      <c r="N614" s="445"/>
      <c r="O614" s="445"/>
      <c r="P614" s="445"/>
      <c r="Q614" s="445"/>
      <c r="R614" s="445"/>
      <c r="S614" s="445"/>
      <c r="T614" s="445"/>
      <c r="U614" s="445"/>
      <c r="V614" s="445"/>
      <c r="W614" s="445"/>
      <c r="X614" s="445"/>
      <c r="Y614" s="445"/>
      <c r="Z614" s="445"/>
    </row>
    <row r="615" spans="1:26" ht="15.75" customHeight="1" x14ac:dyDescent="0.25">
      <c r="A615" s="445"/>
      <c r="B615" s="445"/>
      <c r="C615" s="445"/>
      <c r="D615" s="445"/>
      <c r="E615" s="445"/>
      <c r="F615" s="445"/>
      <c r="G615" s="534"/>
      <c r="H615" s="531"/>
      <c r="I615" s="445"/>
      <c r="J615" s="445"/>
      <c r="K615" s="445"/>
      <c r="L615" s="445"/>
      <c r="M615" s="445"/>
      <c r="N615" s="445"/>
      <c r="O615" s="445"/>
      <c r="P615" s="445"/>
      <c r="Q615" s="445"/>
      <c r="R615" s="445"/>
      <c r="S615" s="445"/>
      <c r="T615" s="445"/>
      <c r="U615" s="445"/>
      <c r="V615" s="445"/>
      <c r="W615" s="445"/>
      <c r="X615" s="445"/>
      <c r="Y615" s="445"/>
      <c r="Z615" s="445"/>
    </row>
    <row r="616" spans="1:26" ht="15.75" customHeight="1" x14ac:dyDescent="0.25">
      <c r="A616" s="445"/>
      <c r="B616" s="445"/>
      <c r="C616" s="445"/>
      <c r="D616" s="445"/>
      <c r="E616" s="445"/>
      <c r="F616" s="445"/>
      <c r="G616" s="534"/>
      <c r="H616" s="531"/>
      <c r="I616" s="445"/>
      <c r="J616" s="445"/>
      <c r="K616" s="445"/>
      <c r="L616" s="445"/>
      <c r="M616" s="445"/>
      <c r="N616" s="445"/>
      <c r="O616" s="445"/>
      <c r="P616" s="445"/>
      <c r="Q616" s="445"/>
      <c r="R616" s="445"/>
      <c r="S616" s="445"/>
      <c r="T616" s="445"/>
      <c r="U616" s="445"/>
      <c r="V616" s="445"/>
      <c r="W616" s="445"/>
      <c r="X616" s="445"/>
      <c r="Y616" s="445"/>
      <c r="Z616" s="445"/>
    </row>
    <row r="617" spans="1:26" ht="15.75" customHeight="1" x14ac:dyDescent="0.25">
      <c r="A617" s="445"/>
      <c r="B617" s="445"/>
      <c r="C617" s="445"/>
      <c r="D617" s="445"/>
      <c r="E617" s="445"/>
      <c r="F617" s="445"/>
      <c r="G617" s="534"/>
      <c r="H617" s="531"/>
      <c r="I617" s="445"/>
      <c r="J617" s="445"/>
      <c r="K617" s="445"/>
      <c r="L617" s="445"/>
      <c r="M617" s="445"/>
      <c r="N617" s="445"/>
      <c r="O617" s="445"/>
      <c r="P617" s="445"/>
      <c r="Q617" s="445"/>
      <c r="R617" s="445"/>
      <c r="S617" s="445"/>
      <c r="T617" s="445"/>
      <c r="U617" s="445"/>
      <c r="V617" s="445"/>
      <c r="W617" s="445"/>
      <c r="X617" s="445"/>
      <c r="Y617" s="445"/>
      <c r="Z617" s="445"/>
    </row>
    <row r="618" spans="1:26" ht="15.75" customHeight="1" x14ac:dyDescent="0.25">
      <c r="A618" s="445"/>
      <c r="B618" s="445"/>
      <c r="C618" s="445"/>
      <c r="D618" s="445"/>
      <c r="E618" s="445"/>
      <c r="F618" s="445"/>
      <c r="G618" s="534"/>
      <c r="H618" s="531"/>
      <c r="I618" s="445"/>
      <c r="J618" s="445"/>
      <c r="K618" s="445"/>
      <c r="L618" s="445"/>
      <c r="M618" s="445"/>
      <c r="N618" s="445"/>
      <c r="O618" s="445"/>
      <c r="P618" s="445"/>
      <c r="Q618" s="445"/>
      <c r="R618" s="445"/>
      <c r="S618" s="445"/>
      <c r="T618" s="445"/>
      <c r="U618" s="445"/>
      <c r="V618" s="445"/>
      <c r="W618" s="445"/>
      <c r="X618" s="445"/>
      <c r="Y618" s="445"/>
      <c r="Z618" s="445"/>
    </row>
    <row r="619" spans="1:26" ht="15.75" customHeight="1" x14ac:dyDescent="0.25">
      <c r="A619" s="445"/>
      <c r="B619" s="445"/>
      <c r="C619" s="445"/>
      <c r="D619" s="445"/>
      <c r="E619" s="445"/>
      <c r="F619" s="445"/>
      <c r="G619" s="534"/>
      <c r="H619" s="531"/>
      <c r="I619" s="445"/>
      <c r="J619" s="445"/>
      <c r="K619" s="445"/>
      <c r="L619" s="445"/>
      <c r="M619" s="445"/>
      <c r="N619" s="445"/>
      <c r="O619" s="445"/>
      <c r="P619" s="445"/>
      <c r="Q619" s="445"/>
      <c r="R619" s="445"/>
      <c r="S619" s="445"/>
      <c r="T619" s="445"/>
      <c r="U619" s="445"/>
      <c r="V619" s="445"/>
      <c r="W619" s="445"/>
      <c r="X619" s="445"/>
      <c r="Y619" s="445"/>
      <c r="Z619" s="445"/>
    </row>
    <row r="620" spans="1:26" ht="15.75" customHeight="1" x14ac:dyDescent="0.25">
      <c r="A620" s="445"/>
      <c r="B620" s="445"/>
      <c r="C620" s="445"/>
      <c r="D620" s="445"/>
      <c r="E620" s="445"/>
      <c r="F620" s="445"/>
      <c r="G620" s="534"/>
      <c r="H620" s="531"/>
      <c r="I620" s="445"/>
      <c r="J620" s="445"/>
      <c r="K620" s="445"/>
      <c r="L620" s="445"/>
      <c r="M620" s="445"/>
      <c r="N620" s="445"/>
      <c r="O620" s="445"/>
      <c r="P620" s="445"/>
      <c r="Q620" s="445"/>
      <c r="R620" s="445"/>
      <c r="S620" s="445"/>
      <c r="T620" s="445"/>
      <c r="U620" s="445"/>
      <c r="V620" s="445"/>
      <c r="W620" s="445"/>
      <c r="X620" s="445"/>
      <c r="Y620" s="445"/>
      <c r="Z620" s="445"/>
    </row>
    <row r="621" spans="1:26" ht="15.75" customHeight="1" x14ac:dyDescent="0.25">
      <c r="A621" s="445"/>
      <c r="B621" s="445"/>
      <c r="C621" s="445"/>
      <c r="D621" s="445"/>
      <c r="E621" s="445"/>
      <c r="F621" s="445"/>
      <c r="G621" s="534"/>
      <c r="H621" s="531"/>
      <c r="I621" s="445"/>
      <c r="J621" s="445"/>
      <c r="K621" s="445"/>
      <c r="L621" s="445"/>
      <c r="M621" s="445"/>
      <c r="N621" s="445"/>
      <c r="O621" s="445"/>
      <c r="P621" s="445"/>
      <c r="Q621" s="445"/>
      <c r="R621" s="445"/>
      <c r="S621" s="445"/>
      <c r="T621" s="445"/>
      <c r="U621" s="445"/>
      <c r="V621" s="445"/>
      <c r="W621" s="445"/>
      <c r="X621" s="445"/>
      <c r="Y621" s="445"/>
      <c r="Z621" s="445"/>
    </row>
    <row r="622" spans="1:26" ht="15.75" customHeight="1" x14ac:dyDescent="0.25">
      <c r="A622" s="445"/>
      <c r="B622" s="445"/>
      <c r="C622" s="445"/>
      <c r="D622" s="445"/>
      <c r="E622" s="445"/>
      <c r="F622" s="445"/>
      <c r="G622" s="534"/>
      <c r="H622" s="531"/>
      <c r="I622" s="445"/>
      <c r="J622" s="445"/>
      <c r="K622" s="445"/>
      <c r="L622" s="445"/>
      <c r="M622" s="445"/>
      <c r="N622" s="445"/>
      <c r="O622" s="445"/>
      <c r="P622" s="445"/>
      <c r="Q622" s="445"/>
      <c r="R622" s="445"/>
      <c r="S622" s="445"/>
      <c r="T622" s="445"/>
      <c r="U622" s="445"/>
      <c r="V622" s="445"/>
      <c r="W622" s="445"/>
      <c r="X622" s="445"/>
      <c r="Y622" s="445"/>
      <c r="Z622" s="445"/>
    </row>
    <row r="623" spans="1:26" ht="15.75" customHeight="1" x14ac:dyDescent="0.25">
      <c r="A623" s="445"/>
      <c r="B623" s="445"/>
      <c r="C623" s="445"/>
      <c r="D623" s="445"/>
      <c r="E623" s="445"/>
      <c r="F623" s="445"/>
      <c r="G623" s="534"/>
      <c r="H623" s="531"/>
      <c r="I623" s="445"/>
      <c r="J623" s="445"/>
      <c r="K623" s="445"/>
      <c r="L623" s="445"/>
      <c r="M623" s="445"/>
      <c r="N623" s="445"/>
      <c r="O623" s="445"/>
      <c r="P623" s="445"/>
      <c r="Q623" s="445"/>
      <c r="R623" s="445"/>
      <c r="S623" s="445"/>
      <c r="T623" s="445"/>
      <c r="U623" s="445"/>
      <c r="V623" s="445"/>
      <c r="W623" s="445"/>
      <c r="X623" s="445"/>
      <c r="Y623" s="445"/>
      <c r="Z623" s="445"/>
    </row>
    <row r="624" spans="1:26" ht="15.75" customHeight="1" x14ac:dyDescent="0.25">
      <c r="A624" s="445"/>
      <c r="B624" s="445"/>
      <c r="C624" s="445"/>
      <c r="D624" s="445"/>
      <c r="E624" s="445"/>
      <c r="F624" s="445"/>
      <c r="G624" s="534"/>
      <c r="H624" s="531"/>
      <c r="I624" s="445"/>
      <c r="J624" s="445"/>
      <c r="K624" s="445"/>
      <c r="L624" s="445"/>
      <c r="M624" s="445"/>
      <c r="N624" s="445"/>
      <c r="O624" s="445"/>
      <c r="P624" s="445"/>
      <c r="Q624" s="445"/>
      <c r="R624" s="445"/>
      <c r="S624" s="445"/>
      <c r="T624" s="445"/>
      <c r="U624" s="445"/>
      <c r="V624" s="445"/>
      <c r="W624" s="445"/>
      <c r="X624" s="445"/>
      <c r="Y624" s="445"/>
      <c r="Z624" s="445"/>
    </row>
    <row r="625" spans="1:26" ht="15.75" customHeight="1" x14ac:dyDescent="0.25">
      <c r="A625" s="445"/>
      <c r="B625" s="445"/>
      <c r="C625" s="445"/>
      <c r="D625" s="445"/>
      <c r="E625" s="445"/>
      <c r="F625" s="445"/>
      <c r="G625" s="534"/>
      <c r="H625" s="531"/>
      <c r="I625" s="445"/>
      <c r="J625" s="445"/>
      <c r="K625" s="445"/>
      <c r="L625" s="445"/>
      <c r="M625" s="445"/>
      <c r="N625" s="445"/>
      <c r="O625" s="445"/>
      <c r="P625" s="445"/>
      <c r="Q625" s="445"/>
      <c r="R625" s="445"/>
      <c r="S625" s="445"/>
      <c r="T625" s="445"/>
      <c r="U625" s="445"/>
      <c r="V625" s="445"/>
      <c r="W625" s="445"/>
      <c r="X625" s="445"/>
      <c r="Y625" s="445"/>
      <c r="Z625" s="445"/>
    </row>
    <row r="626" spans="1:26" ht="15.75" customHeight="1" x14ac:dyDescent="0.25">
      <c r="A626" s="445"/>
      <c r="B626" s="445"/>
      <c r="C626" s="445"/>
      <c r="D626" s="445"/>
      <c r="E626" s="445"/>
      <c r="F626" s="445"/>
      <c r="G626" s="534"/>
      <c r="H626" s="531"/>
      <c r="I626" s="445"/>
      <c r="J626" s="445"/>
      <c r="K626" s="445"/>
      <c r="L626" s="445"/>
      <c r="M626" s="445"/>
      <c r="N626" s="445"/>
      <c r="O626" s="445"/>
      <c r="P626" s="445"/>
      <c r="Q626" s="445"/>
      <c r="R626" s="445"/>
      <c r="S626" s="445"/>
      <c r="T626" s="445"/>
      <c r="U626" s="445"/>
      <c r="V626" s="445"/>
      <c r="W626" s="445"/>
      <c r="X626" s="445"/>
      <c r="Y626" s="445"/>
      <c r="Z626" s="445"/>
    </row>
    <row r="627" spans="1:26" ht="15.75" customHeight="1" x14ac:dyDescent="0.25">
      <c r="A627" s="445"/>
      <c r="B627" s="445"/>
      <c r="C627" s="445"/>
      <c r="D627" s="445"/>
      <c r="E627" s="445"/>
      <c r="F627" s="445"/>
      <c r="G627" s="534"/>
      <c r="H627" s="531"/>
      <c r="I627" s="445"/>
      <c r="J627" s="445"/>
      <c r="K627" s="445"/>
      <c r="L627" s="445"/>
      <c r="M627" s="445"/>
      <c r="N627" s="445"/>
      <c r="O627" s="445"/>
      <c r="P627" s="445"/>
      <c r="Q627" s="445"/>
      <c r="R627" s="445"/>
      <c r="S627" s="445"/>
      <c r="T627" s="445"/>
      <c r="U627" s="445"/>
      <c r="V627" s="445"/>
      <c r="W627" s="445"/>
      <c r="X627" s="445"/>
      <c r="Y627" s="445"/>
      <c r="Z627" s="445"/>
    </row>
    <row r="628" spans="1:26" ht="15.75" customHeight="1" x14ac:dyDescent="0.25">
      <c r="A628" s="445"/>
      <c r="B628" s="445"/>
      <c r="C628" s="445"/>
      <c r="D628" s="445"/>
      <c r="E628" s="445"/>
      <c r="F628" s="445"/>
      <c r="G628" s="534"/>
      <c r="H628" s="531"/>
      <c r="I628" s="445"/>
      <c r="J628" s="445"/>
      <c r="K628" s="445"/>
      <c r="L628" s="445"/>
      <c r="M628" s="445"/>
      <c r="N628" s="445"/>
      <c r="O628" s="445"/>
      <c r="P628" s="445"/>
      <c r="Q628" s="445"/>
      <c r="R628" s="445"/>
      <c r="S628" s="445"/>
      <c r="T628" s="445"/>
      <c r="U628" s="445"/>
      <c r="V628" s="445"/>
      <c r="W628" s="445"/>
      <c r="X628" s="445"/>
      <c r="Y628" s="445"/>
      <c r="Z628" s="445"/>
    </row>
    <row r="629" spans="1:26" ht="15.75" customHeight="1" x14ac:dyDescent="0.25">
      <c r="A629" s="445"/>
      <c r="B629" s="445"/>
      <c r="C629" s="445"/>
      <c r="D629" s="445"/>
      <c r="E629" s="445"/>
      <c r="F629" s="445"/>
      <c r="G629" s="534"/>
      <c r="H629" s="531"/>
      <c r="I629" s="445"/>
      <c r="J629" s="445"/>
      <c r="K629" s="445"/>
      <c r="L629" s="445"/>
      <c r="M629" s="445"/>
      <c r="N629" s="445"/>
      <c r="O629" s="445"/>
      <c r="P629" s="445"/>
      <c r="Q629" s="445"/>
      <c r="R629" s="445"/>
      <c r="S629" s="445"/>
      <c r="T629" s="445"/>
      <c r="U629" s="445"/>
      <c r="V629" s="445"/>
      <c r="W629" s="445"/>
      <c r="X629" s="445"/>
      <c r="Y629" s="445"/>
      <c r="Z629" s="445"/>
    </row>
    <row r="630" spans="1:26" ht="15.75" customHeight="1" x14ac:dyDescent="0.25">
      <c r="A630" s="445"/>
      <c r="B630" s="445"/>
      <c r="C630" s="445"/>
      <c r="D630" s="445"/>
      <c r="E630" s="445"/>
      <c r="F630" s="445"/>
      <c r="G630" s="534"/>
      <c r="H630" s="531"/>
      <c r="I630" s="445"/>
      <c r="J630" s="445"/>
      <c r="K630" s="445"/>
      <c r="L630" s="445"/>
      <c r="M630" s="445"/>
      <c r="N630" s="445"/>
      <c r="O630" s="445"/>
      <c r="P630" s="445"/>
      <c r="Q630" s="445"/>
      <c r="R630" s="445"/>
      <c r="S630" s="445"/>
      <c r="T630" s="445"/>
      <c r="U630" s="445"/>
      <c r="V630" s="445"/>
      <c r="W630" s="445"/>
      <c r="X630" s="445"/>
      <c r="Y630" s="445"/>
      <c r="Z630" s="445"/>
    </row>
    <row r="631" spans="1:26" ht="15.75" customHeight="1" x14ac:dyDescent="0.25">
      <c r="A631" s="445"/>
      <c r="B631" s="445"/>
      <c r="C631" s="445"/>
      <c r="D631" s="445"/>
      <c r="E631" s="445"/>
      <c r="F631" s="445"/>
      <c r="G631" s="534"/>
      <c r="H631" s="531"/>
      <c r="I631" s="445"/>
      <c r="J631" s="445"/>
      <c r="K631" s="445"/>
      <c r="L631" s="445"/>
      <c r="M631" s="445"/>
      <c r="N631" s="445"/>
      <c r="O631" s="445"/>
      <c r="P631" s="445"/>
      <c r="Q631" s="445"/>
      <c r="R631" s="445"/>
      <c r="S631" s="445"/>
      <c r="T631" s="445"/>
      <c r="U631" s="445"/>
      <c r="V631" s="445"/>
      <c r="W631" s="445"/>
      <c r="X631" s="445"/>
      <c r="Y631" s="445"/>
      <c r="Z631" s="445"/>
    </row>
    <row r="632" spans="1:26" ht="15.75" customHeight="1" x14ac:dyDescent="0.25">
      <c r="A632" s="445"/>
      <c r="B632" s="445"/>
      <c r="C632" s="445"/>
      <c r="D632" s="445"/>
      <c r="E632" s="445"/>
      <c r="F632" s="445"/>
      <c r="G632" s="534"/>
      <c r="H632" s="531"/>
      <c r="I632" s="445"/>
      <c r="J632" s="445"/>
      <c r="K632" s="445"/>
      <c r="L632" s="445"/>
      <c r="M632" s="445"/>
      <c r="N632" s="445"/>
      <c r="O632" s="445"/>
      <c r="P632" s="445"/>
      <c r="Q632" s="445"/>
      <c r="R632" s="445"/>
      <c r="S632" s="445"/>
      <c r="T632" s="445"/>
      <c r="U632" s="445"/>
      <c r="V632" s="445"/>
      <c r="W632" s="445"/>
      <c r="X632" s="445"/>
      <c r="Y632" s="445"/>
      <c r="Z632" s="445"/>
    </row>
    <row r="633" spans="1:26" ht="15.75" customHeight="1" x14ac:dyDescent="0.25">
      <c r="A633" s="445"/>
      <c r="B633" s="445"/>
      <c r="C633" s="445"/>
      <c r="D633" s="445"/>
      <c r="E633" s="445"/>
      <c r="F633" s="445"/>
      <c r="G633" s="534"/>
      <c r="H633" s="531"/>
      <c r="I633" s="445"/>
      <c r="J633" s="445"/>
      <c r="K633" s="445"/>
      <c r="L633" s="445"/>
      <c r="M633" s="445"/>
      <c r="N633" s="445"/>
      <c r="O633" s="445"/>
      <c r="P633" s="445"/>
      <c r="Q633" s="445"/>
      <c r="R633" s="445"/>
      <c r="S633" s="445"/>
      <c r="T633" s="445"/>
      <c r="U633" s="445"/>
      <c r="V633" s="445"/>
      <c r="W633" s="445"/>
      <c r="X633" s="445"/>
      <c r="Y633" s="445"/>
      <c r="Z633" s="445"/>
    </row>
    <row r="634" spans="1:26" ht="15.75" customHeight="1" x14ac:dyDescent="0.25">
      <c r="A634" s="445"/>
      <c r="B634" s="445"/>
      <c r="C634" s="445"/>
      <c r="D634" s="445"/>
      <c r="E634" s="445"/>
      <c r="F634" s="445"/>
      <c r="G634" s="534"/>
      <c r="H634" s="531"/>
      <c r="I634" s="445"/>
      <c r="J634" s="445"/>
      <c r="K634" s="445"/>
      <c r="L634" s="445"/>
      <c r="M634" s="445"/>
      <c r="N634" s="445"/>
      <c r="O634" s="445"/>
      <c r="P634" s="445"/>
      <c r="Q634" s="445"/>
      <c r="R634" s="445"/>
      <c r="S634" s="445"/>
      <c r="T634" s="445"/>
      <c r="U634" s="445"/>
      <c r="V634" s="445"/>
      <c r="W634" s="445"/>
      <c r="X634" s="445"/>
      <c r="Y634" s="445"/>
      <c r="Z634" s="445"/>
    </row>
    <row r="635" spans="1:26" ht="15.75" customHeight="1" x14ac:dyDescent="0.25">
      <c r="A635" s="445"/>
      <c r="B635" s="445"/>
      <c r="C635" s="445"/>
      <c r="D635" s="445"/>
      <c r="E635" s="445"/>
      <c r="F635" s="445"/>
      <c r="G635" s="534"/>
      <c r="H635" s="531"/>
      <c r="I635" s="445"/>
      <c r="J635" s="445"/>
      <c r="K635" s="445"/>
      <c r="L635" s="445"/>
      <c r="M635" s="445"/>
      <c r="N635" s="445"/>
      <c r="O635" s="445"/>
      <c r="P635" s="445"/>
      <c r="Q635" s="445"/>
      <c r="R635" s="445"/>
      <c r="S635" s="445"/>
      <c r="T635" s="445"/>
      <c r="U635" s="445"/>
      <c r="V635" s="445"/>
      <c r="W635" s="445"/>
      <c r="X635" s="445"/>
      <c r="Y635" s="445"/>
      <c r="Z635" s="445"/>
    </row>
    <row r="636" spans="1:26" ht="15.75" customHeight="1" x14ac:dyDescent="0.25">
      <c r="A636" s="445"/>
      <c r="B636" s="445"/>
      <c r="C636" s="445"/>
      <c r="D636" s="445"/>
      <c r="E636" s="445"/>
      <c r="F636" s="445"/>
      <c r="G636" s="534"/>
      <c r="H636" s="531"/>
      <c r="I636" s="445"/>
      <c r="J636" s="445"/>
      <c r="K636" s="445"/>
      <c r="L636" s="445"/>
      <c r="M636" s="445"/>
      <c r="N636" s="445"/>
      <c r="O636" s="445"/>
      <c r="P636" s="445"/>
      <c r="Q636" s="445"/>
      <c r="R636" s="445"/>
      <c r="S636" s="445"/>
      <c r="T636" s="445"/>
      <c r="U636" s="445"/>
      <c r="V636" s="445"/>
      <c r="W636" s="445"/>
      <c r="X636" s="445"/>
      <c r="Y636" s="445"/>
      <c r="Z636" s="445"/>
    </row>
    <row r="637" spans="1:26" ht="15.75" customHeight="1" x14ac:dyDescent="0.25">
      <c r="A637" s="445"/>
      <c r="B637" s="445"/>
      <c r="C637" s="445"/>
      <c r="D637" s="445"/>
      <c r="E637" s="445"/>
      <c r="F637" s="445"/>
      <c r="G637" s="534"/>
      <c r="H637" s="531"/>
      <c r="I637" s="445"/>
      <c r="J637" s="445"/>
      <c r="K637" s="445"/>
      <c r="L637" s="445"/>
      <c r="M637" s="445"/>
      <c r="N637" s="445"/>
      <c r="O637" s="445"/>
      <c r="P637" s="445"/>
      <c r="Q637" s="445"/>
      <c r="R637" s="445"/>
      <c r="S637" s="445"/>
      <c r="T637" s="445"/>
      <c r="U637" s="445"/>
      <c r="V637" s="445"/>
      <c r="W637" s="445"/>
      <c r="X637" s="445"/>
      <c r="Y637" s="445"/>
      <c r="Z637" s="445"/>
    </row>
    <row r="638" spans="1:26" ht="15.75" customHeight="1" x14ac:dyDescent="0.25">
      <c r="A638" s="445"/>
      <c r="B638" s="445"/>
      <c r="C638" s="445"/>
      <c r="D638" s="445"/>
      <c r="E638" s="445"/>
      <c r="F638" s="445"/>
      <c r="G638" s="534"/>
      <c r="H638" s="531"/>
      <c r="I638" s="445"/>
      <c r="J638" s="445"/>
      <c r="K638" s="445"/>
      <c r="L638" s="445"/>
      <c r="M638" s="445"/>
      <c r="N638" s="445"/>
      <c r="O638" s="445"/>
      <c r="P638" s="445"/>
      <c r="Q638" s="445"/>
      <c r="R638" s="445"/>
      <c r="S638" s="445"/>
      <c r="T638" s="445"/>
      <c r="U638" s="445"/>
      <c r="V638" s="445"/>
      <c r="W638" s="445"/>
      <c r="X638" s="445"/>
      <c r="Y638" s="445"/>
      <c r="Z638" s="445"/>
    </row>
    <row r="639" spans="1:26" ht="15.75" customHeight="1" x14ac:dyDescent="0.25">
      <c r="A639" s="445"/>
      <c r="B639" s="445"/>
      <c r="C639" s="445"/>
      <c r="D639" s="445"/>
      <c r="E639" s="445"/>
      <c r="F639" s="445"/>
      <c r="G639" s="534"/>
      <c r="H639" s="531"/>
      <c r="I639" s="445"/>
      <c r="J639" s="445"/>
      <c r="K639" s="445"/>
      <c r="L639" s="445"/>
      <c r="M639" s="445"/>
      <c r="N639" s="445"/>
      <c r="O639" s="445"/>
      <c r="P639" s="445"/>
      <c r="Q639" s="445"/>
      <c r="R639" s="445"/>
      <c r="S639" s="445"/>
      <c r="T639" s="445"/>
      <c r="U639" s="445"/>
      <c r="V639" s="445"/>
      <c r="W639" s="445"/>
      <c r="X639" s="445"/>
      <c r="Y639" s="445"/>
      <c r="Z639" s="445"/>
    </row>
    <row r="640" spans="1:26" ht="15.75" customHeight="1" x14ac:dyDescent="0.25">
      <c r="A640" s="445"/>
      <c r="B640" s="445"/>
      <c r="C640" s="445"/>
      <c r="D640" s="445"/>
      <c r="E640" s="445"/>
      <c r="F640" s="445"/>
      <c r="G640" s="534"/>
      <c r="H640" s="531"/>
      <c r="I640" s="445"/>
      <c r="J640" s="445"/>
      <c r="K640" s="445"/>
      <c r="L640" s="445"/>
      <c r="M640" s="445"/>
      <c r="N640" s="445"/>
      <c r="O640" s="445"/>
      <c r="P640" s="445"/>
      <c r="Q640" s="445"/>
      <c r="R640" s="445"/>
      <c r="S640" s="445"/>
      <c r="T640" s="445"/>
      <c r="U640" s="445"/>
      <c r="V640" s="445"/>
      <c r="W640" s="445"/>
      <c r="X640" s="445"/>
      <c r="Y640" s="445"/>
      <c r="Z640" s="445"/>
    </row>
    <row r="641" spans="1:26" ht="15.75" customHeight="1" x14ac:dyDescent="0.25">
      <c r="A641" s="445"/>
      <c r="B641" s="445"/>
      <c r="C641" s="445"/>
      <c r="D641" s="445"/>
      <c r="E641" s="445"/>
      <c r="F641" s="445"/>
      <c r="G641" s="534"/>
      <c r="H641" s="531"/>
      <c r="I641" s="445"/>
      <c r="J641" s="445"/>
      <c r="K641" s="445"/>
      <c r="L641" s="445"/>
      <c r="M641" s="445"/>
      <c r="N641" s="445"/>
      <c r="O641" s="445"/>
      <c r="P641" s="445"/>
      <c r="Q641" s="445"/>
      <c r="R641" s="445"/>
      <c r="S641" s="445"/>
      <c r="T641" s="445"/>
      <c r="U641" s="445"/>
      <c r="V641" s="445"/>
      <c r="W641" s="445"/>
      <c r="X641" s="445"/>
      <c r="Y641" s="445"/>
      <c r="Z641" s="445"/>
    </row>
    <row r="642" spans="1:26" ht="15.75" customHeight="1" x14ac:dyDescent="0.25">
      <c r="A642" s="445"/>
      <c r="B642" s="445"/>
      <c r="C642" s="445"/>
      <c r="D642" s="445"/>
      <c r="E642" s="445"/>
      <c r="F642" s="445"/>
      <c r="G642" s="534"/>
      <c r="H642" s="531"/>
      <c r="I642" s="445"/>
      <c r="J642" s="445"/>
      <c r="K642" s="445"/>
      <c r="L642" s="445"/>
      <c r="M642" s="445"/>
      <c r="N642" s="445"/>
      <c r="O642" s="445"/>
      <c r="P642" s="445"/>
      <c r="Q642" s="445"/>
      <c r="R642" s="445"/>
      <c r="S642" s="445"/>
      <c r="T642" s="445"/>
      <c r="U642" s="445"/>
      <c r="V642" s="445"/>
      <c r="W642" s="445"/>
      <c r="X642" s="445"/>
      <c r="Y642" s="445"/>
      <c r="Z642" s="445"/>
    </row>
    <row r="643" spans="1:26" ht="15.75" customHeight="1" x14ac:dyDescent="0.25">
      <c r="A643" s="445"/>
      <c r="B643" s="445"/>
      <c r="C643" s="445"/>
      <c r="D643" s="445"/>
      <c r="E643" s="445"/>
      <c r="F643" s="445"/>
      <c r="G643" s="534"/>
      <c r="H643" s="531"/>
      <c r="I643" s="445"/>
      <c r="J643" s="445"/>
      <c r="K643" s="445"/>
      <c r="L643" s="445"/>
      <c r="M643" s="445"/>
      <c r="N643" s="445"/>
      <c r="O643" s="445"/>
      <c r="P643" s="445"/>
      <c r="Q643" s="445"/>
      <c r="R643" s="445"/>
      <c r="S643" s="445"/>
      <c r="T643" s="445"/>
      <c r="U643" s="445"/>
      <c r="V643" s="445"/>
      <c r="W643" s="445"/>
      <c r="X643" s="445"/>
      <c r="Y643" s="445"/>
      <c r="Z643" s="445"/>
    </row>
    <row r="644" spans="1:26" ht="15.75" customHeight="1" x14ac:dyDescent="0.25">
      <c r="A644" s="445"/>
      <c r="B644" s="445"/>
      <c r="C644" s="445"/>
      <c r="D644" s="445"/>
      <c r="E644" s="445"/>
      <c r="F644" s="445"/>
      <c r="G644" s="534"/>
      <c r="H644" s="531"/>
      <c r="I644" s="445"/>
      <c r="J644" s="445"/>
      <c r="K644" s="445"/>
      <c r="L644" s="445"/>
      <c r="M644" s="445"/>
      <c r="N644" s="445"/>
      <c r="O644" s="445"/>
      <c r="P644" s="445"/>
      <c r="Q644" s="445"/>
      <c r="R644" s="445"/>
      <c r="S644" s="445"/>
      <c r="T644" s="445"/>
      <c r="U644" s="445"/>
      <c r="V644" s="445"/>
      <c r="W644" s="445"/>
      <c r="X644" s="445"/>
      <c r="Y644" s="445"/>
      <c r="Z644" s="445"/>
    </row>
    <row r="645" spans="1:26" ht="15.75" customHeight="1" x14ac:dyDescent="0.25">
      <c r="A645" s="445"/>
      <c r="B645" s="445"/>
      <c r="C645" s="445"/>
      <c r="D645" s="445"/>
      <c r="E645" s="445"/>
      <c r="F645" s="445"/>
      <c r="G645" s="534"/>
      <c r="H645" s="531"/>
      <c r="I645" s="445"/>
      <c r="J645" s="445"/>
      <c r="K645" s="445"/>
      <c r="L645" s="445"/>
      <c r="M645" s="445"/>
      <c r="N645" s="445"/>
      <c r="O645" s="445"/>
      <c r="P645" s="445"/>
      <c r="Q645" s="445"/>
      <c r="R645" s="445"/>
      <c r="S645" s="445"/>
      <c r="T645" s="445"/>
      <c r="U645" s="445"/>
      <c r="V645" s="445"/>
      <c r="W645" s="445"/>
      <c r="X645" s="445"/>
      <c r="Y645" s="445"/>
      <c r="Z645" s="445"/>
    </row>
    <row r="646" spans="1:26" ht="15.75" customHeight="1" x14ac:dyDescent="0.25">
      <c r="A646" s="445"/>
      <c r="B646" s="445"/>
      <c r="C646" s="445"/>
      <c r="D646" s="445"/>
      <c r="E646" s="445"/>
      <c r="F646" s="445"/>
      <c r="G646" s="534"/>
      <c r="H646" s="531"/>
      <c r="I646" s="445"/>
      <c r="J646" s="445"/>
      <c r="K646" s="445"/>
      <c r="L646" s="445"/>
      <c r="M646" s="445"/>
      <c r="N646" s="445"/>
      <c r="O646" s="445"/>
      <c r="P646" s="445"/>
      <c r="Q646" s="445"/>
      <c r="R646" s="445"/>
      <c r="S646" s="445"/>
      <c r="T646" s="445"/>
      <c r="U646" s="445"/>
      <c r="V646" s="445"/>
      <c r="W646" s="445"/>
      <c r="X646" s="445"/>
      <c r="Y646" s="445"/>
      <c r="Z646" s="445"/>
    </row>
    <row r="647" spans="1:26" ht="15.75" customHeight="1" x14ac:dyDescent="0.25">
      <c r="A647" s="445"/>
      <c r="B647" s="445"/>
      <c r="C647" s="445"/>
      <c r="D647" s="445"/>
      <c r="E647" s="445"/>
      <c r="F647" s="445"/>
      <c r="G647" s="534"/>
      <c r="H647" s="531"/>
      <c r="I647" s="445"/>
      <c r="J647" s="445"/>
      <c r="K647" s="445"/>
      <c r="L647" s="445"/>
      <c r="M647" s="445"/>
      <c r="N647" s="445"/>
      <c r="O647" s="445"/>
      <c r="P647" s="445"/>
      <c r="Q647" s="445"/>
      <c r="R647" s="445"/>
      <c r="S647" s="445"/>
      <c r="T647" s="445"/>
      <c r="U647" s="445"/>
      <c r="V647" s="445"/>
      <c r="W647" s="445"/>
      <c r="X647" s="445"/>
      <c r="Y647" s="445"/>
      <c r="Z647" s="445"/>
    </row>
    <row r="648" spans="1:26" ht="15.75" customHeight="1" x14ac:dyDescent="0.25">
      <c r="A648" s="445"/>
      <c r="B648" s="445"/>
      <c r="C648" s="445"/>
      <c r="D648" s="445"/>
      <c r="E648" s="445"/>
      <c r="F648" s="445"/>
      <c r="G648" s="534"/>
      <c r="H648" s="531"/>
      <c r="I648" s="445"/>
      <c r="J648" s="445"/>
      <c r="K648" s="445"/>
      <c r="L648" s="445"/>
      <c r="M648" s="445"/>
      <c r="N648" s="445"/>
      <c r="O648" s="445"/>
      <c r="P648" s="445"/>
      <c r="Q648" s="445"/>
      <c r="R648" s="445"/>
      <c r="S648" s="445"/>
      <c r="T648" s="445"/>
      <c r="U648" s="445"/>
      <c r="V648" s="445"/>
      <c r="W648" s="445"/>
      <c r="X648" s="445"/>
      <c r="Y648" s="445"/>
      <c r="Z648" s="445"/>
    </row>
    <row r="649" spans="1:26" ht="15.75" customHeight="1" x14ac:dyDescent="0.25">
      <c r="A649" s="445"/>
      <c r="B649" s="445"/>
      <c r="C649" s="445"/>
      <c r="D649" s="445"/>
      <c r="E649" s="445"/>
      <c r="F649" s="445"/>
      <c r="G649" s="534"/>
      <c r="H649" s="531"/>
      <c r="I649" s="445"/>
      <c r="J649" s="445"/>
      <c r="K649" s="445"/>
      <c r="L649" s="445"/>
      <c r="M649" s="445"/>
      <c r="N649" s="445"/>
      <c r="O649" s="445"/>
      <c r="P649" s="445"/>
      <c r="Q649" s="445"/>
      <c r="R649" s="445"/>
      <c r="S649" s="445"/>
      <c r="T649" s="445"/>
      <c r="U649" s="445"/>
      <c r="V649" s="445"/>
      <c r="W649" s="445"/>
      <c r="X649" s="445"/>
      <c r="Y649" s="445"/>
      <c r="Z649" s="445"/>
    </row>
    <row r="650" spans="1:26" ht="15.75" customHeight="1" x14ac:dyDescent="0.25">
      <c r="A650" s="445"/>
      <c r="B650" s="445"/>
      <c r="C650" s="445"/>
      <c r="D650" s="445"/>
      <c r="E650" s="445"/>
      <c r="F650" s="445"/>
      <c r="G650" s="534"/>
      <c r="H650" s="531"/>
      <c r="I650" s="445"/>
      <c r="J650" s="445"/>
      <c r="K650" s="445"/>
      <c r="L650" s="445"/>
      <c r="M650" s="445"/>
      <c r="N650" s="445"/>
      <c r="O650" s="445"/>
      <c r="P650" s="445"/>
      <c r="Q650" s="445"/>
      <c r="R650" s="445"/>
      <c r="S650" s="445"/>
      <c r="T650" s="445"/>
      <c r="U650" s="445"/>
      <c r="V650" s="445"/>
      <c r="W650" s="445"/>
      <c r="X650" s="445"/>
      <c r="Y650" s="445"/>
      <c r="Z650" s="445"/>
    </row>
    <row r="651" spans="1:26" ht="15.75" customHeight="1" x14ac:dyDescent="0.25">
      <c r="A651" s="445"/>
      <c r="B651" s="445"/>
      <c r="C651" s="445"/>
      <c r="D651" s="445"/>
      <c r="E651" s="445"/>
      <c r="F651" s="445"/>
      <c r="G651" s="534"/>
      <c r="H651" s="531"/>
      <c r="I651" s="445"/>
      <c r="J651" s="445"/>
      <c r="K651" s="445"/>
      <c r="L651" s="445"/>
      <c r="M651" s="445"/>
      <c r="N651" s="445"/>
      <c r="O651" s="445"/>
      <c r="P651" s="445"/>
      <c r="Q651" s="445"/>
      <c r="R651" s="445"/>
      <c r="S651" s="445"/>
      <c r="T651" s="445"/>
      <c r="U651" s="445"/>
      <c r="V651" s="445"/>
      <c r="W651" s="445"/>
      <c r="X651" s="445"/>
      <c r="Y651" s="445"/>
      <c r="Z651" s="445"/>
    </row>
    <row r="652" spans="1:26" ht="15.75" customHeight="1" x14ac:dyDescent="0.25">
      <c r="A652" s="445"/>
      <c r="B652" s="445"/>
      <c r="C652" s="445"/>
      <c r="D652" s="445"/>
      <c r="E652" s="445"/>
      <c r="F652" s="445"/>
      <c r="G652" s="534"/>
      <c r="H652" s="531"/>
      <c r="I652" s="445"/>
      <c r="J652" s="445"/>
      <c r="K652" s="445"/>
      <c r="L652" s="445"/>
      <c r="M652" s="445"/>
      <c r="N652" s="445"/>
      <c r="O652" s="445"/>
      <c r="P652" s="445"/>
      <c r="Q652" s="445"/>
      <c r="R652" s="445"/>
      <c r="S652" s="445"/>
      <c r="T652" s="445"/>
      <c r="U652" s="445"/>
      <c r="V652" s="445"/>
      <c r="W652" s="445"/>
      <c r="X652" s="445"/>
      <c r="Y652" s="445"/>
      <c r="Z652" s="445"/>
    </row>
    <row r="653" spans="1:26" ht="15.75" customHeight="1" x14ac:dyDescent="0.25">
      <c r="A653" s="445"/>
      <c r="B653" s="445"/>
      <c r="C653" s="445"/>
      <c r="D653" s="445"/>
      <c r="E653" s="445"/>
      <c r="F653" s="445"/>
      <c r="G653" s="534"/>
      <c r="H653" s="531"/>
      <c r="I653" s="445"/>
      <c r="J653" s="445"/>
      <c r="K653" s="445"/>
      <c r="L653" s="445"/>
      <c r="M653" s="445"/>
      <c r="N653" s="445"/>
      <c r="O653" s="445"/>
      <c r="P653" s="445"/>
      <c r="Q653" s="445"/>
      <c r="R653" s="445"/>
      <c r="S653" s="445"/>
      <c r="T653" s="445"/>
      <c r="U653" s="445"/>
      <c r="V653" s="445"/>
      <c r="W653" s="445"/>
      <c r="X653" s="445"/>
      <c r="Y653" s="445"/>
      <c r="Z653" s="445"/>
    </row>
    <row r="654" spans="1:26" ht="15.75" customHeight="1" x14ac:dyDescent="0.25">
      <c r="A654" s="445"/>
      <c r="B654" s="445"/>
      <c r="C654" s="445"/>
      <c r="D654" s="445"/>
      <c r="E654" s="445"/>
      <c r="F654" s="445"/>
      <c r="G654" s="534"/>
      <c r="H654" s="531"/>
      <c r="I654" s="445"/>
      <c r="J654" s="445"/>
      <c r="K654" s="445"/>
      <c r="L654" s="445"/>
      <c r="M654" s="445"/>
      <c r="N654" s="445"/>
      <c r="O654" s="445"/>
      <c r="P654" s="445"/>
      <c r="Q654" s="445"/>
      <c r="R654" s="445"/>
      <c r="S654" s="445"/>
      <c r="T654" s="445"/>
      <c r="U654" s="445"/>
      <c r="V654" s="445"/>
      <c r="W654" s="445"/>
      <c r="X654" s="445"/>
      <c r="Y654" s="445"/>
      <c r="Z654" s="445"/>
    </row>
    <row r="655" spans="1:26" ht="15.75" customHeight="1" x14ac:dyDescent="0.25">
      <c r="A655" s="445"/>
      <c r="B655" s="445"/>
      <c r="C655" s="445"/>
      <c r="D655" s="445"/>
      <c r="E655" s="445"/>
      <c r="F655" s="445"/>
      <c r="G655" s="534"/>
      <c r="H655" s="531"/>
      <c r="I655" s="445"/>
      <c r="J655" s="445"/>
      <c r="K655" s="445"/>
      <c r="L655" s="445"/>
      <c r="M655" s="445"/>
      <c r="N655" s="445"/>
      <c r="O655" s="445"/>
      <c r="P655" s="445"/>
      <c r="Q655" s="445"/>
      <c r="R655" s="445"/>
      <c r="S655" s="445"/>
      <c r="T655" s="445"/>
      <c r="U655" s="445"/>
      <c r="V655" s="445"/>
      <c r="W655" s="445"/>
      <c r="X655" s="445"/>
      <c r="Y655" s="445"/>
      <c r="Z655" s="445"/>
    </row>
    <row r="656" spans="1:26" ht="15.75" customHeight="1" x14ac:dyDescent="0.25">
      <c r="A656" s="445"/>
      <c r="B656" s="445"/>
      <c r="C656" s="445"/>
      <c r="D656" s="445"/>
      <c r="E656" s="445"/>
      <c r="F656" s="445"/>
      <c r="G656" s="534"/>
      <c r="H656" s="531"/>
      <c r="I656" s="445"/>
      <c r="J656" s="445"/>
      <c r="K656" s="445"/>
      <c r="L656" s="445"/>
      <c r="M656" s="445"/>
      <c r="N656" s="445"/>
      <c r="O656" s="445"/>
      <c r="P656" s="445"/>
      <c r="Q656" s="445"/>
      <c r="R656" s="445"/>
      <c r="S656" s="445"/>
      <c r="T656" s="445"/>
      <c r="U656" s="445"/>
      <c r="V656" s="445"/>
      <c r="W656" s="445"/>
      <c r="X656" s="445"/>
      <c r="Y656" s="445"/>
      <c r="Z656" s="445"/>
    </row>
    <row r="657" spans="1:26" ht="15.75" customHeight="1" x14ac:dyDescent="0.25">
      <c r="A657" s="445"/>
      <c r="B657" s="445"/>
      <c r="C657" s="445"/>
      <c r="D657" s="445"/>
      <c r="E657" s="445"/>
      <c r="F657" s="445"/>
      <c r="G657" s="534"/>
      <c r="H657" s="531"/>
      <c r="I657" s="445"/>
      <c r="J657" s="445"/>
      <c r="K657" s="445"/>
      <c r="L657" s="445"/>
      <c r="M657" s="445"/>
      <c r="N657" s="445"/>
      <c r="O657" s="445"/>
      <c r="P657" s="445"/>
      <c r="Q657" s="445"/>
      <c r="R657" s="445"/>
      <c r="S657" s="445"/>
      <c r="T657" s="445"/>
      <c r="U657" s="445"/>
      <c r="V657" s="445"/>
      <c r="W657" s="445"/>
      <c r="X657" s="445"/>
      <c r="Y657" s="445"/>
      <c r="Z657" s="445"/>
    </row>
    <row r="658" spans="1:26" ht="15.75" customHeight="1" x14ac:dyDescent="0.25">
      <c r="A658" s="445"/>
      <c r="B658" s="445"/>
      <c r="C658" s="445"/>
      <c r="D658" s="445"/>
      <c r="E658" s="445"/>
      <c r="F658" s="445"/>
      <c r="G658" s="534"/>
      <c r="H658" s="531"/>
      <c r="I658" s="445"/>
      <c r="J658" s="445"/>
      <c r="K658" s="445"/>
      <c r="L658" s="445"/>
      <c r="M658" s="445"/>
      <c r="N658" s="445"/>
      <c r="O658" s="445"/>
      <c r="P658" s="445"/>
      <c r="Q658" s="445"/>
      <c r="R658" s="445"/>
      <c r="S658" s="445"/>
      <c r="T658" s="445"/>
      <c r="U658" s="445"/>
      <c r="V658" s="445"/>
      <c r="W658" s="445"/>
      <c r="X658" s="445"/>
      <c r="Y658" s="445"/>
      <c r="Z658" s="445"/>
    </row>
    <row r="659" spans="1:26" ht="15.75" customHeight="1" x14ac:dyDescent="0.25">
      <c r="A659" s="445"/>
      <c r="B659" s="445"/>
      <c r="C659" s="445"/>
      <c r="D659" s="445"/>
      <c r="E659" s="445"/>
      <c r="F659" s="445"/>
      <c r="G659" s="534"/>
      <c r="H659" s="531"/>
      <c r="I659" s="445"/>
      <c r="J659" s="445"/>
      <c r="K659" s="445"/>
      <c r="L659" s="445"/>
      <c r="M659" s="445"/>
      <c r="N659" s="445"/>
      <c r="O659" s="445"/>
      <c r="P659" s="445"/>
      <c r="Q659" s="445"/>
      <c r="R659" s="445"/>
      <c r="S659" s="445"/>
      <c r="T659" s="445"/>
      <c r="U659" s="445"/>
      <c r="V659" s="445"/>
      <c r="W659" s="445"/>
      <c r="X659" s="445"/>
      <c r="Y659" s="445"/>
      <c r="Z659" s="445"/>
    </row>
    <row r="660" spans="1:26" ht="15.75" customHeight="1" x14ac:dyDescent="0.25">
      <c r="A660" s="445"/>
      <c r="B660" s="445"/>
      <c r="C660" s="445"/>
      <c r="D660" s="445"/>
      <c r="E660" s="445"/>
      <c r="F660" s="445"/>
      <c r="G660" s="534"/>
      <c r="H660" s="531"/>
      <c r="I660" s="445"/>
      <c r="J660" s="445"/>
      <c r="K660" s="445"/>
      <c r="L660" s="445"/>
      <c r="M660" s="445"/>
      <c r="N660" s="445"/>
      <c r="O660" s="445"/>
      <c r="P660" s="445"/>
      <c r="Q660" s="445"/>
      <c r="R660" s="445"/>
      <c r="S660" s="445"/>
      <c r="T660" s="445"/>
      <c r="U660" s="445"/>
      <c r="V660" s="445"/>
      <c r="W660" s="445"/>
      <c r="X660" s="445"/>
      <c r="Y660" s="445"/>
      <c r="Z660" s="445"/>
    </row>
    <row r="661" spans="1:26" ht="15.75" customHeight="1" x14ac:dyDescent="0.25">
      <c r="A661" s="445"/>
      <c r="B661" s="445"/>
      <c r="C661" s="445"/>
      <c r="D661" s="445"/>
      <c r="E661" s="445"/>
      <c r="F661" s="445"/>
      <c r="G661" s="534"/>
      <c r="H661" s="531"/>
      <c r="I661" s="445"/>
      <c r="J661" s="445"/>
      <c r="K661" s="445"/>
      <c r="L661" s="445"/>
      <c r="M661" s="445"/>
      <c r="N661" s="445"/>
      <c r="O661" s="445"/>
      <c r="P661" s="445"/>
      <c r="Q661" s="445"/>
      <c r="R661" s="445"/>
      <c r="S661" s="445"/>
      <c r="T661" s="445"/>
      <c r="U661" s="445"/>
      <c r="V661" s="445"/>
      <c r="W661" s="445"/>
      <c r="X661" s="445"/>
      <c r="Y661" s="445"/>
      <c r="Z661" s="445"/>
    </row>
    <row r="662" spans="1:26" ht="15.75" customHeight="1" x14ac:dyDescent="0.25">
      <c r="A662" s="445"/>
      <c r="B662" s="445"/>
      <c r="C662" s="445"/>
      <c r="D662" s="445"/>
      <c r="E662" s="445"/>
      <c r="F662" s="445"/>
      <c r="G662" s="534"/>
      <c r="H662" s="531"/>
      <c r="I662" s="445"/>
      <c r="J662" s="445"/>
      <c r="K662" s="445"/>
      <c r="L662" s="445"/>
      <c r="M662" s="445"/>
      <c r="N662" s="445"/>
      <c r="O662" s="445"/>
      <c r="P662" s="445"/>
      <c r="Q662" s="445"/>
      <c r="R662" s="445"/>
      <c r="S662" s="445"/>
      <c r="T662" s="445"/>
      <c r="U662" s="445"/>
      <c r="V662" s="445"/>
      <c r="W662" s="445"/>
      <c r="X662" s="445"/>
      <c r="Y662" s="445"/>
      <c r="Z662" s="445"/>
    </row>
    <row r="663" spans="1:26" ht="15.75" customHeight="1" x14ac:dyDescent="0.25">
      <c r="A663" s="445"/>
      <c r="B663" s="445"/>
      <c r="C663" s="445"/>
      <c r="D663" s="445"/>
      <c r="E663" s="445"/>
      <c r="F663" s="445"/>
      <c r="G663" s="534"/>
      <c r="H663" s="531"/>
      <c r="I663" s="445"/>
      <c r="J663" s="445"/>
      <c r="K663" s="445"/>
      <c r="L663" s="445"/>
      <c r="M663" s="445"/>
      <c r="N663" s="445"/>
      <c r="O663" s="445"/>
      <c r="P663" s="445"/>
      <c r="Q663" s="445"/>
      <c r="R663" s="445"/>
      <c r="S663" s="445"/>
      <c r="T663" s="445"/>
      <c r="U663" s="445"/>
      <c r="V663" s="445"/>
      <c r="W663" s="445"/>
      <c r="X663" s="445"/>
      <c r="Y663" s="445"/>
      <c r="Z663" s="445"/>
    </row>
    <row r="664" spans="1:26" ht="15.75" customHeight="1" x14ac:dyDescent="0.25">
      <c r="A664" s="445"/>
      <c r="B664" s="445"/>
      <c r="C664" s="445"/>
      <c r="D664" s="445"/>
      <c r="E664" s="445"/>
      <c r="F664" s="445"/>
      <c r="G664" s="534"/>
      <c r="H664" s="531"/>
      <c r="I664" s="445"/>
      <c r="J664" s="445"/>
      <c r="K664" s="445"/>
      <c r="L664" s="445"/>
      <c r="M664" s="445"/>
      <c r="N664" s="445"/>
      <c r="O664" s="445"/>
      <c r="P664" s="445"/>
      <c r="Q664" s="445"/>
      <c r="R664" s="445"/>
      <c r="S664" s="445"/>
      <c r="T664" s="445"/>
      <c r="U664" s="445"/>
      <c r="V664" s="445"/>
      <c r="W664" s="445"/>
      <c r="X664" s="445"/>
      <c r="Y664" s="445"/>
      <c r="Z664" s="445"/>
    </row>
    <row r="665" spans="1:26" ht="15.75" customHeight="1" x14ac:dyDescent="0.25">
      <c r="A665" s="445"/>
      <c r="B665" s="445"/>
      <c r="C665" s="445"/>
      <c r="D665" s="445"/>
      <c r="E665" s="445"/>
      <c r="F665" s="445"/>
      <c r="G665" s="534"/>
      <c r="H665" s="531"/>
      <c r="I665" s="445"/>
      <c r="J665" s="445"/>
      <c r="K665" s="445"/>
      <c r="L665" s="445"/>
      <c r="M665" s="445"/>
      <c r="N665" s="445"/>
      <c r="O665" s="445"/>
      <c r="P665" s="445"/>
      <c r="Q665" s="445"/>
      <c r="R665" s="445"/>
      <c r="S665" s="445"/>
      <c r="T665" s="445"/>
      <c r="U665" s="445"/>
      <c r="V665" s="445"/>
      <c r="W665" s="445"/>
      <c r="X665" s="445"/>
      <c r="Y665" s="445"/>
      <c r="Z665" s="445"/>
    </row>
    <row r="666" spans="1:26" ht="15.75" customHeight="1" x14ac:dyDescent="0.25">
      <c r="A666" s="445"/>
      <c r="B666" s="445"/>
      <c r="C666" s="445"/>
      <c r="D666" s="445"/>
      <c r="E666" s="445"/>
      <c r="F666" s="445"/>
      <c r="G666" s="534"/>
      <c r="H666" s="531"/>
      <c r="I666" s="445"/>
      <c r="J666" s="445"/>
      <c r="K666" s="445"/>
      <c r="L666" s="445"/>
      <c r="M666" s="445"/>
      <c r="N666" s="445"/>
      <c r="O666" s="445"/>
      <c r="P666" s="445"/>
      <c r="Q666" s="445"/>
      <c r="R666" s="445"/>
      <c r="S666" s="445"/>
      <c r="T666" s="445"/>
      <c r="U666" s="445"/>
      <c r="V666" s="445"/>
      <c r="W666" s="445"/>
      <c r="X666" s="445"/>
      <c r="Y666" s="445"/>
      <c r="Z666" s="445"/>
    </row>
    <row r="667" spans="1:26" ht="15.75" customHeight="1" x14ac:dyDescent="0.25">
      <c r="A667" s="445"/>
      <c r="B667" s="445"/>
      <c r="C667" s="445"/>
      <c r="D667" s="445"/>
      <c r="E667" s="445"/>
      <c r="F667" s="445"/>
      <c r="G667" s="534"/>
      <c r="H667" s="531"/>
      <c r="I667" s="445"/>
      <c r="J667" s="445"/>
      <c r="K667" s="445"/>
      <c r="L667" s="445"/>
      <c r="M667" s="445"/>
      <c r="N667" s="445"/>
      <c r="O667" s="445"/>
      <c r="P667" s="445"/>
      <c r="Q667" s="445"/>
      <c r="R667" s="445"/>
      <c r="S667" s="445"/>
      <c r="T667" s="445"/>
      <c r="U667" s="445"/>
      <c r="V667" s="445"/>
      <c r="W667" s="445"/>
      <c r="X667" s="445"/>
      <c r="Y667" s="445"/>
      <c r="Z667" s="445"/>
    </row>
    <row r="668" spans="1:26" ht="15.75" customHeight="1" x14ac:dyDescent="0.25">
      <c r="A668" s="445"/>
      <c r="B668" s="445"/>
      <c r="C668" s="445"/>
      <c r="D668" s="445"/>
      <c r="E668" s="445"/>
      <c r="F668" s="445"/>
      <c r="G668" s="534"/>
      <c r="H668" s="531"/>
      <c r="I668" s="445"/>
      <c r="J668" s="445"/>
      <c r="K668" s="445"/>
      <c r="L668" s="445"/>
      <c r="M668" s="445"/>
      <c r="N668" s="445"/>
      <c r="O668" s="445"/>
      <c r="P668" s="445"/>
      <c r="Q668" s="445"/>
      <c r="R668" s="445"/>
      <c r="S668" s="445"/>
      <c r="T668" s="445"/>
      <c r="U668" s="445"/>
      <c r="V668" s="445"/>
      <c r="W668" s="445"/>
      <c r="X668" s="445"/>
      <c r="Y668" s="445"/>
      <c r="Z668" s="445"/>
    </row>
    <row r="669" spans="1:26" ht="15.75" customHeight="1" x14ac:dyDescent="0.25">
      <c r="A669" s="445"/>
      <c r="B669" s="445"/>
      <c r="C669" s="445"/>
      <c r="D669" s="445"/>
      <c r="E669" s="445"/>
      <c r="F669" s="445"/>
      <c r="G669" s="534"/>
      <c r="H669" s="531"/>
      <c r="I669" s="445"/>
      <c r="J669" s="445"/>
      <c r="K669" s="445"/>
      <c r="L669" s="445"/>
      <c r="M669" s="445"/>
      <c r="N669" s="445"/>
      <c r="O669" s="445"/>
      <c r="P669" s="445"/>
      <c r="Q669" s="445"/>
      <c r="R669" s="445"/>
      <c r="S669" s="445"/>
      <c r="T669" s="445"/>
      <c r="U669" s="445"/>
      <c r="V669" s="445"/>
      <c r="W669" s="445"/>
      <c r="X669" s="445"/>
      <c r="Y669" s="445"/>
      <c r="Z669" s="445"/>
    </row>
    <row r="670" spans="1:26" ht="15.75" customHeight="1" x14ac:dyDescent="0.25">
      <c r="A670" s="445"/>
      <c r="B670" s="445"/>
      <c r="C670" s="445"/>
      <c r="D670" s="445"/>
      <c r="E670" s="445"/>
      <c r="F670" s="445"/>
      <c r="G670" s="534"/>
      <c r="H670" s="531"/>
      <c r="I670" s="445"/>
      <c r="J670" s="445"/>
      <c r="K670" s="445"/>
      <c r="L670" s="445"/>
      <c r="M670" s="445"/>
      <c r="N670" s="445"/>
      <c r="O670" s="445"/>
      <c r="P670" s="445"/>
      <c r="Q670" s="445"/>
      <c r="R670" s="445"/>
      <c r="S670" s="445"/>
      <c r="T670" s="445"/>
      <c r="U670" s="445"/>
      <c r="V670" s="445"/>
      <c r="W670" s="445"/>
      <c r="X670" s="445"/>
      <c r="Y670" s="445"/>
      <c r="Z670" s="445"/>
    </row>
    <row r="671" spans="1:26" ht="15.75" customHeight="1" x14ac:dyDescent="0.25">
      <c r="A671" s="445"/>
      <c r="B671" s="445"/>
      <c r="C671" s="445"/>
      <c r="D671" s="445"/>
      <c r="E671" s="445"/>
      <c r="F671" s="445"/>
      <c r="G671" s="534"/>
      <c r="H671" s="531"/>
      <c r="I671" s="445"/>
      <c r="J671" s="445"/>
      <c r="K671" s="445"/>
      <c r="L671" s="445"/>
      <c r="M671" s="445"/>
      <c r="N671" s="445"/>
      <c r="O671" s="445"/>
      <c r="P671" s="445"/>
      <c r="Q671" s="445"/>
      <c r="R671" s="445"/>
      <c r="S671" s="445"/>
      <c r="T671" s="445"/>
      <c r="U671" s="445"/>
      <c r="V671" s="445"/>
      <c r="W671" s="445"/>
      <c r="X671" s="445"/>
      <c r="Y671" s="445"/>
      <c r="Z671" s="445"/>
    </row>
    <row r="672" spans="1:26" ht="15.75" customHeight="1" x14ac:dyDescent="0.25">
      <c r="A672" s="445"/>
      <c r="B672" s="445"/>
      <c r="C672" s="445"/>
      <c r="D672" s="445"/>
      <c r="E672" s="445"/>
      <c r="F672" s="445"/>
      <c r="G672" s="534"/>
      <c r="H672" s="531"/>
      <c r="I672" s="445"/>
      <c r="J672" s="445"/>
      <c r="K672" s="445"/>
      <c r="L672" s="445"/>
      <c r="M672" s="445"/>
      <c r="N672" s="445"/>
      <c r="O672" s="445"/>
      <c r="P672" s="445"/>
      <c r="Q672" s="445"/>
      <c r="R672" s="445"/>
      <c r="S672" s="445"/>
      <c r="T672" s="445"/>
      <c r="U672" s="445"/>
      <c r="V672" s="445"/>
      <c r="W672" s="445"/>
      <c r="X672" s="445"/>
      <c r="Y672" s="445"/>
      <c r="Z672" s="445"/>
    </row>
    <row r="673" spans="1:26" ht="15.75" customHeight="1" x14ac:dyDescent="0.25">
      <c r="A673" s="445"/>
      <c r="B673" s="445"/>
      <c r="C673" s="445"/>
      <c r="D673" s="445"/>
      <c r="E673" s="445"/>
      <c r="F673" s="445"/>
      <c r="G673" s="534"/>
      <c r="H673" s="531"/>
      <c r="I673" s="445"/>
      <c r="J673" s="445"/>
      <c r="K673" s="445"/>
      <c r="L673" s="445"/>
      <c r="M673" s="445"/>
      <c r="N673" s="445"/>
      <c r="O673" s="445"/>
      <c r="P673" s="445"/>
      <c r="Q673" s="445"/>
      <c r="R673" s="445"/>
      <c r="S673" s="445"/>
      <c r="T673" s="445"/>
      <c r="U673" s="445"/>
      <c r="V673" s="445"/>
      <c r="W673" s="445"/>
      <c r="X673" s="445"/>
      <c r="Y673" s="445"/>
      <c r="Z673" s="445"/>
    </row>
    <row r="674" spans="1:26" ht="15.75" customHeight="1" x14ac:dyDescent="0.25">
      <c r="A674" s="445"/>
      <c r="B674" s="445"/>
      <c r="C674" s="445"/>
      <c r="D674" s="445"/>
      <c r="E674" s="445"/>
      <c r="F674" s="445"/>
      <c r="G674" s="534"/>
      <c r="H674" s="531"/>
      <c r="I674" s="445"/>
      <c r="J674" s="445"/>
      <c r="K674" s="445"/>
      <c r="L674" s="445"/>
      <c r="M674" s="445"/>
      <c r="N674" s="445"/>
      <c r="O674" s="445"/>
      <c r="P674" s="445"/>
      <c r="Q674" s="445"/>
      <c r="R674" s="445"/>
      <c r="S674" s="445"/>
      <c r="T674" s="445"/>
      <c r="U674" s="445"/>
      <c r="V674" s="445"/>
      <c r="W674" s="445"/>
      <c r="X674" s="445"/>
      <c r="Y674" s="445"/>
      <c r="Z674" s="445"/>
    </row>
    <row r="675" spans="1:26" ht="15.75" customHeight="1" x14ac:dyDescent="0.25">
      <c r="A675" s="445"/>
      <c r="B675" s="445"/>
      <c r="C675" s="445"/>
      <c r="D675" s="445"/>
      <c r="E675" s="445"/>
      <c r="F675" s="445"/>
      <c r="G675" s="534"/>
      <c r="H675" s="531"/>
      <c r="I675" s="445"/>
      <c r="J675" s="445"/>
      <c r="K675" s="445"/>
      <c r="L675" s="445"/>
      <c r="M675" s="445"/>
      <c r="N675" s="445"/>
      <c r="O675" s="445"/>
      <c r="P675" s="445"/>
      <c r="Q675" s="445"/>
      <c r="R675" s="445"/>
      <c r="S675" s="445"/>
      <c r="T675" s="445"/>
      <c r="U675" s="445"/>
      <c r="V675" s="445"/>
      <c r="W675" s="445"/>
      <c r="X675" s="445"/>
      <c r="Y675" s="445"/>
      <c r="Z675" s="445"/>
    </row>
    <row r="676" spans="1:26" ht="15.75" customHeight="1" x14ac:dyDescent="0.25">
      <c r="A676" s="445"/>
      <c r="B676" s="445"/>
      <c r="C676" s="445"/>
      <c r="D676" s="445"/>
      <c r="E676" s="445"/>
      <c r="F676" s="445"/>
      <c r="G676" s="534"/>
      <c r="H676" s="531"/>
      <c r="I676" s="445"/>
      <c r="J676" s="445"/>
      <c r="K676" s="445"/>
      <c r="L676" s="445"/>
      <c r="M676" s="445"/>
      <c r="N676" s="445"/>
      <c r="O676" s="445"/>
      <c r="P676" s="445"/>
      <c r="Q676" s="445"/>
      <c r="R676" s="445"/>
      <c r="S676" s="445"/>
      <c r="T676" s="445"/>
      <c r="U676" s="445"/>
      <c r="V676" s="445"/>
      <c r="W676" s="445"/>
      <c r="X676" s="445"/>
      <c r="Y676" s="445"/>
      <c r="Z676" s="445"/>
    </row>
    <row r="677" spans="1:26" ht="15.75" customHeight="1" x14ac:dyDescent="0.25">
      <c r="A677" s="445"/>
      <c r="B677" s="445"/>
      <c r="C677" s="445"/>
      <c r="D677" s="445"/>
      <c r="E677" s="445"/>
      <c r="F677" s="445"/>
      <c r="G677" s="534"/>
      <c r="H677" s="531"/>
      <c r="I677" s="445"/>
      <c r="J677" s="445"/>
      <c r="K677" s="445"/>
      <c r="L677" s="445"/>
      <c r="M677" s="445"/>
      <c r="N677" s="445"/>
      <c r="O677" s="445"/>
      <c r="P677" s="445"/>
      <c r="Q677" s="445"/>
      <c r="R677" s="445"/>
      <c r="S677" s="445"/>
      <c r="T677" s="445"/>
      <c r="U677" s="445"/>
      <c r="V677" s="445"/>
      <c r="W677" s="445"/>
      <c r="X677" s="445"/>
      <c r="Y677" s="445"/>
      <c r="Z677" s="445"/>
    </row>
    <row r="678" spans="1:26" ht="15.75" customHeight="1" x14ac:dyDescent="0.25">
      <c r="A678" s="445"/>
      <c r="B678" s="445"/>
      <c r="C678" s="445"/>
      <c r="D678" s="445"/>
      <c r="E678" s="445"/>
      <c r="F678" s="445"/>
      <c r="G678" s="534"/>
      <c r="H678" s="531"/>
      <c r="I678" s="445"/>
      <c r="J678" s="445"/>
      <c r="K678" s="445"/>
      <c r="L678" s="445"/>
      <c r="M678" s="445"/>
      <c r="N678" s="445"/>
      <c r="O678" s="445"/>
      <c r="P678" s="445"/>
      <c r="Q678" s="445"/>
      <c r="R678" s="445"/>
      <c r="S678" s="445"/>
      <c r="T678" s="445"/>
      <c r="U678" s="445"/>
      <c r="V678" s="445"/>
      <c r="W678" s="445"/>
      <c r="X678" s="445"/>
      <c r="Y678" s="445"/>
      <c r="Z678" s="445"/>
    </row>
    <row r="679" spans="1:26" ht="15.75" customHeight="1" x14ac:dyDescent="0.25">
      <c r="A679" s="445"/>
      <c r="B679" s="445"/>
      <c r="C679" s="445"/>
      <c r="D679" s="445"/>
      <c r="E679" s="445"/>
      <c r="F679" s="445"/>
      <c r="G679" s="534"/>
      <c r="H679" s="531"/>
      <c r="I679" s="445"/>
      <c r="J679" s="445"/>
      <c r="K679" s="445"/>
      <c r="L679" s="445"/>
      <c r="M679" s="445"/>
      <c r="N679" s="445"/>
      <c r="O679" s="445"/>
      <c r="P679" s="445"/>
      <c r="Q679" s="445"/>
      <c r="R679" s="445"/>
      <c r="S679" s="445"/>
      <c r="T679" s="445"/>
      <c r="U679" s="445"/>
      <c r="V679" s="445"/>
      <c r="W679" s="445"/>
      <c r="X679" s="445"/>
      <c r="Y679" s="445"/>
      <c r="Z679" s="445"/>
    </row>
    <row r="680" spans="1:26" ht="15.75" customHeight="1" x14ac:dyDescent="0.25">
      <c r="A680" s="445"/>
      <c r="B680" s="445"/>
      <c r="C680" s="445"/>
      <c r="D680" s="445"/>
      <c r="E680" s="445"/>
      <c r="F680" s="445"/>
      <c r="G680" s="534"/>
      <c r="H680" s="531"/>
      <c r="I680" s="445"/>
      <c r="J680" s="445"/>
      <c r="K680" s="445"/>
      <c r="L680" s="445"/>
      <c r="M680" s="445"/>
      <c r="N680" s="445"/>
      <c r="O680" s="445"/>
      <c r="P680" s="445"/>
      <c r="Q680" s="445"/>
      <c r="R680" s="445"/>
      <c r="S680" s="445"/>
      <c r="T680" s="445"/>
      <c r="U680" s="445"/>
      <c r="V680" s="445"/>
      <c r="W680" s="445"/>
      <c r="X680" s="445"/>
      <c r="Y680" s="445"/>
      <c r="Z680" s="445"/>
    </row>
    <row r="681" spans="1:26" ht="15.75" customHeight="1" x14ac:dyDescent="0.25">
      <c r="A681" s="445"/>
      <c r="B681" s="445"/>
      <c r="C681" s="445"/>
      <c r="D681" s="445"/>
      <c r="E681" s="445"/>
      <c r="F681" s="445"/>
      <c r="G681" s="534"/>
      <c r="H681" s="531"/>
      <c r="I681" s="445"/>
      <c r="J681" s="445"/>
      <c r="K681" s="445"/>
      <c r="L681" s="445"/>
      <c r="M681" s="445"/>
      <c r="N681" s="445"/>
      <c r="O681" s="445"/>
      <c r="P681" s="445"/>
      <c r="Q681" s="445"/>
      <c r="R681" s="445"/>
      <c r="S681" s="445"/>
      <c r="T681" s="445"/>
      <c r="U681" s="445"/>
      <c r="V681" s="445"/>
      <c r="W681" s="445"/>
      <c r="X681" s="445"/>
      <c r="Y681" s="445"/>
      <c r="Z681" s="445"/>
    </row>
    <row r="682" spans="1:26" ht="15.75" customHeight="1" x14ac:dyDescent="0.25">
      <c r="A682" s="445"/>
      <c r="B682" s="445"/>
      <c r="C682" s="445"/>
      <c r="D682" s="445"/>
      <c r="E682" s="445"/>
      <c r="F682" s="445"/>
      <c r="G682" s="534"/>
      <c r="H682" s="531"/>
      <c r="I682" s="445"/>
      <c r="J682" s="445"/>
      <c r="K682" s="445"/>
      <c r="L682" s="445"/>
      <c r="M682" s="445"/>
      <c r="N682" s="445"/>
      <c r="O682" s="445"/>
      <c r="P682" s="445"/>
      <c r="Q682" s="445"/>
      <c r="R682" s="445"/>
      <c r="S682" s="445"/>
      <c r="T682" s="445"/>
      <c r="U682" s="445"/>
      <c r="V682" s="445"/>
      <c r="W682" s="445"/>
      <c r="X682" s="445"/>
      <c r="Y682" s="445"/>
      <c r="Z682" s="445"/>
    </row>
    <row r="683" spans="1:26" ht="15.75" customHeight="1" x14ac:dyDescent="0.25">
      <c r="A683" s="445"/>
      <c r="B683" s="445"/>
      <c r="C683" s="445"/>
      <c r="D683" s="445"/>
      <c r="E683" s="445"/>
      <c r="F683" s="445"/>
      <c r="G683" s="534"/>
      <c r="H683" s="531"/>
      <c r="I683" s="445"/>
      <c r="J683" s="445"/>
      <c r="K683" s="445"/>
      <c r="L683" s="445"/>
      <c r="M683" s="445"/>
      <c r="N683" s="445"/>
      <c r="O683" s="445"/>
      <c r="P683" s="445"/>
      <c r="Q683" s="445"/>
      <c r="R683" s="445"/>
      <c r="S683" s="445"/>
      <c r="T683" s="445"/>
      <c r="U683" s="445"/>
      <c r="V683" s="445"/>
      <c r="W683" s="445"/>
      <c r="X683" s="445"/>
      <c r="Y683" s="445"/>
      <c r="Z683" s="445"/>
    </row>
    <row r="684" spans="1:26" ht="15.75" customHeight="1" x14ac:dyDescent="0.25">
      <c r="A684" s="445"/>
      <c r="B684" s="445"/>
      <c r="C684" s="445"/>
      <c r="D684" s="445"/>
      <c r="E684" s="445"/>
      <c r="F684" s="445"/>
      <c r="G684" s="534"/>
      <c r="H684" s="531"/>
      <c r="I684" s="445"/>
      <c r="J684" s="445"/>
      <c r="K684" s="445"/>
      <c r="L684" s="445"/>
      <c r="M684" s="445"/>
      <c r="N684" s="445"/>
      <c r="O684" s="445"/>
      <c r="P684" s="445"/>
      <c r="Q684" s="445"/>
      <c r="R684" s="445"/>
      <c r="S684" s="445"/>
      <c r="T684" s="445"/>
      <c r="U684" s="445"/>
      <c r="V684" s="445"/>
      <c r="W684" s="445"/>
      <c r="X684" s="445"/>
      <c r="Y684" s="445"/>
      <c r="Z684" s="445"/>
    </row>
    <row r="685" spans="1:26" ht="15.75" customHeight="1" x14ac:dyDescent="0.25">
      <c r="A685" s="445"/>
      <c r="B685" s="445"/>
      <c r="C685" s="445"/>
      <c r="D685" s="445"/>
      <c r="E685" s="445"/>
      <c r="F685" s="445"/>
      <c r="G685" s="534"/>
      <c r="H685" s="531"/>
      <c r="I685" s="445"/>
      <c r="J685" s="445"/>
      <c r="K685" s="445"/>
      <c r="L685" s="445"/>
      <c r="M685" s="445"/>
      <c r="N685" s="445"/>
      <c r="O685" s="445"/>
      <c r="P685" s="445"/>
      <c r="Q685" s="445"/>
      <c r="R685" s="445"/>
      <c r="S685" s="445"/>
      <c r="T685" s="445"/>
      <c r="U685" s="445"/>
      <c r="V685" s="445"/>
      <c r="W685" s="445"/>
      <c r="X685" s="445"/>
      <c r="Y685" s="445"/>
      <c r="Z685" s="445"/>
    </row>
    <row r="686" spans="1:26" ht="15.75" customHeight="1" x14ac:dyDescent="0.25">
      <c r="A686" s="445"/>
      <c r="B686" s="445"/>
      <c r="C686" s="445"/>
      <c r="D686" s="445"/>
      <c r="E686" s="445"/>
      <c r="F686" s="445"/>
      <c r="G686" s="534"/>
      <c r="H686" s="531"/>
      <c r="I686" s="445"/>
      <c r="J686" s="445"/>
      <c r="K686" s="445"/>
      <c r="L686" s="445"/>
      <c r="M686" s="445"/>
      <c r="N686" s="445"/>
      <c r="O686" s="445"/>
      <c r="P686" s="445"/>
      <c r="Q686" s="445"/>
      <c r="R686" s="445"/>
      <c r="S686" s="445"/>
      <c r="T686" s="445"/>
      <c r="U686" s="445"/>
      <c r="V686" s="445"/>
      <c r="W686" s="445"/>
      <c r="X686" s="445"/>
      <c r="Y686" s="445"/>
      <c r="Z686" s="445"/>
    </row>
    <row r="687" spans="1:26" ht="15.75" customHeight="1" x14ac:dyDescent="0.25">
      <c r="A687" s="445"/>
      <c r="B687" s="445"/>
      <c r="C687" s="445"/>
      <c r="D687" s="445"/>
      <c r="E687" s="445"/>
      <c r="F687" s="445"/>
      <c r="G687" s="534"/>
      <c r="H687" s="531"/>
      <c r="I687" s="445"/>
      <c r="J687" s="445"/>
      <c r="K687" s="445"/>
      <c r="L687" s="445"/>
      <c r="M687" s="445"/>
      <c r="N687" s="445"/>
      <c r="O687" s="445"/>
      <c r="P687" s="445"/>
      <c r="Q687" s="445"/>
      <c r="R687" s="445"/>
      <c r="S687" s="445"/>
      <c r="T687" s="445"/>
      <c r="U687" s="445"/>
      <c r="V687" s="445"/>
      <c r="W687" s="445"/>
      <c r="X687" s="445"/>
      <c r="Y687" s="445"/>
      <c r="Z687" s="445"/>
    </row>
    <row r="688" spans="1:26" ht="15.75" customHeight="1" x14ac:dyDescent="0.25">
      <c r="A688" s="445"/>
      <c r="B688" s="445"/>
      <c r="C688" s="445"/>
      <c r="D688" s="445"/>
      <c r="E688" s="445"/>
      <c r="F688" s="445"/>
      <c r="G688" s="534"/>
      <c r="H688" s="531"/>
      <c r="I688" s="445"/>
      <c r="J688" s="445"/>
      <c r="K688" s="445"/>
      <c r="L688" s="445"/>
      <c r="M688" s="445"/>
      <c r="N688" s="445"/>
      <c r="O688" s="445"/>
      <c r="P688" s="445"/>
      <c r="Q688" s="445"/>
      <c r="R688" s="445"/>
      <c r="S688" s="445"/>
      <c r="T688" s="445"/>
      <c r="U688" s="445"/>
      <c r="V688" s="445"/>
      <c r="W688" s="445"/>
      <c r="X688" s="445"/>
      <c r="Y688" s="445"/>
      <c r="Z688" s="445"/>
    </row>
    <row r="689" spans="1:26" ht="15.75" customHeight="1" x14ac:dyDescent="0.25">
      <c r="A689" s="445"/>
      <c r="B689" s="445"/>
      <c r="C689" s="445"/>
      <c r="D689" s="445"/>
      <c r="E689" s="445"/>
      <c r="F689" s="445"/>
      <c r="G689" s="534"/>
      <c r="H689" s="531"/>
      <c r="I689" s="445"/>
      <c r="J689" s="445"/>
      <c r="K689" s="445"/>
      <c r="L689" s="445"/>
      <c r="M689" s="445"/>
      <c r="N689" s="445"/>
      <c r="O689" s="445"/>
      <c r="P689" s="445"/>
      <c r="Q689" s="445"/>
      <c r="R689" s="445"/>
      <c r="S689" s="445"/>
      <c r="T689" s="445"/>
      <c r="U689" s="445"/>
      <c r="V689" s="445"/>
      <c r="W689" s="445"/>
      <c r="X689" s="445"/>
      <c r="Y689" s="445"/>
      <c r="Z689" s="445"/>
    </row>
    <row r="690" spans="1:26" ht="15.75" customHeight="1" x14ac:dyDescent="0.25">
      <c r="A690" s="445"/>
      <c r="B690" s="445"/>
      <c r="C690" s="445"/>
      <c r="D690" s="445"/>
      <c r="E690" s="445"/>
      <c r="F690" s="445"/>
      <c r="G690" s="534"/>
      <c r="H690" s="531"/>
      <c r="I690" s="445"/>
      <c r="J690" s="445"/>
      <c r="K690" s="445"/>
      <c r="L690" s="445"/>
      <c r="M690" s="445"/>
      <c r="N690" s="445"/>
      <c r="O690" s="445"/>
      <c r="P690" s="445"/>
      <c r="Q690" s="445"/>
      <c r="R690" s="445"/>
      <c r="S690" s="445"/>
      <c r="T690" s="445"/>
      <c r="U690" s="445"/>
      <c r="V690" s="445"/>
      <c r="W690" s="445"/>
      <c r="X690" s="445"/>
      <c r="Y690" s="445"/>
      <c r="Z690" s="445"/>
    </row>
    <row r="691" spans="1:26" ht="15.75" customHeight="1" x14ac:dyDescent="0.25">
      <c r="A691" s="445"/>
      <c r="B691" s="445"/>
      <c r="C691" s="445"/>
      <c r="D691" s="445"/>
      <c r="E691" s="445"/>
      <c r="F691" s="445"/>
      <c r="G691" s="534"/>
      <c r="H691" s="531"/>
      <c r="I691" s="445"/>
      <c r="J691" s="445"/>
      <c r="K691" s="445"/>
      <c r="L691" s="445"/>
      <c r="M691" s="445"/>
      <c r="N691" s="445"/>
      <c r="O691" s="445"/>
      <c r="P691" s="445"/>
      <c r="Q691" s="445"/>
      <c r="R691" s="445"/>
      <c r="S691" s="445"/>
      <c r="T691" s="445"/>
      <c r="U691" s="445"/>
      <c r="V691" s="445"/>
      <c r="W691" s="445"/>
      <c r="X691" s="445"/>
      <c r="Y691" s="445"/>
      <c r="Z691" s="445"/>
    </row>
    <row r="692" spans="1:26" ht="15.75" customHeight="1" x14ac:dyDescent="0.25">
      <c r="A692" s="445"/>
      <c r="B692" s="445"/>
      <c r="C692" s="445"/>
      <c r="D692" s="445"/>
      <c r="E692" s="445"/>
      <c r="F692" s="445"/>
      <c r="G692" s="534"/>
      <c r="H692" s="531"/>
      <c r="I692" s="445"/>
      <c r="J692" s="445"/>
      <c r="K692" s="445"/>
      <c r="L692" s="445"/>
      <c r="M692" s="445"/>
      <c r="N692" s="445"/>
      <c r="O692" s="445"/>
      <c r="P692" s="445"/>
      <c r="Q692" s="445"/>
      <c r="R692" s="445"/>
      <c r="S692" s="445"/>
      <c r="T692" s="445"/>
      <c r="U692" s="445"/>
      <c r="V692" s="445"/>
      <c r="W692" s="445"/>
      <c r="X692" s="445"/>
      <c r="Y692" s="445"/>
      <c r="Z692" s="445"/>
    </row>
    <row r="693" spans="1:26" ht="15.75" customHeight="1" x14ac:dyDescent="0.25">
      <c r="A693" s="445"/>
      <c r="B693" s="445"/>
      <c r="C693" s="445"/>
      <c r="D693" s="445"/>
      <c r="E693" s="445"/>
      <c r="F693" s="445"/>
      <c r="G693" s="534"/>
      <c r="H693" s="531"/>
      <c r="I693" s="445"/>
      <c r="J693" s="445"/>
      <c r="K693" s="445"/>
      <c r="L693" s="445"/>
      <c r="M693" s="445"/>
      <c r="N693" s="445"/>
      <c r="O693" s="445"/>
      <c r="P693" s="445"/>
      <c r="Q693" s="445"/>
      <c r="R693" s="445"/>
      <c r="S693" s="445"/>
      <c r="T693" s="445"/>
      <c r="U693" s="445"/>
      <c r="V693" s="445"/>
      <c r="W693" s="445"/>
      <c r="X693" s="445"/>
      <c r="Y693" s="445"/>
      <c r="Z693" s="445"/>
    </row>
    <row r="694" spans="1:26" ht="15.75" customHeight="1" x14ac:dyDescent="0.25">
      <c r="A694" s="445"/>
      <c r="B694" s="445"/>
      <c r="C694" s="445"/>
      <c r="D694" s="445"/>
      <c r="E694" s="445"/>
      <c r="F694" s="445"/>
      <c r="G694" s="534"/>
      <c r="H694" s="531"/>
      <c r="I694" s="445"/>
      <c r="J694" s="445"/>
      <c r="K694" s="445"/>
      <c r="L694" s="445"/>
      <c r="M694" s="445"/>
      <c r="N694" s="445"/>
      <c r="O694" s="445"/>
      <c r="P694" s="445"/>
      <c r="Q694" s="445"/>
      <c r="R694" s="445"/>
      <c r="S694" s="445"/>
      <c r="T694" s="445"/>
      <c r="U694" s="445"/>
      <c r="V694" s="445"/>
      <c r="W694" s="445"/>
      <c r="X694" s="445"/>
      <c r="Y694" s="445"/>
      <c r="Z694" s="445"/>
    </row>
    <row r="695" spans="1:26" ht="15.75" customHeight="1" x14ac:dyDescent="0.25">
      <c r="A695" s="445"/>
      <c r="B695" s="445"/>
      <c r="C695" s="445"/>
      <c r="D695" s="445"/>
      <c r="E695" s="445"/>
      <c r="F695" s="445"/>
      <c r="G695" s="534"/>
      <c r="H695" s="531"/>
      <c r="I695" s="445"/>
      <c r="J695" s="445"/>
      <c r="K695" s="445"/>
      <c r="L695" s="445"/>
      <c r="M695" s="445"/>
      <c r="N695" s="445"/>
      <c r="O695" s="445"/>
      <c r="P695" s="445"/>
      <c r="Q695" s="445"/>
      <c r="R695" s="445"/>
      <c r="S695" s="445"/>
      <c r="T695" s="445"/>
      <c r="U695" s="445"/>
      <c r="V695" s="445"/>
      <c r="W695" s="445"/>
      <c r="X695" s="445"/>
      <c r="Y695" s="445"/>
      <c r="Z695" s="445"/>
    </row>
    <row r="696" spans="1:26" ht="15.75" customHeight="1" x14ac:dyDescent="0.25">
      <c r="A696" s="445"/>
      <c r="B696" s="445"/>
      <c r="C696" s="445"/>
      <c r="D696" s="445"/>
      <c r="E696" s="445"/>
      <c r="F696" s="445"/>
      <c r="G696" s="534"/>
      <c r="H696" s="531"/>
      <c r="I696" s="445"/>
      <c r="J696" s="445"/>
      <c r="K696" s="445"/>
      <c r="L696" s="445"/>
      <c r="M696" s="445"/>
      <c r="N696" s="445"/>
      <c r="O696" s="445"/>
      <c r="P696" s="445"/>
      <c r="Q696" s="445"/>
      <c r="R696" s="445"/>
      <c r="S696" s="445"/>
      <c r="T696" s="445"/>
      <c r="U696" s="445"/>
      <c r="V696" s="445"/>
      <c r="W696" s="445"/>
      <c r="X696" s="445"/>
      <c r="Y696" s="445"/>
      <c r="Z696" s="445"/>
    </row>
    <row r="697" spans="1:26" ht="15.75" customHeight="1" x14ac:dyDescent="0.25">
      <c r="A697" s="445"/>
      <c r="B697" s="445"/>
      <c r="C697" s="445"/>
      <c r="D697" s="445"/>
      <c r="E697" s="445"/>
      <c r="F697" s="445"/>
      <c r="G697" s="534"/>
      <c r="H697" s="531"/>
      <c r="I697" s="445"/>
      <c r="J697" s="445"/>
      <c r="K697" s="445"/>
      <c r="L697" s="445"/>
      <c r="M697" s="445"/>
      <c r="N697" s="445"/>
      <c r="O697" s="445"/>
      <c r="P697" s="445"/>
      <c r="Q697" s="445"/>
      <c r="R697" s="445"/>
      <c r="S697" s="445"/>
      <c r="T697" s="445"/>
      <c r="U697" s="445"/>
      <c r="V697" s="445"/>
      <c r="W697" s="445"/>
      <c r="X697" s="445"/>
      <c r="Y697" s="445"/>
      <c r="Z697" s="445"/>
    </row>
    <row r="698" spans="1:26" ht="15.75" customHeight="1" x14ac:dyDescent="0.25">
      <c r="A698" s="445"/>
      <c r="B698" s="445"/>
      <c r="C698" s="445"/>
      <c r="D698" s="445"/>
      <c r="E698" s="445"/>
      <c r="F698" s="445"/>
      <c r="G698" s="534"/>
      <c r="H698" s="531"/>
      <c r="I698" s="445"/>
      <c r="J698" s="445"/>
      <c r="K698" s="445"/>
      <c r="L698" s="445"/>
      <c r="M698" s="445"/>
      <c r="N698" s="445"/>
      <c r="O698" s="445"/>
      <c r="P698" s="445"/>
      <c r="Q698" s="445"/>
      <c r="R698" s="445"/>
      <c r="S698" s="445"/>
      <c r="T698" s="445"/>
      <c r="U698" s="445"/>
      <c r="V698" s="445"/>
      <c r="W698" s="445"/>
      <c r="X698" s="445"/>
      <c r="Y698" s="445"/>
      <c r="Z698" s="445"/>
    </row>
    <row r="699" spans="1:26" ht="15.75" customHeight="1" x14ac:dyDescent="0.25">
      <c r="A699" s="445"/>
      <c r="B699" s="445"/>
      <c r="C699" s="445"/>
      <c r="D699" s="445"/>
      <c r="E699" s="445"/>
      <c r="F699" s="445"/>
      <c r="G699" s="534"/>
      <c r="H699" s="531"/>
      <c r="I699" s="445"/>
      <c r="J699" s="445"/>
      <c r="K699" s="445"/>
      <c r="L699" s="445"/>
      <c r="M699" s="445"/>
      <c r="N699" s="445"/>
      <c r="O699" s="445"/>
      <c r="P699" s="445"/>
      <c r="Q699" s="445"/>
      <c r="R699" s="445"/>
      <c r="S699" s="445"/>
      <c r="T699" s="445"/>
      <c r="U699" s="445"/>
      <c r="V699" s="445"/>
      <c r="W699" s="445"/>
      <c r="X699" s="445"/>
      <c r="Y699" s="445"/>
      <c r="Z699" s="445"/>
    </row>
    <row r="700" spans="1:26" ht="15.75" customHeight="1" x14ac:dyDescent="0.25">
      <c r="A700" s="445"/>
      <c r="B700" s="445"/>
      <c r="C700" s="445"/>
      <c r="D700" s="445"/>
      <c r="E700" s="445"/>
      <c r="F700" s="445"/>
      <c r="G700" s="534"/>
      <c r="H700" s="531"/>
      <c r="I700" s="445"/>
      <c r="J700" s="445"/>
      <c r="K700" s="445"/>
      <c r="L700" s="445"/>
      <c r="M700" s="445"/>
      <c r="N700" s="445"/>
      <c r="O700" s="445"/>
      <c r="P700" s="445"/>
      <c r="Q700" s="445"/>
      <c r="R700" s="445"/>
      <c r="S700" s="445"/>
      <c r="T700" s="445"/>
      <c r="U700" s="445"/>
      <c r="V700" s="445"/>
      <c r="W700" s="445"/>
      <c r="X700" s="445"/>
      <c r="Y700" s="445"/>
      <c r="Z700" s="445"/>
    </row>
    <row r="701" spans="1:26" ht="15.75" customHeight="1" x14ac:dyDescent="0.25">
      <c r="A701" s="445"/>
      <c r="B701" s="445"/>
      <c r="C701" s="445"/>
      <c r="D701" s="445"/>
      <c r="E701" s="445"/>
      <c r="F701" s="445"/>
      <c r="G701" s="534"/>
      <c r="H701" s="531"/>
      <c r="I701" s="445"/>
      <c r="J701" s="445"/>
      <c r="K701" s="445"/>
      <c r="L701" s="445"/>
      <c r="M701" s="445"/>
      <c r="N701" s="445"/>
      <c r="O701" s="445"/>
      <c r="P701" s="445"/>
      <c r="Q701" s="445"/>
      <c r="R701" s="445"/>
      <c r="S701" s="445"/>
      <c r="T701" s="445"/>
      <c r="U701" s="445"/>
      <c r="V701" s="445"/>
      <c r="W701" s="445"/>
      <c r="X701" s="445"/>
      <c r="Y701" s="445"/>
      <c r="Z701" s="445"/>
    </row>
    <row r="702" spans="1:26" ht="15.75" customHeight="1" x14ac:dyDescent="0.25">
      <c r="A702" s="445"/>
      <c r="B702" s="445"/>
      <c r="C702" s="445"/>
      <c r="D702" s="445"/>
      <c r="E702" s="445"/>
      <c r="F702" s="445"/>
      <c r="G702" s="534"/>
      <c r="H702" s="531"/>
      <c r="I702" s="445"/>
      <c r="J702" s="445"/>
      <c r="K702" s="445"/>
      <c r="L702" s="445"/>
      <c r="M702" s="445"/>
      <c r="N702" s="445"/>
      <c r="O702" s="445"/>
      <c r="P702" s="445"/>
      <c r="Q702" s="445"/>
      <c r="R702" s="445"/>
      <c r="S702" s="445"/>
      <c r="T702" s="445"/>
      <c r="U702" s="445"/>
      <c r="V702" s="445"/>
      <c r="W702" s="445"/>
      <c r="X702" s="445"/>
      <c r="Y702" s="445"/>
      <c r="Z702" s="445"/>
    </row>
    <row r="703" spans="1:26" ht="15.75" customHeight="1" x14ac:dyDescent="0.25">
      <c r="A703" s="445"/>
      <c r="B703" s="445"/>
      <c r="C703" s="445"/>
      <c r="D703" s="445"/>
      <c r="E703" s="445"/>
      <c r="F703" s="445"/>
      <c r="G703" s="534"/>
      <c r="H703" s="531"/>
      <c r="I703" s="445"/>
      <c r="J703" s="445"/>
      <c r="K703" s="445"/>
      <c r="L703" s="445"/>
      <c r="M703" s="445"/>
      <c r="N703" s="445"/>
      <c r="O703" s="445"/>
      <c r="P703" s="445"/>
      <c r="Q703" s="445"/>
      <c r="R703" s="445"/>
      <c r="S703" s="445"/>
      <c r="T703" s="445"/>
      <c r="U703" s="445"/>
      <c r="V703" s="445"/>
      <c r="W703" s="445"/>
      <c r="X703" s="445"/>
      <c r="Y703" s="445"/>
      <c r="Z703" s="445"/>
    </row>
    <row r="704" spans="1:26" ht="15.75" customHeight="1" x14ac:dyDescent="0.25">
      <c r="A704" s="445"/>
      <c r="B704" s="445"/>
      <c r="C704" s="445"/>
      <c r="D704" s="445"/>
      <c r="E704" s="445"/>
      <c r="F704" s="445"/>
      <c r="G704" s="534"/>
      <c r="H704" s="531"/>
      <c r="I704" s="445"/>
      <c r="J704" s="445"/>
      <c r="K704" s="445"/>
      <c r="L704" s="445"/>
      <c r="M704" s="445"/>
      <c r="N704" s="445"/>
      <c r="O704" s="445"/>
      <c r="P704" s="445"/>
      <c r="Q704" s="445"/>
      <c r="R704" s="445"/>
      <c r="S704" s="445"/>
      <c r="T704" s="445"/>
      <c r="U704" s="445"/>
      <c r="V704" s="445"/>
      <c r="W704" s="445"/>
      <c r="X704" s="445"/>
      <c r="Y704" s="445"/>
      <c r="Z704" s="445"/>
    </row>
    <row r="705" spans="1:26" ht="15.75" customHeight="1" x14ac:dyDescent="0.25">
      <c r="A705" s="445"/>
      <c r="B705" s="445"/>
      <c r="C705" s="445"/>
      <c r="D705" s="445"/>
      <c r="E705" s="445"/>
      <c r="F705" s="445"/>
      <c r="G705" s="534"/>
      <c r="H705" s="531"/>
      <c r="I705" s="445"/>
      <c r="J705" s="445"/>
      <c r="K705" s="445"/>
      <c r="L705" s="445"/>
      <c r="M705" s="445"/>
      <c r="N705" s="445"/>
      <c r="O705" s="445"/>
      <c r="P705" s="445"/>
      <c r="Q705" s="445"/>
      <c r="R705" s="445"/>
      <c r="S705" s="445"/>
      <c r="T705" s="445"/>
      <c r="U705" s="445"/>
      <c r="V705" s="445"/>
      <c r="W705" s="445"/>
      <c r="X705" s="445"/>
      <c r="Y705" s="445"/>
      <c r="Z705" s="445"/>
    </row>
    <row r="706" spans="1:26" ht="15.75" customHeight="1" x14ac:dyDescent="0.25">
      <c r="A706" s="445"/>
      <c r="B706" s="445"/>
      <c r="C706" s="445"/>
      <c r="D706" s="445"/>
      <c r="E706" s="445"/>
      <c r="F706" s="445"/>
      <c r="G706" s="534"/>
      <c r="H706" s="531"/>
      <c r="I706" s="445"/>
      <c r="J706" s="445"/>
      <c r="K706" s="445"/>
      <c r="L706" s="445"/>
      <c r="M706" s="445"/>
      <c r="N706" s="445"/>
      <c r="O706" s="445"/>
      <c r="P706" s="445"/>
      <c r="Q706" s="445"/>
      <c r="R706" s="445"/>
      <c r="S706" s="445"/>
      <c r="T706" s="445"/>
      <c r="U706" s="445"/>
      <c r="V706" s="445"/>
      <c r="W706" s="445"/>
      <c r="X706" s="445"/>
      <c r="Y706" s="445"/>
      <c r="Z706" s="445"/>
    </row>
    <row r="707" spans="1:26" ht="15.75" customHeight="1" x14ac:dyDescent="0.25">
      <c r="A707" s="445"/>
      <c r="B707" s="445"/>
      <c r="C707" s="445"/>
      <c r="D707" s="445"/>
      <c r="E707" s="445"/>
      <c r="F707" s="445"/>
      <c r="G707" s="534"/>
      <c r="H707" s="531"/>
      <c r="I707" s="445"/>
      <c r="J707" s="445"/>
      <c r="K707" s="445"/>
      <c r="L707" s="445"/>
      <c r="M707" s="445"/>
      <c r="N707" s="445"/>
      <c r="O707" s="445"/>
      <c r="P707" s="445"/>
      <c r="Q707" s="445"/>
      <c r="R707" s="445"/>
      <c r="S707" s="445"/>
      <c r="T707" s="445"/>
      <c r="U707" s="445"/>
      <c r="V707" s="445"/>
      <c r="W707" s="445"/>
      <c r="X707" s="445"/>
      <c r="Y707" s="445"/>
      <c r="Z707" s="445"/>
    </row>
    <row r="708" spans="1:26" ht="15.75" customHeight="1" x14ac:dyDescent="0.25">
      <c r="A708" s="445"/>
      <c r="B708" s="445"/>
      <c r="C708" s="445"/>
      <c r="D708" s="445"/>
      <c r="E708" s="445"/>
      <c r="F708" s="445"/>
      <c r="G708" s="534"/>
      <c r="H708" s="531"/>
      <c r="I708" s="445"/>
      <c r="J708" s="445"/>
      <c r="K708" s="445"/>
      <c r="L708" s="445"/>
      <c r="M708" s="445"/>
      <c r="N708" s="445"/>
      <c r="O708" s="445"/>
      <c r="P708" s="445"/>
      <c r="Q708" s="445"/>
      <c r="R708" s="445"/>
      <c r="S708" s="445"/>
      <c r="T708" s="445"/>
      <c r="U708" s="445"/>
      <c r="V708" s="445"/>
      <c r="W708" s="445"/>
      <c r="X708" s="445"/>
      <c r="Y708" s="445"/>
      <c r="Z708" s="445"/>
    </row>
    <row r="709" spans="1:26" ht="15.75" customHeight="1" x14ac:dyDescent="0.25">
      <c r="A709" s="445"/>
      <c r="B709" s="445"/>
      <c r="C709" s="445"/>
      <c r="D709" s="445"/>
      <c r="E709" s="445"/>
      <c r="F709" s="445"/>
      <c r="G709" s="534"/>
      <c r="H709" s="531"/>
      <c r="I709" s="445"/>
      <c r="J709" s="445"/>
      <c r="K709" s="445"/>
      <c r="L709" s="445"/>
      <c r="M709" s="445"/>
      <c r="N709" s="445"/>
      <c r="O709" s="445"/>
      <c r="P709" s="445"/>
      <c r="Q709" s="445"/>
      <c r="R709" s="445"/>
      <c r="S709" s="445"/>
      <c r="T709" s="445"/>
      <c r="U709" s="445"/>
      <c r="V709" s="445"/>
      <c r="W709" s="445"/>
      <c r="X709" s="445"/>
      <c r="Y709" s="445"/>
      <c r="Z709" s="445"/>
    </row>
    <row r="710" spans="1:26" ht="15.75" customHeight="1" x14ac:dyDescent="0.25">
      <c r="A710" s="445"/>
      <c r="B710" s="445"/>
      <c r="C710" s="445"/>
      <c r="D710" s="445"/>
      <c r="E710" s="445"/>
      <c r="F710" s="445"/>
      <c r="G710" s="534"/>
      <c r="H710" s="531"/>
      <c r="I710" s="445"/>
      <c r="J710" s="445"/>
      <c r="K710" s="445"/>
      <c r="L710" s="445"/>
      <c r="M710" s="445"/>
      <c r="N710" s="445"/>
      <c r="O710" s="445"/>
      <c r="P710" s="445"/>
      <c r="Q710" s="445"/>
      <c r="R710" s="445"/>
      <c r="S710" s="445"/>
      <c r="T710" s="445"/>
      <c r="U710" s="445"/>
      <c r="V710" s="445"/>
      <c r="W710" s="445"/>
      <c r="X710" s="445"/>
      <c r="Y710" s="445"/>
      <c r="Z710" s="445"/>
    </row>
    <row r="711" spans="1:26" ht="15.75" customHeight="1" x14ac:dyDescent="0.25">
      <c r="A711" s="445"/>
      <c r="B711" s="445"/>
      <c r="C711" s="445"/>
      <c r="D711" s="445"/>
      <c r="E711" s="445"/>
      <c r="F711" s="445"/>
      <c r="G711" s="534"/>
      <c r="H711" s="531"/>
      <c r="I711" s="445"/>
      <c r="J711" s="445"/>
      <c r="K711" s="445"/>
      <c r="L711" s="445"/>
      <c r="M711" s="445"/>
      <c r="N711" s="445"/>
      <c r="O711" s="445"/>
      <c r="P711" s="445"/>
      <c r="Q711" s="445"/>
      <c r="R711" s="445"/>
      <c r="S711" s="445"/>
      <c r="T711" s="445"/>
      <c r="U711" s="445"/>
      <c r="V711" s="445"/>
      <c r="W711" s="445"/>
      <c r="X711" s="445"/>
      <c r="Y711" s="445"/>
      <c r="Z711" s="445"/>
    </row>
    <row r="712" spans="1:26" ht="15.75" customHeight="1" x14ac:dyDescent="0.25">
      <c r="A712" s="445"/>
      <c r="B712" s="445"/>
      <c r="C712" s="445"/>
      <c r="D712" s="445"/>
      <c r="E712" s="445"/>
      <c r="F712" s="445"/>
      <c r="G712" s="534"/>
      <c r="H712" s="531"/>
      <c r="I712" s="445"/>
      <c r="J712" s="445"/>
      <c r="K712" s="445"/>
      <c r="L712" s="445"/>
      <c r="M712" s="445"/>
      <c r="N712" s="445"/>
      <c r="O712" s="445"/>
      <c r="P712" s="445"/>
      <c r="Q712" s="445"/>
      <c r="R712" s="445"/>
      <c r="S712" s="445"/>
      <c r="T712" s="445"/>
      <c r="U712" s="445"/>
      <c r="V712" s="445"/>
      <c r="W712" s="445"/>
      <c r="X712" s="445"/>
      <c r="Y712" s="445"/>
      <c r="Z712" s="445"/>
    </row>
    <row r="713" spans="1:26" ht="15.75" customHeight="1" x14ac:dyDescent="0.25">
      <c r="A713" s="445"/>
      <c r="B713" s="445"/>
      <c r="C713" s="445"/>
      <c r="D713" s="445"/>
      <c r="E713" s="445"/>
      <c r="F713" s="445"/>
      <c r="G713" s="534"/>
      <c r="H713" s="531"/>
      <c r="I713" s="445"/>
      <c r="J713" s="445"/>
      <c r="K713" s="445"/>
      <c r="L713" s="445"/>
      <c r="M713" s="445"/>
      <c r="N713" s="445"/>
      <c r="O713" s="445"/>
      <c r="P713" s="445"/>
      <c r="Q713" s="445"/>
      <c r="R713" s="445"/>
      <c r="S713" s="445"/>
      <c r="T713" s="445"/>
      <c r="U713" s="445"/>
      <c r="V713" s="445"/>
      <c r="W713" s="445"/>
      <c r="X713" s="445"/>
      <c r="Y713" s="445"/>
      <c r="Z713" s="445"/>
    </row>
    <row r="714" spans="1:26" ht="15.75" customHeight="1" x14ac:dyDescent="0.25">
      <c r="A714" s="445"/>
      <c r="B714" s="445"/>
      <c r="C714" s="445"/>
      <c r="D714" s="445"/>
      <c r="E714" s="445"/>
      <c r="F714" s="445"/>
      <c r="G714" s="534"/>
      <c r="H714" s="531"/>
      <c r="I714" s="445"/>
      <c r="J714" s="445"/>
      <c r="K714" s="445"/>
      <c r="L714" s="445"/>
      <c r="M714" s="445"/>
      <c r="N714" s="445"/>
      <c r="O714" s="445"/>
      <c r="P714" s="445"/>
      <c r="Q714" s="445"/>
      <c r="R714" s="445"/>
      <c r="S714" s="445"/>
      <c r="T714" s="445"/>
      <c r="U714" s="445"/>
      <c r="V714" s="445"/>
      <c r="W714" s="445"/>
      <c r="X714" s="445"/>
      <c r="Y714" s="445"/>
      <c r="Z714" s="445"/>
    </row>
    <row r="715" spans="1:26" ht="15.75" customHeight="1" x14ac:dyDescent="0.25">
      <c r="A715" s="445"/>
      <c r="B715" s="445"/>
      <c r="C715" s="445"/>
      <c r="D715" s="445"/>
      <c r="E715" s="445"/>
      <c r="F715" s="445"/>
      <c r="G715" s="534"/>
      <c r="H715" s="531"/>
      <c r="I715" s="445"/>
      <c r="J715" s="445"/>
      <c r="K715" s="445"/>
      <c r="L715" s="445"/>
      <c r="M715" s="445"/>
      <c r="N715" s="445"/>
      <c r="O715" s="445"/>
      <c r="P715" s="445"/>
      <c r="Q715" s="445"/>
      <c r="R715" s="445"/>
      <c r="S715" s="445"/>
      <c r="T715" s="445"/>
      <c r="U715" s="445"/>
      <c r="V715" s="445"/>
      <c r="W715" s="445"/>
      <c r="X715" s="445"/>
      <c r="Y715" s="445"/>
      <c r="Z715" s="445"/>
    </row>
    <row r="716" spans="1:26" ht="15.75" customHeight="1" x14ac:dyDescent="0.25">
      <c r="A716" s="445"/>
      <c r="B716" s="445"/>
      <c r="C716" s="445"/>
      <c r="D716" s="445"/>
      <c r="E716" s="445"/>
      <c r="F716" s="445"/>
      <c r="G716" s="534"/>
      <c r="H716" s="531"/>
      <c r="I716" s="445"/>
      <c r="J716" s="445"/>
      <c r="K716" s="445"/>
      <c r="L716" s="445"/>
      <c r="M716" s="445"/>
      <c r="N716" s="445"/>
      <c r="O716" s="445"/>
      <c r="P716" s="445"/>
      <c r="Q716" s="445"/>
      <c r="R716" s="445"/>
      <c r="S716" s="445"/>
      <c r="T716" s="445"/>
      <c r="U716" s="445"/>
      <c r="V716" s="445"/>
      <c r="W716" s="445"/>
      <c r="X716" s="445"/>
      <c r="Y716" s="445"/>
      <c r="Z716" s="445"/>
    </row>
    <row r="717" spans="1:26" ht="15.75" customHeight="1" x14ac:dyDescent="0.25">
      <c r="A717" s="445"/>
      <c r="B717" s="445"/>
      <c r="C717" s="445"/>
      <c r="D717" s="445"/>
      <c r="E717" s="445"/>
      <c r="F717" s="445"/>
      <c r="G717" s="534"/>
      <c r="H717" s="531"/>
      <c r="I717" s="445"/>
      <c r="J717" s="445"/>
      <c r="K717" s="445"/>
      <c r="L717" s="445"/>
      <c r="M717" s="445"/>
      <c r="N717" s="445"/>
      <c r="O717" s="445"/>
      <c r="P717" s="445"/>
      <c r="Q717" s="445"/>
      <c r="R717" s="445"/>
      <c r="S717" s="445"/>
      <c r="T717" s="445"/>
      <c r="U717" s="445"/>
      <c r="V717" s="445"/>
      <c r="W717" s="445"/>
      <c r="X717" s="445"/>
      <c r="Y717" s="445"/>
      <c r="Z717" s="445"/>
    </row>
    <row r="718" spans="1:26" ht="15.75" customHeight="1" x14ac:dyDescent="0.25">
      <c r="A718" s="445"/>
      <c r="B718" s="445"/>
      <c r="C718" s="445"/>
      <c r="D718" s="445"/>
      <c r="E718" s="445"/>
      <c r="F718" s="445"/>
      <c r="G718" s="534"/>
      <c r="H718" s="531"/>
      <c r="I718" s="445"/>
      <c r="J718" s="445"/>
      <c r="K718" s="445"/>
      <c r="L718" s="445"/>
      <c r="M718" s="445"/>
      <c r="N718" s="445"/>
      <c r="O718" s="445"/>
      <c r="P718" s="445"/>
      <c r="Q718" s="445"/>
      <c r="R718" s="445"/>
      <c r="S718" s="445"/>
      <c r="T718" s="445"/>
      <c r="U718" s="445"/>
      <c r="V718" s="445"/>
      <c r="W718" s="445"/>
      <c r="X718" s="445"/>
      <c r="Y718" s="445"/>
      <c r="Z718" s="445"/>
    </row>
    <row r="719" spans="1:26" ht="15.75" customHeight="1" x14ac:dyDescent="0.25">
      <c r="A719" s="445"/>
      <c r="B719" s="445"/>
      <c r="C719" s="445"/>
      <c r="D719" s="445"/>
      <c r="E719" s="445"/>
      <c r="F719" s="445"/>
      <c r="G719" s="534"/>
      <c r="H719" s="531"/>
      <c r="I719" s="445"/>
      <c r="J719" s="445"/>
      <c r="K719" s="445"/>
      <c r="L719" s="445"/>
      <c r="M719" s="445"/>
      <c r="N719" s="445"/>
      <c r="O719" s="445"/>
      <c r="P719" s="445"/>
      <c r="Q719" s="445"/>
      <c r="R719" s="445"/>
      <c r="S719" s="445"/>
      <c r="T719" s="445"/>
      <c r="U719" s="445"/>
      <c r="V719" s="445"/>
      <c r="W719" s="445"/>
      <c r="X719" s="445"/>
      <c r="Y719" s="445"/>
      <c r="Z719" s="445"/>
    </row>
    <row r="720" spans="1:26" ht="15.75" customHeight="1" x14ac:dyDescent="0.25">
      <c r="A720" s="445"/>
      <c r="B720" s="445"/>
      <c r="C720" s="445"/>
      <c r="D720" s="445"/>
      <c r="E720" s="445"/>
      <c r="F720" s="445"/>
      <c r="G720" s="534"/>
      <c r="H720" s="531"/>
      <c r="I720" s="445"/>
      <c r="J720" s="445"/>
      <c r="K720" s="445"/>
      <c r="L720" s="445"/>
      <c r="M720" s="445"/>
      <c r="N720" s="445"/>
      <c r="O720" s="445"/>
      <c r="P720" s="445"/>
      <c r="Q720" s="445"/>
      <c r="R720" s="445"/>
      <c r="S720" s="445"/>
      <c r="T720" s="445"/>
      <c r="U720" s="445"/>
      <c r="V720" s="445"/>
      <c r="W720" s="445"/>
      <c r="X720" s="445"/>
      <c r="Y720" s="445"/>
      <c r="Z720" s="445"/>
    </row>
    <row r="721" spans="1:26" ht="15.75" customHeight="1" x14ac:dyDescent="0.25">
      <c r="A721" s="445"/>
      <c r="B721" s="445"/>
      <c r="C721" s="445"/>
      <c r="D721" s="445"/>
      <c r="E721" s="445"/>
      <c r="F721" s="445"/>
      <c r="G721" s="534"/>
      <c r="H721" s="531"/>
      <c r="I721" s="445"/>
      <c r="J721" s="445"/>
      <c r="K721" s="445"/>
      <c r="L721" s="445"/>
      <c r="M721" s="445"/>
      <c r="N721" s="445"/>
      <c r="O721" s="445"/>
      <c r="P721" s="445"/>
      <c r="Q721" s="445"/>
      <c r="R721" s="445"/>
      <c r="S721" s="445"/>
      <c r="T721" s="445"/>
      <c r="U721" s="445"/>
      <c r="V721" s="445"/>
      <c r="W721" s="445"/>
      <c r="X721" s="445"/>
      <c r="Y721" s="445"/>
      <c r="Z721" s="445"/>
    </row>
    <row r="722" spans="1:26" ht="15.75" customHeight="1" x14ac:dyDescent="0.25">
      <c r="A722" s="445"/>
      <c r="B722" s="445"/>
      <c r="C722" s="445"/>
      <c r="D722" s="445"/>
      <c r="E722" s="445"/>
      <c r="F722" s="445"/>
      <c r="G722" s="534"/>
      <c r="H722" s="531"/>
      <c r="I722" s="445"/>
      <c r="J722" s="445"/>
      <c r="K722" s="445"/>
      <c r="L722" s="445"/>
      <c r="M722" s="445"/>
      <c r="N722" s="445"/>
      <c r="O722" s="445"/>
      <c r="P722" s="445"/>
      <c r="Q722" s="445"/>
      <c r="R722" s="445"/>
      <c r="S722" s="445"/>
      <c r="T722" s="445"/>
      <c r="U722" s="445"/>
      <c r="V722" s="445"/>
      <c r="W722" s="445"/>
      <c r="X722" s="445"/>
      <c r="Y722" s="445"/>
      <c r="Z722" s="445"/>
    </row>
    <row r="723" spans="1:26" ht="15.75" customHeight="1" x14ac:dyDescent="0.25">
      <c r="A723" s="445"/>
      <c r="B723" s="445"/>
      <c r="C723" s="445"/>
      <c r="D723" s="445"/>
      <c r="E723" s="445"/>
      <c r="F723" s="445"/>
      <c r="G723" s="534"/>
      <c r="H723" s="531"/>
      <c r="I723" s="445"/>
      <c r="J723" s="445"/>
      <c r="K723" s="445"/>
      <c r="L723" s="445"/>
      <c r="M723" s="445"/>
      <c r="N723" s="445"/>
      <c r="O723" s="445"/>
      <c r="P723" s="445"/>
      <c r="Q723" s="445"/>
      <c r="R723" s="445"/>
      <c r="S723" s="445"/>
      <c r="T723" s="445"/>
      <c r="U723" s="445"/>
      <c r="V723" s="445"/>
      <c r="W723" s="445"/>
      <c r="X723" s="445"/>
      <c r="Y723" s="445"/>
      <c r="Z723" s="445"/>
    </row>
    <row r="724" spans="1:26" ht="15.75" customHeight="1" x14ac:dyDescent="0.25">
      <c r="A724" s="445"/>
      <c r="B724" s="445"/>
      <c r="C724" s="445"/>
      <c r="D724" s="445"/>
      <c r="E724" s="445"/>
      <c r="F724" s="445"/>
      <c r="G724" s="534"/>
      <c r="H724" s="531"/>
      <c r="I724" s="445"/>
      <c r="J724" s="445"/>
      <c r="K724" s="445"/>
      <c r="L724" s="445"/>
      <c r="M724" s="445"/>
      <c r="N724" s="445"/>
      <c r="O724" s="445"/>
      <c r="P724" s="445"/>
      <c r="Q724" s="445"/>
      <c r="R724" s="445"/>
      <c r="S724" s="445"/>
      <c r="T724" s="445"/>
      <c r="U724" s="445"/>
      <c r="V724" s="445"/>
      <c r="W724" s="445"/>
      <c r="X724" s="445"/>
      <c r="Y724" s="445"/>
      <c r="Z724" s="445"/>
    </row>
    <row r="725" spans="1:26" ht="15.75" customHeight="1" x14ac:dyDescent="0.25">
      <c r="A725" s="445"/>
      <c r="B725" s="445"/>
      <c r="C725" s="445"/>
      <c r="D725" s="445"/>
      <c r="E725" s="445"/>
      <c r="F725" s="445"/>
      <c r="G725" s="534"/>
      <c r="H725" s="531"/>
      <c r="I725" s="445"/>
      <c r="J725" s="445"/>
      <c r="K725" s="445"/>
      <c r="L725" s="445"/>
      <c r="M725" s="445"/>
      <c r="N725" s="445"/>
      <c r="O725" s="445"/>
      <c r="P725" s="445"/>
      <c r="Q725" s="445"/>
      <c r="R725" s="445"/>
      <c r="S725" s="445"/>
      <c r="T725" s="445"/>
      <c r="U725" s="445"/>
      <c r="V725" s="445"/>
      <c r="W725" s="445"/>
      <c r="X725" s="445"/>
      <c r="Y725" s="445"/>
      <c r="Z725" s="445"/>
    </row>
    <row r="726" spans="1:26" ht="15.75" customHeight="1" x14ac:dyDescent="0.25">
      <c r="A726" s="445"/>
      <c r="B726" s="445"/>
      <c r="C726" s="445"/>
      <c r="D726" s="445"/>
      <c r="E726" s="445"/>
      <c r="F726" s="445"/>
      <c r="G726" s="534"/>
      <c r="H726" s="531"/>
      <c r="I726" s="445"/>
      <c r="J726" s="445"/>
      <c r="K726" s="445"/>
      <c r="L726" s="445"/>
      <c r="M726" s="445"/>
      <c r="N726" s="445"/>
      <c r="O726" s="445"/>
      <c r="P726" s="445"/>
      <c r="Q726" s="445"/>
      <c r="R726" s="445"/>
      <c r="S726" s="445"/>
      <c r="T726" s="445"/>
      <c r="U726" s="445"/>
      <c r="V726" s="445"/>
      <c r="W726" s="445"/>
      <c r="X726" s="445"/>
      <c r="Y726" s="445"/>
      <c r="Z726" s="445"/>
    </row>
    <row r="727" spans="1:26" ht="15.75" customHeight="1" x14ac:dyDescent="0.25">
      <c r="A727" s="445"/>
      <c r="B727" s="445"/>
      <c r="C727" s="445"/>
      <c r="D727" s="445"/>
      <c r="E727" s="445"/>
      <c r="F727" s="445"/>
      <c r="G727" s="534"/>
      <c r="H727" s="531"/>
      <c r="I727" s="445"/>
      <c r="J727" s="445"/>
      <c r="K727" s="445"/>
      <c r="L727" s="445"/>
      <c r="M727" s="445"/>
      <c r="N727" s="445"/>
      <c r="O727" s="445"/>
      <c r="P727" s="445"/>
      <c r="Q727" s="445"/>
      <c r="R727" s="445"/>
      <c r="S727" s="445"/>
      <c r="T727" s="445"/>
      <c r="U727" s="445"/>
      <c r="V727" s="445"/>
      <c r="W727" s="445"/>
      <c r="X727" s="445"/>
      <c r="Y727" s="445"/>
      <c r="Z727" s="445"/>
    </row>
    <row r="728" spans="1:26" ht="15.75" customHeight="1" x14ac:dyDescent="0.25">
      <c r="A728" s="445"/>
      <c r="B728" s="445"/>
      <c r="C728" s="445"/>
      <c r="D728" s="445"/>
      <c r="E728" s="445"/>
      <c r="F728" s="445"/>
      <c r="G728" s="534"/>
      <c r="H728" s="531"/>
      <c r="I728" s="445"/>
      <c r="J728" s="445"/>
      <c r="K728" s="445"/>
      <c r="L728" s="445"/>
      <c r="M728" s="445"/>
      <c r="N728" s="445"/>
      <c r="O728" s="445"/>
      <c r="P728" s="445"/>
      <c r="Q728" s="445"/>
      <c r="R728" s="445"/>
      <c r="S728" s="445"/>
      <c r="T728" s="445"/>
      <c r="U728" s="445"/>
      <c r="V728" s="445"/>
      <c r="W728" s="445"/>
      <c r="X728" s="445"/>
      <c r="Y728" s="445"/>
      <c r="Z728" s="445"/>
    </row>
    <row r="729" spans="1:26" ht="15.75" customHeight="1" x14ac:dyDescent="0.25">
      <c r="A729" s="445"/>
      <c r="B729" s="445"/>
      <c r="C729" s="445"/>
      <c r="D729" s="445"/>
      <c r="E729" s="445"/>
      <c r="F729" s="445"/>
      <c r="G729" s="534"/>
      <c r="H729" s="531"/>
      <c r="I729" s="445"/>
      <c r="J729" s="445"/>
      <c r="K729" s="445"/>
      <c r="L729" s="445"/>
      <c r="M729" s="445"/>
      <c r="N729" s="445"/>
      <c r="O729" s="445"/>
      <c r="P729" s="445"/>
      <c r="Q729" s="445"/>
      <c r="R729" s="445"/>
      <c r="S729" s="445"/>
      <c r="T729" s="445"/>
      <c r="U729" s="445"/>
      <c r="V729" s="445"/>
      <c r="W729" s="445"/>
      <c r="X729" s="445"/>
      <c r="Y729" s="445"/>
      <c r="Z729" s="445"/>
    </row>
    <row r="730" spans="1:26" ht="15.75" customHeight="1" x14ac:dyDescent="0.25">
      <c r="A730" s="445"/>
      <c r="B730" s="445"/>
      <c r="C730" s="445"/>
      <c r="D730" s="445"/>
      <c r="E730" s="445"/>
      <c r="F730" s="445"/>
      <c r="G730" s="534"/>
      <c r="H730" s="531"/>
      <c r="I730" s="445"/>
      <c r="J730" s="445"/>
      <c r="K730" s="445"/>
      <c r="L730" s="445"/>
      <c r="M730" s="445"/>
      <c r="N730" s="445"/>
      <c r="O730" s="445"/>
      <c r="P730" s="445"/>
      <c r="Q730" s="445"/>
      <c r="R730" s="445"/>
      <c r="S730" s="445"/>
      <c r="T730" s="445"/>
      <c r="U730" s="445"/>
      <c r="V730" s="445"/>
      <c r="W730" s="445"/>
      <c r="X730" s="445"/>
      <c r="Y730" s="445"/>
      <c r="Z730" s="445"/>
    </row>
    <row r="731" spans="1:26" ht="15.75" customHeight="1" x14ac:dyDescent="0.25">
      <c r="A731" s="445"/>
      <c r="B731" s="445"/>
      <c r="C731" s="445"/>
      <c r="D731" s="445"/>
      <c r="E731" s="445"/>
      <c r="F731" s="445"/>
      <c r="G731" s="534"/>
      <c r="H731" s="531"/>
      <c r="I731" s="445"/>
      <c r="J731" s="445"/>
      <c r="K731" s="445"/>
      <c r="L731" s="445"/>
      <c r="M731" s="445"/>
      <c r="N731" s="445"/>
      <c r="O731" s="445"/>
      <c r="P731" s="445"/>
      <c r="Q731" s="445"/>
      <c r="R731" s="445"/>
      <c r="S731" s="445"/>
      <c r="T731" s="445"/>
      <c r="U731" s="445"/>
      <c r="V731" s="445"/>
      <c r="W731" s="445"/>
      <c r="X731" s="445"/>
      <c r="Y731" s="445"/>
      <c r="Z731" s="445"/>
    </row>
    <row r="732" spans="1:26" ht="15.75" customHeight="1" x14ac:dyDescent="0.25">
      <c r="A732" s="445"/>
      <c r="B732" s="445"/>
      <c r="C732" s="445"/>
      <c r="D732" s="445"/>
      <c r="E732" s="445"/>
      <c r="F732" s="445"/>
      <c r="G732" s="534"/>
      <c r="H732" s="531"/>
      <c r="I732" s="445"/>
      <c r="J732" s="445"/>
      <c r="K732" s="445"/>
      <c r="L732" s="445"/>
      <c r="M732" s="445"/>
      <c r="N732" s="445"/>
      <c r="O732" s="445"/>
      <c r="P732" s="445"/>
      <c r="Q732" s="445"/>
      <c r="R732" s="445"/>
      <c r="S732" s="445"/>
      <c r="T732" s="445"/>
      <c r="U732" s="445"/>
      <c r="V732" s="445"/>
      <c r="W732" s="445"/>
      <c r="X732" s="445"/>
      <c r="Y732" s="445"/>
      <c r="Z732" s="445"/>
    </row>
    <row r="733" spans="1:26" ht="15.75" customHeight="1" x14ac:dyDescent="0.25">
      <c r="A733" s="445"/>
      <c r="B733" s="445"/>
      <c r="C733" s="445"/>
      <c r="D733" s="445"/>
      <c r="E733" s="445"/>
      <c r="F733" s="445"/>
      <c r="G733" s="534"/>
      <c r="H733" s="531"/>
      <c r="I733" s="445"/>
      <c r="J733" s="445"/>
      <c r="K733" s="445"/>
      <c r="L733" s="445"/>
      <c r="M733" s="445"/>
      <c r="N733" s="445"/>
      <c r="O733" s="445"/>
      <c r="P733" s="445"/>
      <c r="Q733" s="445"/>
      <c r="R733" s="445"/>
      <c r="S733" s="445"/>
      <c r="T733" s="445"/>
      <c r="U733" s="445"/>
      <c r="V733" s="445"/>
      <c r="W733" s="445"/>
      <c r="X733" s="445"/>
      <c r="Y733" s="445"/>
      <c r="Z733" s="445"/>
    </row>
    <row r="734" spans="1:26" ht="15.75" customHeight="1" x14ac:dyDescent="0.25">
      <c r="A734" s="445"/>
      <c r="B734" s="445"/>
      <c r="C734" s="445"/>
      <c r="D734" s="445"/>
      <c r="E734" s="445"/>
      <c r="F734" s="445"/>
      <c r="G734" s="534"/>
      <c r="H734" s="531"/>
      <c r="I734" s="445"/>
      <c r="J734" s="445"/>
      <c r="K734" s="445"/>
      <c r="L734" s="445"/>
      <c r="M734" s="445"/>
      <c r="N734" s="445"/>
      <c r="O734" s="445"/>
      <c r="P734" s="445"/>
      <c r="Q734" s="445"/>
      <c r="R734" s="445"/>
      <c r="S734" s="445"/>
      <c r="T734" s="445"/>
      <c r="U734" s="445"/>
      <c r="V734" s="445"/>
      <c r="W734" s="445"/>
      <c r="X734" s="445"/>
      <c r="Y734" s="445"/>
      <c r="Z734" s="445"/>
    </row>
    <row r="735" spans="1:26" ht="15.75" customHeight="1" x14ac:dyDescent="0.25">
      <c r="A735" s="445"/>
      <c r="B735" s="445"/>
      <c r="C735" s="445"/>
      <c r="D735" s="445"/>
      <c r="E735" s="445"/>
      <c r="F735" s="445"/>
      <c r="G735" s="534"/>
      <c r="H735" s="531"/>
      <c r="I735" s="445"/>
      <c r="J735" s="445"/>
      <c r="K735" s="445"/>
      <c r="L735" s="445"/>
      <c r="M735" s="445"/>
      <c r="N735" s="445"/>
      <c r="O735" s="445"/>
      <c r="P735" s="445"/>
      <c r="Q735" s="445"/>
      <c r="R735" s="445"/>
      <c r="S735" s="445"/>
      <c r="T735" s="445"/>
      <c r="U735" s="445"/>
      <c r="V735" s="445"/>
      <c r="W735" s="445"/>
      <c r="X735" s="445"/>
      <c r="Y735" s="445"/>
      <c r="Z735" s="445"/>
    </row>
    <row r="736" spans="1:26" ht="15.75" customHeight="1" x14ac:dyDescent="0.25">
      <c r="A736" s="445"/>
      <c r="B736" s="445"/>
      <c r="C736" s="445"/>
      <c r="D736" s="445"/>
      <c r="E736" s="445"/>
      <c r="F736" s="445"/>
      <c r="G736" s="534"/>
      <c r="H736" s="531"/>
      <c r="I736" s="445"/>
      <c r="J736" s="445"/>
      <c r="K736" s="445"/>
      <c r="L736" s="445"/>
      <c r="M736" s="445"/>
      <c r="N736" s="445"/>
      <c r="O736" s="445"/>
      <c r="P736" s="445"/>
      <c r="Q736" s="445"/>
      <c r="R736" s="445"/>
      <c r="S736" s="445"/>
      <c r="T736" s="445"/>
      <c r="U736" s="445"/>
      <c r="V736" s="445"/>
      <c r="W736" s="445"/>
      <c r="X736" s="445"/>
      <c r="Y736" s="445"/>
      <c r="Z736" s="445"/>
    </row>
    <row r="737" spans="1:26" ht="15.75" customHeight="1" x14ac:dyDescent="0.25">
      <c r="A737" s="445"/>
      <c r="B737" s="445"/>
      <c r="C737" s="445"/>
      <c r="D737" s="445"/>
      <c r="E737" s="445"/>
      <c r="F737" s="445"/>
      <c r="G737" s="534"/>
      <c r="H737" s="531"/>
      <c r="I737" s="445"/>
      <c r="J737" s="445"/>
      <c r="K737" s="445"/>
      <c r="L737" s="445"/>
      <c r="M737" s="445"/>
      <c r="N737" s="445"/>
      <c r="O737" s="445"/>
      <c r="P737" s="445"/>
      <c r="Q737" s="445"/>
      <c r="R737" s="445"/>
      <c r="S737" s="445"/>
      <c r="T737" s="445"/>
      <c r="U737" s="445"/>
      <c r="V737" s="445"/>
      <c r="W737" s="445"/>
      <c r="X737" s="445"/>
      <c r="Y737" s="445"/>
      <c r="Z737" s="445"/>
    </row>
    <row r="738" spans="1:26" ht="15.75" customHeight="1" x14ac:dyDescent="0.25">
      <c r="A738" s="445"/>
      <c r="B738" s="445"/>
      <c r="C738" s="445"/>
      <c r="D738" s="445"/>
      <c r="E738" s="445"/>
      <c r="F738" s="445"/>
      <c r="G738" s="534"/>
      <c r="H738" s="531"/>
      <c r="I738" s="445"/>
      <c r="J738" s="445"/>
      <c r="K738" s="445"/>
      <c r="L738" s="445"/>
      <c r="M738" s="445"/>
      <c r="N738" s="445"/>
      <c r="O738" s="445"/>
      <c r="P738" s="445"/>
      <c r="Q738" s="445"/>
      <c r="R738" s="445"/>
      <c r="S738" s="445"/>
      <c r="T738" s="445"/>
      <c r="U738" s="445"/>
      <c r="V738" s="445"/>
      <c r="W738" s="445"/>
      <c r="X738" s="445"/>
      <c r="Y738" s="445"/>
      <c r="Z738" s="445"/>
    </row>
    <row r="739" spans="1:26" ht="15.75" customHeight="1" x14ac:dyDescent="0.25">
      <c r="A739" s="445"/>
      <c r="B739" s="445"/>
      <c r="C739" s="445"/>
      <c r="D739" s="445"/>
      <c r="E739" s="445"/>
      <c r="F739" s="445"/>
      <c r="G739" s="534"/>
      <c r="H739" s="531"/>
      <c r="I739" s="445"/>
      <c r="J739" s="445"/>
      <c r="K739" s="445"/>
      <c r="L739" s="445"/>
      <c r="M739" s="445"/>
      <c r="N739" s="445"/>
      <c r="O739" s="445"/>
      <c r="P739" s="445"/>
      <c r="Q739" s="445"/>
      <c r="R739" s="445"/>
      <c r="S739" s="445"/>
      <c r="T739" s="445"/>
      <c r="U739" s="445"/>
      <c r="V739" s="445"/>
      <c r="W739" s="445"/>
      <c r="X739" s="445"/>
      <c r="Y739" s="445"/>
      <c r="Z739" s="445"/>
    </row>
    <row r="740" spans="1:26" ht="15.75" customHeight="1" x14ac:dyDescent="0.25">
      <c r="A740" s="445"/>
      <c r="B740" s="445"/>
      <c r="C740" s="445"/>
      <c r="D740" s="445"/>
      <c r="E740" s="445"/>
      <c r="F740" s="445"/>
      <c r="G740" s="534"/>
      <c r="H740" s="531"/>
      <c r="I740" s="445"/>
      <c r="J740" s="445"/>
      <c r="K740" s="445"/>
      <c r="L740" s="445"/>
      <c r="M740" s="445"/>
      <c r="N740" s="445"/>
      <c r="O740" s="445"/>
      <c r="P740" s="445"/>
      <c r="Q740" s="445"/>
      <c r="R740" s="445"/>
      <c r="S740" s="445"/>
      <c r="T740" s="445"/>
      <c r="U740" s="445"/>
      <c r="V740" s="445"/>
      <c r="W740" s="445"/>
      <c r="X740" s="445"/>
      <c r="Y740" s="445"/>
      <c r="Z740" s="445"/>
    </row>
    <row r="741" spans="1:26" ht="15.75" customHeight="1" x14ac:dyDescent="0.25">
      <c r="A741" s="445"/>
      <c r="B741" s="445"/>
      <c r="C741" s="445"/>
      <c r="D741" s="445"/>
      <c r="E741" s="445"/>
      <c r="F741" s="445"/>
      <c r="G741" s="534"/>
      <c r="H741" s="531"/>
      <c r="I741" s="445"/>
      <c r="J741" s="445"/>
      <c r="K741" s="445"/>
      <c r="L741" s="445"/>
      <c r="M741" s="445"/>
      <c r="N741" s="445"/>
      <c r="O741" s="445"/>
      <c r="P741" s="445"/>
      <c r="Q741" s="445"/>
      <c r="R741" s="445"/>
      <c r="S741" s="445"/>
      <c r="T741" s="445"/>
      <c r="U741" s="445"/>
      <c r="V741" s="445"/>
      <c r="W741" s="445"/>
      <c r="X741" s="445"/>
      <c r="Y741" s="445"/>
      <c r="Z741" s="445"/>
    </row>
    <row r="742" spans="1:26" ht="15.75" customHeight="1" x14ac:dyDescent="0.25">
      <c r="A742" s="445"/>
      <c r="B742" s="445"/>
      <c r="C742" s="445"/>
      <c r="D742" s="445"/>
      <c r="E742" s="445"/>
      <c r="F742" s="445"/>
      <c r="G742" s="534"/>
      <c r="H742" s="531"/>
      <c r="I742" s="445"/>
      <c r="J742" s="445"/>
      <c r="K742" s="445"/>
      <c r="L742" s="445"/>
      <c r="M742" s="445"/>
      <c r="N742" s="445"/>
      <c r="O742" s="445"/>
      <c r="P742" s="445"/>
      <c r="Q742" s="445"/>
      <c r="R742" s="445"/>
      <c r="S742" s="445"/>
      <c r="T742" s="445"/>
      <c r="U742" s="445"/>
      <c r="V742" s="445"/>
      <c r="W742" s="445"/>
      <c r="X742" s="445"/>
      <c r="Y742" s="445"/>
      <c r="Z742" s="445"/>
    </row>
    <row r="743" spans="1:26" ht="15.75" customHeight="1" x14ac:dyDescent="0.25">
      <c r="A743" s="445"/>
      <c r="B743" s="445"/>
      <c r="C743" s="445"/>
      <c r="D743" s="445"/>
      <c r="E743" s="445"/>
      <c r="F743" s="445"/>
      <c r="G743" s="534"/>
      <c r="H743" s="531"/>
      <c r="I743" s="445"/>
      <c r="J743" s="445"/>
      <c r="K743" s="445"/>
      <c r="L743" s="445"/>
      <c r="M743" s="445"/>
      <c r="N743" s="445"/>
      <c r="O743" s="445"/>
      <c r="P743" s="445"/>
      <c r="Q743" s="445"/>
      <c r="R743" s="445"/>
      <c r="S743" s="445"/>
      <c r="T743" s="445"/>
      <c r="U743" s="445"/>
      <c r="V743" s="445"/>
      <c r="W743" s="445"/>
      <c r="X743" s="445"/>
      <c r="Y743" s="445"/>
      <c r="Z743" s="445"/>
    </row>
    <row r="744" spans="1:26" ht="15.75" customHeight="1" x14ac:dyDescent="0.25">
      <c r="A744" s="445"/>
      <c r="B744" s="445"/>
      <c r="C744" s="445"/>
      <c r="D744" s="445"/>
      <c r="E744" s="445"/>
      <c r="F744" s="445"/>
      <c r="G744" s="534"/>
      <c r="H744" s="531"/>
      <c r="I744" s="445"/>
      <c r="J744" s="445"/>
      <c r="K744" s="445"/>
      <c r="L744" s="445"/>
      <c r="M744" s="445"/>
      <c r="N744" s="445"/>
      <c r="O744" s="445"/>
      <c r="P744" s="445"/>
      <c r="Q744" s="445"/>
      <c r="R744" s="445"/>
      <c r="S744" s="445"/>
      <c r="T744" s="445"/>
      <c r="U744" s="445"/>
      <c r="V744" s="445"/>
      <c r="W744" s="445"/>
      <c r="X744" s="445"/>
      <c r="Y744" s="445"/>
      <c r="Z744" s="445"/>
    </row>
    <row r="745" spans="1:26" ht="15.75" customHeight="1" x14ac:dyDescent="0.25">
      <c r="A745" s="445"/>
      <c r="B745" s="445"/>
      <c r="C745" s="445"/>
      <c r="D745" s="445"/>
      <c r="E745" s="445"/>
      <c r="F745" s="445"/>
      <c r="G745" s="534"/>
      <c r="H745" s="531"/>
      <c r="I745" s="445"/>
      <c r="J745" s="445"/>
      <c r="K745" s="445"/>
      <c r="L745" s="445"/>
      <c r="M745" s="445"/>
      <c r="N745" s="445"/>
      <c r="O745" s="445"/>
      <c r="P745" s="445"/>
      <c r="Q745" s="445"/>
      <c r="R745" s="445"/>
      <c r="S745" s="445"/>
      <c r="T745" s="445"/>
      <c r="U745" s="445"/>
      <c r="V745" s="445"/>
      <c r="W745" s="445"/>
      <c r="X745" s="445"/>
      <c r="Y745" s="445"/>
      <c r="Z745" s="445"/>
    </row>
    <row r="746" spans="1:26" ht="15.75" customHeight="1" x14ac:dyDescent="0.25">
      <c r="A746" s="445"/>
      <c r="B746" s="445"/>
      <c r="C746" s="445"/>
      <c r="D746" s="445"/>
      <c r="E746" s="445"/>
      <c r="F746" s="445"/>
      <c r="G746" s="534"/>
      <c r="H746" s="531"/>
      <c r="I746" s="445"/>
      <c r="J746" s="445"/>
      <c r="K746" s="445"/>
      <c r="L746" s="445"/>
      <c r="M746" s="445"/>
      <c r="N746" s="445"/>
      <c r="O746" s="445"/>
      <c r="P746" s="445"/>
      <c r="Q746" s="445"/>
      <c r="R746" s="445"/>
      <c r="S746" s="445"/>
      <c r="T746" s="445"/>
      <c r="U746" s="445"/>
      <c r="V746" s="445"/>
      <c r="W746" s="445"/>
      <c r="X746" s="445"/>
      <c r="Y746" s="445"/>
      <c r="Z746" s="445"/>
    </row>
    <row r="747" spans="1:26" ht="15.75" customHeight="1" x14ac:dyDescent="0.25">
      <c r="A747" s="445"/>
      <c r="B747" s="445"/>
      <c r="C747" s="445"/>
      <c r="D747" s="445"/>
      <c r="E747" s="445"/>
      <c r="F747" s="445"/>
      <c r="G747" s="534"/>
      <c r="H747" s="531"/>
      <c r="I747" s="445"/>
      <c r="J747" s="445"/>
      <c r="K747" s="445"/>
      <c r="L747" s="445"/>
      <c r="M747" s="445"/>
      <c r="N747" s="445"/>
      <c r="O747" s="445"/>
      <c r="P747" s="445"/>
      <c r="Q747" s="445"/>
      <c r="R747" s="445"/>
      <c r="S747" s="445"/>
      <c r="T747" s="445"/>
      <c r="U747" s="445"/>
      <c r="V747" s="445"/>
      <c r="W747" s="445"/>
      <c r="X747" s="445"/>
      <c r="Y747" s="445"/>
      <c r="Z747" s="445"/>
    </row>
    <row r="748" spans="1:26" ht="15.75" customHeight="1" x14ac:dyDescent="0.25">
      <c r="A748" s="445"/>
      <c r="B748" s="445"/>
      <c r="C748" s="445"/>
      <c r="D748" s="445"/>
      <c r="E748" s="445"/>
      <c r="F748" s="445"/>
      <c r="G748" s="534"/>
      <c r="H748" s="531"/>
      <c r="I748" s="445"/>
      <c r="J748" s="445"/>
      <c r="K748" s="445"/>
      <c r="L748" s="445"/>
      <c r="M748" s="445"/>
      <c r="N748" s="445"/>
      <c r="O748" s="445"/>
      <c r="P748" s="445"/>
      <c r="Q748" s="445"/>
      <c r="R748" s="445"/>
      <c r="S748" s="445"/>
      <c r="T748" s="445"/>
      <c r="U748" s="445"/>
      <c r="V748" s="445"/>
      <c r="W748" s="445"/>
      <c r="X748" s="445"/>
      <c r="Y748" s="445"/>
      <c r="Z748" s="445"/>
    </row>
    <row r="749" spans="1:26" ht="15.75" customHeight="1" x14ac:dyDescent="0.25">
      <c r="A749" s="445"/>
      <c r="B749" s="445"/>
      <c r="C749" s="445"/>
      <c r="D749" s="445"/>
      <c r="E749" s="445"/>
      <c r="F749" s="445"/>
      <c r="G749" s="534"/>
      <c r="H749" s="531"/>
      <c r="I749" s="445"/>
      <c r="J749" s="445"/>
      <c r="K749" s="445"/>
      <c r="L749" s="445"/>
      <c r="M749" s="445"/>
      <c r="N749" s="445"/>
      <c r="O749" s="445"/>
      <c r="P749" s="445"/>
      <c r="Q749" s="445"/>
      <c r="R749" s="445"/>
      <c r="S749" s="445"/>
      <c r="T749" s="445"/>
      <c r="U749" s="445"/>
      <c r="V749" s="445"/>
      <c r="W749" s="445"/>
      <c r="X749" s="445"/>
      <c r="Y749" s="445"/>
      <c r="Z749" s="445"/>
    </row>
    <row r="750" spans="1:26" ht="15.75" customHeight="1" x14ac:dyDescent="0.25">
      <c r="A750" s="445"/>
      <c r="B750" s="445"/>
      <c r="C750" s="445"/>
      <c r="D750" s="445"/>
      <c r="E750" s="445"/>
      <c r="F750" s="445"/>
      <c r="G750" s="534"/>
      <c r="H750" s="531"/>
      <c r="I750" s="445"/>
      <c r="J750" s="445"/>
      <c r="K750" s="445"/>
      <c r="L750" s="445"/>
      <c r="M750" s="445"/>
      <c r="N750" s="445"/>
      <c r="O750" s="445"/>
      <c r="P750" s="445"/>
      <c r="Q750" s="445"/>
      <c r="R750" s="445"/>
      <c r="S750" s="445"/>
      <c r="T750" s="445"/>
      <c r="U750" s="445"/>
      <c r="V750" s="445"/>
      <c r="W750" s="445"/>
      <c r="X750" s="445"/>
      <c r="Y750" s="445"/>
      <c r="Z750" s="445"/>
    </row>
    <row r="751" spans="1:26" ht="15.75" customHeight="1" x14ac:dyDescent="0.25">
      <c r="A751" s="445"/>
      <c r="B751" s="445"/>
      <c r="C751" s="445"/>
      <c r="D751" s="445"/>
      <c r="E751" s="445"/>
      <c r="F751" s="445"/>
      <c r="G751" s="534"/>
      <c r="H751" s="531"/>
      <c r="I751" s="445"/>
      <c r="J751" s="445"/>
      <c r="K751" s="445"/>
      <c r="L751" s="445"/>
      <c r="M751" s="445"/>
      <c r="N751" s="445"/>
      <c r="O751" s="445"/>
      <c r="P751" s="445"/>
      <c r="Q751" s="445"/>
      <c r="R751" s="445"/>
      <c r="S751" s="445"/>
      <c r="T751" s="445"/>
      <c r="U751" s="445"/>
      <c r="V751" s="445"/>
      <c r="W751" s="445"/>
      <c r="X751" s="445"/>
      <c r="Y751" s="445"/>
      <c r="Z751" s="445"/>
    </row>
    <row r="752" spans="1:26" ht="15.75" customHeight="1" x14ac:dyDescent="0.25">
      <c r="A752" s="445"/>
      <c r="B752" s="445"/>
      <c r="C752" s="445"/>
      <c r="D752" s="445"/>
      <c r="E752" s="445"/>
      <c r="F752" s="445"/>
      <c r="G752" s="534"/>
      <c r="H752" s="531"/>
      <c r="I752" s="445"/>
      <c r="J752" s="445"/>
      <c r="K752" s="445"/>
      <c r="L752" s="445"/>
      <c r="M752" s="445"/>
      <c r="N752" s="445"/>
      <c r="O752" s="445"/>
      <c r="P752" s="445"/>
      <c r="Q752" s="445"/>
      <c r="R752" s="445"/>
      <c r="S752" s="445"/>
      <c r="T752" s="445"/>
      <c r="U752" s="445"/>
      <c r="V752" s="445"/>
      <c r="W752" s="445"/>
      <c r="X752" s="445"/>
      <c r="Y752" s="445"/>
      <c r="Z752" s="445"/>
    </row>
    <row r="753" spans="1:26" ht="15.75" customHeight="1" x14ac:dyDescent="0.25">
      <c r="A753" s="445"/>
      <c r="B753" s="445"/>
      <c r="C753" s="445"/>
      <c r="D753" s="445"/>
      <c r="E753" s="445"/>
      <c r="F753" s="445"/>
      <c r="G753" s="534"/>
      <c r="H753" s="531"/>
      <c r="I753" s="445"/>
      <c r="J753" s="445"/>
      <c r="K753" s="445"/>
      <c r="L753" s="445"/>
      <c r="M753" s="445"/>
      <c r="N753" s="445"/>
      <c r="O753" s="445"/>
      <c r="P753" s="445"/>
      <c r="Q753" s="445"/>
      <c r="R753" s="445"/>
      <c r="S753" s="445"/>
      <c r="T753" s="445"/>
      <c r="U753" s="445"/>
      <c r="V753" s="445"/>
      <c r="W753" s="445"/>
      <c r="X753" s="445"/>
      <c r="Y753" s="445"/>
      <c r="Z753" s="445"/>
    </row>
    <row r="754" spans="1:26" ht="15.75" customHeight="1" x14ac:dyDescent="0.25">
      <c r="A754" s="445"/>
      <c r="B754" s="445"/>
      <c r="C754" s="445"/>
      <c r="D754" s="445"/>
      <c r="E754" s="445"/>
      <c r="F754" s="445"/>
      <c r="G754" s="534"/>
      <c r="H754" s="531"/>
      <c r="I754" s="445"/>
      <c r="J754" s="445"/>
      <c r="K754" s="445"/>
      <c r="L754" s="445"/>
      <c r="M754" s="445"/>
      <c r="N754" s="445"/>
      <c r="O754" s="445"/>
      <c r="P754" s="445"/>
      <c r="Q754" s="445"/>
      <c r="R754" s="445"/>
      <c r="S754" s="445"/>
      <c r="T754" s="445"/>
      <c r="U754" s="445"/>
      <c r="V754" s="445"/>
      <c r="W754" s="445"/>
      <c r="X754" s="445"/>
      <c r="Y754" s="445"/>
      <c r="Z754" s="445"/>
    </row>
    <row r="755" spans="1:26" ht="15.75" customHeight="1" x14ac:dyDescent="0.25">
      <c r="A755" s="445"/>
      <c r="B755" s="445"/>
      <c r="C755" s="445"/>
      <c r="D755" s="445"/>
      <c r="E755" s="445"/>
      <c r="F755" s="445"/>
      <c r="G755" s="534"/>
      <c r="H755" s="531"/>
      <c r="I755" s="445"/>
      <c r="J755" s="445"/>
      <c r="K755" s="445"/>
      <c r="L755" s="445"/>
      <c r="M755" s="445"/>
      <c r="N755" s="445"/>
      <c r="O755" s="445"/>
      <c r="P755" s="445"/>
      <c r="Q755" s="445"/>
      <c r="R755" s="445"/>
      <c r="S755" s="445"/>
      <c r="T755" s="445"/>
      <c r="U755" s="445"/>
      <c r="V755" s="445"/>
      <c r="W755" s="445"/>
      <c r="X755" s="445"/>
      <c r="Y755" s="445"/>
      <c r="Z755" s="445"/>
    </row>
    <row r="756" spans="1:26" ht="15.75" customHeight="1" x14ac:dyDescent="0.25">
      <c r="A756" s="445"/>
      <c r="B756" s="445"/>
      <c r="C756" s="445"/>
      <c r="D756" s="445"/>
      <c r="E756" s="445"/>
      <c r="F756" s="445"/>
      <c r="G756" s="534"/>
      <c r="H756" s="531"/>
      <c r="I756" s="445"/>
      <c r="J756" s="445"/>
      <c r="K756" s="445"/>
      <c r="L756" s="445"/>
      <c r="M756" s="445"/>
      <c r="N756" s="445"/>
      <c r="O756" s="445"/>
      <c r="P756" s="445"/>
      <c r="Q756" s="445"/>
      <c r="R756" s="445"/>
      <c r="S756" s="445"/>
      <c r="T756" s="445"/>
      <c r="U756" s="445"/>
      <c r="V756" s="445"/>
      <c r="W756" s="445"/>
      <c r="X756" s="445"/>
      <c r="Y756" s="445"/>
      <c r="Z756" s="445"/>
    </row>
    <row r="757" spans="1:26" ht="15.75" customHeight="1" x14ac:dyDescent="0.25">
      <c r="A757" s="445"/>
      <c r="B757" s="445"/>
      <c r="C757" s="445"/>
      <c r="D757" s="445"/>
      <c r="E757" s="445"/>
      <c r="F757" s="445"/>
      <c r="G757" s="534"/>
      <c r="H757" s="531"/>
      <c r="I757" s="445"/>
      <c r="J757" s="445"/>
      <c r="K757" s="445"/>
      <c r="L757" s="445"/>
      <c r="M757" s="445"/>
      <c r="N757" s="445"/>
      <c r="O757" s="445"/>
      <c r="P757" s="445"/>
      <c r="Q757" s="445"/>
      <c r="R757" s="445"/>
      <c r="S757" s="445"/>
      <c r="T757" s="445"/>
      <c r="U757" s="445"/>
      <c r="V757" s="445"/>
      <c r="W757" s="445"/>
      <c r="X757" s="445"/>
      <c r="Y757" s="445"/>
      <c r="Z757" s="445"/>
    </row>
    <row r="758" spans="1:26" ht="15.75" customHeight="1" x14ac:dyDescent="0.25">
      <c r="A758" s="445"/>
      <c r="B758" s="445"/>
      <c r="C758" s="445"/>
      <c r="D758" s="445"/>
      <c r="E758" s="445"/>
      <c r="F758" s="445"/>
      <c r="G758" s="534"/>
      <c r="H758" s="531"/>
      <c r="I758" s="445"/>
      <c r="J758" s="445"/>
      <c r="K758" s="445"/>
      <c r="L758" s="445"/>
      <c r="M758" s="445"/>
      <c r="N758" s="445"/>
      <c r="O758" s="445"/>
      <c r="P758" s="445"/>
      <c r="Q758" s="445"/>
      <c r="R758" s="445"/>
      <c r="S758" s="445"/>
      <c r="T758" s="445"/>
      <c r="U758" s="445"/>
      <c r="V758" s="445"/>
      <c r="W758" s="445"/>
      <c r="X758" s="445"/>
      <c r="Y758" s="445"/>
      <c r="Z758" s="445"/>
    </row>
    <row r="759" spans="1:26" ht="15.75" customHeight="1" x14ac:dyDescent="0.25">
      <c r="A759" s="445"/>
      <c r="B759" s="445"/>
      <c r="C759" s="445"/>
      <c r="D759" s="445"/>
      <c r="E759" s="445"/>
      <c r="F759" s="445"/>
      <c r="G759" s="534"/>
      <c r="H759" s="531"/>
      <c r="I759" s="445"/>
      <c r="J759" s="445"/>
      <c r="K759" s="445"/>
      <c r="L759" s="445"/>
      <c r="M759" s="445"/>
      <c r="N759" s="445"/>
      <c r="O759" s="445"/>
      <c r="P759" s="445"/>
      <c r="Q759" s="445"/>
      <c r="R759" s="445"/>
      <c r="S759" s="445"/>
      <c r="T759" s="445"/>
      <c r="U759" s="445"/>
      <c r="V759" s="445"/>
      <c r="W759" s="445"/>
      <c r="X759" s="445"/>
      <c r="Y759" s="445"/>
      <c r="Z759" s="445"/>
    </row>
    <row r="760" spans="1:26" ht="15.75" customHeight="1" x14ac:dyDescent="0.25">
      <c r="A760" s="445"/>
      <c r="B760" s="445"/>
      <c r="C760" s="445"/>
      <c r="D760" s="445"/>
      <c r="E760" s="445"/>
      <c r="F760" s="445"/>
      <c r="G760" s="534"/>
      <c r="H760" s="531"/>
      <c r="I760" s="445"/>
      <c r="J760" s="445"/>
      <c r="K760" s="445"/>
      <c r="L760" s="445"/>
      <c r="M760" s="445"/>
      <c r="N760" s="445"/>
      <c r="O760" s="445"/>
      <c r="P760" s="445"/>
      <c r="Q760" s="445"/>
      <c r="R760" s="445"/>
      <c r="S760" s="445"/>
      <c r="T760" s="445"/>
      <c r="U760" s="445"/>
      <c r="V760" s="445"/>
      <c r="W760" s="445"/>
      <c r="X760" s="445"/>
      <c r="Y760" s="445"/>
      <c r="Z760" s="445"/>
    </row>
    <row r="761" spans="1:26" ht="15.75" customHeight="1" x14ac:dyDescent="0.25">
      <c r="A761" s="445"/>
      <c r="B761" s="445"/>
      <c r="C761" s="445"/>
      <c r="D761" s="445"/>
      <c r="E761" s="445"/>
      <c r="F761" s="445"/>
      <c r="G761" s="534"/>
      <c r="H761" s="531"/>
      <c r="I761" s="445"/>
      <c r="J761" s="445"/>
      <c r="K761" s="445"/>
      <c r="L761" s="445"/>
      <c r="M761" s="445"/>
      <c r="N761" s="445"/>
      <c r="O761" s="445"/>
      <c r="P761" s="445"/>
      <c r="Q761" s="445"/>
      <c r="R761" s="445"/>
      <c r="S761" s="445"/>
      <c r="T761" s="445"/>
      <c r="U761" s="445"/>
      <c r="V761" s="445"/>
      <c r="W761" s="445"/>
      <c r="X761" s="445"/>
      <c r="Y761" s="445"/>
      <c r="Z761" s="445"/>
    </row>
    <row r="762" spans="1:26" ht="15.75" customHeight="1" x14ac:dyDescent="0.25">
      <c r="A762" s="445"/>
      <c r="B762" s="445"/>
      <c r="C762" s="445"/>
      <c r="D762" s="445"/>
      <c r="E762" s="445"/>
      <c r="F762" s="445"/>
      <c r="G762" s="534"/>
      <c r="H762" s="531"/>
      <c r="I762" s="445"/>
      <c r="J762" s="445"/>
      <c r="K762" s="445"/>
      <c r="L762" s="445"/>
      <c r="M762" s="445"/>
      <c r="N762" s="445"/>
      <c r="O762" s="445"/>
      <c r="P762" s="445"/>
      <c r="Q762" s="445"/>
      <c r="R762" s="445"/>
      <c r="S762" s="445"/>
      <c r="T762" s="445"/>
      <c r="U762" s="445"/>
      <c r="V762" s="445"/>
      <c r="W762" s="445"/>
      <c r="X762" s="445"/>
      <c r="Y762" s="445"/>
      <c r="Z762" s="445"/>
    </row>
    <row r="763" spans="1:26" ht="15.75" customHeight="1" x14ac:dyDescent="0.25">
      <c r="A763" s="445"/>
      <c r="B763" s="445"/>
      <c r="C763" s="445"/>
      <c r="D763" s="445"/>
      <c r="E763" s="445"/>
      <c r="F763" s="445"/>
      <c r="G763" s="534"/>
      <c r="H763" s="531"/>
      <c r="I763" s="445"/>
      <c r="J763" s="445"/>
      <c r="K763" s="445"/>
      <c r="L763" s="445"/>
      <c r="M763" s="445"/>
      <c r="N763" s="445"/>
      <c r="O763" s="445"/>
      <c r="P763" s="445"/>
      <c r="Q763" s="445"/>
      <c r="R763" s="445"/>
      <c r="S763" s="445"/>
      <c r="T763" s="445"/>
      <c r="U763" s="445"/>
      <c r="V763" s="445"/>
      <c r="W763" s="445"/>
      <c r="X763" s="445"/>
      <c r="Y763" s="445"/>
      <c r="Z763" s="445"/>
    </row>
    <row r="764" spans="1:26" ht="15.75" customHeight="1" x14ac:dyDescent="0.25">
      <c r="A764" s="445"/>
      <c r="B764" s="445"/>
      <c r="C764" s="445"/>
      <c r="D764" s="445"/>
      <c r="E764" s="445"/>
      <c r="F764" s="445"/>
      <c r="G764" s="534"/>
      <c r="H764" s="531"/>
      <c r="I764" s="445"/>
      <c r="J764" s="445"/>
      <c r="K764" s="445"/>
      <c r="L764" s="445"/>
      <c r="M764" s="445"/>
      <c r="N764" s="445"/>
      <c r="O764" s="445"/>
      <c r="P764" s="445"/>
      <c r="Q764" s="445"/>
      <c r="R764" s="445"/>
      <c r="S764" s="445"/>
      <c r="T764" s="445"/>
      <c r="U764" s="445"/>
      <c r="V764" s="445"/>
      <c r="W764" s="445"/>
      <c r="X764" s="445"/>
      <c r="Y764" s="445"/>
      <c r="Z764" s="445"/>
    </row>
    <row r="765" spans="1:26" ht="15.75" customHeight="1" x14ac:dyDescent="0.25">
      <c r="A765" s="445"/>
      <c r="B765" s="445"/>
      <c r="C765" s="445"/>
      <c r="D765" s="445"/>
      <c r="E765" s="445"/>
      <c r="F765" s="445"/>
      <c r="G765" s="534"/>
      <c r="H765" s="531"/>
      <c r="I765" s="445"/>
      <c r="J765" s="445"/>
      <c r="K765" s="445"/>
      <c r="L765" s="445"/>
      <c r="M765" s="445"/>
      <c r="N765" s="445"/>
      <c r="O765" s="445"/>
      <c r="P765" s="445"/>
      <c r="Q765" s="445"/>
      <c r="R765" s="445"/>
      <c r="S765" s="445"/>
      <c r="T765" s="445"/>
      <c r="U765" s="445"/>
      <c r="V765" s="445"/>
      <c r="W765" s="445"/>
      <c r="X765" s="445"/>
      <c r="Y765" s="445"/>
      <c r="Z765" s="445"/>
    </row>
    <row r="766" spans="1:26" ht="15.75" customHeight="1" x14ac:dyDescent="0.25">
      <c r="A766" s="445"/>
      <c r="B766" s="445"/>
      <c r="C766" s="445"/>
      <c r="D766" s="445"/>
      <c r="E766" s="445"/>
      <c r="F766" s="445"/>
      <c r="G766" s="534"/>
      <c r="H766" s="531"/>
      <c r="I766" s="445"/>
      <c r="J766" s="445"/>
      <c r="K766" s="445"/>
      <c r="L766" s="445"/>
      <c r="M766" s="445"/>
      <c r="N766" s="445"/>
      <c r="O766" s="445"/>
      <c r="P766" s="445"/>
      <c r="Q766" s="445"/>
      <c r="R766" s="445"/>
      <c r="S766" s="445"/>
      <c r="T766" s="445"/>
      <c r="U766" s="445"/>
      <c r="V766" s="445"/>
      <c r="W766" s="445"/>
      <c r="X766" s="445"/>
      <c r="Y766" s="445"/>
      <c r="Z766" s="445"/>
    </row>
    <row r="767" spans="1:26" ht="15.75" customHeight="1" x14ac:dyDescent="0.25">
      <c r="A767" s="445"/>
      <c r="B767" s="445"/>
      <c r="C767" s="445"/>
      <c r="D767" s="445"/>
      <c r="E767" s="445"/>
      <c r="F767" s="445"/>
      <c r="G767" s="534"/>
      <c r="H767" s="531"/>
      <c r="I767" s="445"/>
      <c r="J767" s="445"/>
      <c r="K767" s="445"/>
      <c r="L767" s="445"/>
      <c r="M767" s="445"/>
      <c r="N767" s="445"/>
      <c r="O767" s="445"/>
      <c r="P767" s="445"/>
      <c r="Q767" s="445"/>
      <c r="R767" s="445"/>
      <c r="S767" s="445"/>
      <c r="T767" s="445"/>
      <c r="U767" s="445"/>
      <c r="V767" s="445"/>
      <c r="W767" s="445"/>
      <c r="X767" s="445"/>
      <c r="Y767" s="445"/>
      <c r="Z767" s="445"/>
    </row>
    <row r="768" spans="1:26" ht="15.75" customHeight="1" x14ac:dyDescent="0.25">
      <c r="A768" s="445"/>
      <c r="B768" s="445"/>
      <c r="C768" s="445"/>
      <c r="D768" s="445"/>
      <c r="E768" s="445"/>
      <c r="F768" s="445"/>
      <c r="G768" s="534"/>
      <c r="H768" s="531"/>
      <c r="I768" s="445"/>
      <c r="J768" s="445"/>
      <c r="K768" s="445"/>
      <c r="L768" s="445"/>
      <c r="M768" s="445"/>
      <c r="N768" s="445"/>
      <c r="O768" s="445"/>
      <c r="P768" s="445"/>
      <c r="Q768" s="445"/>
      <c r="R768" s="445"/>
      <c r="S768" s="445"/>
      <c r="T768" s="445"/>
      <c r="U768" s="445"/>
      <c r="V768" s="445"/>
      <c r="W768" s="445"/>
      <c r="X768" s="445"/>
      <c r="Y768" s="445"/>
      <c r="Z768" s="445"/>
    </row>
    <row r="769" spans="1:26" ht="15.75" customHeight="1" x14ac:dyDescent="0.25">
      <c r="A769" s="445"/>
      <c r="B769" s="445"/>
      <c r="C769" s="445"/>
      <c r="D769" s="445"/>
      <c r="E769" s="445"/>
      <c r="F769" s="445"/>
      <c r="G769" s="534"/>
      <c r="H769" s="531"/>
      <c r="I769" s="445"/>
      <c r="J769" s="445"/>
      <c r="K769" s="445"/>
      <c r="L769" s="445"/>
      <c r="M769" s="445"/>
      <c r="N769" s="445"/>
      <c r="O769" s="445"/>
      <c r="P769" s="445"/>
      <c r="Q769" s="445"/>
      <c r="R769" s="445"/>
      <c r="S769" s="445"/>
      <c r="T769" s="445"/>
      <c r="U769" s="445"/>
      <c r="V769" s="445"/>
      <c r="W769" s="445"/>
      <c r="X769" s="445"/>
      <c r="Y769" s="445"/>
      <c r="Z769" s="445"/>
    </row>
    <row r="770" spans="1:26" ht="15.75" customHeight="1" x14ac:dyDescent="0.25">
      <c r="A770" s="445"/>
      <c r="B770" s="445"/>
      <c r="C770" s="445"/>
      <c r="D770" s="445"/>
      <c r="E770" s="445"/>
      <c r="F770" s="445"/>
      <c r="G770" s="534"/>
      <c r="H770" s="531"/>
      <c r="I770" s="445"/>
      <c r="J770" s="445"/>
      <c r="K770" s="445"/>
      <c r="L770" s="445"/>
      <c r="M770" s="445"/>
      <c r="N770" s="445"/>
      <c r="O770" s="445"/>
      <c r="P770" s="445"/>
      <c r="Q770" s="445"/>
      <c r="R770" s="445"/>
      <c r="S770" s="445"/>
      <c r="T770" s="445"/>
      <c r="U770" s="445"/>
      <c r="V770" s="445"/>
      <c r="W770" s="445"/>
      <c r="X770" s="445"/>
      <c r="Y770" s="445"/>
      <c r="Z770" s="445"/>
    </row>
    <row r="771" spans="1:26" ht="15.75" customHeight="1" x14ac:dyDescent="0.25">
      <c r="A771" s="445"/>
      <c r="B771" s="445"/>
      <c r="C771" s="445"/>
      <c r="D771" s="445"/>
      <c r="E771" s="445"/>
      <c r="F771" s="445"/>
      <c r="G771" s="534"/>
      <c r="H771" s="531"/>
      <c r="I771" s="445"/>
      <c r="J771" s="445"/>
      <c r="K771" s="445"/>
      <c r="L771" s="445"/>
      <c r="M771" s="445"/>
      <c r="N771" s="445"/>
      <c r="O771" s="445"/>
      <c r="P771" s="445"/>
      <c r="Q771" s="445"/>
      <c r="R771" s="445"/>
      <c r="S771" s="445"/>
      <c r="T771" s="445"/>
      <c r="U771" s="445"/>
      <c r="V771" s="445"/>
      <c r="W771" s="445"/>
      <c r="X771" s="445"/>
      <c r="Y771" s="445"/>
      <c r="Z771" s="445"/>
    </row>
    <row r="772" spans="1:26" ht="15.75" customHeight="1" x14ac:dyDescent="0.25">
      <c r="A772" s="445"/>
      <c r="B772" s="445"/>
      <c r="C772" s="445"/>
      <c r="D772" s="445"/>
      <c r="E772" s="445"/>
      <c r="F772" s="445"/>
      <c r="G772" s="534"/>
      <c r="H772" s="531"/>
      <c r="I772" s="445"/>
      <c r="J772" s="445"/>
      <c r="K772" s="445"/>
      <c r="L772" s="445"/>
      <c r="M772" s="445"/>
      <c r="N772" s="445"/>
      <c r="O772" s="445"/>
      <c r="P772" s="445"/>
      <c r="Q772" s="445"/>
      <c r="R772" s="445"/>
      <c r="S772" s="445"/>
      <c r="T772" s="445"/>
      <c r="U772" s="445"/>
      <c r="V772" s="445"/>
      <c r="W772" s="445"/>
      <c r="X772" s="445"/>
      <c r="Y772" s="445"/>
      <c r="Z772" s="445"/>
    </row>
    <row r="773" spans="1:26" ht="15.75" customHeight="1" x14ac:dyDescent="0.25">
      <c r="A773" s="445"/>
      <c r="B773" s="445"/>
      <c r="C773" s="445"/>
      <c r="D773" s="445"/>
      <c r="E773" s="445"/>
      <c r="F773" s="445"/>
      <c r="G773" s="534"/>
      <c r="H773" s="531"/>
      <c r="I773" s="445"/>
      <c r="J773" s="445"/>
      <c r="K773" s="445"/>
      <c r="L773" s="445"/>
      <c r="M773" s="445"/>
      <c r="N773" s="445"/>
      <c r="O773" s="445"/>
      <c r="P773" s="445"/>
      <c r="Q773" s="445"/>
      <c r="R773" s="445"/>
      <c r="S773" s="445"/>
      <c r="T773" s="445"/>
      <c r="U773" s="445"/>
      <c r="V773" s="445"/>
      <c r="W773" s="445"/>
      <c r="X773" s="445"/>
      <c r="Y773" s="445"/>
      <c r="Z773" s="445"/>
    </row>
    <row r="774" spans="1:26" ht="15.75" customHeight="1" x14ac:dyDescent="0.25">
      <c r="A774" s="445"/>
      <c r="B774" s="445"/>
      <c r="C774" s="445"/>
      <c r="D774" s="445"/>
      <c r="E774" s="445"/>
      <c r="F774" s="445"/>
      <c r="G774" s="534"/>
      <c r="H774" s="531"/>
      <c r="I774" s="445"/>
      <c r="J774" s="445"/>
      <c r="K774" s="445"/>
      <c r="L774" s="445"/>
      <c r="M774" s="445"/>
      <c r="N774" s="445"/>
      <c r="O774" s="445"/>
      <c r="P774" s="445"/>
      <c r="Q774" s="445"/>
      <c r="R774" s="445"/>
      <c r="S774" s="445"/>
      <c r="T774" s="445"/>
      <c r="U774" s="445"/>
      <c r="V774" s="445"/>
      <c r="W774" s="445"/>
      <c r="X774" s="445"/>
      <c r="Y774" s="445"/>
      <c r="Z774" s="445"/>
    </row>
    <row r="775" spans="1:26" ht="15.75" customHeight="1" x14ac:dyDescent="0.25">
      <c r="A775" s="445"/>
      <c r="B775" s="445"/>
      <c r="C775" s="445"/>
      <c r="D775" s="445"/>
      <c r="E775" s="445"/>
      <c r="F775" s="445"/>
      <c r="G775" s="534"/>
      <c r="H775" s="531"/>
      <c r="I775" s="445"/>
      <c r="J775" s="445"/>
      <c r="K775" s="445"/>
      <c r="L775" s="445"/>
      <c r="M775" s="445"/>
      <c r="N775" s="445"/>
      <c r="O775" s="445"/>
      <c r="P775" s="445"/>
      <c r="Q775" s="445"/>
      <c r="R775" s="445"/>
      <c r="S775" s="445"/>
      <c r="T775" s="445"/>
      <c r="U775" s="445"/>
      <c r="V775" s="445"/>
      <c r="W775" s="445"/>
      <c r="X775" s="445"/>
      <c r="Y775" s="445"/>
      <c r="Z775" s="445"/>
    </row>
    <row r="776" spans="1:26" ht="15.75" customHeight="1" x14ac:dyDescent="0.25">
      <c r="A776" s="445"/>
      <c r="B776" s="445"/>
      <c r="C776" s="445"/>
      <c r="D776" s="445"/>
      <c r="E776" s="445"/>
      <c r="F776" s="445"/>
      <c r="G776" s="534"/>
      <c r="H776" s="531"/>
      <c r="I776" s="445"/>
      <c r="J776" s="445"/>
      <c r="K776" s="445"/>
      <c r="L776" s="445"/>
      <c r="M776" s="445"/>
      <c r="N776" s="445"/>
      <c r="O776" s="445"/>
      <c r="P776" s="445"/>
      <c r="Q776" s="445"/>
      <c r="R776" s="445"/>
      <c r="S776" s="445"/>
      <c r="T776" s="445"/>
      <c r="U776" s="445"/>
      <c r="V776" s="445"/>
      <c r="W776" s="445"/>
      <c r="X776" s="445"/>
      <c r="Y776" s="445"/>
      <c r="Z776" s="445"/>
    </row>
    <row r="777" spans="1:26" ht="15.75" customHeight="1" x14ac:dyDescent="0.25">
      <c r="A777" s="445"/>
      <c r="B777" s="445"/>
      <c r="C777" s="445"/>
      <c r="D777" s="445"/>
      <c r="E777" s="445"/>
      <c r="F777" s="445"/>
      <c r="G777" s="534"/>
      <c r="H777" s="531"/>
      <c r="I777" s="445"/>
      <c r="J777" s="445"/>
      <c r="K777" s="445"/>
      <c r="L777" s="445"/>
      <c r="M777" s="445"/>
      <c r="N777" s="445"/>
      <c r="O777" s="445"/>
      <c r="P777" s="445"/>
      <c r="Q777" s="445"/>
      <c r="R777" s="445"/>
      <c r="S777" s="445"/>
      <c r="T777" s="445"/>
      <c r="U777" s="445"/>
      <c r="V777" s="445"/>
      <c r="W777" s="445"/>
      <c r="X777" s="445"/>
      <c r="Y777" s="445"/>
      <c r="Z777" s="445"/>
    </row>
    <row r="778" spans="1:26" ht="15.75" customHeight="1" x14ac:dyDescent="0.25">
      <c r="A778" s="445"/>
      <c r="B778" s="445"/>
      <c r="C778" s="445"/>
      <c r="D778" s="445"/>
      <c r="E778" s="445"/>
      <c r="F778" s="445"/>
      <c r="G778" s="534"/>
      <c r="H778" s="531"/>
      <c r="I778" s="445"/>
      <c r="J778" s="445"/>
      <c r="K778" s="445"/>
      <c r="L778" s="445"/>
      <c r="M778" s="445"/>
      <c r="N778" s="445"/>
      <c r="O778" s="445"/>
      <c r="P778" s="445"/>
      <c r="Q778" s="445"/>
      <c r="R778" s="445"/>
      <c r="S778" s="445"/>
      <c r="T778" s="445"/>
      <c r="U778" s="445"/>
      <c r="V778" s="445"/>
      <c r="W778" s="445"/>
      <c r="X778" s="445"/>
      <c r="Y778" s="445"/>
      <c r="Z778" s="445"/>
    </row>
    <row r="779" spans="1:26" ht="15.75" customHeight="1" x14ac:dyDescent="0.25">
      <c r="A779" s="445"/>
      <c r="B779" s="445"/>
      <c r="C779" s="445"/>
      <c r="D779" s="445"/>
      <c r="E779" s="445"/>
      <c r="F779" s="445"/>
      <c r="G779" s="534"/>
      <c r="H779" s="531"/>
      <c r="I779" s="445"/>
      <c r="J779" s="445"/>
      <c r="K779" s="445"/>
      <c r="L779" s="445"/>
      <c r="M779" s="445"/>
      <c r="N779" s="445"/>
      <c r="O779" s="445"/>
      <c r="P779" s="445"/>
      <c r="Q779" s="445"/>
      <c r="R779" s="445"/>
      <c r="S779" s="445"/>
      <c r="T779" s="445"/>
      <c r="U779" s="445"/>
      <c r="V779" s="445"/>
      <c r="W779" s="445"/>
      <c r="X779" s="445"/>
      <c r="Y779" s="445"/>
      <c r="Z779" s="445"/>
    </row>
    <row r="780" spans="1:26" ht="15.75" customHeight="1" x14ac:dyDescent="0.25">
      <c r="A780" s="445"/>
      <c r="B780" s="445"/>
      <c r="C780" s="445"/>
      <c r="D780" s="445"/>
      <c r="E780" s="445"/>
      <c r="F780" s="445"/>
      <c r="G780" s="534"/>
      <c r="H780" s="531"/>
      <c r="I780" s="445"/>
      <c r="J780" s="445"/>
      <c r="K780" s="445"/>
      <c r="L780" s="445"/>
      <c r="M780" s="445"/>
      <c r="N780" s="445"/>
      <c r="O780" s="445"/>
      <c r="P780" s="445"/>
      <c r="Q780" s="445"/>
      <c r="R780" s="445"/>
      <c r="S780" s="445"/>
      <c r="T780" s="445"/>
      <c r="U780" s="445"/>
      <c r="V780" s="445"/>
      <c r="W780" s="445"/>
      <c r="X780" s="445"/>
      <c r="Y780" s="445"/>
      <c r="Z780" s="445"/>
    </row>
    <row r="781" spans="1:26" ht="15.75" customHeight="1" x14ac:dyDescent="0.25">
      <c r="A781" s="445"/>
      <c r="B781" s="445"/>
      <c r="C781" s="445"/>
      <c r="D781" s="445"/>
      <c r="E781" s="445"/>
      <c r="F781" s="445"/>
      <c r="G781" s="534"/>
      <c r="H781" s="531"/>
      <c r="I781" s="445"/>
      <c r="J781" s="445"/>
      <c r="K781" s="445"/>
      <c r="L781" s="445"/>
      <c r="M781" s="445"/>
      <c r="N781" s="445"/>
      <c r="O781" s="445"/>
      <c r="P781" s="445"/>
      <c r="Q781" s="445"/>
      <c r="R781" s="445"/>
      <c r="S781" s="445"/>
      <c r="T781" s="445"/>
      <c r="U781" s="445"/>
      <c r="V781" s="445"/>
      <c r="W781" s="445"/>
      <c r="X781" s="445"/>
      <c r="Y781" s="445"/>
      <c r="Z781" s="445"/>
    </row>
    <row r="782" spans="1:26" ht="15.75" customHeight="1" x14ac:dyDescent="0.25">
      <c r="A782" s="445"/>
      <c r="B782" s="445"/>
      <c r="C782" s="445"/>
      <c r="D782" s="445"/>
      <c r="E782" s="445"/>
      <c r="F782" s="445"/>
      <c r="G782" s="534"/>
      <c r="H782" s="531"/>
      <c r="I782" s="445"/>
      <c r="J782" s="445"/>
      <c r="K782" s="445"/>
      <c r="L782" s="445"/>
      <c r="M782" s="445"/>
      <c r="N782" s="445"/>
      <c r="O782" s="445"/>
      <c r="P782" s="445"/>
      <c r="Q782" s="445"/>
      <c r="R782" s="445"/>
      <c r="S782" s="445"/>
      <c r="T782" s="445"/>
      <c r="U782" s="445"/>
      <c r="V782" s="445"/>
      <c r="W782" s="445"/>
      <c r="X782" s="445"/>
      <c r="Y782" s="445"/>
      <c r="Z782" s="445"/>
    </row>
    <row r="783" spans="1:26" ht="15.75" customHeight="1" x14ac:dyDescent="0.25">
      <c r="A783" s="445"/>
      <c r="B783" s="445"/>
      <c r="C783" s="445"/>
      <c r="D783" s="445"/>
      <c r="E783" s="445"/>
      <c r="F783" s="445"/>
      <c r="G783" s="534"/>
      <c r="H783" s="531"/>
      <c r="I783" s="445"/>
      <c r="J783" s="445"/>
      <c r="K783" s="445"/>
      <c r="L783" s="445"/>
      <c r="M783" s="445"/>
      <c r="N783" s="445"/>
      <c r="O783" s="445"/>
      <c r="P783" s="445"/>
      <c r="Q783" s="445"/>
      <c r="R783" s="445"/>
      <c r="S783" s="445"/>
      <c r="T783" s="445"/>
      <c r="U783" s="445"/>
      <c r="V783" s="445"/>
      <c r="W783" s="445"/>
      <c r="X783" s="445"/>
      <c r="Y783" s="445"/>
      <c r="Z783" s="445"/>
    </row>
    <row r="784" spans="1:26" ht="15.75" customHeight="1" x14ac:dyDescent="0.25">
      <c r="A784" s="445"/>
      <c r="B784" s="445"/>
      <c r="C784" s="445"/>
      <c r="D784" s="445"/>
      <c r="E784" s="445"/>
      <c r="F784" s="445"/>
      <c r="G784" s="534"/>
      <c r="H784" s="531"/>
      <c r="I784" s="445"/>
      <c r="J784" s="445"/>
      <c r="K784" s="445"/>
      <c r="L784" s="445"/>
      <c r="M784" s="445"/>
      <c r="N784" s="445"/>
      <c r="O784" s="445"/>
      <c r="P784" s="445"/>
      <c r="Q784" s="445"/>
      <c r="R784" s="445"/>
      <c r="S784" s="445"/>
      <c r="T784" s="445"/>
      <c r="U784" s="445"/>
      <c r="V784" s="445"/>
      <c r="W784" s="445"/>
      <c r="X784" s="445"/>
      <c r="Y784" s="445"/>
      <c r="Z784" s="445"/>
    </row>
    <row r="785" spans="1:26" ht="15.75" customHeight="1" x14ac:dyDescent="0.25">
      <c r="A785" s="445"/>
      <c r="B785" s="445"/>
      <c r="C785" s="445"/>
      <c r="D785" s="445"/>
      <c r="E785" s="445"/>
      <c r="F785" s="445"/>
      <c r="G785" s="534"/>
      <c r="H785" s="531"/>
      <c r="I785" s="445"/>
      <c r="J785" s="445"/>
      <c r="K785" s="445"/>
      <c r="L785" s="445"/>
      <c r="M785" s="445"/>
      <c r="N785" s="445"/>
      <c r="O785" s="445"/>
      <c r="P785" s="445"/>
      <c r="Q785" s="445"/>
      <c r="R785" s="445"/>
      <c r="S785" s="445"/>
      <c r="T785" s="445"/>
      <c r="U785" s="445"/>
      <c r="V785" s="445"/>
      <c r="W785" s="445"/>
      <c r="X785" s="445"/>
      <c r="Y785" s="445"/>
      <c r="Z785" s="445"/>
    </row>
    <row r="786" spans="1:26" ht="15.75" customHeight="1" x14ac:dyDescent="0.25">
      <c r="A786" s="445"/>
      <c r="B786" s="445"/>
      <c r="C786" s="445"/>
      <c r="D786" s="445"/>
      <c r="E786" s="445"/>
      <c r="F786" s="445"/>
      <c r="G786" s="534"/>
      <c r="H786" s="531"/>
      <c r="I786" s="445"/>
      <c r="J786" s="445"/>
      <c r="K786" s="445"/>
      <c r="L786" s="445"/>
      <c r="M786" s="445"/>
      <c r="N786" s="445"/>
      <c r="O786" s="445"/>
      <c r="P786" s="445"/>
      <c r="Q786" s="445"/>
      <c r="R786" s="445"/>
      <c r="S786" s="445"/>
      <c r="T786" s="445"/>
      <c r="U786" s="445"/>
      <c r="V786" s="445"/>
      <c r="W786" s="445"/>
      <c r="X786" s="445"/>
      <c r="Y786" s="445"/>
      <c r="Z786" s="445"/>
    </row>
    <row r="787" spans="1:26" ht="15.75" customHeight="1" x14ac:dyDescent="0.25">
      <c r="A787" s="445"/>
      <c r="B787" s="445"/>
      <c r="C787" s="445"/>
      <c r="D787" s="445"/>
      <c r="E787" s="445"/>
      <c r="F787" s="445"/>
      <c r="G787" s="534"/>
      <c r="H787" s="531"/>
      <c r="I787" s="445"/>
      <c r="J787" s="445"/>
      <c r="K787" s="445"/>
      <c r="L787" s="445"/>
      <c r="M787" s="445"/>
      <c r="N787" s="445"/>
      <c r="O787" s="445"/>
      <c r="P787" s="445"/>
      <c r="Q787" s="445"/>
      <c r="R787" s="445"/>
      <c r="S787" s="445"/>
      <c r="T787" s="445"/>
      <c r="U787" s="445"/>
      <c r="V787" s="445"/>
      <c r="W787" s="445"/>
      <c r="X787" s="445"/>
      <c r="Y787" s="445"/>
      <c r="Z787" s="445"/>
    </row>
    <row r="788" spans="1:26" ht="15.75" customHeight="1" x14ac:dyDescent="0.25">
      <c r="A788" s="445"/>
      <c r="B788" s="445"/>
      <c r="C788" s="445"/>
      <c r="D788" s="445"/>
      <c r="E788" s="445"/>
      <c r="F788" s="445"/>
      <c r="G788" s="534"/>
      <c r="H788" s="531"/>
      <c r="I788" s="445"/>
      <c r="J788" s="445"/>
      <c r="K788" s="445"/>
      <c r="L788" s="445"/>
      <c r="M788" s="445"/>
      <c r="N788" s="445"/>
      <c r="O788" s="445"/>
      <c r="P788" s="445"/>
      <c r="Q788" s="445"/>
      <c r="R788" s="445"/>
      <c r="S788" s="445"/>
      <c r="T788" s="445"/>
      <c r="U788" s="445"/>
      <c r="V788" s="445"/>
      <c r="W788" s="445"/>
      <c r="X788" s="445"/>
      <c r="Y788" s="445"/>
      <c r="Z788" s="445"/>
    </row>
    <row r="789" spans="1:26" ht="15.75" customHeight="1" x14ac:dyDescent="0.25">
      <c r="A789" s="445"/>
      <c r="B789" s="445"/>
      <c r="C789" s="445"/>
      <c r="D789" s="445"/>
      <c r="E789" s="445"/>
      <c r="F789" s="445"/>
      <c r="G789" s="534"/>
      <c r="H789" s="531"/>
      <c r="I789" s="445"/>
      <c r="J789" s="445"/>
      <c r="K789" s="445"/>
      <c r="L789" s="445"/>
      <c r="M789" s="445"/>
      <c r="N789" s="445"/>
      <c r="O789" s="445"/>
      <c r="P789" s="445"/>
      <c r="Q789" s="445"/>
      <c r="R789" s="445"/>
      <c r="S789" s="445"/>
      <c r="T789" s="445"/>
      <c r="U789" s="445"/>
      <c r="V789" s="445"/>
      <c r="W789" s="445"/>
      <c r="X789" s="445"/>
      <c r="Y789" s="445"/>
      <c r="Z789" s="445"/>
    </row>
    <row r="790" spans="1:26" ht="15.75" customHeight="1" x14ac:dyDescent="0.25">
      <c r="A790" s="445"/>
      <c r="B790" s="445"/>
      <c r="C790" s="445"/>
      <c r="D790" s="445"/>
      <c r="E790" s="445"/>
      <c r="F790" s="445"/>
      <c r="G790" s="534"/>
      <c r="H790" s="531"/>
      <c r="I790" s="445"/>
      <c r="J790" s="445"/>
      <c r="K790" s="445"/>
      <c r="L790" s="445"/>
      <c r="M790" s="445"/>
      <c r="N790" s="445"/>
      <c r="O790" s="445"/>
      <c r="P790" s="445"/>
      <c r="Q790" s="445"/>
      <c r="R790" s="445"/>
      <c r="S790" s="445"/>
      <c r="T790" s="445"/>
      <c r="U790" s="445"/>
      <c r="V790" s="445"/>
      <c r="W790" s="445"/>
      <c r="X790" s="445"/>
      <c r="Y790" s="445"/>
      <c r="Z790" s="445"/>
    </row>
    <row r="791" spans="1:26" ht="15.75" customHeight="1" x14ac:dyDescent="0.25">
      <c r="A791" s="445"/>
      <c r="B791" s="445"/>
      <c r="C791" s="445"/>
      <c r="D791" s="445"/>
      <c r="E791" s="445"/>
      <c r="F791" s="445"/>
      <c r="G791" s="534"/>
      <c r="H791" s="531"/>
      <c r="I791" s="445"/>
      <c r="J791" s="445"/>
      <c r="K791" s="445"/>
      <c r="L791" s="445"/>
      <c r="M791" s="445"/>
      <c r="N791" s="445"/>
      <c r="O791" s="445"/>
      <c r="P791" s="445"/>
      <c r="Q791" s="445"/>
      <c r="R791" s="445"/>
      <c r="S791" s="445"/>
      <c r="T791" s="445"/>
      <c r="U791" s="445"/>
      <c r="V791" s="445"/>
      <c r="W791" s="445"/>
      <c r="X791" s="445"/>
      <c r="Y791" s="445"/>
      <c r="Z791" s="445"/>
    </row>
    <row r="792" spans="1:26" ht="15.75" customHeight="1" x14ac:dyDescent="0.25">
      <c r="A792" s="445"/>
      <c r="B792" s="445"/>
      <c r="C792" s="445"/>
      <c r="D792" s="445"/>
      <c r="E792" s="445"/>
      <c r="F792" s="445"/>
      <c r="G792" s="534"/>
      <c r="H792" s="531"/>
      <c r="I792" s="445"/>
      <c r="J792" s="445"/>
      <c r="K792" s="445"/>
      <c r="L792" s="445"/>
      <c r="M792" s="445"/>
      <c r="N792" s="445"/>
      <c r="O792" s="445"/>
      <c r="P792" s="445"/>
      <c r="Q792" s="445"/>
      <c r="R792" s="445"/>
      <c r="S792" s="445"/>
      <c r="T792" s="445"/>
      <c r="U792" s="445"/>
      <c r="V792" s="445"/>
      <c r="W792" s="445"/>
      <c r="X792" s="445"/>
      <c r="Y792" s="445"/>
      <c r="Z792" s="445"/>
    </row>
    <row r="793" spans="1:26" ht="15.75" customHeight="1" x14ac:dyDescent="0.25">
      <c r="A793" s="445"/>
      <c r="B793" s="445"/>
      <c r="C793" s="445"/>
      <c r="D793" s="445"/>
      <c r="E793" s="445"/>
      <c r="F793" s="445"/>
      <c r="G793" s="534"/>
      <c r="H793" s="531"/>
      <c r="I793" s="445"/>
      <c r="J793" s="445"/>
      <c r="K793" s="445"/>
      <c r="L793" s="445"/>
      <c r="M793" s="445"/>
      <c r="N793" s="445"/>
      <c r="O793" s="445"/>
      <c r="P793" s="445"/>
      <c r="Q793" s="445"/>
      <c r="R793" s="445"/>
      <c r="S793" s="445"/>
      <c r="T793" s="445"/>
      <c r="U793" s="445"/>
      <c r="V793" s="445"/>
      <c r="W793" s="445"/>
      <c r="X793" s="445"/>
      <c r="Y793" s="445"/>
      <c r="Z793" s="445"/>
    </row>
    <row r="794" spans="1:26" ht="15.75" customHeight="1" x14ac:dyDescent="0.25">
      <c r="A794" s="445"/>
      <c r="B794" s="445"/>
      <c r="C794" s="445"/>
      <c r="D794" s="445"/>
      <c r="E794" s="445"/>
      <c r="F794" s="445"/>
      <c r="G794" s="534"/>
      <c r="H794" s="531"/>
      <c r="I794" s="445"/>
      <c r="J794" s="445"/>
      <c r="K794" s="445"/>
      <c r="L794" s="445"/>
      <c r="M794" s="445"/>
      <c r="N794" s="445"/>
      <c r="O794" s="445"/>
      <c r="P794" s="445"/>
      <c r="Q794" s="445"/>
      <c r="R794" s="445"/>
      <c r="S794" s="445"/>
      <c r="T794" s="445"/>
      <c r="U794" s="445"/>
      <c r="V794" s="445"/>
      <c r="W794" s="445"/>
      <c r="X794" s="445"/>
      <c r="Y794" s="445"/>
      <c r="Z794" s="445"/>
    </row>
    <row r="795" spans="1:26" ht="15.75" customHeight="1" x14ac:dyDescent="0.25">
      <c r="A795" s="445"/>
      <c r="B795" s="445"/>
      <c r="C795" s="445"/>
      <c r="D795" s="445"/>
      <c r="E795" s="445"/>
      <c r="F795" s="445"/>
      <c r="G795" s="534"/>
      <c r="H795" s="531"/>
      <c r="I795" s="445"/>
      <c r="J795" s="445"/>
      <c r="K795" s="445"/>
      <c r="L795" s="445"/>
      <c r="M795" s="445"/>
      <c r="N795" s="445"/>
      <c r="O795" s="445"/>
      <c r="P795" s="445"/>
      <c r="Q795" s="445"/>
      <c r="R795" s="445"/>
      <c r="S795" s="445"/>
      <c r="T795" s="445"/>
      <c r="U795" s="445"/>
      <c r="V795" s="445"/>
      <c r="W795" s="445"/>
      <c r="X795" s="445"/>
      <c r="Y795" s="445"/>
      <c r="Z795" s="445"/>
    </row>
    <row r="796" spans="1:26" ht="15.75" customHeight="1" x14ac:dyDescent="0.25">
      <c r="A796" s="445"/>
      <c r="B796" s="445"/>
      <c r="C796" s="445"/>
      <c r="D796" s="445"/>
      <c r="E796" s="445"/>
      <c r="F796" s="445"/>
      <c r="G796" s="534"/>
      <c r="H796" s="531"/>
      <c r="I796" s="445"/>
      <c r="J796" s="445"/>
      <c r="K796" s="445"/>
      <c r="L796" s="445"/>
      <c r="M796" s="445"/>
      <c r="N796" s="445"/>
      <c r="O796" s="445"/>
      <c r="P796" s="445"/>
      <c r="Q796" s="445"/>
      <c r="R796" s="445"/>
      <c r="S796" s="445"/>
      <c r="T796" s="445"/>
      <c r="U796" s="445"/>
      <c r="V796" s="445"/>
      <c r="W796" s="445"/>
      <c r="X796" s="445"/>
      <c r="Y796" s="445"/>
      <c r="Z796" s="445"/>
    </row>
    <row r="797" spans="1:26" ht="15.75" customHeight="1" x14ac:dyDescent="0.25">
      <c r="A797" s="445"/>
      <c r="B797" s="445"/>
      <c r="C797" s="445"/>
      <c r="D797" s="445"/>
      <c r="E797" s="445"/>
      <c r="F797" s="445"/>
      <c r="G797" s="534"/>
      <c r="H797" s="531"/>
      <c r="I797" s="445"/>
      <c r="J797" s="445"/>
      <c r="K797" s="445"/>
      <c r="L797" s="445"/>
      <c r="M797" s="445"/>
      <c r="N797" s="445"/>
      <c r="O797" s="445"/>
      <c r="P797" s="445"/>
      <c r="Q797" s="445"/>
      <c r="R797" s="445"/>
      <c r="S797" s="445"/>
      <c r="T797" s="445"/>
      <c r="U797" s="445"/>
      <c r="V797" s="445"/>
      <c r="W797" s="445"/>
      <c r="X797" s="445"/>
      <c r="Y797" s="445"/>
      <c r="Z797" s="445"/>
    </row>
    <row r="798" spans="1:26" ht="15.75" customHeight="1" x14ac:dyDescent="0.25">
      <c r="A798" s="445"/>
      <c r="B798" s="445"/>
      <c r="C798" s="445"/>
      <c r="D798" s="445"/>
      <c r="E798" s="445"/>
      <c r="F798" s="445"/>
      <c r="G798" s="534"/>
      <c r="H798" s="531"/>
      <c r="I798" s="445"/>
      <c r="J798" s="445"/>
      <c r="K798" s="445"/>
      <c r="L798" s="445"/>
      <c r="M798" s="445"/>
      <c r="N798" s="445"/>
      <c r="O798" s="445"/>
      <c r="P798" s="445"/>
      <c r="Q798" s="445"/>
      <c r="R798" s="445"/>
      <c r="S798" s="445"/>
      <c r="T798" s="445"/>
      <c r="U798" s="445"/>
      <c r="V798" s="445"/>
      <c r="W798" s="445"/>
      <c r="X798" s="445"/>
      <c r="Y798" s="445"/>
      <c r="Z798" s="445"/>
    </row>
    <row r="799" spans="1:26" ht="15.75" customHeight="1" x14ac:dyDescent="0.25">
      <c r="A799" s="445"/>
      <c r="B799" s="445"/>
      <c r="C799" s="445"/>
      <c r="D799" s="445"/>
      <c r="E799" s="445"/>
      <c r="F799" s="445"/>
      <c r="G799" s="534"/>
      <c r="H799" s="531"/>
      <c r="I799" s="445"/>
      <c r="J799" s="445"/>
      <c r="K799" s="445"/>
      <c r="L799" s="445"/>
      <c r="M799" s="445"/>
      <c r="N799" s="445"/>
      <c r="O799" s="445"/>
      <c r="P799" s="445"/>
      <c r="Q799" s="445"/>
      <c r="R799" s="445"/>
      <c r="S799" s="445"/>
      <c r="T799" s="445"/>
      <c r="U799" s="445"/>
      <c r="V799" s="445"/>
      <c r="W799" s="445"/>
      <c r="X799" s="445"/>
      <c r="Y799" s="445"/>
      <c r="Z799" s="445"/>
    </row>
    <row r="800" spans="1:26" ht="15.75" customHeight="1" x14ac:dyDescent="0.25">
      <c r="A800" s="445"/>
      <c r="B800" s="445"/>
      <c r="C800" s="445"/>
      <c r="D800" s="445"/>
      <c r="E800" s="445"/>
      <c r="F800" s="445"/>
      <c r="G800" s="534"/>
      <c r="H800" s="531"/>
      <c r="I800" s="445"/>
      <c r="J800" s="445"/>
      <c r="K800" s="445"/>
      <c r="L800" s="445"/>
      <c r="M800" s="445"/>
      <c r="N800" s="445"/>
      <c r="O800" s="445"/>
      <c r="P800" s="445"/>
      <c r="Q800" s="445"/>
      <c r="R800" s="445"/>
      <c r="S800" s="445"/>
      <c r="T800" s="445"/>
      <c r="U800" s="445"/>
      <c r="V800" s="445"/>
      <c r="W800" s="445"/>
      <c r="X800" s="445"/>
      <c r="Y800" s="445"/>
      <c r="Z800" s="445"/>
    </row>
    <row r="801" spans="1:26" ht="15.75" customHeight="1" x14ac:dyDescent="0.25">
      <c r="A801" s="445"/>
      <c r="B801" s="445"/>
      <c r="C801" s="445"/>
      <c r="D801" s="445"/>
      <c r="E801" s="445"/>
      <c r="F801" s="445"/>
      <c r="G801" s="534"/>
      <c r="H801" s="531"/>
      <c r="I801" s="445"/>
      <c r="J801" s="445"/>
      <c r="K801" s="445"/>
      <c r="L801" s="445"/>
      <c r="M801" s="445"/>
      <c r="N801" s="445"/>
      <c r="O801" s="445"/>
      <c r="P801" s="445"/>
      <c r="Q801" s="445"/>
      <c r="R801" s="445"/>
      <c r="S801" s="445"/>
      <c r="T801" s="445"/>
      <c r="U801" s="445"/>
      <c r="V801" s="445"/>
      <c r="W801" s="445"/>
      <c r="X801" s="445"/>
      <c r="Y801" s="445"/>
      <c r="Z801" s="445"/>
    </row>
    <row r="802" spans="1:26" ht="15.75" customHeight="1" x14ac:dyDescent="0.25">
      <c r="A802" s="445"/>
      <c r="B802" s="445"/>
      <c r="C802" s="445"/>
      <c r="D802" s="445"/>
      <c r="E802" s="445"/>
      <c r="F802" s="445"/>
      <c r="G802" s="534"/>
      <c r="H802" s="531"/>
      <c r="I802" s="445"/>
      <c r="J802" s="445"/>
      <c r="K802" s="445"/>
      <c r="L802" s="445"/>
      <c r="M802" s="445"/>
      <c r="N802" s="445"/>
      <c r="O802" s="445"/>
      <c r="P802" s="445"/>
      <c r="Q802" s="445"/>
      <c r="R802" s="445"/>
      <c r="S802" s="445"/>
      <c r="T802" s="445"/>
      <c r="U802" s="445"/>
      <c r="V802" s="445"/>
      <c r="W802" s="445"/>
      <c r="X802" s="445"/>
      <c r="Y802" s="445"/>
      <c r="Z802" s="445"/>
    </row>
    <row r="803" spans="1:26" ht="15.75" customHeight="1" x14ac:dyDescent="0.25">
      <c r="A803" s="445"/>
      <c r="B803" s="445"/>
      <c r="C803" s="445"/>
      <c r="D803" s="445"/>
      <c r="E803" s="445"/>
      <c r="F803" s="445"/>
      <c r="G803" s="534"/>
      <c r="H803" s="531"/>
      <c r="I803" s="445"/>
      <c r="J803" s="445"/>
      <c r="K803" s="445"/>
      <c r="L803" s="445"/>
      <c r="M803" s="445"/>
      <c r="N803" s="445"/>
      <c r="O803" s="445"/>
      <c r="P803" s="445"/>
      <c r="Q803" s="445"/>
      <c r="R803" s="445"/>
      <c r="S803" s="445"/>
      <c r="T803" s="445"/>
      <c r="U803" s="445"/>
      <c r="V803" s="445"/>
      <c r="W803" s="445"/>
      <c r="X803" s="445"/>
      <c r="Y803" s="445"/>
      <c r="Z803" s="445"/>
    </row>
    <row r="804" spans="1:26" ht="15.75" customHeight="1" x14ac:dyDescent="0.25">
      <c r="A804" s="445"/>
      <c r="B804" s="445"/>
      <c r="C804" s="445"/>
      <c r="D804" s="445"/>
      <c r="E804" s="445"/>
      <c r="F804" s="445"/>
      <c r="G804" s="534"/>
      <c r="H804" s="531"/>
      <c r="I804" s="445"/>
      <c r="J804" s="445"/>
      <c r="K804" s="445"/>
      <c r="L804" s="445"/>
      <c r="M804" s="445"/>
      <c r="N804" s="445"/>
      <c r="O804" s="445"/>
      <c r="P804" s="445"/>
      <c r="Q804" s="445"/>
      <c r="R804" s="445"/>
      <c r="S804" s="445"/>
      <c r="T804" s="445"/>
      <c r="U804" s="445"/>
      <c r="V804" s="445"/>
      <c r="W804" s="445"/>
      <c r="X804" s="445"/>
      <c r="Y804" s="445"/>
      <c r="Z804" s="445"/>
    </row>
    <row r="805" spans="1:26" ht="15.75" customHeight="1" x14ac:dyDescent="0.25">
      <c r="A805" s="445"/>
      <c r="B805" s="445"/>
      <c r="C805" s="445"/>
      <c r="D805" s="445"/>
      <c r="E805" s="445"/>
      <c r="F805" s="445"/>
      <c r="G805" s="534"/>
      <c r="H805" s="531"/>
      <c r="I805" s="445"/>
      <c r="J805" s="445"/>
      <c r="K805" s="445"/>
      <c r="L805" s="445"/>
      <c r="M805" s="445"/>
      <c r="N805" s="445"/>
      <c r="O805" s="445"/>
      <c r="P805" s="445"/>
      <c r="Q805" s="445"/>
      <c r="R805" s="445"/>
      <c r="S805" s="445"/>
      <c r="T805" s="445"/>
      <c r="U805" s="445"/>
      <c r="V805" s="445"/>
      <c r="W805" s="445"/>
      <c r="X805" s="445"/>
      <c r="Y805" s="445"/>
      <c r="Z805" s="445"/>
    </row>
    <row r="806" spans="1:26" ht="15.75" customHeight="1" x14ac:dyDescent="0.25">
      <c r="A806" s="445"/>
      <c r="B806" s="445"/>
      <c r="C806" s="445"/>
      <c r="D806" s="445"/>
      <c r="E806" s="445"/>
      <c r="F806" s="445"/>
      <c r="G806" s="534"/>
      <c r="H806" s="531"/>
      <c r="I806" s="445"/>
      <c r="J806" s="445"/>
      <c r="K806" s="445"/>
      <c r="L806" s="445"/>
      <c r="M806" s="445"/>
      <c r="N806" s="445"/>
      <c r="O806" s="445"/>
      <c r="P806" s="445"/>
      <c r="Q806" s="445"/>
      <c r="R806" s="445"/>
      <c r="S806" s="445"/>
      <c r="T806" s="445"/>
      <c r="U806" s="445"/>
      <c r="V806" s="445"/>
      <c r="W806" s="445"/>
      <c r="X806" s="445"/>
      <c r="Y806" s="445"/>
      <c r="Z806" s="445"/>
    </row>
    <row r="807" spans="1:26" ht="15.75" customHeight="1" x14ac:dyDescent="0.25">
      <c r="A807" s="445"/>
      <c r="B807" s="445"/>
      <c r="C807" s="445"/>
      <c r="D807" s="445"/>
      <c r="E807" s="445"/>
      <c r="F807" s="445"/>
      <c r="G807" s="534"/>
      <c r="H807" s="531"/>
      <c r="I807" s="445"/>
      <c r="J807" s="445"/>
      <c r="K807" s="445"/>
      <c r="L807" s="445"/>
      <c r="M807" s="445"/>
      <c r="N807" s="445"/>
      <c r="O807" s="445"/>
      <c r="P807" s="445"/>
      <c r="Q807" s="445"/>
      <c r="R807" s="445"/>
      <c r="S807" s="445"/>
      <c r="T807" s="445"/>
      <c r="U807" s="445"/>
      <c r="V807" s="445"/>
      <c r="W807" s="445"/>
      <c r="X807" s="445"/>
      <c r="Y807" s="445"/>
      <c r="Z807" s="445"/>
    </row>
    <row r="808" spans="1:26" ht="15.75" customHeight="1" x14ac:dyDescent="0.25">
      <c r="A808" s="445"/>
      <c r="B808" s="445"/>
      <c r="C808" s="445"/>
      <c r="D808" s="445"/>
      <c r="E808" s="445"/>
      <c r="F808" s="445"/>
      <c r="G808" s="534"/>
      <c r="H808" s="531"/>
      <c r="I808" s="445"/>
      <c r="J808" s="445"/>
      <c r="K808" s="445"/>
      <c r="L808" s="445"/>
      <c r="M808" s="445"/>
      <c r="N808" s="445"/>
      <c r="O808" s="445"/>
      <c r="P808" s="445"/>
      <c r="Q808" s="445"/>
      <c r="R808" s="445"/>
      <c r="S808" s="445"/>
      <c r="T808" s="445"/>
      <c r="U808" s="445"/>
      <c r="V808" s="445"/>
      <c r="W808" s="445"/>
      <c r="X808" s="445"/>
      <c r="Y808" s="445"/>
      <c r="Z808" s="445"/>
    </row>
    <row r="809" spans="1:26" ht="15.75" customHeight="1" x14ac:dyDescent="0.25">
      <c r="A809" s="445"/>
      <c r="B809" s="445"/>
      <c r="C809" s="445"/>
      <c r="D809" s="445"/>
      <c r="E809" s="445"/>
      <c r="F809" s="445"/>
      <c r="G809" s="534"/>
      <c r="H809" s="531"/>
      <c r="I809" s="445"/>
      <c r="J809" s="445"/>
      <c r="K809" s="445"/>
      <c r="L809" s="445"/>
      <c r="M809" s="445"/>
      <c r="N809" s="445"/>
      <c r="O809" s="445"/>
      <c r="P809" s="445"/>
      <c r="Q809" s="445"/>
      <c r="R809" s="445"/>
      <c r="S809" s="445"/>
      <c r="T809" s="445"/>
      <c r="U809" s="445"/>
      <c r="V809" s="445"/>
      <c r="W809" s="445"/>
      <c r="X809" s="445"/>
      <c r="Y809" s="445"/>
      <c r="Z809" s="445"/>
    </row>
    <row r="810" spans="1:26" ht="15.75" customHeight="1" x14ac:dyDescent="0.25">
      <c r="A810" s="445"/>
      <c r="B810" s="445"/>
      <c r="C810" s="445"/>
      <c r="D810" s="445"/>
      <c r="E810" s="445"/>
      <c r="F810" s="445"/>
      <c r="G810" s="534"/>
      <c r="H810" s="531"/>
      <c r="I810" s="445"/>
      <c r="J810" s="445"/>
      <c r="K810" s="445"/>
      <c r="L810" s="445"/>
      <c r="M810" s="445"/>
      <c r="N810" s="445"/>
      <c r="O810" s="445"/>
      <c r="P810" s="445"/>
      <c r="Q810" s="445"/>
      <c r="R810" s="445"/>
      <c r="S810" s="445"/>
      <c r="T810" s="445"/>
      <c r="U810" s="445"/>
      <c r="V810" s="445"/>
      <c r="W810" s="445"/>
      <c r="X810" s="445"/>
      <c r="Y810" s="445"/>
      <c r="Z810" s="445"/>
    </row>
    <row r="811" spans="1:26" ht="15.75" customHeight="1" x14ac:dyDescent="0.25">
      <c r="A811" s="445"/>
      <c r="B811" s="445"/>
      <c r="C811" s="445"/>
      <c r="D811" s="445"/>
      <c r="E811" s="445"/>
      <c r="F811" s="445"/>
      <c r="G811" s="534"/>
      <c r="H811" s="531"/>
      <c r="I811" s="445"/>
      <c r="J811" s="445"/>
      <c r="K811" s="445"/>
      <c r="L811" s="445"/>
      <c r="M811" s="445"/>
      <c r="N811" s="445"/>
      <c r="O811" s="445"/>
      <c r="P811" s="445"/>
      <c r="Q811" s="445"/>
      <c r="R811" s="445"/>
      <c r="S811" s="445"/>
      <c r="T811" s="445"/>
      <c r="U811" s="445"/>
      <c r="V811" s="445"/>
      <c r="W811" s="445"/>
      <c r="X811" s="445"/>
      <c r="Y811" s="445"/>
      <c r="Z811" s="445"/>
    </row>
    <row r="812" spans="1:26" ht="15.75" customHeight="1" x14ac:dyDescent="0.25">
      <c r="A812" s="445"/>
      <c r="B812" s="445"/>
      <c r="C812" s="445"/>
      <c r="D812" s="445"/>
      <c r="E812" s="445"/>
      <c r="F812" s="445"/>
      <c r="G812" s="534"/>
      <c r="H812" s="531"/>
      <c r="I812" s="445"/>
      <c r="J812" s="445"/>
      <c r="K812" s="445"/>
      <c r="L812" s="445"/>
      <c r="M812" s="445"/>
      <c r="N812" s="445"/>
      <c r="O812" s="445"/>
      <c r="P812" s="445"/>
      <c r="Q812" s="445"/>
      <c r="R812" s="445"/>
      <c r="S812" s="445"/>
      <c r="T812" s="445"/>
      <c r="U812" s="445"/>
      <c r="V812" s="445"/>
      <c r="W812" s="445"/>
      <c r="X812" s="445"/>
      <c r="Y812" s="445"/>
      <c r="Z812" s="445"/>
    </row>
    <row r="813" spans="1:26" ht="15.75" customHeight="1" x14ac:dyDescent="0.25">
      <c r="A813" s="445"/>
      <c r="B813" s="445"/>
      <c r="C813" s="445"/>
      <c r="D813" s="445"/>
      <c r="E813" s="445"/>
      <c r="F813" s="445"/>
      <c r="G813" s="534"/>
      <c r="H813" s="531"/>
      <c r="I813" s="445"/>
      <c r="J813" s="445"/>
      <c r="K813" s="445"/>
      <c r="L813" s="445"/>
      <c r="M813" s="445"/>
      <c r="N813" s="445"/>
      <c r="O813" s="445"/>
      <c r="P813" s="445"/>
      <c r="Q813" s="445"/>
      <c r="R813" s="445"/>
      <c r="S813" s="445"/>
      <c r="T813" s="445"/>
      <c r="U813" s="445"/>
      <c r="V813" s="445"/>
      <c r="W813" s="445"/>
      <c r="X813" s="445"/>
      <c r="Y813" s="445"/>
      <c r="Z813" s="445"/>
    </row>
    <row r="814" spans="1:26" ht="15.75" customHeight="1" x14ac:dyDescent="0.25">
      <c r="A814" s="445"/>
      <c r="B814" s="445"/>
      <c r="C814" s="445"/>
      <c r="D814" s="445"/>
      <c r="E814" s="445"/>
      <c r="F814" s="445"/>
      <c r="G814" s="534"/>
      <c r="H814" s="531"/>
      <c r="I814" s="445"/>
      <c r="J814" s="445"/>
      <c r="K814" s="445"/>
      <c r="L814" s="445"/>
      <c r="M814" s="445"/>
      <c r="N814" s="445"/>
      <c r="O814" s="445"/>
      <c r="P814" s="445"/>
      <c r="Q814" s="445"/>
      <c r="R814" s="445"/>
      <c r="S814" s="445"/>
      <c r="T814" s="445"/>
      <c r="U814" s="445"/>
      <c r="V814" s="445"/>
      <c r="W814" s="445"/>
      <c r="X814" s="445"/>
      <c r="Y814" s="445"/>
      <c r="Z814" s="445"/>
    </row>
    <row r="815" spans="1:26" ht="15.75" customHeight="1" x14ac:dyDescent="0.25">
      <c r="A815" s="445"/>
      <c r="B815" s="445"/>
      <c r="C815" s="445"/>
      <c r="D815" s="445"/>
      <c r="E815" s="445"/>
      <c r="F815" s="445"/>
      <c r="G815" s="534"/>
      <c r="H815" s="531"/>
      <c r="I815" s="445"/>
      <c r="J815" s="445"/>
      <c r="K815" s="445"/>
      <c r="L815" s="445"/>
      <c r="M815" s="445"/>
      <c r="N815" s="445"/>
      <c r="O815" s="445"/>
      <c r="P815" s="445"/>
      <c r="Q815" s="445"/>
      <c r="R815" s="445"/>
      <c r="S815" s="445"/>
      <c r="T815" s="445"/>
      <c r="U815" s="445"/>
      <c r="V815" s="445"/>
      <c r="W815" s="445"/>
      <c r="X815" s="445"/>
      <c r="Y815" s="445"/>
      <c r="Z815" s="445"/>
    </row>
    <row r="816" spans="1:26" ht="15.75" customHeight="1" x14ac:dyDescent="0.25">
      <c r="A816" s="445"/>
      <c r="B816" s="445"/>
      <c r="C816" s="445"/>
      <c r="D816" s="445"/>
      <c r="E816" s="445"/>
      <c r="F816" s="445"/>
      <c r="G816" s="534"/>
      <c r="H816" s="531"/>
      <c r="I816" s="445"/>
      <c r="J816" s="445"/>
      <c r="K816" s="445"/>
      <c r="L816" s="445"/>
      <c r="M816" s="445"/>
      <c r="N816" s="445"/>
      <c r="O816" s="445"/>
      <c r="P816" s="445"/>
      <c r="Q816" s="445"/>
      <c r="R816" s="445"/>
      <c r="S816" s="445"/>
      <c r="T816" s="445"/>
      <c r="U816" s="445"/>
      <c r="V816" s="445"/>
      <c r="W816" s="445"/>
      <c r="X816" s="445"/>
      <c r="Y816" s="445"/>
      <c r="Z816" s="445"/>
    </row>
    <row r="817" spans="1:26" ht="15.75" customHeight="1" x14ac:dyDescent="0.25">
      <c r="A817" s="445"/>
      <c r="B817" s="445"/>
      <c r="C817" s="445"/>
      <c r="D817" s="445"/>
      <c r="E817" s="445"/>
      <c r="F817" s="445"/>
      <c r="G817" s="534"/>
      <c r="H817" s="531"/>
      <c r="I817" s="445"/>
      <c r="J817" s="445"/>
      <c r="K817" s="445"/>
      <c r="L817" s="445"/>
      <c r="M817" s="445"/>
      <c r="N817" s="445"/>
      <c r="O817" s="445"/>
      <c r="P817" s="445"/>
      <c r="Q817" s="445"/>
      <c r="R817" s="445"/>
      <c r="S817" s="445"/>
      <c r="T817" s="445"/>
      <c r="U817" s="445"/>
      <c r="V817" s="445"/>
      <c r="W817" s="445"/>
      <c r="X817" s="445"/>
      <c r="Y817" s="445"/>
      <c r="Z817" s="445"/>
    </row>
    <row r="818" spans="1:26" ht="15.75" customHeight="1" x14ac:dyDescent="0.25">
      <c r="A818" s="445"/>
      <c r="B818" s="445"/>
      <c r="C818" s="445"/>
      <c r="D818" s="445"/>
      <c r="E818" s="445"/>
      <c r="F818" s="445"/>
      <c r="G818" s="534"/>
      <c r="H818" s="531"/>
      <c r="I818" s="445"/>
      <c r="J818" s="445"/>
      <c r="K818" s="445"/>
      <c r="L818" s="445"/>
      <c r="M818" s="445"/>
      <c r="N818" s="445"/>
      <c r="O818" s="445"/>
      <c r="P818" s="445"/>
      <c r="Q818" s="445"/>
      <c r="R818" s="445"/>
      <c r="S818" s="445"/>
      <c r="T818" s="445"/>
      <c r="U818" s="445"/>
      <c r="V818" s="445"/>
      <c r="W818" s="445"/>
      <c r="X818" s="445"/>
      <c r="Y818" s="445"/>
      <c r="Z818" s="445"/>
    </row>
    <row r="819" spans="1:26" ht="15.75" customHeight="1" x14ac:dyDescent="0.25">
      <c r="A819" s="445"/>
      <c r="B819" s="445"/>
      <c r="C819" s="445"/>
      <c r="D819" s="445"/>
      <c r="E819" s="445"/>
      <c r="F819" s="445"/>
      <c r="G819" s="534"/>
      <c r="H819" s="531"/>
      <c r="I819" s="445"/>
      <c r="J819" s="445"/>
      <c r="K819" s="445"/>
      <c r="L819" s="445"/>
      <c r="M819" s="445"/>
      <c r="N819" s="445"/>
      <c r="O819" s="445"/>
      <c r="P819" s="445"/>
      <c r="Q819" s="445"/>
      <c r="R819" s="445"/>
      <c r="S819" s="445"/>
      <c r="T819" s="445"/>
      <c r="U819" s="445"/>
      <c r="V819" s="445"/>
      <c r="W819" s="445"/>
      <c r="X819" s="445"/>
      <c r="Y819" s="445"/>
      <c r="Z819" s="445"/>
    </row>
    <row r="820" spans="1:26" ht="15.75" customHeight="1" x14ac:dyDescent="0.25">
      <c r="A820" s="445"/>
      <c r="B820" s="445"/>
      <c r="C820" s="445"/>
      <c r="D820" s="445"/>
      <c r="E820" s="445"/>
      <c r="F820" s="445"/>
      <c r="G820" s="534"/>
      <c r="H820" s="531"/>
      <c r="I820" s="445"/>
      <c r="J820" s="445"/>
      <c r="K820" s="445"/>
      <c r="L820" s="445"/>
      <c r="M820" s="445"/>
      <c r="N820" s="445"/>
      <c r="O820" s="445"/>
      <c r="P820" s="445"/>
      <c r="Q820" s="445"/>
      <c r="R820" s="445"/>
      <c r="S820" s="445"/>
      <c r="T820" s="445"/>
      <c r="U820" s="445"/>
      <c r="V820" s="445"/>
      <c r="W820" s="445"/>
      <c r="X820" s="445"/>
      <c r="Y820" s="445"/>
      <c r="Z820" s="445"/>
    </row>
    <row r="821" spans="1:26" ht="15.75" customHeight="1" x14ac:dyDescent="0.25">
      <c r="A821" s="445"/>
      <c r="B821" s="445"/>
      <c r="C821" s="445"/>
      <c r="D821" s="445"/>
      <c r="E821" s="445"/>
      <c r="F821" s="445"/>
      <c r="G821" s="534"/>
      <c r="H821" s="531"/>
      <c r="I821" s="445"/>
      <c r="J821" s="445"/>
      <c r="K821" s="445"/>
      <c r="L821" s="445"/>
      <c r="M821" s="445"/>
      <c r="N821" s="445"/>
      <c r="O821" s="445"/>
      <c r="P821" s="445"/>
      <c r="Q821" s="445"/>
      <c r="R821" s="445"/>
      <c r="S821" s="445"/>
      <c r="T821" s="445"/>
      <c r="U821" s="445"/>
      <c r="V821" s="445"/>
      <c r="W821" s="445"/>
      <c r="X821" s="445"/>
      <c r="Y821" s="445"/>
      <c r="Z821" s="445"/>
    </row>
    <row r="822" spans="1:26" ht="15.75" customHeight="1" x14ac:dyDescent="0.25">
      <c r="A822" s="445"/>
      <c r="B822" s="445"/>
      <c r="C822" s="445"/>
      <c r="D822" s="445"/>
      <c r="E822" s="445"/>
      <c r="F822" s="445"/>
      <c r="G822" s="534"/>
      <c r="H822" s="531"/>
      <c r="I822" s="445"/>
      <c r="J822" s="445"/>
      <c r="K822" s="445"/>
      <c r="L822" s="445"/>
      <c r="M822" s="445"/>
      <c r="N822" s="445"/>
      <c r="O822" s="445"/>
      <c r="P822" s="445"/>
      <c r="Q822" s="445"/>
      <c r="R822" s="445"/>
      <c r="S822" s="445"/>
      <c r="T822" s="445"/>
      <c r="U822" s="445"/>
      <c r="V822" s="445"/>
      <c r="W822" s="445"/>
      <c r="X822" s="445"/>
      <c r="Y822" s="445"/>
      <c r="Z822" s="445"/>
    </row>
    <row r="823" spans="1:26" ht="15.75" customHeight="1" x14ac:dyDescent="0.25">
      <c r="A823" s="445"/>
      <c r="B823" s="445"/>
      <c r="C823" s="445"/>
      <c r="D823" s="445"/>
      <c r="E823" s="445"/>
      <c r="F823" s="445"/>
      <c r="G823" s="534"/>
      <c r="H823" s="531"/>
      <c r="I823" s="445"/>
      <c r="J823" s="445"/>
      <c r="K823" s="445"/>
      <c r="L823" s="445"/>
      <c r="M823" s="445"/>
      <c r="N823" s="445"/>
      <c r="O823" s="445"/>
      <c r="P823" s="445"/>
      <c r="Q823" s="445"/>
      <c r="R823" s="445"/>
      <c r="S823" s="445"/>
      <c r="T823" s="445"/>
      <c r="U823" s="445"/>
      <c r="V823" s="445"/>
      <c r="W823" s="445"/>
      <c r="X823" s="445"/>
      <c r="Y823" s="445"/>
      <c r="Z823" s="445"/>
    </row>
    <row r="824" spans="1:26" ht="15.75" customHeight="1" x14ac:dyDescent="0.25">
      <c r="A824" s="445"/>
      <c r="B824" s="445"/>
      <c r="C824" s="445"/>
      <c r="D824" s="445"/>
      <c r="E824" s="445"/>
      <c r="F824" s="445"/>
      <c r="G824" s="534"/>
      <c r="H824" s="531"/>
      <c r="I824" s="445"/>
      <c r="J824" s="445"/>
      <c r="K824" s="445"/>
      <c r="L824" s="445"/>
      <c r="M824" s="445"/>
      <c r="N824" s="445"/>
      <c r="O824" s="445"/>
      <c r="P824" s="445"/>
      <c r="Q824" s="445"/>
      <c r="R824" s="445"/>
      <c r="S824" s="445"/>
      <c r="T824" s="445"/>
      <c r="U824" s="445"/>
      <c r="V824" s="445"/>
      <c r="W824" s="445"/>
      <c r="X824" s="445"/>
      <c r="Y824" s="445"/>
      <c r="Z824" s="445"/>
    </row>
    <row r="825" spans="1:26" ht="15.75" customHeight="1" x14ac:dyDescent="0.25">
      <c r="A825" s="445"/>
      <c r="B825" s="445"/>
      <c r="C825" s="445"/>
      <c r="D825" s="445"/>
      <c r="E825" s="445"/>
      <c r="F825" s="445"/>
      <c r="G825" s="534"/>
      <c r="H825" s="531"/>
      <c r="I825" s="445"/>
      <c r="J825" s="445"/>
      <c r="K825" s="445"/>
      <c r="L825" s="445"/>
      <c r="M825" s="445"/>
      <c r="N825" s="445"/>
      <c r="O825" s="445"/>
      <c r="P825" s="445"/>
      <c r="Q825" s="445"/>
      <c r="R825" s="445"/>
      <c r="S825" s="445"/>
      <c r="T825" s="445"/>
      <c r="U825" s="445"/>
      <c r="V825" s="445"/>
      <c r="W825" s="445"/>
      <c r="X825" s="445"/>
      <c r="Y825" s="445"/>
      <c r="Z825" s="445"/>
    </row>
    <row r="826" spans="1:26" ht="15.75" customHeight="1" x14ac:dyDescent="0.25">
      <c r="A826" s="445"/>
      <c r="B826" s="445"/>
      <c r="C826" s="445"/>
      <c r="D826" s="445"/>
      <c r="E826" s="445"/>
      <c r="F826" s="445"/>
      <c r="G826" s="534"/>
      <c r="H826" s="531"/>
      <c r="I826" s="445"/>
      <c r="J826" s="445"/>
      <c r="K826" s="445"/>
      <c r="L826" s="445"/>
      <c r="M826" s="445"/>
      <c r="N826" s="445"/>
      <c r="O826" s="445"/>
      <c r="P826" s="445"/>
      <c r="Q826" s="445"/>
      <c r="R826" s="445"/>
      <c r="S826" s="445"/>
      <c r="T826" s="445"/>
      <c r="U826" s="445"/>
      <c r="V826" s="445"/>
      <c r="W826" s="445"/>
      <c r="X826" s="445"/>
      <c r="Y826" s="445"/>
      <c r="Z826" s="445"/>
    </row>
    <row r="827" spans="1:26" ht="15.75" customHeight="1" x14ac:dyDescent="0.25">
      <c r="A827" s="445"/>
      <c r="B827" s="445"/>
      <c r="C827" s="445"/>
      <c r="D827" s="445"/>
      <c r="E827" s="445"/>
      <c r="F827" s="445"/>
      <c r="G827" s="534"/>
      <c r="H827" s="531"/>
      <c r="I827" s="445"/>
      <c r="J827" s="445"/>
      <c r="K827" s="445"/>
      <c r="L827" s="445"/>
      <c r="M827" s="445"/>
      <c r="N827" s="445"/>
      <c r="O827" s="445"/>
      <c r="P827" s="445"/>
      <c r="Q827" s="445"/>
      <c r="R827" s="445"/>
      <c r="S827" s="445"/>
      <c r="T827" s="445"/>
      <c r="U827" s="445"/>
      <c r="V827" s="445"/>
      <c r="W827" s="445"/>
      <c r="X827" s="445"/>
      <c r="Y827" s="445"/>
      <c r="Z827" s="445"/>
    </row>
    <row r="828" spans="1:26" ht="15.75" customHeight="1" x14ac:dyDescent="0.25">
      <c r="A828" s="445"/>
      <c r="B828" s="445"/>
      <c r="C828" s="445"/>
      <c r="D828" s="445"/>
      <c r="E828" s="445"/>
      <c r="F828" s="445"/>
      <c r="G828" s="534"/>
      <c r="H828" s="531"/>
      <c r="I828" s="445"/>
      <c r="J828" s="445"/>
      <c r="K828" s="445"/>
      <c r="L828" s="445"/>
      <c r="M828" s="445"/>
      <c r="N828" s="445"/>
      <c r="O828" s="445"/>
      <c r="P828" s="445"/>
      <c r="Q828" s="445"/>
      <c r="R828" s="445"/>
      <c r="S828" s="445"/>
      <c r="T828" s="445"/>
      <c r="U828" s="445"/>
      <c r="V828" s="445"/>
      <c r="W828" s="445"/>
      <c r="X828" s="445"/>
      <c r="Y828" s="445"/>
      <c r="Z828" s="445"/>
    </row>
    <row r="829" spans="1:26" ht="15.75" customHeight="1" x14ac:dyDescent="0.25">
      <c r="A829" s="445"/>
      <c r="B829" s="445"/>
      <c r="C829" s="445"/>
      <c r="D829" s="445"/>
      <c r="E829" s="445"/>
      <c r="F829" s="445"/>
      <c r="G829" s="534"/>
      <c r="H829" s="531"/>
      <c r="I829" s="445"/>
      <c r="J829" s="445"/>
      <c r="K829" s="445"/>
      <c r="L829" s="445"/>
      <c r="M829" s="445"/>
      <c r="N829" s="445"/>
      <c r="O829" s="445"/>
      <c r="P829" s="445"/>
      <c r="Q829" s="445"/>
      <c r="R829" s="445"/>
      <c r="S829" s="445"/>
      <c r="T829" s="445"/>
      <c r="U829" s="445"/>
      <c r="V829" s="445"/>
      <c r="W829" s="445"/>
      <c r="X829" s="445"/>
      <c r="Y829" s="445"/>
      <c r="Z829" s="445"/>
    </row>
    <row r="830" spans="1:26" ht="15.75" customHeight="1" x14ac:dyDescent="0.25">
      <c r="A830" s="445"/>
      <c r="B830" s="445"/>
      <c r="C830" s="445"/>
      <c r="D830" s="445"/>
      <c r="E830" s="445"/>
      <c r="F830" s="445"/>
      <c r="G830" s="534"/>
      <c r="H830" s="531"/>
      <c r="I830" s="445"/>
      <c r="J830" s="445"/>
      <c r="K830" s="445"/>
      <c r="L830" s="445"/>
      <c r="M830" s="445"/>
      <c r="N830" s="445"/>
      <c r="O830" s="445"/>
      <c r="P830" s="445"/>
      <c r="Q830" s="445"/>
      <c r="R830" s="445"/>
      <c r="S830" s="445"/>
      <c r="T830" s="445"/>
      <c r="U830" s="445"/>
      <c r="V830" s="445"/>
      <c r="W830" s="445"/>
      <c r="X830" s="445"/>
      <c r="Y830" s="445"/>
      <c r="Z830" s="445"/>
    </row>
    <row r="831" spans="1:26" ht="15.75" customHeight="1" x14ac:dyDescent="0.25">
      <c r="A831" s="445"/>
      <c r="B831" s="445"/>
      <c r="C831" s="445"/>
      <c r="D831" s="445"/>
      <c r="E831" s="445"/>
      <c r="F831" s="445"/>
      <c r="G831" s="534"/>
      <c r="H831" s="531"/>
      <c r="I831" s="445"/>
      <c r="J831" s="445"/>
      <c r="K831" s="445"/>
      <c r="L831" s="445"/>
      <c r="M831" s="445"/>
      <c r="N831" s="445"/>
      <c r="O831" s="445"/>
      <c r="P831" s="445"/>
      <c r="Q831" s="445"/>
      <c r="R831" s="445"/>
      <c r="S831" s="445"/>
      <c r="T831" s="445"/>
      <c r="U831" s="445"/>
      <c r="V831" s="445"/>
      <c r="W831" s="445"/>
      <c r="X831" s="445"/>
      <c r="Y831" s="445"/>
      <c r="Z831" s="445"/>
    </row>
    <row r="832" spans="1:26" ht="15.75" customHeight="1" x14ac:dyDescent="0.25">
      <c r="A832" s="445"/>
      <c r="B832" s="445"/>
      <c r="C832" s="445"/>
      <c r="D832" s="445"/>
      <c r="E832" s="445"/>
      <c r="F832" s="445"/>
      <c r="G832" s="534"/>
      <c r="H832" s="531"/>
      <c r="I832" s="445"/>
      <c r="J832" s="445"/>
      <c r="K832" s="445"/>
      <c r="L832" s="445"/>
      <c r="M832" s="445"/>
      <c r="N832" s="445"/>
      <c r="O832" s="445"/>
      <c r="P832" s="445"/>
      <c r="Q832" s="445"/>
      <c r="R832" s="445"/>
      <c r="S832" s="445"/>
      <c r="T832" s="445"/>
      <c r="U832" s="445"/>
      <c r="V832" s="445"/>
      <c r="W832" s="445"/>
      <c r="X832" s="445"/>
      <c r="Y832" s="445"/>
      <c r="Z832" s="445"/>
    </row>
    <row r="833" spans="1:26" ht="15.75" customHeight="1" x14ac:dyDescent="0.25">
      <c r="A833" s="445"/>
      <c r="B833" s="445"/>
      <c r="C833" s="445"/>
      <c r="D833" s="445"/>
      <c r="E833" s="445"/>
      <c r="F833" s="445"/>
      <c r="G833" s="534"/>
      <c r="H833" s="531"/>
      <c r="I833" s="445"/>
      <c r="J833" s="445"/>
      <c r="K833" s="445"/>
      <c r="L833" s="445"/>
      <c r="M833" s="445"/>
      <c r="N833" s="445"/>
      <c r="O833" s="445"/>
      <c r="P833" s="445"/>
      <c r="Q833" s="445"/>
      <c r="R833" s="445"/>
      <c r="S833" s="445"/>
      <c r="T833" s="445"/>
      <c r="U833" s="445"/>
      <c r="V833" s="445"/>
      <c r="W833" s="445"/>
      <c r="X833" s="445"/>
      <c r="Y833" s="445"/>
      <c r="Z833" s="445"/>
    </row>
    <row r="834" spans="1:26" ht="15.75" customHeight="1" x14ac:dyDescent="0.25">
      <c r="A834" s="445"/>
      <c r="B834" s="445"/>
      <c r="C834" s="445"/>
      <c r="D834" s="445"/>
      <c r="E834" s="445"/>
      <c r="F834" s="445"/>
      <c r="G834" s="534"/>
      <c r="H834" s="531"/>
      <c r="I834" s="445"/>
      <c r="J834" s="445"/>
      <c r="K834" s="445"/>
      <c r="L834" s="445"/>
      <c r="M834" s="445"/>
      <c r="N834" s="445"/>
      <c r="O834" s="445"/>
      <c r="P834" s="445"/>
      <c r="Q834" s="445"/>
      <c r="R834" s="445"/>
      <c r="S834" s="445"/>
      <c r="T834" s="445"/>
      <c r="U834" s="445"/>
      <c r="V834" s="445"/>
      <c r="W834" s="445"/>
      <c r="X834" s="445"/>
      <c r="Y834" s="445"/>
      <c r="Z834" s="445"/>
    </row>
    <row r="835" spans="1:26" ht="15.75" customHeight="1" x14ac:dyDescent="0.25">
      <c r="A835" s="445"/>
      <c r="B835" s="445"/>
      <c r="C835" s="445"/>
      <c r="D835" s="445"/>
      <c r="E835" s="445"/>
      <c r="F835" s="445"/>
      <c r="G835" s="534"/>
      <c r="H835" s="531"/>
      <c r="I835" s="445"/>
      <c r="J835" s="445"/>
      <c r="K835" s="445"/>
      <c r="L835" s="445"/>
      <c r="M835" s="445"/>
      <c r="N835" s="445"/>
      <c r="O835" s="445"/>
      <c r="P835" s="445"/>
      <c r="Q835" s="445"/>
      <c r="R835" s="445"/>
      <c r="S835" s="445"/>
      <c r="T835" s="445"/>
      <c r="U835" s="445"/>
      <c r="V835" s="445"/>
      <c r="W835" s="445"/>
      <c r="X835" s="445"/>
      <c r="Y835" s="445"/>
      <c r="Z835" s="445"/>
    </row>
    <row r="836" spans="1:26" ht="15.75" customHeight="1" x14ac:dyDescent="0.25">
      <c r="A836" s="445"/>
      <c r="B836" s="445"/>
      <c r="C836" s="445"/>
      <c r="D836" s="445"/>
      <c r="E836" s="445"/>
      <c r="F836" s="445"/>
      <c r="G836" s="534"/>
      <c r="H836" s="531"/>
      <c r="I836" s="445"/>
      <c r="J836" s="445"/>
      <c r="K836" s="445"/>
      <c r="L836" s="445"/>
      <c r="M836" s="445"/>
      <c r="N836" s="445"/>
      <c r="O836" s="445"/>
      <c r="P836" s="445"/>
      <c r="Q836" s="445"/>
      <c r="R836" s="445"/>
      <c r="S836" s="445"/>
      <c r="T836" s="445"/>
      <c r="U836" s="445"/>
      <c r="V836" s="445"/>
      <c r="W836" s="445"/>
      <c r="X836" s="445"/>
      <c r="Y836" s="445"/>
      <c r="Z836" s="445"/>
    </row>
    <row r="837" spans="1:26" ht="15.75" customHeight="1" x14ac:dyDescent="0.25">
      <c r="A837" s="445"/>
      <c r="B837" s="445"/>
      <c r="C837" s="445"/>
      <c r="D837" s="445"/>
      <c r="E837" s="445"/>
      <c r="F837" s="445"/>
      <c r="G837" s="534"/>
      <c r="H837" s="531"/>
      <c r="I837" s="445"/>
      <c r="J837" s="445"/>
      <c r="K837" s="445"/>
      <c r="L837" s="445"/>
      <c r="M837" s="445"/>
      <c r="N837" s="445"/>
      <c r="O837" s="445"/>
      <c r="P837" s="445"/>
      <c r="Q837" s="445"/>
      <c r="R837" s="445"/>
      <c r="S837" s="445"/>
      <c r="T837" s="445"/>
      <c r="U837" s="445"/>
      <c r="V837" s="445"/>
      <c r="W837" s="445"/>
      <c r="X837" s="445"/>
      <c r="Y837" s="445"/>
      <c r="Z837" s="445"/>
    </row>
    <row r="838" spans="1:26" ht="15.75" customHeight="1" x14ac:dyDescent="0.25">
      <c r="A838" s="445"/>
      <c r="B838" s="445"/>
      <c r="C838" s="445"/>
      <c r="D838" s="445"/>
      <c r="E838" s="445"/>
      <c r="F838" s="445"/>
      <c r="G838" s="534"/>
      <c r="H838" s="531"/>
      <c r="I838" s="445"/>
      <c r="J838" s="445"/>
      <c r="K838" s="445"/>
      <c r="L838" s="445"/>
      <c r="M838" s="445"/>
      <c r="N838" s="445"/>
      <c r="O838" s="445"/>
      <c r="P838" s="445"/>
      <c r="Q838" s="445"/>
      <c r="R838" s="445"/>
      <c r="S838" s="445"/>
      <c r="T838" s="445"/>
      <c r="U838" s="445"/>
      <c r="V838" s="445"/>
      <c r="W838" s="445"/>
      <c r="X838" s="445"/>
      <c r="Y838" s="445"/>
      <c r="Z838" s="445"/>
    </row>
    <row r="839" spans="1:26" ht="15.75" customHeight="1" x14ac:dyDescent="0.25">
      <c r="A839" s="445"/>
      <c r="B839" s="445"/>
      <c r="C839" s="445"/>
      <c r="D839" s="445"/>
      <c r="E839" s="445"/>
      <c r="F839" s="445"/>
      <c r="G839" s="534"/>
      <c r="H839" s="531"/>
      <c r="I839" s="445"/>
      <c r="J839" s="445"/>
      <c r="K839" s="445"/>
      <c r="L839" s="445"/>
      <c r="M839" s="445"/>
      <c r="N839" s="445"/>
      <c r="O839" s="445"/>
      <c r="P839" s="445"/>
      <c r="Q839" s="445"/>
      <c r="R839" s="445"/>
      <c r="S839" s="445"/>
      <c r="T839" s="445"/>
      <c r="U839" s="445"/>
      <c r="V839" s="445"/>
      <c r="W839" s="445"/>
      <c r="X839" s="445"/>
      <c r="Y839" s="445"/>
      <c r="Z839" s="445"/>
    </row>
    <row r="840" spans="1:26" ht="15.75" customHeight="1" x14ac:dyDescent="0.25">
      <c r="A840" s="445"/>
      <c r="B840" s="445"/>
      <c r="C840" s="445"/>
      <c r="D840" s="445"/>
      <c r="E840" s="445"/>
      <c r="F840" s="445"/>
      <c r="G840" s="534"/>
      <c r="H840" s="531"/>
      <c r="I840" s="445"/>
      <c r="J840" s="445"/>
      <c r="K840" s="445"/>
      <c r="L840" s="445"/>
      <c r="M840" s="445"/>
      <c r="N840" s="445"/>
      <c r="O840" s="445"/>
      <c r="P840" s="445"/>
      <c r="Q840" s="445"/>
      <c r="R840" s="445"/>
      <c r="S840" s="445"/>
      <c r="T840" s="445"/>
      <c r="U840" s="445"/>
      <c r="V840" s="445"/>
      <c r="W840" s="445"/>
      <c r="X840" s="445"/>
      <c r="Y840" s="445"/>
      <c r="Z840" s="445"/>
    </row>
    <row r="841" spans="1:26" ht="15.75" customHeight="1" x14ac:dyDescent="0.25">
      <c r="A841" s="445"/>
      <c r="B841" s="445"/>
      <c r="C841" s="445"/>
      <c r="D841" s="445"/>
      <c r="E841" s="445"/>
      <c r="F841" s="445"/>
      <c r="G841" s="534"/>
      <c r="H841" s="531"/>
      <c r="I841" s="445"/>
      <c r="J841" s="445"/>
      <c r="K841" s="445"/>
      <c r="L841" s="445"/>
      <c r="M841" s="445"/>
      <c r="N841" s="445"/>
      <c r="O841" s="445"/>
      <c r="P841" s="445"/>
      <c r="Q841" s="445"/>
      <c r="R841" s="445"/>
      <c r="S841" s="445"/>
      <c r="T841" s="445"/>
      <c r="U841" s="445"/>
      <c r="V841" s="445"/>
      <c r="W841" s="445"/>
      <c r="X841" s="445"/>
      <c r="Y841" s="445"/>
      <c r="Z841" s="445"/>
    </row>
    <row r="842" spans="1:26" ht="15.75" customHeight="1" x14ac:dyDescent="0.25">
      <c r="A842" s="445"/>
      <c r="B842" s="445"/>
      <c r="C842" s="445"/>
      <c r="D842" s="445"/>
      <c r="E842" s="445"/>
      <c r="F842" s="445"/>
      <c r="G842" s="534"/>
      <c r="H842" s="531"/>
      <c r="I842" s="445"/>
      <c r="J842" s="445"/>
      <c r="K842" s="445"/>
      <c r="L842" s="445"/>
      <c r="M842" s="445"/>
      <c r="N842" s="445"/>
      <c r="O842" s="445"/>
      <c r="P842" s="445"/>
      <c r="Q842" s="445"/>
      <c r="R842" s="445"/>
      <c r="S842" s="445"/>
      <c r="T842" s="445"/>
      <c r="U842" s="445"/>
      <c r="V842" s="445"/>
      <c r="W842" s="445"/>
      <c r="X842" s="445"/>
      <c r="Y842" s="445"/>
      <c r="Z842" s="445"/>
    </row>
    <row r="843" spans="1:26" ht="15.75" customHeight="1" x14ac:dyDescent="0.25">
      <c r="A843" s="445"/>
      <c r="B843" s="445"/>
      <c r="C843" s="445"/>
      <c r="D843" s="445"/>
      <c r="E843" s="445"/>
      <c r="F843" s="445"/>
      <c r="G843" s="534"/>
      <c r="H843" s="531"/>
      <c r="I843" s="445"/>
      <c r="J843" s="445"/>
      <c r="K843" s="445"/>
      <c r="L843" s="445"/>
      <c r="M843" s="445"/>
      <c r="N843" s="445"/>
      <c r="O843" s="445"/>
      <c r="P843" s="445"/>
      <c r="Q843" s="445"/>
      <c r="R843" s="445"/>
      <c r="S843" s="445"/>
      <c r="T843" s="445"/>
      <c r="U843" s="445"/>
      <c r="V843" s="445"/>
      <c r="W843" s="445"/>
      <c r="X843" s="445"/>
      <c r="Y843" s="445"/>
      <c r="Z843" s="445"/>
    </row>
    <row r="844" spans="1:26" ht="15.75" customHeight="1" x14ac:dyDescent="0.25">
      <c r="A844" s="445"/>
      <c r="B844" s="445"/>
      <c r="C844" s="445"/>
      <c r="D844" s="445"/>
      <c r="E844" s="445"/>
      <c r="F844" s="445"/>
      <c r="G844" s="534"/>
      <c r="H844" s="531"/>
      <c r="I844" s="445"/>
      <c r="J844" s="445"/>
      <c r="K844" s="445"/>
      <c r="L844" s="445"/>
      <c r="M844" s="445"/>
      <c r="N844" s="445"/>
      <c r="O844" s="445"/>
      <c r="P844" s="445"/>
      <c r="Q844" s="445"/>
      <c r="R844" s="445"/>
      <c r="S844" s="445"/>
      <c r="T844" s="445"/>
      <c r="U844" s="445"/>
      <c r="V844" s="445"/>
      <c r="W844" s="445"/>
      <c r="X844" s="445"/>
      <c r="Y844" s="445"/>
      <c r="Z844" s="445"/>
    </row>
    <row r="845" spans="1:26" ht="15.75" customHeight="1" x14ac:dyDescent="0.25">
      <c r="A845" s="445"/>
      <c r="B845" s="445"/>
      <c r="C845" s="445"/>
      <c r="D845" s="445"/>
      <c r="E845" s="445"/>
      <c r="F845" s="445"/>
      <c r="G845" s="534"/>
      <c r="H845" s="531"/>
      <c r="I845" s="445"/>
      <c r="J845" s="445"/>
      <c r="K845" s="445"/>
      <c r="L845" s="445"/>
      <c r="M845" s="445"/>
      <c r="N845" s="445"/>
      <c r="O845" s="445"/>
      <c r="P845" s="445"/>
      <c r="Q845" s="445"/>
      <c r="R845" s="445"/>
      <c r="S845" s="445"/>
      <c r="T845" s="445"/>
      <c r="U845" s="445"/>
      <c r="V845" s="445"/>
      <c r="W845" s="445"/>
      <c r="X845" s="445"/>
      <c r="Y845" s="445"/>
      <c r="Z845" s="445"/>
    </row>
    <row r="846" spans="1:26" ht="15.75" customHeight="1" x14ac:dyDescent="0.25">
      <c r="A846" s="445"/>
      <c r="B846" s="445"/>
      <c r="C846" s="445"/>
      <c r="D846" s="445"/>
      <c r="E846" s="445"/>
      <c r="F846" s="445"/>
      <c r="G846" s="534"/>
      <c r="H846" s="531"/>
      <c r="I846" s="445"/>
      <c r="J846" s="445"/>
      <c r="K846" s="445"/>
      <c r="L846" s="445"/>
      <c r="M846" s="445"/>
      <c r="N846" s="445"/>
      <c r="O846" s="445"/>
      <c r="P846" s="445"/>
      <c r="Q846" s="445"/>
      <c r="R846" s="445"/>
      <c r="S846" s="445"/>
      <c r="T846" s="445"/>
      <c r="U846" s="445"/>
      <c r="V846" s="445"/>
      <c r="W846" s="445"/>
      <c r="X846" s="445"/>
      <c r="Y846" s="445"/>
      <c r="Z846" s="445"/>
    </row>
    <row r="847" spans="1:26" ht="15.75" customHeight="1" x14ac:dyDescent="0.25">
      <c r="A847" s="445"/>
      <c r="B847" s="445"/>
      <c r="C847" s="445"/>
      <c r="D847" s="445"/>
      <c r="E847" s="445"/>
      <c r="F847" s="445"/>
      <c r="G847" s="534"/>
      <c r="H847" s="531"/>
      <c r="I847" s="445"/>
      <c r="J847" s="445"/>
      <c r="K847" s="445"/>
      <c r="L847" s="445"/>
      <c r="M847" s="445"/>
      <c r="N847" s="445"/>
      <c r="O847" s="445"/>
      <c r="P847" s="445"/>
      <c r="Q847" s="445"/>
      <c r="R847" s="445"/>
      <c r="S847" s="445"/>
      <c r="T847" s="445"/>
      <c r="U847" s="445"/>
      <c r="V847" s="445"/>
      <c r="W847" s="445"/>
      <c r="X847" s="445"/>
      <c r="Y847" s="445"/>
      <c r="Z847" s="445"/>
    </row>
    <row r="848" spans="1:26" ht="15.75" customHeight="1" x14ac:dyDescent="0.25">
      <c r="A848" s="445"/>
      <c r="B848" s="445"/>
      <c r="C848" s="445"/>
      <c r="D848" s="445"/>
      <c r="E848" s="445"/>
      <c r="F848" s="445"/>
      <c r="G848" s="534"/>
      <c r="H848" s="531"/>
      <c r="I848" s="445"/>
      <c r="J848" s="445"/>
      <c r="K848" s="445"/>
      <c r="L848" s="445"/>
      <c r="M848" s="445"/>
      <c r="N848" s="445"/>
      <c r="O848" s="445"/>
      <c r="P848" s="445"/>
      <c r="Q848" s="445"/>
      <c r="R848" s="445"/>
      <c r="S848" s="445"/>
      <c r="T848" s="445"/>
      <c r="U848" s="445"/>
      <c r="V848" s="445"/>
      <c r="W848" s="445"/>
      <c r="X848" s="445"/>
      <c r="Y848" s="445"/>
      <c r="Z848" s="445"/>
    </row>
    <row r="849" spans="1:26" ht="15.75" customHeight="1" x14ac:dyDescent="0.25">
      <c r="A849" s="445"/>
      <c r="B849" s="445"/>
      <c r="C849" s="445"/>
      <c r="D849" s="445"/>
      <c r="E849" s="445"/>
      <c r="F849" s="445"/>
      <c r="G849" s="534"/>
      <c r="H849" s="531"/>
      <c r="I849" s="445"/>
      <c r="J849" s="445"/>
      <c r="K849" s="445"/>
      <c r="L849" s="445"/>
      <c r="M849" s="445"/>
      <c r="N849" s="445"/>
      <c r="O849" s="445"/>
      <c r="P849" s="445"/>
      <c r="Q849" s="445"/>
      <c r="R849" s="445"/>
      <c r="S849" s="445"/>
      <c r="T849" s="445"/>
      <c r="U849" s="445"/>
      <c r="V849" s="445"/>
      <c r="W849" s="445"/>
      <c r="X849" s="445"/>
      <c r="Y849" s="445"/>
      <c r="Z849" s="445"/>
    </row>
    <row r="850" spans="1:26" ht="15.75" customHeight="1" x14ac:dyDescent="0.25">
      <c r="A850" s="445"/>
      <c r="B850" s="445"/>
      <c r="C850" s="445"/>
      <c r="D850" s="445"/>
      <c r="E850" s="445"/>
      <c r="F850" s="445"/>
      <c r="G850" s="534"/>
      <c r="H850" s="531"/>
      <c r="I850" s="445"/>
      <c r="J850" s="445"/>
      <c r="K850" s="445"/>
      <c r="L850" s="445"/>
      <c r="M850" s="445"/>
      <c r="N850" s="445"/>
      <c r="O850" s="445"/>
      <c r="P850" s="445"/>
      <c r="Q850" s="445"/>
      <c r="R850" s="445"/>
      <c r="S850" s="445"/>
      <c r="T850" s="445"/>
      <c r="U850" s="445"/>
      <c r="V850" s="445"/>
      <c r="W850" s="445"/>
      <c r="X850" s="445"/>
      <c r="Y850" s="445"/>
      <c r="Z850" s="445"/>
    </row>
    <row r="851" spans="1:26" ht="15.75" customHeight="1" x14ac:dyDescent="0.25">
      <c r="A851" s="445"/>
      <c r="B851" s="445"/>
      <c r="C851" s="445"/>
      <c r="D851" s="445"/>
      <c r="E851" s="445"/>
      <c r="F851" s="445"/>
      <c r="G851" s="534"/>
      <c r="H851" s="531"/>
      <c r="I851" s="445"/>
      <c r="J851" s="445"/>
      <c r="K851" s="445"/>
      <c r="L851" s="445"/>
      <c r="M851" s="445"/>
      <c r="N851" s="445"/>
      <c r="O851" s="445"/>
      <c r="P851" s="445"/>
      <c r="Q851" s="445"/>
      <c r="R851" s="445"/>
      <c r="S851" s="445"/>
      <c r="T851" s="445"/>
      <c r="U851" s="445"/>
      <c r="V851" s="445"/>
      <c r="W851" s="445"/>
      <c r="X851" s="445"/>
      <c r="Y851" s="445"/>
      <c r="Z851" s="445"/>
    </row>
    <row r="852" spans="1:26" ht="15.75" customHeight="1" x14ac:dyDescent="0.25">
      <c r="A852" s="445"/>
      <c r="B852" s="445"/>
      <c r="C852" s="445"/>
      <c r="D852" s="445"/>
      <c r="E852" s="445"/>
      <c r="F852" s="445"/>
      <c r="G852" s="534"/>
      <c r="H852" s="531"/>
      <c r="I852" s="445"/>
      <c r="J852" s="445"/>
      <c r="K852" s="445"/>
      <c r="L852" s="445"/>
      <c r="M852" s="445"/>
      <c r="N852" s="445"/>
      <c r="O852" s="445"/>
      <c r="P852" s="445"/>
      <c r="Q852" s="445"/>
      <c r="R852" s="445"/>
      <c r="S852" s="445"/>
      <c r="T852" s="445"/>
      <c r="U852" s="445"/>
      <c r="V852" s="445"/>
      <c r="W852" s="445"/>
      <c r="X852" s="445"/>
      <c r="Y852" s="445"/>
      <c r="Z852" s="445"/>
    </row>
    <row r="853" spans="1:26" ht="15.75" customHeight="1" x14ac:dyDescent="0.25">
      <c r="A853" s="445"/>
      <c r="B853" s="445"/>
      <c r="C853" s="445"/>
      <c r="D853" s="445"/>
      <c r="E853" s="445"/>
      <c r="F853" s="445"/>
      <c r="G853" s="534"/>
      <c r="H853" s="531"/>
      <c r="I853" s="445"/>
      <c r="J853" s="445"/>
      <c r="K853" s="445"/>
      <c r="L853" s="445"/>
      <c r="M853" s="445"/>
      <c r="N853" s="445"/>
      <c r="O853" s="445"/>
      <c r="P853" s="445"/>
      <c r="Q853" s="445"/>
      <c r="R853" s="445"/>
      <c r="S853" s="445"/>
      <c r="T853" s="445"/>
      <c r="U853" s="445"/>
      <c r="V853" s="445"/>
      <c r="W853" s="445"/>
      <c r="X853" s="445"/>
      <c r="Y853" s="445"/>
      <c r="Z853" s="445"/>
    </row>
    <row r="854" spans="1:26" ht="15.75" customHeight="1" x14ac:dyDescent="0.25">
      <c r="A854" s="445"/>
      <c r="B854" s="445"/>
      <c r="C854" s="445"/>
      <c r="D854" s="445"/>
      <c r="E854" s="445"/>
      <c r="F854" s="445"/>
      <c r="G854" s="534"/>
      <c r="H854" s="531"/>
      <c r="I854" s="445"/>
      <c r="J854" s="445"/>
      <c r="K854" s="445"/>
      <c r="L854" s="445"/>
      <c r="M854" s="445"/>
      <c r="N854" s="445"/>
      <c r="O854" s="445"/>
      <c r="P854" s="445"/>
      <c r="Q854" s="445"/>
      <c r="R854" s="445"/>
      <c r="S854" s="445"/>
      <c r="T854" s="445"/>
      <c r="U854" s="445"/>
      <c r="V854" s="445"/>
      <c r="W854" s="445"/>
      <c r="X854" s="445"/>
      <c r="Y854" s="445"/>
      <c r="Z854" s="445"/>
    </row>
    <row r="855" spans="1:26" ht="15.75" customHeight="1" x14ac:dyDescent="0.25">
      <c r="A855" s="445"/>
      <c r="B855" s="445"/>
      <c r="C855" s="445"/>
      <c r="D855" s="445"/>
      <c r="E855" s="445"/>
      <c r="F855" s="445"/>
      <c r="G855" s="534"/>
      <c r="H855" s="531"/>
      <c r="I855" s="445"/>
      <c r="J855" s="445"/>
      <c r="K855" s="445"/>
      <c r="L855" s="445"/>
      <c r="M855" s="445"/>
      <c r="N855" s="445"/>
      <c r="O855" s="445"/>
      <c r="P855" s="445"/>
      <c r="Q855" s="445"/>
      <c r="R855" s="445"/>
      <c r="S855" s="445"/>
      <c r="T855" s="445"/>
      <c r="U855" s="445"/>
      <c r="V855" s="445"/>
      <c r="W855" s="445"/>
      <c r="X855" s="445"/>
      <c r="Y855" s="445"/>
      <c r="Z855" s="445"/>
    </row>
    <row r="856" spans="1:26" ht="15.75" customHeight="1" x14ac:dyDescent="0.25">
      <c r="A856" s="445"/>
      <c r="B856" s="445"/>
      <c r="C856" s="445"/>
      <c r="D856" s="445"/>
      <c r="E856" s="445"/>
      <c r="F856" s="445"/>
      <c r="G856" s="534"/>
      <c r="H856" s="531"/>
      <c r="I856" s="445"/>
      <c r="J856" s="445"/>
      <c r="K856" s="445"/>
      <c r="L856" s="445"/>
      <c r="M856" s="445"/>
      <c r="N856" s="445"/>
      <c r="O856" s="445"/>
      <c r="P856" s="445"/>
      <c r="Q856" s="445"/>
      <c r="R856" s="445"/>
      <c r="S856" s="445"/>
      <c r="T856" s="445"/>
      <c r="U856" s="445"/>
      <c r="V856" s="445"/>
      <c r="W856" s="445"/>
      <c r="X856" s="445"/>
      <c r="Y856" s="445"/>
      <c r="Z856" s="445"/>
    </row>
    <row r="857" spans="1:26" ht="15.75" customHeight="1" x14ac:dyDescent="0.25">
      <c r="A857" s="445"/>
      <c r="B857" s="445"/>
      <c r="C857" s="445"/>
      <c r="D857" s="445"/>
      <c r="E857" s="445"/>
      <c r="F857" s="445"/>
      <c r="G857" s="534"/>
      <c r="H857" s="531"/>
      <c r="I857" s="445"/>
      <c r="J857" s="445"/>
      <c r="K857" s="445"/>
      <c r="L857" s="445"/>
      <c r="M857" s="445"/>
      <c r="N857" s="445"/>
      <c r="O857" s="445"/>
      <c r="P857" s="445"/>
      <c r="Q857" s="445"/>
      <c r="R857" s="445"/>
      <c r="S857" s="445"/>
      <c r="T857" s="445"/>
      <c r="U857" s="445"/>
      <c r="V857" s="445"/>
      <c r="W857" s="445"/>
      <c r="X857" s="445"/>
      <c r="Y857" s="445"/>
      <c r="Z857" s="445"/>
    </row>
    <row r="858" spans="1:26" ht="15.75" customHeight="1" x14ac:dyDescent="0.25">
      <c r="A858" s="445"/>
      <c r="B858" s="445"/>
      <c r="C858" s="445"/>
      <c r="D858" s="445"/>
      <c r="E858" s="445"/>
      <c r="F858" s="445"/>
      <c r="G858" s="534"/>
      <c r="H858" s="531"/>
      <c r="I858" s="445"/>
      <c r="J858" s="445"/>
      <c r="K858" s="445"/>
      <c r="L858" s="445"/>
      <c r="M858" s="445"/>
      <c r="N858" s="445"/>
      <c r="O858" s="445"/>
      <c r="P858" s="445"/>
      <c r="Q858" s="445"/>
      <c r="R858" s="445"/>
      <c r="S858" s="445"/>
      <c r="T858" s="445"/>
      <c r="U858" s="445"/>
      <c r="V858" s="445"/>
      <c r="W858" s="445"/>
      <c r="X858" s="445"/>
      <c r="Y858" s="445"/>
      <c r="Z858" s="445"/>
    </row>
    <row r="859" spans="1:26" ht="15.75" customHeight="1" x14ac:dyDescent="0.25">
      <c r="A859" s="445"/>
      <c r="B859" s="445"/>
      <c r="C859" s="445"/>
      <c r="D859" s="445"/>
      <c r="E859" s="445"/>
      <c r="F859" s="445"/>
      <c r="G859" s="534"/>
      <c r="H859" s="531"/>
      <c r="I859" s="445"/>
      <c r="J859" s="445"/>
      <c r="K859" s="445"/>
      <c r="L859" s="445"/>
      <c r="M859" s="445"/>
      <c r="N859" s="445"/>
      <c r="O859" s="445"/>
      <c r="P859" s="445"/>
      <c r="Q859" s="445"/>
      <c r="R859" s="445"/>
      <c r="S859" s="445"/>
      <c r="T859" s="445"/>
      <c r="U859" s="445"/>
      <c r="V859" s="445"/>
      <c r="W859" s="445"/>
      <c r="X859" s="445"/>
      <c r="Y859" s="445"/>
      <c r="Z859" s="445"/>
    </row>
    <row r="860" spans="1:26" ht="15.75" customHeight="1" x14ac:dyDescent="0.25">
      <c r="A860" s="445"/>
      <c r="B860" s="445"/>
      <c r="C860" s="445"/>
      <c r="D860" s="445"/>
      <c r="E860" s="445"/>
      <c r="F860" s="445"/>
      <c r="G860" s="534"/>
      <c r="H860" s="531"/>
      <c r="I860" s="445"/>
      <c r="J860" s="445"/>
      <c r="K860" s="445"/>
      <c r="L860" s="445"/>
      <c r="M860" s="445"/>
      <c r="N860" s="445"/>
      <c r="O860" s="445"/>
      <c r="P860" s="445"/>
      <c r="Q860" s="445"/>
      <c r="R860" s="445"/>
      <c r="S860" s="445"/>
      <c r="T860" s="445"/>
      <c r="U860" s="445"/>
      <c r="V860" s="445"/>
      <c r="W860" s="445"/>
      <c r="X860" s="445"/>
      <c r="Y860" s="445"/>
      <c r="Z860" s="445"/>
    </row>
    <row r="861" spans="1:26" ht="15.75" customHeight="1" x14ac:dyDescent="0.25">
      <c r="A861" s="445"/>
      <c r="B861" s="445"/>
      <c r="C861" s="445"/>
      <c r="D861" s="445"/>
      <c r="E861" s="445"/>
      <c r="F861" s="445"/>
      <c r="G861" s="534"/>
      <c r="H861" s="531"/>
      <c r="I861" s="445"/>
      <c r="J861" s="445"/>
      <c r="K861" s="445"/>
      <c r="L861" s="445"/>
      <c r="M861" s="445"/>
      <c r="N861" s="445"/>
      <c r="O861" s="445"/>
      <c r="P861" s="445"/>
      <c r="Q861" s="445"/>
      <c r="R861" s="445"/>
      <c r="S861" s="445"/>
      <c r="T861" s="445"/>
      <c r="U861" s="445"/>
      <c r="V861" s="445"/>
      <c r="W861" s="445"/>
      <c r="X861" s="445"/>
      <c r="Y861" s="445"/>
      <c r="Z861" s="445"/>
    </row>
    <row r="862" spans="1:26" ht="15.75" customHeight="1" x14ac:dyDescent="0.25">
      <c r="A862" s="445"/>
      <c r="B862" s="445"/>
      <c r="C862" s="445"/>
      <c r="D862" s="445"/>
      <c r="E862" s="445"/>
      <c r="F862" s="445"/>
      <c r="G862" s="534"/>
      <c r="H862" s="531"/>
      <c r="I862" s="445"/>
      <c r="J862" s="445"/>
      <c r="K862" s="445"/>
      <c r="L862" s="445"/>
      <c r="M862" s="445"/>
      <c r="N862" s="445"/>
      <c r="O862" s="445"/>
      <c r="P862" s="445"/>
      <c r="Q862" s="445"/>
      <c r="R862" s="445"/>
      <c r="S862" s="445"/>
      <c r="T862" s="445"/>
      <c r="U862" s="445"/>
      <c r="V862" s="445"/>
      <c r="W862" s="445"/>
      <c r="X862" s="445"/>
      <c r="Y862" s="445"/>
      <c r="Z862" s="445"/>
    </row>
    <row r="863" spans="1:26" ht="15.75" customHeight="1" x14ac:dyDescent="0.25">
      <c r="A863" s="445"/>
      <c r="B863" s="445"/>
      <c r="C863" s="445"/>
      <c r="D863" s="445"/>
      <c r="E863" s="445"/>
      <c r="F863" s="445"/>
      <c r="G863" s="534"/>
      <c r="H863" s="531"/>
      <c r="I863" s="445"/>
      <c r="J863" s="445"/>
      <c r="K863" s="445"/>
      <c r="L863" s="445"/>
      <c r="M863" s="445"/>
      <c r="N863" s="445"/>
      <c r="O863" s="445"/>
      <c r="P863" s="445"/>
      <c r="Q863" s="445"/>
      <c r="R863" s="445"/>
      <c r="S863" s="445"/>
      <c r="T863" s="445"/>
      <c r="U863" s="445"/>
      <c r="V863" s="445"/>
      <c r="W863" s="445"/>
      <c r="X863" s="445"/>
      <c r="Y863" s="445"/>
      <c r="Z863" s="445"/>
    </row>
    <row r="864" spans="1:26" ht="15.75" customHeight="1" x14ac:dyDescent="0.25">
      <c r="A864" s="445"/>
      <c r="B864" s="445"/>
      <c r="C864" s="445"/>
      <c r="D864" s="445"/>
      <c r="E864" s="445"/>
      <c r="F864" s="445"/>
      <c r="G864" s="534"/>
      <c r="H864" s="531"/>
      <c r="I864" s="445"/>
      <c r="J864" s="445"/>
      <c r="K864" s="445"/>
      <c r="L864" s="445"/>
      <c r="M864" s="445"/>
      <c r="N864" s="445"/>
      <c r="O864" s="445"/>
      <c r="P864" s="445"/>
      <c r="Q864" s="445"/>
      <c r="R864" s="445"/>
      <c r="S864" s="445"/>
      <c r="T864" s="445"/>
      <c r="U864" s="445"/>
      <c r="V864" s="445"/>
      <c r="W864" s="445"/>
      <c r="X864" s="445"/>
      <c r="Y864" s="445"/>
      <c r="Z864" s="445"/>
    </row>
    <row r="865" spans="1:26" ht="15.75" customHeight="1" x14ac:dyDescent="0.25">
      <c r="A865" s="445"/>
      <c r="B865" s="445"/>
      <c r="C865" s="445"/>
      <c r="D865" s="445"/>
      <c r="E865" s="445"/>
      <c r="F865" s="445"/>
      <c r="G865" s="534"/>
      <c r="H865" s="531"/>
      <c r="I865" s="445"/>
      <c r="J865" s="445"/>
      <c r="K865" s="445"/>
      <c r="L865" s="445"/>
      <c r="M865" s="445"/>
      <c r="N865" s="445"/>
      <c r="O865" s="445"/>
      <c r="P865" s="445"/>
      <c r="Q865" s="445"/>
      <c r="R865" s="445"/>
      <c r="S865" s="445"/>
      <c r="T865" s="445"/>
      <c r="U865" s="445"/>
      <c r="V865" s="445"/>
      <c r="W865" s="445"/>
      <c r="X865" s="445"/>
      <c r="Y865" s="445"/>
      <c r="Z865" s="445"/>
    </row>
    <row r="866" spans="1:26" ht="15.75" customHeight="1" x14ac:dyDescent="0.25">
      <c r="A866" s="445"/>
      <c r="B866" s="445"/>
      <c r="C866" s="445"/>
      <c r="D866" s="445"/>
      <c r="E866" s="445"/>
      <c r="F866" s="445"/>
      <c r="G866" s="534"/>
      <c r="H866" s="531"/>
      <c r="I866" s="445"/>
      <c r="J866" s="445"/>
      <c r="K866" s="445"/>
      <c r="L866" s="445"/>
      <c r="M866" s="445"/>
      <c r="N866" s="445"/>
      <c r="O866" s="445"/>
      <c r="P866" s="445"/>
      <c r="Q866" s="445"/>
      <c r="R866" s="445"/>
      <c r="S866" s="445"/>
      <c r="T866" s="445"/>
      <c r="U866" s="445"/>
      <c r="V866" s="445"/>
      <c r="W866" s="445"/>
      <c r="X866" s="445"/>
      <c r="Y866" s="445"/>
      <c r="Z866" s="445"/>
    </row>
    <row r="867" spans="1:26" ht="15.75" customHeight="1" x14ac:dyDescent="0.25">
      <c r="A867" s="445"/>
      <c r="B867" s="445"/>
      <c r="C867" s="445"/>
      <c r="D867" s="445"/>
      <c r="E867" s="445"/>
      <c r="F867" s="445"/>
      <c r="G867" s="534"/>
      <c r="H867" s="531"/>
      <c r="I867" s="445"/>
      <c r="J867" s="445"/>
      <c r="K867" s="445"/>
      <c r="L867" s="445"/>
      <c r="M867" s="445"/>
      <c r="N867" s="445"/>
      <c r="O867" s="445"/>
      <c r="P867" s="445"/>
      <c r="Q867" s="445"/>
      <c r="R867" s="445"/>
      <c r="S867" s="445"/>
      <c r="T867" s="445"/>
      <c r="U867" s="445"/>
      <c r="V867" s="445"/>
      <c r="W867" s="445"/>
      <c r="X867" s="445"/>
      <c r="Y867" s="445"/>
      <c r="Z867" s="445"/>
    </row>
    <row r="868" spans="1:26" ht="15.75" customHeight="1" x14ac:dyDescent="0.25">
      <c r="A868" s="445"/>
      <c r="B868" s="445"/>
      <c r="C868" s="445"/>
      <c r="D868" s="445"/>
      <c r="E868" s="445"/>
      <c r="F868" s="445"/>
      <c r="G868" s="534"/>
      <c r="H868" s="531"/>
      <c r="I868" s="445"/>
      <c r="J868" s="445"/>
      <c r="K868" s="445"/>
      <c r="L868" s="445"/>
      <c r="M868" s="445"/>
      <c r="N868" s="445"/>
      <c r="O868" s="445"/>
      <c r="P868" s="445"/>
      <c r="Q868" s="445"/>
      <c r="R868" s="445"/>
      <c r="S868" s="445"/>
      <c r="T868" s="445"/>
      <c r="U868" s="445"/>
      <c r="V868" s="445"/>
      <c r="W868" s="445"/>
      <c r="X868" s="445"/>
      <c r="Y868" s="445"/>
      <c r="Z868" s="445"/>
    </row>
    <row r="869" spans="1:26" ht="15.75" customHeight="1" x14ac:dyDescent="0.25">
      <c r="A869" s="445"/>
      <c r="B869" s="445"/>
      <c r="C869" s="445"/>
      <c r="D869" s="445"/>
      <c r="E869" s="445"/>
      <c r="F869" s="445"/>
      <c r="G869" s="534"/>
      <c r="H869" s="531"/>
      <c r="I869" s="445"/>
      <c r="J869" s="445"/>
      <c r="K869" s="445"/>
      <c r="L869" s="445"/>
      <c r="M869" s="445"/>
      <c r="N869" s="445"/>
      <c r="O869" s="445"/>
      <c r="P869" s="445"/>
      <c r="Q869" s="445"/>
      <c r="R869" s="445"/>
      <c r="S869" s="445"/>
      <c r="T869" s="445"/>
      <c r="U869" s="445"/>
      <c r="V869" s="445"/>
      <c r="W869" s="445"/>
      <c r="X869" s="445"/>
      <c r="Y869" s="445"/>
      <c r="Z869" s="445"/>
    </row>
    <row r="870" spans="1:26" ht="15.75" customHeight="1" x14ac:dyDescent="0.25">
      <c r="A870" s="445"/>
      <c r="B870" s="445"/>
      <c r="C870" s="445"/>
      <c r="D870" s="445"/>
      <c r="E870" s="445"/>
      <c r="F870" s="445"/>
      <c r="G870" s="534"/>
      <c r="H870" s="531"/>
      <c r="I870" s="445"/>
      <c r="J870" s="445"/>
      <c r="K870" s="445"/>
      <c r="L870" s="445"/>
      <c r="M870" s="445"/>
      <c r="N870" s="445"/>
      <c r="O870" s="445"/>
      <c r="P870" s="445"/>
      <c r="Q870" s="445"/>
      <c r="R870" s="445"/>
      <c r="S870" s="445"/>
      <c r="T870" s="445"/>
      <c r="U870" s="445"/>
      <c r="V870" s="445"/>
      <c r="W870" s="445"/>
      <c r="X870" s="445"/>
      <c r="Y870" s="445"/>
      <c r="Z870" s="445"/>
    </row>
    <row r="871" spans="1:26" ht="15.75" customHeight="1" x14ac:dyDescent="0.25">
      <c r="A871" s="445"/>
      <c r="B871" s="445"/>
      <c r="C871" s="445"/>
      <c r="D871" s="445"/>
      <c r="E871" s="445"/>
      <c r="F871" s="445"/>
      <c r="G871" s="534"/>
      <c r="H871" s="531"/>
      <c r="I871" s="445"/>
      <c r="J871" s="445"/>
      <c r="K871" s="445"/>
      <c r="L871" s="445"/>
      <c r="M871" s="445"/>
      <c r="N871" s="445"/>
      <c r="O871" s="445"/>
      <c r="P871" s="445"/>
      <c r="Q871" s="445"/>
      <c r="R871" s="445"/>
      <c r="S871" s="445"/>
      <c r="T871" s="445"/>
      <c r="U871" s="445"/>
      <c r="V871" s="445"/>
      <c r="W871" s="445"/>
      <c r="X871" s="445"/>
      <c r="Y871" s="445"/>
      <c r="Z871" s="445"/>
    </row>
    <row r="872" spans="1:26" ht="15.75" customHeight="1" x14ac:dyDescent="0.25">
      <c r="A872" s="445"/>
      <c r="B872" s="445"/>
      <c r="C872" s="445"/>
      <c r="D872" s="445"/>
      <c r="E872" s="445"/>
      <c r="F872" s="445"/>
      <c r="G872" s="534"/>
      <c r="H872" s="531"/>
      <c r="I872" s="445"/>
      <c r="J872" s="445"/>
      <c r="K872" s="445"/>
      <c r="L872" s="445"/>
      <c r="M872" s="445"/>
      <c r="N872" s="445"/>
      <c r="O872" s="445"/>
      <c r="P872" s="445"/>
      <c r="Q872" s="445"/>
      <c r="R872" s="445"/>
      <c r="S872" s="445"/>
      <c r="T872" s="445"/>
      <c r="U872" s="445"/>
      <c r="V872" s="445"/>
      <c r="W872" s="445"/>
      <c r="X872" s="445"/>
      <c r="Y872" s="445"/>
      <c r="Z872" s="445"/>
    </row>
    <row r="873" spans="1:26" ht="15.75" customHeight="1" x14ac:dyDescent="0.25">
      <c r="A873" s="445"/>
      <c r="B873" s="445"/>
      <c r="C873" s="445"/>
      <c r="D873" s="445"/>
      <c r="E873" s="445"/>
      <c r="F873" s="445"/>
      <c r="G873" s="534"/>
      <c r="H873" s="531"/>
      <c r="I873" s="445"/>
      <c r="J873" s="445"/>
      <c r="K873" s="445"/>
      <c r="L873" s="445"/>
      <c r="M873" s="445"/>
      <c r="N873" s="445"/>
      <c r="O873" s="445"/>
      <c r="P873" s="445"/>
      <c r="Q873" s="445"/>
      <c r="R873" s="445"/>
      <c r="S873" s="445"/>
      <c r="T873" s="445"/>
      <c r="U873" s="445"/>
      <c r="V873" s="445"/>
      <c r="W873" s="445"/>
      <c r="X873" s="445"/>
      <c r="Y873" s="445"/>
      <c r="Z873" s="445"/>
    </row>
    <row r="874" spans="1:26" ht="15.75" customHeight="1" x14ac:dyDescent="0.25">
      <c r="A874" s="445"/>
      <c r="B874" s="445"/>
      <c r="C874" s="445"/>
      <c r="D874" s="445"/>
      <c r="E874" s="445"/>
      <c r="F874" s="445"/>
      <c r="G874" s="534"/>
      <c r="H874" s="531"/>
      <c r="I874" s="445"/>
      <c r="J874" s="445"/>
      <c r="K874" s="445"/>
      <c r="L874" s="445"/>
      <c r="M874" s="445"/>
      <c r="N874" s="445"/>
      <c r="O874" s="445"/>
      <c r="P874" s="445"/>
      <c r="Q874" s="445"/>
      <c r="R874" s="445"/>
      <c r="S874" s="445"/>
      <c r="T874" s="445"/>
      <c r="U874" s="445"/>
      <c r="V874" s="445"/>
      <c r="W874" s="445"/>
      <c r="X874" s="445"/>
      <c r="Y874" s="445"/>
      <c r="Z874" s="445"/>
    </row>
    <row r="875" spans="1:26" ht="15.75" customHeight="1" x14ac:dyDescent="0.25">
      <c r="A875" s="445"/>
      <c r="B875" s="445"/>
      <c r="C875" s="445"/>
      <c r="D875" s="445"/>
      <c r="E875" s="445"/>
      <c r="F875" s="445"/>
      <c r="G875" s="534"/>
      <c r="H875" s="531"/>
      <c r="I875" s="445"/>
      <c r="J875" s="445"/>
      <c r="K875" s="445"/>
      <c r="L875" s="445"/>
      <c r="M875" s="445"/>
      <c r="N875" s="445"/>
      <c r="O875" s="445"/>
      <c r="P875" s="445"/>
      <c r="Q875" s="445"/>
      <c r="R875" s="445"/>
      <c r="S875" s="445"/>
      <c r="T875" s="445"/>
      <c r="U875" s="445"/>
      <c r="V875" s="445"/>
      <c r="W875" s="445"/>
      <c r="X875" s="445"/>
      <c r="Y875" s="445"/>
      <c r="Z875" s="445"/>
    </row>
    <row r="876" spans="1:26" ht="15.75" customHeight="1" x14ac:dyDescent="0.25">
      <c r="A876" s="445"/>
      <c r="B876" s="445"/>
      <c r="C876" s="445"/>
      <c r="D876" s="445"/>
      <c r="E876" s="445"/>
      <c r="F876" s="445"/>
      <c r="G876" s="534"/>
      <c r="H876" s="531"/>
      <c r="I876" s="445"/>
      <c r="J876" s="445"/>
      <c r="K876" s="445"/>
      <c r="L876" s="445"/>
      <c r="M876" s="445"/>
      <c r="N876" s="445"/>
      <c r="O876" s="445"/>
      <c r="P876" s="445"/>
      <c r="Q876" s="445"/>
      <c r="R876" s="445"/>
      <c r="S876" s="445"/>
      <c r="T876" s="445"/>
      <c r="U876" s="445"/>
      <c r="V876" s="445"/>
      <c r="W876" s="445"/>
      <c r="X876" s="445"/>
      <c r="Y876" s="445"/>
      <c r="Z876" s="445"/>
    </row>
    <row r="877" spans="1:26" ht="15.75" customHeight="1" x14ac:dyDescent="0.25">
      <c r="A877" s="445"/>
      <c r="B877" s="445"/>
      <c r="C877" s="445"/>
      <c r="D877" s="445"/>
      <c r="E877" s="445"/>
      <c r="F877" s="445"/>
      <c r="G877" s="534"/>
      <c r="H877" s="531"/>
      <c r="I877" s="445"/>
      <c r="J877" s="445"/>
      <c r="K877" s="445"/>
      <c r="L877" s="445"/>
      <c r="M877" s="445"/>
      <c r="N877" s="445"/>
      <c r="O877" s="445"/>
      <c r="P877" s="445"/>
      <c r="Q877" s="445"/>
      <c r="R877" s="445"/>
      <c r="S877" s="445"/>
      <c r="T877" s="445"/>
      <c r="U877" s="445"/>
      <c r="V877" s="445"/>
      <c r="W877" s="445"/>
      <c r="X877" s="445"/>
      <c r="Y877" s="445"/>
      <c r="Z877" s="445"/>
    </row>
    <row r="878" spans="1:26" ht="15.75" customHeight="1" x14ac:dyDescent="0.25">
      <c r="A878" s="445"/>
      <c r="B878" s="445"/>
      <c r="C878" s="445"/>
      <c r="D878" s="445"/>
      <c r="E878" s="445"/>
      <c r="F878" s="445"/>
      <c r="G878" s="534"/>
      <c r="H878" s="531"/>
      <c r="I878" s="445"/>
      <c r="J878" s="445"/>
      <c r="K878" s="445"/>
      <c r="L878" s="445"/>
      <c r="M878" s="445"/>
      <c r="N878" s="445"/>
      <c r="O878" s="445"/>
      <c r="P878" s="445"/>
      <c r="Q878" s="445"/>
      <c r="R878" s="445"/>
      <c r="S878" s="445"/>
      <c r="T878" s="445"/>
      <c r="U878" s="445"/>
      <c r="V878" s="445"/>
      <c r="W878" s="445"/>
      <c r="X878" s="445"/>
      <c r="Y878" s="445"/>
      <c r="Z878" s="445"/>
    </row>
    <row r="879" spans="1:26" ht="15.75" customHeight="1" x14ac:dyDescent="0.25">
      <c r="A879" s="445"/>
      <c r="B879" s="445"/>
      <c r="C879" s="445"/>
      <c r="D879" s="445"/>
      <c r="E879" s="445"/>
      <c r="F879" s="445"/>
      <c r="G879" s="534"/>
      <c r="H879" s="531"/>
      <c r="I879" s="445"/>
      <c r="J879" s="445"/>
      <c r="K879" s="445"/>
      <c r="L879" s="445"/>
      <c r="M879" s="445"/>
      <c r="N879" s="445"/>
      <c r="O879" s="445"/>
      <c r="P879" s="445"/>
      <c r="Q879" s="445"/>
      <c r="R879" s="445"/>
      <c r="S879" s="445"/>
      <c r="T879" s="445"/>
      <c r="U879" s="445"/>
      <c r="V879" s="445"/>
      <c r="W879" s="445"/>
      <c r="X879" s="445"/>
      <c r="Y879" s="445"/>
      <c r="Z879" s="445"/>
    </row>
    <row r="880" spans="1:26" ht="15.75" customHeight="1" x14ac:dyDescent="0.25">
      <c r="A880" s="445"/>
      <c r="B880" s="445"/>
      <c r="C880" s="445"/>
      <c r="D880" s="445"/>
      <c r="E880" s="445"/>
      <c r="F880" s="445"/>
      <c r="G880" s="534"/>
      <c r="H880" s="531"/>
      <c r="I880" s="445"/>
      <c r="J880" s="445"/>
      <c r="K880" s="445"/>
      <c r="L880" s="445"/>
      <c r="M880" s="445"/>
      <c r="N880" s="445"/>
      <c r="O880" s="445"/>
      <c r="P880" s="445"/>
      <c r="Q880" s="445"/>
      <c r="R880" s="445"/>
      <c r="S880" s="445"/>
      <c r="T880" s="445"/>
      <c r="U880" s="445"/>
      <c r="V880" s="445"/>
      <c r="W880" s="445"/>
      <c r="X880" s="445"/>
      <c r="Y880" s="445"/>
      <c r="Z880" s="445"/>
    </row>
    <row r="881" spans="1:26" ht="15.75" customHeight="1" x14ac:dyDescent="0.25">
      <c r="A881" s="445"/>
      <c r="B881" s="445"/>
      <c r="C881" s="445"/>
      <c r="D881" s="445"/>
      <c r="E881" s="445"/>
      <c r="F881" s="445"/>
      <c r="G881" s="534"/>
      <c r="H881" s="531"/>
      <c r="I881" s="445"/>
      <c r="J881" s="445"/>
      <c r="K881" s="445"/>
      <c r="L881" s="445"/>
      <c r="M881" s="445"/>
      <c r="N881" s="445"/>
      <c r="O881" s="445"/>
      <c r="P881" s="445"/>
      <c r="Q881" s="445"/>
      <c r="R881" s="445"/>
      <c r="S881" s="445"/>
      <c r="T881" s="445"/>
      <c r="U881" s="445"/>
      <c r="V881" s="445"/>
      <c r="W881" s="445"/>
      <c r="X881" s="445"/>
      <c r="Y881" s="445"/>
      <c r="Z881" s="445"/>
    </row>
    <row r="882" spans="1:26" ht="15.75" customHeight="1" x14ac:dyDescent="0.25">
      <c r="A882" s="445"/>
      <c r="B882" s="445"/>
      <c r="C882" s="445"/>
      <c r="D882" s="445"/>
      <c r="E882" s="445"/>
      <c r="F882" s="445"/>
      <c r="G882" s="534"/>
      <c r="H882" s="531"/>
      <c r="I882" s="445"/>
      <c r="J882" s="445"/>
      <c r="K882" s="445"/>
      <c r="L882" s="445"/>
      <c r="M882" s="445"/>
      <c r="N882" s="445"/>
      <c r="O882" s="445"/>
      <c r="P882" s="445"/>
      <c r="Q882" s="445"/>
      <c r="R882" s="445"/>
      <c r="S882" s="445"/>
      <c r="T882" s="445"/>
      <c r="U882" s="445"/>
      <c r="V882" s="445"/>
      <c r="W882" s="445"/>
      <c r="X882" s="445"/>
      <c r="Y882" s="445"/>
      <c r="Z882" s="445"/>
    </row>
    <row r="883" spans="1:26" ht="15.75" customHeight="1" x14ac:dyDescent="0.25">
      <c r="A883" s="445"/>
      <c r="B883" s="445"/>
      <c r="C883" s="445"/>
      <c r="D883" s="445"/>
      <c r="E883" s="445"/>
      <c r="F883" s="445"/>
      <c r="G883" s="534"/>
      <c r="H883" s="531"/>
      <c r="I883" s="445"/>
      <c r="J883" s="445"/>
      <c r="K883" s="445"/>
      <c r="L883" s="445"/>
      <c r="M883" s="445"/>
      <c r="N883" s="445"/>
      <c r="O883" s="445"/>
      <c r="P883" s="445"/>
      <c r="Q883" s="445"/>
      <c r="R883" s="445"/>
      <c r="S883" s="445"/>
      <c r="T883" s="445"/>
      <c r="U883" s="445"/>
      <c r="V883" s="445"/>
      <c r="W883" s="445"/>
      <c r="X883" s="445"/>
      <c r="Y883" s="445"/>
      <c r="Z883" s="445"/>
    </row>
    <row r="884" spans="1:26" ht="15.75" customHeight="1" x14ac:dyDescent="0.25">
      <c r="A884" s="445"/>
      <c r="B884" s="445"/>
      <c r="C884" s="445"/>
      <c r="D884" s="445"/>
      <c r="E884" s="445"/>
      <c r="F884" s="445"/>
      <c r="G884" s="534"/>
      <c r="H884" s="531"/>
      <c r="I884" s="445"/>
      <c r="J884" s="445"/>
      <c r="K884" s="445"/>
      <c r="L884" s="445"/>
      <c r="M884" s="445"/>
      <c r="N884" s="445"/>
      <c r="O884" s="445"/>
      <c r="P884" s="445"/>
      <c r="Q884" s="445"/>
      <c r="R884" s="445"/>
      <c r="S884" s="445"/>
      <c r="T884" s="445"/>
      <c r="U884" s="445"/>
      <c r="V884" s="445"/>
      <c r="W884" s="445"/>
      <c r="X884" s="445"/>
      <c r="Y884" s="445"/>
      <c r="Z884" s="445"/>
    </row>
    <row r="885" spans="1:26" ht="15.75" customHeight="1" x14ac:dyDescent="0.25">
      <c r="A885" s="445"/>
      <c r="B885" s="445"/>
      <c r="C885" s="445"/>
      <c r="D885" s="445"/>
      <c r="E885" s="445"/>
      <c r="F885" s="445"/>
      <c r="G885" s="534"/>
      <c r="H885" s="531"/>
      <c r="I885" s="445"/>
      <c r="J885" s="445"/>
      <c r="K885" s="445"/>
      <c r="L885" s="445"/>
      <c r="M885" s="445"/>
      <c r="N885" s="445"/>
      <c r="O885" s="445"/>
      <c r="P885" s="445"/>
      <c r="Q885" s="445"/>
      <c r="R885" s="445"/>
      <c r="S885" s="445"/>
      <c r="T885" s="445"/>
      <c r="U885" s="445"/>
      <c r="V885" s="445"/>
      <c r="W885" s="445"/>
      <c r="X885" s="445"/>
      <c r="Y885" s="445"/>
      <c r="Z885" s="445"/>
    </row>
    <row r="886" spans="1:26" ht="15.75" customHeight="1" x14ac:dyDescent="0.25">
      <c r="A886" s="445"/>
      <c r="B886" s="445"/>
      <c r="C886" s="445"/>
      <c r="D886" s="445"/>
      <c r="E886" s="445"/>
      <c r="F886" s="445"/>
      <c r="G886" s="534"/>
      <c r="H886" s="531"/>
      <c r="I886" s="445"/>
      <c r="J886" s="445"/>
      <c r="K886" s="445"/>
      <c r="L886" s="445"/>
      <c r="M886" s="445"/>
      <c r="N886" s="445"/>
      <c r="O886" s="445"/>
      <c r="P886" s="445"/>
      <c r="Q886" s="445"/>
      <c r="R886" s="445"/>
      <c r="S886" s="445"/>
      <c r="T886" s="445"/>
      <c r="U886" s="445"/>
      <c r="V886" s="445"/>
      <c r="W886" s="445"/>
      <c r="X886" s="445"/>
      <c r="Y886" s="445"/>
      <c r="Z886" s="445"/>
    </row>
    <row r="887" spans="1:26" ht="15.75" customHeight="1" x14ac:dyDescent="0.25">
      <c r="A887" s="445"/>
      <c r="B887" s="445"/>
      <c r="C887" s="445"/>
      <c r="D887" s="445"/>
      <c r="E887" s="445"/>
      <c r="F887" s="445"/>
      <c r="G887" s="534"/>
      <c r="H887" s="531"/>
      <c r="I887" s="445"/>
      <c r="J887" s="445"/>
      <c r="K887" s="445"/>
      <c r="L887" s="445"/>
      <c r="M887" s="445"/>
      <c r="N887" s="445"/>
      <c r="O887" s="445"/>
      <c r="P887" s="445"/>
      <c r="Q887" s="445"/>
      <c r="R887" s="445"/>
      <c r="S887" s="445"/>
      <c r="T887" s="445"/>
      <c r="U887" s="445"/>
      <c r="V887" s="445"/>
      <c r="W887" s="445"/>
      <c r="X887" s="445"/>
      <c r="Y887" s="445"/>
      <c r="Z887" s="445"/>
    </row>
    <row r="888" spans="1:26" ht="15.75" customHeight="1" x14ac:dyDescent="0.25">
      <c r="A888" s="445"/>
      <c r="B888" s="445"/>
      <c r="C888" s="445"/>
      <c r="D888" s="445"/>
      <c r="E888" s="445"/>
      <c r="F888" s="445"/>
      <c r="G888" s="534"/>
      <c r="H888" s="531"/>
      <c r="I888" s="445"/>
      <c r="J888" s="445"/>
      <c r="K888" s="445"/>
      <c r="L888" s="445"/>
      <c r="M888" s="445"/>
      <c r="N888" s="445"/>
      <c r="O888" s="445"/>
      <c r="P888" s="445"/>
      <c r="Q888" s="445"/>
      <c r="R888" s="445"/>
      <c r="S888" s="445"/>
      <c r="T888" s="445"/>
      <c r="U888" s="445"/>
      <c r="V888" s="445"/>
      <c r="W888" s="445"/>
      <c r="X888" s="445"/>
      <c r="Y888" s="445"/>
      <c r="Z888" s="445"/>
    </row>
    <row r="889" spans="1:26" ht="15.75" customHeight="1" x14ac:dyDescent="0.25">
      <c r="A889" s="445"/>
      <c r="B889" s="445"/>
      <c r="C889" s="445"/>
      <c r="D889" s="445"/>
      <c r="E889" s="445"/>
      <c r="F889" s="445"/>
      <c r="G889" s="534"/>
      <c r="H889" s="531"/>
      <c r="I889" s="445"/>
      <c r="J889" s="445"/>
      <c r="K889" s="445"/>
      <c r="L889" s="445"/>
      <c r="M889" s="445"/>
      <c r="N889" s="445"/>
      <c r="O889" s="445"/>
      <c r="P889" s="445"/>
      <c r="Q889" s="445"/>
      <c r="R889" s="445"/>
      <c r="S889" s="445"/>
      <c r="T889" s="445"/>
      <c r="U889" s="445"/>
      <c r="V889" s="445"/>
      <c r="W889" s="445"/>
      <c r="X889" s="445"/>
      <c r="Y889" s="445"/>
      <c r="Z889" s="445"/>
    </row>
    <row r="890" spans="1:26" ht="15.75" customHeight="1" x14ac:dyDescent="0.25">
      <c r="A890" s="445"/>
      <c r="B890" s="445"/>
      <c r="C890" s="445"/>
      <c r="D890" s="445"/>
      <c r="E890" s="445"/>
      <c r="F890" s="445"/>
      <c r="G890" s="534"/>
      <c r="H890" s="531"/>
      <c r="I890" s="445"/>
      <c r="J890" s="445"/>
      <c r="K890" s="445"/>
      <c r="L890" s="445"/>
      <c r="M890" s="445"/>
      <c r="N890" s="445"/>
      <c r="O890" s="445"/>
      <c r="P890" s="445"/>
      <c r="Q890" s="445"/>
      <c r="R890" s="445"/>
      <c r="S890" s="445"/>
      <c r="T890" s="445"/>
      <c r="U890" s="445"/>
      <c r="V890" s="445"/>
      <c r="W890" s="445"/>
      <c r="X890" s="445"/>
      <c r="Y890" s="445"/>
      <c r="Z890" s="445"/>
    </row>
    <row r="891" spans="1:26" ht="15.75" customHeight="1" x14ac:dyDescent="0.25">
      <c r="A891" s="445"/>
      <c r="B891" s="445"/>
      <c r="C891" s="445"/>
      <c r="D891" s="445"/>
      <c r="E891" s="445"/>
      <c r="F891" s="445"/>
      <c r="G891" s="534"/>
      <c r="H891" s="531"/>
      <c r="I891" s="445"/>
      <c r="J891" s="445"/>
      <c r="K891" s="445"/>
      <c r="L891" s="445"/>
      <c r="M891" s="445"/>
      <c r="N891" s="445"/>
      <c r="O891" s="445"/>
      <c r="P891" s="445"/>
      <c r="Q891" s="445"/>
      <c r="R891" s="445"/>
      <c r="S891" s="445"/>
      <c r="T891" s="445"/>
      <c r="U891" s="445"/>
      <c r="V891" s="445"/>
      <c r="W891" s="445"/>
      <c r="X891" s="445"/>
      <c r="Y891" s="445"/>
      <c r="Z891" s="445"/>
    </row>
    <row r="892" spans="1:26" ht="15.75" customHeight="1" x14ac:dyDescent="0.25">
      <c r="A892" s="445"/>
      <c r="B892" s="445"/>
      <c r="C892" s="445"/>
      <c r="D892" s="445"/>
      <c r="E892" s="445"/>
      <c r="F892" s="445"/>
      <c r="G892" s="534"/>
      <c r="H892" s="531"/>
      <c r="I892" s="445"/>
      <c r="J892" s="445"/>
      <c r="K892" s="445"/>
      <c r="L892" s="445"/>
      <c r="M892" s="445"/>
      <c r="N892" s="445"/>
      <c r="O892" s="445"/>
      <c r="P892" s="445"/>
      <c r="Q892" s="445"/>
      <c r="R892" s="445"/>
      <c r="S892" s="445"/>
      <c r="T892" s="445"/>
      <c r="U892" s="445"/>
      <c r="V892" s="445"/>
      <c r="W892" s="445"/>
      <c r="X892" s="445"/>
      <c r="Y892" s="445"/>
      <c r="Z892" s="445"/>
    </row>
    <row r="893" spans="1:26" ht="15.75" customHeight="1" x14ac:dyDescent="0.25">
      <c r="A893" s="445"/>
      <c r="B893" s="445"/>
      <c r="C893" s="445"/>
      <c r="D893" s="445"/>
      <c r="E893" s="445"/>
      <c r="F893" s="445"/>
      <c r="G893" s="534"/>
      <c r="H893" s="531"/>
      <c r="I893" s="445"/>
      <c r="J893" s="445"/>
      <c r="K893" s="445"/>
      <c r="L893" s="445"/>
      <c r="M893" s="445"/>
      <c r="N893" s="445"/>
      <c r="O893" s="445"/>
      <c r="P893" s="445"/>
      <c r="Q893" s="445"/>
      <c r="R893" s="445"/>
      <c r="S893" s="445"/>
      <c r="T893" s="445"/>
      <c r="U893" s="445"/>
      <c r="V893" s="445"/>
      <c r="W893" s="445"/>
      <c r="X893" s="445"/>
      <c r="Y893" s="445"/>
      <c r="Z893" s="445"/>
    </row>
    <row r="894" spans="1:26" ht="15.75" customHeight="1" x14ac:dyDescent="0.25">
      <c r="A894" s="445"/>
      <c r="B894" s="445"/>
      <c r="C894" s="445"/>
      <c r="D894" s="445"/>
      <c r="E894" s="445"/>
      <c r="F894" s="445"/>
      <c r="G894" s="534"/>
      <c r="H894" s="531"/>
      <c r="I894" s="445"/>
      <c r="J894" s="445"/>
      <c r="K894" s="445"/>
      <c r="L894" s="445"/>
      <c r="M894" s="445"/>
      <c r="N894" s="445"/>
      <c r="O894" s="445"/>
      <c r="P894" s="445"/>
      <c r="Q894" s="445"/>
      <c r="R894" s="445"/>
      <c r="S894" s="445"/>
      <c r="T894" s="445"/>
      <c r="U894" s="445"/>
      <c r="V894" s="445"/>
      <c r="W894" s="445"/>
      <c r="X894" s="445"/>
      <c r="Y894" s="445"/>
      <c r="Z894" s="445"/>
    </row>
    <row r="895" spans="1:26" ht="15.75" customHeight="1" x14ac:dyDescent="0.25">
      <c r="A895" s="445"/>
      <c r="B895" s="445"/>
      <c r="C895" s="445"/>
      <c r="D895" s="445"/>
      <c r="E895" s="445"/>
      <c r="F895" s="445"/>
      <c r="G895" s="534"/>
      <c r="H895" s="531"/>
      <c r="I895" s="445"/>
      <c r="J895" s="445"/>
      <c r="K895" s="445"/>
      <c r="L895" s="445"/>
      <c r="M895" s="445"/>
      <c r="N895" s="445"/>
      <c r="O895" s="445"/>
      <c r="P895" s="445"/>
      <c r="Q895" s="445"/>
      <c r="R895" s="445"/>
      <c r="S895" s="445"/>
      <c r="T895" s="445"/>
      <c r="U895" s="445"/>
      <c r="V895" s="445"/>
      <c r="W895" s="445"/>
      <c r="X895" s="445"/>
      <c r="Y895" s="445"/>
      <c r="Z895" s="445"/>
    </row>
    <row r="896" spans="1:26" ht="15.75" customHeight="1" x14ac:dyDescent="0.25">
      <c r="A896" s="445"/>
      <c r="B896" s="445"/>
      <c r="C896" s="445"/>
      <c r="D896" s="445"/>
      <c r="E896" s="445"/>
      <c r="F896" s="445"/>
      <c r="G896" s="534"/>
      <c r="H896" s="531"/>
      <c r="I896" s="445"/>
      <c r="J896" s="445"/>
      <c r="K896" s="445"/>
      <c r="L896" s="445"/>
      <c r="M896" s="445"/>
      <c r="N896" s="445"/>
      <c r="O896" s="445"/>
      <c r="P896" s="445"/>
      <c r="Q896" s="445"/>
      <c r="R896" s="445"/>
      <c r="S896" s="445"/>
      <c r="T896" s="445"/>
      <c r="U896" s="445"/>
      <c r="V896" s="445"/>
      <c r="W896" s="445"/>
      <c r="X896" s="445"/>
      <c r="Y896" s="445"/>
      <c r="Z896" s="445"/>
    </row>
    <row r="897" spans="1:26" ht="15.75" customHeight="1" x14ac:dyDescent="0.25">
      <c r="A897" s="445"/>
      <c r="B897" s="445"/>
      <c r="C897" s="445"/>
      <c r="D897" s="445"/>
      <c r="E897" s="445"/>
      <c r="F897" s="445"/>
      <c r="G897" s="534"/>
      <c r="H897" s="531"/>
      <c r="I897" s="445"/>
      <c r="J897" s="445"/>
      <c r="K897" s="445"/>
      <c r="L897" s="445"/>
      <c r="M897" s="445"/>
      <c r="N897" s="445"/>
      <c r="O897" s="445"/>
      <c r="P897" s="445"/>
      <c r="Q897" s="445"/>
      <c r="R897" s="445"/>
      <c r="S897" s="445"/>
      <c r="T897" s="445"/>
      <c r="U897" s="445"/>
      <c r="V897" s="445"/>
      <c r="W897" s="445"/>
      <c r="X897" s="445"/>
      <c r="Y897" s="445"/>
      <c r="Z897" s="445"/>
    </row>
    <row r="898" spans="1:26" ht="15.75" customHeight="1" x14ac:dyDescent="0.25">
      <c r="A898" s="445"/>
      <c r="B898" s="445"/>
      <c r="C898" s="445"/>
      <c r="D898" s="445"/>
      <c r="E898" s="445"/>
      <c r="F898" s="445"/>
      <c r="G898" s="534"/>
      <c r="H898" s="531"/>
      <c r="I898" s="445"/>
      <c r="J898" s="445"/>
      <c r="K898" s="445"/>
      <c r="L898" s="445"/>
      <c r="M898" s="445"/>
      <c r="N898" s="445"/>
      <c r="O898" s="445"/>
      <c r="P898" s="445"/>
      <c r="Q898" s="445"/>
      <c r="R898" s="445"/>
      <c r="S898" s="445"/>
      <c r="T898" s="445"/>
      <c r="U898" s="445"/>
      <c r="V898" s="445"/>
      <c r="W898" s="445"/>
      <c r="X898" s="445"/>
      <c r="Y898" s="445"/>
      <c r="Z898" s="445"/>
    </row>
    <row r="899" spans="1:26" ht="15.75" customHeight="1" x14ac:dyDescent="0.25">
      <c r="A899" s="445"/>
      <c r="B899" s="445"/>
      <c r="C899" s="445"/>
      <c r="D899" s="445"/>
      <c r="E899" s="445"/>
      <c r="F899" s="445"/>
      <c r="G899" s="534"/>
      <c r="H899" s="531"/>
      <c r="I899" s="445"/>
      <c r="J899" s="445"/>
      <c r="K899" s="445"/>
      <c r="L899" s="445"/>
      <c r="M899" s="445"/>
      <c r="N899" s="445"/>
      <c r="O899" s="445"/>
      <c r="P899" s="445"/>
      <c r="Q899" s="445"/>
      <c r="R899" s="445"/>
      <c r="S899" s="445"/>
      <c r="T899" s="445"/>
      <c r="U899" s="445"/>
      <c r="V899" s="445"/>
      <c r="W899" s="445"/>
      <c r="X899" s="445"/>
      <c r="Y899" s="445"/>
      <c r="Z899" s="445"/>
    </row>
    <row r="900" spans="1:26" ht="15.75" customHeight="1" x14ac:dyDescent="0.25">
      <c r="A900" s="445"/>
      <c r="B900" s="445"/>
      <c r="C900" s="445"/>
      <c r="D900" s="445"/>
      <c r="E900" s="445"/>
      <c r="F900" s="445"/>
      <c r="G900" s="534"/>
      <c r="H900" s="531"/>
      <c r="I900" s="445"/>
      <c r="J900" s="445"/>
      <c r="K900" s="445"/>
      <c r="L900" s="445"/>
      <c r="M900" s="445"/>
      <c r="N900" s="445"/>
      <c r="O900" s="445"/>
      <c r="P900" s="445"/>
      <c r="Q900" s="445"/>
      <c r="R900" s="445"/>
      <c r="S900" s="445"/>
      <c r="T900" s="445"/>
      <c r="U900" s="445"/>
      <c r="V900" s="445"/>
      <c r="W900" s="445"/>
      <c r="X900" s="445"/>
      <c r="Y900" s="445"/>
      <c r="Z900" s="445"/>
    </row>
    <row r="901" spans="1:26" ht="15.75" customHeight="1" x14ac:dyDescent="0.25">
      <c r="A901" s="445"/>
      <c r="B901" s="445"/>
      <c r="C901" s="445"/>
      <c r="D901" s="445"/>
      <c r="E901" s="445"/>
      <c r="F901" s="445"/>
      <c r="G901" s="534"/>
      <c r="H901" s="531"/>
      <c r="I901" s="445"/>
      <c r="J901" s="445"/>
      <c r="K901" s="445"/>
      <c r="L901" s="445"/>
      <c r="M901" s="445"/>
      <c r="N901" s="445"/>
      <c r="O901" s="445"/>
      <c r="P901" s="445"/>
      <c r="Q901" s="445"/>
      <c r="R901" s="445"/>
      <c r="S901" s="445"/>
      <c r="T901" s="445"/>
      <c r="U901" s="445"/>
      <c r="V901" s="445"/>
      <c r="W901" s="445"/>
      <c r="X901" s="445"/>
      <c r="Y901" s="445"/>
      <c r="Z901" s="445"/>
    </row>
    <row r="902" spans="1:26" ht="15.75" customHeight="1" x14ac:dyDescent="0.25">
      <c r="A902" s="445"/>
      <c r="B902" s="445"/>
      <c r="C902" s="445"/>
      <c r="D902" s="445"/>
      <c r="E902" s="445"/>
      <c r="F902" s="445"/>
      <c r="G902" s="534"/>
      <c r="H902" s="531"/>
      <c r="I902" s="445"/>
      <c r="J902" s="445"/>
      <c r="K902" s="445"/>
      <c r="L902" s="445"/>
      <c r="M902" s="445"/>
      <c r="N902" s="445"/>
      <c r="O902" s="445"/>
      <c r="P902" s="445"/>
      <c r="Q902" s="445"/>
      <c r="R902" s="445"/>
      <c r="S902" s="445"/>
      <c r="T902" s="445"/>
      <c r="U902" s="445"/>
      <c r="V902" s="445"/>
      <c r="W902" s="445"/>
      <c r="X902" s="445"/>
      <c r="Y902" s="445"/>
      <c r="Z902" s="445"/>
    </row>
    <row r="903" spans="1:26" ht="15.75" customHeight="1" x14ac:dyDescent="0.25">
      <c r="A903" s="445"/>
      <c r="B903" s="445"/>
      <c r="C903" s="445"/>
      <c r="D903" s="445"/>
      <c r="E903" s="445"/>
      <c r="F903" s="445"/>
      <c r="G903" s="534"/>
      <c r="H903" s="531"/>
      <c r="I903" s="445"/>
      <c r="J903" s="445"/>
      <c r="K903" s="445"/>
      <c r="L903" s="445"/>
      <c r="M903" s="445"/>
      <c r="N903" s="445"/>
      <c r="O903" s="445"/>
      <c r="P903" s="445"/>
      <c r="Q903" s="445"/>
      <c r="R903" s="445"/>
      <c r="S903" s="445"/>
      <c r="T903" s="445"/>
      <c r="U903" s="445"/>
      <c r="V903" s="445"/>
      <c r="W903" s="445"/>
      <c r="X903" s="445"/>
      <c r="Y903" s="445"/>
      <c r="Z903" s="445"/>
    </row>
    <row r="904" spans="1:26" ht="15.75" customHeight="1" x14ac:dyDescent="0.25">
      <c r="A904" s="445"/>
      <c r="B904" s="445"/>
      <c r="C904" s="445"/>
      <c r="D904" s="445"/>
      <c r="E904" s="445"/>
      <c r="F904" s="445"/>
      <c r="G904" s="534"/>
      <c r="H904" s="531"/>
      <c r="I904" s="445"/>
      <c r="J904" s="445"/>
      <c r="K904" s="445"/>
      <c r="L904" s="445"/>
      <c r="M904" s="445"/>
      <c r="N904" s="445"/>
      <c r="O904" s="445"/>
      <c r="P904" s="445"/>
      <c r="Q904" s="445"/>
      <c r="R904" s="445"/>
      <c r="S904" s="445"/>
      <c r="T904" s="445"/>
      <c r="U904" s="445"/>
      <c r="V904" s="445"/>
      <c r="W904" s="445"/>
      <c r="X904" s="445"/>
      <c r="Y904" s="445"/>
      <c r="Z904" s="445"/>
    </row>
    <row r="905" spans="1:26" ht="15.75" customHeight="1" x14ac:dyDescent="0.25">
      <c r="A905" s="445"/>
      <c r="B905" s="445"/>
      <c r="C905" s="445"/>
      <c r="D905" s="445"/>
      <c r="E905" s="445"/>
      <c r="F905" s="445"/>
      <c r="G905" s="534"/>
      <c r="H905" s="531"/>
      <c r="I905" s="445"/>
      <c r="J905" s="445"/>
      <c r="K905" s="445"/>
      <c r="L905" s="445"/>
      <c r="M905" s="445"/>
      <c r="N905" s="445"/>
      <c r="O905" s="445"/>
      <c r="P905" s="445"/>
      <c r="Q905" s="445"/>
      <c r="R905" s="445"/>
      <c r="S905" s="445"/>
      <c r="T905" s="445"/>
      <c r="U905" s="445"/>
      <c r="V905" s="445"/>
      <c r="W905" s="445"/>
      <c r="X905" s="445"/>
      <c r="Y905" s="445"/>
      <c r="Z905" s="445"/>
    </row>
    <row r="906" spans="1:26" ht="15.75" customHeight="1" x14ac:dyDescent="0.25">
      <c r="A906" s="445"/>
      <c r="B906" s="445"/>
      <c r="C906" s="445"/>
      <c r="D906" s="445"/>
      <c r="E906" s="445"/>
      <c r="F906" s="445"/>
      <c r="G906" s="534"/>
      <c r="H906" s="531"/>
      <c r="I906" s="445"/>
      <c r="J906" s="445"/>
      <c r="K906" s="445"/>
      <c r="L906" s="445"/>
      <c r="M906" s="445"/>
      <c r="N906" s="445"/>
      <c r="O906" s="445"/>
      <c r="P906" s="445"/>
      <c r="Q906" s="445"/>
      <c r="R906" s="445"/>
      <c r="S906" s="445"/>
      <c r="T906" s="445"/>
      <c r="U906" s="445"/>
      <c r="V906" s="445"/>
      <c r="W906" s="445"/>
      <c r="X906" s="445"/>
      <c r="Y906" s="445"/>
      <c r="Z906" s="445"/>
    </row>
    <row r="907" spans="1:26" ht="15.75" customHeight="1" x14ac:dyDescent="0.25">
      <c r="A907" s="445"/>
      <c r="B907" s="445"/>
      <c r="C907" s="445"/>
      <c r="D907" s="445"/>
      <c r="E907" s="445"/>
      <c r="F907" s="445"/>
      <c r="G907" s="534"/>
      <c r="H907" s="531"/>
      <c r="I907" s="445"/>
      <c r="J907" s="445"/>
      <c r="K907" s="445"/>
      <c r="L907" s="445"/>
      <c r="M907" s="445"/>
      <c r="N907" s="445"/>
      <c r="O907" s="445"/>
      <c r="P907" s="445"/>
      <c r="Q907" s="445"/>
      <c r="R907" s="445"/>
      <c r="S907" s="445"/>
      <c r="T907" s="445"/>
      <c r="U907" s="445"/>
      <c r="V907" s="445"/>
      <c r="W907" s="445"/>
      <c r="X907" s="445"/>
      <c r="Y907" s="445"/>
      <c r="Z907" s="445"/>
    </row>
    <row r="908" spans="1:26" ht="15.75" customHeight="1" x14ac:dyDescent="0.25">
      <c r="A908" s="445"/>
      <c r="B908" s="445"/>
      <c r="C908" s="445"/>
      <c r="D908" s="445"/>
      <c r="E908" s="445"/>
      <c r="F908" s="445"/>
      <c r="G908" s="534"/>
      <c r="H908" s="531"/>
      <c r="I908" s="445"/>
      <c r="J908" s="445"/>
      <c r="K908" s="445"/>
      <c r="L908" s="445"/>
      <c r="M908" s="445"/>
      <c r="N908" s="445"/>
      <c r="O908" s="445"/>
      <c r="P908" s="445"/>
      <c r="Q908" s="445"/>
      <c r="R908" s="445"/>
      <c r="S908" s="445"/>
      <c r="T908" s="445"/>
      <c r="U908" s="445"/>
      <c r="V908" s="445"/>
      <c r="W908" s="445"/>
      <c r="X908" s="445"/>
      <c r="Y908" s="445"/>
      <c r="Z908" s="445"/>
    </row>
    <row r="909" spans="1:26" ht="15.75" customHeight="1" x14ac:dyDescent="0.25">
      <c r="A909" s="445"/>
      <c r="B909" s="445"/>
      <c r="C909" s="445"/>
      <c r="D909" s="445"/>
      <c r="E909" s="445"/>
      <c r="F909" s="445"/>
      <c r="G909" s="534"/>
      <c r="H909" s="531"/>
      <c r="I909" s="445"/>
      <c r="J909" s="445"/>
      <c r="K909" s="445"/>
      <c r="L909" s="445"/>
      <c r="M909" s="445"/>
      <c r="N909" s="445"/>
      <c r="O909" s="445"/>
      <c r="P909" s="445"/>
      <c r="Q909" s="445"/>
      <c r="R909" s="445"/>
      <c r="S909" s="445"/>
      <c r="T909" s="445"/>
      <c r="U909" s="445"/>
      <c r="V909" s="445"/>
      <c r="W909" s="445"/>
      <c r="X909" s="445"/>
      <c r="Y909" s="445"/>
      <c r="Z909" s="445"/>
    </row>
    <row r="910" spans="1:26" ht="15.75" customHeight="1" x14ac:dyDescent="0.25">
      <c r="A910" s="445"/>
      <c r="B910" s="445"/>
      <c r="C910" s="445"/>
      <c r="D910" s="445"/>
      <c r="E910" s="445"/>
      <c r="F910" s="445"/>
      <c r="G910" s="534"/>
      <c r="H910" s="531"/>
      <c r="I910" s="445"/>
      <c r="J910" s="445"/>
      <c r="K910" s="445"/>
      <c r="L910" s="445"/>
      <c r="M910" s="445"/>
      <c r="N910" s="445"/>
      <c r="O910" s="445"/>
      <c r="P910" s="445"/>
      <c r="Q910" s="445"/>
      <c r="R910" s="445"/>
      <c r="S910" s="445"/>
      <c r="T910" s="445"/>
      <c r="U910" s="445"/>
      <c r="V910" s="445"/>
      <c r="W910" s="445"/>
      <c r="X910" s="445"/>
      <c r="Y910" s="445"/>
      <c r="Z910" s="445"/>
    </row>
    <row r="911" spans="1:26" ht="15.75" customHeight="1" x14ac:dyDescent="0.25">
      <c r="A911" s="445"/>
      <c r="B911" s="445"/>
      <c r="C911" s="445"/>
      <c r="D911" s="445"/>
      <c r="E911" s="445"/>
      <c r="F911" s="445"/>
      <c r="G911" s="534"/>
      <c r="H911" s="531"/>
      <c r="I911" s="445"/>
      <c r="J911" s="445"/>
      <c r="K911" s="445"/>
      <c r="L911" s="445"/>
      <c r="M911" s="445"/>
      <c r="N911" s="445"/>
      <c r="O911" s="445"/>
      <c r="P911" s="445"/>
      <c r="Q911" s="445"/>
      <c r="R911" s="445"/>
      <c r="S911" s="445"/>
      <c r="T911" s="445"/>
      <c r="U911" s="445"/>
      <c r="V911" s="445"/>
      <c r="W911" s="445"/>
      <c r="X911" s="445"/>
      <c r="Y911" s="445"/>
      <c r="Z911" s="445"/>
    </row>
    <row r="912" spans="1:26" ht="15.75" customHeight="1" x14ac:dyDescent="0.25">
      <c r="A912" s="445"/>
      <c r="B912" s="445"/>
      <c r="C912" s="445"/>
      <c r="D912" s="445"/>
      <c r="E912" s="445"/>
      <c r="F912" s="445"/>
      <c r="G912" s="534"/>
      <c r="H912" s="531"/>
      <c r="I912" s="445"/>
      <c r="J912" s="445"/>
      <c r="K912" s="445"/>
      <c r="L912" s="445"/>
      <c r="M912" s="445"/>
      <c r="N912" s="445"/>
      <c r="O912" s="445"/>
      <c r="P912" s="445"/>
      <c r="Q912" s="445"/>
      <c r="R912" s="445"/>
      <c r="S912" s="445"/>
      <c r="T912" s="445"/>
      <c r="U912" s="445"/>
      <c r="V912" s="445"/>
      <c r="W912" s="445"/>
      <c r="X912" s="445"/>
      <c r="Y912" s="445"/>
      <c r="Z912" s="445"/>
    </row>
    <row r="913" spans="1:26" ht="15.75" customHeight="1" x14ac:dyDescent="0.25">
      <c r="A913" s="445"/>
      <c r="B913" s="445"/>
      <c r="C913" s="445"/>
      <c r="D913" s="445"/>
      <c r="E913" s="445"/>
      <c r="F913" s="445"/>
      <c r="G913" s="534"/>
      <c r="H913" s="531"/>
      <c r="I913" s="445"/>
      <c r="J913" s="445"/>
      <c r="K913" s="445"/>
      <c r="L913" s="445"/>
      <c r="M913" s="445"/>
      <c r="N913" s="445"/>
      <c r="O913" s="445"/>
      <c r="P913" s="445"/>
      <c r="Q913" s="445"/>
      <c r="R913" s="445"/>
      <c r="S913" s="445"/>
      <c r="T913" s="445"/>
      <c r="U913" s="445"/>
      <c r="V913" s="445"/>
      <c r="W913" s="445"/>
      <c r="X913" s="445"/>
      <c r="Y913" s="445"/>
      <c r="Z913" s="445"/>
    </row>
    <row r="914" spans="1:26" ht="15.75" customHeight="1" x14ac:dyDescent="0.25">
      <c r="A914" s="445"/>
      <c r="B914" s="445"/>
      <c r="C914" s="445"/>
      <c r="D914" s="445"/>
      <c r="E914" s="445"/>
      <c r="F914" s="445"/>
      <c r="G914" s="534"/>
      <c r="H914" s="531"/>
      <c r="I914" s="445"/>
      <c r="J914" s="445"/>
      <c r="K914" s="445"/>
      <c r="L914" s="445"/>
      <c r="M914" s="445"/>
      <c r="N914" s="445"/>
      <c r="O914" s="445"/>
      <c r="P914" s="445"/>
      <c r="Q914" s="445"/>
      <c r="R914" s="445"/>
      <c r="S914" s="445"/>
      <c r="T914" s="445"/>
      <c r="U914" s="445"/>
      <c r="V914" s="445"/>
      <c r="W914" s="445"/>
      <c r="X914" s="445"/>
      <c r="Y914" s="445"/>
      <c r="Z914" s="445"/>
    </row>
    <row r="915" spans="1:26" ht="15.75" customHeight="1" x14ac:dyDescent="0.25">
      <c r="A915" s="445"/>
      <c r="B915" s="445"/>
      <c r="C915" s="445"/>
      <c r="D915" s="445"/>
      <c r="E915" s="445"/>
      <c r="F915" s="445"/>
      <c r="G915" s="534"/>
      <c r="H915" s="531"/>
      <c r="I915" s="445"/>
      <c r="J915" s="445"/>
      <c r="K915" s="445"/>
      <c r="L915" s="445"/>
      <c r="M915" s="445"/>
      <c r="N915" s="445"/>
      <c r="O915" s="445"/>
      <c r="P915" s="445"/>
      <c r="Q915" s="445"/>
      <c r="R915" s="445"/>
      <c r="S915" s="445"/>
      <c r="T915" s="445"/>
      <c r="U915" s="445"/>
      <c r="V915" s="445"/>
      <c r="W915" s="445"/>
      <c r="X915" s="445"/>
      <c r="Y915" s="445"/>
      <c r="Z915" s="445"/>
    </row>
    <row r="916" spans="1:26" ht="15.75" customHeight="1" x14ac:dyDescent="0.25">
      <c r="A916" s="445"/>
      <c r="B916" s="445"/>
      <c r="C916" s="445"/>
      <c r="D916" s="445"/>
      <c r="E916" s="445"/>
      <c r="F916" s="445"/>
      <c r="G916" s="534"/>
      <c r="H916" s="531"/>
      <c r="I916" s="445"/>
      <c r="J916" s="445"/>
      <c r="K916" s="445"/>
      <c r="L916" s="445"/>
      <c r="M916" s="445"/>
      <c r="N916" s="445"/>
      <c r="O916" s="445"/>
      <c r="P916" s="445"/>
      <c r="Q916" s="445"/>
      <c r="R916" s="445"/>
      <c r="S916" s="445"/>
      <c r="T916" s="445"/>
      <c r="U916" s="445"/>
      <c r="V916" s="445"/>
      <c r="W916" s="445"/>
      <c r="X916" s="445"/>
      <c r="Y916" s="445"/>
      <c r="Z916" s="445"/>
    </row>
    <row r="917" spans="1:26" ht="15.75" customHeight="1" x14ac:dyDescent="0.25">
      <c r="A917" s="445"/>
      <c r="B917" s="445"/>
      <c r="C917" s="445"/>
      <c r="D917" s="445"/>
      <c r="E917" s="445"/>
      <c r="F917" s="445"/>
      <c r="G917" s="534"/>
      <c r="H917" s="531"/>
      <c r="I917" s="445"/>
      <c r="J917" s="445"/>
      <c r="K917" s="445"/>
      <c r="L917" s="445"/>
      <c r="M917" s="445"/>
      <c r="N917" s="445"/>
      <c r="O917" s="445"/>
      <c r="P917" s="445"/>
      <c r="Q917" s="445"/>
      <c r="R917" s="445"/>
      <c r="S917" s="445"/>
      <c r="T917" s="445"/>
      <c r="U917" s="445"/>
      <c r="V917" s="445"/>
      <c r="W917" s="445"/>
      <c r="X917" s="445"/>
      <c r="Y917" s="445"/>
      <c r="Z917" s="445"/>
    </row>
    <row r="918" spans="1:26" ht="15.75" customHeight="1" x14ac:dyDescent="0.25">
      <c r="A918" s="445"/>
      <c r="B918" s="445"/>
      <c r="C918" s="445"/>
      <c r="D918" s="445"/>
      <c r="E918" s="445"/>
      <c r="F918" s="445"/>
      <c r="G918" s="534"/>
      <c r="H918" s="531"/>
      <c r="I918" s="445"/>
      <c r="J918" s="445"/>
      <c r="K918" s="445"/>
      <c r="L918" s="445"/>
      <c r="M918" s="445"/>
      <c r="N918" s="445"/>
      <c r="O918" s="445"/>
      <c r="P918" s="445"/>
      <c r="Q918" s="445"/>
      <c r="R918" s="445"/>
      <c r="S918" s="445"/>
      <c r="T918" s="445"/>
      <c r="U918" s="445"/>
      <c r="V918" s="445"/>
      <c r="W918" s="445"/>
      <c r="X918" s="445"/>
      <c r="Y918" s="445"/>
      <c r="Z918" s="445"/>
    </row>
    <row r="919" spans="1:26" ht="15.75" customHeight="1" x14ac:dyDescent="0.25">
      <c r="A919" s="445"/>
      <c r="B919" s="445"/>
      <c r="C919" s="445"/>
      <c r="D919" s="445"/>
      <c r="E919" s="445"/>
      <c r="F919" s="445"/>
      <c r="G919" s="534"/>
      <c r="H919" s="531"/>
      <c r="I919" s="445"/>
      <c r="J919" s="445"/>
      <c r="K919" s="445"/>
      <c r="L919" s="445"/>
      <c r="M919" s="445"/>
      <c r="N919" s="445"/>
      <c r="O919" s="445"/>
      <c r="P919" s="445"/>
      <c r="Q919" s="445"/>
      <c r="R919" s="445"/>
      <c r="S919" s="445"/>
      <c r="T919" s="445"/>
      <c r="U919" s="445"/>
      <c r="V919" s="445"/>
      <c r="W919" s="445"/>
      <c r="X919" s="445"/>
      <c r="Y919" s="445"/>
      <c r="Z919" s="445"/>
    </row>
    <row r="920" spans="1:26" ht="15.75" customHeight="1" x14ac:dyDescent="0.25">
      <c r="A920" s="445"/>
      <c r="B920" s="445"/>
      <c r="C920" s="445"/>
      <c r="D920" s="445"/>
      <c r="E920" s="445"/>
      <c r="F920" s="445"/>
      <c r="G920" s="534"/>
      <c r="H920" s="531"/>
      <c r="I920" s="445"/>
      <c r="J920" s="445"/>
      <c r="K920" s="445"/>
      <c r="L920" s="445"/>
      <c r="M920" s="445"/>
      <c r="N920" s="445"/>
      <c r="O920" s="445"/>
      <c r="P920" s="445"/>
      <c r="Q920" s="445"/>
      <c r="R920" s="445"/>
      <c r="S920" s="445"/>
      <c r="T920" s="445"/>
      <c r="U920" s="445"/>
      <c r="V920" s="445"/>
      <c r="W920" s="445"/>
      <c r="X920" s="445"/>
      <c r="Y920" s="445"/>
      <c r="Z920" s="445"/>
    </row>
    <row r="921" spans="1:26" ht="15.75" customHeight="1" x14ac:dyDescent="0.25">
      <c r="A921" s="445"/>
      <c r="B921" s="445"/>
      <c r="C921" s="445"/>
      <c r="D921" s="445"/>
      <c r="E921" s="445"/>
      <c r="F921" s="445"/>
      <c r="G921" s="534"/>
      <c r="H921" s="531"/>
      <c r="I921" s="445"/>
      <c r="J921" s="445"/>
      <c r="K921" s="445"/>
      <c r="L921" s="445"/>
      <c r="M921" s="445"/>
      <c r="N921" s="445"/>
      <c r="O921" s="445"/>
      <c r="P921" s="445"/>
      <c r="Q921" s="445"/>
      <c r="R921" s="445"/>
      <c r="S921" s="445"/>
      <c r="T921" s="445"/>
      <c r="U921" s="445"/>
      <c r="V921" s="445"/>
      <c r="W921" s="445"/>
      <c r="X921" s="445"/>
      <c r="Y921" s="445"/>
      <c r="Z921" s="445"/>
    </row>
    <row r="922" spans="1:26" ht="15.75" customHeight="1" x14ac:dyDescent="0.25">
      <c r="A922" s="445"/>
      <c r="B922" s="445"/>
      <c r="C922" s="445"/>
      <c r="D922" s="445"/>
      <c r="E922" s="445"/>
      <c r="F922" s="445"/>
      <c r="G922" s="534"/>
      <c r="H922" s="531"/>
      <c r="I922" s="445"/>
      <c r="J922" s="445"/>
      <c r="K922" s="445"/>
      <c r="L922" s="445"/>
      <c r="M922" s="445"/>
      <c r="N922" s="445"/>
      <c r="O922" s="445"/>
      <c r="P922" s="445"/>
      <c r="Q922" s="445"/>
      <c r="R922" s="445"/>
      <c r="S922" s="445"/>
      <c r="T922" s="445"/>
      <c r="U922" s="445"/>
      <c r="V922" s="445"/>
      <c r="W922" s="445"/>
      <c r="X922" s="445"/>
      <c r="Y922" s="445"/>
      <c r="Z922" s="445"/>
    </row>
    <row r="923" spans="1:26" ht="15.75" customHeight="1" x14ac:dyDescent="0.25">
      <c r="A923" s="445"/>
      <c r="B923" s="445"/>
      <c r="C923" s="445"/>
      <c r="D923" s="445"/>
      <c r="E923" s="445"/>
      <c r="F923" s="445"/>
      <c r="G923" s="534"/>
      <c r="H923" s="531"/>
      <c r="I923" s="445"/>
      <c r="J923" s="445"/>
      <c r="K923" s="445"/>
      <c r="L923" s="445"/>
      <c r="M923" s="445"/>
      <c r="N923" s="445"/>
      <c r="O923" s="445"/>
      <c r="P923" s="445"/>
      <c r="Q923" s="445"/>
      <c r="R923" s="445"/>
      <c r="S923" s="445"/>
      <c r="T923" s="445"/>
      <c r="U923" s="445"/>
      <c r="V923" s="445"/>
      <c r="W923" s="445"/>
      <c r="X923" s="445"/>
      <c r="Y923" s="445"/>
      <c r="Z923" s="445"/>
    </row>
    <row r="924" spans="1:26" ht="15.75" customHeight="1" x14ac:dyDescent="0.25">
      <c r="A924" s="445"/>
      <c r="B924" s="445"/>
      <c r="C924" s="445"/>
      <c r="D924" s="445"/>
      <c r="E924" s="445"/>
      <c r="F924" s="445"/>
      <c r="G924" s="534"/>
      <c r="H924" s="531"/>
      <c r="I924" s="445"/>
      <c r="J924" s="445"/>
      <c r="K924" s="445"/>
      <c r="L924" s="445"/>
      <c r="M924" s="445"/>
      <c r="N924" s="445"/>
      <c r="O924" s="445"/>
      <c r="P924" s="445"/>
      <c r="Q924" s="445"/>
      <c r="R924" s="445"/>
      <c r="S924" s="445"/>
      <c r="T924" s="445"/>
      <c r="U924" s="445"/>
      <c r="V924" s="445"/>
      <c r="W924" s="445"/>
      <c r="X924" s="445"/>
      <c r="Y924" s="445"/>
      <c r="Z924" s="445"/>
    </row>
    <row r="925" spans="1:26" ht="15.75" customHeight="1" x14ac:dyDescent="0.25">
      <c r="A925" s="445"/>
      <c r="B925" s="445"/>
      <c r="C925" s="445"/>
      <c r="D925" s="445"/>
      <c r="E925" s="445"/>
      <c r="F925" s="445"/>
      <c r="G925" s="534"/>
      <c r="H925" s="531"/>
      <c r="I925" s="445"/>
      <c r="J925" s="445"/>
      <c r="K925" s="445"/>
      <c r="L925" s="445"/>
      <c r="M925" s="445"/>
      <c r="N925" s="445"/>
      <c r="O925" s="445"/>
      <c r="P925" s="445"/>
      <c r="Q925" s="445"/>
      <c r="R925" s="445"/>
      <c r="S925" s="445"/>
      <c r="T925" s="445"/>
      <c r="U925" s="445"/>
      <c r="V925" s="445"/>
      <c r="W925" s="445"/>
      <c r="X925" s="445"/>
      <c r="Y925" s="445"/>
      <c r="Z925" s="445"/>
    </row>
    <row r="926" spans="1:26" ht="15.75" customHeight="1" x14ac:dyDescent="0.25">
      <c r="A926" s="445"/>
      <c r="B926" s="445"/>
      <c r="C926" s="445"/>
      <c r="D926" s="445"/>
      <c r="E926" s="445"/>
      <c r="F926" s="445"/>
      <c r="G926" s="534"/>
      <c r="H926" s="531"/>
      <c r="I926" s="445"/>
      <c r="J926" s="445"/>
      <c r="K926" s="445"/>
      <c r="L926" s="445"/>
      <c r="M926" s="445"/>
      <c r="N926" s="445"/>
      <c r="O926" s="445"/>
      <c r="P926" s="445"/>
      <c r="Q926" s="445"/>
      <c r="R926" s="445"/>
      <c r="S926" s="445"/>
      <c r="T926" s="445"/>
      <c r="U926" s="445"/>
      <c r="V926" s="445"/>
      <c r="W926" s="445"/>
      <c r="X926" s="445"/>
      <c r="Y926" s="445"/>
      <c r="Z926" s="445"/>
    </row>
    <row r="927" spans="1:26" ht="15.75" customHeight="1" x14ac:dyDescent="0.25">
      <c r="A927" s="445"/>
      <c r="B927" s="445"/>
      <c r="C927" s="445"/>
      <c r="D927" s="445"/>
      <c r="E927" s="445"/>
      <c r="F927" s="445"/>
      <c r="G927" s="534"/>
      <c r="H927" s="531"/>
      <c r="I927" s="445"/>
      <c r="J927" s="445"/>
      <c r="K927" s="445"/>
      <c r="L927" s="445"/>
      <c r="M927" s="445"/>
      <c r="N927" s="445"/>
      <c r="O927" s="445"/>
      <c r="P927" s="445"/>
      <c r="Q927" s="445"/>
      <c r="R927" s="445"/>
      <c r="S927" s="445"/>
      <c r="T927" s="445"/>
      <c r="U927" s="445"/>
      <c r="V927" s="445"/>
      <c r="W927" s="445"/>
      <c r="X927" s="445"/>
      <c r="Y927" s="445"/>
      <c r="Z927" s="445"/>
    </row>
    <row r="928" spans="1:26" ht="15.75" customHeight="1" x14ac:dyDescent="0.25">
      <c r="A928" s="445"/>
      <c r="B928" s="445"/>
      <c r="C928" s="445"/>
      <c r="D928" s="445"/>
      <c r="E928" s="445"/>
      <c r="F928" s="445"/>
      <c r="G928" s="534"/>
      <c r="H928" s="531"/>
      <c r="I928" s="445"/>
      <c r="J928" s="445"/>
      <c r="K928" s="445"/>
      <c r="L928" s="445"/>
      <c r="M928" s="445"/>
      <c r="N928" s="445"/>
      <c r="O928" s="445"/>
      <c r="P928" s="445"/>
      <c r="Q928" s="445"/>
      <c r="R928" s="445"/>
      <c r="S928" s="445"/>
      <c r="T928" s="445"/>
      <c r="U928" s="445"/>
      <c r="V928" s="445"/>
      <c r="W928" s="445"/>
      <c r="X928" s="445"/>
      <c r="Y928" s="445"/>
      <c r="Z928" s="445"/>
    </row>
    <row r="929" spans="1:26" ht="15.75" customHeight="1" x14ac:dyDescent="0.25">
      <c r="A929" s="445"/>
      <c r="B929" s="445"/>
      <c r="C929" s="445"/>
      <c r="D929" s="445"/>
      <c r="E929" s="445"/>
      <c r="F929" s="445"/>
      <c r="G929" s="534"/>
      <c r="H929" s="531"/>
      <c r="I929" s="445"/>
      <c r="J929" s="445"/>
      <c r="K929" s="445"/>
      <c r="L929" s="445"/>
      <c r="M929" s="445"/>
      <c r="N929" s="445"/>
      <c r="O929" s="445"/>
      <c r="P929" s="445"/>
      <c r="Q929" s="445"/>
      <c r="R929" s="445"/>
      <c r="S929" s="445"/>
      <c r="T929" s="445"/>
      <c r="U929" s="445"/>
      <c r="V929" s="445"/>
      <c r="W929" s="445"/>
      <c r="X929" s="445"/>
      <c r="Y929" s="445"/>
      <c r="Z929" s="445"/>
    </row>
    <row r="930" spans="1:26" ht="15.75" customHeight="1" x14ac:dyDescent="0.25">
      <c r="A930" s="445"/>
      <c r="B930" s="445"/>
      <c r="C930" s="445"/>
      <c r="D930" s="445"/>
      <c r="E930" s="445"/>
      <c r="F930" s="445"/>
      <c r="G930" s="534"/>
      <c r="H930" s="531"/>
      <c r="I930" s="445"/>
      <c r="J930" s="445"/>
      <c r="K930" s="445"/>
      <c r="L930" s="445"/>
      <c r="M930" s="445"/>
      <c r="N930" s="445"/>
      <c r="O930" s="445"/>
      <c r="P930" s="445"/>
      <c r="Q930" s="445"/>
      <c r="R930" s="445"/>
      <c r="S930" s="445"/>
      <c r="T930" s="445"/>
      <c r="U930" s="445"/>
      <c r="V930" s="445"/>
      <c r="W930" s="445"/>
      <c r="X930" s="445"/>
      <c r="Y930" s="445"/>
      <c r="Z930" s="445"/>
    </row>
    <row r="931" spans="1:26" ht="15.75" customHeight="1" x14ac:dyDescent="0.25">
      <c r="A931" s="445"/>
      <c r="B931" s="445"/>
      <c r="C931" s="445"/>
      <c r="D931" s="445"/>
      <c r="E931" s="445"/>
      <c r="F931" s="445"/>
      <c r="G931" s="534"/>
      <c r="H931" s="531"/>
      <c r="I931" s="445"/>
      <c r="J931" s="445"/>
      <c r="K931" s="445"/>
      <c r="L931" s="445"/>
      <c r="M931" s="445"/>
      <c r="N931" s="445"/>
      <c r="O931" s="445"/>
      <c r="P931" s="445"/>
      <c r="Q931" s="445"/>
      <c r="R931" s="445"/>
      <c r="S931" s="445"/>
      <c r="T931" s="445"/>
      <c r="U931" s="445"/>
      <c r="V931" s="445"/>
      <c r="W931" s="445"/>
      <c r="X931" s="445"/>
      <c r="Y931" s="445"/>
      <c r="Z931" s="445"/>
    </row>
    <row r="932" spans="1:26" ht="15.75" customHeight="1" x14ac:dyDescent="0.25">
      <c r="A932" s="445"/>
      <c r="B932" s="445"/>
      <c r="C932" s="445"/>
      <c r="D932" s="445"/>
      <c r="E932" s="445"/>
      <c r="F932" s="445"/>
      <c r="G932" s="534"/>
      <c r="H932" s="531"/>
      <c r="I932" s="445"/>
      <c r="J932" s="445"/>
      <c r="K932" s="445"/>
      <c r="L932" s="445"/>
      <c r="M932" s="445"/>
      <c r="N932" s="445"/>
      <c r="O932" s="445"/>
      <c r="P932" s="445"/>
      <c r="Q932" s="445"/>
      <c r="R932" s="445"/>
      <c r="S932" s="445"/>
      <c r="T932" s="445"/>
      <c r="U932" s="445"/>
      <c r="V932" s="445"/>
      <c r="W932" s="445"/>
      <c r="X932" s="445"/>
      <c r="Y932" s="445"/>
      <c r="Z932" s="445"/>
    </row>
    <row r="933" spans="1:26" ht="15.75" customHeight="1" x14ac:dyDescent="0.25">
      <c r="A933" s="445"/>
      <c r="B933" s="445"/>
      <c r="C933" s="445"/>
      <c r="D933" s="445"/>
      <c r="E933" s="445"/>
      <c r="F933" s="445"/>
      <c r="G933" s="534"/>
      <c r="H933" s="531"/>
      <c r="I933" s="445"/>
      <c r="J933" s="445"/>
      <c r="K933" s="445"/>
      <c r="L933" s="445"/>
      <c r="M933" s="445"/>
      <c r="N933" s="445"/>
      <c r="O933" s="445"/>
      <c r="P933" s="445"/>
      <c r="Q933" s="445"/>
      <c r="R933" s="445"/>
      <c r="S933" s="445"/>
      <c r="T933" s="445"/>
      <c r="U933" s="445"/>
      <c r="V933" s="445"/>
      <c r="W933" s="445"/>
      <c r="X933" s="445"/>
      <c r="Y933" s="445"/>
      <c r="Z933" s="445"/>
    </row>
    <row r="934" spans="1:26" ht="15.75" customHeight="1" x14ac:dyDescent="0.25">
      <c r="A934" s="445"/>
      <c r="B934" s="445"/>
      <c r="C934" s="445"/>
      <c r="D934" s="445"/>
      <c r="E934" s="445"/>
      <c r="F934" s="445"/>
      <c r="G934" s="534"/>
      <c r="H934" s="531"/>
      <c r="I934" s="445"/>
      <c r="J934" s="445"/>
      <c r="K934" s="445"/>
      <c r="L934" s="445"/>
      <c r="M934" s="445"/>
      <c r="N934" s="445"/>
      <c r="O934" s="445"/>
      <c r="P934" s="445"/>
      <c r="Q934" s="445"/>
      <c r="R934" s="445"/>
      <c r="S934" s="445"/>
      <c r="T934" s="445"/>
      <c r="U934" s="445"/>
      <c r="V934" s="445"/>
      <c r="W934" s="445"/>
      <c r="X934" s="445"/>
      <c r="Y934" s="445"/>
      <c r="Z934" s="445"/>
    </row>
    <row r="935" spans="1:26" ht="15.75" customHeight="1" x14ac:dyDescent="0.25">
      <c r="A935" s="445"/>
      <c r="B935" s="445"/>
      <c r="C935" s="445"/>
      <c r="D935" s="445"/>
      <c r="E935" s="445"/>
      <c r="F935" s="445"/>
      <c r="G935" s="534"/>
      <c r="H935" s="531"/>
      <c r="I935" s="445"/>
      <c r="J935" s="445"/>
      <c r="K935" s="445"/>
      <c r="L935" s="445"/>
      <c r="M935" s="445"/>
      <c r="N935" s="445"/>
      <c r="O935" s="445"/>
      <c r="P935" s="445"/>
      <c r="Q935" s="445"/>
      <c r="R935" s="445"/>
      <c r="S935" s="445"/>
      <c r="T935" s="445"/>
      <c r="U935" s="445"/>
      <c r="V935" s="445"/>
      <c r="W935" s="445"/>
      <c r="X935" s="445"/>
      <c r="Y935" s="445"/>
      <c r="Z935" s="445"/>
    </row>
    <row r="936" spans="1:26" ht="15.75" customHeight="1" x14ac:dyDescent="0.25">
      <c r="A936" s="445"/>
      <c r="B936" s="445"/>
      <c r="C936" s="445"/>
      <c r="D936" s="445"/>
      <c r="E936" s="445"/>
      <c r="F936" s="445"/>
      <c r="G936" s="534"/>
      <c r="H936" s="531"/>
      <c r="I936" s="445"/>
      <c r="J936" s="445"/>
      <c r="K936" s="445"/>
      <c r="L936" s="445"/>
      <c r="M936" s="445"/>
      <c r="N936" s="445"/>
      <c r="O936" s="445"/>
      <c r="P936" s="445"/>
      <c r="Q936" s="445"/>
      <c r="R936" s="445"/>
      <c r="S936" s="445"/>
      <c r="T936" s="445"/>
      <c r="U936" s="445"/>
      <c r="V936" s="445"/>
      <c r="W936" s="445"/>
      <c r="X936" s="445"/>
      <c r="Y936" s="445"/>
      <c r="Z936" s="445"/>
    </row>
    <row r="937" spans="1:26" ht="15.75" customHeight="1" x14ac:dyDescent="0.25">
      <c r="A937" s="445"/>
      <c r="B937" s="445"/>
      <c r="C937" s="445"/>
      <c r="D937" s="445"/>
      <c r="E937" s="445"/>
      <c r="F937" s="445"/>
      <c r="G937" s="534"/>
      <c r="H937" s="531"/>
      <c r="I937" s="445"/>
      <c r="J937" s="445"/>
      <c r="K937" s="445"/>
      <c r="L937" s="445"/>
      <c r="M937" s="445"/>
      <c r="N937" s="445"/>
      <c r="O937" s="445"/>
      <c r="P937" s="445"/>
      <c r="Q937" s="445"/>
      <c r="R937" s="445"/>
      <c r="S937" s="445"/>
      <c r="T937" s="445"/>
      <c r="U937" s="445"/>
      <c r="V937" s="445"/>
      <c r="W937" s="445"/>
      <c r="X937" s="445"/>
      <c r="Y937" s="445"/>
      <c r="Z937" s="445"/>
    </row>
    <row r="938" spans="1:26" ht="15.75" customHeight="1" x14ac:dyDescent="0.25">
      <c r="A938" s="445"/>
      <c r="B938" s="445"/>
      <c r="C938" s="445"/>
      <c r="D938" s="445"/>
      <c r="E938" s="445"/>
      <c r="F938" s="445"/>
      <c r="G938" s="534"/>
      <c r="H938" s="531"/>
      <c r="I938" s="445"/>
      <c r="J938" s="445"/>
      <c r="K938" s="445"/>
      <c r="L938" s="445"/>
      <c r="M938" s="445"/>
      <c r="N938" s="445"/>
      <c r="O938" s="445"/>
      <c r="P938" s="445"/>
      <c r="Q938" s="445"/>
      <c r="R938" s="445"/>
      <c r="S938" s="445"/>
      <c r="T938" s="445"/>
      <c r="U938" s="445"/>
      <c r="V938" s="445"/>
      <c r="W938" s="445"/>
      <c r="X938" s="445"/>
      <c r="Y938" s="445"/>
      <c r="Z938" s="445"/>
    </row>
    <row r="939" spans="1:26" ht="15.75" customHeight="1" x14ac:dyDescent="0.25">
      <c r="A939" s="445"/>
      <c r="B939" s="445"/>
      <c r="C939" s="445"/>
      <c r="D939" s="445"/>
      <c r="E939" s="445"/>
      <c r="F939" s="445"/>
      <c r="G939" s="534"/>
      <c r="H939" s="531"/>
      <c r="I939" s="445"/>
      <c r="J939" s="445"/>
      <c r="K939" s="445"/>
      <c r="L939" s="445"/>
      <c r="M939" s="445"/>
      <c r="N939" s="445"/>
      <c r="O939" s="445"/>
      <c r="P939" s="445"/>
      <c r="Q939" s="445"/>
      <c r="R939" s="445"/>
      <c r="S939" s="445"/>
      <c r="T939" s="445"/>
      <c r="U939" s="445"/>
      <c r="V939" s="445"/>
      <c r="W939" s="445"/>
      <c r="X939" s="445"/>
      <c r="Y939" s="445"/>
      <c r="Z939" s="445"/>
    </row>
    <row r="940" spans="1:26" ht="15.75" customHeight="1" x14ac:dyDescent="0.25">
      <c r="A940" s="445"/>
      <c r="B940" s="445"/>
      <c r="C940" s="445"/>
      <c r="D940" s="445"/>
      <c r="E940" s="445"/>
      <c r="F940" s="445"/>
      <c r="G940" s="534"/>
      <c r="H940" s="531"/>
      <c r="I940" s="445"/>
      <c r="J940" s="445"/>
      <c r="K940" s="445"/>
      <c r="L940" s="445"/>
      <c r="M940" s="445"/>
      <c r="N940" s="445"/>
      <c r="O940" s="445"/>
      <c r="P940" s="445"/>
      <c r="Q940" s="445"/>
      <c r="R940" s="445"/>
      <c r="S940" s="445"/>
      <c r="T940" s="445"/>
      <c r="U940" s="445"/>
      <c r="V940" s="445"/>
      <c r="W940" s="445"/>
      <c r="X940" s="445"/>
      <c r="Y940" s="445"/>
      <c r="Z940" s="445"/>
    </row>
    <row r="941" spans="1:26" ht="15.75" customHeight="1" x14ac:dyDescent="0.25">
      <c r="A941" s="445"/>
      <c r="B941" s="445"/>
      <c r="C941" s="445"/>
      <c r="D941" s="445"/>
      <c r="E941" s="445"/>
      <c r="F941" s="445"/>
      <c r="G941" s="534"/>
      <c r="H941" s="531"/>
      <c r="I941" s="445"/>
      <c r="J941" s="445"/>
      <c r="K941" s="445"/>
      <c r="L941" s="445"/>
      <c r="M941" s="445"/>
      <c r="N941" s="445"/>
      <c r="O941" s="445"/>
      <c r="P941" s="445"/>
      <c r="Q941" s="445"/>
      <c r="R941" s="445"/>
      <c r="S941" s="445"/>
      <c r="T941" s="445"/>
      <c r="U941" s="445"/>
      <c r="V941" s="445"/>
      <c r="W941" s="445"/>
      <c r="X941" s="445"/>
      <c r="Y941" s="445"/>
      <c r="Z941" s="445"/>
    </row>
    <row r="942" spans="1:26" ht="15.75" customHeight="1" x14ac:dyDescent="0.25">
      <c r="A942" s="445"/>
      <c r="B942" s="445"/>
      <c r="C942" s="445"/>
      <c r="D942" s="445"/>
      <c r="E942" s="445"/>
      <c r="F942" s="445"/>
      <c r="G942" s="534"/>
      <c r="H942" s="531"/>
      <c r="I942" s="445"/>
      <c r="J942" s="445"/>
      <c r="K942" s="445"/>
      <c r="L942" s="445"/>
      <c r="M942" s="445"/>
      <c r="N942" s="445"/>
      <c r="O942" s="445"/>
      <c r="P942" s="445"/>
      <c r="Q942" s="445"/>
      <c r="R942" s="445"/>
      <c r="S942" s="445"/>
      <c r="T942" s="445"/>
      <c r="U942" s="445"/>
      <c r="V942" s="445"/>
      <c r="W942" s="445"/>
      <c r="X942" s="445"/>
      <c r="Y942" s="445"/>
      <c r="Z942" s="445"/>
    </row>
    <row r="943" spans="1:26" ht="15.75" customHeight="1" x14ac:dyDescent="0.25">
      <c r="A943" s="445"/>
      <c r="B943" s="445"/>
      <c r="C943" s="445"/>
      <c r="D943" s="445"/>
      <c r="E943" s="445"/>
      <c r="F943" s="445"/>
      <c r="G943" s="534"/>
      <c r="H943" s="531"/>
      <c r="I943" s="445"/>
      <c r="J943" s="445"/>
      <c r="K943" s="445"/>
      <c r="L943" s="445"/>
      <c r="M943" s="445"/>
      <c r="N943" s="445"/>
      <c r="O943" s="445"/>
      <c r="P943" s="445"/>
      <c r="Q943" s="445"/>
      <c r="R943" s="445"/>
      <c r="S943" s="445"/>
      <c r="T943" s="445"/>
      <c r="U943" s="445"/>
      <c r="V943" s="445"/>
      <c r="W943" s="445"/>
      <c r="X943" s="445"/>
      <c r="Y943" s="445"/>
      <c r="Z943" s="445"/>
    </row>
    <row r="944" spans="1:26" ht="15.75" customHeight="1" x14ac:dyDescent="0.25">
      <c r="A944" s="445"/>
      <c r="B944" s="445"/>
      <c r="C944" s="445"/>
      <c r="D944" s="445"/>
      <c r="E944" s="445"/>
      <c r="F944" s="445"/>
      <c r="G944" s="534"/>
      <c r="H944" s="531"/>
      <c r="I944" s="445"/>
      <c r="J944" s="445"/>
      <c r="K944" s="445"/>
      <c r="L944" s="445"/>
      <c r="M944" s="445"/>
      <c r="N944" s="445"/>
      <c r="O944" s="445"/>
      <c r="P944" s="445"/>
      <c r="Q944" s="445"/>
      <c r="R944" s="445"/>
      <c r="S944" s="445"/>
      <c r="T944" s="445"/>
      <c r="U944" s="445"/>
      <c r="V944" s="445"/>
      <c r="W944" s="445"/>
      <c r="X944" s="445"/>
      <c r="Y944" s="445"/>
      <c r="Z944" s="445"/>
    </row>
    <row r="945" spans="1:26" ht="15.75" customHeight="1" x14ac:dyDescent="0.25">
      <c r="A945" s="445"/>
      <c r="B945" s="445"/>
      <c r="C945" s="445"/>
      <c r="D945" s="445"/>
      <c r="E945" s="445"/>
      <c r="F945" s="445"/>
      <c r="G945" s="534"/>
      <c r="H945" s="531"/>
      <c r="I945" s="445"/>
      <c r="J945" s="445"/>
      <c r="K945" s="445"/>
      <c r="L945" s="445"/>
      <c r="M945" s="445"/>
      <c r="N945" s="445"/>
      <c r="O945" s="445"/>
      <c r="P945" s="445"/>
      <c r="Q945" s="445"/>
      <c r="R945" s="445"/>
      <c r="S945" s="445"/>
      <c r="T945" s="445"/>
      <c r="U945" s="445"/>
      <c r="V945" s="445"/>
      <c r="W945" s="445"/>
      <c r="X945" s="445"/>
      <c r="Y945" s="445"/>
      <c r="Z945" s="445"/>
    </row>
    <row r="946" spans="1:26" ht="15.75" customHeight="1" x14ac:dyDescent="0.25">
      <c r="A946" s="445"/>
      <c r="B946" s="445"/>
      <c r="C946" s="445"/>
      <c r="D946" s="445"/>
      <c r="E946" s="445"/>
      <c r="F946" s="445"/>
      <c r="G946" s="534"/>
      <c r="H946" s="531"/>
      <c r="I946" s="445"/>
      <c r="J946" s="445"/>
      <c r="K946" s="445"/>
      <c r="L946" s="445"/>
      <c r="M946" s="445"/>
      <c r="N946" s="445"/>
      <c r="O946" s="445"/>
      <c r="P946" s="445"/>
      <c r="Q946" s="445"/>
      <c r="R946" s="445"/>
      <c r="S946" s="445"/>
      <c r="T946" s="445"/>
      <c r="U946" s="445"/>
      <c r="V946" s="445"/>
      <c r="W946" s="445"/>
      <c r="X946" s="445"/>
      <c r="Y946" s="445"/>
      <c r="Z946" s="445"/>
    </row>
    <row r="947" spans="1:26" ht="15.75" customHeight="1" x14ac:dyDescent="0.25">
      <c r="A947" s="445"/>
      <c r="B947" s="445"/>
      <c r="C947" s="445"/>
      <c r="D947" s="445"/>
      <c r="E947" s="445"/>
      <c r="F947" s="445"/>
      <c r="G947" s="534"/>
      <c r="H947" s="531"/>
      <c r="I947" s="445"/>
      <c r="J947" s="445"/>
      <c r="K947" s="445"/>
      <c r="L947" s="445"/>
      <c r="M947" s="445"/>
      <c r="N947" s="445"/>
      <c r="O947" s="445"/>
      <c r="P947" s="445"/>
      <c r="Q947" s="445"/>
      <c r="R947" s="445"/>
      <c r="S947" s="445"/>
      <c r="T947" s="445"/>
      <c r="U947" s="445"/>
      <c r="V947" s="445"/>
      <c r="W947" s="445"/>
      <c r="X947" s="445"/>
      <c r="Y947" s="445"/>
      <c r="Z947" s="445"/>
    </row>
    <row r="948" spans="1:26" ht="15.75" customHeight="1" x14ac:dyDescent="0.25">
      <c r="A948" s="445"/>
      <c r="B948" s="445"/>
      <c r="C948" s="445"/>
      <c r="D948" s="445"/>
      <c r="E948" s="445"/>
      <c r="F948" s="445"/>
      <c r="G948" s="534"/>
      <c r="H948" s="531"/>
      <c r="I948" s="445"/>
      <c r="J948" s="445"/>
      <c r="K948" s="445"/>
      <c r="L948" s="445"/>
      <c r="M948" s="445"/>
      <c r="N948" s="445"/>
      <c r="O948" s="445"/>
      <c r="P948" s="445"/>
      <c r="Q948" s="445"/>
      <c r="R948" s="445"/>
      <c r="S948" s="445"/>
      <c r="T948" s="445"/>
      <c r="U948" s="445"/>
      <c r="V948" s="445"/>
      <c r="W948" s="445"/>
      <c r="X948" s="445"/>
      <c r="Y948" s="445"/>
      <c r="Z948" s="445"/>
    </row>
    <row r="949" spans="1:26" ht="15.75" customHeight="1" x14ac:dyDescent="0.25">
      <c r="A949" s="445"/>
      <c r="B949" s="445"/>
      <c r="C949" s="445"/>
      <c r="D949" s="445"/>
      <c r="E949" s="445"/>
      <c r="F949" s="445"/>
      <c r="G949" s="534"/>
      <c r="H949" s="531"/>
      <c r="I949" s="445"/>
      <c r="J949" s="445"/>
      <c r="K949" s="445"/>
      <c r="L949" s="445"/>
      <c r="M949" s="445"/>
      <c r="N949" s="445"/>
      <c r="O949" s="445"/>
      <c r="P949" s="445"/>
      <c r="Q949" s="445"/>
      <c r="R949" s="445"/>
      <c r="S949" s="445"/>
      <c r="T949" s="445"/>
      <c r="U949" s="445"/>
      <c r="V949" s="445"/>
      <c r="W949" s="445"/>
      <c r="X949" s="445"/>
      <c r="Y949" s="445"/>
      <c r="Z949" s="445"/>
    </row>
    <row r="950" spans="1:26" ht="15.75" customHeight="1" x14ac:dyDescent="0.25">
      <c r="A950" s="445"/>
      <c r="B950" s="445"/>
      <c r="C950" s="445"/>
      <c r="D950" s="445"/>
      <c r="E950" s="445"/>
      <c r="F950" s="445"/>
      <c r="G950" s="534"/>
      <c r="H950" s="531"/>
      <c r="I950" s="445"/>
      <c r="J950" s="445"/>
      <c r="K950" s="445"/>
      <c r="L950" s="445"/>
      <c r="M950" s="445"/>
      <c r="N950" s="445"/>
      <c r="O950" s="445"/>
      <c r="P950" s="445"/>
      <c r="Q950" s="445"/>
      <c r="R950" s="445"/>
      <c r="S950" s="445"/>
      <c r="T950" s="445"/>
      <c r="U950" s="445"/>
      <c r="V950" s="445"/>
      <c r="W950" s="445"/>
      <c r="X950" s="445"/>
      <c r="Y950" s="445"/>
      <c r="Z950" s="445"/>
    </row>
    <row r="951" spans="1:26" ht="15.75" customHeight="1" x14ac:dyDescent="0.25">
      <c r="A951" s="445"/>
      <c r="B951" s="445"/>
      <c r="C951" s="445"/>
      <c r="D951" s="445"/>
      <c r="E951" s="445"/>
      <c r="F951" s="445"/>
      <c r="G951" s="534"/>
      <c r="H951" s="531"/>
      <c r="I951" s="445"/>
      <c r="J951" s="445"/>
      <c r="K951" s="445"/>
      <c r="L951" s="445"/>
      <c r="M951" s="445"/>
      <c r="N951" s="445"/>
      <c r="O951" s="445"/>
      <c r="P951" s="445"/>
      <c r="Q951" s="445"/>
      <c r="R951" s="445"/>
      <c r="S951" s="445"/>
      <c r="T951" s="445"/>
      <c r="U951" s="445"/>
      <c r="V951" s="445"/>
      <c r="W951" s="445"/>
      <c r="X951" s="445"/>
      <c r="Y951" s="445"/>
      <c r="Z951" s="445"/>
    </row>
    <row r="952" spans="1:26" ht="15.75" customHeight="1" x14ac:dyDescent="0.25">
      <c r="A952" s="445"/>
      <c r="B952" s="445"/>
      <c r="C952" s="445"/>
      <c r="D952" s="445"/>
      <c r="E952" s="445"/>
      <c r="F952" s="445"/>
      <c r="G952" s="534"/>
      <c r="H952" s="531"/>
      <c r="I952" s="445"/>
      <c r="J952" s="445"/>
      <c r="K952" s="445"/>
      <c r="L952" s="445"/>
      <c r="M952" s="445"/>
      <c r="N952" s="445"/>
      <c r="O952" s="445"/>
      <c r="P952" s="445"/>
      <c r="Q952" s="445"/>
      <c r="R952" s="445"/>
      <c r="S952" s="445"/>
      <c r="T952" s="445"/>
      <c r="U952" s="445"/>
      <c r="V952" s="445"/>
      <c r="W952" s="445"/>
      <c r="X952" s="445"/>
      <c r="Y952" s="445"/>
      <c r="Z952" s="445"/>
    </row>
    <row r="953" spans="1:26" ht="15.75" customHeight="1" x14ac:dyDescent="0.25">
      <c r="A953" s="445"/>
      <c r="B953" s="445"/>
      <c r="C953" s="445"/>
      <c r="D953" s="445"/>
      <c r="E953" s="445"/>
      <c r="F953" s="445"/>
      <c r="G953" s="534"/>
      <c r="H953" s="531"/>
      <c r="I953" s="445"/>
      <c r="J953" s="445"/>
      <c r="K953" s="445"/>
      <c r="L953" s="445"/>
      <c r="M953" s="445"/>
      <c r="N953" s="445"/>
      <c r="O953" s="445"/>
      <c r="P953" s="445"/>
      <c r="Q953" s="445"/>
      <c r="R953" s="445"/>
      <c r="S953" s="445"/>
      <c r="T953" s="445"/>
      <c r="U953" s="445"/>
      <c r="V953" s="445"/>
      <c r="W953" s="445"/>
      <c r="X953" s="445"/>
      <c r="Y953" s="445"/>
      <c r="Z953" s="445"/>
    </row>
    <row r="954" spans="1:26" ht="15.75" customHeight="1" x14ac:dyDescent="0.25">
      <c r="A954" s="445"/>
      <c r="B954" s="445"/>
      <c r="C954" s="445"/>
      <c r="D954" s="445"/>
      <c r="E954" s="445"/>
      <c r="F954" s="445"/>
      <c r="G954" s="534"/>
      <c r="H954" s="531"/>
      <c r="I954" s="445"/>
      <c r="J954" s="445"/>
      <c r="K954" s="445"/>
      <c r="L954" s="445"/>
      <c r="M954" s="445"/>
      <c r="N954" s="445"/>
      <c r="O954" s="445"/>
      <c r="P954" s="445"/>
      <c r="Q954" s="445"/>
      <c r="R954" s="445"/>
      <c r="S954" s="445"/>
      <c r="T954" s="445"/>
      <c r="U954" s="445"/>
      <c r="V954" s="445"/>
      <c r="W954" s="445"/>
      <c r="X954" s="445"/>
      <c r="Y954" s="445"/>
      <c r="Z954" s="445"/>
    </row>
    <row r="955" spans="1:26" ht="15.75" customHeight="1" x14ac:dyDescent="0.25">
      <c r="A955" s="445"/>
      <c r="B955" s="445"/>
      <c r="C955" s="445"/>
      <c r="D955" s="445"/>
      <c r="E955" s="445"/>
      <c r="F955" s="445"/>
      <c r="G955" s="534"/>
      <c r="H955" s="531"/>
      <c r="I955" s="445"/>
      <c r="J955" s="445"/>
      <c r="K955" s="445"/>
      <c r="L955" s="445"/>
      <c r="M955" s="445"/>
      <c r="N955" s="445"/>
      <c r="O955" s="445"/>
      <c r="P955" s="445"/>
      <c r="Q955" s="445"/>
      <c r="R955" s="445"/>
      <c r="S955" s="445"/>
      <c r="T955" s="445"/>
      <c r="U955" s="445"/>
      <c r="V955" s="445"/>
      <c r="W955" s="445"/>
      <c r="X955" s="445"/>
      <c r="Y955" s="445"/>
      <c r="Z955" s="445"/>
    </row>
    <row r="956" spans="1:26" ht="15.75" customHeight="1" x14ac:dyDescent="0.25">
      <c r="A956" s="445"/>
      <c r="B956" s="445"/>
      <c r="C956" s="445"/>
      <c r="D956" s="445"/>
      <c r="E956" s="445"/>
      <c r="F956" s="445"/>
      <c r="G956" s="534"/>
      <c r="H956" s="531"/>
      <c r="I956" s="445"/>
      <c r="J956" s="445"/>
      <c r="K956" s="445"/>
      <c r="L956" s="445"/>
      <c r="M956" s="445"/>
      <c r="N956" s="445"/>
      <c r="O956" s="445"/>
      <c r="P956" s="445"/>
      <c r="Q956" s="445"/>
      <c r="R956" s="445"/>
      <c r="S956" s="445"/>
      <c r="T956" s="445"/>
      <c r="U956" s="445"/>
      <c r="V956" s="445"/>
      <c r="W956" s="445"/>
      <c r="X956" s="445"/>
      <c r="Y956" s="445"/>
      <c r="Z956" s="445"/>
    </row>
    <row r="957" spans="1:26" ht="15.75" customHeight="1" x14ac:dyDescent="0.25">
      <c r="A957" s="445"/>
      <c r="B957" s="445"/>
      <c r="C957" s="445"/>
      <c r="D957" s="445"/>
      <c r="E957" s="445"/>
      <c r="F957" s="445"/>
      <c r="G957" s="534"/>
      <c r="H957" s="531"/>
      <c r="I957" s="445"/>
      <c r="J957" s="445"/>
      <c r="K957" s="445"/>
      <c r="L957" s="445"/>
      <c r="M957" s="445"/>
      <c r="N957" s="445"/>
      <c r="O957" s="445"/>
      <c r="P957" s="445"/>
      <c r="Q957" s="445"/>
      <c r="R957" s="445"/>
      <c r="S957" s="445"/>
      <c r="T957" s="445"/>
      <c r="U957" s="445"/>
      <c r="V957" s="445"/>
      <c r="W957" s="445"/>
      <c r="X957" s="445"/>
      <c r="Y957" s="445"/>
      <c r="Z957" s="445"/>
    </row>
    <row r="958" spans="1:26" ht="15.75" customHeight="1" x14ac:dyDescent="0.25">
      <c r="A958" s="445"/>
      <c r="B958" s="445"/>
      <c r="C958" s="445"/>
      <c r="D958" s="445"/>
      <c r="E958" s="445"/>
      <c r="F958" s="445"/>
      <c r="G958" s="534"/>
      <c r="H958" s="531"/>
      <c r="I958" s="445"/>
      <c r="J958" s="445"/>
      <c r="K958" s="445"/>
      <c r="L958" s="445"/>
      <c r="M958" s="445"/>
      <c r="N958" s="445"/>
      <c r="O958" s="445"/>
      <c r="P958" s="445"/>
      <c r="Q958" s="445"/>
      <c r="R958" s="445"/>
      <c r="S958" s="445"/>
      <c r="T958" s="445"/>
      <c r="U958" s="445"/>
      <c r="V958" s="445"/>
      <c r="W958" s="445"/>
      <c r="X958" s="445"/>
      <c r="Y958" s="445"/>
      <c r="Z958" s="445"/>
    </row>
    <row r="959" spans="1:26" ht="15.75" customHeight="1" x14ac:dyDescent="0.25">
      <c r="A959" s="445"/>
      <c r="B959" s="445"/>
      <c r="C959" s="445"/>
      <c r="D959" s="445"/>
      <c r="E959" s="445"/>
      <c r="F959" s="445"/>
      <c r="G959" s="534"/>
      <c r="H959" s="531"/>
      <c r="I959" s="445"/>
      <c r="J959" s="445"/>
      <c r="K959" s="445"/>
      <c r="L959" s="445"/>
      <c r="M959" s="445"/>
      <c r="N959" s="445"/>
      <c r="O959" s="445"/>
      <c r="P959" s="445"/>
      <c r="Q959" s="445"/>
      <c r="R959" s="445"/>
      <c r="S959" s="445"/>
      <c r="T959" s="445"/>
      <c r="U959" s="445"/>
      <c r="V959" s="445"/>
      <c r="W959" s="445"/>
      <c r="X959" s="445"/>
      <c r="Y959" s="445"/>
      <c r="Z959" s="445"/>
    </row>
    <row r="960" spans="1:26" ht="15.75" customHeight="1" x14ac:dyDescent="0.25">
      <c r="A960" s="445"/>
      <c r="B960" s="445"/>
      <c r="C960" s="445"/>
      <c r="D960" s="445"/>
      <c r="E960" s="445"/>
      <c r="F960" s="445"/>
      <c r="G960" s="534"/>
      <c r="H960" s="531"/>
      <c r="I960" s="445"/>
      <c r="J960" s="445"/>
      <c r="K960" s="445"/>
      <c r="L960" s="445"/>
      <c r="M960" s="445"/>
      <c r="N960" s="445"/>
      <c r="O960" s="445"/>
      <c r="P960" s="445"/>
      <c r="Q960" s="445"/>
      <c r="R960" s="445"/>
      <c r="S960" s="445"/>
      <c r="T960" s="445"/>
      <c r="U960" s="445"/>
      <c r="V960" s="445"/>
      <c r="W960" s="445"/>
      <c r="X960" s="445"/>
      <c r="Y960" s="445"/>
      <c r="Z960" s="445"/>
    </row>
    <row r="961" spans="1:26" ht="15.75" customHeight="1" x14ac:dyDescent="0.25">
      <c r="A961" s="445"/>
      <c r="B961" s="445"/>
      <c r="C961" s="445"/>
      <c r="D961" s="445"/>
      <c r="E961" s="445"/>
      <c r="F961" s="445"/>
      <c r="G961" s="534"/>
      <c r="H961" s="531"/>
      <c r="I961" s="445"/>
      <c r="J961" s="445"/>
      <c r="K961" s="445"/>
      <c r="L961" s="445"/>
      <c r="M961" s="445"/>
      <c r="N961" s="445"/>
      <c r="O961" s="445"/>
      <c r="P961" s="445"/>
      <c r="Q961" s="445"/>
      <c r="R961" s="445"/>
      <c r="S961" s="445"/>
      <c r="T961" s="445"/>
      <c r="U961" s="445"/>
      <c r="V961" s="445"/>
      <c r="W961" s="445"/>
      <c r="X961" s="445"/>
      <c r="Y961" s="445"/>
      <c r="Z961" s="445"/>
    </row>
    <row r="962" spans="1:26" ht="15.75" customHeight="1" x14ac:dyDescent="0.25">
      <c r="A962" s="445"/>
      <c r="B962" s="445"/>
      <c r="C962" s="445"/>
      <c r="D962" s="445"/>
      <c r="E962" s="445"/>
      <c r="F962" s="445"/>
      <c r="G962" s="534"/>
      <c r="H962" s="531"/>
      <c r="I962" s="445"/>
      <c r="J962" s="445"/>
      <c r="K962" s="445"/>
      <c r="L962" s="445"/>
      <c r="M962" s="445"/>
      <c r="N962" s="445"/>
      <c r="O962" s="445"/>
      <c r="P962" s="445"/>
      <c r="Q962" s="445"/>
      <c r="R962" s="445"/>
      <c r="S962" s="445"/>
      <c r="T962" s="445"/>
      <c r="U962" s="445"/>
      <c r="V962" s="445"/>
      <c r="W962" s="445"/>
      <c r="X962" s="445"/>
      <c r="Y962" s="445"/>
      <c r="Z962" s="445"/>
    </row>
    <row r="963" spans="1:26" ht="15.75" customHeight="1" x14ac:dyDescent="0.25">
      <c r="A963" s="445"/>
      <c r="B963" s="445"/>
      <c r="C963" s="445"/>
      <c r="D963" s="445"/>
      <c r="E963" s="445"/>
      <c r="F963" s="445"/>
      <c r="G963" s="534"/>
      <c r="H963" s="531"/>
      <c r="I963" s="445"/>
      <c r="J963" s="445"/>
      <c r="K963" s="445"/>
      <c r="L963" s="445"/>
      <c r="M963" s="445"/>
      <c r="N963" s="445"/>
      <c r="O963" s="445"/>
      <c r="P963" s="445"/>
      <c r="Q963" s="445"/>
      <c r="R963" s="445"/>
      <c r="S963" s="445"/>
      <c r="T963" s="445"/>
      <c r="U963" s="445"/>
      <c r="V963" s="445"/>
      <c r="W963" s="445"/>
      <c r="X963" s="445"/>
      <c r="Y963" s="445"/>
      <c r="Z963" s="445"/>
    </row>
    <row r="964" spans="1:26" ht="15.75" customHeight="1" x14ac:dyDescent="0.25">
      <c r="A964" s="445"/>
      <c r="B964" s="445"/>
      <c r="C964" s="445"/>
      <c r="D964" s="445"/>
      <c r="E964" s="445"/>
      <c r="F964" s="445"/>
      <c r="G964" s="534"/>
      <c r="H964" s="531"/>
      <c r="I964" s="445"/>
      <c r="J964" s="445"/>
      <c r="K964" s="445"/>
      <c r="L964" s="445"/>
      <c r="M964" s="445"/>
      <c r="N964" s="445"/>
      <c r="O964" s="445"/>
      <c r="P964" s="445"/>
      <c r="Q964" s="445"/>
      <c r="R964" s="445"/>
      <c r="S964" s="445"/>
      <c r="T964" s="445"/>
      <c r="U964" s="445"/>
      <c r="V964" s="445"/>
      <c r="W964" s="445"/>
      <c r="X964" s="445"/>
      <c r="Y964" s="445"/>
      <c r="Z964" s="445"/>
    </row>
    <row r="965" spans="1:26" ht="15.75" customHeight="1" x14ac:dyDescent="0.25">
      <c r="A965" s="445"/>
      <c r="B965" s="445"/>
      <c r="C965" s="445"/>
      <c r="D965" s="445"/>
      <c r="E965" s="445"/>
      <c r="F965" s="445"/>
      <c r="G965" s="534"/>
      <c r="H965" s="531"/>
      <c r="I965" s="445"/>
      <c r="J965" s="445"/>
      <c r="K965" s="445"/>
      <c r="L965" s="445"/>
      <c r="M965" s="445"/>
      <c r="N965" s="445"/>
      <c r="O965" s="445"/>
      <c r="P965" s="445"/>
      <c r="Q965" s="445"/>
      <c r="R965" s="445"/>
      <c r="S965" s="445"/>
      <c r="T965" s="445"/>
      <c r="U965" s="445"/>
      <c r="V965" s="445"/>
      <c r="W965" s="445"/>
      <c r="X965" s="445"/>
      <c r="Y965" s="445"/>
      <c r="Z965" s="445"/>
    </row>
    <row r="966" spans="1:26" ht="15.75" customHeight="1" x14ac:dyDescent="0.25">
      <c r="A966" s="445"/>
      <c r="B966" s="445"/>
      <c r="C966" s="445"/>
      <c r="D966" s="445"/>
      <c r="E966" s="445"/>
      <c r="F966" s="445"/>
      <c r="G966" s="534"/>
      <c r="H966" s="531"/>
      <c r="I966" s="445"/>
      <c r="J966" s="445"/>
      <c r="K966" s="445"/>
      <c r="L966" s="445"/>
      <c r="M966" s="445"/>
      <c r="N966" s="445"/>
      <c r="O966" s="445"/>
      <c r="P966" s="445"/>
      <c r="Q966" s="445"/>
      <c r="R966" s="445"/>
      <c r="S966" s="445"/>
      <c r="T966" s="445"/>
      <c r="U966" s="445"/>
      <c r="V966" s="445"/>
      <c r="W966" s="445"/>
      <c r="X966" s="445"/>
      <c r="Y966" s="445"/>
      <c r="Z966" s="445"/>
    </row>
    <row r="967" spans="1:26" ht="15.75" customHeight="1" x14ac:dyDescent="0.25">
      <c r="A967" s="445"/>
      <c r="B967" s="445"/>
      <c r="C967" s="445"/>
      <c r="D967" s="445"/>
      <c r="E967" s="445"/>
      <c r="F967" s="445"/>
      <c r="G967" s="534"/>
      <c r="H967" s="531"/>
      <c r="I967" s="445"/>
      <c r="J967" s="445"/>
      <c r="K967" s="445"/>
      <c r="L967" s="445"/>
      <c r="M967" s="445"/>
      <c r="N967" s="445"/>
      <c r="O967" s="445"/>
      <c r="P967" s="445"/>
      <c r="Q967" s="445"/>
      <c r="R967" s="445"/>
      <c r="S967" s="445"/>
      <c r="T967" s="445"/>
      <c r="U967" s="445"/>
      <c r="V967" s="445"/>
      <c r="W967" s="445"/>
      <c r="X967" s="445"/>
      <c r="Y967" s="445"/>
      <c r="Z967" s="445"/>
    </row>
    <row r="968" spans="1:26" ht="15.75" customHeight="1" x14ac:dyDescent="0.25">
      <c r="A968" s="445"/>
      <c r="B968" s="445"/>
      <c r="C968" s="445"/>
      <c r="D968" s="445"/>
      <c r="E968" s="445"/>
      <c r="F968" s="445"/>
      <c r="G968" s="534"/>
      <c r="H968" s="531"/>
      <c r="I968" s="445"/>
      <c r="J968" s="445"/>
      <c r="K968" s="445"/>
      <c r="L968" s="445"/>
      <c r="M968" s="445"/>
      <c r="N968" s="445"/>
      <c r="O968" s="445"/>
      <c r="P968" s="445"/>
      <c r="Q968" s="445"/>
      <c r="R968" s="445"/>
      <c r="S968" s="445"/>
      <c r="T968" s="445"/>
      <c r="U968" s="445"/>
      <c r="V968" s="445"/>
      <c r="W968" s="445"/>
      <c r="X968" s="445"/>
      <c r="Y968" s="445"/>
      <c r="Z968" s="445"/>
    </row>
    <row r="969" spans="1:26" ht="15.75" customHeight="1" x14ac:dyDescent="0.25">
      <c r="A969" s="445"/>
      <c r="B969" s="445"/>
      <c r="C969" s="445"/>
      <c r="D969" s="445"/>
      <c r="E969" s="445"/>
      <c r="F969" s="445"/>
      <c r="G969" s="534"/>
      <c r="H969" s="531"/>
      <c r="I969" s="445"/>
      <c r="J969" s="445"/>
      <c r="K969" s="445"/>
      <c r="L969" s="445"/>
      <c r="M969" s="445"/>
      <c r="N969" s="445"/>
      <c r="O969" s="445"/>
      <c r="P969" s="445"/>
      <c r="Q969" s="445"/>
      <c r="R969" s="445"/>
      <c r="S969" s="445"/>
      <c r="T969" s="445"/>
      <c r="U969" s="445"/>
      <c r="V969" s="445"/>
      <c r="W969" s="445"/>
      <c r="X969" s="445"/>
      <c r="Y969" s="445"/>
      <c r="Z969" s="445"/>
    </row>
    <row r="970" spans="1:26" ht="15.75" customHeight="1" x14ac:dyDescent="0.25">
      <c r="A970" s="445"/>
      <c r="B970" s="445"/>
      <c r="C970" s="445"/>
      <c r="D970" s="445"/>
      <c r="E970" s="445"/>
      <c r="F970" s="445"/>
      <c r="G970" s="534"/>
      <c r="H970" s="531"/>
      <c r="I970" s="445"/>
      <c r="J970" s="445"/>
      <c r="K970" s="445"/>
      <c r="L970" s="445"/>
      <c r="M970" s="445"/>
      <c r="N970" s="445"/>
      <c r="O970" s="445"/>
      <c r="P970" s="445"/>
      <c r="Q970" s="445"/>
      <c r="R970" s="445"/>
      <c r="S970" s="445"/>
      <c r="T970" s="445"/>
      <c r="U970" s="445"/>
      <c r="V970" s="445"/>
      <c r="W970" s="445"/>
      <c r="X970" s="445"/>
      <c r="Y970" s="445"/>
      <c r="Z970" s="445"/>
    </row>
    <row r="971" spans="1:26" ht="15.75" customHeight="1" x14ac:dyDescent="0.25">
      <c r="A971" s="445"/>
      <c r="B971" s="445"/>
      <c r="C971" s="445"/>
      <c r="D971" s="445"/>
      <c r="E971" s="445"/>
      <c r="F971" s="445"/>
      <c r="G971" s="534"/>
      <c r="H971" s="531"/>
      <c r="I971" s="445"/>
      <c r="J971" s="445"/>
      <c r="K971" s="445"/>
      <c r="L971" s="445"/>
      <c r="M971" s="445"/>
      <c r="N971" s="445"/>
      <c r="O971" s="445"/>
      <c r="P971" s="445"/>
      <c r="Q971" s="445"/>
      <c r="R971" s="445"/>
      <c r="S971" s="445"/>
      <c r="T971" s="445"/>
      <c r="U971" s="445"/>
      <c r="V971" s="445"/>
      <c r="W971" s="445"/>
      <c r="X971" s="445"/>
      <c r="Y971" s="445"/>
      <c r="Z971" s="445"/>
    </row>
    <row r="972" spans="1:26" ht="15.75" customHeight="1" x14ac:dyDescent="0.25">
      <c r="A972" s="445"/>
      <c r="B972" s="445"/>
      <c r="C972" s="445"/>
      <c r="D972" s="445"/>
      <c r="E972" s="445"/>
      <c r="F972" s="445"/>
      <c r="G972" s="534"/>
      <c r="H972" s="531"/>
      <c r="I972" s="445"/>
      <c r="J972" s="445"/>
      <c r="K972" s="445"/>
      <c r="L972" s="445"/>
      <c r="M972" s="445"/>
      <c r="N972" s="445"/>
      <c r="O972" s="445"/>
      <c r="P972" s="445"/>
      <c r="Q972" s="445"/>
      <c r="R972" s="445"/>
      <c r="S972" s="445"/>
      <c r="T972" s="445"/>
      <c r="U972" s="445"/>
      <c r="V972" s="445"/>
      <c r="W972" s="445"/>
      <c r="X972" s="445"/>
      <c r="Y972" s="445"/>
      <c r="Z972" s="445"/>
    </row>
    <row r="973" spans="1:26" ht="15.75" customHeight="1" x14ac:dyDescent="0.25">
      <c r="A973" s="445"/>
      <c r="B973" s="445"/>
      <c r="C973" s="445"/>
      <c r="D973" s="445"/>
      <c r="E973" s="445"/>
      <c r="F973" s="445"/>
      <c r="G973" s="534"/>
      <c r="H973" s="531"/>
      <c r="I973" s="445"/>
      <c r="J973" s="445"/>
      <c r="K973" s="445"/>
      <c r="L973" s="445"/>
      <c r="M973" s="445"/>
      <c r="N973" s="445"/>
      <c r="O973" s="445"/>
      <c r="P973" s="445"/>
      <c r="Q973" s="445"/>
      <c r="R973" s="445"/>
      <c r="S973" s="445"/>
      <c r="T973" s="445"/>
      <c r="U973" s="445"/>
      <c r="V973" s="445"/>
      <c r="W973" s="445"/>
      <c r="X973" s="445"/>
      <c r="Y973" s="445"/>
      <c r="Z973" s="445"/>
    </row>
    <row r="974" spans="1:26" ht="15.75" customHeight="1" x14ac:dyDescent="0.25">
      <c r="A974" s="445"/>
      <c r="B974" s="445"/>
      <c r="C974" s="445"/>
      <c r="D974" s="445"/>
      <c r="E974" s="445"/>
      <c r="F974" s="445"/>
      <c r="G974" s="534"/>
      <c r="H974" s="531"/>
      <c r="I974" s="445"/>
      <c r="J974" s="445"/>
      <c r="K974" s="445"/>
      <c r="L974" s="445"/>
      <c r="M974" s="445"/>
      <c r="N974" s="445"/>
      <c r="O974" s="445"/>
      <c r="P974" s="445"/>
      <c r="Q974" s="445"/>
      <c r="R974" s="445"/>
      <c r="S974" s="445"/>
      <c r="T974" s="445"/>
      <c r="U974" s="445"/>
      <c r="V974" s="445"/>
      <c r="W974" s="445"/>
      <c r="X974" s="445"/>
      <c r="Y974" s="445"/>
      <c r="Z974" s="445"/>
    </row>
    <row r="975" spans="1:26" ht="15.75" customHeight="1" x14ac:dyDescent="0.25">
      <c r="A975" s="445"/>
      <c r="B975" s="445"/>
      <c r="C975" s="445"/>
      <c r="D975" s="445"/>
      <c r="E975" s="445"/>
      <c r="F975" s="445"/>
      <c r="G975" s="534"/>
      <c r="H975" s="531"/>
      <c r="I975" s="445"/>
      <c r="J975" s="445"/>
      <c r="K975" s="445"/>
      <c r="L975" s="445"/>
      <c r="M975" s="445"/>
      <c r="N975" s="445"/>
      <c r="O975" s="445"/>
      <c r="P975" s="445"/>
      <c r="Q975" s="445"/>
      <c r="R975" s="445"/>
      <c r="S975" s="445"/>
      <c r="T975" s="445"/>
      <c r="U975" s="445"/>
      <c r="V975" s="445"/>
      <c r="W975" s="445"/>
      <c r="X975" s="445"/>
      <c r="Y975" s="445"/>
      <c r="Z975" s="445"/>
    </row>
    <row r="976" spans="1:26" ht="15.75" customHeight="1" x14ac:dyDescent="0.25">
      <c r="A976" s="445"/>
      <c r="B976" s="445"/>
      <c r="C976" s="445"/>
      <c r="D976" s="445"/>
      <c r="E976" s="445"/>
      <c r="F976" s="445"/>
      <c r="G976" s="534"/>
      <c r="H976" s="531"/>
      <c r="I976" s="445"/>
      <c r="J976" s="445"/>
      <c r="K976" s="445"/>
      <c r="L976" s="445"/>
      <c r="M976" s="445"/>
      <c r="N976" s="445"/>
      <c r="O976" s="445"/>
      <c r="P976" s="445"/>
      <c r="Q976" s="445"/>
      <c r="R976" s="445"/>
      <c r="S976" s="445"/>
      <c r="T976" s="445"/>
      <c r="U976" s="445"/>
      <c r="V976" s="445"/>
      <c r="W976" s="445"/>
      <c r="X976" s="445"/>
      <c r="Y976" s="445"/>
      <c r="Z976" s="445"/>
    </row>
    <row r="977" spans="1:26" ht="15.75" customHeight="1" x14ac:dyDescent="0.25">
      <c r="A977" s="445"/>
      <c r="B977" s="445"/>
      <c r="C977" s="445"/>
      <c r="D977" s="445"/>
      <c r="E977" s="445"/>
      <c r="F977" s="445"/>
      <c r="G977" s="534"/>
      <c r="H977" s="531"/>
      <c r="I977" s="445"/>
      <c r="J977" s="445"/>
      <c r="K977" s="445"/>
      <c r="L977" s="445"/>
      <c r="M977" s="445"/>
      <c r="N977" s="445"/>
      <c r="O977" s="445"/>
      <c r="P977" s="445"/>
      <c r="Q977" s="445"/>
      <c r="R977" s="445"/>
      <c r="S977" s="445"/>
      <c r="T977" s="445"/>
      <c r="U977" s="445"/>
      <c r="V977" s="445"/>
      <c r="W977" s="445"/>
      <c r="X977" s="445"/>
      <c r="Y977" s="445"/>
      <c r="Z977" s="445"/>
    </row>
    <row r="978" spans="1:26" ht="15.75" customHeight="1" x14ac:dyDescent="0.25">
      <c r="A978" s="445"/>
      <c r="B978" s="445"/>
      <c r="C978" s="445"/>
      <c r="D978" s="445"/>
      <c r="E978" s="445"/>
      <c r="F978" s="445"/>
      <c r="G978" s="534"/>
      <c r="H978" s="531"/>
      <c r="I978" s="445"/>
      <c r="J978" s="445"/>
      <c r="K978" s="445"/>
      <c r="L978" s="445"/>
      <c r="M978" s="445"/>
      <c r="N978" s="445"/>
      <c r="O978" s="445"/>
      <c r="P978" s="445"/>
      <c r="Q978" s="445"/>
      <c r="R978" s="445"/>
      <c r="S978" s="445"/>
      <c r="T978" s="445"/>
      <c r="U978" s="445"/>
      <c r="V978" s="445"/>
      <c r="W978" s="445"/>
      <c r="X978" s="445"/>
      <c r="Y978" s="445"/>
      <c r="Z978" s="445"/>
    </row>
    <row r="979" spans="1:26" ht="15.75" customHeight="1" x14ac:dyDescent="0.25">
      <c r="A979" s="445"/>
      <c r="B979" s="445"/>
      <c r="C979" s="445"/>
      <c r="D979" s="445"/>
      <c r="E979" s="445"/>
      <c r="F979" s="445"/>
      <c r="G979" s="534"/>
      <c r="H979" s="531"/>
      <c r="I979" s="445"/>
      <c r="J979" s="445"/>
      <c r="K979" s="445"/>
      <c r="L979" s="445"/>
      <c r="M979" s="445"/>
      <c r="N979" s="445"/>
      <c r="O979" s="445"/>
      <c r="P979" s="445"/>
      <c r="Q979" s="445"/>
      <c r="R979" s="445"/>
      <c r="S979" s="445"/>
      <c r="T979" s="445"/>
      <c r="U979" s="445"/>
      <c r="V979" s="445"/>
      <c r="W979" s="445"/>
      <c r="X979" s="445"/>
      <c r="Y979" s="445"/>
      <c r="Z979" s="445"/>
    </row>
    <row r="980" spans="1:26" ht="15.75" customHeight="1" x14ac:dyDescent="0.25">
      <c r="A980" s="445"/>
      <c r="B980" s="445"/>
      <c r="C980" s="445"/>
      <c r="D980" s="445"/>
      <c r="E980" s="445"/>
      <c r="F980" s="445"/>
      <c r="G980" s="534"/>
      <c r="H980" s="531"/>
      <c r="I980" s="445"/>
      <c r="J980" s="445"/>
      <c r="K980" s="445"/>
      <c r="L980" s="445"/>
      <c r="M980" s="445"/>
      <c r="N980" s="445"/>
      <c r="O980" s="445"/>
      <c r="P980" s="445"/>
      <c r="Q980" s="445"/>
      <c r="R980" s="445"/>
      <c r="S980" s="445"/>
      <c r="T980" s="445"/>
      <c r="U980" s="445"/>
      <c r="V980" s="445"/>
      <c r="W980" s="445"/>
      <c r="X980" s="445"/>
      <c r="Y980" s="445"/>
      <c r="Z980" s="445"/>
    </row>
    <row r="981" spans="1:26" ht="15.75" customHeight="1" x14ac:dyDescent="0.25">
      <c r="A981" s="445"/>
      <c r="B981" s="445"/>
      <c r="C981" s="445"/>
      <c r="D981" s="445"/>
      <c r="E981" s="445"/>
      <c r="F981" s="445"/>
      <c r="G981" s="534"/>
      <c r="H981" s="531"/>
      <c r="I981" s="445"/>
      <c r="J981" s="445"/>
      <c r="K981" s="445"/>
      <c r="L981" s="445"/>
      <c r="M981" s="445"/>
      <c r="N981" s="445"/>
      <c r="O981" s="445"/>
      <c r="P981" s="445"/>
      <c r="Q981" s="445"/>
      <c r="R981" s="445"/>
      <c r="S981" s="445"/>
      <c r="T981" s="445"/>
      <c r="U981" s="445"/>
      <c r="V981" s="445"/>
      <c r="W981" s="445"/>
      <c r="X981" s="445"/>
      <c r="Y981" s="445"/>
      <c r="Z981" s="445"/>
    </row>
    <row r="982" spans="1:26" ht="15.75" customHeight="1" x14ac:dyDescent="0.25">
      <c r="A982" s="445"/>
      <c r="B982" s="445"/>
      <c r="C982" s="445"/>
      <c r="D982" s="445"/>
      <c r="E982" s="445"/>
      <c r="F982" s="445"/>
      <c r="G982" s="534"/>
      <c r="H982" s="531"/>
      <c r="I982" s="445"/>
      <c r="J982" s="445"/>
      <c r="K982" s="445"/>
      <c r="L982" s="445"/>
      <c r="M982" s="445"/>
      <c r="N982" s="445"/>
      <c r="O982" s="445"/>
      <c r="P982" s="445"/>
      <c r="Q982" s="445"/>
      <c r="R982" s="445"/>
      <c r="S982" s="445"/>
      <c r="T982" s="445"/>
      <c r="U982" s="445"/>
      <c r="V982" s="445"/>
      <c r="W982" s="445"/>
      <c r="X982" s="445"/>
      <c r="Y982" s="445"/>
      <c r="Z982" s="445"/>
    </row>
    <row r="983" spans="1:26" ht="15.75" customHeight="1" x14ac:dyDescent="0.25">
      <c r="A983" s="445"/>
      <c r="B983" s="445"/>
      <c r="C983" s="445"/>
      <c r="D983" s="445"/>
      <c r="E983" s="445"/>
      <c r="F983" s="445"/>
      <c r="G983" s="534"/>
      <c r="H983" s="531"/>
      <c r="I983" s="445"/>
      <c r="J983" s="445"/>
      <c r="K983" s="445"/>
      <c r="L983" s="445"/>
      <c r="M983" s="445"/>
      <c r="N983" s="445"/>
      <c r="O983" s="445"/>
      <c r="P983" s="445"/>
      <c r="Q983" s="445"/>
      <c r="R983" s="445"/>
      <c r="S983" s="445"/>
      <c r="T983" s="445"/>
      <c r="U983" s="445"/>
      <c r="V983" s="445"/>
      <c r="W983" s="445"/>
      <c r="X983" s="445"/>
      <c r="Y983" s="445"/>
      <c r="Z983" s="445"/>
    </row>
    <row r="984" spans="1:26" ht="15.75" customHeight="1" x14ac:dyDescent="0.25">
      <c r="A984" s="445"/>
      <c r="B984" s="445"/>
      <c r="C984" s="445"/>
      <c r="D984" s="445"/>
      <c r="E984" s="445"/>
      <c r="F984" s="445"/>
      <c r="G984" s="534"/>
      <c r="H984" s="531"/>
      <c r="I984" s="445"/>
      <c r="J984" s="445"/>
      <c r="K984" s="445"/>
      <c r="L984" s="445"/>
      <c r="M984" s="445"/>
      <c r="N984" s="445"/>
      <c r="O984" s="445"/>
      <c r="P984" s="445"/>
      <c r="Q984" s="445"/>
      <c r="R984" s="445"/>
      <c r="S984" s="445"/>
      <c r="T984" s="445"/>
      <c r="U984" s="445"/>
      <c r="V984" s="445"/>
      <c r="W984" s="445"/>
      <c r="X984" s="445"/>
      <c r="Y984" s="445"/>
      <c r="Z984" s="445"/>
    </row>
    <row r="985" spans="1:26" ht="15.75" customHeight="1" x14ac:dyDescent="0.25">
      <c r="A985" s="445"/>
      <c r="B985" s="445"/>
      <c r="C985" s="445"/>
      <c r="D985" s="445"/>
      <c r="E985" s="445"/>
      <c r="F985" s="445"/>
      <c r="G985" s="534"/>
      <c r="H985" s="531"/>
      <c r="I985" s="445"/>
      <c r="J985" s="445"/>
      <c r="K985" s="445"/>
      <c r="L985" s="445"/>
      <c r="M985" s="445"/>
      <c r="N985" s="445"/>
      <c r="O985" s="445"/>
      <c r="P985" s="445"/>
      <c r="Q985" s="445"/>
      <c r="R985" s="445"/>
      <c r="S985" s="445"/>
      <c r="T985" s="445"/>
      <c r="U985" s="445"/>
      <c r="V985" s="445"/>
      <c r="W985" s="445"/>
      <c r="X985" s="445"/>
      <c r="Y985" s="445"/>
      <c r="Z985" s="445"/>
    </row>
    <row r="986" spans="1:26" ht="15.75" customHeight="1" x14ac:dyDescent="0.25">
      <c r="A986" s="445"/>
      <c r="B986" s="445"/>
      <c r="C986" s="445"/>
      <c r="D986" s="445"/>
      <c r="E986" s="445"/>
      <c r="F986" s="445"/>
      <c r="G986" s="534"/>
      <c r="H986" s="531"/>
      <c r="I986" s="445"/>
      <c r="J986" s="445"/>
      <c r="K986" s="445"/>
      <c r="L986" s="445"/>
      <c r="M986" s="445"/>
      <c r="N986" s="445"/>
      <c r="O986" s="445"/>
      <c r="P986" s="445"/>
      <c r="Q986" s="445"/>
      <c r="R986" s="445"/>
      <c r="S986" s="445"/>
      <c r="T986" s="445"/>
      <c r="U986" s="445"/>
      <c r="V986" s="445"/>
      <c r="W986" s="445"/>
      <c r="X986" s="445"/>
      <c r="Y986" s="445"/>
      <c r="Z986" s="445"/>
    </row>
    <row r="987" spans="1:26" ht="15.75" customHeight="1" x14ac:dyDescent="0.25">
      <c r="A987" s="445"/>
      <c r="B987" s="445"/>
      <c r="C987" s="445"/>
      <c r="D987" s="445"/>
      <c r="E987" s="445"/>
      <c r="F987" s="445"/>
      <c r="G987" s="534"/>
      <c r="H987" s="531"/>
      <c r="I987" s="445"/>
      <c r="J987" s="445"/>
      <c r="K987" s="445"/>
      <c r="L987" s="445"/>
      <c r="M987" s="445"/>
      <c r="N987" s="445"/>
      <c r="O987" s="445"/>
      <c r="P987" s="445"/>
      <c r="Q987" s="445"/>
      <c r="R987" s="445"/>
      <c r="S987" s="445"/>
      <c r="T987" s="445"/>
      <c r="U987" s="445"/>
      <c r="V987" s="445"/>
      <c r="W987" s="445"/>
      <c r="X987" s="445"/>
      <c r="Y987" s="445"/>
      <c r="Z987" s="445"/>
    </row>
    <row r="988" spans="1:26" ht="15.75" customHeight="1" x14ac:dyDescent="0.25">
      <c r="A988" s="445"/>
      <c r="B988" s="445"/>
      <c r="C988" s="445"/>
      <c r="D988" s="445"/>
      <c r="E988" s="445"/>
      <c r="F988" s="445"/>
      <c r="G988" s="534"/>
      <c r="H988" s="531"/>
      <c r="I988" s="445"/>
      <c r="J988" s="445"/>
      <c r="K988" s="445"/>
      <c r="L988" s="445"/>
      <c r="M988" s="445"/>
      <c r="N988" s="445"/>
      <c r="O988" s="445"/>
      <c r="P988" s="445"/>
      <c r="Q988" s="445"/>
      <c r="R988" s="445"/>
      <c r="S988" s="445"/>
      <c r="T988" s="445"/>
      <c r="U988" s="445"/>
      <c r="V988" s="445"/>
      <c r="W988" s="445"/>
      <c r="X988" s="445"/>
      <c r="Y988" s="445"/>
      <c r="Z988" s="445"/>
    </row>
    <row r="989" spans="1:26" ht="15.75" customHeight="1" x14ac:dyDescent="0.25">
      <c r="A989" s="445"/>
      <c r="B989" s="445"/>
      <c r="C989" s="445"/>
      <c r="D989" s="445"/>
      <c r="E989" s="445"/>
      <c r="F989" s="445"/>
      <c r="G989" s="534"/>
      <c r="H989" s="531"/>
      <c r="I989" s="445"/>
      <c r="J989" s="445"/>
      <c r="K989" s="445"/>
      <c r="L989" s="445"/>
      <c r="M989" s="445"/>
      <c r="N989" s="445"/>
      <c r="O989" s="445"/>
      <c r="P989" s="445"/>
      <c r="Q989" s="445"/>
      <c r="R989" s="445"/>
      <c r="S989" s="445"/>
      <c r="T989" s="445"/>
      <c r="U989" s="445"/>
      <c r="V989" s="445"/>
      <c r="W989" s="445"/>
      <c r="X989" s="445"/>
      <c r="Y989" s="445"/>
      <c r="Z989" s="445"/>
    </row>
    <row r="990" spans="1:26" ht="15.75" customHeight="1" x14ac:dyDescent="0.25">
      <c r="A990" s="445"/>
      <c r="B990" s="445"/>
      <c r="C990" s="445"/>
      <c r="D990" s="445"/>
      <c r="E990" s="445"/>
      <c r="F990" s="445"/>
      <c r="G990" s="534"/>
      <c r="H990" s="531"/>
      <c r="I990" s="445"/>
      <c r="J990" s="445"/>
      <c r="K990" s="445"/>
      <c r="L990" s="445"/>
      <c r="M990" s="445"/>
      <c r="N990" s="445"/>
      <c r="O990" s="445"/>
      <c r="P990" s="445"/>
      <c r="Q990" s="445"/>
      <c r="R990" s="445"/>
      <c r="S990" s="445"/>
      <c r="T990" s="445"/>
      <c r="U990" s="445"/>
      <c r="V990" s="445"/>
      <c r="W990" s="445"/>
      <c r="X990" s="445"/>
      <c r="Y990" s="445"/>
      <c r="Z990" s="445"/>
    </row>
    <row r="991" spans="1:26" ht="15.75" customHeight="1" x14ac:dyDescent="0.25">
      <c r="A991" s="445"/>
      <c r="B991" s="445"/>
      <c r="C991" s="445"/>
      <c r="D991" s="445"/>
      <c r="E991" s="445"/>
      <c r="F991" s="445"/>
      <c r="G991" s="534"/>
      <c r="H991" s="531"/>
      <c r="I991" s="445"/>
      <c r="J991" s="445"/>
      <c r="K991" s="445"/>
      <c r="L991" s="445"/>
      <c r="M991" s="445"/>
      <c r="N991" s="445"/>
      <c r="O991" s="445"/>
      <c r="P991" s="445"/>
      <c r="Q991" s="445"/>
      <c r="R991" s="445"/>
      <c r="S991" s="445"/>
      <c r="T991" s="445"/>
      <c r="U991" s="445"/>
      <c r="V991" s="445"/>
      <c r="W991" s="445"/>
      <c r="X991" s="445"/>
      <c r="Y991" s="445"/>
      <c r="Z991" s="445"/>
    </row>
    <row r="992" spans="1:26" ht="15.75" customHeight="1" x14ac:dyDescent="0.25">
      <c r="A992" s="445"/>
      <c r="B992" s="445"/>
      <c r="C992" s="445"/>
      <c r="D992" s="445"/>
      <c r="E992" s="445"/>
      <c r="F992" s="445"/>
      <c r="G992" s="534"/>
      <c r="H992" s="531"/>
      <c r="I992" s="445"/>
      <c r="J992" s="445"/>
      <c r="K992" s="445"/>
      <c r="L992" s="445"/>
      <c r="M992" s="445"/>
      <c r="N992" s="445"/>
      <c r="O992" s="445"/>
      <c r="P992" s="445"/>
      <c r="Q992" s="445"/>
      <c r="R992" s="445"/>
      <c r="S992" s="445"/>
      <c r="T992" s="445"/>
      <c r="U992" s="445"/>
      <c r="V992" s="445"/>
      <c r="W992" s="445"/>
      <c r="X992" s="445"/>
      <c r="Y992" s="445"/>
      <c r="Z992" s="445"/>
    </row>
    <row r="993" spans="1:26" ht="15.75" customHeight="1" x14ac:dyDescent="0.25">
      <c r="A993" s="445"/>
      <c r="B993" s="445"/>
      <c r="C993" s="445"/>
      <c r="D993" s="445"/>
      <c r="E993" s="445"/>
      <c r="F993" s="445"/>
      <c r="G993" s="534"/>
      <c r="H993" s="531"/>
      <c r="I993" s="445"/>
      <c r="J993" s="445"/>
      <c r="K993" s="445"/>
      <c r="L993" s="445"/>
      <c r="M993" s="445"/>
      <c r="N993" s="445"/>
      <c r="O993" s="445"/>
      <c r="P993" s="445"/>
      <c r="Q993" s="445"/>
      <c r="R993" s="445"/>
      <c r="S993" s="445"/>
      <c r="T993" s="445"/>
      <c r="U993" s="445"/>
      <c r="V993" s="445"/>
      <c r="W993" s="445"/>
      <c r="X993" s="445"/>
      <c r="Y993" s="445"/>
      <c r="Z993" s="445"/>
    </row>
    <row r="994" spans="1:26" ht="15.75" customHeight="1" x14ac:dyDescent="0.25">
      <c r="A994" s="445"/>
      <c r="B994" s="445"/>
      <c r="C994" s="445"/>
      <c r="D994" s="445"/>
      <c r="E994" s="445"/>
      <c r="F994" s="445"/>
      <c r="G994" s="534"/>
      <c r="H994" s="531"/>
      <c r="I994" s="445"/>
      <c r="J994" s="445"/>
      <c r="K994" s="445"/>
      <c r="L994" s="445"/>
      <c r="M994" s="445"/>
      <c r="N994" s="445"/>
      <c r="O994" s="445"/>
      <c r="P994" s="445"/>
      <c r="Q994" s="445"/>
      <c r="R994" s="445"/>
      <c r="S994" s="445"/>
      <c r="T994" s="445"/>
      <c r="U994" s="445"/>
      <c r="V994" s="445"/>
      <c r="W994" s="445"/>
      <c r="X994" s="445"/>
      <c r="Y994" s="445"/>
      <c r="Z994" s="445"/>
    </row>
    <row r="995" spans="1:26" ht="15.75" customHeight="1" x14ac:dyDescent="0.25">
      <c r="A995" s="445"/>
      <c r="B995" s="445"/>
      <c r="C995" s="445"/>
      <c r="D995" s="445"/>
      <c r="E995" s="445"/>
      <c r="F995" s="445"/>
      <c r="G995" s="534"/>
      <c r="H995" s="531"/>
      <c r="I995" s="445"/>
      <c r="J995" s="445"/>
      <c r="K995" s="445"/>
      <c r="L995" s="445"/>
      <c r="M995" s="445"/>
      <c r="N995" s="445"/>
      <c r="O995" s="445"/>
      <c r="P995" s="445"/>
      <c r="Q995" s="445"/>
      <c r="R995" s="445"/>
      <c r="S995" s="445"/>
      <c r="T995" s="445"/>
      <c r="U995" s="445"/>
      <c r="V995" s="445"/>
      <c r="W995" s="445"/>
      <c r="X995" s="445"/>
      <c r="Y995" s="445"/>
      <c r="Z995" s="445"/>
    </row>
    <row r="996" spans="1:26" ht="15.75" customHeight="1" x14ac:dyDescent="0.25">
      <c r="A996" s="445"/>
      <c r="B996" s="445"/>
      <c r="C996" s="445"/>
      <c r="D996" s="445"/>
      <c r="E996" s="445"/>
      <c r="F996" s="445"/>
      <c r="G996" s="534"/>
      <c r="H996" s="531"/>
      <c r="I996" s="445"/>
      <c r="J996" s="445"/>
      <c r="K996" s="445"/>
      <c r="L996" s="445"/>
      <c r="M996" s="445"/>
      <c r="N996" s="445"/>
      <c r="O996" s="445"/>
      <c r="P996" s="445"/>
      <c r="Q996" s="445"/>
      <c r="R996" s="445"/>
      <c r="S996" s="445"/>
      <c r="T996" s="445"/>
      <c r="U996" s="445"/>
      <c r="V996" s="445"/>
      <c r="W996" s="445"/>
      <c r="X996" s="445"/>
      <c r="Y996" s="445"/>
      <c r="Z996" s="445"/>
    </row>
    <row r="997" spans="1:26" ht="15.75" customHeight="1" x14ac:dyDescent="0.25">
      <c r="A997" s="445"/>
      <c r="B997" s="445"/>
      <c r="C997" s="445"/>
      <c r="D997" s="445"/>
      <c r="E997" s="445"/>
      <c r="F997" s="445"/>
      <c r="G997" s="534"/>
      <c r="H997" s="531"/>
      <c r="I997" s="445"/>
      <c r="J997" s="445"/>
      <c r="K997" s="445"/>
      <c r="L997" s="445"/>
      <c r="M997" s="445"/>
      <c r="N997" s="445"/>
      <c r="O997" s="445"/>
      <c r="P997" s="445"/>
      <c r="Q997" s="445"/>
      <c r="R997" s="445"/>
      <c r="S997" s="445"/>
      <c r="T997" s="445"/>
      <c r="U997" s="445"/>
      <c r="V997" s="445"/>
      <c r="W997" s="445"/>
      <c r="X997" s="445"/>
      <c r="Y997" s="445"/>
      <c r="Z997" s="445"/>
    </row>
    <row r="998" spans="1:26" ht="15.75" customHeight="1" x14ac:dyDescent="0.25">
      <c r="A998" s="445"/>
      <c r="B998" s="445"/>
      <c r="C998" s="445"/>
      <c r="D998" s="445"/>
      <c r="E998" s="445"/>
      <c r="F998" s="445"/>
      <c r="G998" s="534"/>
      <c r="H998" s="531"/>
      <c r="I998" s="445"/>
      <c r="J998" s="445"/>
      <c r="K998" s="445"/>
      <c r="L998" s="445"/>
      <c r="M998" s="445"/>
      <c r="N998" s="445"/>
      <c r="O998" s="445"/>
      <c r="P998" s="445"/>
      <c r="Q998" s="445"/>
      <c r="R998" s="445"/>
      <c r="S998" s="445"/>
      <c r="T998" s="445"/>
      <c r="U998" s="445"/>
      <c r="V998" s="445"/>
      <c r="W998" s="445"/>
      <c r="X998" s="445"/>
      <c r="Y998" s="445"/>
      <c r="Z998" s="445"/>
    </row>
  </sheetData>
  <hyperlinks>
    <hyperlink ref="J2" location="'TỔNG HỢP'!A1" display="MỤC LỤC" xr:uid="{00000000-0004-0000-2800-000000000000}"/>
  </hyperlinks>
  <pageMargins left="0.7" right="0.7" top="0.75" bottom="0.75" header="0" footer="0"/>
  <pageSetup paperSize="9" fitToWidth="0" fitToHeight="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Z1000"/>
  <sheetViews>
    <sheetView workbookViewId="0">
      <selection activeCell="J2" sqref="J2"/>
    </sheetView>
  </sheetViews>
  <sheetFormatPr defaultColWidth="14" defaultRowHeight="15" customHeight="1" x14ac:dyDescent="0.25"/>
  <cols>
    <col min="1" max="1" width="7.85546875" customWidth="1"/>
    <col min="2" max="2" width="61" customWidth="1"/>
    <col min="3" max="3" width="14" customWidth="1"/>
    <col min="4" max="4" width="15.85546875" customWidth="1"/>
    <col min="5" max="5" width="11.85546875" customWidth="1"/>
    <col min="6" max="6" width="16.140625" customWidth="1"/>
    <col min="7" max="7" width="18.7109375" customWidth="1"/>
    <col min="8" max="8" width="14.28515625" customWidth="1"/>
    <col min="9" max="9" width="19.85546875" customWidth="1"/>
    <col min="10" max="10" width="13.7109375" customWidth="1"/>
    <col min="11" max="26" width="8.7109375" customWidth="1"/>
  </cols>
  <sheetData>
    <row r="1" spans="1:26" x14ac:dyDescent="0.25">
      <c r="A1" s="296"/>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440</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54"/>
      <c r="B3" s="485" t="s">
        <v>117</v>
      </c>
      <c r="C3" s="255" t="s">
        <v>118</v>
      </c>
      <c r="D3" s="256">
        <f>VLOOKUP(C3,'TỔNG HỢP'!$C$4:$P$84,3,0)</f>
        <v>90000000</v>
      </c>
      <c r="E3" s="257"/>
      <c r="F3" s="487">
        <f>SUM(F4:F889)</f>
        <v>20568148</v>
      </c>
      <c r="G3" s="256">
        <f>D3-F3</f>
        <v>69431852</v>
      </c>
      <c r="H3" s="500"/>
      <c r="I3" s="254"/>
      <c r="J3" s="259"/>
      <c r="K3" s="259"/>
      <c r="L3" s="259"/>
      <c r="M3" s="259"/>
      <c r="N3" s="259"/>
      <c r="O3" s="259"/>
      <c r="P3" s="259"/>
      <c r="Q3" s="259"/>
      <c r="R3" s="259"/>
      <c r="S3" s="259"/>
      <c r="T3" s="259"/>
      <c r="U3" s="259"/>
      <c r="V3" s="259"/>
      <c r="W3" s="259"/>
      <c r="X3" s="259"/>
      <c r="Y3" s="259"/>
      <c r="Z3" s="259"/>
    </row>
    <row r="4" spans="1:26" ht="16.5" x14ac:dyDescent="0.25">
      <c r="A4" s="242"/>
      <c r="B4" s="243" t="s">
        <v>1073</v>
      </c>
      <c r="C4" s="260"/>
      <c r="D4" s="244"/>
      <c r="E4" s="275"/>
      <c r="F4" s="275">
        <v>15148148</v>
      </c>
      <c r="G4" s="243"/>
      <c r="H4" s="276">
        <v>46105</v>
      </c>
      <c r="I4" s="242" t="s">
        <v>565</v>
      </c>
      <c r="J4" s="243"/>
      <c r="K4" s="243"/>
      <c r="L4" s="243"/>
      <c r="M4" s="243"/>
      <c r="N4" s="243"/>
      <c r="O4" s="243"/>
      <c r="P4" s="243"/>
      <c r="Q4" s="243"/>
      <c r="R4" s="243"/>
      <c r="S4" s="243"/>
      <c r="T4" s="243"/>
      <c r="U4" s="243"/>
      <c r="V4" s="243"/>
      <c r="W4" s="243"/>
      <c r="X4" s="243"/>
      <c r="Y4" s="243"/>
      <c r="Z4" s="243"/>
    </row>
    <row r="5" spans="1:26" ht="16.5" x14ac:dyDescent="0.25">
      <c r="A5" s="242"/>
      <c r="B5" s="243" t="s">
        <v>1744</v>
      </c>
      <c r="C5" s="260"/>
      <c r="D5" s="244"/>
      <c r="E5" s="275"/>
      <c r="F5" s="275">
        <v>5420000</v>
      </c>
      <c r="G5" s="243"/>
      <c r="H5" s="276">
        <v>46251</v>
      </c>
      <c r="I5" s="242" t="s">
        <v>442</v>
      </c>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t="s">
        <v>1074</v>
      </c>
      <c r="C16" s="260"/>
      <c r="D16" s="244"/>
      <c r="E16" s="275">
        <v>15600000</v>
      </c>
      <c r="F16" s="275"/>
      <c r="G16" s="243"/>
      <c r="H16" s="276">
        <v>45699</v>
      </c>
      <c r="I16" s="242" t="s">
        <v>900</v>
      </c>
      <c r="J16" s="243"/>
      <c r="K16" s="243"/>
      <c r="L16" s="243"/>
      <c r="M16" s="243"/>
      <c r="N16" s="243"/>
      <c r="O16" s="243"/>
      <c r="P16" s="243"/>
      <c r="Q16" s="243"/>
      <c r="R16" s="243"/>
      <c r="S16" s="243"/>
      <c r="T16" s="243"/>
      <c r="U16" s="243"/>
      <c r="V16" s="243"/>
      <c r="W16" s="243"/>
      <c r="X16" s="243"/>
      <c r="Y16" s="243"/>
      <c r="Z16" s="243"/>
    </row>
    <row r="17" spans="1:26" ht="16.5" x14ac:dyDescent="0.25">
      <c r="A17" s="242"/>
      <c r="B17" s="243" t="s">
        <v>1075</v>
      </c>
      <c r="C17" s="260"/>
      <c r="D17" s="244"/>
      <c r="E17" s="275">
        <v>14925926</v>
      </c>
      <c r="F17" s="275"/>
      <c r="G17" s="243"/>
      <c r="H17" s="276">
        <v>45737</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1077</v>
      </c>
      <c r="C18" s="260"/>
      <c r="D18" s="244"/>
      <c r="E18" s="275">
        <v>8870000</v>
      </c>
      <c r="F18" s="275"/>
      <c r="G18" s="243"/>
      <c r="H18" s="276">
        <v>45785</v>
      </c>
      <c r="I18" s="242" t="s">
        <v>442</v>
      </c>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1078</v>
      </c>
      <c r="C21" s="260"/>
      <c r="D21" s="244"/>
      <c r="E21" s="275">
        <v>2010000</v>
      </c>
      <c r="F21" s="275"/>
      <c r="G21" s="243"/>
      <c r="H21" s="276">
        <v>45372</v>
      </c>
      <c r="I21" s="242" t="s">
        <v>672</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1079</v>
      </c>
      <c r="C22" s="260"/>
      <c r="D22" s="244"/>
      <c r="E22" s="275">
        <f>990000/1.08</f>
        <v>916666.66666666663</v>
      </c>
      <c r="F22" s="275"/>
      <c r="G22" s="243"/>
      <c r="H22" s="276">
        <v>45460</v>
      </c>
      <c r="I22" s="242" t="s">
        <v>664</v>
      </c>
      <c r="J22" s="243"/>
      <c r="K22" s="243"/>
      <c r="L22" s="243"/>
      <c r="M22" s="243"/>
      <c r="N22" s="243"/>
      <c r="O22" s="243"/>
      <c r="P22" s="243"/>
      <c r="Q22" s="243"/>
      <c r="R22" s="243"/>
      <c r="S22" s="243"/>
      <c r="T22" s="243"/>
      <c r="U22" s="243"/>
      <c r="V22" s="243"/>
      <c r="W22" s="243"/>
      <c r="X22" s="243"/>
      <c r="Y22" s="243"/>
      <c r="Z22" s="243"/>
    </row>
    <row r="23" spans="1:26" ht="15.75" customHeight="1" x14ac:dyDescent="0.25">
      <c r="A23" s="242">
        <v>3</v>
      </c>
      <c r="B23" s="296" t="s">
        <v>1080</v>
      </c>
      <c r="C23" s="296"/>
      <c r="D23" s="296"/>
      <c r="E23" s="451">
        <f>12600000/1.08</f>
        <v>11666666.666666666</v>
      </c>
      <c r="F23" s="451"/>
      <c r="G23" s="296"/>
      <c r="H23" s="300">
        <v>45468</v>
      </c>
      <c r="I23" s="301" t="s">
        <v>442</v>
      </c>
      <c r="J23" s="296"/>
      <c r="K23" s="296"/>
      <c r="L23" s="296"/>
      <c r="M23" s="296"/>
      <c r="N23" s="296"/>
      <c r="O23" s="296"/>
      <c r="P23" s="296"/>
      <c r="Q23" s="296"/>
      <c r="R23" s="296"/>
      <c r="S23" s="296"/>
      <c r="T23" s="296"/>
      <c r="U23" s="296"/>
      <c r="V23" s="296"/>
      <c r="W23" s="296"/>
      <c r="X23" s="296"/>
      <c r="Y23" s="296"/>
      <c r="Z23" s="296"/>
    </row>
    <row r="24" spans="1:26" ht="15.75" customHeight="1" x14ac:dyDescent="0.25">
      <c r="A24" s="242">
        <v>4</v>
      </c>
      <c r="B24" s="296" t="s">
        <v>1081</v>
      </c>
      <c r="C24" s="296"/>
      <c r="D24" s="296"/>
      <c r="E24" s="451">
        <f>1900000/1.08</f>
        <v>1759259.2592592591</v>
      </c>
      <c r="F24" s="451"/>
      <c r="G24" s="296"/>
      <c r="H24" s="300">
        <v>45534</v>
      </c>
      <c r="I24" s="301" t="s">
        <v>442</v>
      </c>
      <c r="J24" s="296"/>
      <c r="K24" s="296"/>
      <c r="L24" s="296"/>
      <c r="M24" s="296"/>
      <c r="N24" s="296"/>
      <c r="O24" s="296"/>
      <c r="P24" s="296"/>
      <c r="Q24" s="296"/>
      <c r="R24" s="296"/>
      <c r="S24" s="296"/>
      <c r="T24" s="296"/>
      <c r="U24" s="296"/>
      <c r="V24" s="296"/>
      <c r="W24" s="296"/>
      <c r="X24" s="296"/>
      <c r="Y24" s="296"/>
      <c r="Z24" s="296"/>
    </row>
    <row r="25" spans="1:26" ht="15.75" customHeight="1" x14ac:dyDescent="0.25">
      <c r="A25" s="242">
        <v>5</v>
      </c>
      <c r="B25" s="296"/>
      <c r="C25" s="296"/>
      <c r="D25" s="296"/>
      <c r="E25" s="451"/>
      <c r="F25" s="451"/>
      <c r="G25" s="296"/>
      <c r="H25" s="300"/>
      <c r="I25" s="301"/>
      <c r="J25" s="296"/>
      <c r="K25" s="296"/>
      <c r="L25" s="296"/>
      <c r="M25" s="296"/>
      <c r="N25" s="296"/>
      <c r="O25" s="296"/>
      <c r="P25" s="296"/>
      <c r="Q25" s="296"/>
      <c r="R25" s="296"/>
      <c r="S25" s="296"/>
      <c r="T25" s="296"/>
      <c r="U25" s="296"/>
      <c r="V25" s="296"/>
      <c r="W25" s="296"/>
      <c r="X25" s="296"/>
      <c r="Y25" s="296"/>
      <c r="Z25" s="296"/>
    </row>
    <row r="26" spans="1:26" ht="15.75" customHeight="1" x14ac:dyDescent="0.25">
      <c r="A26" s="296"/>
      <c r="B26" s="296"/>
      <c r="C26" s="296"/>
      <c r="D26" s="296"/>
      <c r="E26" s="451"/>
      <c r="F26" s="451"/>
      <c r="G26" s="296"/>
      <c r="H26" s="300"/>
      <c r="I26" s="301"/>
      <c r="J26" s="296"/>
      <c r="K26" s="296"/>
      <c r="L26" s="296"/>
      <c r="M26" s="296"/>
      <c r="N26" s="296"/>
      <c r="O26" s="296"/>
      <c r="P26" s="296"/>
      <c r="Q26" s="296"/>
      <c r="R26" s="296"/>
      <c r="S26" s="296"/>
      <c r="T26" s="296"/>
      <c r="U26" s="296"/>
      <c r="V26" s="296"/>
      <c r="W26" s="296"/>
      <c r="X26" s="296"/>
      <c r="Y26" s="296"/>
      <c r="Z26" s="296"/>
    </row>
    <row r="27" spans="1:26" ht="15.75" customHeight="1" x14ac:dyDescent="0.25">
      <c r="A27" s="296"/>
      <c r="B27" s="296"/>
      <c r="C27" s="296"/>
      <c r="D27" s="296"/>
      <c r="E27" s="451"/>
      <c r="F27" s="451"/>
      <c r="G27" s="296"/>
      <c r="H27" s="300"/>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296"/>
      <c r="B28" s="296"/>
      <c r="C28" s="296"/>
      <c r="D28" s="296"/>
      <c r="E28" s="451"/>
      <c r="F28" s="451"/>
      <c r="G28" s="296"/>
      <c r="H28" s="300"/>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296"/>
      <c r="B29" s="296"/>
      <c r="C29" s="296"/>
      <c r="D29" s="296"/>
      <c r="E29" s="451"/>
      <c r="F29" s="451"/>
      <c r="G29" s="296"/>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296"/>
      <c r="B30" s="296"/>
      <c r="C30" s="296"/>
      <c r="D30" s="296"/>
      <c r="E30" s="451"/>
      <c r="F30" s="451"/>
      <c r="G30" s="296"/>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296"/>
      <c r="B31" s="296"/>
      <c r="C31" s="296"/>
      <c r="D31" s="296"/>
      <c r="E31" s="451"/>
      <c r="F31" s="451"/>
      <c r="G31" s="296"/>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296"/>
      <c r="B32" s="296"/>
      <c r="C32" s="296"/>
      <c r="D32" s="296"/>
      <c r="E32" s="451"/>
      <c r="F32" s="451"/>
      <c r="G32" s="296"/>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296"/>
      <c r="B33" s="296"/>
      <c r="C33" s="296"/>
      <c r="D33" s="296"/>
      <c r="E33" s="451"/>
      <c r="F33" s="451"/>
      <c r="G33" s="296"/>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296"/>
      <c r="B34" s="296"/>
      <c r="C34" s="296"/>
      <c r="D34" s="296"/>
      <c r="E34" s="451"/>
      <c r="F34" s="451"/>
      <c r="G34" s="296"/>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296"/>
      <c r="B35" s="296"/>
      <c r="C35" s="296"/>
      <c r="D35" s="296"/>
      <c r="E35" s="451"/>
      <c r="F35" s="451"/>
      <c r="G35" s="296"/>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296"/>
      <c r="B36" s="296"/>
      <c r="C36" s="296"/>
      <c r="D36" s="296"/>
      <c r="E36" s="451"/>
      <c r="F36" s="451"/>
      <c r="G36" s="296"/>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296"/>
      <c r="B37" s="296"/>
      <c r="C37" s="296"/>
      <c r="D37" s="296"/>
      <c r="E37" s="451"/>
      <c r="F37" s="451"/>
      <c r="G37" s="296"/>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296"/>
      <c r="B38" s="296"/>
      <c r="C38" s="296"/>
      <c r="D38" s="296"/>
      <c r="E38" s="451"/>
      <c r="F38" s="451"/>
      <c r="G38" s="296"/>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296"/>
      <c r="B39" s="296"/>
      <c r="C39" s="296"/>
      <c r="D39" s="296"/>
      <c r="E39" s="451"/>
      <c r="F39" s="451"/>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296"/>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296"/>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296"/>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296"/>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296"/>
      <c r="B44" s="296"/>
      <c r="C44" s="296"/>
      <c r="D44" s="296"/>
      <c r="E44" s="451"/>
      <c r="F44" s="451"/>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296"/>
      <c r="B45" s="296"/>
      <c r="C45" s="296"/>
      <c r="D45" s="296"/>
      <c r="E45" s="451"/>
      <c r="F45" s="451"/>
      <c r="G45" s="296"/>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296"/>
      <c r="B46" s="296"/>
      <c r="C46" s="296"/>
      <c r="D46" s="296"/>
      <c r="E46" s="451"/>
      <c r="F46" s="451"/>
      <c r="G46" s="296"/>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296"/>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296"/>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296"/>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296"/>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296"/>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296"/>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296"/>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296"/>
      <c r="B224" s="296"/>
      <c r="C224" s="296"/>
      <c r="D224" s="296"/>
      <c r="E224" s="451"/>
      <c r="F224" s="451"/>
      <c r="G224" s="296"/>
      <c r="H224" s="300"/>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296"/>
      <c r="B225" s="296"/>
      <c r="C225" s="296"/>
      <c r="D225" s="296"/>
      <c r="E225" s="451"/>
      <c r="F225" s="451"/>
      <c r="G225" s="296"/>
      <c r="H225" s="300"/>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H226" s="262"/>
    </row>
    <row r="227" spans="1:26" ht="15.75" customHeight="1" x14ac:dyDescent="0.25">
      <c r="H227" s="262"/>
    </row>
    <row r="228" spans="1:26" ht="15.75" customHeight="1" x14ac:dyDescent="0.25">
      <c r="H228" s="262"/>
    </row>
    <row r="229" spans="1:26" ht="15.75" customHeight="1" x14ac:dyDescent="0.25">
      <c r="H229" s="262"/>
    </row>
    <row r="230" spans="1:26" ht="15.75" customHeight="1" x14ac:dyDescent="0.25">
      <c r="H230" s="262"/>
    </row>
    <row r="231" spans="1:26" ht="15.75" customHeight="1" x14ac:dyDescent="0.25">
      <c r="H231" s="262"/>
    </row>
    <row r="232" spans="1:26" ht="15.75" customHeight="1" x14ac:dyDescent="0.25">
      <c r="H232" s="262"/>
    </row>
    <row r="233" spans="1:26" ht="15.75" customHeight="1" x14ac:dyDescent="0.25">
      <c r="H233" s="262"/>
    </row>
    <row r="234" spans="1:26" ht="15.75" customHeight="1" x14ac:dyDescent="0.25">
      <c r="H234" s="262"/>
    </row>
    <row r="235" spans="1:26" ht="15.75" customHeight="1" x14ac:dyDescent="0.25">
      <c r="H235" s="262"/>
    </row>
    <row r="236" spans="1:26" ht="15.75" customHeight="1" x14ac:dyDescent="0.25">
      <c r="H236" s="262"/>
    </row>
    <row r="237" spans="1:26" ht="15.75" customHeight="1" x14ac:dyDescent="0.25">
      <c r="H237" s="262"/>
    </row>
    <row r="238" spans="1:26" ht="15.75" customHeight="1" x14ac:dyDescent="0.25">
      <c r="H238" s="262"/>
    </row>
    <row r="239" spans="1:26" ht="15.75" customHeight="1" x14ac:dyDescent="0.25">
      <c r="H239" s="262"/>
    </row>
    <row r="240" spans="1:26"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2900-000000000000}"/>
  </hyperlinks>
  <pageMargins left="0.7" right="0.7" top="0.75" bottom="0.75" header="0" footer="0"/>
  <pageSetup paperSize="9" fitToWidth="0" fitToHeight="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W1042"/>
  <sheetViews>
    <sheetView workbookViewId="0">
      <pane ySplit="3" topLeftCell="A16" activePane="bottomLeft" state="frozen"/>
      <selection activeCell="J2" sqref="J2"/>
      <selection pane="bottomLeft" activeCell="J2" sqref="J2"/>
    </sheetView>
  </sheetViews>
  <sheetFormatPr defaultColWidth="14" defaultRowHeight="15" customHeight="1" x14ac:dyDescent="0.25"/>
  <cols>
    <col min="1" max="1" width="7.85546875" customWidth="1"/>
    <col min="2" max="2" width="57.7109375" customWidth="1"/>
    <col min="3" max="3" width="14" customWidth="1"/>
    <col min="4" max="4" width="18" customWidth="1"/>
    <col min="5" max="5" width="11.140625" bestFit="1" customWidth="1"/>
    <col min="6" max="6" width="17.140625" customWidth="1"/>
    <col min="7" max="7" width="18.28515625" customWidth="1"/>
    <col min="8" max="8" width="14.140625" customWidth="1"/>
    <col min="9" max="9" width="17" customWidth="1"/>
    <col min="10" max="10" width="11.140625" customWidth="1"/>
    <col min="11" max="11" width="8.7109375" customWidth="1"/>
    <col min="12" max="12" width="8.85546875" customWidth="1"/>
    <col min="13" max="23" width="8.7109375" customWidth="1"/>
  </cols>
  <sheetData>
    <row r="1" spans="1:23" x14ac:dyDescent="0.25">
      <c r="A1" s="243"/>
      <c r="B1" s="243"/>
      <c r="C1" s="243"/>
      <c r="D1" s="243"/>
      <c r="E1" s="243"/>
      <c r="F1" s="275"/>
      <c r="G1" s="444"/>
      <c r="H1" s="535"/>
      <c r="I1" s="242"/>
      <c r="J1" s="242"/>
      <c r="K1" s="243"/>
      <c r="L1" s="243"/>
      <c r="M1" s="243"/>
      <c r="N1" s="243"/>
      <c r="O1" s="243"/>
      <c r="P1" s="243"/>
      <c r="Q1" s="243"/>
      <c r="R1" s="243"/>
      <c r="S1" s="243"/>
      <c r="T1" s="243"/>
      <c r="U1" s="243"/>
      <c r="V1" s="243"/>
      <c r="W1" s="243"/>
    </row>
    <row r="2" spans="1:23" ht="37.5" customHeight="1" x14ac:dyDescent="0.25">
      <c r="A2" s="246" t="s">
        <v>281</v>
      </c>
      <c r="B2" s="246" t="s">
        <v>282</v>
      </c>
      <c r="C2" s="247" t="s">
        <v>283</v>
      </c>
      <c r="D2" s="248" t="s">
        <v>417</v>
      </c>
      <c r="E2" s="249" t="s">
        <v>418</v>
      </c>
      <c r="F2" s="266" t="s">
        <v>1082</v>
      </c>
      <c r="G2" s="499" t="s">
        <v>420</v>
      </c>
      <c r="H2" s="536" t="s">
        <v>686</v>
      </c>
      <c r="I2" s="252" t="s">
        <v>289</v>
      </c>
      <c r="J2" s="306" t="s">
        <v>421</v>
      </c>
      <c r="K2" s="242"/>
      <c r="L2" s="242"/>
      <c r="M2" s="242"/>
      <c r="N2" s="242"/>
      <c r="O2" s="242"/>
      <c r="P2" s="242"/>
      <c r="Q2" s="242"/>
      <c r="R2" s="242"/>
      <c r="S2" s="242"/>
      <c r="T2" s="242"/>
      <c r="U2" s="242"/>
      <c r="V2" s="242"/>
      <c r="W2" s="242"/>
    </row>
    <row r="3" spans="1:23" ht="21" customHeight="1" x14ac:dyDescent="0.25">
      <c r="A3" s="537"/>
      <c r="B3" s="538" t="s">
        <v>123</v>
      </c>
      <c r="C3" s="539" t="s">
        <v>124</v>
      </c>
      <c r="D3" s="540">
        <f>VLOOKUP(C3,'TỔNG HỢP'!$C$4:$P$84,3,0)</f>
        <v>1260000000</v>
      </c>
      <c r="E3" s="541"/>
      <c r="F3" s="542">
        <f>SUM(F4:F1041)</f>
        <v>783296406.55555558</v>
      </c>
      <c r="G3" s="543">
        <f>D3-F3</f>
        <v>476703593.44444442</v>
      </c>
      <c r="H3" s="544"/>
      <c r="I3" s="537"/>
      <c r="J3" s="319"/>
      <c r="K3" s="318"/>
      <c r="L3" s="318"/>
      <c r="M3" s="318"/>
      <c r="N3" s="318"/>
      <c r="O3" s="318"/>
      <c r="P3" s="318"/>
      <c r="Q3" s="318"/>
      <c r="R3" s="318"/>
      <c r="S3" s="318"/>
      <c r="T3" s="318"/>
      <c r="U3" s="318"/>
      <c r="V3" s="318"/>
      <c r="W3" s="318"/>
    </row>
    <row r="4" spans="1:23" x14ac:dyDescent="0.25">
      <c r="A4" s="242"/>
      <c r="B4" s="243" t="s">
        <v>1083</v>
      </c>
      <c r="C4" s="377"/>
      <c r="D4" s="244"/>
      <c r="E4" s="275"/>
      <c r="F4" s="275">
        <v>3425926</v>
      </c>
      <c r="G4" s="444"/>
      <c r="H4" s="535">
        <v>46030</v>
      </c>
      <c r="I4" s="242" t="s">
        <v>1076</v>
      </c>
      <c r="J4" s="242"/>
      <c r="K4" s="243"/>
      <c r="L4" s="243"/>
      <c r="M4" s="243"/>
      <c r="N4" s="243"/>
      <c r="O4" s="243"/>
      <c r="P4" s="243"/>
      <c r="Q4" s="243"/>
      <c r="R4" s="243"/>
      <c r="S4" s="243"/>
      <c r="T4" s="243"/>
      <c r="U4" s="243"/>
      <c r="V4" s="243"/>
      <c r="W4" s="243"/>
    </row>
    <row r="5" spans="1:23" s="287" customFormat="1" x14ac:dyDescent="0.25">
      <c r="A5" s="545"/>
      <c r="B5" s="546" t="s">
        <v>1084</v>
      </c>
      <c r="C5" s="547"/>
      <c r="D5" s="548"/>
      <c r="E5" s="549"/>
      <c r="F5" s="549">
        <v>17370000</v>
      </c>
      <c r="G5" s="550"/>
      <c r="H5" s="551">
        <v>46035</v>
      </c>
      <c r="I5" s="545" t="s">
        <v>1076</v>
      </c>
      <c r="J5" s="545"/>
      <c r="K5" s="546"/>
      <c r="L5" s="546"/>
      <c r="M5" s="546"/>
      <c r="N5" s="546"/>
      <c r="O5" s="546"/>
      <c r="P5" s="546"/>
      <c r="Q5" s="546"/>
      <c r="R5" s="546"/>
      <c r="S5" s="546"/>
      <c r="T5" s="546"/>
      <c r="U5" s="546"/>
      <c r="V5" s="546"/>
      <c r="W5" s="546"/>
    </row>
    <row r="6" spans="1:23" x14ac:dyDescent="0.25">
      <c r="A6" s="242"/>
      <c r="B6" s="243" t="s">
        <v>1085</v>
      </c>
      <c r="C6" s="377"/>
      <c r="D6" s="244"/>
      <c r="E6" s="275"/>
      <c r="F6" s="275">
        <v>4050000</v>
      </c>
      <c r="G6" s="444"/>
      <c r="H6" s="535">
        <v>46048</v>
      </c>
      <c r="I6" s="242" t="s">
        <v>1076</v>
      </c>
      <c r="J6" s="242"/>
      <c r="K6" s="243"/>
      <c r="L6" s="243"/>
      <c r="M6" s="243"/>
      <c r="N6" s="243"/>
      <c r="O6" s="243"/>
      <c r="P6" s="243"/>
      <c r="Q6" s="243"/>
      <c r="R6" s="243"/>
      <c r="S6" s="243"/>
      <c r="T6" s="243"/>
      <c r="U6" s="243"/>
      <c r="V6" s="243"/>
      <c r="W6" s="243"/>
    </row>
    <row r="7" spans="1:23" x14ac:dyDescent="0.25">
      <c r="A7" s="242"/>
      <c r="B7" s="243" t="s">
        <v>1086</v>
      </c>
      <c r="C7" s="377"/>
      <c r="D7" s="244"/>
      <c r="E7" s="275"/>
      <c r="F7" s="275">
        <v>25251000</v>
      </c>
      <c r="G7" s="444"/>
      <c r="H7" s="535">
        <v>46049</v>
      </c>
      <c r="I7" s="242" t="s">
        <v>442</v>
      </c>
      <c r="J7" s="242"/>
      <c r="K7" s="243"/>
      <c r="L7" s="243"/>
      <c r="M7" s="243"/>
      <c r="N7" s="243"/>
      <c r="O7" s="243"/>
      <c r="P7" s="243"/>
      <c r="Q7" s="243"/>
      <c r="R7" s="243"/>
      <c r="S7" s="243"/>
      <c r="T7" s="243"/>
      <c r="U7" s="243"/>
      <c r="V7" s="243"/>
      <c r="W7" s="243"/>
    </row>
    <row r="8" spans="1:23" x14ac:dyDescent="0.25">
      <c r="A8" s="242"/>
      <c r="B8" s="243" t="s">
        <v>1087</v>
      </c>
      <c r="C8" s="377"/>
      <c r="D8" s="244"/>
      <c r="E8" s="275"/>
      <c r="F8" s="275">
        <v>20673000</v>
      </c>
      <c r="G8" s="444"/>
      <c r="H8" s="535">
        <v>46049</v>
      </c>
      <c r="I8" s="242" t="s">
        <v>442</v>
      </c>
      <c r="J8" s="242"/>
      <c r="K8" s="243"/>
      <c r="L8" s="243"/>
      <c r="M8" s="243"/>
      <c r="N8" s="243"/>
      <c r="O8" s="243"/>
      <c r="P8" s="243"/>
      <c r="Q8" s="243"/>
      <c r="R8" s="243"/>
      <c r="S8" s="243"/>
      <c r="T8" s="243"/>
      <c r="U8" s="243"/>
      <c r="V8" s="243"/>
      <c r="W8" s="243"/>
    </row>
    <row r="9" spans="1:23" x14ac:dyDescent="0.25">
      <c r="A9" s="242"/>
      <c r="B9" s="243" t="s">
        <v>1088</v>
      </c>
      <c r="C9" s="377"/>
      <c r="D9" s="244"/>
      <c r="E9" s="275"/>
      <c r="F9" s="275">
        <v>37835000</v>
      </c>
      <c r="G9" s="444"/>
      <c r="H9" s="535">
        <v>46051</v>
      </c>
      <c r="I9" s="242" t="s">
        <v>565</v>
      </c>
      <c r="J9" s="242"/>
      <c r="K9" s="243"/>
      <c r="L9" s="243"/>
      <c r="M9" s="243"/>
      <c r="N9" s="243"/>
      <c r="O9" s="243"/>
      <c r="P9" s="243"/>
      <c r="Q9" s="243"/>
      <c r="R9" s="243"/>
      <c r="S9" s="243"/>
      <c r="T9" s="243"/>
      <c r="U9" s="243"/>
      <c r="V9" s="243"/>
      <c r="W9" s="243"/>
    </row>
    <row r="10" spans="1:23" s="287" customFormat="1" x14ac:dyDescent="0.25">
      <c r="A10" s="545"/>
      <c r="B10" s="546" t="s">
        <v>1089</v>
      </c>
      <c r="C10" s="547"/>
      <c r="D10" s="548"/>
      <c r="E10" s="549"/>
      <c r="F10" s="549">
        <v>21180000</v>
      </c>
      <c r="G10" s="550"/>
      <c r="H10" s="551">
        <v>46057</v>
      </c>
      <c r="I10" s="545" t="s">
        <v>442</v>
      </c>
      <c r="J10" s="545"/>
      <c r="K10" s="546"/>
      <c r="L10" s="546"/>
      <c r="M10" s="546"/>
      <c r="N10" s="546"/>
      <c r="O10" s="546"/>
      <c r="P10" s="546"/>
      <c r="Q10" s="546"/>
      <c r="R10" s="546"/>
      <c r="S10" s="546"/>
      <c r="T10" s="546"/>
      <c r="U10" s="546"/>
      <c r="V10" s="546"/>
      <c r="W10" s="546"/>
    </row>
    <row r="11" spans="1:23" x14ac:dyDescent="0.25">
      <c r="A11" s="242"/>
      <c r="B11" s="243" t="s">
        <v>1090</v>
      </c>
      <c r="C11" s="377"/>
      <c r="D11" s="244"/>
      <c r="E11" s="275"/>
      <c r="F11" s="275">
        <f>950000/1.08</f>
        <v>879629.62962962955</v>
      </c>
      <c r="G11" s="444"/>
      <c r="H11" s="535">
        <v>46066</v>
      </c>
      <c r="I11" s="242" t="s">
        <v>1076</v>
      </c>
      <c r="J11" s="242"/>
      <c r="K11" s="243"/>
      <c r="L11" s="243"/>
      <c r="M11" s="243"/>
      <c r="N11" s="243"/>
      <c r="O11" s="243"/>
      <c r="P11" s="243"/>
      <c r="Q11" s="243"/>
      <c r="R11" s="243"/>
      <c r="S11" s="243"/>
      <c r="T11" s="243"/>
      <c r="U11" s="243"/>
      <c r="V11" s="243"/>
      <c r="W11" s="243"/>
    </row>
    <row r="12" spans="1:23" x14ac:dyDescent="0.25">
      <c r="A12" s="242"/>
      <c r="B12" s="243" t="s">
        <v>1091</v>
      </c>
      <c r="C12" s="377"/>
      <c r="D12" s="244"/>
      <c r="E12" s="275"/>
      <c r="F12" s="275">
        <v>3888889</v>
      </c>
      <c r="G12" s="444"/>
      <c r="H12" s="535">
        <v>46125</v>
      </c>
      <c r="I12" s="242" t="s">
        <v>442</v>
      </c>
      <c r="J12" s="242"/>
      <c r="K12" s="243"/>
      <c r="L12" s="243"/>
      <c r="M12" s="243"/>
      <c r="N12" s="243"/>
      <c r="O12" s="243"/>
      <c r="P12" s="243"/>
      <c r="Q12" s="243"/>
      <c r="R12" s="243"/>
      <c r="S12" s="243"/>
      <c r="T12" s="243"/>
      <c r="U12" s="243"/>
      <c r="V12" s="243"/>
      <c r="W12" s="243"/>
    </row>
    <row r="13" spans="1:23" x14ac:dyDescent="0.25">
      <c r="A13" s="242"/>
      <c r="B13" s="243" t="s">
        <v>1092</v>
      </c>
      <c r="C13" s="377"/>
      <c r="D13" s="244"/>
      <c r="E13" s="275"/>
      <c r="F13" s="275">
        <v>2870370</v>
      </c>
      <c r="G13" s="444"/>
      <c r="H13" s="535">
        <v>46125</v>
      </c>
      <c r="I13" s="242" t="s">
        <v>442</v>
      </c>
      <c r="J13" s="242"/>
      <c r="K13" s="243"/>
      <c r="L13" s="243"/>
      <c r="M13" s="243"/>
      <c r="N13" s="243"/>
      <c r="O13" s="243"/>
      <c r="P13" s="243"/>
      <c r="Q13" s="243"/>
      <c r="R13" s="243"/>
      <c r="S13" s="243"/>
      <c r="T13" s="243"/>
      <c r="U13" s="243"/>
      <c r="V13" s="243"/>
      <c r="W13" s="243"/>
    </row>
    <row r="14" spans="1:23" s="287" customFormat="1" x14ac:dyDescent="0.25">
      <c r="A14" s="545"/>
      <c r="B14" s="546" t="s">
        <v>1093</v>
      </c>
      <c r="C14" s="547"/>
      <c r="D14" s="548"/>
      <c r="E14" s="549"/>
      <c r="F14" s="549">
        <v>9444444</v>
      </c>
      <c r="G14" s="550"/>
      <c r="H14" s="551">
        <v>46125</v>
      </c>
      <c r="I14" s="545" t="s">
        <v>442</v>
      </c>
      <c r="J14" s="545"/>
      <c r="K14" s="546"/>
      <c r="L14" s="546"/>
      <c r="M14" s="546"/>
      <c r="N14" s="546"/>
      <c r="O14" s="546"/>
      <c r="P14" s="546"/>
      <c r="Q14" s="546"/>
      <c r="R14" s="546"/>
      <c r="S14" s="546"/>
      <c r="T14" s="546"/>
      <c r="U14" s="546"/>
      <c r="V14" s="546"/>
      <c r="W14" s="546"/>
    </row>
    <row r="15" spans="1:23" x14ac:dyDescent="0.25">
      <c r="A15" s="242"/>
      <c r="B15" s="243" t="s">
        <v>1094</v>
      </c>
      <c r="C15" s="377"/>
      <c r="D15" s="244"/>
      <c r="E15" s="275"/>
      <c r="F15" s="275">
        <v>3333333</v>
      </c>
      <c r="G15" s="444"/>
      <c r="H15" s="535">
        <v>46125</v>
      </c>
      <c r="I15" s="242" t="s">
        <v>442</v>
      </c>
      <c r="J15" s="242"/>
      <c r="K15" s="243"/>
      <c r="L15" s="243"/>
      <c r="M15" s="243"/>
      <c r="N15" s="243"/>
      <c r="O15" s="243"/>
      <c r="P15" s="243"/>
      <c r="Q15" s="243"/>
      <c r="R15" s="243"/>
      <c r="S15" s="243"/>
      <c r="T15" s="243"/>
      <c r="U15" s="243"/>
      <c r="V15" s="243"/>
      <c r="W15" s="243"/>
    </row>
    <row r="16" spans="1:23" x14ac:dyDescent="0.25">
      <c r="A16" s="242"/>
      <c r="B16" s="243" t="s">
        <v>1095</v>
      </c>
      <c r="C16" s="377"/>
      <c r="D16" s="244"/>
      <c r="E16" s="275"/>
      <c r="F16" s="275">
        <v>57690000</v>
      </c>
      <c r="G16" s="444"/>
      <c r="H16" s="535">
        <v>46128</v>
      </c>
      <c r="I16" s="242" t="s">
        <v>442</v>
      </c>
      <c r="J16" s="242"/>
      <c r="K16" s="243"/>
      <c r="L16" s="243"/>
      <c r="M16" s="243"/>
      <c r="N16" s="243"/>
      <c r="O16" s="243"/>
      <c r="P16" s="243"/>
      <c r="Q16" s="243"/>
      <c r="R16" s="243"/>
      <c r="S16" s="243"/>
      <c r="T16" s="243"/>
      <c r="U16" s="243"/>
      <c r="V16" s="243"/>
      <c r="W16" s="243"/>
    </row>
    <row r="17" spans="1:23" x14ac:dyDescent="0.25">
      <c r="A17" s="242"/>
      <c r="B17" s="243" t="s">
        <v>1613</v>
      </c>
      <c r="C17" s="377"/>
      <c r="D17" s="244"/>
      <c r="E17" s="275"/>
      <c r="F17" s="275">
        <v>11340000</v>
      </c>
      <c r="G17" s="444"/>
      <c r="H17" s="535">
        <v>46133</v>
      </c>
      <c r="I17" s="242" t="s">
        <v>442</v>
      </c>
      <c r="J17" s="242"/>
      <c r="K17" s="243"/>
      <c r="L17" s="243"/>
      <c r="M17" s="243"/>
      <c r="N17" s="243"/>
      <c r="O17" s="243"/>
      <c r="P17" s="243"/>
      <c r="Q17" s="243"/>
      <c r="R17" s="243"/>
      <c r="S17" s="243"/>
      <c r="T17" s="243"/>
      <c r="U17" s="243"/>
      <c r="V17" s="243"/>
      <c r="W17" s="243"/>
    </row>
    <row r="18" spans="1:23" x14ac:dyDescent="0.25">
      <c r="A18" s="242"/>
      <c r="B18" s="243" t="s">
        <v>1617</v>
      </c>
      <c r="C18" s="377"/>
      <c r="D18" s="244"/>
      <c r="E18" s="275"/>
      <c r="F18" s="275">
        <f>19500000/1.08</f>
        <v>18055555.555555556</v>
      </c>
      <c r="G18" s="444"/>
      <c r="H18" s="535">
        <v>46136</v>
      </c>
      <c r="I18" s="242" t="s">
        <v>442</v>
      </c>
      <c r="J18" s="242"/>
      <c r="K18" s="243"/>
      <c r="L18" s="243"/>
      <c r="M18" s="243"/>
      <c r="N18" s="243"/>
      <c r="O18" s="243"/>
      <c r="P18" s="243"/>
      <c r="Q18" s="243"/>
      <c r="R18" s="243"/>
      <c r="S18" s="243"/>
      <c r="T18" s="243"/>
      <c r="U18" s="243"/>
      <c r="V18" s="243"/>
      <c r="W18" s="243"/>
    </row>
    <row r="19" spans="1:23" x14ac:dyDescent="0.25">
      <c r="A19" s="242"/>
      <c r="B19" s="243" t="s">
        <v>1640</v>
      </c>
      <c r="C19" s="377"/>
      <c r="D19" s="244"/>
      <c r="E19" s="275"/>
      <c r="F19" s="275">
        <v>2050000</v>
      </c>
      <c r="G19" s="444"/>
      <c r="H19" s="535">
        <v>46161</v>
      </c>
      <c r="I19" s="242" t="s">
        <v>1076</v>
      </c>
      <c r="J19" s="242"/>
      <c r="K19" s="243"/>
      <c r="L19" s="243"/>
      <c r="M19" s="243"/>
      <c r="N19" s="243"/>
      <c r="O19" s="243"/>
      <c r="P19" s="243"/>
      <c r="Q19" s="243"/>
      <c r="R19" s="243"/>
      <c r="S19" s="243"/>
      <c r="T19" s="243"/>
      <c r="U19" s="243"/>
      <c r="V19" s="243"/>
      <c r="W19" s="243"/>
    </row>
    <row r="20" spans="1:23" x14ac:dyDescent="0.25">
      <c r="A20" s="242"/>
      <c r="B20" s="243" t="s">
        <v>1641</v>
      </c>
      <c r="C20" s="377"/>
      <c r="D20" s="244"/>
      <c r="E20" s="275"/>
      <c r="F20" s="275">
        <v>1000000</v>
      </c>
      <c r="G20" s="444"/>
      <c r="H20" s="535">
        <v>46161</v>
      </c>
      <c r="I20" s="242" t="s">
        <v>1076</v>
      </c>
      <c r="J20" s="242"/>
      <c r="K20" s="243"/>
      <c r="L20" s="243"/>
      <c r="M20" s="243"/>
      <c r="N20" s="243"/>
      <c r="O20" s="243"/>
      <c r="P20" s="243"/>
      <c r="Q20" s="243"/>
      <c r="R20" s="243"/>
      <c r="S20" s="243"/>
      <c r="T20" s="243"/>
      <c r="U20" s="243"/>
      <c r="V20" s="243"/>
      <c r="W20" s="243"/>
    </row>
    <row r="21" spans="1:23" x14ac:dyDescent="0.25">
      <c r="A21" s="242"/>
      <c r="B21" s="243" t="s">
        <v>1645</v>
      </c>
      <c r="C21" s="377"/>
      <c r="D21" s="244"/>
      <c r="E21" s="275"/>
      <c r="F21" s="275">
        <v>3500000</v>
      </c>
      <c r="G21" s="444" t="s">
        <v>1026</v>
      </c>
      <c r="H21" s="535">
        <v>46174</v>
      </c>
      <c r="I21" s="242" t="s">
        <v>1076</v>
      </c>
      <c r="J21" s="242"/>
      <c r="K21" s="243"/>
      <c r="L21" s="243"/>
      <c r="M21" s="243"/>
      <c r="N21" s="243"/>
      <c r="O21" s="243"/>
      <c r="P21" s="243"/>
      <c r="Q21" s="243"/>
      <c r="R21" s="243"/>
      <c r="S21" s="243"/>
      <c r="T21" s="243"/>
      <c r="U21" s="243"/>
      <c r="V21" s="243"/>
      <c r="W21" s="243"/>
    </row>
    <row r="22" spans="1:23" x14ac:dyDescent="0.25">
      <c r="A22" s="242"/>
      <c r="B22" s="243" t="s">
        <v>1675</v>
      </c>
      <c r="C22" s="377"/>
      <c r="D22" s="244"/>
      <c r="E22" s="275"/>
      <c r="F22" s="275">
        <v>3500000</v>
      </c>
      <c r="G22" s="444"/>
      <c r="H22" s="535">
        <v>46189</v>
      </c>
      <c r="I22" s="242" t="s">
        <v>451</v>
      </c>
      <c r="J22" s="242"/>
      <c r="K22" s="243"/>
      <c r="L22" s="243"/>
      <c r="M22" s="243"/>
      <c r="N22" s="243"/>
      <c r="O22" s="243"/>
      <c r="P22" s="243"/>
      <c r="Q22" s="243"/>
      <c r="R22" s="243"/>
      <c r="S22" s="243"/>
      <c r="T22" s="243"/>
      <c r="U22" s="243"/>
      <c r="V22" s="243"/>
      <c r="W22" s="243"/>
    </row>
    <row r="23" spans="1:23" x14ac:dyDescent="0.25">
      <c r="A23" s="242"/>
      <c r="B23" s="243" t="s">
        <v>1676</v>
      </c>
      <c r="C23" s="377"/>
      <c r="D23" s="244"/>
      <c r="E23" s="275"/>
      <c r="F23" s="275">
        <v>3888889</v>
      </c>
      <c r="G23" s="444"/>
      <c r="H23" s="535">
        <v>46189</v>
      </c>
      <c r="I23" s="242" t="s">
        <v>442</v>
      </c>
      <c r="J23" s="242"/>
      <c r="K23" s="243"/>
      <c r="L23" s="243"/>
      <c r="M23" s="243"/>
      <c r="N23" s="243"/>
      <c r="O23" s="243"/>
      <c r="P23" s="243"/>
      <c r="Q23" s="243"/>
      <c r="R23" s="243"/>
      <c r="S23" s="243"/>
      <c r="T23" s="243"/>
      <c r="U23" s="243"/>
      <c r="V23" s="243"/>
      <c r="W23" s="243"/>
    </row>
    <row r="24" spans="1:23" x14ac:dyDescent="0.25">
      <c r="A24" s="242"/>
      <c r="B24" s="243" t="s">
        <v>1685</v>
      </c>
      <c r="C24" s="377"/>
      <c r="D24" s="244"/>
      <c r="E24" s="275"/>
      <c r="F24" s="275">
        <v>264126000</v>
      </c>
      <c r="G24" s="444"/>
      <c r="H24" s="535">
        <v>46207</v>
      </c>
      <c r="I24" s="242" t="s">
        <v>442</v>
      </c>
      <c r="J24" s="242"/>
      <c r="K24" s="243"/>
      <c r="L24" s="243"/>
      <c r="M24" s="243"/>
      <c r="N24" s="243"/>
      <c r="O24" s="243"/>
      <c r="P24" s="243"/>
      <c r="Q24" s="243"/>
      <c r="R24" s="243"/>
      <c r="S24" s="243"/>
      <c r="T24" s="243"/>
      <c r="U24" s="243"/>
      <c r="V24" s="243"/>
      <c r="W24" s="243"/>
    </row>
    <row r="25" spans="1:23" x14ac:dyDescent="0.25">
      <c r="A25" s="242"/>
      <c r="B25" s="243" t="s">
        <v>1687</v>
      </c>
      <c r="C25" s="377"/>
      <c r="D25" s="244"/>
      <c r="E25" s="275"/>
      <c r="F25" s="275">
        <v>700000</v>
      </c>
      <c r="G25" s="444"/>
      <c r="H25" s="535">
        <v>46207</v>
      </c>
      <c r="I25" s="242" t="s">
        <v>442</v>
      </c>
      <c r="J25" s="242"/>
      <c r="K25" s="243"/>
      <c r="L25" s="243"/>
      <c r="M25" s="243"/>
      <c r="N25" s="243"/>
      <c r="O25" s="243"/>
      <c r="P25" s="243"/>
      <c r="Q25" s="243"/>
      <c r="R25" s="243"/>
      <c r="S25" s="243"/>
      <c r="T25" s="243"/>
      <c r="U25" s="243"/>
      <c r="V25" s="243"/>
      <c r="W25" s="243"/>
    </row>
    <row r="26" spans="1:23" x14ac:dyDescent="0.25">
      <c r="A26" s="242"/>
      <c r="B26" s="243" t="s">
        <v>1692</v>
      </c>
      <c r="C26" s="377"/>
      <c r="D26" s="244"/>
      <c r="E26" s="275"/>
      <c r="F26" s="275">
        <v>5720000</v>
      </c>
      <c r="G26" s="444"/>
      <c r="H26" s="535">
        <v>46207</v>
      </c>
      <c r="I26" s="242" t="s">
        <v>442</v>
      </c>
      <c r="J26" s="242"/>
      <c r="K26" s="243"/>
      <c r="L26" s="243"/>
      <c r="M26" s="243"/>
      <c r="N26" s="243"/>
      <c r="O26" s="243"/>
      <c r="P26" s="243"/>
      <c r="Q26" s="243"/>
      <c r="R26" s="243"/>
      <c r="S26" s="243"/>
      <c r="T26" s="243"/>
      <c r="U26" s="243"/>
      <c r="V26" s="243"/>
      <c r="W26" s="243"/>
    </row>
    <row r="27" spans="1:23" x14ac:dyDescent="0.25">
      <c r="A27" s="242"/>
      <c r="B27" s="243" t="s">
        <v>1693</v>
      </c>
      <c r="C27" s="377"/>
      <c r="D27" s="244"/>
      <c r="E27" s="275"/>
      <c r="F27" s="275">
        <v>76652000</v>
      </c>
      <c r="G27" s="444"/>
      <c r="H27" s="535">
        <v>46207</v>
      </c>
      <c r="I27" s="242" t="s">
        <v>442</v>
      </c>
      <c r="J27" s="242"/>
      <c r="K27" s="243"/>
      <c r="L27" s="243"/>
      <c r="M27" s="243"/>
      <c r="N27" s="243"/>
      <c r="O27" s="243"/>
      <c r="P27" s="243"/>
      <c r="Q27" s="243"/>
      <c r="R27" s="243"/>
      <c r="S27" s="243"/>
      <c r="T27" s="243"/>
      <c r="U27" s="243"/>
      <c r="V27" s="243"/>
      <c r="W27" s="243"/>
    </row>
    <row r="28" spans="1:23" x14ac:dyDescent="0.25">
      <c r="A28" s="242"/>
      <c r="B28" s="243" t="s">
        <v>1697</v>
      </c>
      <c r="C28" s="377"/>
      <c r="D28" s="244"/>
      <c r="E28" s="275"/>
      <c r="F28" s="275">
        <v>16640000</v>
      </c>
      <c r="G28" s="444"/>
      <c r="H28" s="535">
        <v>46216</v>
      </c>
      <c r="I28" s="242" t="s">
        <v>442</v>
      </c>
      <c r="J28" s="242"/>
      <c r="K28" s="243"/>
      <c r="L28" s="243"/>
      <c r="M28" s="243"/>
      <c r="N28" s="243"/>
      <c r="O28" s="243"/>
      <c r="P28" s="243"/>
      <c r="Q28" s="243"/>
      <c r="R28" s="243"/>
      <c r="S28" s="243"/>
      <c r="T28" s="243"/>
      <c r="U28" s="243"/>
      <c r="V28" s="243"/>
      <c r="W28" s="243"/>
    </row>
    <row r="29" spans="1:23" x14ac:dyDescent="0.25">
      <c r="A29" s="242"/>
      <c r="B29" s="243" t="s">
        <v>1702</v>
      </c>
      <c r="C29" s="377"/>
      <c r="D29" s="244"/>
      <c r="E29" s="275"/>
      <c r="F29" s="275">
        <f>4650000/1.08</f>
        <v>4305555.555555555</v>
      </c>
      <c r="G29" s="444"/>
      <c r="H29" s="535">
        <v>46226</v>
      </c>
      <c r="I29" s="242" t="s">
        <v>442</v>
      </c>
      <c r="J29" s="242"/>
      <c r="K29" s="243"/>
      <c r="L29" s="243"/>
      <c r="M29" s="243"/>
      <c r="N29" s="243"/>
      <c r="O29" s="243"/>
      <c r="P29" s="243"/>
      <c r="Q29" s="243"/>
      <c r="R29" s="243"/>
      <c r="S29" s="243"/>
      <c r="T29" s="243"/>
      <c r="U29" s="243"/>
      <c r="V29" s="243"/>
      <c r="W29" s="243"/>
    </row>
    <row r="30" spans="1:23" x14ac:dyDescent="0.25">
      <c r="A30" s="242"/>
      <c r="B30" s="243" t="s">
        <v>1704</v>
      </c>
      <c r="C30" s="377"/>
      <c r="D30" s="244"/>
      <c r="E30" s="275"/>
      <c r="F30" s="275">
        <v>1080000</v>
      </c>
      <c r="G30" s="444"/>
      <c r="H30" s="535">
        <v>46230</v>
      </c>
      <c r="I30" s="242" t="s">
        <v>1705</v>
      </c>
      <c r="J30" s="242"/>
      <c r="K30" s="243"/>
      <c r="L30" s="243"/>
      <c r="M30" s="243"/>
      <c r="N30" s="243"/>
      <c r="O30" s="243"/>
      <c r="P30" s="243"/>
      <c r="Q30" s="243"/>
      <c r="R30" s="243"/>
      <c r="S30" s="243"/>
      <c r="T30" s="243"/>
      <c r="U30" s="243"/>
      <c r="V30" s="243"/>
      <c r="W30" s="243"/>
    </row>
    <row r="31" spans="1:23" x14ac:dyDescent="0.25">
      <c r="A31" s="242"/>
      <c r="B31" s="243" t="s">
        <v>1815</v>
      </c>
      <c r="C31" s="377"/>
      <c r="D31" s="244"/>
      <c r="E31" s="275"/>
      <c r="F31" s="275">
        <v>54060000</v>
      </c>
      <c r="G31" s="444"/>
      <c r="H31" s="535">
        <v>46294</v>
      </c>
      <c r="I31" s="242" t="s">
        <v>442</v>
      </c>
      <c r="J31" s="242"/>
      <c r="K31" s="243"/>
      <c r="L31" s="243"/>
      <c r="M31" s="243"/>
      <c r="N31" s="243"/>
      <c r="O31" s="243"/>
      <c r="P31" s="243"/>
      <c r="Q31" s="243"/>
      <c r="R31" s="243"/>
      <c r="S31" s="243"/>
      <c r="T31" s="243"/>
      <c r="U31" s="243"/>
      <c r="V31" s="243"/>
      <c r="W31" s="243"/>
    </row>
    <row r="32" spans="1:23" x14ac:dyDescent="0.25">
      <c r="A32" s="242"/>
      <c r="B32" s="243" t="s">
        <v>1909</v>
      </c>
      <c r="C32" s="377"/>
      <c r="D32" s="244"/>
      <c r="E32" s="275"/>
      <c r="F32" s="275">
        <v>16400000</v>
      </c>
      <c r="G32" s="444"/>
      <c r="H32" s="535">
        <v>46303</v>
      </c>
      <c r="I32" s="242" t="s">
        <v>442</v>
      </c>
      <c r="J32" s="242"/>
      <c r="K32" s="243"/>
      <c r="L32" s="243"/>
      <c r="M32" s="243"/>
      <c r="N32" s="243"/>
      <c r="O32" s="243"/>
      <c r="P32" s="243"/>
      <c r="Q32" s="243"/>
      <c r="R32" s="243"/>
      <c r="S32" s="243"/>
      <c r="T32" s="243"/>
      <c r="U32" s="243"/>
      <c r="V32" s="243"/>
      <c r="W32" s="243"/>
    </row>
    <row r="33" spans="1:23" x14ac:dyDescent="0.25">
      <c r="A33" s="242"/>
      <c r="B33" s="243" t="s">
        <v>1910</v>
      </c>
      <c r="C33" s="377"/>
      <c r="D33" s="244"/>
      <c r="E33" s="275"/>
      <c r="F33" s="275">
        <v>62410000</v>
      </c>
      <c r="G33" s="444"/>
      <c r="H33" s="535">
        <v>46302</v>
      </c>
      <c r="I33" s="242" t="s">
        <v>442</v>
      </c>
      <c r="J33" s="242"/>
      <c r="K33" s="243"/>
      <c r="L33" s="243"/>
      <c r="M33" s="243"/>
      <c r="N33" s="243"/>
      <c r="O33" s="243"/>
      <c r="P33" s="243"/>
      <c r="Q33" s="243"/>
      <c r="R33" s="243"/>
      <c r="S33" s="243"/>
      <c r="T33" s="243"/>
      <c r="U33" s="243"/>
      <c r="V33" s="243"/>
      <c r="W33" s="243"/>
    </row>
    <row r="34" spans="1:23" x14ac:dyDescent="0.25">
      <c r="A34" s="242"/>
      <c r="B34" s="243" t="s">
        <v>1914</v>
      </c>
      <c r="C34" s="377"/>
      <c r="D34" s="244"/>
      <c r="E34" s="275"/>
      <c r="F34" s="275">
        <f>2230000/1.08</f>
        <v>2064814.8148148146</v>
      </c>
      <c r="G34" s="444"/>
      <c r="H34" s="535">
        <v>46308</v>
      </c>
      <c r="I34" s="242" t="s">
        <v>900</v>
      </c>
      <c r="J34" s="242"/>
      <c r="K34" s="243"/>
      <c r="L34" s="243"/>
      <c r="M34" s="243"/>
      <c r="N34" s="243"/>
      <c r="O34" s="243"/>
      <c r="P34" s="243"/>
      <c r="Q34" s="243"/>
      <c r="R34" s="243"/>
      <c r="S34" s="243"/>
      <c r="T34" s="243"/>
      <c r="U34" s="243"/>
      <c r="V34" s="243"/>
      <c r="W34" s="243"/>
    </row>
    <row r="35" spans="1:23" x14ac:dyDescent="0.25">
      <c r="A35" s="242"/>
      <c r="B35" s="243" t="s">
        <v>1929</v>
      </c>
      <c r="C35" s="377"/>
      <c r="D35" s="244"/>
      <c r="E35" s="275"/>
      <c r="F35" s="275">
        <v>4100000</v>
      </c>
      <c r="G35" s="444"/>
      <c r="H35" s="535">
        <v>46311</v>
      </c>
      <c r="I35" s="242" t="s">
        <v>1705</v>
      </c>
      <c r="J35" s="242"/>
      <c r="K35" s="243"/>
      <c r="L35" s="243"/>
      <c r="M35" s="243"/>
      <c r="N35" s="243"/>
      <c r="O35" s="243"/>
      <c r="P35" s="243"/>
      <c r="Q35" s="243"/>
      <c r="R35" s="243"/>
      <c r="S35" s="243"/>
      <c r="T35" s="243"/>
      <c r="U35" s="243"/>
      <c r="V35" s="243"/>
      <c r="W35" s="243"/>
    </row>
    <row r="36" spans="1:23" x14ac:dyDescent="0.25">
      <c r="A36" s="242"/>
      <c r="B36" s="243" t="s">
        <v>1931</v>
      </c>
      <c r="C36" s="377"/>
      <c r="D36" s="244"/>
      <c r="E36" s="275"/>
      <c r="F36" s="275">
        <v>23812000</v>
      </c>
      <c r="G36" s="444"/>
      <c r="H36" s="535">
        <v>46315</v>
      </c>
      <c r="I36" s="242" t="s">
        <v>442</v>
      </c>
      <c r="J36" s="242"/>
      <c r="K36" s="243"/>
      <c r="L36" s="243"/>
      <c r="M36" s="243"/>
      <c r="N36" s="243"/>
      <c r="O36" s="243"/>
      <c r="P36" s="243"/>
      <c r="Q36" s="243"/>
      <c r="R36" s="243"/>
      <c r="S36" s="243"/>
      <c r="T36" s="243"/>
      <c r="U36" s="243"/>
      <c r="V36" s="243"/>
      <c r="W36" s="243"/>
    </row>
    <row r="37" spans="1:23" x14ac:dyDescent="0.25">
      <c r="A37" s="242"/>
      <c r="B37" s="243"/>
      <c r="C37" s="377"/>
      <c r="D37" s="244"/>
      <c r="E37" s="275"/>
      <c r="F37" s="275"/>
      <c r="G37" s="444"/>
      <c r="H37" s="535"/>
      <c r="I37" s="242"/>
      <c r="J37" s="242"/>
      <c r="K37" s="243"/>
      <c r="L37" s="243"/>
      <c r="M37" s="243"/>
      <c r="N37" s="243"/>
      <c r="O37" s="243"/>
      <c r="P37" s="243"/>
      <c r="Q37" s="243"/>
      <c r="R37" s="243"/>
      <c r="S37" s="243"/>
      <c r="T37" s="243"/>
      <c r="U37" s="243"/>
      <c r="V37" s="243"/>
      <c r="W37" s="243"/>
    </row>
    <row r="38" spans="1:23" x14ac:dyDescent="0.25">
      <c r="A38" s="242"/>
      <c r="B38" s="243"/>
      <c r="C38" s="377"/>
      <c r="D38" s="244"/>
      <c r="E38" s="275"/>
      <c r="F38" s="275"/>
      <c r="G38" s="444"/>
      <c r="H38" s="535"/>
      <c r="I38" s="242"/>
      <c r="J38" s="242"/>
      <c r="K38" s="243"/>
      <c r="L38" s="243"/>
      <c r="M38" s="243"/>
      <c r="N38" s="243"/>
      <c r="O38" s="243"/>
      <c r="P38" s="243"/>
      <c r="Q38" s="243"/>
      <c r="R38" s="243"/>
      <c r="S38" s="243"/>
      <c r="T38" s="243"/>
      <c r="U38" s="243"/>
      <c r="V38" s="243"/>
      <c r="W38" s="243"/>
    </row>
    <row r="39" spans="1:23" x14ac:dyDescent="0.25">
      <c r="A39" s="242"/>
      <c r="B39" s="243"/>
      <c r="C39" s="377"/>
      <c r="D39" s="244"/>
      <c r="E39" s="275"/>
      <c r="F39" s="275"/>
      <c r="G39" s="444"/>
      <c r="H39" s="535"/>
      <c r="I39" s="242"/>
      <c r="J39" s="242"/>
      <c r="K39" s="243"/>
      <c r="L39" s="243"/>
      <c r="M39" s="243"/>
      <c r="N39" s="243"/>
      <c r="O39" s="243"/>
      <c r="P39" s="243"/>
      <c r="Q39" s="243"/>
      <c r="R39" s="243"/>
      <c r="S39" s="243"/>
      <c r="T39" s="243"/>
      <c r="U39" s="243"/>
      <c r="V39" s="243"/>
      <c r="W39" s="243"/>
    </row>
    <row r="40" spans="1:23" x14ac:dyDescent="0.25">
      <c r="A40" s="242"/>
      <c r="B40" s="243"/>
      <c r="C40" s="377"/>
      <c r="D40" s="244"/>
      <c r="E40" s="275"/>
      <c r="F40" s="275"/>
      <c r="G40" s="444"/>
      <c r="H40" s="535"/>
      <c r="I40" s="242"/>
      <c r="J40" s="242"/>
      <c r="K40" s="243"/>
      <c r="L40" s="243"/>
      <c r="M40" s="243"/>
      <c r="N40" s="243"/>
      <c r="O40" s="243"/>
      <c r="P40" s="243"/>
      <c r="Q40" s="243"/>
      <c r="R40" s="243"/>
      <c r="S40" s="243"/>
      <c r="T40" s="243"/>
      <c r="U40" s="243"/>
      <c r="V40" s="243"/>
      <c r="W40" s="243"/>
    </row>
    <row r="41" spans="1:23" x14ac:dyDescent="0.25">
      <c r="A41" s="242"/>
      <c r="B41" s="243"/>
      <c r="C41" s="377"/>
      <c r="D41" s="244"/>
      <c r="E41" s="275"/>
      <c r="F41" s="275"/>
      <c r="G41" s="444"/>
      <c r="H41" s="535"/>
      <c r="I41" s="242"/>
      <c r="J41" s="242"/>
      <c r="K41" s="243"/>
      <c r="L41" s="243"/>
      <c r="M41" s="243"/>
      <c r="N41" s="243"/>
      <c r="O41" s="243"/>
      <c r="P41" s="243"/>
      <c r="Q41" s="243"/>
      <c r="R41" s="243"/>
      <c r="S41" s="243"/>
      <c r="T41" s="243"/>
      <c r="U41" s="243"/>
      <c r="V41" s="243"/>
      <c r="W41" s="243"/>
    </row>
    <row r="42" spans="1:23" x14ac:dyDescent="0.25">
      <c r="A42" s="242"/>
      <c r="B42" s="243"/>
      <c r="C42" s="377"/>
      <c r="D42" s="244"/>
      <c r="E42" s="275"/>
      <c r="F42" s="275"/>
      <c r="G42" s="444"/>
      <c r="H42" s="535"/>
      <c r="I42" s="242"/>
      <c r="J42" s="242"/>
      <c r="K42" s="243"/>
      <c r="L42" s="243"/>
      <c r="M42" s="243"/>
      <c r="N42" s="243"/>
      <c r="O42" s="243"/>
      <c r="P42" s="243"/>
      <c r="Q42" s="243"/>
      <c r="R42" s="243"/>
      <c r="S42" s="243"/>
      <c r="T42" s="243"/>
      <c r="U42" s="243"/>
      <c r="V42" s="243"/>
      <c r="W42" s="243"/>
    </row>
    <row r="43" spans="1:23" x14ac:dyDescent="0.25">
      <c r="A43" s="242"/>
      <c r="B43" s="243"/>
      <c r="C43" s="377"/>
      <c r="D43" s="244"/>
      <c r="E43" s="275"/>
      <c r="F43" s="275"/>
      <c r="G43" s="444"/>
      <c r="H43" s="535"/>
      <c r="I43" s="242"/>
      <c r="J43" s="242"/>
      <c r="K43" s="243"/>
      <c r="L43" s="243"/>
      <c r="M43" s="243"/>
      <c r="N43" s="243"/>
      <c r="O43" s="243"/>
      <c r="P43" s="243"/>
      <c r="Q43" s="243"/>
      <c r="R43" s="243"/>
      <c r="S43" s="243"/>
      <c r="T43" s="243"/>
      <c r="U43" s="243"/>
      <c r="V43" s="243"/>
      <c r="W43" s="243"/>
    </row>
    <row r="44" spans="1:23" x14ac:dyDescent="0.25">
      <c r="A44" s="242"/>
      <c r="B44" s="243"/>
      <c r="C44" s="377"/>
      <c r="D44" s="244"/>
      <c r="E44" s="275"/>
      <c r="F44" s="275"/>
      <c r="G44" s="444"/>
      <c r="H44" s="535"/>
      <c r="I44" s="242"/>
      <c r="J44" s="242"/>
      <c r="K44" s="243"/>
      <c r="L44" s="243"/>
      <c r="M44" s="243"/>
      <c r="N44" s="243"/>
      <c r="O44" s="243"/>
      <c r="P44" s="243"/>
      <c r="Q44" s="243"/>
      <c r="R44" s="243"/>
      <c r="S44" s="243"/>
      <c r="T44" s="243"/>
      <c r="U44" s="243"/>
      <c r="V44" s="243"/>
      <c r="W44" s="243"/>
    </row>
    <row r="45" spans="1:23" x14ac:dyDescent="0.25">
      <c r="A45" s="242"/>
      <c r="B45" s="243"/>
      <c r="C45" s="377"/>
      <c r="D45" s="244"/>
      <c r="E45" s="275"/>
      <c r="F45" s="275"/>
      <c r="G45" s="444"/>
      <c r="H45" s="535"/>
      <c r="I45" s="242"/>
      <c r="J45" s="242"/>
      <c r="K45" s="243"/>
      <c r="L45" s="243"/>
      <c r="M45" s="243"/>
      <c r="N45" s="243"/>
      <c r="O45" s="243"/>
      <c r="P45" s="243"/>
      <c r="Q45" s="243"/>
      <c r="R45" s="243"/>
      <c r="S45" s="243"/>
      <c r="T45" s="243"/>
      <c r="U45" s="243"/>
      <c r="V45" s="243"/>
      <c r="W45" s="243"/>
    </row>
    <row r="46" spans="1:23" x14ac:dyDescent="0.25">
      <c r="A46" s="242"/>
      <c r="B46" s="243"/>
      <c r="C46" s="377"/>
      <c r="D46" s="244"/>
      <c r="E46" s="275"/>
      <c r="F46" s="275"/>
      <c r="G46" s="444"/>
      <c r="H46" s="535"/>
      <c r="I46" s="242"/>
      <c r="J46" s="242"/>
      <c r="K46" s="243"/>
      <c r="L46" s="243"/>
      <c r="M46" s="243"/>
      <c r="N46" s="243"/>
      <c r="O46" s="243"/>
      <c r="P46" s="243"/>
      <c r="Q46" s="243"/>
      <c r="R46" s="243"/>
      <c r="S46" s="243"/>
      <c r="T46" s="243"/>
      <c r="U46" s="243"/>
      <c r="V46" s="243"/>
      <c r="W46" s="243"/>
    </row>
    <row r="47" spans="1:23" x14ac:dyDescent="0.25">
      <c r="A47" s="242">
        <v>1</v>
      </c>
      <c r="B47" s="243" t="s">
        <v>1096</v>
      </c>
      <c r="C47" s="377"/>
      <c r="D47" s="275">
        <v>1200000</v>
      </c>
      <c r="E47" s="275"/>
      <c r="G47" s="444"/>
      <c r="H47" s="535">
        <v>45680</v>
      </c>
      <c r="I47" s="242" t="s">
        <v>666</v>
      </c>
      <c r="J47" s="242"/>
      <c r="K47" s="243"/>
      <c r="L47" s="243"/>
      <c r="M47" s="243"/>
      <c r="N47" s="243"/>
      <c r="O47" s="243"/>
      <c r="P47" s="243"/>
      <c r="Q47" s="243"/>
      <c r="R47" s="243"/>
      <c r="S47" s="243"/>
      <c r="T47" s="243"/>
      <c r="U47" s="243"/>
      <c r="V47" s="243"/>
      <c r="W47" s="243"/>
    </row>
    <row r="48" spans="1:23" x14ac:dyDescent="0.25">
      <c r="A48" s="242">
        <v>2</v>
      </c>
      <c r="B48" s="243" t="s">
        <v>1097</v>
      </c>
      <c r="C48" s="377"/>
      <c r="D48" s="275">
        <v>3200000</v>
      </c>
      <c r="E48" s="275"/>
      <c r="G48" s="444"/>
      <c r="H48" s="535">
        <v>45680</v>
      </c>
      <c r="I48" s="242" t="s">
        <v>666</v>
      </c>
      <c r="J48" s="242"/>
      <c r="K48" s="243"/>
      <c r="L48" s="243"/>
      <c r="M48" s="243"/>
      <c r="N48" s="243"/>
      <c r="O48" s="243"/>
      <c r="P48" s="243"/>
      <c r="Q48" s="243"/>
      <c r="R48" s="243"/>
      <c r="S48" s="243"/>
      <c r="T48" s="243"/>
      <c r="U48" s="243"/>
      <c r="V48" s="243"/>
      <c r="W48" s="243"/>
    </row>
    <row r="49" spans="1:23" x14ac:dyDescent="0.25">
      <c r="A49" s="242">
        <v>3</v>
      </c>
      <c r="B49" s="243" t="s">
        <v>1098</v>
      </c>
      <c r="C49" s="377"/>
      <c r="D49" s="275">
        <v>10520000</v>
      </c>
      <c r="E49" s="275"/>
      <c r="G49" s="444"/>
      <c r="H49" s="535">
        <v>45679</v>
      </c>
      <c r="I49" s="242" t="s">
        <v>442</v>
      </c>
      <c r="J49" s="242">
        <v>8</v>
      </c>
      <c r="K49" s="243"/>
      <c r="L49" s="243"/>
      <c r="M49" s="243"/>
      <c r="N49" s="243"/>
      <c r="O49" s="243"/>
      <c r="P49" s="243"/>
      <c r="Q49" s="243"/>
      <c r="R49" s="243"/>
      <c r="S49" s="243"/>
      <c r="T49" s="243"/>
      <c r="U49" s="243"/>
      <c r="V49" s="243"/>
      <c r="W49" s="243"/>
    </row>
    <row r="50" spans="1:23" x14ac:dyDescent="0.25">
      <c r="A50" s="242">
        <v>4</v>
      </c>
      <c r="B50" s="243" t="s">
        <v>1099</v>
      </c>
      <c r="C50" s="377"/>
      <c r="D50" s="275">
        <v>7962963</v>
      </c>
      <c r="E50" s="275"/>
      <c r="G50" s="444"/>
      <c r="H50" s="535">
        <v>45691</v>
      </c>
      <c r="I50" s="242" t="s">
        <v>442</v>
      </c>
      <c r="J50" s="242">
        <v>10</v>
      </c>
      <c r="K50" s="243"/>
      <c r="L50" s="243"/>
      <c r="M50" s="243"/>
      <c r="N50" s="243"/>
      <c r="O50" s="243"/>
      <c r="P50" s="243"/>
      <c r="Q50" s="243"/>
      <c r="R50" s="243"/>
      <c r="S50" s="243"/>
      <c r="T50" s="243"/>
      <c r="U50" s="243"/>
      <c r="V50" s="243"/>
      <c r="W50" s="243"/>
    </row>
    <row r="51" spans="1:23" x14ac:dyDescent="0.25">
      <c r="A51" s="242">
        <v>5</v>
      </c>
      <c r="B51" s="243" t="s">
        <v>1100</v>
      </c>
      <c r="C51" s="377"/>
      <c r="D51" s="275">
        <v>18350000</v>
      </c>
      <c r="E51" s="275"/>
      <c r="G51" s="444"/>
      <c r="H51" s="535">
        <v>45691</v>
      </c>
      <c r="I51" s="242" t="s">
        <v>442</v>
      </c>
      <c r="J51" s="242">
        <v>8</v>
      </c>
      <c r="K51" s="243"/>
      <c r="L51" s="243"/>
      <c r="M51" s="243"/>
      <c r="N51" s="243"/>
      <c r="O51" s="243"/>
      <c r="P51" s="243"/>
      <c r="Q51" s="243"/>
      <c r="R51" s="243"/>
      <c r="S51" s="243"/>
      <c r="T51" s="243"/>
      <c r="U51" s="243"/>
      <c r="V51" s="243"/>
      <c r="W51" s="243"/>
    </row>
    <row r="52" spans="1:23" x14ac:dyDescent="0.25">
      <c r="A52" s="242">
        <v>6</v>
      </c>
      <c r="B52" s="243" t="s">
        <v>1101</v>
      </c>
      <c r="C52" s="377"/>
      <c r="D52" s="275">
        <f>3260000/1.08</f>
        <v>3018518.5185185182</v>
      </c>
      <c r="E52" s="275"/>
      <c r="G52" s="444"/>
      <c r="H52" s="535">
        <v>45698</v>
      </c>
      <c r="I52" s="242" t="s">
        <v>794</v>
      </c>
      <c r="J52" s="242">
        <v>8</v>
      </c>
      <c r="K52" s="243"/>
      <c r="L52" s="243"/>
      <c r="M52" s="243"/>
      <c r="N52" s="243"/>
      <c r="O52" s="243"/>
      <c r="P52" s="243"/>
      <c r="Q52" s="243"/>
      <c r="R52" s="243"/>
      <c r="S52" s="243"/>
      <c r="T52" s="243"/>
      <c r="U52" s="243"/>
      <c r="V52" s="243"/>
      <c r="W52" s="243"/>
    </row>
    <row r="53" spans="1:23" x14ac:dyDescent="0.25">
      <c r="A53" s="242">
        <v>7</v>
      </c>
      <c r="B53" s="243" t="s">
        <v>1102</v>
      </c>
      <c r="C53" s="377"/>
      <c r="D53" s="465">
        <v>12610000</v>
      </c>
      <c r="E53" s="275"/>
      <c r="G53" s="444">
        <f>7160000/1.08</f>
        <v>6629629.6296296287</v>
      </c>
      <c r="H53" s="535">
        <v>45720</v>
      </c>
      <c r="I53" s="242" t="s">
        <v>794</v>
      </c>
      <c r="J53" s="242">
        <v>8</v>
      </c>
      <c r="K53" s="243"/>
      <c r="L53" s="243"/>
      <c r="M53" s="243"/>
      <c r="N53" s="243"/>
      <c r="O53" s="243"/>
      <c r="P53" s="243"/>
      <c r="Q53" s="243"/>
      <c r="R53" s="243"/>
      <c r="S53" s="243"/>
      <c r="T53" s="243"/>
      <c r="U53" s="243"/>
      <c r="V53" s="243"/>
      <c r="W53" s="243"/>
    </row>
    <row r="54" spans="1:23" ht="30" x14ac:dyDescent="0.25">
      <c r="A54" s="242">
        <v>8</v>
      </c>
      <c r="B54" s="243" t="s">
        <v>1103</v>
      </c>
      <c r="C54" s="377"/>
      <c r="D54" s="275"/>
      <c r="E54" s="275"/>
      <c r="G54" s="444">
        <v>44810000</v>
      </c>
      <c r="H54" s="535"/>
      <c r="I54" s="492" t="s">
        <v>1104</v>
      </c>
      <c r="J54" s="242"/>
      <c r="K54" s="243"/>
      <c r="L54" s="243"/>
      <c r="M54" s="243"/>
      <c r="N54" s="243"/>
      <c r="O54" s="243"/>
      <c r="P54" s="243"/>
      <c r="Q54" s="243"/>
      <c r="R54" s="243"/>
      <c r="S54" s="243"/>
      <c r="T54" s="243"/>
      <c r="U54" s="243"/>
      <c r="V54" s="243"/>
      <c r="W54" s="243"/>
    </row>
    <row r="55" spans="1:23" x14ac:dyDescent="0.25">
      <c r="A55" s="242">
        <v>9</v>
      </c>
      <c r="B55" s="243" t="s">
        <v>1105</v>
      </c>
      <c r="C55" s="243"/>
      <c r="D55" s="275">
        <v>40310000</v>
      </c>
      <c r="E55" s="275"/>
      <c r="G55" s="444">
        <v>54060000</v>
      </c>
      <c r="H55" s="535">
        <v>45713</v>
      </c>
      <c r="I55" s="242" t="s">
        <v>794</v>
      </c>
      <c r="J55" s="242"/>
      <c r="K55" s="243"/>
      <c r="L55" s="243"/>
      <c r="M55" s="243"/>
      <c r="N55" s="243"/>
      <c r="O55" s="243"/>
      <c r="P55" s="243"/>
      <c r="Q55" s="243"/>
      <c r="R55" s="243"/>
      <c r="S55" s="243"/>
      <c r="T55" s="243"/>
      <c r="U55" s="243"/>
      <c r="V55" s="243"/>
      <c r="W55" s="243"/>
    </row>
    <row r="56" spans="1:23" x14ac:dyDescent="0.25">
      <c r="A56" s="242">
        <v>10</v>
      </c>
      <c r="B56" s="243" t="s">
        <v>1106</v>
      </c>
      <c r="C56" s="377"/>
      <c r="D56" s="275"/>
      <c r="E56" s="275"/>
      <c r="G56" s="444">
        <f>6520000/1.08</f>
        <v>6037037.0370370364</v>
      </c>
      <c r="H56" s="535">
        <v>45720</v>
      </c>
      <c r="I56" s="242" t="s">
        <v>666</v>
      </c>
      <c r="J56" s="242">
        <v>8</v>
      </c>
      <c r="K56" s="243"/>
      <c r="L56" s="243"/>
      <c r="M56" s="243"/>
      <c r="N56" s="243"/>
      <c r="O56" s="243"/>
      <c r="P56" s="243"/>
      <c r="Q56" s="243"/>
      <c r="R56" s="243"/>
      <c r="S56" s="243"/>
      <c r="T56" s="243"/>
      <c r="U56" s="243"/>
      <c r="V56" s="243"/>
      <c r="W56" s="243"/>
    </row>
    <row r="57" spans="1:23" x14ac:dyDescent="0.25">
      <c r="A57" s="242">
        <v>11</v>
      </c>
      <c r="B57" s="243" t="s">
        <v>1107</v>
      </c>
      <c r="C57" s="377"/>
      <c r="D57" s="275">
        <v>46289000</v>
      </c>
      <c r="E57" s="275"/>
      <c r="G57" s="444">
        <v>51542000</v>
      </c>
      <c r="H57" s="535">
        <v>45733</v>
      </c>
      <c r="I57" s="242" t="s">
        <v>1108</v>
      </c>
      <c r="J57" s="242">
        <v>10</v>
      </c>
      <c r="K57" s="243"/>
      <c r="L57" s="243"/>
      <c r="M57" s="243"/>
      <c r="N57" s="243"/>
      <c r="O57" s="243"/>
      <c r="P57" s="243"/>
      <c r="Q57" s="243"/>
      <c r="R57" s="243"/>
      <c r="S57" s="243"/>
      <c r="T57" s="243"/>
      <c r="U57" s="243"/>
      <c r="V57" s="243"/>
      <c r="W57" s="243"/>
    </row>
    <row r="58" spans="1:23" x14ac:dyDescent="0.25">
      <c r="A58" s="242">
        <v>12</v>
      </c>
      <c r="B58" s="243" t="s">
        <v>1109</v>
      </c>
      <c r="C58" s="377"/>
      <c r="D58" s="275">
        <v>12573000</v>
      </c>
      <c r="E58" s="275"/>
      <c r="G58" s="444">
        <v>12573000</v>
      </c>
      <c r="H58" s="535">
        <v>45755</v>
      </c>
      <c r="I58" s="242" t="s">
        <v>565</v>
      </c>
      <c r="J58" s="276"/>
      <c r="K58" s="243"/>
      <c r="L58" s="243"/>
      <c r="M58" s="243"/>
      <c r="N58" s="243"/>
      <c r="O58" s="243"/>
      <c r="P58" s="243"/>
      <c r="Q58" s="243"/>
      <c r="R58" s="243"/>
      <c r="S58" s="243"/>
      <c r="T58" s="243"/>
      <c r="U58" s="243"/>
      <c r="V58" s="243"/>
      <c r="W58" s="243"/>
    </row>
    <row r="59" spans="1:23" x14ac:dyDescent="0.25">
      <c r="A59" s="242">
        <v>13</v>
      </c>
      <c r="B59" s="243" t="s">
        <v>1110</v>
      </c>
      <c r="C59" s="377"/>
      <c r="D59" s="275">
        <v>23190000</v>
      </c>
      <c r="E59" s="275"/>
      <c r="G59" s="444">
        <v>27630000</v>
      </c>
      <c r="H59" s="535">
        <v>45734</v>
      </c>
      <c r="I59" s="242" t="s">
        <v>1111</v>
      </c>
      <c r="J59" s="276"/>
      <c r="K59" s="243"/>
      <c r="L59" s="243"/>
      <c r="M59" s="243"/>
      <c r="N59" s="243"/>
      <c r="O59" s="243"/>
      <c r="P59" s="243"/>
      <c r="Q59" s="243"/>
      <c r="R59" s="243"/>
      <c r="S59" s="243"/>
      <c r="T59" s="243"/>
      <c r="U59" s="243"/>
      <c r="V59" s="243"/>
      <c r="W59" s="243"/>
    </row>
    <row r="60" spans="1:23" ht="24" customHeight="1" x14ac:dyDescent="0.25">
      <c r="A60" s="242">
        <v>14</v>
      </c>
      <c r="B60" s="243" t="s">
        <v>1112</v>
      </c>
      <c r="C60" s="377"/>
      <c r="D60" s="275">
        <v>6520000</v>
      </c>
      <c r="E60" s="275"/>
      <c r="G60" s="242"/>
      <c r="H60" s="535">
        <v>45734</v>
      </c>
      <c r="I60" s="242" t="s">
        <v>565</v>
      </c>
      <c r="J60" s="276"/>
      <c r="K60" s="243"/>
      <c r="L60" s="243"/>
      <c r="M60" s="243"/>
      <c r="N60" s="243"/>
      <c r="O60" s="243"/>
      <c r="P60" s="243"/>
      <c r="Q60" s="243"/>
      <c r="R60" s="243"/>
      <c r="S60" s="243"/>
      <c r="T60" s="243"/>
      <c r="U60" s="243"/>
      <c r="V60" s="243"/>
      <c r="W60" s="243"/>
    </row>
    <row r="61" spans="1:23" ht="16.5" x14ac:dyDescent="0.25">
      <c r="A61" s="242">
        <v>15</v>
      </c>
      <c r="B61" s="243" t="s">
        <v>1113</v>
      </c>
      <c r="C61" s="260"/>
      <c r="D61" s="275">
        <v>15298000</v>
      </c>
      <c r="E61" s="275"/>
      <c r="G61" s="242"/>
      <c r="H61" s="535">
        <v>45741</v>
      </c>
      <c r="I61" s="242" t="s">
        <v>1108</v>
      </c>
      <c r="J61" s="276">
        <v>45749</v>
      </c>
      <c r="K61" s="243"/>
      <c r="L61" s="243"/>
      <c r="M61" s="243"/>
      <c r="N61" s="243"/>
      <c r="O61" s="243"/>
      <c r="P61" s="243"/>
      <c r="Q61" s="243"/>
      <c r="R61" s="243"/>
      <c r="S61" s="243"/>
      <c r="T61" s="243"/>
      <c r="U61" s="243"/>
      <c r="V61" s="243"/>
      <c r="W61" s="243"/>
    </row>
    <row r="62" spans="1:23" ht="25.5" customHeight="1" x14ac:dyDescent="0.25">
      <c r="A62" s="242">
        <v>16</v>
      </c>
      <c r="B62" s="243" t="s">
        <v>1114</v>
      </c>
      <c r="C62" s="377"/>
      <c r="D62" s="275">
        <f>8800000/1.08</f>
        <v>8148148.1481481474</v>
      </c>
      <c r="E62" s="275"/>
      <c r="G62" s="242"/>
      <c r="H62" s="535">
        <v>45741</v>
      </c>
      <c r="I62" s="242" t="s">
        <v>565</v>
      </c>
      <c r="J62" s="276"/>
      <c r="K62" s="243"/>
      <c r="L62" s="243"/>
      <c r="M62" s="243"/>
      <c r="N62" s="243"/>
      <c r="O62" s="243"/>
      <c r="P62" s="243"/>
      <c r="Q62" s="243"/>
      <c r="R62" s="243"/>
      <c r="S62" s="243"/>
      <c r="T62" s="243"/>
      <c r="U62" s="243"/>
      <c r="V62" s="243"/>
      <c r="W62" s="243"/>
    </row>
    <row r="63" spans="1:23" ht="22.5" customHeight="1" x14ac:dyDescent="0.25">
      <c r="A63" s="242">
        <v>17</v>
      </c>
      <c r="B63" s="243" t="s">
        <v>1115</v>
      </c>
      <c r="C63" s="377"/>
      <c r="D63" s="275">
        <v>75585000</v>
      </c>
      <c r="E63" s="275"/>
      <c r="G63" s="444">
        <v>75585000</v>
      </c>
      <c r="H63" s="535">
        <v>45747</v>
      </c>
      <c r="I63" s="242" t="s">
        <v>1108</v>
      </c>
      <c r="J63" s="276">
        <v>45763</v>
      </c>
      <c r="K63" s="243"/>
      <c r="L63" s="243"/>
      <c r="M63" s="243"/>
      <c r="N63" s="243"/>
      <c r="O63" s="243"/>
      <c r="P63" s="243"/>
      <c r="Q63" s="243"/>
      <c r="R63" s="243"/>
      <c r="S63" s="243"/>
      <c r="T63" s="243"/>
      <c r="U63" s="243"/>
      <c r="V63" s="243"/>
      <c r="W63" s="243"/>
    </row>
    <row r="64" spans="1:23" ht="15.75" customHeight="1" x14ac:dyDescent="0.25">
      <c r="A64" s="242">
        <v>18</v>
      </c>
      <c r="B64" s="243" t="s">
        <v>1116</v>
      </c>
      <c r="C64" s="377"/>
      <c r="D64" s="275">
        <f>8800000/1.08</f>
        <v>8148148.1481481474</v>
      </c>
      <c r="E64" s="275"/>
      <c r="G64" s="242"/>
      <c r="H64" s="535">
        <v>45747</v>
      </c>
      <c r="I64" s="242" t="s">
        <v>1108</v>
      </c>
      <c r="J64" s="276">
        <v>45751</v>
      </c>
      <c r="K64" s="243"/>
      <c r="L64" s="243"/>
      <c r="M64" s="243"/>
      <c r="N64" s="243"/>
      <c r="O64" s="243"/>
      <c r="P64" s="243"/>
      <c r="Q64" s="243"/>
      <c r="R64" s="243"/>
      <c r="S64" s="243"/>
      <c r="T64" s="243"/>
      <c r="U64" s="243"/>
      <c r="V64" s="243"/>
      <c r="W64" s="243"/>
    </row>
    <row r="65" spans="1:23" ht="15.75" customHeight="1" x14ac:dyDescent="0.25">
      <c r="A65" s="242">
        <v>19</v>
      </c>
      <c r="B65" s="243" t="s">
        <v>1117</v>
      </c>
      <c r="C65" s="377"/>
      <c r="D65" s="275">
        <v>5244000</v>
      </c>
      <c r="E65" s="275"/>
      <c r="G65" s="444"/>
      <c r="H65" s="535">
        <v>45772</v>
      </c>
      <c r="I65" s="242" t="s">
        <v>442</v>
      </c>
      <c r="J65" s="276"/>
      <c r="K65" s="243"/>
      <c r="L65" s="243"/>
      <c r="M65" s="243"/>
      <c r="N65" s="243"/>
      <c r="O65" s="243"/>
      <c r="P65" s="243"/>
      <c r="Q65" s="243"/>
      <c r="R65" s="243"/>
      <c r="S65" s="243"/>
      <c r="T65" s="243"/>
      <c r="U65" s="243"/>
      <c r="V65" s="243"/>
      <c r="W65" s="243"/>
    </row>
    <row r="66" spans="1:23" ht="15.75" customHeight="1" x14ac:dyDescent="0.25">
      <c r="A66" s="242">
        <v>20</v>
      </c>
      <c r="B66" s="243" t="s">
        <v>1118</v>
      </c>
      <c r="C66" s="377"/>
      <c r="D66" s="275">
        <v>5920000</v>
      </c>
      <c r="E66" s="275"/>
      <c r="G66" s="444"/>
      <c r="H66" s="535">
        <v>45775</v>
      </c>
      <c r="I66" s="242" t="s">
        <v>442</v>
      </c>
      <c r="J66" s="276"/>
      <c r="K66" s="243"/>
      <c r="L66" s="243"/>
      <c r="M66" s="243"/>
      <c r="N66" s="243"/>
      <c r="O66" s="243"/>
      <c r="P66" s="243"/>
      <c r="Q66" s="243"/>
      <c r="R66" s="243"/>
      <c r="S66" s="243"/>
      <c r="T66" s="243"/>
      <c r="U66" s="243"/>
      <c r="V66" s="243"/>
      <c r="W66" s="243"/>
    </row>
    <row r="67" spans="1:23" ht="15.75" customHeight="1" x14ac:dyDescent="0.25">
      <c r="A67" s="242">
        <v>21</v>
      </c>
      <c r="B67" s="243" t="s">
        <v>1119</v>
      </c>
      <c r="C67" s="377"/>
      <c r="D67" s="275">
        <v>41902622</v>
      </c>
      <c r="E67" s="275"/>
      <c r="G67" s="444"/>
      <c r="H67" s="535">
        <v>45776</v>
      </c>
      <c r="I67" s="242" t="s">
        <v>442</v>
      </c>
      <c r="J67" s="276"/>
      <c r="K67" s="243"/>
      <c r="L67" s="243"/>
      <c r="M67" s="243"/>
      <c r="N67" s="243"/>
      <c r="O67" s="243"/>
      <c r="P67" s="243"/>
      <c r="Q67" s="243"/>
      <c r="R67" s="243"/>
      <c r="S67" s="243"/>
      <c r="T67" s="243"/>
      <c r="U67" s="243"/>
      <c r="V67" s="243"/>
      <c r="W67" s="243"/>
    </row>
    <row r="68" spans="1:23" ht="21" customHeight="1" x14ac:dyDescent="0.25">
      <c r="A68" s="242">
        <v>22</v>
      </c>
      <c r="B68" s="243" t="s">
        <v>1120</v>
      </c>
      <c r="C68" s="377"/>
      <c r="D68" s="275">
        <v>11530000</v>
      </c>
      <c r="E68" s="275"/>
      <c r="G68" s="444"/>
      <c r="H68" s="535">
        <v>45776</v>
      </c>
      <c r="I68" s="242" t="s">
        <v>442</v>
      </c>
      <c r="J68" s="276"/>
      <c r="K68" s="243"/>
      <c r="L68" s="243"/>
      <c r="M68" s="243"/>
      <c r="N68" s="243"/>
      <c r="O68" s="243"/>
      <c r="P68" s="243"/>
      <c r="Q68" s="243"/>
      <c r="R68" s="243"/>
      <c r="S68" s="243"/>
      <c r="T68" s="243"/>
      <c r="U68" s="243"/>
      <c r="V68" s="243"/>
      <c r="W68" s="243"/>
    </row>
    <row r="69" spans="1:23" ht="25.5" customHeight="1" x14ac:dyDescent="0.25">
      <c r="A69" s="242">
        <v>23</v>
      </c>
      <c r="B69" s="243" t="s">
        <v>1121</v>
      </c>
      <c r="C69" s="377"/>
      <c r="D69" s="275">
        <f>40791800/1.08</f>
        <v>37770185.185185179</v>
      </c>
      <c r="E69" s="275"/>
      <c r="G69" s="444"/>
      <c r="H69" s="535">
        <v>45783</v>
      </c>
      <c r="I69" s="242" t="s">
        <v>442</v>
      </c>
      <c r="J69" s="276"/>
      <c r="K69" s="243"/>
      <c r="L69" s="243"/>
      <c r="M69" s="243"/>
      <c r="N69" s="243"/>
      <c r="O69" s="243"/>
      <c r="P69" s="243"/>
      <c r="Q69" s="243"/>
      <c r="R69" s="243"/>
      <c r="S69" s="243"/>
      <c r="T69" s="243"/>
      <c r="U69" s="243"/>
      <c r="V69" s="243"/>
      <c r="W69" s="243"/>
    </row>
    <row r="70" spans="1:23" x14ac:dyDescent="0.25">
      <c r="A70" s="242">
        <v>24</v>
      </c>
      <c r="B70" s="243" t="s">
        <v>1122</v>
      </c>
      <c r="C70" s="377"/>
      <c r="D70" s="275">
        <v>17516000</v>
      </c>
      <c r="E70" s="275"/>
      <c r="G70" s="444"/>
      <c r="H70" s="535">
        <v>45804</v>
      </c>
      <c r="I70" s="242" t="s">
        <v>442</v>
      </c>
      <c r="J70" s="276"/>
      <c r="K70" s="243"/>
      <c r="L70" s="243"/>
      <c r="M70" s="243"/>
      <c r="N70" s="243"/>
      <c r="O70" s="243"/>
      <c r="P70" s="243"/>
      <c r="Q70" s="243"/>
      <c r="R70" s="243"/>
      <c r="S70" s="243"/>
      <c r="T70" s="243"/>
      <c r="U70" s="243"/>
      <c r="V70" s="243"/>
      <c r="W70" s="243"/>
    </row>
    <row r="71" spans="1:23" ht="15.75" customHeight="1" x14ac:dyDescent="0.25">
      <c r="A71" s="242">
        <v>25</v>
      </c>
      <c r="B71" s="243" t="s">
        <v>1123</v>
      </c>
      <c r="C71" s="377"/>
      <c r="D71" s="275">
        <v>2080000</v>
      </c>
      <c r="E71" s="275"/>
      <c r="G71" s="444"/>
      <c r="H71" s="535">
        <v>45804</v>
      </c>
      <c r="I71" s="242" t="s">
        <v>442</v>
      </c>
      <c r="J71" s="276"/>
      <c r="K71" s="243"/>
      <c r="L71" s="243"/>
      <c r="M71" s="243"/>
      <c r="N71" s="243"/>
      <c r="O71" s="243"/>
      <c r="P71" s="243"/>
      <c r="Q71" s="243"/>
      <c r="R71" s="243"/>
      <c r="S71" s="243"/>
      <c r="T71" s="243"/>
      <c r="U71" s="243"/>
      <c r="V71" s="243"/>
      <c r="W71" s="243"/>
    </row>
    <row r="72" spans="1:23" ht="15.75" customHeight="1" x14ac:dyDescent="0.25">
      <c r="A72" s="242">
        <v>26</v>
      </c>
      <c r="B72" s="243" t="s">
        <v>1124</v>
      </c>
      <c r="C72" s="377"/>
      <c r="D72" s="275">
        <v>8030000</v>
      </c>
      <c r="E72" s="275"/>
      <c r="G72" s="444"/>
      <c r="H72" s="535">
        <v>45804</v>
      </c>
      <c r="I72" s="242" t="s">
        <v>442</v>
      </c>
      <c r="J72" s="276"/>
      <c r="K72" s="243"/>
      <c r="L72" s="243"/>
      <c r="M72" s="243"/>
      <c r="N72" s="243"/>
      <c r="O72" s="243"/>
      <c r="P72" s="243"/>
      <c r="Q72" s="243"/>
      <c r="R72" s="243"/>
      <c r="S72" s="243"/>
      <c r="T72" s="243"/>
      <c r="U72" s="243"/>
      <c r="V72" s="243"/>
      <c r="W72" s="243"/>
    </row>
    <row r="73" spans="1:23" ht="15.75" customHeight="1" x14ac:dyDescent="0.25">
      <c r="A73" s="242">
        <v>27</v>
      </c>
      <c r="B73" s="243" t="s">
        <v>1125</v>
      </c>
      <c r="C73" s="377"/>
      <c r="D73" s="275">
        <v>12083709</v>
      </c>
      <c r="E73" s="275"/>
      <c r="G73" s="444"/>
      <c r="H73" s="535">
        <v>45797</v>
      </c>
      <c r="I73" s="242" t="s">
        <v>442</v>
      </c>
      <c r="J73" s="276"/>
      <c r="K73" s="243"/>
      <c r="L73" s="243"/>
      <c r="M73" s="243"/>
      <c r="N73" s="243"/>
      <c r="O73" s="243"/>
      <c r="P73" s="243"/>
      <c r="Q73" s="243"/>
      <c r="R73" s="243"/>
      <c r="S73" s="243"/>
      <c r="T73" s="243"/>
      <c r="U73" s="243"/>
      <c r="V73" s="243"/>
      <c r="W73" s="243"/>
    </row>
    <row r="74" spans="1:23" ht="15.75" customHeight="1" x14ac:dyDescent="0.25">
      <c r="A74" s="242">
        <v>28</v>
      </c>
      <c r="B74" s="243" t="s">
        <v>1126</v>
      </c>
      <c r="C74" s="377"/>
      <c r="D74" s="275">
        <f>20898000/1.08</f>
        <v>19350000</v>
      </c>
      <c r="E74" s="275"/>
      <c r="G74" s="444"/>
      <c r="H74" s="535">
        <v>45838</v>
      </c>
      <c r="I74" s="242" t="s">
        <v>442</v>
      </c>
      <c r="J74" s="276"/>
      <c r="K74" s="243"/>
      <c r="L74" s="243"/>
      <c r="M74" s="243"/>
      <c r="N74" s="243"/>
      <c r="O74" s="243"/>
      <c r="P74" s="243"/>
      <c r="Q74" s="243"/>
      <c r="R74" s="243"/>
      <c r="S74" s="243"/>
      <c r="T74" s="243"/>
      <c r="U74" s="243"/>
      <c r="V74" s="243"/>
      <c r="W74" s="243"/>
    </row>
    <row r="75" spans="1:23" ht="15.75" customHeight="1" x14ac:dyDescent="0.25">
      <c r="A75" s="242">
        <v>29</v>
      </c>
      <c r="B75" s="243" t="s">
        <v>1127</v>
      </c>
      <c r="C75" s="377"/>
      <c r="D75" s="275">
        <v>1944444</v>
      </c>
      <c r="E75" s="275"/>
      <c r="G75" s="444"/>
      <c r="H75" s="535">
        <v>45852</v>
      </c>
      <c r="I75" s="242" t="s">
        <v>442</v>
      </c>
      <c r="J75" s="276"/>
      <c r="K75" s="243"/>
      <c r="L75" s="243"/>
      <c r="M75" s="243"/>
      <c r="N75" s="243"/>
      <c r="O75" s="243"/>
      <c r="P75" s="243"/>
      <c r="Q75" s="243"/>
      <c r="R75" s="243"/>
      <c r="S75" s="243"/>
      <c r="T75" s="243"/>
      <c r="U75" s="243"/>
      <c r="V75" s="243"/>
      <c r="W75" s="243"/>
    </row>
    <row r="76" spans="1:23" ht="15.75" customHeight="1" x14ac:dyDescent="0.25">
      <c r="A76" s="242">
        <v>30</v>
      </c>
      <c r="B76" s="243" t="s">
        <v>1128</v>
      </c>
      <c r="C76" s="377"/>
      <c r="D76" s="275">
        <v>5790000</v>
      </c>
      <c r="E76" s="275"/>
      <c r="G76" s="444"/>
      <c r="H76" s="535">
        <v>45884</v>
      </c>
      <c r="I76" s="242" t="s">
        <v>442</v>
      </c>
      <c r="J76" s="276"/>
      <c r="K76" s="243"/>
      <c r="L76" s="243"/>
      <c r="M76" s="243"/>
      <c r="N76" s="243"/>
      <c r="O76" s="243"/>
      <c r="P76" s="243"/>
      <c r="Q76" s="243"/>
      <c r="R76" s="243"/>
      <c r="S76" s="243"/>
      <c r="T76" s="243"/>
      <c r="U76" s="243"/>
      <c r="V76" s="243"/>
      <c r="W76" s="243"/>
    </row>
    <row r="77" spans="1:23" ht="15.75" customHeight="1" x14ac:dyDescent="0.25">
      <c r="A77" s="242">
        <v>31</v>
      </c>
      <c r="B77" s="243" t="s">
        <v>1129</v>
      </c>
      <c r="C77" s="377"/>
      <c r="D77" s="275">
        <v>38370000</v>
      </c>
      <c r="E77" s="275"/>
      <c r="G77" s="444"/>
      <c r="H77" s="535">
        <v>45888</v>
      </c>
      <c r="I77" s="242" t="s">
        <v>442</v>
      </c>
      <c r="J77" s="276"/>
      <c r="K77" s="243"/>
      <c r="L77" s="243"/>
      <c r="M77" s="243"/>
      <c r="N77" s="243"/>
      <c r="O77" s="243"/>
      <c r="P77" s="243"/>
      <c r="Q77" s="243"/>
      <c r="R77" s="243"/>
      <c r="S77" s="243"/>
      <c r="T77" s="243"/>
      <c r="U77" s="243"/>
      <c r="V77" s="243"/>
      <c r="W77" s="243"/>
    </row>
    <row r="78" spans="1:23" ht="15.75" customHeight="1" x14ac:dyDescent="0.25">
      <c r="A78" s="242"/>
      <c r="B78" s="243" t="s">
        <v>1130</v>
      </c>
      <c r="C78" s="377"/>
      <c r="D78" s="275">
        <f>4200000/1.08</f>
        <v>3888888.8888888885</v>
      </c>
      <c r="E78" s="275"/>
      <c r="G78" s="444"/>
      <c r="H78" s="535">
        <v>45905</v>
      </c>
      <c r="I78" s="242" t="s">
        <v>442</v>
      </c>
      <c r="J78" s="276"/>
      <c r="K78" s="243"/>
      <c r="L78" s="243"/>
      <c r="M78" s="243"/>
      <c r="N78" s="243"/>
      <c r="O78" s="243"/>
      <c r="P78" s="243"/>
      <c r="Q78" s="243"/>
      <c r="R78" s="243"/>
      <c r="S78" s="243"/>
      <c r="T78" s="243"/>
      <c r="U78" s="243"/>
      <c r="V78" s="243"/>
      <c r="W78" s="243"/>
    </row>
    <row r="79" spans="1:23" ht="15.75" customHeight="1" x14ac:dyDescent="0.25">
      <c r="A79" s="242"/>
      <c r="B79" s="243" t="s">
        <v>1131</v>
      </c>
      <c r="C79" s="377"/>
      <c r="D79" s="275">
        <v>3180000</v>
      </c>
      <c r="E79" s="275"/>
      <c r="G79" s="444"/>
      <c r="H79" s="535">
        <v>45905</v>
      </c>
      <c r="I79" s="242" t="s">
        <v>442</v>
      </c>
      <c r="J79" s="276"/>
      <c r="K79" s="243"/>
      <c r="L79" s="243"/>
      <c r="M79" s="243"/>
      <c r="N79" s="243"/>
      <c r="O79" s="243"/>
      <c r="P79" s="243"/>
      <c r="Q79" s="243"/>
      <c r="R79" s="243"/>
      <c r="S79" s="243"/>
      <c r="T79" s="243"/>
      <c r="U79" s="243"/>
      <c r="V79" s="243"/>
      <c r="W79" s="243"/>
    </row>
    <row r="80" spans="1:23" ht="15.75" customHeight="1" x14ac:dyDescent="0.25">
      <c r="A80" s="242"/>
      <c r="B80" s="243" t="s">
        <v>1132</v>
      </c>
      <c r="C80" s="377"/>
      <c r="D80" s="275">
        <v>1435158</v>
      </c>
      <c r="E80" s="275"/>
      <c r="G80" s="444"/>
      <c r="H80" s="535">
        <v>45911</v>
      </c>
      <c r="I80" s="242" t="s">
        <v>442</v>
      </c>
      <c r="J80" s="276"/>
      <c r="K80" s="243"/>
      <c r="L80" s="243"/>
      <c r="M80" s="243"/>
      <c r="N80" s="243"/>
      <c r="O80" s="243"/>
      <c r="P80" s="243"/>
      <c r="Q80" s="243"/>
      <c r="R80" s="243"/>
      <c r="S80" s="243"/>
      <c r="T80" s="243"/>
      <c r="U80" s="243"/>
      <c r="V80" s="243"/>
      <c r="W80" s="243"/>
    </row>
    <row r="81" spans="1:23" ht="15.75" customHeight="1" x14ac:dyDescent="0.25">
      <c r="A81" s="242"/>
      <c r="B81" s="243" t="s">
        <v>1133</v>
      </c>
      <c r="C81" s="377"/>
      <c r="D81" s="275">
        <f>1800000/1.08</f>
        <v>1666666.6666666665</v>
      </c>
      <c r="E81" s="275"/>
      <c r="G81" s="444"/>
      <c r="H81" s="535">
        <v>45918</v>
      </c>
      <c r="I81" s="242" t="s">
        <v>442</v>
      </c>
      <c r="J81" s="276"/>
      <c r="K81" s="243"/>
      <c r="L81" s="243"/>
      <c r="M81" s="243"/>
      <c r="N81" s="243"/>
      <c r="O81" s="243"/>
      <c r="P81" s="243"/>
      <c r="Q81" s="243"/>
      <c r="R81" s="243"/>
      <c r="S81" s="243"/>
      <c r="T81" s="243"/>
      <c r="U81" s="243"/>
      <c r="V81" s="243"/>
      <c r="W81" s="243"/>
    </row>
    <row r="82" spans="1:23" ht="15.75" customHeight="1" x14ac:dyDescent="0.25">
      <c r="A82" s="242"/>
      <c r="B82" s="243" t="s">
        <v>1134</v>
      </c>
      <c r="C82" s="377"/>
      <c r="D82" s="275">
        <v>5790000</v>
      </c>
      <c r="E82" s="275"/>
      <c r="G82" s="444"/>
      <c r="H82" s="535">
        <v>45931</v>
      </c>
      <c r="I82" s="242" t="s">
        <v>442</v>
      </c>
      <c r="J82" s="276"/>
      <c r="K82" s="243"/>
      <c r="L82" s="243"/>
      <c r="M82" s="243"/>
      <c r="N82" s="243"/>
      <c r="O82" s="243"/>
      <c r="P82" s="243"/>
      <c r="Q82" s="243"/>
      <c r="R82" s="243"/>
      <c r="S82" s="243"/>
      <c r="T82" s="243"/>
      <c r="U82" s="243"/>
      <c r="V82" s="243"/>
      <c r="W82" s="243"/>
    </row>
    <row r="83" spans="1:23" ht="15.75" customHeight="1" x14ac:dyDescent="0.25">
      <c r="A83" s="242"/>
      <c r="B83" s="243" t="s">
        <v>1135</v>
      </c>
      <c r="C83" s="377"/>
      <c r="D83" s="275">
        <v>28298000</v>
      </c>
      <c r="E83" s="275"/>
      <c r="G83" s="444"/>
      <c r="H83" s="535">
        <v>45959</v>
      </c>
      <c r="I83" s="242" t="s">
        <v>442</v>
      </c>
      <c r="J83" s="276"/>
      <c r="K83" s="243"/>
      <c r="L83" s="243"/>
      <c r="M83" s="243"/>
      <c r="N83" s="243"/>
      <c r="O83" s="243"/>
      <c r="P83" s="243"/>
      <c r="Q83" s="243"/>
      <c r="R83" s="243"/>
      <c r="S83" s="243"/>
      <c r="T83" s="243"/>
      <c r="U83" s="243"/>
      <c r="V83" s="243"/>
      <c r="W83" s="243"/>
    </row>
    <row r="84" spans="1:23" ht="15.75" customHeight="1" x14ac:dyDescent="0.25">
      <c r="A84" s="242"/>
      <c r="B84" s="243" t="s">
        <v>1136</v>
      </c>
      <c r="C84" s="377"/>
      <c r="D84" s="275">
        <v>1898148</v>
      </c>
      <c r="E84" s="275"/>
      <c r="G84" s="444"/>
      <c r="H84" s="535">
        <v>45964</v>
      </c>
      <c r="I84" s="242" t="s">
        <v>442</v>
      </c>
      <c r="J84" s="276"/>
      <c r="K84" s="243"/>
      <c r="L84" s="243"/>
      <c r="M84" s="243"/>
      <c r="N84" s="243"/>
      <c r="O84" s="243"/>
      <c r="P84" s="243"/>
      <c r="Q84" s="243"/>
      <c r="R84" s="243"/>
      <c r="S84" s="243"/>
      <c r="T84" s="243"/>
      <c r="U84" s="243"/>
      <c r="V84" s="243"/>
      <c r="W84" s="243"/>
    </row>
    <row r="85" spans="1:23" ht="15.75" customHeight="1" x14ac:dyDescent="0.25">
      <c r="A85" s="242"/>
      <c r="B85" s="243" t="s">
        <v>1137</v>
      </c>
      <c r="C85" s="377"/>
      <c r="D85" s="275">
        <v>56690000</v>
      </c>
      <c r="E85" s="275"/>
      <c r="G85" s="444"/>
      <c r="H85" s="535">
        <v>45968</v>
      </c>
      <c r="I85" s="242" t="s">
        <v>442</v>
      </c>
      <c r="J85" s="276"/>
      <c r="K85" s="243"/>
      <c r="L85" s="243"/>
      <c r="M85" s="243"/>
      <c r="N85" s="243"/>
      <c r="O85" s="243"/>
      <c r="P85" s="243"/>
      <c r="Q85" s="243"/>
      <c r="R85" s="243"/>
      <c r="S85" s="243"/>
      <c r="T85" s="243"/>
      <c r="U85" s="243"/>
      <c r="V85" s="243"/>
      <c r="W85" s="243"/>
    </row>
    <row r="86" spans="1:23" x14ac:dyDescent="0.25">
      <c r="A86" s="446"/>
      <c r="B86" s="447" t="s">
        <v>1138</v>
      </c>
      <c r="C86" s="552"/>
      <c r="D86" s="448">
        <v>306600000</v>
      </c>
      <c r="E86" s="448"/>
      <c r="F86" s="27"/>
      <c r="G86" s="416"/>
      <c r="H86" s="553">
        <v>45978</v>
      </c>
      <c r="I86" s="446" t="s">
        <v>1076</v>
      </c>
      <c r="J86" s="524"/>
      <c r="K86" s="447"/>
      <c r="L86" s="447"/>
      <c r="M86" s="447"/>
      <c r="N86" s="447"/>
      <c r="O86" s="447"/>
      <c r="P86" s="447"/>
      <c r="Q86" s="447"/>
      <c r="R86" s="447"/>
      <c r="S86" s="447"/>
      <c r="T86" s="447"/>
      <c r="U86" s="447"/>
      <c r="V86" s="447"/>
      <c r="W86" s="447"/>
    </row>
    <row r="87" spans="1:23" ht="15.75" customHeight="1" x14ac:dyDescent="0.25">
      <c r="A87" s="242"/>
      <c r="B87" s="243" t="s">
        <v>1139</v>
      </c>
      <c r="C87" s="377"/>
      <c r="D87" s="275">
        <v>261300000</v>
      </c>
      <c r="E87" s="275"/>
      <c r="G87" s="444"/>
      <c r="H87" s="535">
        <v>45978</v>
      </c>
      <c r="I87" s="242" t="s">
        <v>1076</v>
      </c>
      <c r="J87" s="276"/>
      <c r="K87" s="243"/>
      <c r="L87" s="243"/>
      <c r="M87" s="243"/>
      <c r="N87" s="243"/>
      <c r="O87" s="243"/>
      <c r="P87" s="243"/>
      <c r="Q87" s="243"/>
      <c r="R87" s="243"/>
      <c r="S87" s="243"/>
      <c r="T87" s="243"/>
      <c r="U87" s="243"/>
      <c r="V87" s="243"/>
      <c r="W87" s="243"/>
    </row>
    <row r="88" spans="1:23" ht="15.75" customHeight="1" x14ac:dyDescent="0.25">
      <c r="A88" s="242"/>
      <c r="B88" s="243" t="s">
        <v>1140</v>
      </c>
      <c r="C88" s="377"/>
      <c r="D88" s="275">
        <v>1388889</v>
      </c>
      <c r="E88" s="275"/>
      <c r="G88" s="444"/>
      <c r="H88" s="535">
        <v>45993</v>
      </c>
      <c r="I88" s="242" t="s">
        <v>1076</v>
      </c>
      <c r="J88" s="276"/>
      <c r="K88" s="243"/>
      <c r="L88" s="243"/>
      <c r="M88" s="243"/>
      <c r="N88" s="243"/>
      <c r="O88" s="243"/>
      <c r="P88" s="243"/>
      <c r="Q88" s="243"/>
      <c r="R88" s="243"/>
      <c r="S88" s="243"/>
      <c r="T88" s="243"/>
      <c r="U88" s="243"/>
      <c r="V88" s="243"/>
      <c r="W88" s="243"/>
    </row>
    <row r="89" spans="1:23" ht="15.75" customHeight="1" x14ac:dyDescent="0.25">
      <c r="A89" s="242"/>
      <c r="B89" s="243" t="s">
        <v>1141</v>
      </c>
      <c r="C89" s="377"/>
      <c r="D89" s="275">
        <v>5700000</v>
      </c>
      <c r="E89" s="275"/>
      <c r="G89" s="444"/>
      <c r="H89" s="535">
        <v>46001</v>
      </c>
      <c r="I89" s="242" t="s">
        <v>442</v>
      </c>
      <c r="J89" s="276"/>
      <c r="K89" s="243"/>
      <c r="L89" s="243"/>
      <c r="M89" s="243"/>
      <c r="N89" s="243"/>
      <c r="O89" s="243"/>
      <c r="P89" s="243"/>
      <c r="Q89" s="243"/>
      <c r="R89" s="243"/>
      <c r="S89" s="243"/>
      <c r="T89" s="243"/>
      <c r="U89" s="243"/>
      <c r="V89" s="243"/>
      <c r="W89" s="243"/>
    </row>
    <row r="90" spans="1:23" ht="15.75" customHeight="1" x14ac:dyDescent="0.25">
      <c r="A90" s="242"/>
      <c r="B90" s="243" t="s">
        <v>1733</v>
      </c>
      <c r="C90" s="377"/>
      <c r="D90" s="244">
        <f>79876800/1.08</f>
        <v>73960000</v>
      </c>
      <c r="E90" s="275"/>
      <c r="F90" s="444"/>
      <c r="G90" s="444"/>
      <c r="H90" s="535">
        <v>46239</v>
      </c>
      <c r="I90" s="242" t="s">
        <v>442</v>
      </c>
      <c r="J90" s="276"/>
      <c r="K90" s="243"/>
      <c r="L90" s="243"/>
      <c r="M90" s="243"/>
      <c r="N90" s="243"/>
      <c r="O90" s="243"/>
      <c r="P90" s="243"/>
      <c r="Q90" s="243"/>
      <c r="R90" s="243"/>
      <c r="S90" s="243"/>
      <c r="T90" s="243"/>
      <c r="U90" s="243"/>
      <c r="V90" s="243"/>
      <c r="W90" s="243"/>
    </row>
    <row r="91" spans="1:23" ht="15.75" customHeight="1" x14ac:dyDescent="0.25">
      <c r="A91" s="242"/>
      <c r="B91" s="243" t="s">
        <v>1734</v>
      </c>
      <c r="C91" s="377"/>
      <c r="D91" s="244">
        <v>90760000</v>
      </c>
      <c r="E91" s="275"/>
      <c r="F91" s="444"/>
      <c r="G91" s="444"/>
      <c r="H91" s="535">
        <v>46240</v>
      </c>
      <c r="I91" s="242" t="s">
        <v>442</v>
      </c>
      <c r="J91" s="276"/>
      <c r="K91" s="243"/>
      <c r="L91" s="243"/>
      <c r="M91" s="243"/>
      <c r="N91" s="243"/>
      <c r="O91" s="243"/>
      <c r="P91" s="243"/>
      <c r="Q91" s="243"/>
      <c r="R91" s="243"/>
      <c r="S91" s="243"/>
      <c r="T91" s="243"/>
      <c r="U91" s="243"/>
      <c r="V91" s="243"/>
      <c r="W91" s="243"/>
    </row>
    <row r="92" spans="1:23" ht="15.75" customHeight="1" x14ac:dyDescent="0.25">
      <c r="A92" s="242"/>
      <c r="B92" s="243" t="s">
        <v>1737</v>
      </c>
      <c r="C92" s="377"/>
      <c r="D92" s="244">
        <v>8320000</v>
      </c>
      <c r="E92" s="275"/>
      <c r="F92" s="444"/>
      <c r="G92" s="444"/>
      <c r="H92" s="535">
        <v>46245</v>
      </c>
      <c r="I92" s="242" t="s">
        <v>442</v>
      </c>
      <c r="J92" s="276"/>
      <c r="K92" s="243"/>
      <c r="L92" s="243"/>
      <c r="M92" s="243"/>
      <c r="N92" s="243"/>
      <c r="O92" s="243"/>
      <c r="P92" s="243"/>
      <c r="Q92" s="243"/>
      <c r="R92" s="243"/>
      <c r="S92" s="243"/>
      <c r="T92" s="243"/>
      <c r="U92" s="243"/>
      <c r="V92" s="243"/>
      <c r="W92" s="243"/>
    </row>
    <row r="93" spans="1:23" ht="15.75" customHeight="1" x14ac:dyDescent="0.25">
      <c r="A93" s="242"/>
      <c r="B93" s="243" t="s">
        <v>1752</v>
      </c>
      <c r="C93" s="377"/>
      <c r="D93" s="244">
        <v>38000000</v>
      </c>
      <c r="E93" s="275"/>
      <c r="F93" s="444"/>
      <c r="G93" s="444"/>
      <c r="H93" s="535">
        <v>46258</v>
      </c>
      <c r="I93" s="242" t="s">
        <v>442</v>
      </c>
      <c r="J93" s="276"/>
      <c r="K93" s="243"/>
      <c r="L93" s="243"/>
      <c r="M93" s="243"/>
      <c r="N93" s="243"/>
      <c r="O93" s="243"/>
      <c r="P93" s="243"/>
      <c r="Q93" s="243"/>
      <c r="R93" s="243"/>
      <c r="S93" s="243"/>
      <c r="T93" s="243"/>
      <c r="U93" s="243"/>
      <c r="V93" s="243"/>
      <c r="W93" s="243"/>
    </row>
    <row r="94" spans="1:23" ht="15.75" customHeight="1" x14ac:dyDescent="0.25">
      <c r="A94" s="242"/>
      <c r="B94" s="243" t="s">
        <v>1753</v>
      </c>
      <c r="C94" s="377"/>
      <c r="D94" s="244">
        <v>43200000</v>
      </c>
      <c r="E94" s="275"/>
      <c r="F94" s="444"/>
      <c r="G94" s="444"/>
      <c r="H94" s="535">
        <v>46258</v>
      </c>
      <c r="I94" s="242" t="s">
        <v>442</v>
      </c>
      <c r="J94" s="276"/>
      <c r="K94" s="243"/>
      <c r="L94" s="243"/>
      <c r="M94" s="243"/>
      <c r="N94" s="243"/>
      <c r="O94" s="243"/>
      <c r="P94" s="243"/>
      <c r="Q94" s="243"/>
      <c r="R94" s="243"/>
      <c r="S94" s="243"/>
      <c r="T94" s="243"/>
      <c r="U94" s="243"/>
      <c r="V94" s="243"/>
      <c r="W94" s="243"/>
    </row>
    <row r="95" spans="1:23" ht="15.75" customHeight="1" x14ac:dyDescent="0.25">
      <c r="A95" s="242"/>
      <c r="B95" s="243" t="s">
        <v>1754</v>
      </c>
      <c r="C95" s="377"/>
      <c r="D95" s="244">
        <v>37015000</v>
      </c>
      <c r="E95" s="275"/>
      <c r="F95" s="444"/>
      <c r="G95" s="444"/>
      <c r="H95" s="535">
        <v>46258</v>
      </c>
      <c r="I95" s="242" t="s">
        <v>442</v>
      </c>
      <c r="J95" s="276"/>
      <c r="K95" s="243"/>
      <c r="L95" s="243"/>
      <c r="M95" s="243"/>
      <c r="N95" s="243"/>
      <c r="O95" s="243"/>
      <c r="P95" s="243"/>
      <c r="Q95" s="243"/>
      <c r="R95" s="243"/>
      <c r="S95" s="243"/>
      <c r="T95" s="243"/>
      <c r="U95" s="243"/>
      <c r="V95" s="243"/>
      <c r="W95" s="243"/>
    </row>
    <row r="96" spans="1:23" x14ac:dyDescent="0.25">
      <c r="A96" s="242"/>
      <c r="B96" s="243" t="s">
        <v>1770</v>
      </c>
      <c r="C96" s="377"/>
      <c r="D96" s="244">
        <v>82878000</v>
      </c>
      <c r="E96" s="275"/>
      <c r="F96" s="444" t="s">
        <v>1026</v>
      </c>
      <c r="G96" s="444"/>
      <c r="H96" s="535">
        <v>46272</v>
      </c>
      <c r="I96" s="242" t="s">
        <v>1076</v>
      </c>
      <c r="J96" s="276"/>
      <c r="K96" s="243"/>
      <c r="L96" s="243"/>
      <c r="M96" s="243"/>
      <c r="N96" s="243"/>
      <c r="O96" s="243"/>
      <c r="P96" s="243"/>
      <c r="Q96" s="243"/>
      <c r="R96" s="243"/>
      <c r="S96" s="243"/>
      <c r="T96" s="243"/>
      <c r="U96" s="243"/>
      <c r="V96" s="243"/>
      <c r="W96" s="243"/>
    </row>
    <row r="97" spans="1:23" ht="15.75" customHeight="1" x14ac:dyDescent="0.25">
      <c r="A97" s="242"/>
      <c r="B97" s="243" t="s">
        <v>1774</v>
      </c>
      <c r="C97" s="377"/>
      <c r="D97" s="244">
        <v>18380000</v>
      </c>
      <c r="E97" s="275"/>
      <c r="F97" s="444"/>
      <c r="G97" s="444"/>
      <c r="H97" s="535">
        <v>46269</v>
      </c>
      <c r="I97" s="242" t="s">
        <v>442</v>
      </c>
      <c r="J97" s="276"/>
      <c r="K97" s="243"/>
      <c r="L97" s="243"/>
      <c r="M97" s="243"/>
      <c r="N97" s="243"/>
      <c r="O97" s="243"/>
      <c r="P97" s="243"/>
      <c r="Q97" s="243"/>
      <c r="R97" s="243"/>
      <c r="S97" s="243"/>
      <c r="T97" s="243"/>
      <c r="U97" s="243"/>
      <c r="V97" s="243"/>
      <c r="W97" s="243"/>
    </row>
    <row r="98" spans="1:23" ht="15.75" customHeight="1" x14ac:dyDescent="0.25">
      <c r="A98" s="242"/>
      <c r="B98" s="243" t="s">
        <v>1775</v>
      </c>
      <c r="C98" s="377"/>
      <c r="D98" s="244">
        <v>49440000</v>
      </c>
      <c r="E98" s="275"/>
      <c r="F98" s="444"/>
      <c r="G98" s="444"/>
      <c r="H98" s="535">
        <v>46275</v>
      </c>
      <c r="I98" s="242" t="s">
        <v>442</v>
      </c>
      <c r="J98" s="276"/>
      <c r="K98" s="243"/>
      <c r="L98" s="243"/>
      <c r="M98" s="243"/>
      <c r="N98" s="243"/>
      <c r="O98" s="243"/>
      <c r="P98" s="243"/>
      <c r="Q98" s="243"/>
      <c r="R98" s="243"/>
      <c r="S98" s="243"/>
      <c r="T98" s="243"/>
      <c r="U98" s="243"/>
      <c r="V98" s="243"/>
      <c r="W98" s="243"/>
    </row>
    <row r="99" spans="1:23" ht="15.75" customHeight="1" x14ac:dyDescent="0.25">
      <c r="A99" s="242"/>
      <c r="B99" s="243" t="s">
        <v>1781</v>
      </c>
      <c r="C99" s="377"/>
      <c r="D99" s="244">
        <v>759000</v>
      </c>
      <c r="E99" s="275"/>
      <c r="F99" s="444"/>
      <c r="G99" s="444"/>
      <c r="H99" s="535">
        <v>46281</v>
      </c>
      <c r="I99" s="242" t="s">
        <v>1705</v>
      </c>
      <c r="J99" s="276"/>
      <c r="K99" s="243"/>
      <c r="L99" s="243"/>
      <c r="M99" s="243"/>
      <c r="N99" s="243"/>
      <c r="O99" s="243"/>
      <c r="P99" s="243"/>
      <c r="Q99" s="243"/>
      <c r="R99" s="243"/>
      <c r="S99" s="243"/>
      <c r="T99" s="243"/>
      <c r="U99" s="243"/>
      <c r="V99" s="243"/>
      <c r="W99" s="243"/>
    </row>
    <row r="100" spans="1:23" ht="15.75" customHeight="1" x14ac:dyDescent="0.25">
      <c r="A100" s="242"/>
      <c r="B100" s="243" t="s">
        <v>1807</v>
      </c>
      <c r="C100" s="377"/>
      <c r="D100" s="244">
        <f>1200000/1.08</f>
        <v>1111111.111111111</v>
      </c>
      <c r="E100" s="275"/>
      <c r="F100" s="275"/>
      <c r="G100" s="444"/>
      <c r="H100" s="535">
        <v>46275</v>
      </c>
      <c r="I100" s="242" t="s">
        <v>1705</v>
      </c>
      <c r="J100" s="276"/>
      <c r="K100" s="243"/>
      <c r="L100" s="243"/>
      <c r="M100" s="243"/>
      <c r="N100" s="243"/>
      <c r="O100" s="243"/>
      <c r="P100" s="243"/>
      <c r="Q100" s="243"/>
      <c r="R100" s="243"/>
      <c r="S100" s="243"/>
      <c r="T100" s="243"/>
      <c r="U100" s="243"/>
      <c r="V100" s="243"/>
      <c r="W100" s="243"/>
    </row>
    <row r="101" spans="1:23" ht="15.75" customHeight="1" x14ac:dyDescent="0.25">
      <c r="A101" s="242"/>
      <c r="B101" s="243" t="s">
        <v>1808</v>
      </c>
      <c r="C101" s="377"/>
      <c r="D101" s="244">
        <v>23812000</v>
      </c>
      <c r="E101" s="275"/>
      <c r="F101" s="275"/>
      <c r="G101" s="444"/>
      <c r="H101" s="535">
        <v>46289</v>
      </c>
      <c r="I101" s="242" t="s">
        <v>442</v>
      </c>
      <c r="J101" s="276"/>
      <c r="K101" s="243"/>
      <c r="L101" s="243"/>
      <c r="M101" s="243"/>
      <c r="N101" s="243"/>
      <c r="O101" s="243"/>
      <c r="P101" s="243"/>
      <c r="Q101" s="243"/>
      <c r="R101" s="243"/>
      <c r="S101" s="243"/>
      <c r="T101" s="243"/>
      <c r="U101" s="243"/>
      <c r="V101" s="243"/>
      <c r="W101" s="243"/>
    </row>
    <row r="102" spans="1:23" ht="15.75" customHeight="1" x14ac:dyDescent="0.25">
      <c r="A102" s="242"/>
      <c r="B102" s="243" t="s">
        <v>1137</v>
      </c>
      <c r="C102" s="377"/>
      <c r="D102" s="244">
        <f>436137299/1.08</f>
        <v>403830832.4074074</v>
      </c>
      <c r="E102" s="275"/>
      <c r="F102" s="275"/>
      <c r="G102" s="444"/>
      <c r="H102" s="535">
        <v>46291</v>
      </c>
      <c r="I102" s="535" t="s">
        <v>442</v>
      </c>
      <c r="J102" s="276"/>
      <c r="K102" s="243"/>
      <c r="L102" s="243"/>
      <c r="M102" s="243"/>
      <c r="N102" s="243"/>
      <c r="O102" s="243"/>
      <c r="P102" s="243"/>
      <c r="Q102" s="243"/>
      <c r="R102" s="243"/>
      <c r="S102" s="243"/>
      <c r="T102" s="243"/>
      <c r="U102" s="243"/>
      <c r="V102" s="243"/>
      <c r="W102" s="243"/>
    </row>
    <row r="103" spans="1:23" ht="15.75" customHeight="1" x14ac:dyDescent="0.25">
      <c r="A103" s="242"/>
      <c r="B103" s="243" t="s">
        <v>1812</v>
      </c>
      <c r="C103" s="377"/>
      <c r="D103" s="244">
        <v>115405</v>
      </c>
      <c r="E103" s="275"/>
      <c r="F103" s="275"/>
      <c r="G103" s="444"/>
      <c r="H103" s="535">
        <v>46293</v>
      </c>
      <c r="I103" s="535" t="s">
        <v>442</v>
      </c>
      <c r="J103" s="276"/>
      <c r="K103" s="243"/>
      <c r="L103" s="243"/>
      <c r="M103" s="243"/>
      <c r="N103" s="243"/>
      <c r="O103" s="243"/>
      <c r="P103" s="243"/>
      <c r="Q103" s="243"/>
      <c r="R103" s="243"/>
      <c r="S103" s="243"/>
      <c r="T103" s="243"/>
      <c r="U103" s="243"/>
      <c r="V103" s="243"/>
      <c r="W103" s="243"/>
    </row>
    <row r="104" spans="1:23" ht="15.75" customHeight="1" x14ac:dyDescent="0.25">
      <c r="A104" s="242"/>
      <c r="B104" s="243" t="s">
        <v>1814</v>
      </c>
      <c r="C104" s="377"/>
      <c r="D104" s="244">
        <v>20769200</v>
      </c>
      <c r="E104" s="275"/>
      <c r="F104" s="275"/>
      <c r="G104" s="444"/>
      <c r="H104" s="535">
        <v>46259</v>
      </c>
      <c r="I104" s="535" t="s">
        <v>442</v>
      </c>
      <c r="J104" s="276"/>
      <c r="K104" s="243"/>
      <c r="L104" s="243"/>
      <c r="M104" s="243"/>
      <c r="N104" s="243"/>
      <c r="O104" s="243"/>
      <c r="P104" s="243"/>
      <c r="Q104" s="243"/>
      <c r="R104" s="243"/>
      <c r="S104" s="243"/>
      <c r="T104" s="243"/>
      <c r="U104" s="243"/>
      <c r="V104" s="243"/>
      <c r="W104" s="243"/>
    </row>
    <row r="105" spans="1:23" ht="15.75" customHeight="1" x14ac:dyDescent="0.25">
      <c r="A105" s="242"/>
      <c r="B105" s="243"/>
      <c r="C105" s="377"/>
      <c r="D105" s="244"/>
      <c r="E105" s="275"/>
      <c r="F105" s="275"/>
      <c r="G105" s="444"/>
      <c r="H105" s="535"/>
      <c r="I105" s="242"/>
      <c r="J105" s="276"/>
      <c r="K105" s="243"/>
      <c r="L105" s="243"/>
      <c r="M105" s="243"/>
      <c r="N105" s="243"/>
      <c r="O105" s="243"/>
      <c r="P105" s="243"/>
      <c r="Q105" s="243"/>
      <c r="R105" s="243"/>
      <c r="S105" s="243"/>
      <c r="T105" s="243"/>
      <c r="U105" s="243"/>
      <c r="V105" s="243"/>
      <c r="W105" s="243"/>
    </row>
    <row r="106" spans="1:23" ht="15.75" customHeight="1" x14ac:dyDescent="0.25">
      <c r="A106" s="242"/>
      <c r="B106" s="243"/>
      <c r="C106" s="377"/>
      <c r="D106" s="244"/>
      <c r="E106" s="275"/>
      <c r="F106" s="275"/>
      <c r="G106" s="444"/>
      <c r="H106" s="535"/>
      <c r="I106" s="242"/>
      <c r="J106" s="276"/>
      <c r="K106" s="243"/>
      <c r="L106" s="243"/>
      <c r="M106" s="243"/>
      <c r="N106" s="243"/>
      <c r="O106" s="243"/>
      <c r="P106" s="243"/>
      <c r="Q106" s="243"/>
      <c r="R106" s="243"/>
      <c r="S106" s="243"/>
      <c r="T106" s="243"/>
      <c r="U106" s="243"/>
      <c r="V106" s="243"/>
      <c r="W106" s="243"/>
    </row>
    <row r="107" spans="1:23" ht="15.75" customHeight="1" x14ac:dyDescent="0.25">
      <c r="A107" s="242"/>
      <c r="B107" s="243"/>
      <c r="C107" s="377"/>
      <c r="D107" s="244"/>
      <c r="E107" s="275"/>
      <c r="F107" s="275"/>
      <c r="G107" s="444"/>
      <c r="H107" s="535"/>
      <c r="I107" s="242"/>
      <c r="J107" s="276"/>
      <c r="K107" s="243"/>
      <c r="L107" s="243"/>
      <c r="M107" s="243"/>
      <c r="N107" s="243"/>
      <c r="O107" s="243"/>
      <c r="P107" s="243"/>
      <c r="Q107" s="243"/>
      <c r="R107" s="243"/>
      <c r="S107" s="243"/>
      <c r="T107" s="243"/>
      <c r="U107" s="243"/>
      <c r="V107" s="243"/>
      <c r="W107" s="243"/>
    </row>
    <row r="108" spans="1:23" ht="15.75" customHeight="1" x14ac:dyDescent="0.25">
      <c r="A108" s="242"/>
      <c r="B108" s="243"/>
      <c r="C108" s="377"/>
      <c r="D108" s="244"/>
      <c r="E108" s="275"/>
      <c r="F108" s="275"/>
      <c r="G108" s="444"/>
      <c r="H108" s="535"/>
      <c r="I108" s="242"/>
      <c r="J108" s="276"/>
      <c r="K108" s="243"/>
      <c r="L108" s="243"/>
      <c r="M108" s="243"/>
      <c r="N108" s="243"/>
      <c r="O108" s="243"/>
      <c r="P108" s="243"/>
      <c r="Q108" s="243"/>
      <c r="R108" s="243"/>
      <c r="S108" s="243"/>
      <c r="T108" s="243"/>
      <c r="U108" s="243"/>
      <c r="V108" s="243"/>
      <c r="W108" s="243"/>
    </row>
    <row r="109" spans="1:23" ht="15.75" customHeight="1" x14ac:dyDescent="0.25">
      <c r="A109" s="242"/>
      <c r="B109" s="243"/>
      <c r="C109" s="377"/>
      <c r="D109" s="244"/>
      <c r="E109" s="275"/>
      <c r="F109" s="275"/>
      <c r="G109" s="444"/>
      <c r="H109" s="535"/>
      <c r="I109" s="242"/>
      <c r="J109" s="276"/>
      <c r="K109" s="243"/>
      <c r="L109" s="243"/>
      <c r="M109" s="243"/>
      <c r="N109" s="243"/>
      <c r="O109" s="243"/>
      <c r="P109" s="243"/>
      <c r="Q109" s="243"/>
      <c r="R109" s="243"/>
      <c r="S109" s="243"/>
      <c r="T109" s="243"/>
      <c r="U109" s="243"/>
      <c r="V109" s="243"/>
      <c r="W109" s="243"/>
    </row>
    <row r="110" spans="1:23" ht="15.75" customHeight="1" x14ac:dyDescent="0.25">
      <c r="A110" s="242"/>
      <c r="B110" s="243"/>
      <c r="C110" s="377"/>
      <c r="D110" s="244"/>
      <c r="E110" s="275"/>
      <c r="F110" s="275"/>
      <c r="G110" s="444"/>
      <c r="H110" s="535"/>
      <c r="I110" s="242"/>
      <c r="J110" s="276"/>
      <c r="K110" s="243"/>
      <c r="L110" s="243"/>
      <c r="M110" s="243"/>
      <c r="N110" s="243"/>
      <c r="O110" s="243"/>
      <c r="P110" s="243"/>
      <c r="Q110" s="243"/>
      <c r="R110" s="243"/>
      <c r="S110" s="243"/>
      <c r="T110" s="243"/>
      <c r="U110" s="243"/>
      <c r="V110" s="243"/>
      <c r="W110" s="243"/>
    </row>
    <row r="111" spans="1:23" ht="15.75" customHeight="1" x14ac:dyDescent="0.25">
      <c r="A111" s="242"/>
      <c r="B111" s="243"/>
      <c r="C111" s="377"/>
      <c r="D111" s="244"/>
      <c r="E111" s="275"/>
      <c r="F111" s="275"/>
      <c r="G111" s="444"/>
      <c r="H111" s="535"/>
      <c r="I111" s="242"/>
      <c r="J111" s="276"/>
      <c r="K111" s="243"/>
      <c r="L111" s="243"/>
      <c r="M111" s="243"/>
      <c r="N111" s="243"/>
      <c r="O111" s="243"/>
      <c r="P111" s="243"/>
      <c r="Q111" s="243"/>
      <c r="R111" s="243"/>
      <c r="S111" s="243"/>
      <c r="T111" s="243"/>
      <c r="U111" s="243"/>
      <c r="V111" s="243"/>
      <c r="W111" s="243"/>
    </row>
    <row r="112" spans="1:23" ht="15.75" customHeight="1" x14ac:dyDescent="0.25">
      <c r="A112" s="242"/>
      <c r="B112" s="243"/>
      <c r="C112" s="377"/>
      <c r="D112" s="244"/>
      <c r="E112" s="275"/>
      <c r="F112" s="275"/>
      <c r="G112" s="444"/>
      <c r="H112" s="535"/>
      <c r="I112" s="242"/>
      <c r="J112" s="276"/>
      <c r="K112" s="243"/>
      <c r="L112" s="243"/>
      <c r="M112" s="243"/>
      <c r="N112" s="243"/>
      <c r="O112" s="243"/>
      <c r="P112" s="243"/>
      <c r="Q112" s="243"/>
      <c r="R112" s="243"/>
      <c r="S112" s="243"/>
      <c r="T112" s="243"/>
      <c r="U112" s="243"/>
      <c r="V112" s="243"/>
      <c r="W112" s="243"/>
    </row>
    <row r="113" spans="1:23" ht="15.75" customHeight="1" x14ac:dyDescent="0.25">
      <c r="A113" s="242"/>
      <c r="B113" s="243"/>
      <c r="C113" s="377"/>
      <c r="D113" s="244"/>
      <c r="E113" s="275"/>
      <c r="F113" s="275"/>
      <c r="G113" s="444"/>
      <c r="H113" s="535"/>
      <c r="I113" s="242"/>
      <c r="J113" s="276"/>
      <c r="K113" s="243"/>
      <c r="L113" s="243"/>
      <c r="M113" s="243"/>
      <c r="N113" s="243"/>
      <c r="O113" s="243"/>
      <c r="P113" s="243"/>
      <c r="Q113" s="243"/>
      <c r="R113" s="243"/>
      <c r="S113" s="243"/>
      <c r="T113" s="243"/>
      <c r="U113" s="243"/>
      <c r="V113" s="243"/>
      <c r="W113" s="243"/>
    </row>
    <row r="114" spans="1:23" ht="15.75" customHeight="1" x14ac:dyDescent="0.25">
      <c r="A114" s="242"/>
      <c r="B114" s="243"/>
      <c r="C114" s="377"/>
      <c r="D114" s="244"/>
      <c r="E114" s="275"/>
      <c r="F114" s="275"/>
      <c r="G114" s="444"/>
      <c r="H114" s="535"/>
      <c r="I114" s="242"/>
      <c r="J114" s="276"/>
      <c r="K114" s="243"/>
      <c r="L114" s="243"/>
      <c r="M114" s="243"/>
      <c r="N114" s="243"/>
      <c r="O114" s="243"/>
      <c r="P114" s="243"/>
      <c r="Q114" s="243"/>
      <c r="R114" s="243"/>
      <c r="S114" s="243"/>
      <c r="T114" s="243"/>
      <c r="U114" s="243"/>
      <c r="V114" s="243"/>
      <c r="W114" s="243"/>
    </row>
    <row r="115" spans="1:23" ht="15.75" customHeight="1" x14ac:dyDescent="0.25">
      <c r="A115" s="242"/>
      <c r="B115" s="243"/>
      <c r="C115" s="377"/>
      <c r="D115" s="244"/>
      <c r="E115" s="275"/>
      <c r="F115" s="275"/>
      <c r="G115" s="444"/>
      <c r="H115" s="535"/>
      <c r="I115" s="242"/>
      <c r="J115" s="276"/>
      <c r="K115" s="243"/>
      <c r="L115" s="243"/>
      <c r="M115" s="243"/>
      <c r="N115" s="243"/>
      <c r="O115" s="243"/>
      <c r="P115" s="243"/>
      <c r="Q115" s="243"/>
      <c r="R115" s="243"/>
      <c r="S115" s="243"/>
      <c r="T115" s="243"/>
      <c r="U115" s="243"/>
      <c r="V115" s="243"/>
      <c r="W115" s="243"/>
    </row>
    <row r="116" spans="1:23" ht="15.75" customHeight="1" x14ac:dyDescent="0.25">
      <c r="A116" s="242"/>
      <c r="B116" s="243"/>
      <c r="C116" s="377"/>
      <c r="D116" s="244"/>
      <c r="E116" s="275"/>
      <c r="F116" s="275"/>
      <c r="G116" s="444"/>
      <c r="H116" s="535"/>
      <c r="I116" s="242"/>
      <c r="J116" s="276"/>
      <c r="K116" s="243"/>
      <c r="L116" s="243"/>
      <c r="M116" s="243"/>
      <c r="N116" s="243"/>
      <c r="O116" s="243"/>
      <c r="P116" s="243"/>
      <c r="Q116" s="243"/>
      <c r="R116" s="243"/>
      <c r="S116" s="243"/>
      <c r="T116" s="243"/>
      <c r="U116" s="243"/>
      <c r="V116" s="243"/>
      <c r="W116" s="243"/>
    </row>
    <row r="117" spans="1:23" ht="15.75" customHeight="1" x14ac:dyDescent="0.25">
      <c r="A117" s="242"/>
      <c r="B117" s="243"/>
      <c r="C117" s="377"/>
      <c r="D117" s="244"/>
      <c r="E117" s="275"/>
      <c r="F117" s="275"/>
      <c r="G117" s="444"/>
      <c r="H117" s="535"/>
      <c r="I117" s="242"/>
      <c r="J117" s="276"/>
      <c r="K117" s="243"/>
      <c r="L117" s="243"/>
      <c r="M117" s="243"/>
      <c r="N117" s="243"/>
      <c r="O117" s="243"/>
      <c r="P117" s="243"/>
      <c r="Q117" s="243"/>
      <c r="R117" s="243"/>
      <c r="S117" s="243"/>
      <c r="T117" s="243"/>
      <c r="U117" s="243"/>
      <c r="V117" s="243"/>
      <c r="W117" s="243"/>
    </row>
    <row r="118" spans="1:23" ht="15.75" customHeight="1" x14ac:dyDescent="0.25">
      <c r="A118" s="242"/>
      <c r="B118" s="243"/>
      <c r="C118" s="377"/>
      <c r="D118" s="244"/>
      <c r="E118" s="275"/>
      <c r="F118" s="275"/>
      <c r="G118" s="444"/>
      <c r="H118" s="535"/>
      <c r="I118" s="242"/>
      <c r="J118" s="276"/>
      <c r="K118" s="243"/>
      <c r="L118" s="243"/>
      <c r="M118" s="243"/>
      <c r="N118" s="243"/>
      <c r="O118" s="243"/>
      <c r="P118" s="243"/>
      <c r="Q118" s="243"/>
      <c r="R118" s="243"/>
      <c r="S118" s="243"/>
      <c r="T118" s="243"/>
      <c r="U118" s="243"/>
      <c r="V118" s="243"/>
      <c r="W118" s="243"/>
    </row>
    <row r="119" spans="1:23" ht="15.75" customHeight="1" x14ac:dyDescent="0.25">
      <c r="A119" s="242"/>
      <c r="B119" s="243"/>
      <c r="C119" s="377"/>
      <c r="D119" s="244"/>
      <c r="E119" s="275"/>
      <c r="F119" s="275"/>
      <c r="G119" s="444"/>
      <c r="H119" s="535"/>
      <c r="I119" s="242"/>
      <c r="J119" s="276"/>
      <c r="K119" s="243"/>
      <c r="L119" s="243"/>
      <c r="M119" s="243"/>
      <c r="N119" s="243"/>
      <c r="O119" s="243"/>
      <c r="P119" s="243"/>
      <c r="Q119" s="243"/>
      <c r="R119" s="243"/>
      <c r="S119" s="243"/>
      <c r="T119" s="243"/>
      <c r="U119" s="243"/>
      <c r="V119" s="243"/>
      <c r="W119" s="243"/>
    </row>
    <row r="120" spans="1:23" ht="15.75" customHeight="1" x14ac:dyDescent="0.25">
      <c r="A120" s="242"/>
      <c r="B120" s="243"/>
      <c r="C120" s="377"/>
      <c r="D120" s="244"/>
      <c r="E120" s="275"/>
      <c r="F120" s="275"/>
      <c r="G120" s="444"/>
      <c r="H120" s="535"/>
      <c r="I120" s="242"/>
      <c r="J120" s="276"/>
      <c r="K120" s="243"/>
      <c r="L120" s="243"/>
      <c r="M120" s="243"/>
      <c r="N120" s="243"/>
      <c r="O120" s="243"/>
      <c r="P120" s="243"/>
      <c r="Q120" s="243"/>
      <c r="R120" s="243"/>
      <c r="S120" s="243"/>
      <c r="T120" s="243"/>
      <c r="U120" s="243"/>
      <c r="V120" s="243"/>
      <c r="W120" s="243"/>
    </row>
    <row r="121" spans="1:23" ht="15.75" customHeight="1" x14ac:dyDescent="0.25">
      <c r="A121" s="242"/>
      <c r="B121" s="243"/>
      <c r="C121" s="377"/>
      <c r="D121" s="244"/>
      <c r="E121" s="275"/>
      <c r="F121" s="275"/>
      <c r="G121" s="444"/>
      <c r="H121" s="535"/>
      <c r="I121" s="242"/>
      <c r="J121" s="276"/>
      <c r="K121" s="243"/>
      <c r="L121" s="243"/>
      <c r="M121" s="243"/>
      <c r="N121" s="243"/>
      <c r="O121" s="243"/>
      <c r="P121" s="243"/>
      <c r="Q121" s="243"/>
      <c r="R121" s="243"/>
      <c r="S121" s="243"/>
      <c r="T121" s="243"/>
      <c r="U121" s="243"/>
      <c r="V121" s="243"/>
      <c r="W121" s="243"/>
    </row>
    <row r="122" spans="1:23" ht="15.75" customHeight="1" x14ac:dyDescent="0.25">
      <c r="A122" s="242"/>
      <c r="B122" s="243"/>
      <c r="C122" s="377"/>
      <c r="D122" s="244"/>
      <c r="E122" s="275"/>
      <c r="F122" s="275"/>
      <c r="G122" s="444"/>
      <c r="H122" s="535"/>
      <c r="I122" s="242"/>
      <c r="J122" s="276"/>
      <c r="K122" s="243"/>
      <c r="L122" s="243"/>
      <c r="M122" s="243"/>
      <c r="N122" s="243"/>
      <c r="O122" s="243"/>
      <c r="P122" s="243"/>
      <c r="Q122" s="243"/>
      <c r="R122" s="243"/>
      <c r="S122" s="243"/>
      <c r="T122" s="243"/>
      <c r="U122" s="243"/>
      <c r="V122" s="243"/>
      <c r="W122" s="243"/>
    </row>
    <row r="123" spans="1:23" ht="15.75" customHeight="1" x14ac:dyDescent="0.25">
      <c r="A123" s="242"/>
      <c r="B123" s="243"/>
      <c r="C123" s="377"/>
      <c r="D123" s="244"/>
      <c r="E123" s="275"/>
      <c r="F123" s="275"/>
      <c r="G123" s="444"/>
      <c r="H123" s="535"/>
      <c r="I123" s="242"/>
      <c r="J123" s="276"/>
      <c r="K123" s="243"/>
      <c r="L123" s="243"/>
      <c r="M123" s="243"/>
      <c r="N123" s="243"/>
      <c r="O123" s="243"/>
      <c r="P123" s="243"/>
      <c r="Q123" s="243"/>
      <c r="R123" s="243"/>
      <c r="S123" s="243"/>
      <c r="T123" s="243"/>
      <c r="U123" s="243"/>
      <c r="V123" s="243"/>
      <c r="W123" s="243"/>
    </row>
    <row r="124" spans="1:23" ht="15.75" customHeight="1" x14ac:dyDescent="0.25">
      <c r="A124" s="242"/>
      <c r="B124" s="243"/>
      <c r="C124" s="377"/>
      <c r="D124" s="244"/>
      <c r="E124" s="275"/>
      <c r="F124" s="275"/>
      <c r="G124" s="444"/>
      <c r="H124" s="535"/>
      <c r="I124" s="242"/>
      <c r="J124" s="276"/>
      <c r="K124" s="243"/>
      <c r="L124" s="243"/>
      <c r="M124" s="243"/>
      <c r="N124" s="243"/>
      <c r="O124" s="243"/>
      <c r="P124" s="243"/>
      <c r="Q124" s="243"/>
      <c r="R124" s="243"/>
      <c r="S124" s="243"/>
      <c r="T124" s="243"/>
      <c r="U124" s="243"/>
      <c r="V124" s="243"/>
      <c r="W124" s="243"/>
    </row>
    <row r="125" spans="1:23" ht="15.75" customHeight="1" x14ac:dyDescent="0.25">
      <c r="A125" s="242"/>
      <c r="B125" s="243"/>
      <c r="C125" s="377"/>
      <c r="D125" s="244"/>
      <c r="E125" s="275"/>
      <c r="F125" s="275"/>
      <c r="G125" s="444"/>
      <c r="H125" s="535"/>
      <c r="I125" s="242"/>
      <c r="J125" s="276"/>
      <c r="K125" s="243"/>
      <c r="L125" s="243"/>
      <c r="M125" s="243"/>
      <c r="N125" s="243"/>
      <c r="O125" s="243"/>
      <c r="P125" s="243"/>
      <c r="Q125" s="243"/>
      <c r="R125" s="243"/>
      <c r="S125" s="243"/>
      <c r="T125" s="243"/>
      <c r="U125" s="243"/>
      <c r="V125" s="243"/>
      <c r="W125" s="243"/>
    </row>
    <row r="126" spans="1:23" ht="15.75" customHeight="1" x14ac:dyDescent="0.25">
      <c r="A126" s="242"/>
      <c r="B126" s="243"/>
      <c r="C126" s="377"/>
      <c r="D126" s="244"/>
      <c r="E126" s="275"/>
      <c r="F126" s="275"/>
      <c r="G126" s="444"/>
      <c r="H126" s="535"/>
      <c r="I126" s="242"/>
      <c r="J126" s="276"/>
      <c r="K126" s="243"/>
      <c r="L126" s="243"/>
      <c r="M126" s="243"/>
      <c r="N126" s="243"/>
      <c r="O126" s="243"/>
      <c r="P126" s="243"/>
      <c r="Q126" s="243"/>
      <c r="R126" s="243"/>
      <c r="S126" s="243"/>
      <c r="T126" s="243"/>
      <c r="U126" s="243"/>
      <c r="V126" s="243"/>
      <c r="W126" s="243"/>
    </row>
    <row r="127" spans="1:23" ht="15.75" customHeight="1" x14ac:dyDescent="0.25">
      <c r="A127" s="242"/>
      <c r="B127" s="243"/>
      <c r="C127" s="377"/>
      <c r="D127" s="244"/>
      <c r="E127" s="275"/>
      <c r="F127" s="275"/>
      <c r="G127" s="444"/>
      <c r="H127" s="535"/>
      <c r="I127" s="242"/>
      <c r="J127" s="276"/>
      <c r="K127" s="243"/>
      <c r="L127" s="243"/>
      <c r="M127" s="243"/>
      <c r="N127" s="243"/>
      <c r="O127" s="243"/>
      <c r="P127" s="243"/>
      <c r="Q127" s="243"/>
      <c r="R127" s="243"/>
      <c r="S127" s="243"/>
      <c r="T127" s="243"/>
      <c r="U127" s="243"/>
      <c r="V127" s="243"/>
      <c r="W127" s="243"/>
    </row>
    <row r="128" spans="1:23" ht="15.75" customHeight="1" x14ac:dyDescent="0.25">
      <c r="A128" s="242"/>
      <c r="B128" s="243"/>
      <c r="C128" s="377"/>
      <c r="D128" s="244"/>
      <c r="E128" s="275"/>
      <c r="F128" s="275"/>
      <c r="G128" s="444"/>
      <c r="H128" s="535"/>
      <c r="I128" s="242"/>
      <c r="J128" s="276"/>
      <c r="K128" s="243"/>
      <c r="L128" s="243"/>
      <c r="M128" s="243"/>
      <c r="N128" s="243"/>
      <c r="O128" s="243"/>
      <c r="P128" s="243"/>
      <c r="Q128" s="243"/>
      <c r="R128" s="243"/>
      <c r="S128" s="243"/>
      <c r="T128" s="243"/>
      <c r="U128" s="243"/>
      <c r="V128" s="243"/>
      <c r="W128" s="243"/>
    </row>
    <row r="129" spans="1:23" ht="15.75" customHeight="1" x14ac:dyDescent="0.25">
      <c r="A129" s="242"/>
      <c r="B129" s="243"/>
      <c r="C129" s="377"/>
      <c r="D129" s="244"/>
      <c r="E129" s="275"/>
      <c r="F129" s="275"/>
      <c r="G129" s="444"/>
      <c r="H129" s="535"/>
      <c r="I129" s="242"/>
      <c r="J129" s="276"/>
      <c r="K129" s="243"/>
      <c r="L129" s="243"/>
      <c r="M129" s="243"/>
      <c r="N129" s="243"/>
      <c r="O129" s="243"/>
      <c r="P129" s="243"/>
      <c r="Q129" s="243"/>
      <c r="R129" s="243"/>
      <c r="S129" s="243"/>
      <c r="T129" s="243"/>
      <c r="U129" s="243"/>
      <c r="V129" s="243"/>
      <c r="W129" s="243"/>
    </row>
    <row r="130" spans="1:23" ht="15.75" customHeight="1" x14ac:dyDescent="0.25">
      <c r="A130" s="242"/>
      <c r="B130" s="243"/>
      <c r="C130" s="377"/>
      <c r="D130" s="244"/>
      <c r="E130" s="275"/>
      <c r="F130" s="275"/>
      <c r="G130" s="444"/>
      <c r="H130" s="535"/>
      <c r="I130" s="242"/>
      <c r="J130" s="276"/>
      <c r="K130" s="243"/>
      <c r="L130" s="243"/>
      <c r="M130" s="243"/>
      <c r="N130" s="243"/>
      <c r="O130" s="243"/>
      <c r="P130" s="243"/>
      <c r="Q130" s="243"/>
      <c r="R130" s="243"/>
      <c r="S130" s="243"/>
      <c r="T130" s="243"/>
      <c r="U130" s="243"/>
      <c r="V130" s="243"/>
      <c r="W130" s="243"/>
    </row>
    <row r="131" spans="1:23" ht="15.75" customHeight="1" x14ac:dyDescent="0.25">
      <c r="A131" s="242"/>
      <c r="B131" s="243"/>
      <c r="C131" s="377"/>
      <c r="D131" s="244"/>
      <c r="E131" s="275"/>
      <c r="F131" s="275"/>
      <c r="G131" s="444"/>
      <c r="H131" s="535"/>
      <c r="I131" s="242"/>
      <c r="J131" s="276"/>
      <c r="K131" s="243"/>
      <c r="L131" s="243"/>
      <c r="M131" s="243"/>
      <c r="N131" s="243"/>
      <c r="O131" s="243"/>
      <c r="P131" s="243"/>
      <c r="Q131" s="243"/>
      <c r="R131" s="243"/>
      <c r="S131" s="243"/>
      <c r="T131" s="243"/>
      <c r="U131" s="243"/>
      <c r="V131" s="243"/>
      <c r="W131" s="243"/>
    </row>
    <row r="132" spans="1:23" ht="15.75" customHeight="1" x14ac:dyDescent="0.25">
      <c r="A132" s="242"/>
      <c r="B132" s="243"/>
      <c r="C132" s="377"/>
      <c r="D132" s="244"/>
      <c r="E132" s="275"/>
      <c r="F132" s="275"/>
      <c r="G132" s="444"/>
      <c r="H132" s="535"/>
      <c r="I132" s="242"/>
      <c r="J132" s="276"/>
      <c r="K132" s="243"/>
      <c r="L132" s="243"/>
      <c r="M132" s="243"/>
      <c r="N132" s="243"/>
      <c r="O132" s="243"/>
      <c r="P132" s="243"/>
      <c r="Q132" s="243"/>
      <c r="R132" s="243"/>
      <c r="S132" s="243"/>
      <c r="T132" s="243"/>
      <c r="U132" s="243"/>
      <c r="V132" s="243"/>
      <c r="W132" s="243"/>
    </row>
    <row r="133" spans="1:23" ht="15.75" customHeight="1" x14ac:dyDescent="0.25">
      <c r="A133" s="242"/>
      <c r="B133" s="243"/>
      <c r="C133" s="377"/>
      <c r="D133" s="244"/>
      <c r="E133" s="275"/>
      <c r="F133" s="275"/>
      <c r="G133" s="444"/>
      <c r="H133" s="535"/>
      <c r="I133" s="242"/>
      <c r="J133" s="276"/>
      <c r="K133" s="243"/>
      <c r="L133" s="243"/>
      <c r="M133" s="243"/>
      <c r="N133" s="243"/>
      <c r="O133" s="243"/>
      <c r="P133" s="243"/>
      <c r="Q133" s="243"/>
      <c r="R133" s="243"/>
      <c r="S133" s="243"/>
      <c r="T133" s="243"/>
      <c r="U133" s="243"/>
      <c r="V133" s="243"/>
      <c r="W133" s="243"/>
    </row>
    <row r="134" spans="1:23" ht="15.75" customHeight="1" x14ac:dyDescent="0.25">
      <c r="A134" s="242"/>
      <c r="B134" s="243"/>
      <c r="C134" s="377"/>
      <c r="D134" s="244"/>
      <c r="E134" s="275"/>
      <c r="F134" s="275"/>
      <c r="G134" s="444"/>
      <c r="H134" s="535"/>
      <c r="I134" s="242"/>
      <c r="J134" s="276"/>
      <c r="K134" s="243"/>
      <c r="L134" s="243"/>
      <c r="M134" s="243"/>
      <c r="N134" s="243"/>
      <c r="O134" s="243"/>
      <c r="P134" s="243"/>
      <c r="Q134" s="243"/>
      <c r="R134" s="243"/>
      <c r="S134" s="243"/>
      <c r="T134" s="243"/>
      <c r="U134" s="243"/>
      <c r="V134" s="243"/>
      <c r="W134" s="243"/>
    </row>
    <row r="135" spans="1:23" ht="15.75" customHeight="1" x14ac:dyDescent="0.25">
      <c r="A135" s="242"/>
      <c r="B135" s="243"/>
      <c r="C135" s="377"/>
      <c r="D135" s="244"/>
      <c r="E135" s="275"/>
      <c r="F135" s="275"/>
      <c r="G135" s="444"/>
      <c r="H135" s="535"/>
      <c r="I135" s="242"/>
      <c r="J135" s="276"/>
      <c r="K135" s="243"/>
      <c r="L135" s="243"/>
      <c r="M135" s="243"/>
      <c r="N135" s="243"/>
      <c r="O135" s="243"/>
      <c r="P135" s="243"/>
      <c r="Q135" s="243"/>
      <c r="R135" s="243"/>
      <c r="S135" s="243"/>
      <c r="T135" s="243"/>
      <c r="U135" s="243"/>
      <c r="V135" s="243"/>
      <c r="W135" s="243"/>
    </row>
    <row r="136" spans="1:23" ht="15.75" customHeight="1" x14ac:dyDescent="0.25">
      <c r="A136" s="242"/>
      <c r="B136" s="243"/>
      <c r="C136" s="377"/>
      <c r="D136" s="244"/>
      <c r="E136" s="275"/>
      <c r="F136" s="275"/>
      <c r="G136" s="444"/>
      <c r="H136" s="535"/>
      <c r="I136" s="242"/>
      <c r="J136" s="276"/>
      <c r="K136" s="243"/>
      <c r="L136" s="243"/>
      <c r="M136" s="243"/>
      <c r="N136" s="243"/>
      <c r="O136" s="243"/>
      <c r="P136" s="243"/>
      <c r="Q136" s="243"/>
      <c r="R136" s="243"/>
      <c r="S136" s="243"/>
      <c r="T136" s="243"/>
      <c r="U136" s="243"/>
      <c r="V136" s="243"/>
      <c r="W136" s="243"/>
    </row>
    <row r="137" spans="1:23" ht="15.75" customHeight="1" x14ac:dyDescent="0.25">
      <c r="A137" s="242"/>
      <c r="B137" s="243"/>
      <c r="C137" s="377"/>
      <c r="D137" s="244"/>
      <c r="E137" s="275"/>
      <c r="F137" s="275"/>
      <c r="G137" s="444"/>
      <c r="H137" s="535"/>
      <c r="I137" s="242"/>
      <c r="J137" s="276"/>
      <c r="K137" s="243"/>
      <c r="L137" s="243"/>
      <c r="M137" s="243"/>
      <c r="N137" s="243"/>
      <c r="O137" s="243"/>
      <c r="P137" s="243"/>
      <c r="Q137" s="243"/>
      <c r="R137" s="243"/>
      <c r="S137" s="243"/>
      <c r="T137" s="243"/>
      <c r="U137" s="243"/>
      <c r="V137" s="243"/>
      <c r="W137" s="243"/>
    </row>
    <row r="138" spans="1:23" ht="15.75" customHeight="1" x14ac:dyDescent="0.25">
      <c r="A138" s="242"/>
      <c r="B138" s="243"/>
      <c r="C138" s="377"/>
      <c r="D138" s="244"/>
      <c r="E138" s="275"/>
      <c r="F138" s="275"/>
      <c r="G138" s="444"/>
      <c r="H138" s="535"/>
      <c r="I138" s="242"/>
      <c r="J138" s="276"/>
      <c r="K138" s="243"/>
      <c r="L138" s="243"/>
      <c r="M138" s="243"/>
      <c r="N138" s="243"/>
      <c r="O138" s="243"/>
      <c r="P138" s="243"/>
      <c r="Q138" s="243"/>
      <c r="R138" s="243"/>
      <c r="S138" s="243"/>
      <c r="T138" s="243"/>
      <c r="U138" s="243"/>
      <c r="V138" s="243"/>
      <c r="W138" s="243"/>
    </row>
    <row r="139" spans="1:23" ht="15.75" customHeight="1" x14ac:dyDescent="0.25">
      <c r="A139" s="242"/>
      <c r="B139" s="243"/>
      <c r="C139" s="377"/>
      <c r="D139" s="244"/>
      <c r="E139" s="275"/>
      <c r="F139" s="275"/>
      <c r="G139" s="444"/>
      <c r="H139" s="535"/>
      <c r="I139" s="242"/>
      <c r="J139" s="276"/>
      <c r="K139" s="243"/>
      <c r="L139" s="243"/>
      <c r="M139" s="243"/>
      <c r="N139" s="243"/>
      <c r="O139" s="243"/>
      <c r="P139" s="243"/>
      <c r="Q139" s="243"/>
      <c r="R139" s="243"/>
      <c r="S139" s="243"/>
      <c r="T139" s="243"/>
      <c r="U139" s="243"/>
      <c r="V139" s="243"/>
      <c r="W139" s="243"/>
    </row>
    <row r="140" spans="1:23" ht="15.75" customHeight="1" x14ac:dyDescent="0.25">
      <c r="A140" s="242"/>
      <c r="B140" s="243"/>
      <c r="C140" s="377"/>
      <c r="D140" s="244"/>
      <c r="E140" s="275"/>
      <c r="F140" s="275"/>
      <c r="G140" s="444"/>
      <c r="H140" s="535"/>
      <c r="I140" s="242"/>
      <c r="J140" s="276"/>
      <c r="K140" s="243"/>
      <c r="L140" s="243"/>
      <c r="M140" s="243"/>
      <c r="N140" s="243"/>
      <c r="O140" s="243"/>
      <c r="P140" s="243"/>
      <c r="Q140" s="243"/>
      <c r="R140" s="243"/>
      <c r="S140" s="243"/>
      <c r="T140" s="243"/>
      <c r="U140" s="243"/>
      <c r="V140" s="243"/>
      <c r="W140" s="243"/>
    </row>
    <row r="141" spans="1:23" ht="15.75" customHeight="1" x14ac:dyDescent="0.25">
      <c r="A141" s="242"/>
      <c r="B141" s="243"/>
      <c r="C141" s="377"/>
      <c r="D141" s="244"/>
      <c r="E141" s="275"/>
      <c r="F141" s="275"/>
      <c r="G141" s="444"/>
      <c r="H141" s="535"/>
      <c r="I141" s="242"/>
      <c r="J141" s="276"/>
      <c r="K141" s="243"/>
      <c r="L141" s="243"/>
      <c r="M141" s="243"/>
      <c r="N141" s="243"/>
      <c r="O141" s="243"/>
      <c r="P141" s="243"/>
      <c r="Q141" s="243"/>
      <c r="R141" s="243"/>
      <c r="S141" s="243"/>
      <c r="T141" s="243"/>
      <c r="U141" s="243"/>
      <c r="V141" s="243"/>
      <c r="W141" s="243"/>
    </row>
    <row r="142" spans="1:23" ht="15.75" customHeight="1" x14ac:dyDescent="0.25">
      <c r="A142" s="242"/>
      <c r="B142" s="243"/>
      <c r="C142" s="377"/>
      <c r="D142" s="244"/>
      <c r="E142" s="275"/>
      <c r="F142" s="275"/>
      <c r="G142" s="444"/>
      <c r="H142" s="535"/>
      <c r="I142" s="242"/>
      <c r="J142" s="276"/>
      <c r="K142" s="243"/>
      <c r="L142" s="243"/>
      <c r="M142" s="243"/>
      <c r="N142" s="243"/>
      <c r="O142" s="243"/>
      <c r="P142" s="243"/>
      <c r="Q142" s="243"/>
      <c r="R142" s="243"/>
      <c r="S142" s="243"/>
      <c r="T142" s="243"/>
      <c r="U142" s="243"/>
      <c r="V142" s="243"/>
      <c r="W142" s="243"/>
    </row>
    <row r="143" spans="1:23" ht="15.75" customHeight="1" x14ac:dyDescent="0.25">
      <c r="A143" s="242"/>
      <c r="B143" s="243"/>
      <c r="C143" s="377"/>
      <c r="D143" s="244"/>
      <c r="E143" s="275"/>
      <c r="F143" s="275"/>
      <c r="G143" s="444"/>
      <c r="H143" s="535"/>
      <c r="I143" s="242"/>
      <c r="J143" s="276"/>
      <c r="K143" s="243"/>
      <c r="L143" s="243"/>
      <c r="M143" s="243"/>
      <c r="N143" s="243"/>
      <c r="O143" s="243"/>
      <c r="P143" s="243"/>
      <c r="Q143" s="243"/>
      <c r="R143" s="243"/>
      <c r="S143" s="243"/>
      <c r="T143" s="243"/>
      <c r="U143" s="243"/>
      <c r="V143" s="243"/>
      <c r="W143" s="243"/>
    </row>
    <row r="144" spans="1:23" ht="15.75" customHeight="1" x14ac:dyDescent="0.25">
      <c r="A144" s="242"/>
      <c r="B144" s="243"/>
      <c r="C144" s="377"/>
      <c r="D144" s="244"/>
      <c r="E144" s="275"/>
      <c r="F144" s="275"/>
      <c r="G144" s="444"/>
      <c r="H144" s="535"/>
      <c r="I144" s="242"/>
      <c r="J144" s="276"/>
      <c r="K144" s="243"/>
      <c r="L144" s="243"/>
      <c r="M144" s="243"/>
      <c r="N144" s="243"/>
      <c r="O144" s="243"/>
      <c r="P144" s="243"/>
      <c r="Q144" s="243"/>
      <c r="R144" s="243"/>
      <c r="S144" s="243"/>
      <c r="T144" s="243"/>
      <c r="U144" s="243"/>
      <c r="V144" s="243"/>
      <c r="W144" s="243"/>
    </row>
    <row r="145" spans="1:23" ht="15.75" customHeight="1" x14ac:dyDescent="0.25">
      <c r="A145" s="242"/>
      <c r="B145" s="243"/>
      <c r="C145" s="377"/>
      <c r="D145" s="244"/>
      <c r="E145" s="275"/>
      <c r="F145" s="275"/>
      <c r="G145" s="444"/>
      <c r="H145" s="535"/>
      <c r="I145" s="242"/>
      <c r="J145" s="276"/>
      <c r="K145" s="243"/>
      <c r="L145" s="243"/>
      <c r="M145" s="243"/>
      <c r="N145" s="243"/>
      <c r="O145" s="243"/>
      <c r="P145" s="243"/>
      <c r="Q145" s="243"/>
      <c r="R145" s="243"/>
      <c r="S145" s="243"/>
      <c r="T145" s="243"/>
      <c r="U145" s="243"/>
      <c r="V145" s="243"/>
      <c r="W145" s="243"/>
    </row>
    <row r="146" spans="1:23" ht="15.75" customHeight="1" x14ac:dyDescent="0.25">
      <c r="A146" s="242"/>
      <c r="B146" s="243"/>
      <c r="C146" s="377"/>
      <c r="D146" s="244"/>
      <c r="E146" s="275"/>
      <c r="F146" s="275"/>
      <c r="G146" s="444"/>
      <c r="H146" s="535"/>
      <c r="I146" s="242"/>
      <c r="J146" s="276"/>
      <c r="K146" s="243"/>
      <c r="L146" s="243"/>
      <c r="M146" s="243"/>
      <c r="N146" s="243"/>
      <c r="O146" s="243"/>
      <c r="P146" s="243"/>
      <c r="Q146" s="243"/>
      <c r="R146" s="243"/>
      <c r="S146" s="243"/>
      <c r="T146" s="243"/>
      <c r="U146" s="243"/>
      <c r="V146" s="243"/>
      <c r="W146" s="243"/>
    </row>
    <row r="147" spans="1:23" ht="15.75" customHeight="1" x14ac:dyDescent="0.25">
      <c r="A147" s="242"/>
      <c r="B147" s="243"/>
      <c r="C147" s="377"/>
      <c r="D147" s="244"/>
      <c r="E147" s="275"/>
      <c r="F147" s="275"/>
      <c r="G147" s="444"/>
      <c r="H147" s="535"/>
      <c r="I147" s="242"/>
      <c r="J147" s="276"/>
      <c r="K147" s="243"/>
      <c r="L147" s="243"/>
      <c r="M147" s="243"/>
      <c r="N147" s="243"/>
      <c r="O147" s="243"/>
      <c r="P147" s="243"/>
      <c r="Q147" s="243"/>
      <c r="R147" s="243"/>
      <c r="S147" s="243"/>
      <c r="T147" s="243"/>
      <c r="U147" s="243"/>
      <c r="V147" s="243"/>
      <c r="W147" s="243"/>
    </row>
    <row r="148" spans="1:23" ht="15.75" customHeight="1" x14ac:dyDescent="0.25">
      <c r="A148" s="242"/>
      <c r="B148" s="243"/>
      <c r="C148" s="377"/>
      <c r="D148" s="244"/>
      <c r="E148" s="275"/>
      <c r="F148" s="275"/>
      <c r="G148" s="444"/>
      <c r="H148" s="535"/>
      <c r="I148" s="242"/>
      <c r="J148" s="276"/>
      <c r="K148" s="243"/>
      <c r="L148" s="243"/>
      <c r="M148" s="243"/>
      <c r="N148" s="243"/>
      <c r="O148" s="243"/>
      <c r="P148" s="243"/>
      <c r="Q148" s="243"/>
      <c r="R148" s="243"/>
      <c r="S148" s="243"/>
      <c r="T148" s="243"/>
      <c r="U148" s="243"/>
      <c r="V148" s="243"/>
      <c r="W148" s="243"/>
    </row>
    <row r="149" spans="1:23" ht="15.75" customHeight="1" x14ac:dyDescent="0.25">
      <c r="A149" s="242"/>
      <c r="B149" s="243"/>
      <c r="C149" s="377"/>
      <c r="D149" s="244"/>
      <c r="E149" s="275"/>
      <c r="F149" s="275"/>
      <c r="G149" s="444"/>
      <c r="H149" s="535"/>
      <c r="I149" s="242"/>
      <c r="J149" s="276"/>
      <c r="K149" s="243"/>
      <c r="L149" s="243"/>
      <c r="M149" s="243"/>
      <c r="N149" s="243"/>
      <c r="O149" s="243"/>
      <c r="P149" s="243"/>
      <c r="Q149" s="243"/>
      <c r="R149" s="243"/>
      <c r="S149" s="243"/>
      <c r="T149" s="243"/>
      <c r="U149" s="243"/>
      <c r="V149" s="243"/>
      <c r="W149" s="243"/>
    </row>
    <row r="150" spans="1:23" ht="25.5" customHeight="1" x14ac:dyDescent="0.25">
      <c r="A150" s="242"/>
      <c r="B150" s="243"/>
      <c r="C150" s="377"/>
      <c r="D150" s="244"/>
      <c r="E150" s="275"/>
      <c r="F150" s="275"/>
      <c r="G150" s="444"/>
      <c r="H150" s="535"/>
      <c r="I150" s="242"/>
      <c r="J150" s="276"/>
      <c r="K150" s="243"/>
      <c r="L150" s="243"/>
      <c r="M150" s="243"/>
      <c r="N150" s="243"/>
      <c r="O150" s="243"/>
      <c r="P150" s="243"/>
      <c r="Q150" s="243"/>
      <c r="R150" s="243"/>
      <c r="S150" s="243"/>
      <c r="T150" s="243"/>
      <c r="U150" s="243"/>
      <c r="V150" s="243"/>
      <c r="W150" s="243"/>
    </row>
    <row r="151" spans="1:23" ht="30" customHeight="1" x14ac:dyDescent="0.25">
      <c r="A151" s="242"/>
      <c r="B151" s="243"/>
      <c r="C151" s="377"/>
      <c r="D151" s="244"/>
      <c r="E151" s="275"/>
      <c r="F151" s="275"/>
      <c r="G151" s="444"/>
      <c r="H151" s="535"/>
      <c r="I151" s="242"/>
      <c r="J151" s="276"/>
      <c r="K151" s="243"/>
      <c r="L151" s="243"/>
      <c r="M151" s="243"/>
      <c r="N151" s="243"/>
      <c r="O151" s="243"/>
      <c r="P151" s="243"/>
      <c r="Q151" s="243"/>
      <c r="R151" s="243"/>
      <c r="S151" s="243"/>
      <c r="T151" s="243"/>
      <c r="U151" s="243"/>
      <c r="V151" s="243"/>
      <c r="W151" s="243"/>
    </row>
    <row r="152" spans="1:23" ht="15.75" customHeight="1" x14ac:dyDescent="0.25">
      <c r="A152" s="242"/>
      <c r="B152" s="243"/>
      <c r="C152" s="377"/>
      <c r="D152" s="244"/>
      <c r="E152" s="275"/>
      <c r="F152" s="275"/>
      <c r="G152" s="444"/>
      <c r="H152" s="535"/>
      <c r="I152" s="242"/>
      <c r="J152" s="276"/>
      <c r="K152" s="243"/>
      <c r="L152" s="243"/>
      <c r="M152" s="243"/>
      <c r="N152" s="243"/>
      <c r="O152" s="243"/>
      <c r="P152" s="243"/>
      <c r="Q152" s="243"/>
      <c r="R152" s="243"/>
      <c r="S152" s="243"/>
      <c r="T152" s="243"/>
      <c r="U152" s="243"/>
      <c r="V152" s="243"/>
      <c r="W152" s="243"/>
    </row>
    <row r="153" spans="1:23" ht="15.75" customHeight="1" x14ac:dyDescent="0.25">
      <c r="A153" s="242"/>
      <c r="B153" s="243"/>
      <c r="C153" s="377"/>
      <c r="D153" s="244"/>
      <c r="E153" s="275"/>
      <c r="F153" s="275"/>
      <c r="G153" s="444"/>
      <c r="H153" s="535"/>
      <c r="I153" s="242"/>
      <c r="J153" s="276"/>
      <c r="K153" s="243"/>
      <c r="L153" s="243"/>
      <c r="M153" s="243"/>
      <c r="N153" s="243"/>
      <c r="O153" s="243"/>
      <c r="P153" s="243"/>
      <c r="Q153" s="243"/>
      <c r="R153" s="243"/>
      <c r="S153" s="243"/>
      <c r="T153" s="243"/>
      <c r="U153" s="243"/>
      <c r="V153" s="243"/>
      <c r="W153" s="243"/>
    </row>
    <row r="154" spans="1:23" ht="15.75" customHeight="1" x14ac:dyDescent="0.25">
      <c r="A154" s="242"/>
      <c r="B154" s="243"/>
      <c r="C154" s="377"/>
      <c r="D154" s="244"/>
      <c r="E154" s="275"/>
      <c r="F154" s="275"/>
      <c r="G154" s="444"/>
      <c r="H154" s="535"/>
      <c r="I154" s="242"/>
      <c r="J154" s="276"/>
      <c r="K154" s="243"/>
      <c r="L154" s="243"/>
      <c r="M154" s="243"/>
      <c r="N154" s="243"/>
      <c r="O154" s="243"/>
      <c r="P154" s="243"/>
      <c r="Q154" s="243"/>
      <c r="R154" s="243"/>
      <c r="S154" s="243"/>
      <c r="T154" s="243"/>
      <c r="U154" s="243"/>
      <c r="V154" s="243"/>
      <c r="W154" s="243"/>
    </row>
    <row r="155" spans="1:23" ht="15.75" customHeight="1" x14ac:dyDescent="0.25">
      <c r="A155" s="242"/>
      <c r="B155" s="243"/>
      <c r="C155" s="377"/>
      <c r="D155" s="244"/>
      <c r="E155" s="275"/>
      <c r="F155" s="275"/>
      <c r="G155" s="444"/>
      <c r="H155" s="535"/>
      <c r="I155" s="242"/>
      <c r="J155" s="276"/>
      <c r="K155" s="243"/>
      <c r="L155" s="243"/>
      <c r="M155" s="243"/>
      <c r="N155" s="243"/>
      <c r="O155" s="243"/>
      <c r="P155" s="243"/>
      <c r="Q155" s="243"/>
      <c r="R155" s="243"/>
      <c r="S155" s="243"/>
      <c r="T155" s="243"/>
      <c r="U155" s="243"/>
      <c r="V155" s="243"/>
      <c r="W155" s="243"/>
    </row>
    <row r="156" spans="1:23" ht="15.75" customHeight="1" x14ac:dyDescent="0.25">
      <c r="A156" s="242"/>
      <c r="B156" s="243"/>
      <c r="C156" s="377"/>
      <c r="D156" s="244"/>
      <c r="E156" s="275"/>
      <c r="F156" s="275"/>
      <c r="G156" s="444"/>
      <c r="H156" s="535"/>
      <c r="I156" s="242"/>
      <c r="J156" s="276"/>
      <c r="K156" s="243"/>
      <c r="L156" s="243"/>
      <c r="M156" s="243"/>
      <c r="N156" s="243"/>
      <c r="O156" s="243"/>
      <c r="P156" s="243"/>
      <c r="Q156" s="243"/>
      <c r="R156" s="243"/>
      <c r="S156" s="243"/>
      <c r="T156" s="243"/>
      <c r="U156" s="243"/>
      <c r="V156" s="243"/>
      <c r="W156" s="243"/>
    </row>
    <row r="157" spans="1:23" ht="15.75" customHeight="1" x14ac:dyDescent="0.25">
      <c r="A157" s="242"/>
      <c r="B157" s="243"/>
      <c r="C157" s="377"/>
      <c r="D157" s="244"/>
      <c r="E157" s="275"/>
      <c r="F157" s="275"/>
      <c r="G157" s="444"/>
      <c r="H157" s="535"/>
      <c r="I157" s="242"/>
      <c r="J157" s="276"/>
      <c r="K157" s="243"/>
      <c r="L157" s="243"/>
      <c r="M157" s="243"/>
      <c r="N157" s="243"/>
      <c r="O157" s="243"/>
      <c r="P157" s="243"/>
      <c r="Q157" s="243"/>
      <c r="R157" s="243"/>
      <c r="S157" s="243"/>
      <c r="T157" s="243"/>
      <c r="U157" s="243"/>
      <c r="V157" s="243"/>
      <c r="W157" s="243"/>
    </row>
    <row r="158" spans="1:23" ht="15.75" customHeight="1" x14ac:dyDescent="0.25">
      <c r="A158" s="242"/>
      <c r="B158" s="243"/>
      <c r="C158" s="377"/>
      <c r="D158" s="244"/>
      <c r="E158" s="275"/>
      <c r="F158" s="275"/>
      <c r="G158" s="444"/>
      <c r="H158" s="535"/>
      <c r="I158" s="242"/>
      <c r="J158" s="276"/>
      <c r="K158" s="243"/>
      <c r="L158" s="243"/>
      <c r="M158" s="243"/>
      <c r="N158" s="243"/>
      <c r="O158" s="243"/>
      <c r="P158" s="243"/>
      <c r="Q158" s="243"/>
      <c r="R158" s="243"/>
      <c r="S158" s="243"/>
      <c r="T158" s="243"/>
      <c r="U158" s="243"/>
      <c r="V158" s="243"/>
      <c r="W158" s="243"/>
    </row>
    <row r="159" spans="1:23" ht="15.75" customHeight="1" x14ac:dyDescent="0.25">
      <c r="A159" s="242"/>
      <c r="B159" s="243"/>
      <c r="C159" s="377"/>
      <c r="D159" s="244"/>
      <c r="E159" s="275"/>
      <c r="F159" s="275"/>
      <c r="G159" s="444"/>
      <c r="H159" s="535"/>
      <c r="I159" s="242"/>
      <c r="J159" s="276"/>
      <c r="K159" s="243"/>
      <c r="L159" s="243"/>
      <c r="M159" s="243"/>
      <c r="N159" s="243"/>
      <c r="O159" s="243"/>
      <c r="P159" s="243"/>
      <c r="Q159" s="243"/>
      <c r="R159" s="243"/>
      <c r="S159" s="243"/>
      <c r="T159" s="243"/>
      <c r="U159" s="243"/>
      <c r="V159" s="243"/>
      <c r="W159" s="243"/>
    </row>
    <row r="160" spans="1:23" ht="15.75" customHeight="1" x14ac:dyDescent="0.25">
      <c r="A160" s="242"/>
      <c r="B160" s="243"/>
      <c r="C160" s="377"/>
      <c r="D160" s="244"/>
      <c r="E160" s="275"/>
      <c r="F160" s="275"/>
      <c r="G160" s="444"/>
      <c r="H160" s="535"/>
      <c r="I160" s="242"/>
      <c r="J160" s="276"/>
      <c r="K160" s="243"/>
      <c r="L160" s="243"/>
      <c r="M160" s="243"/>
      <c r="N160" s="243"/>
      <c r="O160" s="243"/>
      <c r="P160" s="243"/>
      <c r="Q160" s="243"/>
      <c r="R160" s="243"/>
      <c r="S160" s="243"/>
      <c r="T160" s="243"/>
      <c r="U160" s="243"/>
      <c r="V160" s="243"/>
      <c r="W160" s="243"/>
    </row>
    <row r="161" spans="1:23" ht="15.75" customHeight="1" x14ac:dyDescent="0.25">
      <c r="A161" s="242"/>
      <c r="B161" s="243"/>
      <c r="C161" s="377"/>
      <c r="D161" s="244"/>
      <c r="E161" s="275"/>
      <c r="F161" s="275"/>
      <c r="G161" s="444"/>
      <c r="H161" s="535"/>
      <c r="I161" s="242"/>
      <c r="J161" s="276"/>
      <c r="K161" s="243"/>
      <c r="L161" s="243"/>
      <c r="M161" s="243"/>
      <c r="N161" s="243"/>
      <c r="O161" s="243"/>
      <c r="P161" s="243"/>
      <c r="Q161" s="243"/>
      <c r="R161" s="243"/>
      <c r="S161" s="243"/>
      <c r="T161" s="243"/>
      <c r="U161" s="243"/>
      <c r="V161" s="243"/>
      <c r="W161" s="243"/>
    </row>
    <row r="162" spans="1:23" ht="15.75" customHeight="1" x14ac:dyDescent="0.25">
      <c r="A162" s="242"/>
      <c r="B162" s="243"/>
      <c r="C162" s="377"/>
      <c r="D162" s="244"/>
      <c r="E162" s="275"/>
      <c r="F162" s="275"/>
      <c r="G162" s="444"/>
      <c r="H162" s="535"/>
      <c r="I162" s="242"/>
      <c r="J162" s="276"/>
      <c r="K162" s="243"/>
      <c r="L162" s="243"/>
      <c r="M162" s="243"/>
      <c r="N162" s="243"/>
      <c r="O162" s="243"/>
      <c r="P162" s="243"/>
      <c r="Q162" s="243"/>
      <c r="R162" s="243"/>
      <c r="S162" s="243"/>
      <c r="T162" s="243"/>
      <c r="U162" s="243"/>
      <c r="V162" s="243"/>
      <c r="W162" s="243"/>
    </row>
    <row r="163" spans="1:23" ht="15.75" customHeight="1" x14ac:dyDescent="0.25">
      <c r="A163" s="242"/>
      <c r="B163" s="243"/>
      <c r="C163" s="377"/>
      <c r="D163" s="244"/>
      <c r="E163" s="275"/>
      <c r="F163" s="275"/>
      <c r="G163" s="444"/>
      <c r="H163" s="535"/>
      <c r="I163" s="242"/>
      <c r="J163" s="276"/>
      <c r="K163" s="243"/>
      <c r="L163" s="243"/>
      <c r="M163" s="243"/>
      <c r="N163" s="243"/>
      <c r="O163" s="243"/>
      <c r="P163" s="243"/>
      <c r="Q163" s="243"/>
      <c r="R163" s="243"/>
      <c r="S163" s="243"/>
      <c r="T163" s="243"/>
      <c r="U163" s="243"/>
      <c r="V163" s="243"/>
      <c r="W163" s="243"/>
    </row>
    <row r="164" spans="1:23" ht="15.75" customHeight="1" x14ac:dyDescent="0.25">
      <c r="A164" s="242"/>
      <c r="B164" s="243"/>
      <c r="C164" s="377"/>
      <c r="D164" s="244"/>
      <c r="E164" s="275"/>
      <c r="F164" s="275"/>
      <c r="G164" s="444"/>
      <c r="H164" s="535"/>
      <c r="I164" s="242"/>
      <c r="J164" s="276"/>
      <c r="K164" s="243"/>
      <c r="L164" s="243"/>
      <c r="M164" s="243"/>
      <c r="N164" s="243"/>
      <c r="O164" s="243"/>
      <c r="P164" s="243"/>
      <c r="Q164" s="243"/>
      <c r="R164" s="243"/>
      <c r="S164" s="243"/>
      <c r="T164" s="243"/>
      <c r="U164" s="243"/>
      <c r="V164" s="243"/>
      <c r="W164" s="243"/>
    </row>
    <row r="165" spans="1:23" ht="15.75" customHeight="1" x14ac:dyDescent="0.25">
      <c r="A165" s="242"/>
      <c r="B165" s="243"/>
      <c r="C165" s="377"/>
      <c r="D165" s="244"/>
      <c r="E165" s="275"/>
      <c r="F165" s="275"/>
      <c r="G165" s="444"/>
      <c r="H165" s="535"/>
      <c r="I165" s="242"/>
      <c r="J165" s="276"/>
      <c r="K165" s="243"/>
      <c r="L165" s="243"/>
      <c r="M165" s="243"/>
      <c r="N165" s="243"/>
      <c r="O165" s="243"/>
      <c r="P165" s="243"/>
      <c r="Q165" s="243"/>
      <c r="R165" s="243"/>
      <c r="S165" s="243"/>
      <c r="T165" s="243"/>
      <c r="U165" s="243"/>
      <c r="V165" s="243"/>
      <c r="W165" s="243"/>
    </row>
    <row r="166" spans="1:23" ht="15.75" customHeight="1" x14ac:dyDescent="0.25">
      <c r="A166" s="242"/>
      <c r="B166" s="243"/>
      <c r="C166" s="377"/>
      <c r="D166" s="244"/>
      <c r="E166" s="275"/>
      <c r="F166" s="275"/>
      <c r="G166" s="444"/>
      <c r="H166" s="535"/>
      <c r="I166" s="242"/>
      <c r="J166" s="276"/>
      <c r="K166" s="243"/>
      <c r="L166" s="243"/>
      <c r="M166" s="243"/>
      <c r="N166" s="243"/>
      <c r="O166" s="243"/>
      <c r="P166" s="243"/>
      <c r="Q166" s="243"/>
      <c r="R166" s="243"/>
      <c r="S166" s="243"/>
      <c r="T166" s="243"/>
      <c r="U166" s="243"/>
      <c r="V166" s="243"/>
      <c r="W166" s="243"/>
    </row>
    <row r="167" spans="1:23" ht="15.75" customHeight="1" x14ac:dyDescent="0.25">
      <c r="A167" s="242"/>
      <c r="B167" s="243"/>
      <c r="C167" s="377"/>
      <c r="D167" s="244"/>
      <c r="E167" s="275"/>
      <c r="F167" s="275"/>
      <c r="G167" s="444"/>
      <c r="H167" s="535"/>
      <c r="I167" s="242"/>
      <c r="J167" s="276"/>
      <c r="K167" s="243"/>
      <c r="L167" s="243"/>
      <c r="M167" s="243"/>
      <c r="N167" s="243"/>
      <c r="O167" s="243"/>
      <c r="P167" s="243"/>
      <c r="Q167" s="243"/>
      <c r="R167" s="243"/>
      <c r="S167" s="243"/>
      <c r="T167" s="243"/>
      <c r="U167" s="243"/>
      <c r="V167" s="243"/>
      <c r="W167" s="243"/>
    </row>
    <row r="168" spans="1:23" ht="15.75" customHeight="1" x14ac:dyDescent="0.25">
      <c r="A168" s="242"/>
      <c r="B168" s="243"/>
      <c r="C168" s="377"/>
      <c r="D168" s="244"/>
      <c r="E168" s="275"/>
      <c r="F168" s="275"/>
      <c r="G168" s="444"/>
      <c r="H168" s="535"/>
      <c r="I168" s="242"/>
      <c r="J168" s="276"/>
      <c r="K168" s="243"/>
      <c r="L168" s="243"/>
      <c r="M168" s="243"/>
      <c r="N168" s="243"/>
      <c r="O168" s="243"/>
      <c r="P168" s="243"/>
      <c r="Q168" s="243"/>
      <c r="R168" s="243"/>
      <c r="S168" s="243"/>
      <c r="T168" s="243"/>
      <c r="U168" s="243"/>
      <c r="V168" s="243"/>
      <c r="W168" s="243"/>
    </row>
    <row r="169" spans="1:23" ht="15.75" customHeight="1" x14ac:dyDescent="0.25">
      <c r="A169" s="242"/>
      <c r="B169" s="243"/>
      <c r="C169" s="377"/>
      <c r="D169" s="244"/>
      <c r="E169" s="275"/>
      <c r="F169" s="275"/>
      <c r="G169" s="444"/>
      <c r="H169" s="535"/>
      <c r="I169" s="242"/>
      <c r="J169" s="276"/>
      <c r="K169" s="243"/>
      <c r="L169" s="243"/>
      <c r="M169" s="243"/>
      <c r="N169" s="243"/>
      <c r="O169" s="243"/>
      <c r="P169" s="243"/>
      <c r="Q169" s="243"/>
      <c r="R169" s="243"/>
      <c r="S169" s="243"/>
      <c r="T169" s="243"/>
      <c r="U169" s="243"/>
      <c r="V169" s="243"/>
      <c r="W169" s="243"/>
    </row>
    <row r="170" spans="1:23" ht="15.75" customHeight="1" x14ac:dyDescent="0.25">
      <c r="A170" s="242"/>
      <c r="B170" s="243"/>
      <c r="C170" s="377"/>
      <c r="D170" s="244"/>
      <c r="E170" s="275"/>
      <c r="F170" s="275"/>
      <c r="G170" s="444"/>
      <c r="H170" s="535"/>
      <c r="I170" s="242"/>
      <c r="J170" s="276"/>
      <c r="K170" s="243"/>
      <c r="L170" s="243"/>
      <c r="M170" s="243"/>
      <c r="N170" s="243"/>
      <c r="O170" s="243"/>
      <c r="P170" s="243"/>
      <c r="Q170" s="243"/>
      <c r="R170" s="243"/>
      <c r="S170" s="243"/>
      <c r="T170" s="243"/>
      <c r="U170" s="243"/>
      <c r="V170" s="243"/>
      <c r="W170" s="243"/>
    </row>
    <row r="171" spans="1:23" ht="15.75" customHeight="1" x14ac:dyDescent="0.25">
      <c r="A171" s="242"/>
      <c r="B171" s="243"/>
      <c r="C171" s="377"/>
      <c r="D171" s="244"/>
      <c r="E171" s="275"/>
      <c r="F171" s="275"/>
      <c r="G171" s="444"/>
      <c r="H171" s="535"/>
      <c r="I171" s="242"/>
      <c r="J171" s="276"/>
      <c r="K171" s="243"/>
      <c r="L171" s="243"/>
      <c r="M171" s="243"/>
      <c r="N171" s="243"/>
      <c r="O171" s="243"/>
      <c r="P171" s="243"/>
      <c r="Q171" s="243"/>
      <c r="R171" s="243"/>
      <c r="S171" s="243"/>
      <c r="T171" s="243"/>
      <c r="U171" s="243"/>
      <c r="V171" s="243"/>
      <c r="W171" s="243"/>
    </row>
    <row r="172" spans="1:23" ht="15.75" customHeight="1" x14ac:dyDescent="0.25">
      <c r="A172" s="242"/>
      <c r="B172" s="243"/>
      <c r="C172" s="377"/>
      <c r="D172" s="244"/>
      <c r="E172" s="275"/>
      <c r="F172" s="275"/>
      <c r="G172" s="444"/>
      <c r="H172" s="535"/>
      <c r="I172" s="242"/>
      <c r="J172" s="276"/>
      <c r="K172" s="243"/>
      <c r="L172" s="243"/>
      <c r="M172" s="243"/>
      <c r="N172" s="243"/>
      <c r="O172" s="243"/>
      <c r="P172" s="243"/>
      <c r="Q172" s="243"/>
      <c r="R172" s="243"/>
      <c r="S172" s="243"/>
      <c r="T172" s="243"/>
      <c r="U172" s="243"/>
      <c r="V172" s="243"/>
      <c r="W172" s="243"/>
    </row>
    <row r="173" spans="1:23" ht="15.75" customHeight="1" x14ac:dyDescent="0.25">
      <c r="A173" s="242">
        <v>1</v>
      </c>
      <c r="B173" s="243" t="s">
        <v>1142</v>
      </c>
      <c r="C173" s="377"/>
      <c r="D173" s="244"/>
      <c r="E173" s="275">
        <v>15200000</v>
      </c>
      <c r="F173" s="275"/>
      <c r="G173" s="444"/>
      <c r="H173" s="535">
        <v>45324</v>
      </c>
      <c r="I173" s="242" t="s">
        <v>442</v>
      </c>
      <c r="J173" s="276"/>
      <c r="K173" s="243"/>
      <c r="L173" s="243"/>
      <c r="M173" s="243"/>
      <c r="N173" s="243"/>
      <c r="O173" s="243"/>
      <c r="P173" s="243"/>
      <c r="Q173" s="243"/>
      <c r="R173" s="243"/>
      <c r="S173" s="243"/>
      <c r="T173" s="243"/>
      <c r="U173" s="243"/>
      <c r="V173" s="243"/>
      <c r="W173" s="243"/>
    </row>
    <row r="174" spans="1:23" ht="15.75" customHeight="1" x14ac:dyDescent="0.25">
      <c r="A174" s="242">
        <v>2</v>
      </c>
      <c r="B174" s="243" t="s">
        <v>1143</v>
      </c>
      <c r="C174" s="377"/>
      <c r="D174" s="244"/>
      <c r="E174" s="275">
        <v>11400000</v>
      </c>
      <c r="F174" s="275"/>
      <c r="G174" s="444"/>
      <c r="H174" s="535">
        <v>45324</v>
      </c>
      <c r="I174" s="242" t="s">
        <v>442</v>
      </c>
      <c r="J174" s="276"/>
      <c r="K174" s="243"/>
      <c r="L174" s="243"/>
      <c r="M174" s="243"/>
      <c r="N174" s="243"/>
      <c r="O174" s="243"/>
      <c r="P174" s="243"/>
      <c r="Q174" s="243"/>
      <c r="R174" s="243"/>
      <c r="S174" s="243"/>
      <c r="T174" s="243"/>
      <c r="U174" s="243"/>
      <c r="V174" s="243"/>
      <c r="W174" s="243"/>
    </row>
    <row r="175" spans="1:23" ht="15.75" customHeight="1" x14ac:dyDescent="0.25">
      <c r="A175" s="242">
        <v>3</v>
      </c>
      <c r="B175" s="243" t="s">
        <v>1144</v>
      </c>
      <c r="C175" s="377"/>
      <c r="D175" s="244"/>
      <c r="E175" s="275">
        <v>1800000</v>
      </c>
      <c r="F175" s="275"/>
      <c r="G175" s="444"/>
      <c r="H175" s="535">
        <v>45329</v>
      </c>
      <c r="I175" s="242" t="s">
        <v>442</v>
      </c>
      <c r="J175" s="276"/>
      <c r="K175" s="243"/>
      <c r="L175" s="243"/>
      <c r="M175" s="243"/>
      <c r="N175" s="243"/>
      <c r="O175" s="243"/>
      <c r="P175" s="243"/>
      <c r="Q175" s="243"/>
      <c r="R175" s="243"/>
      <c r="S175" s="243"/>
      <c r="T175" s="243"/>
      <c r="U175" s="243"/>
      <c r="V175" s="243"/>
      <c r="W175" s="243"/>
    </row>
    <row r="176" spans="1:23" ht="15.75" customHeight="1" x14ac:dyDescent="0.25">
      <c r="A176" s="242">
        <v>4</v>
      </c>
      <c r="B176" s="243" t="s">
        <v>1145</v>
      </c>
      <c r="C176" s="377"/>
      <c r="D176" s="244"/>
      <c r="E176" s="275">
        <v>7776000</v>
      </c>
      <c r="F176" s="275"/>
      <c r="G176" s="444"/>
      <c r="H176" s="535">
        <v>45344</v>
      </c>
      <c r="I176" s="242" t="s">
        <v>442</v>
      </c>
      <c r="J176" s="276"/>
      <c r="K176" s="243"/>
      <c r="L176" s="243"/>
      <c r="M176" s="243"/>
      <c r="N176" s="243"/>
      <c r="O176" s="243"/>
      <c r="P176" s="243"/>
      <c r="Q176" s="243"/>
      <c r="R176" s="243"/>
      <c r="S176" s="243"/>
      <c r="T176" s="243"/>
      <c r="U176" s="243"/>
      <c r="V176" s="243"/>
      <c r="W176" s="243"/>
    </row>
    <row r="177" spans="1:23" ht="15.75" customHeight="1" x14ac:dyDescent="0.25">
      <c r="A177" s="242">
        <v>5</v>
      </c>
      <c r="B177" s="243" t="s">
        <v>1146</v>
      </c>
      <c r="C177" s="377"/>
      <c r="D177" s="244"/>
      <c r="E177" s="275">
        <v>200000</v>
      </c>
      <c r="F177" s="275"/>
      <c r="G177" s="444"/>
      <c r="H177" s="535">
        <v>45348</v>
      </c>
      <c r="I177" s="242" t="s">
        <v>442</v>
      </c>
      <c r="J177" s="276"/>
      <c r="K177" s="243"/>
      <c r="L177" s="243"/>
      <c r="M177" s="243"/>
      <c r="N177" s="243"/>
      <c r="O177" s="243"/>
      <c r="P177" s="243"/>
      <c r="Q177" s="243"/>
      <c r="R177" s="243"/>
      <c r="S177" s="243"/>
      <c r="T177" s="243"/>
      <c r="U177" s="243"/>
      <c r="V177" s="243"/>
      <c r="W177" s="243"/>
    </row>
    <row r="178" spans="1:23" ht="15.75" customHeight="1" x14ac:dyDescent="0.25">
      <c r="A178" s="242">
        <v>6</v>
      </c>
      <c r="B178" s="243" t="s">
        <v>1147</v>
      </c>
      <c r="C178" s="243"/>
      <c r="D178" s="243"/>
      <c r="E178" s="275">
        <v>6666667</v>
      </c>
      <c r="F178" s="275"/>
      <c r="G178" s="444"/>
      <c r="H178" s="535">
        <v>45348</v>
      </c>
      <c r="I178" s="242" t="s">
        <v>442</v>
      </c>
      <c r="J178" s="276"/>
      <c r="K178" s="243"/>
      <c r="L178" s="243"/>
      <c r="M178" s="243"/>
      <c r="N178" s="243"/>
      <c r="O178" s="243"/>
      <c r="P178" s="243"/>
      <c r="Q178" s="243"/>
      <c r="R178" s="243"/>
      <c r="S178" s="243"/>
      <c r="T178" s="243"/>
      <c r="U178" s="243"/>
      <c r="V178" s="243"/>
      <c r="W178" s="243"/>
    </row>
    <row r="179" spans="1:23" ht="15.75" customHeight="1" x14ac:dyDescent="0.25">
      <c r="A179" s="242">
        <v>7</v>
      </c>
      <c r="B179" s="243" t="s">
        <v>1148</v>
      </c>
      <c r="C179" s="243"/>
      <c r="D179" s="243"/>
      <c r="E179" s="275">
        <v>3333333</v>
      </c>
      <c r="F179" s="275"/>
      <c r="G179" s="444"/>
      <c r="H179" s="535">
        <v>45349</v>
      </c>
      <c r="I179" s="242" t="s">
        <v>442</v>
      </c>
      <c r="J179" s="242"/>
      <c r="K179" s="243"/>
      <c r="L179" s="243"/>
      <c r="M179" s="243"/>
      <c r="N179" s="243"/>
      <c r="O179" s="243"/>
      <c r="P179" s="243"/>
      <c r="Q179" s="243"/>
      <c r="R179" s="243"/>
      <c r="S179" s="243"/>
      <c r="T179" s="243"/>
      <c r="U179" s="243"/>
      <c r="V179" s="243"/>
      <c r="W179" s="243"/>
    </row>
    <row r="180" spans="1:23" ht="29.25" customHeight="1" x14ac:dyDescent="0.25">
      <c r="A180" s="242">
        <v>8</v>
      </c>
      <c r="B180" s="472" t="s">
        <v>1149</v>
      </c>
      <c r="C180" s="243"/>
      <c r="D180" s="243"/>
      <c r="E180" s="275">
        <v>24000000</v>
      </c>
      <c r="F180" s="275"/>
      <c r="G180" s="444"/>
      <c r="H180" s="535">
        <v>45359</v>
      </c>
      <c r="I180" s="242" t="s">
        <v>442</v>
      </c>
      <c r="J180" s="242"/>
      <c r="K180" s="243"/>
      <c r="L180" s="243"/>
      <c r="M180" s="243"/>
      <c r="N180" s="243"/>
      <c r="O180" s="243"/>
      <c r="P180" s="243"/>
      <c r="Q180" s="243"/>
      <c r="R180" s="243"/>
      <c r="S180" s="243"/>
      <c r="T180" s="243"/>
      <c r="U180" s="243"/>
      <c r="V180" s="243"/>
      <c r="W180" s="243"/>
    </row>
    <row r="181" spans="1:23" ht="15.75" customHeight="1" x14ac:dyDescent="0.25">
      <c r="A181" s="242">
        <v>9</v>
      </c>
      <c r="B181" s="243" t="s">
        <v>1150</v>
      </c>
      <c r="C181" s="243"/>
      <c r="D181" s="243"/>
      <c r="E181" s="275">
        <v>12340000</v>
      </c>
      <c r="F181" s="275"/>
      <c r="G181" s="444"/>
      <c r="H181" s="535">
        <v>45361</v>
      </c>
      <c r="I181" s="242" t="s">
        <v>442</v>
      </c>
      <c r="J181" s="242"/>
      <c r="K181" s="243"/>
      <c r="L181" s="243"/>
      <c r="M181" s="243"/>
      <c r="N181" s="243"/>
      <c r="O181" s="243"/>
      <c r="P181" s="243"/>
      <c r="Q181" s="243"/>
      <c r="R181" s="243"/>
      <c r="S181" s="243"/>
      <c r="T181" s="243"/>
      <c r="U181" s="243"/>
      <c r="V181" s="243"/>
      <c r="W181" s="243"/>
    </row>
    <row r="182" spans="1:23" s="287" customFormat="1" ht="42" customHeight="1" x14ac:dyDescent="0.25">
      <c r="A182" s="545">
        <v>10</v>
      </c>
      <c r="B182" s="546" t="s">
        <v>1151</v>
      </c>
      <c r="C182" s="546"/>
      <c r="D182" s="546"/>
      <c r="E182" s="549">
        <f>71400000/1.08</f>
        <v>66111111.111111104</v>
      </c>
      <c r="F182" s="549"/>
      <c r="G182" s="550"/>
      <c r="H182" s="551">
        <v>45363</v>
      </c>
      <c r="I182" s="545" t="s">
        <v>442</v>
      </c>
      <c r="J182" s="545"/>
      <c r="K182" s="546"/>
      <c r="L182" s="546"/>
      <c r="M182" s="546"/>
      <c r="N182" s="546"/>
      <c r="O182" s="546"/>
      <c r="P182" s="546"/>
      <c r="Q182" s="546"/>
      <c r="R182" s="546"/>
      <c r="S182" s="546"/>
      <c r="T182" s="546"/>
      <c r="U182" s="546"/>
      <c r="V182" s="546"/>
      <c r="W182" s="546"/>
    </row>
    <row r="183" spans="1:23" ht="15.75" customHeight="1" x14ac:dyDescent="0.25">
      <c r="A183" s="242">
        <v>11</v>
      </c>
      <c r="B183" s="243" t="s">
        <v>1152</v>
      </c>
      <c r="C183" s="243"/>
      <c r="D183" s="243"/>
      <c r="E183" s="275">
        <v>1435185</v>
      </c>
      <c r="F183" s="275"/>
      <c r="G183" s="444"/>
      <c r="H183" s="535">
        <v>45359</v>
      </c>
      <c r="I183" s="242" t="s">
        <v>442</v>
      </c>
      <c r="J183" s="242"/>
      <c r="K183" s="243"/>
      <c r="L183" s="243"/>
      <c r="M183" s="243"/>
      <c r="N183" s="243"/>
      <c r="O183" s="243"/>
      <c r="P183" s="243"/>
      <c r="Q183" s="243"/>
      <c r="R183" s="243"/>
      <c r="S183" s="243"/>
      <c r="T183" s="243"/>
      <c r="U183" s="243"/>
      <c r="V183" s="243"/>
      <c r="W183" s="243"/>
    </row>
    <row r="184" spans="1:23" ht="15.75" customHeight="1" x14ac:dyDescent="0.25">
      <c r="A184" s="242">
        <v>12</v>
      </c>
      <c r="B184" s="243" t="s">
        <v>1153</v>
      </c>
      <c r="C184" s="243"/>
      <c r="D184" s="243"/>
      <c r="E184" s="275">
        <v>122528000</v>
      </c>
      <c r="F184" s="275"/>
      <c r="G184" s="444"/>
      <c r="H184" s="535">
        <v>45365</v>
      </c>
      <c r="I184" s="242" t="s">
        <v>442</v>
      </c>
      <c r="J184" s="242"/>
      <c r="K184" s="243"/>
      <c r="L184" s="243"/>
      <c r="M184" s="243"/>
      <c r="N184" s="243"/>
      <c r="O184" s="243"/>
      <c r="P184" s="243"/>
      <c r="Q184" s="243"/>
      <c r="R184" s="243"/>
      <c r="S184" s="243"/>
      <c r="T184" s="243"/>
      <c r="U184" s="243"/>
      <c r="V184" s="243"/>
      <c r="W184" s="243"/>
    </row>
    <row r="185" spans="1:23" ht="15.75" customHeight="1" x14ac:dyDescent="0.25">
      <c r="A185" s="242">
        <v>13</v>
      </c>
      <c r="B185" s="243" t="s">
        <v>1154</v>
      </c>
      <c r="C185" s="243"/>
      <c r="D185" s="243"/>
      <c r="E185" s="275">
        <v>7240000</v>
      </c>
      <c r="F185" s="275"/>
      <c r="G185" s="444"/>
      <c r="H185" s="535">
        <v>45335</v>
      </c>
      <c r="I185" s="242" t="s">
        <v>442</v>
      </c>
      <c r="J185" s="242"/>
      <c r="K185" s="243"/>
      <c r="L185" s="243"/>
      <c r="M185" s="243"/>
      <c r="N185" s="243"/>
      <c r="O185" s="243"/>
      <c r="P185" s="243"/>
      <c r="Q185" s="243"/>
      <c r="R185" s="243"/>
      <c r="S185" s="243"/>
      <c r="T185" s="243"/>
      <c r="U185" s="243"/>
      <c r="V185" s="243"/>
      <c r="W185" s="243"/>
    </row>
    <row r="186" spans="1:23" ht="15.75" customHeight="1" x14ac:dyDescent="0.25">
      <c r="A186" s="242">
        <v>14</v>
      </c>
      <c r="B186" s="243" t="s">
        <v>1155</v>
      </c>
      <c r="C186" s="243"/>
      <c r="D186" s="243"/>
      <c r="E186" s="275">
        <v>54853000</v>
      </c>
      <c r="F186" s="275"/>
      <c r="G186" s="444"/>
      <c r="H186" s="535">
        <v>45370</v>
      </c>
      <c r="I186" s="242" t="s">
        <v>442</v>
      </c>
      <c r="J186" s="242"/>
      <c r="K186" s="243"/>
      <c r="L186" s="243"/>
      <c r="M186" s="243"/>
      <c r="N186" s="243"/>
      <c r="O186" s="243"/>
      <c r="P186" s="243"/>
      <c r="Q186" s="243"/>
      <c r="R186" s="243"/>
      <c r="S186" s="243"/>
      <c r="T186" s="243"/>
      <c r="U186" s="243"/>
      <c r="V186" s="243"/>
      <c r="W186" s="243"/>
    </row>
    <row r="187" spans="1:23" ht="15.75" customHeight="1" x14ac:dyDescent="0.25">
      <c r="A187" s="242">
        <v>15</v>
      </c>
      <c r="B187" s="243" t="s">
        <v>1156</v>
      </c>
      <c r="C187" s="243"/>
      <c r="D187" s="243"/>
      <c r="E187" s="275">
        <v>7255000</v>
      </c>
      <c r="F187" s="275"/>
      <c r="G187" s="444"/>
      <c r="H187" s="535">
        <v>45372</v>
      </c>
      <c r="I187" s="242" t="s">
        <v>442</v>
      </c>
      <c r="J187" s="242"/>
      <c r="K187" s="243"/>
      <c r="L187" s="243"/>
      <c r="M187" s="243"/>
      <c r="N187" s="243"/>
      <c r="O187" s="243"/>
      <c r="P187" s="243"/>
      <c r="Q187" s="243"/>
      <c r="R187" s="243"/>
      <c r="S187" s="243"/>
      <c r="T187" s="243"/>
      <c r="U187" s="243"/>
      <c r="V187" s="243"/>
      <c r="W187" s="243"/>
    </row>
    <row r="188" spans="1:23" ht="15.75" customHeight="1" x14ac:dyDescent="0.25">
      <c r="A188" s="242">
        <v>16</v>
      </c>
      <c r="B188" s="243" t="s">
        <v>1157</v>
      </c>
      <c r="C188" s="243"/>
      <c r="D188" s="243"/>
      <c r="E188" s="275">
        <v>990000</v>
      </c>
      <c r="F188" s="275"/>
      <c r="G188" s="444"/>
      <c r="H188" s="535">
        <v>45376</v>
      </c>
      <c r="I188" s="242" t="s">
        <v>442</v>
      </c>
      <c r="J188" s="242"/>
      <c r="K188" s="243"/>
      <c r="L188" s="243"/>
      <c r="M188" s="243"/>
      <c r="N188" s="243"/>
      <c r="O188" s="243"/>
      <c r="P188" s="243"/>
      <c r="Q188" s="243"/>
      <c r="R188" s="243"/>
      <c r="S188" s="243"/>
      <c r="T188" s="243"/>
      <c r="U188" s="243"/>
      <c r="V188" s="243"/>
      <c r="W188" s="243"/>
    </row>
    <row r="189" spans="1:23" ht="15.75" customHeight="1" x14ac:dyDescent="0.25">
      <c r="A189" s="242">
        <v>17</v>
      </c>
      <c r="B189" s="243" t="s">
        <v>1158</v>
      </c>
      <c r="C189" s="243"/>
      <c r="D189" s="243"/>
      <c r="E189" s="275">
        <v>59908000</v>
      </c>
      <c r="F189" s="275"/>
      <c r="G189" s="444"/>
      <c r="H189" s="535">
        <v>45384</v>
      </c>
      <c r="I189" s="242" t="s">
        <v>442</v>
      </c>
      <c r="J189" s="242"/>
      <c r="K189" s="243"/>
      <c r="L189" s="243"/>
      <c r="M189" s="243"/>
      <c r="N189" s="243"/>
      <c r="O189" s="243"/>
      <c r="P189" s="243"/>
      <c r="Q189" s="243"/>
      <c r="R189" s="243"/>
      <c r="S189" s="243"/>
      <c r="T189" s="243"/>
      <c r="U189" s="243"/>
      <c r="V189" s="243"/>
      <c r="W189" s="243"/>
    </row>
    <row r="190" spans="1:23" ht="15.75" customHeight="1" x14ac:dyDescent="0.25">
      <c r="A190" s="242">
        <v>18</v>
      </c>
      <c r="B190" s="243" t="s">
        <v>1159</v>
      </c>
      <c r="C190" s="243"/>
      <c r="D190" s="243"/>
      <c r="E190" s="275">
        <v>70930800</v>
      </c>
      <c r="F190" s="275"/>
      <c r="G190" s="444"/>
      <c r="H190" s="535">
        <v>45384</v>
      </c>
      <c r="I190" s="242" t="s">
        <v>442</v>
      </c>
      <c r="J190" s="242"/>
      <c r="K190" s="243"/>
      <c r="L190" s="243"/>
      <c r="M190" s="243"/>
      <c r="N190" s="243"/>
      <c r="O190" s="243"/>
      <c r="P190" s="243"/>
      <c r="Q190" s="243"/>
      <c r="R190" s="243"/>
      <c r="S190" s="243"/>
      <c r="T190" s="243"/>
      <c r="U190" s="243"/>
      <c r="V190" s="243"/>
      <c r="W190" s="243"/>
    </row>
    <row r="191" spans="1:23" ht="15.75" customHeight="1" x14ac:dyDescent="0.25">
      <c r="A191" s="242">
        <v>19</v>
      </c>
      <c r="B191" s="243" t="s">
        <v>1160</v>
      </c>
      <c r="C191" s="243"/>
      <c r="D191" s="243"/>
      <c r="E191" s="275">
        <v>5220000</v>
      </c>
      <c r="F191" s="275"/>
      <c r="G191" s="444"/>
      <c r="H191" s="535">
        <v>45384</v>
      </c>
      <c r="I191" s="242" t="s">
        <v>442</v>
      </c>
      <c r="J191" s="242"/>
      <c r="K191" s="243"/>
      <c r="L191" s="243"/>
      <c r="M191" s="243"/>
      <c r="N191" s="243"/>
      <c r="O191" s="243"/>
      <c r="P191" s="243"/>
      <c r="Q191" s="243"/>
      <c r="R191" s="243"/>
      <c r="S191" s="243"/>
      <c r="T191" s="243"/>
      <c r="U191" s="243"/>
      <c r="V191" s="243"/>
      <c r="W191" s="243"/>
    </row>
    <row r="192" spans="1:23" ht="15.75" customHeight="1" x14ac:dyDescent="0.25">
      <c r="A192" s="242">
        <v>20</v>
      </c>
      <c r="B192" s="243" t="s">
        <v>1161</v>
      </c>
      <c r="C192" s="243"/>
      <c r="D192" s="243"/>
      <c r="E192" s="275">
        <f>4600000/1.08</f>
        <v>4259259.2592592593</v>
      </c>
      <c r="F192" s="275"/>
      <c r="G192" s="444"/>
      <c r="H192" s="535">
        <v>45385</v>
      </c>
      <c r="I192" s="242" t="s">
        <v>442</v>
      </c>
      <c r="J192" s="242"/>
      <c r="K192" s="243"/>
      <c r="L192" s="243"/>
      <c r="M192" s="243"/>
      <c r="N192" s="243"/>
      <c r="O192" s="243"/>
      <c r="P192" s="243"/>
      <c r="Q192" s="243"/>
      <c r="R192" s="243"/>
      <c r="S192" s="243"/>
      <c r="T192" s="243"/>
      <c r="U192" s="243"/>
      <c r="V192" s="243"/>
      <c r="W192" s="243"/>
    </row>
    <row r="193" spans="1:23" ht="15.75" customHeight="1" x14ac:dyDescent="0.25">
      <c r="A193" s="242">
        <v>21</v>
      </c>
      <c r="B193" s="243" t="s">
        <v>1162</v>
      </c>
      <c r="C193" s="243"/>
      <c r="D193" s="243"/>
      <c r="E193" s="275">
        <f>2700000/1.08</f>
        <v>2500000</v>
      </c>
      <c r="F193" s="275"/>
      <c r="G193" s="444"/>
      <c r="H193" s="535">
        <v>45385</v>
      </c>
      <c r="I193" s="242" t="s">
        <v>442</v>
      </c>
      <c r="J193" s="242"/>
      <c r="K193" s="243"/>
      <c r="L193" s="243"/>
      <c r="M193" s="243"/>
      <c r="N193" s="243"/>
      <c r="O193" s="243"/>
      <c r="P193" s="243"/>
      <c r="Q193" s="243"/>
      <c r="R193" s="243"/>
      <c r="S193" s="243"/>
      <c r="T193" s="243"/>
      <c r="U193" s="243"/>
      <c r="V193" s="243"/>
      <c r="W193" s="243"/>
    </row>
    <row r="194" spans="1:23" ht="27.75" customHeight="1" x14ac:dyDescent="0.25">
      <c r="A194" s="242">
        <v>22</v>
      </c>
      <c r="B194" s="472" t="s">
        <v>1163</v>
      </c>
      <c r="C194" s="243"/>
      <c r="D194" s="243"/>
      <c r="E194" s="275">
        <v>26344000</v>
      </c>
      <c r="F194" s="275"/>
      <c r="G194" s="444"/>
      <c r="H194" s="535">
        <v>45387</v>
      </c>
      <c r="I194" s="242" t="s">
        <v>442</v>
      </c>
      <c r="J194" s="242"/>
      <c r="K194" s="243"/>
      <c r="L194" s="243"/>
      <c r="M194" s="243"/>
      <c r="N194" s="243"/>
      <c r="O194" s="243"/>
      <c r="P194" s="243"/>
      <c r="Q194" s="243"/>
      <c r="R194" s="243"/>
      <c r="S194" s="243"/>
      <c r="T194" s="243"/>
      <c r="U194" s="243"/>
      <c r="V194" s="243"/>
      <c r="W194" s="243"/>
    </row>
    <row r="195" spans="1:23" ht="15.75" customHeight="1" x14ac:dyDescent="0.25">
      <c r="A195" s="242">
        <v>23</v>
      </c>
      <c r="B195" s="243" t="s">
        <v>1119</v>
      </c>
      <c r="C195" s="243"/>
      <c r="D195" s="243"/>
      <c r="E195" s="275">
        <v>59433202</v>
      </c>
      <c r="F195" s="275"/>
      <c r="G195" s="444"/>
      <c r="H195" s="535">
        <v>45387</v>
      </c>
      <c r="I195" s="242" t="s">
        <v>442</v>
      </c>
      <c r="J195" s="242"/>
      <c r="K195" s="243"/>
      <c r="L195" s="243"/>
      <c r="M195" s="243"/>
      <c r="N195" s="243"/>
      <c r="O195" s="243"/>
      <c r="P195" s="243"/>
      <c r="Q195" s="243"/>
      <c r="R195" s="243"/>
      <c r="S195" s="243"/>
      <c r="T195" s="243"/>
      <c r="U195" s="243"/>
      <c r="V195" s="243"/>
      <c r="W195" s="243"/>
    </row>
    <row r="196" spans="1:23" ht="15.75" customHeight="1" x14ac:dyDescent="0.25">
      <c r="A196" s="242">
        <v>24</v>
      </c>
      <c r="B196" s="243" t="s">
        <v>1164</v>
      </c>
      <c r="C196" s="243"/>
      <c r="D196" s="243"/>
      <c r="E196" s="275">
        <v>18069000</v>
      </c>
      <c r="F196" s="275"/>
      <c r="G196" s="444"/>
      <c r="H196" s="535">
        <v>45387</v>
      </c>
      <c r="I196" s="242" t="s">
        <v>442</v>
      </c>
      <c r="J196" s="242" t="s">
        <v>1165</v>
      </c>
      <c r="K196" s="243"/>
      <c r="L196" s="243"/>
      <c r="M196" s="243"/>
      <c r="N196" s="243"/>
      <c r="O196" s="243"/>
      <c r="P196" s="243"/>
      <c r="Q196" s="243"/>
      <c r="R196" s="243"/>
      <c r="S196" s="243"/>
      <c r="T196" s="243"/>
      <c r="U196" s="243"/>
      <c r="V196" s="243"/>
      <c r="W196" s="243"/>
    </row>
    <row r="197" spans="1:23" ht="15.75" customHeight="1" x14ac:dyDescent="0.25">
      <c r="A197" s="242">
        <v>25</v>
      </c>
      <c r="B197" s="243" t="s">
        <v>1166</v>
      </c>
      <c r="C197" s="243"/>
      <c r="D197" s="243"/>
      <c r="E197" s="275">
        <f>2700000/1.08</f>
        <v>2500000</v>
      </c>
      <c r="F197" s="275"/>
      <c r="G197" s="444"/>
      <c r="H197" s="535">
        <v>45385</v>
      </c>
      <c r="I197" s="242" t="s">
        <v>442</v>
      </c>
      <c r="J197" s="242" t="s">
        <v>1167</v>
      </c>
      <c r="K197" s="243"/>
      <c r="L197" s="243"/>
      <c r="M197" s="243"/>
      <c r="N197" s="243"/>
      <c r="O197" s="243"/>
      <c r="P197" s="243"/>
      <c r="Q197" s="243"/>
      <c r="R197" s="243"/>
      <c r="S197" s="243"/>
      <c r="T197" s="243"/>
      <c r="U197" s="243"/>
      <c r="V197" s="243"/>
      <c r="W197" s="243"/>
    </row>
    <row r="198" spans="1:23" ht="15.75" customHeight="1" x14ac:dyDescent="0.25">
      <c r="A198" s="242">
        <v>26</v>
      </c>
      <c r="B198" s="243" t="s">
        <v>1168</v>
      </c>
      <c r="C198" s="243"/>
      <c r="D198" s="243"/>
      <c r="E198" s="275">
        <v>8665000</v>
      </c>
      <c r="F198" s="275"/>
      <c r="G198" s="444"/>
      <c r="H198" s="535">
        <v>45399</v>
      </c>
      <c r="I198" s="242" t="s">
        <v>442</v>
      </c>
      <c r="J198" s="242" t="s">
        <v>1169</v>
      </c>
      <c r="K198" s="243"/>
      <c r="L198" s="243"/>
      <c r="M198" s="243"/>
      <c r="N198" s="243"/>
      <c r="O198" s="243"/>
      <c r="P198" s="243"/>
      <c r="Q198" s="243"/>
      <c r="R198" s="243"/>
      <c r="S198" s="243"/>
      <c r="T198" s="243"/>
      <c r="U198" s="243"/>
      <c r="V198" s="243"/>
      <c r="W198" s="243"/>
    </row>
    <row r="199" spans="1:23" ht="15.75" customHeight="1" x14ac:dyDescent="0.25">
      <c r="A199" s="242">
        <v>27</v>
      </c>
      <c r="B199" s="243" t="s">
        <v>1170</v>
      </c>
      <c r="C199" s="243"/>
      <c r="D199" s="243"/>
      <c r="E199" s="275">
        <f>4140000/1.08</f>
        <v>3833333.333333333</v>
      </c>
      <c r="F199" s="275"/>
      <c r="G199" s="444"/>
      <c r="H199" s="535">
        <v>45401</v>
      </c>
      <c r="I199" s="242" t="s">
        <v>442</v>
      </c>
      <c r="J199" s="242"/>
      <c r="K199" s="243"/>
      <c r="L199" s="243"/>
      <c r="M199" s="243"/>
      <c r="N199" s="243"/>
      <c r="O199" s="243"/>
      <c r="P199" s="243"/>
      <c r="Q199" s="243"/>
      <c r="R199" s="243"/>
      <c r="S199" s="243"/>
      <c r="T199" s="243"/>
      <c r="U199" s="243"/>
      <c r="V199" s="243"/>
      <c r="W199" s="243"/>
    </row>
    <row r="200" spans="1:23" ht="15.75" customHeight="1" x14ac:dyDescent="0.25">
      <c r="A200" s="242">
        <v>28</v>
      </c>
      <c r="B200" s="243" t="s">
        <v>1171</v>
      </c>
      <c r="C200" s="243"/>
      <c r="D200" s="243"/>
      <c r="E200" s="275">
        <v>10480000</v>
      </c>
      <c r="F200" s="275"/>
      <c r="G200" s="444"/>
      <c r="H200" s="535">
        <v>45405</v>
      </c>
      <c r="I200" s="242" t="s">
        <v>442</v>
      </c>
      <c r="J200" s="242"/>
      <c r="K200" s="243"/>
      <c r="L200" s="243"/>
      <c r="M200" s="243"/>
      <c r="N200" s="243"/>
      <c r="O200" s="243"/>
      <c r="P200" s="243"/>
      <c r="Q200" s="243"/>
      <c r="R200" s="243"/>
      <c r="S200" s="243"/>
      <c r="T200" s="243"/>
      <c r="U200" s="243"/>
      <c r="V200" s="243"/>
      <c r="W200" s="243"/>
    </row>
    <row r="201" spans="1:23" ht="15.75" customHeight="1" x14ac:dyDescent="0.25">
      <c r="A201" s="242">
        <v>29</v>
      </c>
      <c r="B201" s="243" t="s">
        <v>1172</v>
      </c>
      <c r="C201" s="243"/>
      <c r="D201" s="243"/>
      <c r="E201" s="275">
        <v>18250000</v>
      </c>
      <c r="F201" s="275"/>
      <c r="G201" s="444"/>
      <c r="H201" s="535">
        <v>45414</v>
      </c>
      <c r="I201" s="242" t="s">
        <v>442</v>
      </c>
      <c r="J201" s="242"/>
      <c r="K201" s="243"/>
      <c r="L201" s="243"/>
      <c r="M201" s="243"/>
      <c r="N201" s="243"/>
      <c r="O201" s="243"/>
      <c r="P201" s="243"/>
      <c r="Q201" s="243"/>
      <c r="R201" s="243"/>
      <c r="S201" s="243"/>
      <c r="T201" s="243"/>
      <c r="U201" s="243"/>
      <c r="V201" s="243"/>
      <c r="W201" s="243"/>
    </row>
    <row r="202" spans="1:23" ht="15.75" customHeight="1" x14ac:dyDescent="0.25">
      <c r="A202" s="242">
        <v>30</v>
      </c>
      <c r="B202" s="243" t="s">
        <v>1173</v>
      </c>
      <c r="C202" s="243"/>
      <c r="D202" s="243"/>
      <c r="E202" s="275">
        <v>34660000</v>
      </c>
      <c r="F202" s="275"/>
      <c r="G202" s="444"/>
      <c r="H202" s="535">
        <v>45419</v>
      </c>
      <c r="I202" s="242" t="s">
        <v>442</v>
      </c>
      <c r="J202" s="242"/>
      <c r="K202" s="243"/>
      <c r="L202" s="243"/>
      <c r="M202" s="243"/>
      <c r="N202" s="243"/>
      <c r="O202" s="243"/>
      <c r="P202" s="243"/>
      <c r="Q202" s="243"/>
      <c r="R202" s="243"/>
      <c r="S202" s="243"/>
      <c r="T202" s="243"/>
      <c r="U202" s="243"/>
      <c r="V202" s="243"/>
      <c r="W202" s="243"/>
    </row>
    <row r="203" spans="1:23" ht="15.75" customHeight="1" x14ac:dyDescent="0.25">
      <c r="A203" s="242">
        <v>31</v>
      </c>
      <c r="B203" s="243" t="s">
        <v>1174</v>
      </c>
      <c r="C203" s="243"/>
      <c r="D203" s="243"/>
      <c r="E203" s="275">
        <f>39520000/1.08</f>
        <v>36592592.59259259</v>
      </c>
      <c r="F203" s="275"/>
      <c r="G203" s="444"/>
      <c r="H203" s="535">
        <v>45414</v>
      </c>
      <c r="I203" s="242" t="s">
        <v>442</v>
      </c>
      <c r="J203" s="242"/>
      <c r="K203" s="243"/>
      <c r="L203" s="243"/>
      <c r="M203" s="243"/>
      <c r="N203" s="243"/>
      <c r="O203" s="243"/>
      <c r="P203" s="243"/>
      <c r="Q203" s="243"/>
      <c r="R203" s="243"/>
      <c r="S203" s="243"/>
      <c r="T203" s="243"/>
      <c r="U203" s="243"/>
      <c r="V203" s="243"/>
      <c r="W203" s="243"/>
    </row>
    <row r="204" spans="1:23" ht="15.75" customHeight="1" x14ac:dyDescent="0.25">
      <c r="A204" s="242">
        <v>32</v>
      </c>
      <c r="B204" s="243" t="s">
        <v>1175</v>
      </c>
      <c r="C204" s="243"/>
      <c r="D204" s="243"/>
      <c r="E204" s="275">
        <v>16450000</v>
      </c>
      <c r="F204" s="275"/>
      <c r="G204" s="444"/>
      <c r="H204" s="535">
        <v>45421</v>
      </c>
      <c r="I204" s="242" t="s">
        <v>442</v>
      </c>
      <c r="J204" s="242"/>
      <c r="K204" s="243"/>
      <c r="L204" s="243"/>
      <c r="M204" s="243"/>
      <c r="N204" s="243"/>
      <c r="O204" s="243"/>
      <c r="P204" s="243"/>
      <c r="Q204" s="243"/>
      <c r="R204" s="243"/>
      <c r="S204" s="243"/>
      <c r="T204" s="243"/>
      <c r="U204" s="243"/>
      <c r="V204" s="243"/>
      <c r="W204" s="243"/>
    </row>
    <row r="205" spans="1:23" ht="15.75" customHeight="1" x14ac:dyDescent="0.25">
      <c r="A205" s="242">
        <v>33</v>
      </c>
      <c r="B205" s="243" t="s">
        <v>1176</v>
      </c>
      <c r="C205" s="243"/>
      <c r="D205" s="243"/>
      <c r="E205" s="275">
        <f>2550000*4/1.08</f>
        <v>9444444.444444444</v>
      </c>
      <c r="F205" s="275"/>
      <c r="G205" s="444"/>
      <c r="H205" s="535">
        <v>45435</v>
      </c>
      <c r="I205" s="242" t="s">
        <v>1177</v>
      </c>
      <c r="J205" s="242" t="s">
        <v>1167</v>
      </c>
      <c r="K205" s="243"/>
      <c r="L205" s="243"/>
      <c r="M205" s="243"/>
      <c r="N205" s="243"/>
      <c r="O205" s="243"/>
      <c r="P205" s="243"/>
      <c r="Q205" s="243"/>
      <c r="R205" s="243"/>
      <c r="S205" s="243"/>
      <c r="T205" s="243"/>
      <c r="U205" s="243"/>
      <c r="V205" s="243"/>
      <c r="W205" s="243"/>
    </row>
    <row r="206" spans="1:23" ht="15.75" customHeight="1" x14ac:dyDescent="0.25">
      <c r="A206" s="242">
        <v>34</v>
      </c>
      <c r="B206" s="243" t="s">
        <v>1178</v>
      </c>
      <c r="C206" s="243"/>
      <c r="D206" s="243"/>
      <c r="E206" s="275">
        <v>2622000</v>
      </c>
      <c r="F206" s="275"/>
      <c r="G206" s="444"/>
      <c r="H206" s="535">
        <v>45447</v>
      </c>
      <c r="I206" s="242" t="s">
        <v>1177</v>
      </c>
      <c r="J206" s="242" t="s">
        <v>1179</v>
      </c>
      <c r="K206" s="243"/>
      <c r="L206" s="243"/>
      <c r="M206" s="243"/>
      <c r="N206" s="243"/>
      <c r="O206" s="243"/>
      <c r="P206" s="243"/>
      <c r="Q206" s="243"/>
      <c r="R206" s="243"/>
      <c r="S206" s="243"/>
      <c r="T206" s="243"/>
      <c r="U206" s="243"/>
      <c r="V206" s="243"/>
      <c r="W206" s="243"/>
    </row>
    <row r="207" spans="1:23" ht="15.75" customHeight="1" x14ac:dyDescent="0.25">
      <c r="A207" s="242">
        <v>35</v>
      </c>
      <c r="B207" s="243" t="s">
        <v>1180</v>
      </c>
      <c r="C207" s="243"/>
      <c r="D207" s="243"/>
      <c r="E207" s="275">
        <v>2025185</v>
      </c>
      <c r="F207" s="275"/>
      <c r="G207" s="444"/>
      <c r="H207" s="535">
        <v>45449</v>
      </c>
      <c r="I207" s="242" t="s">
        <v>442</v>
      </c>
      <c r="J207" s="242" t="s">
        <v>1181</v>
      </c>
      <c r="K207" s="243"/>
      <c r="L207" s="243"/>
      <c r="M207" s="243"/>
      <c r="N207" s="243"/>
      <c r="O207" s="243"/>
      <c r="P207" s="243"/>
      <c r="Q207" s="243"/>
      <c r="R207" s="243"/>
      <c r="S207" s="243"/>
      <c r="T207" s="243"/>
      <c r="U207" s="243"/>
      <c r="V207" s="243"/>
      <c r="W207" s="243"/>
    </row>
    <row r="208" spans="1:23" ht="15.75" customHeight="1" x14ac:dyDescent="0.25">
      <c r="A208" s="242">
        <v>36</v>
      </c>
      <c r="B208" s="243" t="s">
        <v>1182</v>
      </c>
      <c r="C208" s="243"/>
      <c r="D208" s="243"/>
      <c r="E208" s="275">
        <v>14580000</v>
      </c>
      <c r="F208" s="275"/>
      <c r="G208" s="444"/>
      <c r="H208" s="535">
        <v>45460</v>
      </c>
      <c r="I208" s="242" t="s">
        <v>442</v>
      </c>
      <c r="J208" s="242"/>
      <c r="K208" s="243"/>
      <c r="L208" s="243"/>
      <c r="M208" s="243"/>
      <c r="N208" s="243"/>
      <c r="O208" s="243"/>
      <c r="P208" s="243"/>
      <c r="Q208" s="243"/>
      <c r="R208" s="243"/>
      <c r="S208" s="243"/>
      <c r="T208" s="243"/>
      <c r="U208" s="243"/>
      <c r="V208" s="243"/>
      <c r="W208" s="243"/>
    </row>
    <row r="209" spans="1:23" ht="15.75" customHeight="1" x14ac:dyDescent="0.25">
      <c r="A209" s="242">
        <v>37</v>
      </c>
      <c r="B209" s="243" t="s">
        <v>1183</v>
      </c>
      <c r="C209" s="243"/>
      <c r="D209" s="243"/>
      <c r="E209" s="275">
        <f>600000/1.08</f>
        <v>555555.5555555555</v>
      </c>
      <c r="F209" s="275"/>
      <c r="G209" s="444"/>
      <c r="H209" s="535">
        <v>45460</v>
      </c>
      <c r="I209" s="242" t="s">
        <v>442</v>
      </c>
      <c r="J209" s="242"/>
      <c r="K209" s="243"/>
      <c r="L209" s="243"/>
      <c r="M209" s="243"/>
      <c r="N209" s="243"/>
      <c r="O209" s="243"/>
      <c r="P209" s="243"/>
      <c r="Q209" s="243"/>
      <c r="R209" s="243"/>
      <c r="S209" s="243"/>
      <c r="T209" s="243"/>
      <c r="U209" s="243"/>
      <c r="V209" s="243"/>
      <c r="W209" s="243"/>
    </row>
    <row r="210" spans="1:23" ht="15.75" customHeight="1" x14ac:dyDescent="0.25">
      <c r="A210" s="242">
        <v>38</v>
      </c>
      <c r="B210" s="243" t="s">
        <v>1184</v>
      </c>
      <c r="C210" s="243"/>
      <c r="D210" s="243"/>
      <c r="E210" s="275">
        <v>15093000</v>
      </c>
      <c r="F210" s="275"/>
      <c r="G210" s="444"/>
      <c r="H210" s="535">
        <v>45460</v>
      </c>
      <c r="I210" s="242" t="s">
        <v>442</v>
      </c>
      <c r="J210" s="242"/>
      <c r="K210" s="243"/>
      <c r="L210" s="243"/>
      <c r="M210" s="243"/>
      <c r="N210" s="243"/>
      <c r="O210" s="243"/>
      <c r="P210" s="243"/>
      <c r="Q210" s="243"/>
      <c r="R210" s="243"/>
      <c r="S210" s="243"/>
      <c r="T210" s="243"/>
      <c r="U210" s="243"/>
      <c r="V210" s="243"/>
      <c r="W210" s="243"/>
    </row>
    <row r="211" spans="1:23" ht="15.75" customHeight="1" x14ac:dyDescent="0.25">
      <c r="A211" s="242">
        <v>39</v>
      </c>
      <c r="B211" s="243" t="s">
        <v>1185</v>
      </c>
      <c r="C211" s="243"/>
      <c r="D211" s="243"/>
      <c r="E211" s="275">
        <v>600000</v>
      </c>
      <c r="F211" s="275"/>
      <c r="G211" s="444"/>
      <c r="H211" s="535">
        <v>45460</v>
      </c>
      <c r="I211" s="242" t="s">
        <v>442</v>
      </c>
      <c r="J211" s="242"/>
      <c r="K211" s="243"/>
      <c r="L211" s="243"/>
      <c r="M211" s="243"/>
      <c r="N211" s="243"/>
      <c r="O211" s="243"/>
      <c r="P211" s="243"/>
      <c r="Q211" s="243"/>
      <c r="R211" s="243"/>
      <c r="S211" s="243"/>
      <c r="T211" s="243"/>
      <c r="U211" s="243"/>
      <c r="V211" s="243"/>
      <c r="W211" s="243"/>
    </row>
    <row r="212" spans="1:23" ht="15.75" customHeight="1" x14ac:dyDescent="0.25">
      <c r="A212" s="242">
        <v>40</v>
      </c>
      <c r="B212" s="296" t="s">
        <v>1186</v>
      </c>
      <c r="C212" s="296"/>
      <c r="D212" s="296"/>
      <c r="E212" s="275">
        <v>2640000</v>
      </c>
      <c r="F212" s="275"/>
      <c r="G212" s="554"/>
      <c r="H212" s="535">
        <v>45477</v>
      </c>
      <c r="I212" s="242" t="s">
        <v>1177</v>
      </c>
      <c r="J212" s="242"/>
      <c r="K212" s="243"/>
      <c r="L212" s="243"/>
      <c r="M212" s="243"/>
      <c r="N212" s="243"/>
      <c r="O212" s="243"/>
      <c r="P212" s="243"/>
      <c r="Q212" s="243"/>
      <c r="R212" s="243"/>
      <c r="S212" s="243"/>
      <c r="T212" s="243"/>
      <c r="U212" s="243"/>
      <c r="V212" s="243"/>
      <c r="W212" s="243"/>
    </row>
    <row r="213" spans="1:23" ht="15.75" customHeight="1" x14ac:dyDescent="0.25">
      <c r="A213" s="242">
        <v>41</v>
      </c>
      <c r="B213" s="243" t="s">
        <v>1187</v>
      </c>
      <c r="C213" s="243"/>
      <c r="D213" s="243"/>
      <c r="E213" s="275">
        <v>22973900</v>
      </c>
      <c r="F213" s="275"/>
      <c r="G213" s="444"/>
      <c r="H213" s="535">
        <v>45477</v>
      </c>
      <c r="I213" s="242" t="s">
        <v>1177</v>
      </c>
      <c r="J213" s="242"/>
      <c r="K213" s="243"/>
      <c r="L213" s="243"/>
      <c r="M213" s="243"/>
      <c r="N213" s="243"/>
      <c r="O213" s="243"/>
      <c r="P213" s="243"/>
      <c r="Q213" s="243"/>
      <c r="R213" s="243"/>
      <c r="S213" s="243"/>
      <c r="T213" s="243"/>
      <c r="U213" s="243"/>
      <c r="V213" s="243"/>
      <c r="W213" s="243"/>
    </row>
    <row r="214" spans="1:23" ht="15.75" customHeight="1" x14ac:dyDescent="0.25">
      <c r="A214" s="242">
        <v>42</v>
      </c>
      <c r="B214" s="243" t="s">
        <v>1188</v>
      </c>
      <c r="C214" s="243"/>
      <c r="D214" s="243"/>
      <c r="E214" s="275">
        <f>81000000+1200000</f>
        <v>82200000</v>
      </c>
      <c r="F214" s="275"/>
      <c r="G214" s="444"/>
      <c r="H214" s="535">
        <v>45477</v>
      </c>
      <c r="I214" s="242" t="s">
        <v>1177</v>
      </c>
      <c r="J214" s="242"/>
      <c r="K214" s="243"/>
      <c r="L214" s="243"/>
      <c r="M214" s="243"/>
      <c r="N214" s="243"/>
      <c r="O214" s="243"/>
      <c r="P214" s="243"/>
      <c r="Q214" s="243"/>
      <c r="R214" s="243"/>
      <c r="S214" s="243"/>
      <c r="T214" s="243"/>
      <c r="U214" s="243"/>
      <c r="V214" s="243"/>
      <c r="W214" s="243"/>
    </row>
    <row r="215" spans="1:23" ht="15.75" customHeight="1" x14ac:dyDescent="0.25">
      <c r="A215" s="242">
        <v>43</v>
      </c>
      <c r="B215" s="243" t="s">
        <v>1189</v>
      </c>
      <c r="C215" s="243"/>
      <c r="D215" s="243"/>
      <c r="E215" s="275">
        <v>12500000</v>
      </c>
      <c r="F215" s="275"/>
      <c r="G215" s="444"/>
      <c r="H215" s="535">
        <v>45477</v>
      </c>
      <c r="I215" s="242" t="s">
        <v>1177</v>
      </c>
      <c r="J215" s="242"/>
      <c r="K215" s="243"/>
      <c r="L215" s="243"/>
      <c r="M215" s="243"/>
      <c r="N215" s="243"/>
      <c r="O215" s="243"/>
      <c r="P215" s="243"/>
      <c r="Q215" s="243"/>
      <c r="R215" s="243"/>
      <c r="S215" s="243"/>
      <c r="T215" s="243"/>
      <c r="U215" s="243"/>
      <c r="V215" s="243"/>
      <c r="W215" s="243"/>
    </row>
    <row r="216" spans="1:23" ht="15.75" customHeight="1" x14ac:dyDescent="0.25">
      <c r="A216" s="242">
        <v>44</v>
      </c>
      <c r="B216" s="243" t="s">
        <v>1190</v>
      </c>
      <c r="C216" s="243"/>
      <c r="D216" s="243"/>
      <c r="E216" s="275">
        <f>21021385/1.08</f>
        <v>19464245.370370369</v>
      </c>
      <c r="F216" s="275"/>
      <c r="G216" s="444"/>
      <c r="H216" s="535">
        <v>45849</v>
      </c>
      <c r="I216" s="242" t="s">
        <v>442</v>
      </c>
      <c r="J216" s="242"/>
      <c r="K216" s="243"/>
      <c r="L216" s="243"/>
      <c r="M216" s="243"/>
      <c r="N216" s="243"/>
      <c r="O216" s="243"/>
      <c r="P216" s="243"/>
      <c r="Q216" s="243"/>
      <c r="R216" s="243"/>
      <c r="S216" s="243"/>
      <c r="T216" s="243"/>
      <c r="U216" s="243"/>
      <c r="V216" s="243"/>
      <c r="W216" s="243"/>
    </row>
    <row r="217" spans="1:23" ht="15.75" customHeight="1" x14ac:dyDescent="0.25">
      <c r="A217" s="242">
        <v>45</v>
      </c>
      <c r="B217" s="243" t="s">
        <v>1191</v>
      </c>
      <c r="C217" s="243"/>
      <c r="D217" s="243"/>
      <c r="E217" s="275">
        <v>16300000</v>
      </c>
      <c r="F217" s="275"/>
      <c r="G217" s="444"/>
      <c r="H217" s="535">
        <v>45488</v>
      </c>
      <c r="I217" s="242" t="s">
        <v>442</v>
      </c>
      <c r="J217" s="242"/>
      <c r="K217" s="243"/>
      <c r="L217" s="243"/>
      <c r="M217" s="243"/>
      <c r="N217" s="243"/>
      <c r="O217" s="243"/>
      <c r="P217" s="243"/>
      <c r="Q217" s="243"/>
      <c r="R217" s="243"/>
      <c r="S217" s="243"/>
      <c r="T217" s="243"/>
      <c r="U217" s="243"/>
      <c r="V217" s="243"/>
      <c r="W217" s="243"/>
    </row>
    <row r="218" spans="1:23" ht="15.75" customHeight="1" x14ac:dyDescent="0.25">
      <c r="A218" s="242">
        <v>46</v>
      </c>
      <c r="B218" s="243" t="s">
        <v>1192</v>
      </c>
      <c r="C218" s="243"/>
      <c r="D218" s="243"/>
      <c r="E218" s="275">
        <v>8055556</v>
      </c>
      <c r="F218" s="275"/>
      <c r="G218" s="444"/>
      <c r="H218" s="535">
        <v>45491</v>
      </c>
      <c r="I218" s="242" t="s">
        <v>442</v>
      </c>
      <c r="J218" s="242"/>
      <c r="K218" s="243"/>
      <c r="L218" s="243"/>
      <c r="M218" s="243"/>
      <c r="N218" s="243"/>
      <c r="O218" s="243"/>
      <c r="P218" s="243"/>
      <c r="Q218" s="243"/>
      <c r="R218" s="243"/>
      <c r="S218" s="243"/>
      <c r="T218" s="243"/>
      <c r="U218" s="243"/>
      <c r="V218" s="243"/>
      <c r="W218" s="243"/>
    </row>
    <row r="219" spans="1:23" ht="15.75" customHeight="1" x14ac:dyDescent="0.25">
      <c r="A219" s="242">
        <v>47</v>
      </c>
      <c r="B219" s="243" t="s">
        <v>1193</v>
      </c>
      <c r="C219" s="243"/>
      <c r="D219" s="243"/>
      <c r="E219" s="275">
        <v>12500000</v>
      </c>
      <c r="F219" s="275"/>
      <c r="G219" s="444"/>
      <c r="H219" s="535">
        <v>45491</v>
      </c>
      <c r="I219" s="242" t="s">
        <v>442</v>
      </c>
      <c r="J219" s="242"/>
      <c r="K219" s="243"/>
      <c r="L219" s="243"/>
      <c r="M219" s="243"/>
      <c r="N219" s="243"/>
      <c r="O219" s="243"/>
      <c r="P219" s="243"/>
      <c r="Q219" s="243"/>
      <c r="R219" s="243"/>
      <c r="S219" s="243"/>
      <c r="T219" s="243"/>
      <c r="U219" s="243"/>
      <c r="V219" s="243"/>
      <c r="W219" s="243"/>
    </row>
    <row r="220" spans="1:23" ht="15.75" customHeight="1" x14ac:dyDescent="0.25">
      <c r="A220" s="242">
        <v>48</v>
      </c>
      <c r="B220" s="243" t="s">
        <v>1194</v>
      </c>
      <c r="C220" s="243"/>
      <c r="D220" s="243"/>
      <c r="E220" s="275">
        <v>1950000</v>
      </c>
      <c r="F220" s="275"/>
      <c r="G220" s="444"/>
      <c r="H220" s="535">
        <v>45495</v>
      </c>
      <c r="I220" s="242" t="s">
        <v>442</v>
      </c>
      <c r="J220" s="242"/>
      <c r="K220" s="243"/>
      <c r="L220" s="243"/>
      <c r="M220" s="243"/>
      <c r="N220" s="243"/>
      <c r="O220" s="243"/>
      <c r="P220" s="243"/>
      <c r="Q220" s="243"/>
      <c r="R220" s="243"/>
      <c r="S220" s="243"/>
      <c r="T220" s="243"/>
      <c r="U220" s="243"/>
      <c r="V220" s="243"/>
      <c r="W220" s="243"/>
    </row>
    <row r="221" spans="1:23" ht="15.75" customHeight="1" x14ac:dyDescent="0.25">
      <c r="A221" s="242">
        <v>49</v>
      </c>
      <c r="B221" s="243" t="s">
        <v>1195</v>
      </c>
      <c r="C221" s="243"/>
      <c r="D221" s="243"/>
      <c r="E221" s="275">
        <v>27092600</v>
      </c>
      <c r="F221" s="275"/>
      <c r="G221" s="444"/>
      <c r="H221" s="535">
        <v>45503</v>
      </c>
      <c r="I221" s="242" t="s">
        <v>442</v>
      </c>
      <c r="J221" s="242"/>
      <c r="K221" s="243"/>
      <c r="L221" s="243"/>
      <c r="M221" s="243"/>
      <c r="N221" s="243"/>
      <c r="O221" s="243"/>
      <c r="P221" s="243"/>
      <c r="Q221" s="243"/>
      <c r="R221" s="243"/>
      <c r="S221" s="243"/>
      <c r="T221" s="243"/>
      <c r="U221" s="243"/>
      <c r="V221" s="243"/>
      <c r="W221" s="243"/>
    </row>
    <row r="222" spans="1:23" ht="15.75" customHeight="1" x14ac:dyDescent="0.25">
      <c r="A222" s="242">
        <v>50</v>
      </c>
      <c r="B222" s="243" t="s">
        <v>1196</v>
      </c>
      <c r="C222" s="243"/>
      <c r="D222" s="243"/>
      <c r="E222" s="275">
        <f>22186000+3827000</f>
        <v>26013000</v>
      </c>
      <c r="F222" s="275"/>
      <c r="G222" s="444"/>
      <c r="H222" s="535">
        <v>45505</v>
      </c>
      <c r="I222" s="242" t="s">
        <v>442</v>
      </c>
      <c r="J222" s="242"/>
      <c r="K222" s="243"/>
      <c r="L222" s="243"/>
      <c r="M222" s="243"/>
      <c r="N222" s="243"/>
      <c r="O222" s="243"/>
      <c r="P222" s="243"/>
      <c r="Q222" s="243"/>
      <c r="R222" s="243"/>
      <c r="S222" s="243"/>
      <c r="T222" s="243"/>
      <c r="U222" s="243"/>
      <c r="V222" s="243"/>
      <c r="W222" s="243"/>
    </row>
    <row r="223" spans="1:23" ht="15.75" customHeight="1" x14ac:dyDescent="0.25">
      <c r="A223" s="242">
        <v>51</v>
      </c>
      <c r="B223" s="243" t="s">
        <v>1197</v>
      </c>
      <c r="C223" s="243"/>
      <c r="D223" s="243"/>
      <c r="E223" s="275">
        <v>18069000</v>
      </c>
      <c r="F223" s="275"/>
      <c r="G223" s="444"/>
      <c r="H223" s="535">
        <v>45505</v>
      </c>
      <c r="I223" s="242" t="s">
        <v>442</v>
      </c>
      <c r="J223" s="242"/>
      <c r="K223" s="243"/>
      <c r="L223" s="243"/>
      <c r="M223" s="243"/>
      <c r="N223" s="243"/>
      <c r="O223" s="243"/>
      <c r="P223" s="243"/>
      <c r="Q223" s="243"/>
      <c r="R223" s="243"/>
      <c r="S223" s="243"/>
      <c r="T223" s="243"/>
      <c r="U223" s="243"/>
      <c r="V223" s="243"/>
      <c r="W223" s="243"/>
    </row>
    <row r="224" spans="1:23" ht="15.75" customHeight="1" x14ac:dyDescent="0.25">
      <c r="A224" s="242">
        <v>52</v>
      </c>
      <c r="B224" s="243" t="s">
        <v>1198</v>
      </c>
      <c r="C224" s="243"/>
      <c r="D224" s="243"/>
      <c r="E224" s="275">
        <v>4950000</v>
      </c>
      <c r="F224" s="275"/>
      <c r="G224" s="444"/>
      <c r="H224" s="535">
        <v>45509</v>
      </c>
      <c r="I224" s="242" t="s">
        <v>583</v>
      </c>
      <c r="J224" s="242"/>
      <c r="K224" s="243"/>
      <c r="L224" s="243"/>
      <c r="M224" s="243"/>
      <c r="N224" s="243"/>
      <c r="O224" s="243"/>
      <c r="P224" s="243"/>
      <c r="Q224" s="243"/>
      <c r="R224" s="243"/>
      <c r="S224" s="243"/>
      <c r="T224" s="243"/>
      <c r="U224" s="243"/>
      <c r="V224" s="243"/>
      <c r="W224" s="243"/>
    </row>
    <row r="225" spans="1:23" ht="15.75" customHeight="1" x14ac:dyDescent="0.25">
      <c r="A225" s="242">
        <v>53</v>
      </c>
      <c r="B225" s="243" t="s">
        <v>1199</v>
      </c>
      <c r="C225" s="243"/>
      <c r="D225" s="243"/>
      <c r="E225" s="275">
        <v>2010000</v>
      </c>
      <c r="F225" s="275"/>
      <c r="G225" s="444"/>
      <c r="H225" s="535">
        <v>45516</v>
      </c>
      <c r="I225" s="242" t="s">
        <v>1076</v>
      </c>
      <c r="J225" s="242"/>
      <c r="K225" s="243"/>
      <c r="L225" s="243"/>
      <c r="M225" s="243"/>
      <c r="N225" s="243"/>
      <c r="O225" s="243"/>
      <c r="P225" s="243"/>
      <c r="Q225" s="243"/>
      <c r="R225" s="243"/>
      <c r="S225" s="243"/>
      <c r="T225" s="243"/>
      <c r="U225" s="243"/>
      <c r="V225" s="243"/>
      <c r="W225" s="243"/>
    </row>
    <row r="226" spans="1:23" ht="15.75" customHeight="1" x14ac:dyDescent="0.25">
      <c r="A226" s="242">
        <v>54</v>
      </c>
      <c r="B226" s="243" t="s">
        <v>1200</v>
      </c>
      <c r="C226" s="243"/>
      <c r="D226" s="243"/>
      <c r="E226" s="275">
        <v>1750000</v>
      </c>
      <c r="F226" s="275"/>
      <c r="G226" s="444"/>
      <c r="H226" s="535">
        <v>45516</v>
      </c>
      <c r="I226" s="242" t="s">
        <v>1076</v>
      </c>
      <c r="J226" s="242"/>
      <c r="K226" s="243"/>
      <c r="L226" s="243"/>
      <c r="M226" s="243"/>
      <c r="N226" s="243"/>
      <c r="O226" s="243"/>
      <c r="P226" s="243"/>
      <c r="Q226" s="243"/>
      <c r="R226" s="243"/>
      <c r="S226" s="243"/>
      <c r="T226" s="243"/>
      <c r="U226" s="243"/>
      <c r="V226" s="243"/>
      <c r="W226" s="243"/>
    </row>
    <row r="227" spans="1:23" ht="15.75" customHeight="1" x14ac:dyDescent="0.25">
      <c r="A227" s="242">
        <v>55</v>
      </c>
      <c r="B227" s="243" t="s">
        <v>1201</v>
      </c>
      <c r="C227" s="243"/>
      <c r="D227" s="243"/>
      <c r="E227" s="275">
        <v>12265000</v>
      </c>
      <c r="F227" s="275"/>
      <c r="G227" s="444"/>
      <c r="H227" s="535">
        <v>45517</v>
      </c>
      <c r="I227" s="242" t="s">
        <v>442</v>
      </c>
      <c r="J227" s="242"/>
      <c r="K227" s="243"/>
      <c r="L227" s="243"/>
      <c r="M227" s="243"/>
      <c r="N227" s="243"/>
      <c r="O227" s="243"/>
      <c r="P227" s="243"/>
      <c r="Q227" s="243"/>
      <c r="R227" s="243"/>
      <c r="S227" s="243"/>
      <c r="T227" s="243"/>
      <c r="U227" s="243"/>
      <c r="V227" s="243"/>
      <c r="W227" s="243"/>
    </row>
    <row r="228" spans="1:23" ht="26.25" customHeight="1" x14ac:dyDescent="0.25">
      <c r="A228" s="446">
        <v>56</v>
      </c>
      <c r="B228" s="447" t="s">
        <v>1202</v>
      </c>
      <c r="C228" s="447"/>
      <c r="D228" s="447"/>
      <c r="E228" s="555">
        <v>50685000</v>
      </c>
      <c r="F228" s="555"/>
      <c r="G228" s="556">
        <v>54739800</v>
      </c>
      <c r="H228" s="557">
        <v>45520</v>
      </c>
      <c r="I228" s="558" t="s">
        <v>1076</v>
      </c>
      <c r="J228" s="446" t="s">
        <v>1203</v>
      </c>
      <c r="K228" s="447"/>
      <c r="L228" s="447"/>
      <c r="M228" s="447"/>
      <c r="N228" s="447"/>
      <c r="O228" s="447"/>
      <c r="P228" s="447"/>
      <c r="Q228" s="447"/>
      <c r="R228" s="447"/>
      <c r="S228" s="447"/>
      <c r="T228" s="447"/>
      <c r="U228" s="447"/>
      <c r="V228" s="447"/>
      <c r="W228" s="447"/>
    </row>
    <row r="229" spans="1:23" ht="15.75" customHeight="1" x14ac:dyDescent="0.25">
      <c r="A229" s="242">
        <v>57</v>
      </c>
      <c r="B229" s="243" t="s">
        <v>1204</v>
      </c>
      <c r="C229" s="243"/>
      <c r="D229" s="243"/>
      <c r="E229" s="275">
        <v>125586000</v>
      </c>
      <c r="F229" s="275"/>
      <c r="G229" s="444">
        <v>125000000</v>
      </c>
      <c r="H229" s="535">
        <v>45520</v>
      </c>
      <c r="I229" s="242" t="s">
        <v>1076</v>
      </c>
      <c r="J229" s="242"/>
      <c r="K229" s="243"/>
      <c r="L229" s="243"/>
      <c r="M229" s="243"/>
      <c r="N229" s="243"/>
      <c r="O229" s="243"/>
      <c r="P229" s="243"/>
      <c r="Q229" s="243"/>
      <c r="R229" s="243"/>
      <c r="S229" s="243"/>
      <c r="T229" s="243"/>
      <c r="U229" s="243"/>
      <c r="V229" s="243"/>
      <c r="W229" s="243"/>
    </row>
    <row r="230" spans="1:23" ht="15.75" customHeight="1" x14ac:dyDescent="0.25">
      <c r="A230" s="242">
        <v>58</v>
      </c>
      <c r="B230" s="243" t="s">
        <v>1205</v>
      </c>
      <c r="C230" s="243"/>
      <c r="D230" s="243"/>
      <c r="E230" s="275">
        <v>18250000</v>
      </c>
      <c r="F230" s="275"/>
      <c r="G230" s="444"/>
      <c r="H230" s="535">
        <v>45525</v>
      </c>
      <c r="I230" s="242" t="s">
        <v>442</v>
      </c>
      <c r="J230" s="242"/>
      <c r="K230" s="243"/>
      <c r="L230" s="243"/>
      <c r="M230" s="243"/>
      <c r="N230" s="243"/>
      <c r="O230" s="243"/>
      <c r="P230" s="243"/>
      <c r="Q230" s="243"/>
      <c r="R230" s="243"/>
      <c r="S230" s="243"/>
      <c r="T230" s="243"/>
      <c r="U230" s="243"/>
      <c r="V230" s="243"/>
      <c r="W230" s="243"/>
    </row>
    <row r="231" spans="1:23" ht="15.75" customHeight="1" x14ac:dyDescent="0.25">
      <c r="A231" s="242">
        <v>59</v>
      </c>
      <c r="B231" s="243" t="s">
        <v>1206</v>
      </c>
      <c r="C231" s="243"/>
      <c r="D231" s="243"/>
      <c r="E231" s="275">
        <v>29940000</v>
      </c>
      <c r="F231" s="275"/>
      <c r="G231" s="444"/>
      <c r="H231" s="535">
        <v>45531</v>
      </c>
      <c r="I231" s="242" t="s">
        <v>1076</v>
      </c>
      <c r="J231" s="242"/>
      <c r="K231" s="243"/>
      <c r="L231" s="243"/>
      <c r="M231" s="243"/>
      <c r="N231" s="243"/>
      <c r="O231" s="243"/>
      <c r="P231" s="243"/>
      <c r="Q231" s="243"/>
      <c r="R231" s="243"/>
      <c r="S231" s="243"/>
      <c r="T231" s="243"/>
      <c r="U231" s="243"/>
      <c r="V231" s="243"/>
      <c r="W231" s="243"/>
    </row>
    <row r="232" spans="1:23" ht="15.75" customHeight="1" x14ac:dyDescent="0.25">
      <c r="A232" s="242">
        <v>60</v>
      </c>
      <c r="B232" s="243" t="s">
        <v>1207</v>
      </c>
      <c r="C232" s="243"/>
      <c r="D232" s="243"/>
      <c r="E232" s="275">
        <v>59600000</v>
      </c>
      <c r="F232" s="275"/>
      <c r="G232" s="444"/>
      <c r="H232" s="535">
        <v>45532</v>
      </c>
      <c r="I232" s="242" t="s">
        <v>442</v>
      </c>
      <c r="J232" s="242"/>
      <c r="K232" s="243"/>
      <c r="L232" s="243"/>
      <c r="M232" s="243"/>
      <c r="N232" s="243"/>
      <c r="O232" s="243"/>
      <c r="P232" s="243"/>
      <c r="Q232" s="243"/>
      <c r="R232" s="243"/>
      <c r="S232" s="243"/>
      <c r="T232" s="243"/>
      <c r="U232" s="243"/>
      <c r="V232" s="243"/>
      <c r="W232" s="243"/>
    </row>
    <row r="233" spans="1:23" ht="15.75" customHeight="1" x14ac:dyDescent="0.25">
      <c r="A233" s="242">
        <v>61</v>
      </c>
      <c r="B233" s="243" t="s">
        <v>1208</v>
      </c>
      <c r="C233" s="243"/>
      <c r="D233" s="243"/>
      <c r="E233" s="275">
        <v>2400000</v>
      </c>
      <c r="F233" s="275"/>
      <c r="G233" s="444"/>
      <c r="H233" s="535">
        <v>45534</v>
      </c>
      <c r="I233" s="242" t="s">
        <v>442</v>
      </c>
      <c r="J233" s="242"/>
      <c r="K233" s="243"/>
      <c r="L233" s="243"/>
      <c r="M233" s="243"/>
      <c r="N233" s="243"/>
      <c r="O233" s="243"/>
      <c r="P233" s="243"/>
      <c r="Q233" s="243"/>
      <c r="R233" s="243"/>
      <c r="S233" s="243"/>
      <c r="T233" s="243"/>
      <c r="U233" s="243"/>
      <c r="V233" s="243"/>
      <c r="W233" s="243"/>
    </row>
    <row r="234" spans="1:23" ht="15.75" customHeight="1" x14ac:dyDescent="0.25">
      <c r="A234" s="242">
        <v>62</v>
      </c>
      <c r="B234" s="243" t="s">
        <v>1209</v>
      </c>
      <c r="C234" s="243"/>
      <c r="D234" s="243"/>
      <c r="E234" s="275">
        <v>2307500</v>
      </c>
      <c r="F234" s="275"/>
      <c r="G234" s="444">
        <v>2307500</v>
      </c>
      <c r="H234" s="535">
        <v>45539</v>
      </c>
      <c r="I234" s="242" t="s">
        <v>583</v>
      </c>
      <c r="J234" s="242"/>
      <c r="K234" s="243"/>
      <c r="L234" s="243"/>
      <c r="M234" s="243"/>
      <c r="N234" s="243"/>
      <c r="O234" s="243"/>
      <c r="P234" s="243"/>
      <c r="Q234" s="243"/>
      <c r="R234" s="243"/>
      <c r="S234" s="243"/>
      <c r="T234" s="243"/>
      <c r="U234" s="243"/>
      <c r="V234" s="243"/>
      <c r="W234" s="243"/>
    </row>
    <row r="235" spans="1:23" ht="15.75" customHeight="1" x14ac:dyDescent="0.25">
      <c r="A235" s="242">
        <v>63</v>
      </c>
      <c r="B235" s="243" t="s">
        <v>1210</v>
      </c>
      <c r="C235" s="243"/>
      <c r="D235" s="243"/>
      <c r="E235" s="275">
        <v>24074076</v>
      </c>
      <c r="F235" s="275"/>
      <c r="G235" s="444">
        <v>24074076</v>
      </c>
      <c r="H235" s="535">
        <v>45531</v>
      </c>
      <c r="I235" s="242" t="s">
        <v>442</v>
      </c>
      <c r="J235" s="242"/>
      <c r="K235" s="243"/>
      <c r="L235" s="243"/>
      <c r="M235" s="243"/>
      <c r="N235" s="243"/>
      <c r="O235" s="243"/>
      <c r="P235" s="243"/>
      <c r="Q235" s="243"/>
      <c r="R235" s="243"/>
      <c r="S235" s="243"/>
      <c r="T235" s="243"/>
      <c r="U235" s="243"/>
      <c r="V235" s="243"/>
      <c r="W235" s="243"/>
    </row>
    <row r="236" spans="1:23" ht="15.75" customHeight="1" x14ac:dyDescent="0.25">
      <c r="A236" s="243"/>
      <c r="B236" s="243" t="s">
        <v>1211</v>
      </c>
      <c r="C236" s="243"/>
      <c r="D236" s="243"/>
      <c r="E236" s="275">
        <v>6759259</v>
      </c>
      <c r="F236" s="275"/>
      <c r="G236" s="444"/>
      <c r="H236" s="535">
        <v>45551</v>
      </c>
      <c r="I236" s="242" t="s">
        <v>442</v>
      </c>
      <c r="J236" s="242"/>
      <c r="K236" s="243"/>
      <c r="L236" s="243"/>
      <c r="M236" s="243"/>
      <c r="N236" s="243"/>
      <c r="O236" s="243"/>
      <c r="P236" s="243"/>
      <c r="Q236" s="243"/>
      <c r="R236" s="243"/>
      <c r="S236" s="243"/>
      <c r="T236" s="243"/>
      <c r="U236" s="243"/>
      <c r="V236" s="243"/>
      <c r="W236" s="243"/>
    </row>
    <row r="237" spans="1:23" ht="15.75" customHeight="1" x14ac:dyDescent="0.25">
      <c r="A237" s="243"/>
      <c r="B237" s="243" t="s">
        <v>1212</v>
      </c>
      <c r="C237" s="243"/>
      <c r="D237" s="243"/>
      <c r="E237" s="275">
        <v>5800000</v>
      </c>
      <c r="F237" s="275"/>
      <c r="G237" s="444"/>
      <c r="H237" s="535">
        <v>45551</v>
      </c>
      <c r="I237" s="242" t="s">
        <v>442</v>
      </c>
      <c r="J237" s="242"/>
      <c r="K237" s="243"/>
      <c r="L237" s="243"/>
      <c r="M237" s="243"/>
      <c r="N237" s="243"/>
      <c r="O237" s="243"/>
      <c r="P237" s="243"/>
      <c r="Q237" s="243"/>
      <c r="R237" s="243"/>
      <c r="S237" s="243"/>
      <c r="T237" s="243"/>
      <c r="U237" s="243"/>
      <c r="V237" s="243"/>
      <c r="W237" s="243"/>
    </row>
    <row r="238" spans="1:23" ht="15.75" customHeight="1" x14ac:dyDescent="0.25">
      <c r="A238" s="243"/>
      <c r="B238" s="243" t="s">
        <v>1213</v>
      </c>
      <c r="C238" s="243"/>
      <c r="D238" s="243"/>
      <c r="E238" s="275">
        <v>3220000</v>
      </c>
      <c r="F238" s="275"/>
      <c r="G238" s="444"/>
      <c r="H238" s="535">
        <v>45551</v>
      </c>
      <c r="I238" s="242" t="s">
        <v>442</v>
      </c>
      <c r="J238" s="242"/>
      <c r="K238" s="243"/>
      <c r="L238" s="243"/>
      <c r="M238" s="243"/>
      <c r="N238" s="243"/>
      <c r="O238" s="243"/>
      <c r="P238" s="243"/>
      <c r="Q238" s="243"/>
      <c r="R238" s="243"/>
      <c r="S238" s="243"/>
      <c r="T238" s="243"/>
      <c r="U238" s="243"/>
      <c r="V238" s="243"/>
      <c r="W238" s="243"/>
    </row>
    <row r="239" spans="1:23" ht="15.75" customHeight="1" x14ac:dyDescent="0.25">
      <c r="A239" s="243"/>
      <c r="B239" s="243" t="s">
        <v>1214</v>
      </c>
      <c r="C239" s="243"/>
      <c r="D239" s="243"/>
      <c r="E239" s="275">
        <v>23590000</v>
      </c>
      <c r="F239" s="275"/>
      <c r="G239" s="444"/>
      <c r="H239" s="535">
        <v>45551</v>
      </c>
      <c r="I239" s="242" t="s">
        <v>442</v>
      </c>
      <c r="J239" s="242"/>
      <c r="K239" s="243"/>
      <c r="L239" s="243"/>
      <c r="M239" s="243"/>
      <c r="N239" s="243"/>
      <c r="O239" s="243"/>
      <c r="P239" s="243"/>
      <c r="Q239" s="243"/>
      <c r="R239" s="243"/>
      <c r="S239" s="243"/>
      <c r="T239" s="243"/>
      <c r="U239" s="243"/>
      <c r="V239" s="243"/>
      <c r="W239" s="243"/>
    </row>
    <row r="240" spans="1:23" ht="15.75" customHeight="1" x14ac:dyDescent="0.25">
      <c r="A240" s="243"/>
      <c r="B240" s="243" t="s">
        <v>1215</v>
      </c>
      <c r="C240" s="243"/>
      <c r="D240" s="243"/>
      <c r="E240" s="275"/>
      <c r="F240" s="275"/>
      <c r="G240" s="444">
        <v>3700000</v>
      </c>
      <c r="H240" s="535">
        <v>45552</v>
      </c>
      <c r="I240" s="242" t="s">
        <v>1076</v>
      </c>
      <c r="J240" s="242"/>
      <c r="K240" s="243"/>
      <c r="L240" s="243"/>
      <c r="M240" s="243"/>
      <c r="N240" s="243"/>
      <c r="O240" s="243"/>
      <c r="P240" s="243"/>
      <c r="Q240" s="243"/>
      <c r="R240" s="243"/>
      <c r="S240" s="243"/>
      <c r="T240" s="243"/>
      <c r="U240" s="243"/>
      <c r="V240" s="243"/>
      <c r="W240" s="243"/>
    </row>
    <row r="241" spans="1:23" ht="15.75" customHeight="1" x14ac:dyDescent="0.25">
      <c r="A241" s="243"/>
      <c r="B241" s="243" t="s">
        <v>1216</v>
      </c>
      <c r="C241" s="243"/>
      <c r="D241" s="243"/>
      <c r="E241" s="275">
        <v>3564815</v>
      </c>
      <c r="F241" s="275"/>
      <c r="G241" s="444"/>
      <c r="H241" s="535">
        <v>45547</v>
      </c>
      <c r="I241" s="242" t="s">
        <v>442</v>
      </c>
      <c r="J241" s="242"/>
      <c r="K241" s="243"/>
      <c r="L241" s="243"/>
      <c r="M241" s="243"/>
      <c r="N241" s="243"/>
      <c r="O241" s="243"/>
      <c r="P241" s="243"/>
      <c r="Q241" s="243"/>
      <c r="R241" s="243"/>
      <c r="S241" s="243"/>
      <c r="T241" s="243"/>
      <c r="U241" s="243"/>
      <c r="V241" s="243"/>
      <c r="W241" s="243"/>
    </row>
    <row r="242" spans="1:23" ht="15.75" customHeight="1" x14ac:dyDescent="0.25">
      <c r="A242" s="243"/>
      <c r="B242" s="243" t="s">
        <v>1217</v>
      </c>
      <c r="C242" s="243"/>
      <c r="D242" s="243"/>
      <c r="E242" s="275">
        <v>464400</v>
      </c>
      <c r="F242" s="275"/>
      <c r="G242" s="444">
        <v>464400</v>
      </c>
      <c r="H242" s="535">
        <v>45554</v>
      </c>
      <c r="I242" s="242" t="s">
        <v>1076</v>
      </c>
      <c r="J242" s="242"/>
      <c r="K242" s="243"/>
      <c r="L242" s="243"/>
      <c r="M242" s="243"/>
      <c r="N242" s="243"/>
      <c r="O242" s="243"/>
      <c r="P242" s="243"/>
      <c r="Q242" s="243"/>
      <c r="R242" s="243"/>
      <c r="S242" s="243"/>
      <c r="T242" s="243"/>
      <c r="U242" s="243"/>
      <c r="V242" s="243"/>
      <c r="W242" s="243"/>
    </row>
    <row r="243" spans="1:23" ht="15.75" customHeight="1" x14ac:dyDescent="0.25">
      <c r="A243" s="243"/>
      <c r="B243" s="243" t="s">
        <v>1218</v>
      </c>
      <c r="C243" s="243"/>
      <c r="D243" s="243"/>
      <c r="E243" s="275">
        <f>4300000/1.08</f>
        <v>3981481.4814814813</v>
      </c>
      <c r="F243" s="275"/>
      <c r="G243" s="444"/>
      <c r="H243" s="535">
        <v>45561</v>
      </c>
      <c r="I243" s="242" t="s">
        <v>442</v>
      </c>
      <c r="J243" s="242"/>
      <c r="K243" s="243"/>
      <c r="L243" s="243"/>
      <c r="M243" s="243"/>
      <c r="N243" s="243"/>
      <c r="O243" s="243"/>
      <c r="P243" s="243"/>
      <c r="Q243" s="243"/>
      <c r="R243" s="243"/>
      <c r="S243" s="243"/>
      <c r="T243" s="243"/>
      <c r="U243" s="243"/>
      <c r="V243" s="243"/>
      <c r="W243" s="243"/>
    </row>
    <row r="244" spans="1:23" ht="15.75" customHeight="1" x14ac:dyDescent="0.25">
      <c r="A244" s="243"/>
      <c r="B244" s="243" t="s">
        <v>1219</v>
      </c>
      <c r="C244" s="243"/>
      <c r="D244" s="243"/>
      <c r="E244" s="275">
        <v>1990741</v>
      </c>
      <c r="F244" s="275"/>
      <c r="G244" s="444"/>
      <c r="H244" s="535">
        <v>45567</v>
      </c>
      <c r="I244" s="242" t="s">
        <v>442</v>
      </c>
      <c r="J244" s="242"/>
      <c r="K244" s="243"/>
      <c r="L244" s="243"/>
      <c r="M244" s="243"/>
      <c r="N244" s="243"/>
      <c r="O244" s="243"/>
      <c r="P244" s="243"/>
      <c r="Q244" s="243"/>
      <c r="R244" s="243"/>
      <c r="S244" s="243"/>
      <c r="T244" s="243"/>
      <c r="U244" s="243"/>
      <c r="V244" s="243"/>
      <c r="W244" s="243"/>
    </row>
    <row r="245" spans="1:23" ht="15.75" customHeight="1" x14ac:dyDescent="0.25">
      <c r="A245" s="243"/>
      <c r="B245" s="243" t="s">
        <v>1220</v>
      </c>
      <c r="C245" s="243" t="s">
        <v>1221</v>
      </c>
      <c r="D245" s="243"/>
      <c r="E245" s="275">
        <v>7650000</v>
      </c>
      <c r="F245" s="275"/>
      <c r="G245" s="444">
        <v>7650000</v>
      </c>
      <c r="H245" s="535">
        <v>45567</v>
      </c>
      <c r="I245" s="242" t="s">
        <v>666</v>
      </c>
      <c r="J245" s="242"/>
      <c r="K245" s="243"/>
      <c r="L245" s="243"/>
      <c r="M245" s="243"/>
      <c r="N245" s="243"/>
      <c r="O245" s="243"/>
      <c r="P245" s="243"/>
      <c r="Q245" s="243"/>
      <c r="R245" s="243"/>
      <c r="S245" s="243"/>
      <c r="T245" s="243"/>
      <c r="U245" s="243"/>
      <c r="V245" s="243"/>
      <c r="W245" s="243"/>
    </row>
    <row r="246" spans="1:23" ht="15.75" customHeight="1" x14ac:dyDescent="0.25">
      <c r="A246" s="243"/>
      <c r="B246" s="243" t="s">
        <v>1204</v>
      </c>
      <c r="C246" s="243"/>
      <c r="D246" s="243"/>
      <c r="E246" s="275">
        <v>27670000</v>
      </c>
      <c r="F246" s="275"/>
      <c r="G246" s="444"/>
      <c r="H246" s="535"/>
      <c r="I246" s="242"/>
      <c r="J246" s="242"/>
      <c r="K246" s="243"/>
      <c r="L246" s="243"/>
      <c r="M246" s="243"/>
      <c r="N246" s="243"/>
      <c r="O246" s="243"/>
      <c r="P246" s="243"/>
      <c r="Q246" s="243"/>
      <c r="R246" s="243"/>
      <c r="S246" s="243"/>
      <c r="T246" s="243"/>
      <c r="U246" s="243"/>
      <c r="V246" s="243"/>
      <c r="W246" s="243"/>
    </row>
    <row r="247" spans="1:23" ht="15.75" customHeight="1" x14ac:dyDescent="0.25">
      <c r="A247" s="243"/>
      <c r="B247" s="243" t="s">
        <v>1222</v>
      </c>
      <c r="C247" s="243"/>
      <c r="D247" s="243"/>
      <c r="E247" s="275">
        <v>25780000</v>
      </c>
      <c r="F247" s="275"/>
      <c r="G247" s="444">
        <v>25780000</v>
      </c>
      <c r="H247" s="535">
        <v>45579</v>
      </c>
      <c r="I247" s="242" t="s">
        <v>666</v>
      </c>
      <c r="J247" s="242"/>
      <c r="K247" s="243"/>
      <c r="L247" s="243"/>
      <c r="M247" s="243"/>
      <c r="N247" s="243"/>
      <c r="O247" s="243"/>
      <c r="P247" s="243"/>
      <c r="Q247" s="243"/>
      <c r="R247" s="243"/>
      <c r="S247" s="243"/>
      <c r="T247" s="243"/>
      <c r="U247" s="243"/>
      <c r="V247" s="243"/>
      <c r="W247" s="243"/>
    </row>
    <row r="248" spans="1:23" ht="15.75" customHeight="1" x14ac:dyDescent="0.25">
      <c r="A248" s="243"/>
      <c r="B248" s="243" t="s">
        <v>1223</v>
      </c>
      <c r="C248" s="243"/>
      <c r="D248" s="243"/>
      <c r="E248" s="275">
        <v>1400000</v>
      </c>
      <c r="F248" s="275"/>
      <c r="G248" s="444">
        <v>1400000</v>
      </c>
      <c r="H248" s="535">
        <v>45579</v>
      </c>
      <c r="I248" s="242" t="s">
        <v>666</v>
      </c>
      <c r="J248" s="242"/>
      <c r="K248" s="243"/>
      <c r="L248" s="243"/>
      <c r="M248" s="243"/>
      <c r="N248" s="243"/>
      <c r="O248" s="243"/>
      <c r="P248" s="243"/>
      <c r="Q248" s="243"/>
      <c r="R248" s="243"/>
      <c r="S248" s="243"/>
      <c r="T248" s="243"/>
      <c r="U248" s="243"/>
      <c r="V248" s="243"/>
      <c r="W248" s="243"/>
    </row>
    <row r="249" spans="1:23" ht="15.75" customHeight="1" x14ac:dyDescent="0.25">
      <c r="A249" s="243"/>
      <c r="B249" s="243" t="s">
        <v>1224</v>
      </c>
      <c r="C249" s="243"/>
      <c r="D249" s="243"/>
      <c r="E249" s="275">
        <v>1120000</v>
      </c>
      <c r="F249" s="275"/>
      <c r="G249" s="444">
        <v>960000</v>
      </c>
      <c r="H249" s="535">
        <v>45582</v>
      </c>
      <c r="I249" s="242" t="s">
        <v>666</v>
      </c>
      <c r="J249" s="242"/>
      <c r="K249" s="243"/>
      <c r="L249" s="243"/>
      <c r="M249" s="243"/>
      <c r="N249" s="243"/>
      <c r="O249" s="243"/>
      <c r="P249" s="243"/>
      <c r="Q249" s="243"/>
      <c r="R249" s="243"/>
      <c r="S249" s="243"/>
      <c r="T249" s="243"/>
      <c r="U249" s="243"/>
      <c r="V249" s="243"/>
      <c r="W249" s="243"/>
    </row>
    <row r="250" spans="1:23" ht="15.75" customHeight="1" x14ac:dyDescent="0.25">
      <c r="A250" s="243"/>
      <c r="B250" s="243" t="s">
        <v>1225</v>
      </c>
      <c r="C250" s="243"/>
      <c r="D250" s="243"/>
      <c r="E250" s="275">
        <v>975000</v>
      </c>
      <c r="F250" s="275"/>
      <c r="G250" s="444">
        <v>995000</v>
      </c>
      <c r="H250" s="535">
        <v>45582</v>
      </c>
      <c r="I250" s="242" t="s">
        <v>666</v>
      </c>
      <c r="J250" s="242"/>
      <c r="K250" s="243"/>
      <c r="L250" s="243"/>
      <c r="M250" s="243"/>
      <c r="N250" s="243"/>
      <c r="O250" s="243"/>
      <c r="P250" s="243"/>
      <c r="Q250" s="243"/>
      <c r="R250" s="243"/>
      <c r="S250" s="243"/>
      <c r="T250" s="243"/>
      <c r="U250" s="243"/>
      <c r="V250" s="243"/>
      <c r="W250" s="243"/>
    </row>
    <row r="251" spans="1:23" ht="15.75" customHeight="1" x14ac:dyDescent="0.25">
      <c r="A251" s="243"/>
      <c r="B251" s="243" t="s">
        <v>1137</v>
      </c>
      <c r="C251" s="243"/>
      <c r="D251" s="243"/>
      <c r="E251" s="275"/>
      <c r="F251" s="275"/>
      <c r="G251" s="444">
        <v>320855215</v>
      </c>
      <c r="H251" s="535">
        <v>45589</v>
      </c>
      <c r="I251" s="242" t="s">
        <v>666</v>
      </c>
      <c r="J251" s="242"/>
      <c r="K251" s="243"/>
      <c r="L251" s="243"/>
      <c r="M251" s="243"/>
      <c r="N251" s="243"/>
      <c r="O251" s="243"/>
      <c r="P251" s="243"/>
      <c r="Q251" s="243"/>
      <c r="R251" s="243"/>
      <c r="S251" s="243"/>
      <c r="T251" s="243"/>
      <c r="U251" s="243"/>
      <c r="V251" s="243"/>
      <c r="W251" s="243"/>
    </row>
    <row r="252" spans="1:23" ht="15.75" customHeight="1" x14ac:dyDescent="0.25">
      <c r="A252" s="243"/>
      <c r="B252" s="243" t="s">
        <v>1226</v>
      </c>
      <c r="C252" s="243"/>
      <c r="D252" s="243"/>
      <c r="E252" s="275">
        <v>960000</v>
      </c>
      <c r="F252" s="275"/>
      <c r="G252" s="444"/>
      <c r="H252" s="535">
        <v>45454</v>
      </c>
      <c r="I252" s="242" t="s">
        <v>442</v>
      </c>
      <c r="J252" s="242"/>
      <c r="K252" s="243"/>
      <c r="L252" s="243"/>
      <c r="M252" s="243"/>
      <c r="N252" s="243"/>
      <c r="O252" s="243"/>
      <c r="P252" s="243"/>
      <c r="Q252" s="243"/>
      <c r="R252" s="243"/>
      <c r="S252" s="243"/>
      <c r="T252" s="243"/>
      <c r="U252" s="243"/>
      <c r="V252" s="243"/>
      <c r="W252" s="243"/>
    </row>
    <row r="253" spans="1:23" ht="15.75" customHeight="1" x14ac:dyDescent="0.25">
      <c r="A253" s="243"/>
      <c r="B253" s="243" t="s">
        <v>1227</v>
      </c>
      <c r="C253" s="243"/>
      <c r="D253" s="243"/>
      <c r="E253" s="275">
        <v>1300000</v>
      </c>
      <c r="F253" s="275"/>
      <c r="G253" s="444"/>
      <c r="H253" s="535">
        <v>45454</v>
      </c>
      <c r="I253" s="242" t="s">
        <v>442</v>
      </c>
      <c r="J253" s="242"/>
      <c r="K253" s="243"/>
      <c r="L253" s="243"/>
      <c r="M253" s="243"/>
      <c r="N253" s="243"/>
      <c r="O253" s="243"/>
      <c r="P253" s="243"/>
      <c r="Q253" s="243"/>
      <c r="R253" s="243"/>
      <c r="S253" s="243"/>
      <c r="T253" s="243"/>
      <c r="U253" s="243"/>
      <c r="V253" s="243"/>
      <c r="W253" s="243"/>
    </row>
    <row r="254" spans="1:23" ht="15.75" customHeight="1" x14ac:dyDescent="0.25">
      <c r="A254" s="243"/>
      <c r="B254" s="243" t="s">
        <v>1228</v>
      </c>
      <c r="C254" s="243"/>
      <c r="D254" s="243"/>
      <c r="E254" s="275">
        <v>1568000</v>
      </c>
      <c r="F254" s="275"/>
      <c r="G254" s="444"/>
      <c r="H254" s="535">
        <v>45615</v>
      </c>
      <c r="I254" s="242" t="s">
        <v>442</v>
      </c>
      <c r="J254" s="242"/>
      <c r="K254" s="243"/>
      <c r="L254" s="243"/>
      <c r="M254" s="243"/>
      <c r="N254" s="243"/>
      <c r="O254" s="243"/>
      <c r="P254" s="243"/>
      <c r="Q254" s="243"/>
      <c r="R254" s="243"/>
      <c r="S254" s="243"/>
      <c r="T254" s="243"/>
      <c r="U254" s="243"/>
      <c r="V254" s="243"/>
      <c r="W254" s="243"/>
    </row>
    <row r="255" spans="1:23" ht="15.75" customHeight="1" x14ac:dyDescent="0.25">
      <c r="A255" s="243"/>
      <c r="B255" s="243" t="s">
        <v>1229</v>
      </c>
      <c r="C255" s="243"/>
      <c r="D255" s="243"/>
      <c r="E255" s="275"/>
      <c r="F255" s="275"/>
      <c r="G255" s="444">
        <v>321000000</v>
      </c>
      <c r="H255" s="535">
        <v>45615</v>
      </c>
      <c r="I255" s="242" t="s">
        <v>442</v>
      </c>
      <c r="J255" s="242"/>
      <c r="K255" s="243"/>
      <c r="L255" s="243"/>
      <c r="M255" s="243"/>
      <c r="N255" s="243"/>
      <c r="O255" s="243"/>
      <c r="P255" s="243"/>
      <c r="Q255" s="243"/>
      <c r="R255" s="243"/>
      <c r="S255" s="243"/>
      <c r="T255" s="243"/>
      <c r="U255" s="243"/>
      <c r="V255" s="243"/>
      <c r="W255" s="243"/>
    </row>
    <row r="256" spans="1:23" ht="15.75" customHeight="1" x14ac:dyDescent="0.25">
      <c r="A256" s="243"/>
      <c r="B256" s="243" t="s">
        <v>1202</v>
      </c>
      <c r="C256" s="243"/>
      <c r="D256" s="243"/>
      <c r="E256" s="275">
        <v>16625000</v>
      </c>
      <c r="F256" s="275"/>
      <c r="G256" s="444"/>
      <c r="H256" s="535">
        <v>45616</v>
      </c>
      <c r="I256" s="242" t="s">
        <v>442</v>
      </c>
      <c r="J256" s="242"/>
      <c r="K256" s="243"/>
      <c r="L256" s="243"/>
      <c r="M256" s="243"/>
      <c r="N256" s="243"/>
      <c r="O256" s="243"/>
      <c r="P256" s="243"/>
      <c r="Q256" s="243"/>
      <c r="R256" s="243"/>
      <c r="S256" s="243"/>
      <c r="T256" s="243"/>
      <c r="U256" s="243"/>
      <c r="V256" s="243"/>
      <c r="W256" s="243"/>
    </row>
    <row r="257" spans="1:23" ht="15.75" customHeight="1" x14ac:dyDescent="0.25">
      <c r="A257" s="243"/>
      <c r="B257" s="243" t="s">
        <v>1230</v>
      </c>
      <c r="C257" s="243"/>
      <c r="D257" s="243"/>
      <c r="E257" s="275">
        <v>800000</v>
      </c>
      <c r="F257" s="275"/>
      <c r="G257" s="444"/>
      <c r="H257" s="535">
        <v>45602</v>
      </c>
      <c r="I257" s="242" t="s">
        <v>442</v>
      </c>
      <c r="J257" s="242"/>
      <c r="K257" s="243"/>
      <c r="L257" s="243"/>
      <c r="M257" s="243"/>
      <c r="N257" s="243"/>
      <c r="O257" s="243"/>
      <c r="P257" s="243"/>
      <c r="Q257" s="243"/>
      <c r="R257" s="243"/>
      <c r="S257" s="243"/>
      <c r="T257" s="243"/>
      <c r="U257" s="243"/>
      <c r="V257" s="243"/>
      <c r="W257" s="243"/>
    </row>
    <row r="258" spans="1:23" ht="15.75" customHeight="1" x14ac:dyDescent="0.25">
      <c r="A258" s="243"/>
      <c r="B258" s="243" t="s">
        <v>1231</v>
      </c>
      <c r="C258" s="243"/>
      <c r="D258" s="243"/>
      <c r="E258" s="275">
        <v>27091080</v>
      </c>
      <c r="F258" s="275"/>
      <c r="G258" s="444"/>
      <c r="H258" s="535">
        <v>45629</v>
      </c>
      <c r="I258" s="242" t="s">
        <v>442</v>
      </c>
      <c r="J258" s="242"/>
      <c r="K258" s="243"/>
      <c r="L258" s="243"/>
      <c r="M258" s="243"/>
      <c r="N258" s="243"/>
      <c r="O258" s="243"/>
      <c r="P258" s="243"/>
      <c r="Q258" s="243"/>
      <c r="R258" s="243"/>
      <c r="S258" s="243"/>
      <c r="T258" s="243"/>
      <c r="U258" s="243"/>
      <c r="V258" s="243"/>
      <c r="W258" s="243"/>
    </row>
    <row r="259" spans="1:23" ht="15.75" customHeight="1" x14ac:dyDescent="0.25">
      <c r="A259" s="243"/>
      <c r="B259" s="243" t="s">
        <v>1232</v>
      </c>
      <c r="C259" s="243"/>
      <c r="D259" s="243"/>
      <c r="E259" s="275">
        <v>480000</v>
      </c>
      <c r="F259" s="275"/>
      <c r="G259" s="444"/>
      <c r="H259" s="535">
        <v>45624</v>
      </c>
      <c r="I259" s="242" t="s">
        <v>442</v>
      </c>
      <c r="J259" s="242"/>
      <c r="K259" s="243"/>
      <c r="L259" s="243"/>
      <c r="M259" s="243"/>
      <c r="N259" s="243"/>
      <c r="O259" s="243"/>
      <c r="P259" s="243"/>
      <c r="Q259" s="243"/>
      <c r="R259" s="243"/>
      <c r="S259" s="243"/>
      <c r="T259" s="243"/>
      <c r="U259" s="243"/>
      <c r="V259" s="243"/>
      <c r="W259" s="243"/>
    </row>
    <row r="260" spans="1:23" ht="15.75" customHeight="1" x14ac:dyDescent="0.25">
      <c r="A260" s="243"/>
      <c r="B260" s="243" t="s">
        <v>1233</v>
      </c>
      <c r="C260" s="243"/>
      <c r="D260" s="243"/>
      <c r="E260" s="275">
        <v>34670000</v>
      </c>
      <c r="F260" s="275"/>
      <c r="G260" s="444"/>
      <c r="H260" s="535">
        <v>45636</v>
      </c>
      <c r="I260" s="242" t="s">
        <v>442</v>
      </c>
      <c r="J260" s="242"/>
      <c r="K260" s="243"/>
      <c r="L260" s="243"/>
      <c r="M260" s="243"/>
      <c r="N260" s="243"/>
      <c r="O260" s="243"/>
      <c r="P260" s="243"/>
      <c r="Q260" s="243"/>
      <c r="R260" s="243"/>
      <c r="S260" s="243"/>
      <c r="T260" s="243"/>
      <c r="U260" s="243"/>
      <c r="V260" s="243"/>
      <c r="W260" s="243"/>
    </row>
    <row r="261" spans="1:23" ht="15.75" customHeight="1" x14ac:dyDescent="0.25">
      <c r="A261" s="243"/>
      <c r="B261" s="243" t="s">
        <v>1712</v>
      </c>
      <c r="C261" s="243"/>
      <c r="D261" s="243"/>
      <c r="E261" s="275">
        <v>3884000</v>
      </c>
      <c r="F261" s="275"/>
      <c r="G261" s="444"/>
      <c r="H261" s="535">
        <v>46231</v>
      </c>
      <c r="I261" s="242" t="s">
        <v>451</v>
      </c>
      <c r="J261" s="242"/>
      <c r="K261" s="243"/>
      <c r="L261" s="243"/>
      <c r="M261" s="243"/>
      <c r="N261" s="243"/>
      <c r="O261" s="243"/>
      <c r="P261" s="243"/>
      <c r="Q261" s="243"/>
      <c r="R261" s="243"/>
      <c r="S261" s="243"/>
      <c r="T261" s="243"/>
      <c r="U261" s="243"/>
      <c r="V261" s="243"/>
      <c r="W261" s="243"/>
    </row>
    <row r="262" spans="1:23" ht="15.75" customHeight="1" x14ac:dyDescent="0.25">
      <c r="A262" s="243"/>
      <c r="B262" s="243" t="s">
        <v>1717</v>
      </c>
      <c r="C262" s="243"/>
      <c r="D262" s="243"/>
      <c r="E262" s="275">
        <v>3425926</v>
      </c>
      <c r="F262" s="275"/>
      <c r="G262" s="444"/>
      <c r="H262" s="535">
        <v>46234</v>
      </c>
      <c r="I262" s="242" t="s">
        <v>442</v>
      </c>
      <c r="J262" s="242"/>
      <c r="K262" s="243"/>
      <c r="L262" s="243"/>
      <c r="M262" s="243"/>
      <c r="N262" s="243"/>
      <c r="O262" s="243"/>
      <c r="P262" s="243"/>
      <c r="Q262" s="243"/>
      <c r="R262" s="243"/>
      <c r="S262" s="243"/>
      <c r="T262" s="243"/>
      <c r="U262" s="243"/>
      <c r="V262" s="243"/>
      <c r="W262" s="243"/>
    </row>
    <row r="263" spans="1:23" ht="15.75" customHeight="1" x14ac:dyDescent="0.25">
      <c r="A263" s="243"/>
      <c r="B263" s="243"/>
      <c r="C263" s="243"/>
      <c r="D263" s="243"/>
      <c r="E263" s="275"/>
      <c r="F263" s="275"/>
      <c r="G263" s="444"/>
      <c r="H263" s="535"/>
      <c r="I263" s="242"/>
      <c r="J263" s="242"/>
      <c r="K263" s="243"/>
      <c r="L263" s="243"/>
      <c r="M263" s="243"/>
      <c r="N263" s="243"/>
      <c r="O263" s="243"/>
      <c r="P263" s="243"/>
      <c r="Q263" s="243"/>
      <c r="R263" s="243"/>
      <c r="S263" s="243"/>
      <c r="T263" s="243"/>
      <c r="U263" s="243"/>
      <c r="V263" s="243"/>
      <c r="W263" s="243"/>
    </row>
    <row r="264" spans="1:23" ht="15.75" customHeight="1" x14ac:dyDescent="0.25">
      <c r="A264" s="243"/>
      <c r="B264" s="243"/>
      <c r="C264" s="243"/>
      <c r="D264" s="243"/>
      <c r="E264" s="275"/>
      <c r="F264" s="275"/>
      <c r="G264" s="444"/>
      <c r="H264" s="535"/>
      <c r="I264" s="242"/>
      <c r="J264" s="242"/>
      <c r="K264" s="243"/>
      <c r="L264" s="243"/>
      <c r="M264" s="243"/>
      <c r="N264" s="243"/>
      <c r="O264" s="243"/>
      <c r="P264" s="243"/>
      <c r="Q264" s="243"/>
      <c r="R264" s="243"/>
      <c r="S264" s="243"/>
      <c r="T264" s="243"/>
      <c r="U264" s="243"/>
      <c r="V264" s="243"/>
      <c r="W264" s="243"/>
    </row>
    <row r="265" spans="1:23" ht="15.75" customHeight="1" x14ac:dyDescent="0.25">
      <c r="A265" s="243"/>
      <c r="B265" s="243"/>
      <c r="C265" s="243"/>
      <c r="D265" s="243"/>
      <c r="E265" s="275"/>
      <c r="F265" s="275"/>
      <c r="G265" s="444"/>
      <c r="H265" s="535"/>
      <c r="I265" s="242"/>
      <c r="J265" s="242"/>
      <c r="K265" s="243"/>
      <c r="L265" s="243"/>
      <c r="M265" s="243"/>
      <c r="N265" s="243"/>
      <c r="O265" s="243"/>
      <c r="P265" s="243"/>
      <c r="Q265" s="243"/>
      <c r="R265" s="243"/>
      <c r="S265" s="243"/>
      <c r="T265" s="243"/>
      <c r="U265" s="243"/>
      <c r="V265" s="243"/>
      <c r="W265" s="243"/>
    </row>
    <row r="266" spans="1:23" ht="15.75" customHeight="1" x14ac:dyDescent="0.25">
      <c r="A266" s="243"/>
      <c r="B266" s="243"/>
      <c r="C266" s="243"/>
      <c r="D266" s="243"/>
      <c r="E266" s="275"/>
      <c r="F266" s="275"/>
      <c r="G266" s="444"/>
      <c r="H266" s="535"/>
      <c r="I266" s="242"/>
      <c r="J266" s="242"/>
      <c r="K266" s="243"/>
      <c r="L266" s="243"/>
      <c r="M266" s="243"/>
      <c r="N266" s="243"/>
      <c r="O266" s="243"/>
      <c r="P266" s="243"/>
      <c r="Q266" s="243"/>
      <c r="R266" s="243"/>
      <c r="S266" s="243"/>
      <c r="T266" s="243"/>
      <c r="U266" s="243"/>
      <c r="V266" s="243"/>
      <c r="W266" s="243"/>
    </row>
    <row r="267" spans="1:23" ht="15.75" customHeight="1" x14ac:dyDescent="0.25">
      <c r="A267" s="243"/>
      <c r="B267" s="243"/>
      <c r="C267" s="243"/>
      <c r="D267" s="243"/>
      <c r="E267" s="275"/>
      <c r="F267" s="275"/>
      <c r="G267" s="444"/>
      <c r="H267" s="535"/>
      <c r="I267" s="242"/>
      <c r="J267" s="242"/>
      <c r="K267" s="243"/>
      <c r="L267" s="243"/>
      <c r="M267" s="243"/>
      <c r="N267" s="243"/>
      <c r="O267" s="243"/>
      <c r="P267" s="243"/>
      <c r="Q267" s="243"/>
      <c r="R267" s="243"/>
      <c r="S267" s="243"/>
      <c r="T267" s="243"/>
      <c r="U267" s="243"/>
      <c r="V267" s="243"/>
      <c r="W267" s="243"/>
    </row>
    <row r="268" spans="1:23" ht="15.75" customHeight="1" x14ac:dyDescent="0.25">
      <c r="A268" s="243"/>
      <c r="B268" s="243"/>
      <c r="C268" s="243"/>
      <c r="D268" s="243"/>
      <c r="E268" s="275"/>
      <c r="F268" s="275"/>
      <c r="G268" s="444"/>
      <c r="H268" s="535"/>
      <c r="I268" s="242"/>
      <c r="J268" s="242"/>
      <c r="K268" s="243"/>
      <c r="L268" s="243"/>
      <c r="M268" s="243"/>
      <c r="N268" s="243"/>
      <c r="O268" s="243"/>
      <c r="P268" s="243"/>
      <c r="Q268" s="243"/>
      <c r="R268" s="243"/>
      <c r="S268" s="243"/>
      <c r="T268" s="243"/>
      <c r="U268" s="243"/>
      <c r="V268" s="243"/>
      <c r="W268" s="243"/>
    </row>
    <row r="269" spans="1:23" ht="15.75" customHeight="1" x14ac:dyDescent="0.25">
      <c r="A269" s="243"/>
      <c r="B269" s="243"/>
      <c r="C269" s="243"/>
      <c r="D269" s="243"/>
      <c r="E269" s="275"/>
      <c r="F269" s="275"/>
      <c r="G269" s="444"/>
      <c r="H269" s="535"/>
      <c r="I269" s="242"/>
      <c r="J269" s="242"/>
      <c r="K269" s="243"/>
      <c r="L269" s="243"/>
      <c r="M269" s="243"/>
      <c r="N269" s="243"/>
      <c r="O269" s="243"/>
      <c r="P269" s="243"/>
      <c r="Q269" s="243"/>
      <c r="R269" s="243"/>
      <c r="S269" s="243"/>
      <c r="T269" s="243"/>
      <c r="U269" s="243"/>
      <c r="V269" s="243"/>
      <c r="W269" s="243"/>
    </row>
    <row r="270" spans="1:23" ht="15.75" customHeight="1" x14ac:dyDescent="0.25">
      <c r="A270" s="243"/>
      <c r="B270" s="243"/>
      <c r="C270" s="243"/>
      <c r="D270" s="243"/>
      <c r="E270" s="275"/>
      <c r="F270" s="275"/>
      <c r="G270" s="444"/>
      <c r="H270" s="535"/>
      <c r="I270" s="242"/>
      <c r="J270" s="242"/>
      <c r="K270" s="243"/>
      <c r="L270" s="243"/>
      <c r="M270" s="243"/>
      <c r="N270" s="243"/>
      <c r="O270" s="243"/>
      <c r="P270" s="243"/>
      <c r="Q270" s="243"/>
      <c r="R270" s="243"/>
      <c r="S270" s="243"/>
      <c r="T270" s="243"/>
      <c r="U270" s="243"/>
      <c r="V270" s="243"/>
      <c r="W270" s="243"/>
    </row>
    <row r="271" spans="1:23" ht="15.75" customHeight="1" x14ac:dyDescent="0.25">
      <c r="A271" s="243"/>
      <c r="B271" s="243"/>
      <c r="C271" s="243"/>
      <c r="D271" s="243"/>
      <c r="E271" s="275"/>
      <c r="F271" s="275"/>
      <c r="G271" s="444"/>
      <c r="H271" s="535"/>
      <c r="I271" s="242"/>
      <c r="J271" s="242"/>
      <c r="K271" s="243"/>
      <c r="L271" s="243"/>
      <c r="M271" s="243"/>
      <c r="N271" s="243"/>
      <c r="O271" s="243"/>
      <c r="P271" s="243"/>
      <c r="Q271" s="243"/>
      <c r="R271" s="243"/>
      <c r="S271" s="243"/>
      <c r="T271" s="243"/>
      <c r="U271" s="243"/>
      <c r="V271" s="243"/>
      <c r="W271" s="243"/>
    </row>
    <row r="272" spans="1:23" ht="15.75" customHeight="1" x14ac:dyDescent="0.25">
      <c r="A272" s="243"/>
      <c r="B272" s="243"/>
      <c r="C272" s="243"/>
      <c r="D272" s="243"/>
      <c r="E272" s="275"/>
      <c r="F272" s="275"/>
      <c r="G272" s="444"/>
      <c r="H272" s="535"/>
      <c r="I272" s="242"/>
      <c r="J272" s="242"/>
      <c r="K272" s="243"/>
      <c r="L272" s="243"/>
      <c r="M272" s="243"/>
      <c r="N272" s="243"/>
      <c r="O272" s="243"/>
      <c r="P272" s="243"/>
      <c r="Q272" s="243"/>
      <c r="R272" s="243"/>
      <c r="S272" s="243"/>
      <c r="T272" s="243"/>
      <c r="U272" s="243"/>
      <c r="V272" s="243"/>
      <c r="W272" s="243"/>
    </row>
    <row r="273" spans="1:23" ht="15.75" customHeight="1" x14ac:dyDescent="0.25">
      <c r="A273" s="243"/>
      <c r="B273" s="243"/>
      <c r="C273" s="243"/>
      <c r="D273" s="243"/>
      <c r="E273" s="275"/>
      <c r="F273" s="275"/>
      <c r="G273" s="444"/>
      <c r="H273" s="535"/>
      <c r="I273" s="242"/>
      <c r="J273" s="242"/>
      <c r="K273" s="243"/>
      <c r="L273" s="243"/>
      <c r="M273" s="243"/>
      <c r="N273" s="243"/>
      <c r="O273" s="243"/>
      <c r="P273" s="243"/>
      <c r="Q273" s="243"/>
      <c r="R273" s="243"/>
      <c r="S273" s="243"/>
      <c r="T273" s="243"/>
      <c r="U273" s="243"/>
      <c r="V273" s="243"/>
      <c r="W273" s="243"/>
    </row>
    <row r="274" spans="1:23" ht="15.75" customHeight="1" x14ac:dyDescent="0.25">
      <c r="A274" s="243"/>
      <c r="B274" s="243"/>
      <c r="C274" s="243"/>
      <c r="D274" s="243"/>
      <c r="E274" s="275"/>
      <c r="F274" s="275"/>
      <c r="G274" s="444"/>
      <c r="H274" s="535"/>
      <c r="I274" s="242"/>
      <c r="J274" s="242"/>
      <c r="K274" s="243"/>
      <c r="L274" s="243"/>
      <c r="M274" s="243"/>
      <c r="N274" s="243"/>
      <c r="O274" s="243"/>
      <c r="P274" s="243"/>
      <c r="Q274" s="243"/>
      <c r="R274" s="243"/>
      <c r="S274" s="243"/>
      <c r="T274" s="243"/>
      <c r="U274" s="243"/>
      <c r="V274" s="243"/>
      <c r="W274" s="243"/>
    </row>
    <row r="275" spans="1:23" ht="15.75" customHeight="1" x14ac:dyDescent="0.25">
      <c r="A275" s="243"/>
      <c r="B275" s="243"/>
      <c r="C275" s="243"/>
      <c r="D275" s="243"/>
      <c r="E275" s="275"/>
      <c r="F275" s="275"/>
      <c r="G275" s="444"/>
      <c r="H275" s="535"/>
      <c r="I275" s="242"/>
      <c r="J275" s="242"/>
      <c r="K275" s="243"/>
      <c r="L275" s="243"/>
      <c r="M275" s="243"/>
      <c r="N275" s="243"/>
      <c r="O275" s="243"/>
      <c r="P275" s="243"/>
      <c r="Q275" s="243"/>
      <c r="R275" s="243"/>
      <c r="S275" s="243"/>
      <c r="T275" s="243"/>
      <c r="U275" s="243"/>
      <c r="V275" s="243"/>
      <c r="W275" s="243"/>
    </row>
    <row r="276" spans="1:23" ht="15.75" customHeight="1" x14ac:dyDescent="0.25">
      <c r="A276" s="243"/>
      <c r="B276" s="243"/>
      <c r="C276" s="243"/>
      <c r="D276" s="243"/>
      <c r="E276" s="275"/>
      <c r="F276" s="275"/>
      <c r="G276" s="444"/>
      <c r="H276" s="535"/>
      <c r="I276" s="242"/>
      <c r="J276" s="242"/>
      <c r="K276" s="243"/>
      <c r="L276" s="243"/>
      <c r="M276" s="243"/>
      <c r="N276" s="243"/>
      <c r="O276" s="243"/>
      <c r="P276" s="243"/>
      <c r="Q276" s="243"/>
      <c r="R276" s="243"/>
      <c r="S276" s="243"/>
      <c r="T276" s="243"/>
      <c r="U276" s="243"/>
      <c r="V276" s="243"/>
      <c r="W276" s="243"/>
    </row>
    <row r="277" spans="1:23" ht="15.75" customHeight="1" x14ac:dyDescent="0.25">
      <c r="A277" s="243"/>
      <c r="B277" s="243"/>
      <c r="C277" s="243"/>
      <c r="D277" s="243"/>
      <c r="E277" s="275"/>
      <c r="F277" s="275"/>
      <c r="G277" s="444"/>
      <c r="H277" s="535"/>
      <c r="I277" s="242"/>
      <c r="J277" s="242"/>
      <c r="K277" s="243"/>
      <c r="L277" s="243"/>
      <c r="M277" s="243"/>
      <c r="N277" s="243"/>
      <c r="O277" s="243"/>
      <c r="P277" s="243"/>
      <c r="Q277" s="243"/>
      <c r="R277" s="243"/>
      <c r="S277" s="243"/>
      <c r="T277" s="243"/>
      <c r="U277" s="243"/>
      <c r="V277" s="243"/>
      <c r="W277" s="243"/>
    </row>
    <row r="278" spans="1:23" ht="15.75" customHeight="1" x14ac:dyDescent="0.25">
      <c r="A278" s="243"/>
      <c r="B278" s="243"/>
      <c r="C278" s="243"/>
      <c r="D278" s="243"/>
      <c r="E278" s="275"/>
      <c r="F278" s="275"/>
      <c r="G278" s="444"/>
      <c r="H278" s="535"/>
      <c r="I278" s="242"/>
      <c r="J278" s="242"/>
      <c r="K278" s="243"/>
      <c r="L278" s="243"/>
      <c r="M278" s="243"/>
      <c r="N278" s="243"/>
      <c r="O278" s="243"/>
      <c r="P278" s="243"/>
      <c r="Q278" s="243"/>
      <c r="R278" s="243"/>
      <c r="S278" s="243"/>
      <c r="T278" s="243"/>
      <c r="U278" s="243"/>
      <c r="V278" s="243"/>
      <c r="W278" s="243"/>
    </row>
    <row r="279" spans="1:23" ht="15.75" customHeight="1" x14ac:dyDescent="0.25">
      <c r="A279" s="243"/>
      <c r="B279" s="243"/>
      <c r="C279" s="243"/>
      <c r="D279" s="243"/>
      <c r="E279" s="275"/>
      <c r="F279" s="275"/>
      <c r="G279" s="444"/>
      <c r="H279" s="535"/>
      <c r="I279" s="242"/>
      <c r="J279" s="242"/>
      <c r="K279" s="243"/>
      <c r="L279" s="243"/>
      <c r="M279" s="243"/>
      <c r="N279" s="243"/>
      <c r="O279" s="243"/>
      <c r="P279" s="243"/>
      <c r="Q279" s="243"/>
      <c r="R279" s="243"/>
      <c r="S279" s="243"/>
      <c r="T279" s="243"/>
      <c r="U279" s="243"/>
      <c r="V279" s="243"/>
      <c r="W279" s="243"/>
    </row>
    <row r="280" spans="1:23" ht="15.75" customHeight="1" x14ac:dyDescent="0.25">
      <c r="A280" s="243"/>
      <c r="B280" s="243"/>
      <c r="C280" s="243"/>
      <c r="D280" s="243"/>
      <c r="E280" s="275"/>
      <c r="F280" s="275"/>
      <c r="G280" s="444"/>
      <c r="H280" s="535"/>
      <c r="I280" s="242"/>
      <c r="J280" s="242"/>
      <c r="K280" s="243"/>
      <c r="L280" s="243"/>
      <c r="M280" s="243"/>
      <c r="N280" s="243"/>
      <c r="O280" s="243"/>
      <c r="P280" s="243"/>
      <c r="Q280" s="243"/>
      <c r="R280" s="243"/>
      <c r="S280" s="243"/>
      <c r="T280" s="243"/>
      <c r="U280" s="243"/>
      <c r="V280" s="243"/>
      <c r="W280" s="243"/>
    </row>
    <row r="281" spans="1:23" ht="15.75" customHeight="1" x14ac:dyDescent="0.25">
      <c r="A281" s="243"/>
      <c r="B281" s="243"/>
      <c r="C281" s="243"/>
      <c r="D281" s="243"/>
      <c r="E281" s="275"/>
      <c r="F281" s="275"/>
      <c r="G281" s="444"/>
      <c r="H281" s="535"/>
      <c r="I281" s="242"/>
      <c r="J281" s="242"/>
      <c r="K281" s="243"/>
      <c r="L281" s="243"/>
      <c r="M281" s="243"/>
      <c r="N281" s="243"/>
      <c r="O281" s="243"/>
      <c r="P281" s="243"/>
      <c r="Q281" s="243"/>
      <c r="R281" s="243"/>
      <c r="S281" s="243"/>
      <c r="T281" s="243"/>
      <c r="U281" s="243"/>
      <c r="V281" s="243"/>
      <c r="W281" s="243"/>
    </row>
    <row r="282" spans="1:23" ht="15.75" customHeight="1" x14ac:dyDescent="0.25">
      <c r="A282" s="243"/>
      <c r="B282" s="243"/>
      <c r="C282" s="243"/>
      <c r="D282" s="243"/>
      <c r="E282" s="275"/>
      <c r="F282" s="275"/>
      <c r="G282" s="444"/>
      <c r="H282" s="535"/>
      <c r="I282" s="242"/>
      <c r="J282" s="242"/>
      <c r="K282" s="243"/>
      <c r="L282" s="243"/>
      <c r="M282" s="243"/>
      <c r="N282" s="243"/>
      <c r="O282" s="243"/>
      <c r="P282" s="243"/>
      <c r="Q282" s="243"/>
      <c r="R282" s="243"/>
      <c r="S282" s="243"/>
      <c r="T282" s="243"/>
      <c r="U282" s="243"/>
      <c r="V282" s="243"/>
      <c r="W282" s="243"/>
    </row>
    <row r="283" spans="1:23" ht="15.75" customHeight="1" x14ac:dyDescent="0.25">
      <c r="A283" s="243"/>
      <c r="B283" s="243"/>
      <c r="C283" s="243"/>
      <c r="D283" s="243"/>
      <c r="E283" s="275"/>
      <c r="F283" s="275"/>
      <c r="G283" s="444"/>
      <c r="H283" s="535"/>
      <c r="I283" s="242"/>
      <c r="J283" s="242"/>
      <c r="K283" s="243"/>
      <c r="L283" s="243"/>
      <c r="M283" s="243"/>
      <c r="N283" s="243"/>
      <c r="O283" s="243"/>
      <c r="P283" s="243"/>
      <c r="Q283" s="243"/>
      <c r="R283" s="243"/>
      <c r="S283" s="243"/>
      <c r="T283" s="243"/>
      <c r="U283" s="243"/>
      <c r="V283" s="243"/>
      <c r="W283" s="243"/>
    </row>
    <row r="284" spans="1:23" ht="15.75" customHeight="1" x14ac:dyDescent="0.25">
      <c r="A284" s="243"/>
      <c r="B284" s="243"/>
      <c r="C284" s="243"/>
      <c r="D284" s="243"/>
      <c r="E284" s="275"/>
      <c r="F284" s="275"/>
      <c r="G284" s="444"/>
      <c r="H284" s="535"/>
      <c r="I284" s="242"/>
      <c r="J284" s="242"/>
      <c r="K284" s="243"/>
      <c r="L284" s="243"/>
      <c r="M284" s="243"/>
      <c r="N284" s="243"/>
      <c r="O284" s="243"/>
      <c r="P284" s="243"/>
      <c r="Q284" s="243"/>
      <c r="R284" s="243"/>
      <c r="S284" s="243"/>
      <c r="T284" s="243"/>
      <c r="U284" s="243"/>
      <c r="V284" s="243"/>
      <c r="W284" s="243"/>
    </row>
    <row r="285" spans="1:23" ht="15.75" customHeight="1" x14ac:dyDescent="0.25">
      <c r="A285" s="243"/>
      <c r="B285" s="243"/>
      <c r="C285" s="243"/>
      <c r="D285" s="243"/>
      <c r="E285" s="275"/>
      <c r="F285" s="275"/>
      <c r="G285" s="444"/>
      <c r="H285" s="535"/>
      <c r="I285" s="242"/>
      <c r="J285" s="242"/>
      <c r="K285" s="243"/>
      <c r="L285" s="243"/>
      <c r="M285" s="243"/>
      <c r="N285" s="243"/>
      <c r="O285" s="243"/>
      <c r="P285" s="243"/>
      <c r="Q285" s="243"/>
      <c r="R285" s="243"/>
      <c r="S285" s="243"/>
      <c r="T285" s="243"/>
      <c r="U285" s="243"/>
      <c r="V285" s="243"/>
      <c r="W285" s="243"/>
    </row>
    <row r="286" spans="1:23" ht="15.75" customHeight="1" x14ac:dyDescent="0.25">
      <c r="A286" s="243"/>
      <c r="B286" s="243"/>
      <c r="C286" s="243"/>
      <c r="D286" s="243"/>
      <c r="E286" s="275"/>
      <c r="F286" s="275"/>
      <c r="G286" s="444"/>
      <c r="H286" s="535"/>
      <c r="I286" s="242"/>
      <c r="J286" s="242"/>
      <c r="K286" s="243"/>
      <c r="L286" s="243"/>
      <c r="M286" s="243"/>
      <c r="N286" s="243"/>
      <c r="O286" s="243"/>
      <c r="P286" s="243"/>
      <c r="Q286" s="243"/>
      <c r="R286" s="243"/>
      <c r="S286" s="243"/>
      <c r="T286" s="243"/>
      <c r="U286" s="243"/>
      <c r="V286" s="243"/>
      <c r="W286" s="243"/>
    </row>
    <row r="287" spans="1:23" ht="15.75" customHeight="1" x14ac:dyDescent="0.25">
      <c r="A287" s="243"/>
      <c r="B287" s="243"/>
      <c r="C287" s="243"/>
      <c r="D287" s="243"/>
      <c r="E287" s="275"/>
      <c r="F287" s="275"/>
      <c r="G287" s="444"/>
      <c r="H287" s="535"/>
      <c r="I287" s="242"/>
      <c r="J287" s="242"/>
      <c r="K287" s="243"/>
      <c r="L287" s="243"/>
      <c r="M287" s="243"/>
      <c r="N287" s="243"/>
      <c r="O287" s="243"/>
      <c r="P287" s="243"/>
      <c r="Q287" s="243"/>
      <c r="R287" s="243"/>
      <c r="S287" s="243"/>
      <c r="T287" s="243"/>
      <c r="U287" s="243"/>
      <c r="V287" s="243"/>
      <c r="W287" s="243"/>
    </row>
    <row r="288" spans="1:23" ht="15.75" customHeight="1" x14ac:dyDescent="0.25">
      <c r="A288" s="243"/>
      <c r="B288" s="243"/>
      <c r="C288" s="243"/>
      <c r="D288" s="243"/>
      <c r="E288" s="275"/>
      <c r="F288" s="275"/>
      <c r="G288" s="444"/>
      <c r="H288" s="535"/>
      <c r="I288" s="242"/>
      <c r="J288" s="242"/>
      <c r="K288" s="243"/>
      <c r="L288" s="243"/>
      <c r="M288" s="243"/>
      <c r="N288" s="243"/>
      <c r="O288" s="243"/>
      <c r="P288" s="243"/>
      <c r="Q288" s="243"/>
      <c r="R288" s="243"/>
      <c r="S288" s="243"/>
      <c r="T288" s="243"/>
      <c r="U288" s="243"/>
      <c r="V288" s="243"/>
      <c r="W288" s="243"/>
    </row>
    <row r="289" spans="1:23" ht="15.75" customHeight="1" x14ac:dyDescent="0.25">
      <c r="A289" s="243"/>
      <c r="B289" s="243"/>
      <c r="C289" s="243"/>
      <c r="D289" s="243"/>
      <c r="E289" s="275"/>
      <c r="F289" s="275"/>
      <c r="G289" s="444"/>
      <c r="H289" s="535"/>
      <c r="I289" s="242"/>
      <c r="J289" s="242"/>
      <c r="K289" s="243"/>
      <c r="L289" s="243"/>
      <c r="M289" s="243"/>
      <c r="N289" s="243"/>
      <c r="O289" s="243"/>
      <c r="P289" s="243"/>
      <c r="Q289" s="243"/>
      <c r="R289" s="243"/>
      <c r="S289" s="243"/>
      <c r="T289" s="243"/>
      <c r="U289" s="243"/>
      <c r="V289" s="243"/>
      <c r="W289" s="243"/>
    </row>
    <row r="290" spans="1:23" ht="15.75" customHeight="1" x14ac:dyDescent="0.25">
      <c r="A290" s="243"/>
      <c r="B290" s="243"/>
      <c r="C290" s="243"/>
      <c r="D290" s="243"/>
      <c r="E290" s="275"/>
      <c r="F290" s="275"/>
      <c r="G290" s="444"/>
      <c r="H290" s="535"/>
      <c r="I290" s="242"/>
      <c r="J290" s="242"/>
      <c r="K290" s="243"/>
      <c r="L290" s="243"/>
      <c r="M290" s="243"/>
      <c r="N290" s="243"/>
      <c r="O290" s="243"/>
      <c r="P290" s="243"/>
      <c r="Q290" s="243"/>
      <c r="R290" s="243"/>
      <c r="S290" s="243"/>
      <c r="T290" s="243"/>
      <c r="U290" s="243"/>
      <c r="V290" s="243"/>
      <c r="W290" s="243"/>
    </row>
    <row r="291" spans="1:23" ht="15.75" customHeight="1" x14ac:dyDescent="0.25">
      <c r="A291" s="243"/>
      <c r="B291" s="243"/>
      <c r="C291" s="243"/>
      <c r="D291" s="243"/>
      <c r="E291" s="275"/>
      <c r="F291" s="275"/>
      <c r="G291" s="444"/>
      <c r="H291" s="535"/>
      <c r="I291" s="242"/>
      <c r="J291" s="242"/>
      <c r="K291" s="243"/>
      <c r="L291" s="243"/>
      <c r="M291" s="243"/>
      <c r="N291" s="243"/>
      <c r="O291" s="243"/>
      <c r="P291" s="243"/>
      <c r="Q291" s="243"/>
      <c r="R291" s="243"/>
      <c r="S291" s="243"/>
      <c r="T291" s="243"/>
      <c r="U291" s="243"/>
      <c r="V291" s="243"/>
      <c r="W291" s="243"/>
    </row>
    <row r="292" spans="1:23" ht="15.75" customHeight="1" x14ac:dyDescent="0.25">
      <c r="A292" s="243"/>
      <c r="B292" s="243"/>
      <c r="C292" s="243"/>
      <c r="D292" s="243"/>
      <c r="E292" s="275"/>
      <c r="F292" s="275"/>
      <c r="G292" s="444"/>
      <c r="H292" s="535"/>
      <c r="I292" s="242"/>
      <c r="J292" s="242"/>
      <c r="K292" s="243"/>
      <c r="L292" s="243"/>
      <c r="M292" s="243"/>
      <c r="N292" s="243"/>
      <c r="O292" s="243"/>
      <c r="P292" s="243"/>
      <c r="Q292" s="243"/>
      <c r="R292" s="243"/>
      <c r="S292" s="243"/>
      <c r="T292" s="243"/>
      <c r="U292" s="243"/>
      <c r="V292" s="243"/>
      <c r="W292" s="243"/>
    </row>
    <row r="293" spans="1:23" ht="15.75" customHeight="1" x14ac:dyDescent="0.25">
      <c r="A293" s="243"/>
      <c r="B293" s="243"/>
      <c r="C293" s="243"/>
      <c r="D293" s="243"/>
      <c r="E293" s="275"/>
      <c r="F293" s="275"/>
      <c r="G293" s="444"/>
      <c r="H293" s="535"/>
      <c r="I293" s="242"/>
      <c r="J293" s="242"/>
      <c r="K293" s="243"/>
      <c r="L293" s="243"/>
      <c r="M293" s="243"/>
      <c r="N293" s="243"/>
      <c r="O293" s="243"/>
      <c r="P293" s="243"/>
      <c r="Q293" s="243"/>
      <c r="R293" s="243"/>
      <c r="S293" s="243"/>
      <c r="T293" s="243"/>
      <c r="U293" s="243"/>
      <c r="V293" s="243"/>
      <c r="W293" s="243"/>
    </row>
    <row r="294" spans="1:23" ht="15.75" customHeight="1" x14ac:dyDescent="0.25">
      <c r="A294" s="243"/>
      <c r="B294" s="243"/>
      <c r="C294" s="243"/>
      <c r="D294" s="243"/>
      <c r="E294" s="275"/>
      <c r="F294" s="275"/>
      <c r="G294" s="444"/>
      <c r="H294" s="535"/>
      <c r="I294" s="242"/>
      <c r="J294" s="242"/>
      <c r="K294" s="243"/>
      <c r="L294" s="243"/>
      <c r="M294" s="243"/>
      <c r="N294" s="243"/>
      <c r="O294" s="243"/>
      <c r="P294" s="243"/>
      <c r="Q294" s="243"/>
      <c r="R294" s="243"/>
      <c r="S294" s="243"/>
      <c r="T294" s="243"/>
      <c r="U294" s="243"/>
      <c r="V294" s="243"/>
      <c r="W294" s="243"/>
    </row>
    <row r="295" spans="1:23" ht="15.75" customHeight="1" x14ac:dyDescent="0.25">
      <c r="A295" s="243"/>
      <c r="B295" s="243"/>
      <c r="C295" s="243"/>
      <c r="D295" s="243"/>
      <c r="E295" s="275"/>
      <c r="F295" s="275"/>
      <c r="G295" s="444"/>
      <c r="H295" s="535"/>
      <c r="I295" s="242"/>
      <c r="J295" s="242"/>
      <c r="K295" s="243"/>
      <c r="L295" s="243"/>
      <c r="M295" s="243"/>
      <c r="N295" s="243"/>
      <c r="O295" s="243"/>
      <c r="P295" s="243"/>
      <c r="Q295" s="243"/>
      <c r="R295" s="243"/>
      <c r="S295" s="243"/>
      <c r="T295" s="243"/>
      <c r="U295" s="243"/>
      <c r="V295" s="243"/>
      <c r="W295" s="243"/>
    </row>
    <row r="296" spans="1:23" ht="15.75" customHeight="1" x14ac:dyDescent="0.25">
      <c r="A296" s="243"/>
      <c r="B296" s="243"/>
      <c r="C296" s="243"/>
      <c r="D296" s="243"/>
      <c r="E296" s="275"/>
      <c r="F296" s="275"/>
      <c r="G296" s="444"/>
      <c r="H296" s="535"/>
      <c r="I296" s="242"/>
      <c r="J296" s="242"/>
      <c r="K296" s="243"/>
      <c r="L296" s="243"/>
      <c r="M296" s="243"/>
      <c r="N296" s="243"/>
      <c r="O296" s="243"/>
      <c r="P296" s="243"/>
      <c r="Q296" s="243"/>
      <c r="R296" s="243"/>
      <c r="S296" s="243"/>
      <c r="T296" s="243"/>
      <c r="U296" s="243"/>
      <c r="V296" s="243"/>
      <c r="W296" s="243"/>
    </row>
    <row r="297" spans="1:23" ht="15.75" customHeight="1" x14ac:dyDescent="0.25">
      <c r="A297" s="243"/>
      <c r="B297" s="243"/>
      <c r="C297" s="243"/>
      <c r="D297" s="243"/>
      <c r="E297" s="275"/>
      <c r="F297" s="275"/>
      <c r="G297" s="444"/>
      <c r="H297" s="535"/>
      <c r="I297" s="242"/>
      <c r="J297" s="242"/>
      <c r="K297" s="243"/>
      <c r="L297" s="243"/>
      <c r="M297" s="243"/>
      <c r="N297" s="243"/>
      <c r="O297" s="243"/>
      <c r="P297" s="243"/>
      <c r="Q297" s="243"/>
      <c r="R297" s="243"/>
      <c r="S297" s="243"/>
      <c r="T297" s="243"/>
      <c r="U297" s="243"/>
      <c r="V297" s="243"/>
      <c r="W297" s="243"/>
    </row>
    <row r="298" spans="1:23" ht="15.75" customHeight="1" x14ac:dyDescent="0.25">
      <c r="A298" s="243"/>
      <c r="B298" s="243"/>
      <c r="C298" s="243"/>
      <c r="D298" s="243"/>
      <c r="E298" s="275"/>
      <c r="F298" s="275"/>
      <c r="G298" s="444"/>
      <c r="H298" s="535"/>
      <c r="I298" s="242"/>
      <c r="J298" s="242"/>
      <c r="K298" s="243"/>
      <c r="L298" s="243"/>
      <c r="M298" s="243"/>
      <c r="N298" s="243"/>
      <c r="O298" s="243"/>
      <c r="P298" s="243"/>
      <c r="Q298" s="243"/>
      <c r="R298" s="243"/>
      <c r="S298" s="243"/>
      <c r="T298" s="243"/>
      <c r="U298" s="243"/>
      <c r="V298" s="243"/>
      <c r="W298" s="243"/>
    </row>
    <row r="299" spans="1:23" ht="15.75" customHeight="1" x14ac:dyDescent="0.25">
      <c r="A299" s="243"/>
      <c r="B299" s="243"/>
      <c r="C299" s="243"/>
      <c r="D299" s="243"/>
      <c r="E299" s="275"/>
      <c r="F299" s="275"/>
      <c r="G299" s="444"/>
      <c r="H299" s="535"/>
      <c r="I299" s="242"/>
      <c r="J299" s="242"/>
      <c r="K299" s="243"/>
      <c r="L299" s="243"/>
      <c r="M299" s="243"/>
      <c r="N299" s="243"/>
      <c r="O299" s="243"/>
      <c r="P299" s="243"/>
      <c r="Q299" s="243"/>
      <c r="R299" s="243"/>
      <c r="S299" s="243"/>
      <c r="T299" s="243"/>
      <c r="U299" s="243"/>
      <c r="V299" s="243"/>
      <c r="W299" s="243"/>
    </row>
    <row r="300" spans="1:23" ht="15.75" customHeight="1" x14ac:dyDescent="0.25">
      <c r="A300" s="243"/>
      <c r="B300" s="243"/>
      <c r="C300" s="243"/>
      <c r="D300" s="243"/>
      <c r="E300" s="275"/>
      <c r="F300" s="275"/>
      <c r="G300" s="444"/>
      <c r="H300" s="535"/>
      <c r="I300" s="242"/>
      <c r="J300" s="242"/>
      <c r="K300" s="243"/>
      <c r="L300" s="243"/>
      <c r="M300" s="243"/>
      <c r="N300" s="243"/>
      <c r="O300" s="243"/>
      <c r="P300" s="243"/>
      <c r="Q300" s="243"/>
      <c r="R300" s="243"/>
      <c r="S300" s="243"/>
      <c r="T300" s="243"/>
      <c r="U300" s="243"/>
      <c r="V300" s="243"/>
      <c r="W300" s="243"/>
    </row>
    <row r="301" spans="1:23" ht="15.75" customHeight="1" x14ac:dyDescent="0.25">
      <c r="A301" s="243"/>
      <c r="B301" s="243"/>
      <c r="C301" s="243"/>
      <c r="D301" s="243"/>
      <c r="E301" s="275"/>
      <c r="F301" s="275"/>
      <c r="G301" s="444"/>
      <c r="H301" s="535"/>
      <c r="I301" s="242"/>
      <c r="J301" s="242"/>
      <c r="K301" s="243"/>
      <c r="L301" s="243"/>
      <c r="M301" s="243"/>
      <c r="N301" s="243"/>
      <c r="O301" s="243"/>
      <c r="P301" s="243"/>
      <c r="Q301" s="243"/>
      <c r="R301" s="243"/>
      <c r="S301" s="243"/>
      <c r="T301" s="243"/>
      <c r="U301" s="243"/>
      <c r="V301" s="243"/>
      <c r="W301" s="243"/>
    </row>
    <row r="302" spans="1:23" ht="15.75" customHeight="1" x14ac:dyDescent="0.25">
      <c r="A302" s="243"/>
      <c r="B302" s="243"/>
      <c r="C302" s="243"/>
      <c r="D302" s="243"/>
      <c r="E302" s="275"/>
      <c r="F302" s="275"/>
      <c r="G302" s="444"/>
      <c r="H302" s="535"/>
      <c r="I302" s="242"/>
      <c r="J302" s="242"/>
      <c r="K302" s="243"/>
      <c r="L302" s="243"/>
      <c r="M302" s="243"/>
      <c r="N302" s="243"/>
      <c r="O302" s="243"/>
      <c r="P302" s="243"/>
      <c r="Q302" s="243"/>
      <c r="R302" s="243"/>
      <c r="S302" s="243"/>
      <c r="T302" s="243"/>
      <c r="U302" s="243"/>
      <c r="V302" s="243"/>
      <c r="W302" s="243"/>
    </row>
    <row r="303" spans="1:23" ht="15.75" customHeight="1" x14ac:dyDescent="0.25">
      <c r="A303" s="243"/>
      <c r="B303" s="243"/>
      <c r="C303" s="243"/>
      <c r="D303" s="243"/>
      <c r="E303" s="275"/>
      <c r="F303" s="275"/>
      <c r="G303" s="444"/>
      <c r="H303" s="535"/>
      <c r="I303" s="242"/>
      <c r="J303" s="242"/>
      <c r="K303" s="243"/>
      <c r="L303" s="243"/>
      <c r="M303" s="243"/>
      <c r="N303" s="243"/>
      <c r="O303" s="243"/>
      <c r="P303" s="243"/>
      <c r="Q303" s="243"/>
      <c r="R303" s="243"/>
      <c r="S303" s="243"/>
      <c r="T303" s="243"/>
      <c r="U303" s="243"/>
      <c r="V303" s="243"/>
      <c r="W303" s="243"/>
    </row>
    <row r="304" spans="1:23" ht="15.75" customHeight="1" x14ac:dyDescent="0.25">
      <c r="A304" s="243"/>
      <c r="B304" s="243"/>
      <c r="C304" s="243"/>
      <c r="D304" s="243"/>
      <c r="E304" s="275"/>
      <c r="F304" s="275"/>
      <c r="G304" s="444"/>
      <c r="H304" s="535"/>
      <c r="I304" s="242"/>
      <c r="J304" s="242"/>
      <c r="K304" s="243"/>
      <c r="L304" s="243"/>
      <c r="M304" s="243"/>
      <c r="N304" s="243"/>
      <c r="O304" s="243"/>
      <c r="P304" s="243"/>
      <c r="Q304" s="243"/>
      <c r="R304" s="243"/>
      <c r="S304" s="243"/>
      <c r="T304" s="243"/>
      <c r="U304" s="243"/>
      <c r="V304" s="243"/>
      <c r="W304" s="243"/>
    </row>
    <row r="305" spans="1:23" ht="15.75" customHeight="1" x14ac:dyDescent="0.25">
      <c r="A305" s="243"/>
      <c r="B305" s="243"/>
      <c r="C305" s="243"/>
      <c r="D305" s="243"/>
      <c r="E305" s="275"/>
      <c r="F305" s="275"/>
      <c r="G305" s="444"/>
      <c r="H305" s="535"/>
      <c r="I305" s="242"/>
      <c r="J305" s="242"/>
      <c r="K305" s="243"/>
      <c r="L305" s="243"/>
      <c r="M305" s="243"/>
      <c r="N305" s="243"/>
      <c r="O305" s="243"/>
      <c r="P305" s="243"/>
      <c r="Q305" s="243"/>
      <c r="R305" s="243"/>
      <c r="S305" s="243"/>
      <c r="T305" s="243"/>
      <c r="U305" s="243"/>
      <c r="V305" s="243"/>
      <c r="W305" s="243"/>
    </row>
    <row r="306" spans="1:23" ht="15.75" customHeight="1" x14ac:dyDescent="0.25">
      <c r="A306" s="243"/>
      <c r="B306" s="243"/>
      <c r="C306" s="243"/>
      <c r="D306" s="243"/>
      <c r="E306" s="275"/>
      <c r="F306" s="275"/>
      <c r="G306" s="444"/>
      <c r="H306" s="535"/>
      <c r="I306" s="242"/>
      <c r="J306" s="242"/>
      <c r="K306" s="243"/>
      <c r="L306" s="243"/>
      <c r="M306" s="243"/>
      <c r="N306" s="243"/>
      <c r="O306" s="243"/>
      <c r="P306" s="243"/>
      <c r="Q306" s="243"/>
      <c r="R306" s="243"/>
      <c r="S306" s="243"/>
      <c r="T306" s="243"/>
      <c r="U306" s="243"/>
      <c r="V306" s="243"/>
      <c r="W306" s="243"/>
    </row>
    <row r="307" spans="1:23" ht="15.75" customHeight="1" x14ac:dyDescent="0.25">
      <c r="A307" s="243"/>
      <c r="B307" s="243"/>
      <c r="C307" s="243"/>
      <c r="D307" s="243"/>
      <c r="E307" s="275"/>
      <c r="F307" s="275"/>
      <c r="G307" s="444"/>
      <c r="H307" s="535"/>
      <c r="I307" s="242"/>
      <c r="J307" s="242"/>
      <c r="K307" s="243"/>
      <c r="L307" s="243"/>
      <c r="M307" s="243"/>
      <c r="N307" s="243"/>
      <c r="O307" s="243"/>
      <c r="P307" s="243"/>
      <c r="Q307" s="243"/>
      <c r="R307" s="243"/>
      <c r="S307" s="243"/>
      <c r="T307" s="243"/>
      <c r="U307" s="243"/>
      <c r="V307" s="243"/>
      <c r="W307" s="243"/>
    </row>
    <row r="308" spans="1:23" ht="15.75" customHeight="1" x14ac:dyDescent="0.25">
      <c r="A308" s="243"/>
      <c r="B308" s="243"/>
      <c r="C308" s="243"/>
      <c r="D308" s="243"/>
      <c r="E308" s="275"/>
      <c r="F308" s="275"/>
      <c r="G308" s="444"/>
      <c r="H308" s="535"/>
      <c r="I308" s="242"/>
      <c r="J308" s="242"/>
      <c r="K308" s="243"/>
      <c r="L308" s="243"/>
      <c r="M308" s="243"/>
      <c r="N308" s="243"/>
      <c r="O308" s="243"/>
      <c r="P308" s="243"/>
      <c r="Q308" s="243"/>
      <c r="R308" s="243"/>
      <c r="S308" s="243"/>
      <c r="T308" s="243"/>
      <c r="U308" s="243"/>
      <c r="V308" s="243"/>
      <c r="W308" s="243"/>
    </row>
    <row r="309" spans="1:23" ht="15.75" customHeight="1" x14ac:dyDescent="0.25">
      <c r="A309" s="243"/>
      <c r="B309" s="243"/>
      <c r="C309" s="243"/>
      <c r="D309" s="243"/>
      <c r="E309" s="275"/>
      <c r="F309" s="275"/>
      <c r="G309" s="444"/>
      <c r="H309" s="535"/>
      <c r="I309" s="242"/>
      <c r="J309" s="242"/>
      <c r="K309" s="243"/>
      <c r="L309" s="243"/>
      <c r="M309" s="243"/>
      <c r="N309" s="243"/>
      <c r="O309" s="243"/>
      <c r="P309" s="243"/>
      <c r="Q309" s="243"/>
      <c r="R309" s="243"/>
      <c r="S309" s="243"/>
      <c r="T309" s="243"/>
      <c r="U309" s="243"/>
      <c r="V309" s="243"/>
      <c r="W309" s="243"/>
    </row>
    <row r="310" spans="1:23" ht="15.75" customHeight="1" x14ac:dyDescent="0.25">
      <c r="A310" s="243"/>
      <c r="B310" s="243"/>
      <c r="C310" s="243"/>
      <c r="D310" s="243"/>
      <c r="E310" s="275"/>
      <c r="F310" s="275"/>
      <c r="G310" s="444"/>
      <c r="H310" s="535"/>
      <c r="I310" s="242"/>
      <c r="J310" s="242"/>
      <c r="K310" s="243"/>
      <c r="L310" s="243"/>
      <c r="M310" s="243"/>
      <c r="N310" s="243"/>
      <c r="O310" s="243"/>
      <c r="P310" s="243"/>
      <c r="Q310" s="243"/>
      <c r="R310" s="243"/>
      <c r="S310" s="243"/>
      <c r="T310" s="243"/>
      <c r="U310" s="243"/>
      <c r="V310" s="243"/>
      <c r="W310" s="243"/>
    </row>
    <row r="311" spans="1:23" ht="15.75" customHeight="1" x14ac:dyDescent="0.25">
      <c r="A311" s="243"/>
      <c r="B311" s="243"/>
      <c r="C311" s="243"/>
      <c r="D311" s="243"/>
      <c r="E311" s="275"/>
      <c r="F311" s="275"/>
      <c r="G311" s="444"/>
      <c r="H311" s="535"/>
      <c r="I311" s="242"/>
      <c r="J311" s="242"/>
      <c r="K311" s="243"/>
      <c r="L311" s="243"/>
      <c r="M311" s="243"/>
      <c r="N311" s="243"/>
      <c r="O311" s="243"/>
      <c r="P311" s="243"/>
      <c r="Q311" s="243"/>
      <c r="R311" s="243"/>
      <c r="S311" s="243"/>
      <c r="T311" s="243"/>
      <c r="U311" s="243"/>
      <c r="V311" s="243"/>
      <c r="W311" s="243"/>
    </row>
    <row r="312" spans="1:23" ht="15.75" customHeight="1" x14ac:dyDescent="0.25">
      <c r="A312" s="243"/>
      <c r="B312" s="243"/>
      <c r="C312" s="243"/>
      <c r="D312" s="243"/>
      <c r="E312" s="275"/>
      <c r="F312" s="275"/>
      <c r="G312" s="444"/>
      <c r="H312" s="535"/>
      <c r="I312" s="242"/>
      <c r="J312" s="242"/>
      <c r="K312" s="243"/>
      <c r="L312" s="243"/>
      <c r="M312" s="243"/>
      <c r="N312" s="243"/>
      <c r="O312" s="243"/>
      <c r="P312" s="243"/>
      <c r="Q312" s="243"/>
      <c r="R312" s="243"/>
      <c r="S312" s="243"/>
      <c r="T312" s="243"/>
      <c r="U312" s="243"/>
      <c r="V312" s="243"/>
      <c r="W312" s="243"/>
    </row>
    <row r="313" spans="1:23" ht="15.75" customHeight="1" x14ac:dyDescent="0.25">
      <c r="A313" s="243"/>
      <c r="B313" s="243"/>
      <c r="C313" s="243"/>
      <c r="D313" s="243"/>
      <c r="E313" s="275"/>
      <c r="F313" s="275"/>
      <c r="G313" s="444"/>
      <c r="H313" s="535"/>
      <c r="I313" s="242"/>
      <c r="J313" s="242"/>
      <c r="K313" s="243"/>
      <c r="L313" s="243"/>
      <c r="M313" s="243"/>
      <c r="N313" s="243"/>
      <c r="O313" s="243"/>
      <c r="P313" s="243"/>
      <c r="Q313" s="243"/>
      <c r="R313" s="243"/>
      <c r="S313" s="243"/>
      <c r="T313" s="243"/>
      <c r="U313" s="243"/>
      <c r="V313" s="243"/>
      <c r="W313" s="243"/>
    </row>
    <row r="314" spans="1:23" ht="15.75" customHeight="1" x14ac:dyDescent="0.25">
      <c r="A314" s="243"/>
      <c r="B314" s="243"/>
      <c r="C314" s="243"/>
      <c r="D314" s="243"/>
      <c r="E314" s="275"/>
      <c r="F314" s="275"/>
      <c r="G314" s="444"/>
      <c r="H314" s="535"/>
      <c r="I314" s="242"/>
      <c r="J314" s="242"/>
      <c r="K314" s="243"/>
      <c r="L314" s="243"/>
      <c r="M314" s="243"/>
      <c r="N314" s="243"/>
      <c r="O314" s="243"/>
      <c r="P314" s="243"/>
      <c r="Q314" s="243"/>
      <c r="R314" s="243"/>
      <c r="S314" s="243"/>
      <c r="T314" s="243"/>
      <c r="U314" s="243"/>
      <c r="V314" s="243"/>
      <c r="W314" s="243"/>
    </row>
    <row r="315" spans="1:23" ht="15.75" customHeight="1" x14ac:dyDescent="0.25">
      <c r="A315" s="243"/>
      <c r="B315" s="243"/>
      <c r="C315" s="243"/>
      <c r="D315" s="243"/>
      <c r="E315" s="275"/>
      <c r="F315" s="275"/>
      <c r="G315" s="444"/>
      <c r="H315" s="535"/>
      <c r="I315" s="242"/>
      <c r="J315" s="242"/>
      <c r="K315" s="243"/>
      <c r="L315" s="243"/>
      <c r="M315" s="243"/>
      <c r="N315" s="243"/>
      <c r="O315" s="243"/>
      <c r="P315" s="243"/>
      <c r="Q315" s="243"/>
      <c r="R315" s="243"/>
      <c r="S315" s="243"/>
      <c r="T315" s="243"/>
      <c r="U315" s="243"/>
      <c r="V315" s="243"/>
      <c r="W315" s="243"/>
    </row>
    <row r="316" spans="1:23" ht="15.75" customHeight="1" x14ac:dyDescent="0.25">
      <c r="A316" s="243"/>
      <c r="B316" s="243"/>
      <c r="C316" s="243"/>
      <c r="D316" s="243"/>
      <c r="E316" s="275"/>
      <c r="F316" s="275"/>
      <c r="G316" s="444"/>
      <c r="H316" s="535"/>
      <c r="I316" s="242"/>
      <c r="J316" s="242"/>
      <c r="K316" s="243"/>
      <c r="L316" s="243"/>
      <c r="M316" s="243"/>
      <c r="N316" s="243"/>
      <c r="O316" s="243"/>
      <c r="P316" s="243"/>
      <c r="Q316" s="243"/>
      <c r="R316" s="243"/>
      <c r="S316" s="243"/>
      <c r="T316" s="243"/>
      <c r="U316" s="243"/>
      <c r="V316" s="243"/>
      <c r="W316" s="243"/>
    </row>
    <row r="317" spans="1:23" ht="15.75" customHeight="1" x14ac:dyDescent="0.25">
      <c r="A317" s="243"/>
      <c r="B317" s="243"/>
      <c r="C317" s="243"/>
      <c r="D317" s="243"/>
      <c r="E317" s="275"/>
      <c r="F317" s="275"/>
      <c r="G317" s="444"/>
      <c r="H317" s="535"/>
      <c r="I317" s="242"/>
      <c r="J317" s="242"/>
      <c r="K317" s="243"/>
      <c r="L317" s="243"/>
      <c r="M317" s="243"/>
      <c r="N317" s="243"/>
      <c r="O317" s="243"/>
      <c r="P317" s="243"/>
      <c r="Q317" s="243"/>
      <c r="R317" s="243"/>
      <c r="S317" s="243"/>
      <c r="T317" s="243"/>
      <c r="U317" s="243"/>
      <c r="V317" s="243"/>
      <c r="W317" s="243"/>
    </row>
    <row r="318" spans="1:23" ht="15.75" customHeight="1" x14ac:dyDescent="0.25">
      <c r="A318" s="243"/>
      <c r="B318" s="243"/>
      <c r="C318" s="243"/>
      <c r="D318" s="243"/>
      <c r="E318" s="275"/>
      <c r="F318" s="275"/>
      <c r="G318" s="444"/>
      <c r="H318" s="535"/>
      <c r="I318" s="242"/>
      <c r="J318" s="242"/>
      <c r="K318" s="243"/>
      <c r="L318" s="243"/>
      <c r="M318" s="243"/>
      <c r="N318" s="243"/>
      <c r="O318" s="243"/>
      <c r="P318" s="243"/>
      <c r="Q318" s="243"/>
      <c r="R318" s="243"/>
      <c r="S318" s="243"/>
      <c r="T318" s="243"/>
      <c r="U318" s="243"/>
      <c r="V318" s="243"/>
      <c r="W318" s="243"/>
    </row>
    <row r="319" spans="1:23" ht="15.75" customHeight="1" x14ac:dyDescent="0.25">
      <c r="A319" s="243"/>
      <c r="B319" s="243"/>
      <c r="C319" s="243"/>
      <c r="D319" s="243"/>
      <c r="E319" s="275"/>
      <c r="F319" s="275"/>
      <c r="G319" s="444"/>
      <c r="H319" s="535"/>
      <c r="I319" s="242"/>
      <c r="J319" s="242"/>
      <c r="K319" s="243"/>
      <c r="L319" s="243"/>
      <c r="M319" s="243"/>
      <c r="N319" s="243"/>
      <c r="O319" s="243"/>
      <c r="P319" s="243"/>
      <c r="Q319" s="243"/>
      <c r="R319" s="243"/>
      <c r="S319" s="243"/>
      <c r="T319" s="243"/>
      <c r="U319" s="243"/>
      <c r="V319" s="243"/>
      <c r="W319" s="243"/>
    </row>
    <row r="320" spans="1:23" ht="15.75" customHeight="1" x14ac:dyDescent="0.25">
      <c r="A320" s="243"/>
      <c r="B320" s="243"/>
      <c r="C320" s="243"/>
      <c r="D320" s="243"/>
      <c r="E320" s="275"/>
      <c r="F320" s="275"/>
      <c r="G320" s="444"/>
      <c r="H320" s="535"/>
      <c r="I320" s="242"/>
      <c r="J320" s="242"/>
      <c r="K320" s="243"/>
      <c r="L320" s="243"/>
      <c r="M320" s="243"/>
      <c r="N320" s="243"/>
      <c r="O320" s="243"/>
      <c r="P320" s="243"/>
      <c r="Q320" s="243"/>
      <c r="R320" s="243"/>
      <c r="S320" s="243"/>
      <c r="T320" s="243"/>
      <c r="U320" s="243"/>
      <c r="V320" s="243"/>
      <c r="W320" s="243"/>
    </row>
    <row r="321" spans="1:23" ht="15.75" customHeight="1" x14ac:dyDescent="0.25">
      <c r="A321" s="243"/>
      <c r="B321" s="243"/>
      <c r="C321" s="243"/>
      <c r="D321" s="243"/>
      <c r="E321" s="275"/>
      <c r="F321" s="275"/>
      <c r="G321" s="444"/>
      <c r="H321" s="535"/>
      <c r="I321" s="242"/>
      <c r="J321" s="242"/>
      <c r="K321" s="243"/>
      <c r="L321" s="243"/>
      <c r="M321" s="243"/>
      <c r="N321" s="243"/>
      <c r="O321" s="243"/>
      <c r="P321" s="243"/>
      <c r="Q321" s="243"/>
      <c r="R321" s="243"/>
      <c r="S321" s="243"/>
      <c r="T321" s="243"/>
      <c r="U321" s="243"/>
      <c r="V321" s="243"/>
      <c r="W321" s="243"/>
    </row>
    <row r="322" spans="1:23" ht="15.75" customHeight="1" x14ac:dyDescent="0.25">
      <c r="A322" s="243"/>
      <c r="B322" s="243"/>
      <c r="C322" s="243"/>
      <c r="D322" s="243"/>
      <c r="E322" s="275"/>
      <c r="F322" s="275"/>
      <c r="G322" s="444"/>
      <c r="H322" s="535"/>
      <c r="I322" s="242"/>
      <c r="J322" s="242"/>
      <c r="K322" s="243"/>
      <c r="L322" s="243"/>
      <c r="M322" s="243"/>
      <c r="N322" s="243"/>
      <c r="O322" s="243"/>
      <c r="P322" s="243"/>
      <c r="Q322" s="243"/>
      <c r="R322" s="243"/>
      <c r="S322" s="243"/>
      <c r="T322" s="243"/>
      <c r="U322" s="243"/>
      <c r="V322" s="243"/>
      <c r="W322" s="243"/>
    </row>
    <row r="323" spans="1:23" ht="15.75" customHeight="1" x14ac:dyDescent="0.25">
      <c r="A323" s="243"/>
      <c r="B323" s="243"/>
      <c r="C323" s="243"/>
      <c r="D323" s="243"/>
      <c r="E323" s="275"/>
      <c r="F323" s="275"/>
      <c r="G323" s="444"/>
      <c r="H323" s="535"/>
      <c r="I323" s="242"/>
      <c r="J323" s="242"/>
      <c r="K323" s="243"/>
      <c r="L323" s="243"/>
      <c r="M323" s="243"/>
      <c r="N323" s="243"/>
      <c r="O323" s="243"/>
      <c r="P323" s="243"/>
      <c r="Q323" s="243"/>
      <c r="R323" s="243"/>
      <c r="S323" s="243"/>
      <c r="T323" s="243"/>
      <c r="U323" s="243"/>
      <c r="V323" s="243"/>
      <c r="W323" s="243"/>
    </row>
    <row r="324" spans="1:23" ht="15.75" customHeight="1" x14ac:dyDescent="0.25">
      <c r="A324" s="243"/>
      <c r="B324" s="243"/>
      <c r="C324" s="243"/>
      <c r="D324" s="243"/>
      <c r="E324" s="275"/>
      <c r="F324" s="275"/>
      <c r="G324" s="444"/>
      <c r="H324" s="535"/>
      <c r="I324" s="242"/>
      <c r="J324" s="242"/>
      <c r="K324" s="243"/>
      <c r="L324" s="243"/>
      <c r="M324" s="243"/>
      <c r="N324" s="243"/>
      <c r="O324" s="243"/>
      <c r="P324" s="243"/>
      <c r="Q324" s="243"/>
      <c r="R324" s="243"/>
      <c r="S324" s="243"/>
      <c r="T324" s="243"/>
      <c r="U324" s="243"/>
      <c r="V324" s="243"/>
      <c r="W324" s="243"/>
    </row>
    <row r="325" spans="1:23" ht="15.75" customHeight="1" x14ac:dyDescent="0.25">
      <c r="A325" s="243"/>
      <c r="B325" s="243"/>
      <c r="C325" s="243"/>
      <c r="D325" s="243"/>
      <c r="E325" s="275"/>
      <c r="F325" s="275"/>
      <c r="G325" s="444"/>
      <c r="H325" s="535"/>
      <c r="I325" s="242"/>
      <c r="J325" s="242"/>
      <c r="K325" s="243"/>
      <c r="L325" s="243"/>
      <c r="M325" s="243"/>
      <c r="N325" s="243"/>
      <c r="O325" s="243"/>
      <c r="P325" s="243"/>
      <c r="Q325" s="243"/>
      <c r="R325" s="243"/>
      <c r="S325" s="243"/>
      <c r="T325" s="243"/>
      <c r="U325" s="243"/>
      <c r="V325" s="243"/>
      <c r="W325" s="243"/>
    </row>
    <row r="326" spans="1:23" ht="15.75" customHeight="1" x14ac:dyDescent="0.25">
      <c r="A326" s="243"/>
      <c r="B326" s="243"/>
      <c r="C326" s="243"/>
      <c r="D326" s="243"/>
      <c r="E326" s="275"/>
      <c r="F326" s="275"/>
      <c r="G326" s="444"/>
      <c r="H326" s="535"/>
      <c r="I326" s="242"/>
      <c r="J326" s="242"/>
      <c r="K326" s="243"/>
      <c r="L326" s="243"/>
      <c r="M326" s="243"/>
      <c r="N326" s="243"/>
      <c r="O326" s="243"/>
      <c r="P326" s="243"/>
      <c r="Q326" s="243"/>
      <c r="R326" s="243"/>
      <c r="S326" s="243"/>
      <c r="T326" s="243"/>
      <c r="U326" s="243"/>
      <c r="V326" s="243"/>
      <c r="W326" s="243"/>
    </row>
    <row r="327" spans="1:23" ht="15.75" customHeight="1" x14ac:dyDescent="0.25">
      <c r="A327" s="243"/>
      <c r="B327" s="243"/>
      <c r="C327" s="243"/>
      <c r="D327" s="243"/>
      <c r="E327" s="275"/>
      <c r="F327" s="275"/>
      <c r="G327" s="444"/>
      <c r="H327" s="535"/>
      <c r="I327" s="242"/>
      <c r="J327" s="242"/>
      <c r="K327" s="243"/>
      <c r="L327" s="243"/>
      <c r="M327" s="243"/>
      <c r="N327" s="243"/>
      <c r="O327" s="243"/>
      <c r="P327" s="243"/>
      <c r="Q327" s="243"/>
      <c r="R327" s="243"/>
      <c r="S327" s="243"/>
      <c r="T327" s="243"/>
      <c r="U327" s="243"/>
      <c r="V327" s="243"/>
      <c r="W327" s="243"/>
    </row>
    <row r="328" spans="1:23" ht="15.75" customHeight="1" x14ac:dyDescent="0.25">
      <c r="A328" s="243"/>
      <c r="B328" s="243"/>
      <c r="C328" s="243"/>
      <c r="D328" s="243"/>
      <c r="E328" s="275"/>
      <c r="F328" s="275"/>
      <c r="G328" s="444"/>
      <c r="H328" s="535"/>
      <c r="I328" s="242"/>
      <c r="J328" s="242"/>
      <c r="K328" s="243"/>
      <c r="L328" s="243"/>
      <c r="M328" s="243"/>
      <c r="N328" s="243"/>
      <c r="O328" s="243"/>
      <c r="P328" s="243"/>
      <c r="Q328" s="243"/>
      <c r="R328" s="243"/>
      <c r="S328" s="243"/>
      <c r="T328" s="243"/>
      <c r="U328" s="243"/>
      <c r="V328" s="243"/>
      <c r="W328" s="243"/>
    </row>
    <row r="329" spans="1:23" ht="15.75" customHeight="1" x14ac:dyDescent="0.25">
      <c r="A329" s="243"/>
      <c r="B329" s="243"/>
      <c r="C329" s="243"/>
      <c r="D329" s="243"/>
      <c r="E329" s="275"/>
      <c r="F329" s="275"/>
      <c r="G329" s="444"/>
      <c r="H329" s="535"/>
      <c r="I329" s="242"/>
      <c r="J329" s="242"/>
      <c r="K329" s="243"/>
      <c r="L329" s="243"/>
      <c r="M329" s="243"/>
      <c r="N329" s="243"/>
      <c r="O329" s="243"/>
      <c r="P329" s="243"/>
      <c r="Q329" s="243"/>
      <c r="R329" s="243"/>
      <c r="S329" s="243"/>
      <c r="T329" s="243"/>
      <c r="U329" s="243"/>
      <c r="V329" s="243"/>
      <c r="W329" s="243"/>
    </row>
    <row r="330" spans="1:23" ht="15.75" customHeight="1" x14ac:dyDescent="0.25">
      <c r="A330" s="243"/>
      <c r="B330" s="243"/>
      <c r="C330" s="243"/>
      <c r="D330" s="243"/>
      <c r="E330" s="275"/>
      <c r="F330" s="275"/>
      <c r="G330" s="444"/>
      <c r="H330" s="535"/>
      <c r="I330" s="242"/>
      <c r="J330" s="242"/>
      <c r="K330" s="243"/>
      <c r="L330" s="243"/>
      <c r="M330" s="243"/>
      <c r="N330" s="243"/>
      <c r="O330" s="243"/>
      <c r="P330" s="243"/>
      <c r="Q330" s="243"/>
      <c r="R330" s="243"/>
      <c r="S330" s="243"/>
      <c r="T330" s="243"/>
      <c r="U330" s="243"/>
      <c r="V330" s="243"/>
      <c r="W330" s="243"/>
    </row>
    <row r="331" spans="1:23" ht="15.75" customHeight="1" x14ac:dyDescent="0.25">
      <c r="A331" s="243"/>
      <c r="B331" s="243"/>
      <c r="C331" s="243"/>
      <c r="D331" s="243"/>
      <c r="E331" s="275"/>
      <c r="F331" s="275"/>
      <c r="G331" s="444"/>
      <c r="H331" s="535"/>
      <c r="I331" s="242"/>
      <c r="J331" s="242"/>
      <c r="K331" s="243"/>
      <c r="L331" s="243"/>
      <c r="M331" s="243"/>
      <c r="N331" s="243"/>
      <c r="O331" s="243"/>
      <c r="P331" s="243"/>
      <c r="Q331" s="243"/>
      <c r="R331" s="243"/>
      <c r="S331" s="243"/>
      <c r="T331" s="243"/>
      <c r="U331" s="243"/>
      <c r="V331" s="243"/>
      <c r="W331" s="243"/>
    </row>
    <row r="332" spans="1:23" ht="15.75" customHeight="1" x14ac:dyDescent="0.25">
      <c r="A332" s="243"/>
      <c r="B332" s="243"/>
      <c r="C332" s="243"/>
      <c r="D332" s="243"/>
      <c r="E332" s="275"/>
      <c r="F332" s="275"/>
      <c r="G332" s="444"/>
      <c r="H332" s="535"/>
      <c r="I332" s="242"/>
      <c r="J332" s="242"/>
      <c r="K332" s="243"/>
      <c r="L332" s="243"/>
      <c r="M332" s="243"/>
      <c r="N332" s="243"/>
      <c r="O332" s="243"/>
      <c r="P332" s="243"/>
      <c r="Q332" s="243"/>
      <c r="R332" s="243"/>
      <c r="S332" s="243"/>
      <c r="T332" s="243"/>
      <c r="U332" s="243"/>
      <c r="V332" s="243"/>
      <c r="W332" s="243"/>
    </row>
    <row r="333" spans="1:23" ht="15.75" customHeight="1" x14ac:dyDescent="0.25">
      <c r="A333" s="243"/>
      <c r="B333" s="243"/>
      <c r="C333" s="243"/>
      <c r="D333" s="243"/>
      <c r="E333" s="275"/>
      <c r="F333" s="275"/>
      <c r="G333" s="444"/>
      <c r="H333" s="535"/>
      <c r="I333" s="242"/>
      <c r="J333" s="242"/>
      <c r="K333" s="243"/>
      <c r="L333" s="243"/>
      <c r="M333" s="243"/>
      <c r="N333" s="243"/>
      <c r="O333" s="243"/>
      <c r="P333" s="243"/>
      <c r="Q333" s="243"/>
      <c r="R333" s="243"/>
      <c r="S333" s="243"/>
      <c r="T333" s="243"/>
      <c r="U333" s="243"/>
      <c r="V333" s="243"/>
      <c r="W333" s="243"/>
    </row>
    <row r="334" spans="1:23" ht="15.75" customHeight="1" x14ac:dyDescent="0.25">
      <c r="A334" s="243"/>
      <c r="B334" s="243"/>
      <c r="C334" s="243"/>
      <c r="D334" s="243"/>
      <c r="E334" s="275"/>
      <c r="F334" s="275"/>
      <c r="G334" s="444"/>
      <c r="H334" s="535"/>
      <c r="I334" s="242"/>
      <c r="J334" s="242"/>
      <c r="K334" s="243"/>
      <c r="L334" s="243"/>
      <c r="M334" s="243"/>
      <c r="N334" s="243"/>
      <c r="O334" s="243"/>
      <c r="P334" s="243"/>
      <c r="Q334" s="243"/>
      <c r="R334" s="243"/>
      <c r="S334" s="243"/>
      <c r="T334" s="243"/>
      <c r="U334" s="243"/>
      <c r="V334" s="243"/>
      <c r="W334" s="243"/>
    </row>
    <row r="335" spans="1:23" ht="15.75" customHeight="1" x14ac:dyDescent="0.25">
      <c r="A335" s="243"/>
      <c r="B335" s="243"/>
      <c r="C335" s="243"/>
      <c r="D335" s="243"/>
      <c r="E335" s="275"/>
      <c r="F335" s="275"/>
      <c r="G335" s="444"/>
      <c r="H335" s="535"/>
      <c r="I335" s="242"/>
      <c r="J335" s="242"/>
      <c r="K335" s="243"/>
      <c r="L335" s="243"/>
      <c r="M335" s="243"/>
      <c r="N335" s="243"/>
      <c r="O335" s="243"/>
      <c r="P335" s="243"/>
      <c r="Q335" s="243"/>
      <c r="R335" s="243"/>
      <c r="S335" s="243"/>
      <c r="T335" s="243"/>
      <c r="U335" s="243"/>
      <c r="V335" s="243"/>
      <c r="W335" s="243"/>
    </row>
    <row r="336" spans="1:23" ht="15.75" customHeight="1" x14ac:dyDescent="0.25">
      <c r="A336" s="243"/>
      <c r="B336" s="243"/>
      <c r="C336" s="243"/>
      <c r="D336" s="243"/>
      <c r="E336" s="275"/>
      <c r="F336" s="275"/>
      <c r="G336" s="444"/>
      <c r="H336" s="535"/>
      <c r="I336" s="242"/>
      <c r="J336" s="242"/>
      <c r="K336" s="243"/>
      <c r="L336" s="243"/>
      <c r="M336" s="243"/>
      <c r="N336" s="243"/>
      <c r="O336" s="243"/>
      <c r="P336" s="243"/>
      <c r="Q336" s="243"/>
      <c r="R336" s="243"/>
      <c r="S336" s="243"/>
      <c r="T336" s="243"/>
      <c r="U336" s="243"/>
      <c r="V336" s="243"/>
      <c r="W336" s="243"/>
    </row>
    <row r="337" spans="1:23" ht="15.75" customHeight="1" x14ac:dyDescent="0.25">
      <c r="A337" s="243"/>
      <c r="B337" s="243"/>
      <c r="C337" s="243"/>
      <c r="D337" s="243"/>
      <c r="E337" s="275"/>
      <c r="F337" s="275"/>
      <c r="G337" s="444"/>
      <c r="H337" s="535"/>
      <c r="I337" s="242"/>
      <c r="J337" s="242"/>
      <c r="K337" s="243"/>
      <c r="L337" s="243"/>
      <c r="M337" s="243"/>
      <c r="N337" s="243"/>
      <c r="O337" s="243"/>
      <c r="P337" s="243"/>
      <c r="Q337" s="243"/>
      <c r="R337" s="243"/>
      <c r="S337" s="243"/>
      <c r="T337" s="243"/>
      <c r="U337" s="243"/>
      <c r="V337" s="243"/>
      <c r="W337" s="243"/>
    </row>
    <row r="338" spans="1:23" ht="15.75" customHeight="1" x14ac:dyDescent="0.25">
      <c r="A338" s="243"/>
      <c r="B338" s="243"/>
      <c r="C338" s="243"/>
      <c r="D338" s="243"/>
      <c r="E338" s="275"/>
      <c r="F338" s="275"/>
      <c r="G338" s="444"/>
      <c r="H338" s="535"/>
      <c r="I338" s="242"/>
      <c r="J338" s="242"/>
      <c r="K338" s="243"/>
      <c r="L338" s="243"/>
      <c r="M338" s="243"/>
      <c r="N338" s="243"/>
      <c r="O338" s="243"/>
      <c r="P338" s="243"/>
      <c r="Q338" s="243"/>
      <c r="R338" s="243"/>
      <c r="S338" s="243"/>
      <c r="T338" s="243"/>
      <c r="U338" s="243"/>
      <c r="V338" s="243"/>
      <c r="W338" s="243"/>
    </row>
    <row r="339" spans="1:23" ht="15.75" customHeight="1" x14ac:dyDescent="0.25">
      <c r="A339" s="243"/>
      <c r="B339" s="243"/>
      <c r="C339" s="243"/>
      <c r="D339" s="243"/>
      <c r="E339" s="275"/>
      <c r="F339" s="275"/>
      <c r="G339" s="444"/>
      <c r="H339" s="535"/>
      <c r="I339" s="242"/>
      <c r="J339" s="242"/>
      <c r="K339" s="243"/>
      <c r="L339" s="243"/>
      <c r="M339" s="243"/>
      <c r="N339" s="243"/>
      <c r="O339" s="243"/>
      <c r="P339" s="243"/>
      <c r="Q339" s="243"/>
      <c r="R339" s="243"/>
      <c r="S339" s="243"/>
      <c r="T339" s="243"/>
      <c r="U339" s="243"/>
      <c r="V339" s="243"/>
      <c r="W339" s="243"/>
    </row>
    <row r="340" spans="1:23" ht="15.75" customHeight="1" x14ac:dyDescent="0.25">
      <c r="A340" s="243"/>
      <c r="B340" s="243"/>
      <c r="C340" s="243"/>
      <c r="D340" s="243"/>
      <c r="E340" s="275"/>
      <c r="F340" s="275"/>
      <c r="G340" s="444"/>
      <c r="H340" s="535"/>
      <c r="I340" s="242"/>
      <c r="J340" s="242"/>
      <c r="K340" s="243"/>
      <c r="L340" s="243"/>
      <c r="M340" s="243"/>
      <c r="N340" s="243"/>
      <c r="O340" s="243"/>
      <c r="P340" s="243"/>
      <c r="Q340" s="243"/>
      <c r="R340" s="243"/>
      <c r="S340" s="243"/>
      <c r="T340" s="243"/>
      <c r="U340" s="243"/>
      <c r="V340" s="243"/>
      <c r="W340" s="243"/>
    </row>
    <row r="341" spans="1:23" ht="15.75" customHeight="1" x14ac:dyDescent="0.25">
      <c r="A341" s="243"/>
      <c r="B341" s="243"/>
      <c r="C341" s="243"/>
      <c r="D341" s="243"/>
      <c r="E341" s="275"/>
      <c r="F341" s="275"/>
      <c r="G341" s="444"/>
      <c r="H341" s="535"/>
      <c r="I341" s="242"/>
      <c r="J341" s="242"/>
      <c r="K341" s="243"/>
      <c r="L341" s="243"/>
      <c r="M341" s="243"/>
      <c r="N341" s="243"/>
      <c r="O341" s="243"/>
      <c r="P341" s="243"/>
      <c r="Q341" s="243"/>
      <c r="R341" s="243"/>
      <c r="S341" s="243"/>
      <c r="T341" s="243"/>
      <c r="U341" s="243"/>
      <c r="V341" s="243"/>
      <c r="W341" s="243"/>
    </row>
    <row r="342" spans="1:23" ht="15.75" customHeight="1" x14ac:dyDescent="0.25">
      <c r="A342" s="243"/>
      <c r="B342" s="243"/>
      <c r="C342" s="243"/>
      <c r="D342" s="243"/>
      <c r="E342" s="275"/>
      <c r="F342" s="275"/>
      <c r="G342" s="444"/>
      <c r="H342" s="535"/>
      <c r="I342" s="242"/>
      <c r="J342" s="242"/>
      <c r="K342" s="243"/>
      <c r="L342" s="243"/>
      <c r="M342" s="243"/>
      <c r="N342" s="243"/>
      <c r="O342" s="243"/>
      <c r="P342" s="243"/>
      <c r="Q342" s="243"/>
      <c r="R342" s="243"/>
      <c r="S342" s="243"/>
      <c r="T342" s="243"/>
      <c r="U342" s="243"/>
      <c r="V342" s="243"/>
      <c r="W342" s="243"/>
    </row>
    <row r="343" spans="1:23" ht="15.75" customHeight="1" x14ac:dyDescent="0.25">
      <c r="A343" s="243"/>
      <c r="B343" s="243"/>
      <c r="C343" s="243"/>
      <c r="D343" s="243"/>
      <c r="E343" s="275"/>
      <c r="F343" s="275"/>
      <c r="G343" s="444"/>
      <c r="H343" s="535"/>
      <c r="I343" s="242"/>
      <c r="J343" s="242"/>
      <c r="K343" s="243"/>
      <c r="L343" s="243"/>
      <c r="M343" s="243"/>
      <c r="N343" s="243"/>
      <c r="O343" s="243"/>
      <c r="P343" s="243"/>
      <c r="Q343" s="243"/>
      <c r="R343" s="243"/>
      <c r="S343" s="243"/>
      <c r="T343" s="243"/>
      <c r="U343" s="243"/>
      <c r="V343" s="243"/>
      <c r="W343" s="243"/>
    </row>
    <row r="344" spans="1:23" ht="15.75" customHeight="1" x14ac:dyDescent="0.25">
      <c r="A344" s="243"/>
      <c r="B344" s="243"/>
      <c r="C344" s="243"/>
      <c r="D344" s="243"/>
      <c r="E344" s="275"/>
      <c r="F344" s="275"/>
      <c r="G344" s="444"/>
      <c r="H344" s="535"/>
      <c r="I344" s="242"/>
      <c r="J344" s="242"/>
      <c r="K344" s="243"/>
      <c r="L344" s="243"/>
      <c r="M344" s="243"/>
      <c r="N344" s="243"/>
      <c r="O344" s="243"/>
      <c r="P344" s="243"/>
      <c r="Q344" s="243"/>
      <c r="R344" s="243"/>
      <c r="S344" s="243"/>
      <c r="T344" s="243"/>
      <c r="U344" s="243"/>
      <c r="V344" s="243"/>
      <c r="W344" s="243"/>
    </row>
    <row r="345" spans="1:23" ht="15.75" customHeight="1" x14ac:dyDescent="0.25">
      <c r="A345" s="243"/>
      <c r="B345" s="243"/>
      <c r="C345" s="243"/>
      <c r="D345" s="243"/>
      <c r="E345" s="275"/>
      <c r="F345" s="275"/>
      <c r="G345" s="444"/>
      <c r="H345" s="535"/>
      <c r="I345" s="242"/>
      <c r="J345" s="242"/>
      <c r="K345" s="243"/>
      <c r="L345" s="243"/>
      <c r="M345" s="243"/>
      <c r="N345" s="243"/>
      <c r="O345" s="243"/>
      <c r="P345" s="243"/>
      <c r="Q345" s="243"/>
      <c r="R345" s="243"/>
      <c r="S345" s="243"/>
      <c r="T345" s="243"/>
      <c r="U345" s="243"/>
      <c r="V345" s="243"/>
      <c r="W345" s="243"/>
    </row>
    <row r="346" spans="1:23" ht="15.75" customHeight="1" x14ac:dyDescent="0.25">
      <c r="A346" s="243"/>
      <c r="B346" s="243"/>
      <c r="C346" s="243"/>
      <c r="D346" s="243"/>
      <c r="E346" s="275"/>
      <c r="F346" s="275"/>
      <c r="G346" s="444"/>
      <c r="H346" s="535"/>
      <c r="I346" s="242"/>
      <c r="J346" s="242"/>
      <c r="K346" s="243"/>
      <c r="L346" s="243"/>
      <c r="M346" s="243"/>
      <c r="N346" s="243"/>
      <c r="O346" s="243"/>
      <c r="P346" s="243"/>
      <c r="Q346" s="243"/>
      <c r="R346" s="243"/>
      <c r="S346" s="243"/>
      <c r="T346" s="243"/>
      <c r="U346" s="243"/>
      <c r="V346" s="243"/>
      <c r="W346" s="243"/>
    </row>
    <row r="347" spans="1:23" ht="15.75" customHeight="1" x14ac:dyDescent="0.25">
      <c r="A347" s="243"/>
      <c r="B347" s="243"/>
      <c r="C347" s="243"/>
      <c r="D347" s="243"/>
      <c r="E347" s="275"/>
      <c r="F347" s="275"/>
      <c r="G347" s="444"/>
      <c r="H347" s="535"/>
      <c r="I347" s="242"/>
      <c r="J347" s="242"/>
      <c r="K347" s="243"/>
      <c r="L347" s="243"/>
      <c r="M347" s="243"/>
      <c r="N347" s="243"/>
      <c r="O347" s="243"/>
      <c r="P347" s="243"/>
      <c r="Q347" s="243"/>
      <c r="R347" s="243"/>
      <c r="S347" s="243"/>
      <c r="T347" s="243"/>
      <c r="U347" s="243"/>
      <c r="V347" s="243"/>
      <c r="W347" s="243"/>
    </row>
    <row r="348" spans="1:23" ht="15.75" customHeight="1" x14ac:dyDescent="0.25">
      <c r="A348" s="243"/>
      <c r="B348" s="243"/>
      <c r="C348" s="243"/>
      <c r="D348" s="243"/>
      <c r="E348" s="275"/>
      <c r="F348" s="275"/>
      <c r="G348" s="444"/>
      <c r="H348" s="535"/>
      <c r="I348" s="242"/>
      <c r="J348" s="242"/>
      <c r="K348" s="243"/>
      <c r="L348" s="243"/>
      <c r="M348" s="243"/>
      <c r="N348" s="243"/>
      <c r="O348" s="243"/>
      <c r="P348" s="243"/>
      <c r="Q348" s="243"/>
      <c r="R348" s="243"/>
      <c r="S348" s="243"/>
      <c r="T348" s="243"/>
      <c r="U348" s="243"/>
      <c r="V348" s="243"/>
      <c r="W348" s="243"/>
    </row>
    <row r="349" spans="1:23" ht="15.75" customHeight="1" x14ac:dyDescent="0.25">
      <c r="A349" s="243"/>
      <c r="B349" s="243"/>
      <c r="C349" s="243"/>
      <c r="D349" s="243"/>
      <c r="E349" s="275"/>
      <c r="F349" s="275"/>
      <c r="G349" s="444"/>
      <c r="H349" s="535"/>
      <c r="I349" s="242"/>
      <c r="J349" s="242"/>
      <c r="K349" s="243"/>
      <c r="L349" s="243"/>
      <c r="M349" s="243"/>
      <c r="N349" s="243"/>
      <c r="O349" s="243"/>
      <c r="P349" s="243"/>
      <c r="Q349" s="243"/>
      <c r="R349" s="243"/>
      <c r="S349" s="243"/>
      <c r="T349" s="243"/>
      <c r="U349" s="243"/>
      <c r="V349" s="243"/>
      <c r="W349" s="243"/>
    </row>
    <row r="350" spans="1:23" ht="15.75" customHeight="1" x14ac:dyDescent="0.25">
      <c r="A350" s="243"/>
      <c r="B350" s="243"/>
      <c r="C350" s="243"/>
      <c r="D350" s="243"/>
      <c r="E350" s="275"/>
      <c r="F350" s="275"/>
      <c r="G350" s="444"/>
      <c r="H350" s="535"/>
      <c r="I350" s="242"/>
      <c r="J350" s="242"/>
      <c r="K350" s="243"/>
      <c r="L350" s="243"/>
      <c r="M350" s="243"/>
      <c r="N350" s="243"/>
      <c r="O350" s="243"/>
      <c r="P350" s="243"/>
      <c r="Q350" s="243"/>
      <c r="R350" s="243"/>
      <c r="S350" s="243"/>
      <c r="T350" s="243"/>
      <c r="U350" s="243"/>
      <c r="V350" s="243"/>
      <c r="W350" s="243"/>
    </row>
    <row r="351" spans="1:23" ht="15.75" customHeight="1" x14ac:dyDescent="0.25">
      <c r="A351" s="243"/>
      <c r="B351" s="243"/>
      <c r="C351" s="243"/>
      <c r="D351" s="243"/>
      <c r="E351" s="275"/>
      <c r="F351" s="275"/>
      <c r="G351" s="444"/>
      <c r="H351" s="535"/>
      <c r="I351" s="242"/>
      <c r="J351" s="242"/>
      <c r="K351" s="243"/>
      <c r="L351" s="243"/>
      <c r="M351" s="243"/>
      <c r="N351" s="243"/>
      <c r="O351" s="243"/>
      <c r="P351" s="243"/>
      <c r="Q351" s="243"/>
      <c r="R351" s="243"/>
      <c r="S351" s="243"/>
      <c r="T351" s="243"/>
      <c r="U351" s="243"/>
      <c r="V351" s="243"/>
      <c r="W351" s="243"/>
    </row>
    <row r="352" spans="1:23" ht="15.75" customHeight="1" x14ac:dyDescent="0.25">
      <c r="A352" s="243"/>
      <c r="B352" s="243"/>
      <c r="C352" s="243"/>
      <c r="D352" s="243"/>
      <c r="E352" s="275"/>
      <c r="F352" s="275"/>
      <c r="G352" s="444"/>
      <c r="H352" s="535"/>
      <c r="I352" s="242"/>
      <c r="J352" s="242"/>
      <c r="K352" s="243"/>
      <c r="L352" s="243"/>
      <c r="M352" s="243"/>
      <c r="N352" s="243"/>
      <c r="O352" s="243"/>
      <c r="P352" s="243"/>
      <c r="Q352" s="243"/>
      <c r="R352" s="243"/>
      <c r="S352" s="243"/>
      <c r="T352" s="243"/>
      <c r="U352" s="243"/>
      <c r="V352" s="243"/>
      <c r="W352" s="243"/>
    </row>
    <row r="353" spans="1:23" ht="15.75" customHeight="1" x14ac:dyDescent="0.25">
      <c r="A353" s="243"/>
      <c r="B353" s="243"/>
      <c r="C353" s="243"/>
      <c r="D353" s="243"/>
      <c r="E353" s="275"/>
      <c r="F353" s="275"/>
      <c r="G353" s="444"/>
      <c r="H353" s="535"/>
      <c r="I353" s="242"/>
      <c r="J353" s="242"/>
      <c r="K353" s="243"/>
      <c r="L353" s="243"/>
      <c r="M353" s="243"/>
      <c r="N353" s="243"/>
      <c r="O353" s="243"/>
      <c r="P353" s="243"/>
      <c r="Q353" s="243"/>
      <c r="R353" s="243"/>
      <c r="S353" s="243"/>
      <c r="T353" s="243"/>
      <c r="U353" s="243"/>
      <c r="V353" s="243"/>
      <c r="W353" s="243"/>
    </row>
    <row r="354" spans="1:23" ht="15.75" customHeight="1" x14ac:dyDescent="0.25">
      <c r="A354" s="243"/>
      <c r="B354" s="243"/>
      <c r="C354" s="243"/>
      <c r="D354" s="243"/>
      <c r="E354" s="275"/>
      <c r="F354" s="275"/>
      <c r="G354" s="444"/>
      <c r="H354" s="535"/>
      <c r="I354" s="242"/>
      <c r="J354" s="242"/>
      <c r="K354" s="243"/>
      <c r="L354" s="243"/>
      <c r="M354" s="243"/>
      <c r="N354" s="243"/>
      <c r="O354" s="243"/>
      <c r="P354" s="243"/>
      <c r="Q354" s="243"/>
      <c r="R354" s="243"/>
      <c r="S354" s="243"/>
      <c r="T354" s="243"/>
      <c r="U354" s="243"/>
      <c r="V354" s="243"/>
      <c r="W354" s="243"/>
    </row>
    <row r="355" spans="1:23" ht="15.75" customHeight="1" x14ac:dyDescent="0.25">
      <c r="A355" s="243"/>
      <c r="B355" s="243"/>
      <c r="C355" s="243"/>
      <c r="D355" s="243"/>
      <c r="E355" s="275"/>
      <c r="F355" s="275"/>
      <c r="G355" s="444"/>
      <c r="H355" s="535"/>
      <c r="I355" s="242"/>
      <c r="J355" s="242"/>
      <c r="K355" s="243"/>
      <c r="L355" s="243"/>
      <c r="M355" s="243"/>
      <c r="N355" s="243"/>
      <c r="O355" s="243"/>
      <c r="P355" s="243"/>
      <c r="Q355" s="243"/>
      <c r="R355" s="243"/>
      <c r="S355" s="243"/>
      <c r="T355" s="243"/>
      <c r="U355" s="243"/>
      <c r="V355" s="243"/>
      <c r="W355" s="243"/>
    </row>
    <row r="356" spans="1:23" ht="15.75" customHeight="1" x14ac:dyDescent="0.25">
      <c r="A356" s="243"/>
      <c r="B356" s="243"/>
      <c r="C356" s="243"/>
      <c r="D356" s="243"/>
      <c r="E356" s="275"/>
      <c r="F356" s="275"/>
      <c r="G356" s="444"/>
      <c r="H356" s="535"/>
      <c r="I356" s="242"/>
      <c r="J356" s="242"/>
      <c r="K356" s="243"/>
      <c r="L356" s="243"/>
      <c r="M356" s="243"/>
      <c r="N356" s="243"/>
      <c r="O356" s="243"/>
      <c r="P356" s="243"/>
      <c r="Q356" s="243"/>
      <c r="R356" s="243"/>
      <c r="S356" s="243"/>
      <c r="T356" s="243"/>
      <c r="U356" s="243"/>
      <c r="V356" s="243"/>
      <c r="W356" s="243"/>
    </row>
    <row r="357" spans="1:23" ht="15.75" customHeight="1" x14ac:dyDescent="0.25">
      <c r="A357" s="243"/>
      <c r="B357" s="243"/>
      <c r="C357" s="243"/>
      <c r="D357" s="243"/>
      <c r="E357" s="275"/>
      <c r="F357" s="275"/>
      <c r="G357" s="444"/>
      <c r="H357" s="535"/>
      <c r="I357" s="242"/>
      <c r="J357" s="242"/>
      <c r="K357" s="243"/>
      <c r="L357" s="243"/>
      <c r="M357" s="243"/>
      <c r="N357" s="243"/>
      <c r="O357" s="243"/>
      <c r="P357" s="243"/>
      <c r="Q357" s="243"/>
      <c r="R357" s="243"/>
      <c r="S357" s="243"/>
      <c r="T357" s="243"/>
      <c r="U357" s="243"/>
      <c r="V357" s="243"/>
      <c r="W357" s="243"/>
    </row>
    <row r="358" spans="1:23" ht="15.75" customHeight="1" x14ac:dyDescent="0.25">
      <c r="A358" s="243"/>
      <c r="B358" s="243"/>
      <c r="C358" s="243"/>
      <c r="D358" s="243"/>
      <c r="E358" s="275"/>
      <c r="F358" s="275"/>
      <c r="G358" s="444"/>
      <c r="H358" s="535"/>
      <c r="I358" s="242"/>
      <c r="J358" s="242"/>
      <c r="K358" s="243"/>
      <c r="L358" s="243"/>
      <c r="M358" s="243"/>
      <c r="N358" s="243"/>
      <c r="O358" s="243"/>
      <c r="P358" s="243"/>
      <c r="Q358" s="243"/>
      <c r="R358" s="243"/>
      <c r="S358" s="243"/>
      <c r="T358" s="243"/>
      <c r="U358" s="243"/>
      <c r="V358" s="243"/>
      <c r="W358" s="243"/>
    </row>
    <row r="359" spans="1:23" ht="15.75" customHeight="1" x14ac:dyDescent="0.25">
      <c r="A359" s="243"/>
      <c r="B359" s="243"/>
      <c r="C359" s="243"/>
      <c r="D359" s="243"/>
      <c r="E359" s="275"/>
      <c r="F359" s="275"/>
      <c r="G359" s="444"/>
      <c r="H359" s="535"/>
      <c r="I359" s="242"/>
      <c r="J359" s="242"/>
      <c r="K359" s="243"/>
      <c r="L359" s="243"/>
      <c r="M359" s="243"/>
      <c r="N359" s="243"/>
      <c r="O359" s="243"/>
      <c r="P359" s="243"/>
      <c r="Q359" s="243"/>
      <c r="R359" s="243"/>
      <c r="S359" s="243"/>
      <c r="T359" s="243"/>
      <c r="U359" s="243"/>
      <c r="V359" s="243"/>
      <c r="W359" s="243"/>
    </row>
    <row r="360" spans="1:23" ht="15.75" customHeight="1" x14ac:dyDescent="0.25">
      <c r="A360" s="243"/>
      <c r="B360" s="243"/>
      <c r="C360" s="243"/>
      <c r="D360" s="243"/>
      <c r="E360" s="275"/>
      <c r="F360" s="275"/>
      <c r="G360" s="444"/>
      <c r="H360" s="535"/>
      <c r="I360" s="242"/>
      <c r="J360" s="242"/>
      <c r="K360" s="243"/>
      <c r="L360" s="243"/>
      <c r="M360" s="243"/>
      <c r="N360" s="243"/>
      <c r="O360" s="243"/>
      <c r="P360" s="243"/>
      <c r="Q360" s="243"/>
      <c r="R360" s="243"/>
      <c r="S360" s="243"/>
      <c r="T360" s="243"/>
      <c r="U360" s="243"/>
      <c r="V360" s="243"/>
      <c r="W360" s="243"/>
    </row>
    <row r="361" spans="1:23" ht="15.75" customHeight="1" x14ac:dyDescent="0.25">
      <c r="A361" s="243"/>
      <c r="B361" s="243"/>
      <c r="C361" s="243"/>
      <c r="D361" s="243"/>
      <c r="E361" s="275"/>
      <c r="F361" s="275"/>
      <c r="G361" s="444"/>
      <c r="H361" s="535"/>
      <c r="I361" s="242"/>
      <c r="J361" s="242"/>
      <c r="K361" s="243"/>
      <c r="L361" s="243"/>
      <c r="M361" s="243"/>
      <c r="N361" s="243"/>
      <c r="O361" s="243"/>
      <c r="P361" s="243"/>
      <c r="Q361" s="243"/>
      <c r="R361" s="243"/>
      <c r="S361" s="243"/>
      <c r="T361" s="243"/>
      <c r="U361" s="243"/>
      <c r="V361" s="243"/>
      <c r="W361" s="243"/>
    </row>
    <row r="362" spans="1:23" ht="15.75" customHeight="1" x14ac:dyDescent="0.25">
      <c r="A362" s="243"/>
      <c r="B362" s="243"/>
      <c r="C362" s="243"/>
      <c r="D362" s="243"/>
      <c r="E362" s="275"/>
      <c r="F362" s="275"/>
      <c r="G362" s="444"/>
      <c r="H362" s="535"/>
      <c r="I362" s="242"/>
      <c r="J362" s="242"/>
      <c r="K362" s="243"/>
      <c r="L362" s="243"/>
      <c r="M362" s="243"/>
      <c r="N362" s="243"/>
      <c r="O362" s="243"/>
      <c r="P362" s="243"/>
      <c r="Q362" s="243"/>
      <c r="R362" s="243"/>
      <c r="S362" s="243"/>
      <c r="T362" s="243"/>
      <c r="U362" s="243"/>
      <c r="V362" s="243"/>
      <c r="W362" s="243"/>
    </row>
    <row r="363" spans="1:23" ht="15.75" customHeight="1" x14ac:dyDescent="0.25">
      <c r="A363" s="243"/>
      <c r="B363" s="243"/>
      <c r="C363" s="243"/>
      <c r="D363" s="243"/>
      <c r="E363" s="275"/>
      <c r="F363" s="275"/>
      <c r="G363" s="444"/>
      <c r="H363" s="535"/>
      <c r="I363" s="242"/>
      <c r="J363" s="242"/>
      <c r="K363" s="243"/>
      <c r="L363" s="243"/>
      <c r="M363" s="243"/>
      <c r="N363" s="243"/>
      <c r="O363" s="243"/>
      <c r="P363" s="243"/>
      <c r="Q363" s="243"/>
      <c r="R363" s="243"/>
      <c r="S363" s="243"/>
      <c r="T363" s="243"/>
      <c r="U363" s="243"/>
      <c r="V363" s="243"/>
      <c r="W363" s="243"/>
    </row>
    <row r="364" spans="1:23" ht="15.75" customHeight="1" x14ac:dyDescent="0.25">
      <c r="A364" s="243"/>
      <c r="B364" s="243"/>
      <c r="C364" s="243"/>
      <c r="D364" s="243"/>
      <c r="E364" s="275"/>
      <c r="F364" s="275"/>
      <c r="G364" s="444"/>
      <c r="H364" s="535"/>
      <c r="I364" s="242"/>
      <c r="J364" s="242"/>
      <c r="K364" s="243"/>
      <c r="L364" s="243"/>
      <c r="M364" s="243"/>
      <c r="N364" s="243"/>
      <c r="O364" s="243"/>
      <c r="P364" s="243"/>
      <c r="Q364" s="243"/>
      <c r="R364" s="243"/>
      <c r="S364" s="243"/>
      <c r="T364" s="243"/>
      <c r="U364" s="243"/>
      <c r="V364" s="243"/>
      <c r="W364" s="243"/>
    </row>
    <row r="365" spans="1:23" ht="15.75" customHeight="1" x14ac:dyDescent="0.25">
      <c r="A365" s="243"/>
      <c r="B365" s="243"/>
      <c r="C365" s="243"/>
      <c r="D365" s="243"/>
      <c r="E365" s="275"/>
      <c r="F365" s="275"/>
      <c r="G365" s="444"/>
      <c r="H365" s="535"/>
      <c r="I365" s="242"/>
      <c r="J365" s="242"/>
      <c r="K365" s="243"/>
      <c r="L365" s="243"/>
      <c r="M365" s="243"/>
      <c r="N365" s="243"/>
      <c r="O365" s="243"/>
      <c r="P365" s="243"/>
      <c r="Q365" s="243"/>
      <c r="R365" s="243"/>
      <c r="S365" s="243"/>
      <c r="T365" s="243"/>
      <c r="U365" s="243"/>
      <c r="V365" s="243"/>
      <c r="W365" s="243"/>
    </row>
    <row r="366" spans="1:23" ht="15.75" customHeight="1" x14ac:dyDescent="0.25">
      <c r="A366" s="243"/>
      <c r="B366" s="243"/>
      <c r="C366" s="243"/>
      <c r="D366" s="243"/>
      <c r="E366" s="275"/>
      <c r="F366" s="275"/>
      <c r="G366" s="444"/>
      <c r="H366" s="535"/>
      <c r="I366" s="242"/>
      <c r="J366" s="242"/>
      <c r="K366" s="243"/>
      <c r="L366" s="243"/>
      <c r="M366" s="243"/>
      <c r="N366" s="243"/>
      <c r="O366" s="243"/>
      <c r="P366" s="243"/>
      <c r="Q366" s="243"/>
      <c r="R366" s="243"/>
      <c r="S366" s="243"/>
      <c r="T366" s="243"/>
      <c r="U366" s="243"/>
      <c r="V366" s="243"/>
      <c r="W366" s="243"/>
    </row>
    <row r="367" spans="1:23" ht="15.75" customHeight="1" x14ac:dyDescent="0.25">
      <c r="A367" s="243"/>
      <c r="B367" s="243"/>
      <c r="C367" s="243"/>
      <c r="D367" s="243"/>
      <c r="E367" s="275"/>
      <c r="F367" s="275"/>
      <c r="G367" s="444"/>
      <c r="H367" s="535"/>
      <c r="I367" s="242"/>
      <c r="J367" s="242"/>
      <c r="K367" s="243"/>
      <c r="L367" s="243"/>
      <c r="M367" s="243"/>
      <c r="N367" s="243"/>
      <c r="O367" s="243"/>
      <c r="P367" s="243"/>
      <c r="Q367" s="243"/>
      <c r="R367" s="243"/>
      <c r="S367" s="243"/>
      <c r="T367" s="243"/>
      <c r="U367" s="243"/>
      <c r="V367" s="243"/>
      <c r="W367" s="243"/>
    </row>
    <row r="368" spans="1:23" ht="15.75" customHeight="1" x14ac:dyDescent="0.25">
      <c r="A368" s="243"/>
      <c r="B368" s="243"/>
      <c r="C368" s="243"/>
      <c r="D368" s="243"/>
      <c r="E368" s="275"/>
      <c r="F368" s="275"/>
      <c r="G368" s="444"/>
      <c r="H368" s="535"/>
      <c r="I368" s="242"/>
      <c r="J368" s="242"/>
      <c r="K368" s="243"/>
      <c r="L368" s="243"/>
      <c r="M368" s="243"/>
      <c r="N368" s="243"/>
      <c r="O368" s="243"/>
      <c r="P368" s="243"/>
      <c r="Q368" s="243"/>
      <c r="R368" s="243"/>
      <c r="S368" s="243"/>
      <c r="T368" s="243"/>
      <c r="U368" s="243"/>
      <c r="V368" s="243"/>
      <c r="W368" s="243"/>
    </row>
    <row r="369" spans="1:23" ht="15.75" customHeight="1" x14ac:dyDescent="0.25">
      <c r="A369" s="243"/>
      <c r="B369" s="243"/>
      <c r="C369" s="243"/>
      <c r="D369" s="243"/>
      <c r="E369" s="275"/>
      <c r="F369" s="275"/>
      <c r="G369" s="444"/>
      <c r="H369" s="535"/>
      <c r="I369" s="242"/>
      <c r="J369" s="242"/>
      <c r="K369" s="243"/>
      <c r="L369" s="243"/>
      <c r="M369" s="243"/>
      <c r="N369" s="243"/>
      <c r="O369" s="243"/>
      <c r="P369" s="243"/>
      <c r="Q369" s="243"/>
      <c r="R369" s="243"/>
      <c r="S369" s="243"/>
      <c r="T369" s="243"/>
      <c r="U369" s="243"/>
      <c r="V369" s="243"/>
      <c r="W369" s="243"/>
    </row>
    <row r="370" spans="1:23" ht="15.75" customHeight="1" x14ac:dyDescent="0.25">
      <c r="A370" s="243"/>
      <c r="B370" s="243"/>
      <c r="C370" s="243"/>
      <c r="D370" s="243"/>
      <c r="E370" s="275"/>
      <c r="F370" s="275"/>
      <c r="G370" s="444"/>
      <c r="H370" s="535"/>
      <c r="I370" s="242"/>
      <c r="J370" s="242"/>
      <c r="K370" s="243"/>
      <c r="L370" s="243"/>
      <c r="M370" s="243"/>
      <c r="N370" s="243"/>
      <c r="O370" s="243"/>
      <c r="P370" s="243"/>
      <c r="Q370" s="243"/>
      <c r="R370" s="243"/>
      <c r="S370" s="243"/>
      <c r="T370" s="243"/>
      <c r="U370" s="243"/>
      <c r="V370" s="243"/>
      <c r="W370" s="243"/>
    </row>
    <row r="371" spans="1:23" ht="15.75" customHeight="1" x14ac:dyDescent="0.25">
      <c r="A371" s="243"/>
      <c r="B371" s="243"/>
      <c r="C371" s="243"/>
      <c r="D371" s="243"/>
      <c r="E371" s="275"/>
      <c r="F371" s="275"/>
      <c r="G371" s="444"/>
      <c r="H371" s="535"/>
      <c r="I371" s="242"/>
      <c r="J371" s="242"/>
      <c r="K371" s="243"/>
      <c r="L371" s="243"/>
      <c r="M371" s="243"/>
      <c r="N371" s="243"/>
      <c r="O371" s="243"/>
      <c r="P371" s="243"/>
      <c r="Q371" s="243"/>
      <c r="R371" s="243"/>
      <c r="S371" s="243"/>
      <c r="T371" s="243"/>
      <c r="U371" s="243"/>
      <c r="V371" s="243"/>
      <c r="W371" s="243"/>
    </row>
    <row r="372" spans="1:23" ht="15.75" customHeight="1" x14ac:dyDescent="0.25">
      <c r="A372" s="243"/>
      <c r="B372" s="243"/>
      <c r="C372" s="243"/>
      <c r="D372" s="243"/>
      <c r="E372" s="275"/>
      <c r="F372" s="275"/>
      <c r="G372" s="444"/>
      <c r="H372" s="535"/>
      <c r="I372" s="242"/>
      <c r="J372" s="242"/>
      <c r="K372" s="243"/>
      <c r="L372" s="243"/>
      <c r="M372" s="243"/>
      <c r="N372" s="243"/>
      <c r="O372" s="243"/>
      <c r="P372" s="243"/>
      <c r="Q372" s="243"/>
      <c r="R372" s="243"/>
      <c r="S372" s="243"/>
      <c r="T372" s="243"/>
      <c r="U372" s="243"/>
      <c r="V372" s="243"/>
      <c r="W372" s="243"/>
    </row>
    <row r="373" spans="1:23" ht="15.75" customHeight="1" x14ac:dyDescent="0.25">
      <c r="A373" s="243"/>
      <c r="B373" s="243"/>
      <c r="C373" s="243"/>
      <c r="D373" s="243"/>
      <c r="E373" s="275"/>
      <c r="F373" s="275"/>
      <c r="G373" s="444"/>
      <c r="H373" s="535"/>
      <c r="I373" s="242"/>
      <c r="J373" s="242"/>
      <c r="K373" s="243"/>
      <c r="L373" s="243"/>
      <c r="M373" s="243"/>
      <c r="N373" s="243"/>
      <c r="O373" s="243"/>
      <c r="P373" s="243"/>
      <c r="Q373" s="243"/>
      <c r="R373" s="243"/>
      <c r="S373" s="243"/>
      <c r="T373" s="243"/>
      <c r="U373" s="243"/>
      <c r="V373" s="243"/>
      <c r="W373" s="243"/>
    </row>
    <row r="374" spans="1:23" ht="15.75" customHeight="1" x14ac:dyDescent="0.25">
      <c r="A374" s="243"/>
      <c r="B374" s="243"/>
      <c r="C374" s="243"/>
      <c r="D374" s="243"/>
      <c r="E374" s="275"/>
      <c r="F374" s="275"/>
      <c r="G374" s="444"/>
      <c r="H374" s="535"/>
      <c r="I374" s="242"/>
      <c r="J374" s="242"/>
      <c r="K374" s="243"/>
      <c r="L374" s="243"/>
      <c r="M374" s="243"/>
      <c r="N374" s="243"/>
      <c r="O374" s="243"/>
      <c r="P374" s="243"/>
      <c r="Q374" s="243"/>
      <c r="R374" s="243"/>
      <c r="S374" s="243"/>
      <c r="T374" s="243"/>
      <c r="U374" s="243"/>
      <c r="V374" s="243"/>
      <c r="W374" s="243"/>
    </row>
    <row r="375" spans="1:23" ht="15.75" customHeight="1" x14ac:dyDescent="0.25">
      <c r="A375" s="243"/>
      <c r="B375" s="243"/>
      <c r="C375" s="243"/>
      <c r="D375" s="243"/>
      <c r="E375" s="275"/>
      <c r="F375" s="275"/>
      <c r="G375" s="444"/>
      <c r="H375" s="535"/>
      <c r="I375" s="242"/>
      <c r="J375" s="242"/>
      <c r="K375" s="243"/>
      <c r="L375" s="243"/>
      <c r="M375" s="243"/>
      <c r="N375" s="243"/>
      <c r="O375" s="243"/>
      <c r="P375" s="243"/>
      <c r="Q375" s="243"/>
      <c r="R375" s="243"/>
      <c r="S375" s="243"/>
      <c r="T375" s="243"/>
      <c r="U375" s="243"/>
      <c r="V375" s="243"/>
      <c r="W375" s="243"/>
    </row>
    <row r="376" spans="1:23" ht="15.75" customHeight="1" x14ac:dyDescent="0.25">
      <c r="A376" s="243"/>
      <c r="B376" s="243"/>
      <c r="C376" s="243"/>
      <c r="D376" s="243"/>
      <c r="E376" s="275"/>
      <c r="F376" s="275"/>
      <c r="G376" s="444"/>
      <c r="H376" s="535"/>
      <c r="I376" s="242"/>
      <c r="J376" s="242"/>
      <c r="K376" s="243"/>
      <c r="L376" s="243"/>
      <c r="M376" s="243"/>
      <c r="N376" s="243"/>
      <c r="O376" s="243"/>
      <c r="P376" s="243"/>
      <c r="Q376" s="243"/>
      <c r="R376" s="243"/>
      <c r="S376" s="243"/>
      <c r="T376" s="243"/>
      <c r="U376" s="243"/>
      <c r="V376" s="243"/>
      <c r="W376" s="243"/>
    </row>
    <row r="377" spans="1:23" ht="15.75" customHeight="1" x14ac:dyDescent="0.25">
      <c r="A377" s="243"/>
      <c r="B377" s="243"/>
      <c r="C377" s="243"/>
      <c r="D377" s="243"/>
      <c r="E377" s="275"/>
      <c r="F377" s="275"/>
      <c r="G377" s="444"/>
      <c r="H377" s="535"/>
      <c r="I377" s="242"/>
      <c r="J377" s="242"/>
      <c r="K377" s="243"/>
      <c r="L377" s="243"/>
      <c r="M377" s="243"/>
      <c r="N377" s="243"/>
      <c r="O377" s="243"/>
      <c r="P377" s="243"/>
      <c r="Q377" s="243"/>
      <c r="R377" s="243"/>
      <c r="S377" s="243"/>
      <c r="T377" s="243"/>
      <c r="U377" s="243"/>
      <c r="V377" s="243"/>
      <c r="W377" s="243"/>
    </row>
    <row r="378" spans="1:23" ht="15.75" customHeight="1" x14ac:dyDescent="0.25">
      <c r="A378" s="243"/>
      <c r="B378" s="243"/>
      <c r="C378" s="243"/>
      <c r="D378" s="243"/>
      <c r="E378" s="275"/>
      <c r="F378" s="275"/>
      <c r="G378" s="444"/>
      <c r="H378" s="535"/>
      <c r="I378" s="242"/>
      <c r="J378" s="242"/>
      <c r="K378" s="243"/>
      <c r="L378" s="243"/>
      <c r="M378" s="243"/>
      <c r="N378" s="243"/>
      <c r="O378" s="243"/>
      <c r="P378" s="243"/>
      <c r="Q378" s="243"/>
      <c r="R378" s="243"/>
      <c r="S378" s="243"/>
      <c r="T378" s="243"/>
      <c r="U378" s="243"/>
      <c r="V378" s="243"/>
      <c r="W378" s="243"/>
    </row>
    <row r="379" spans="1:23" ht="15.75" customHeight="1" x14ac:dyDescent="0.25">
      <c r="A379" s="243"/>
      <c r="B379" s="243"/>
      <c r="C379" s="243"/>
      <c r="D379" s="243"/>
      <c r="E379" s="275"/>
      <c r="F379" s="275"/>
      <c r="G379" s="444"/>
      <c r="H379" s="535"/>
      <c r="I379" s="242"/>
      <c r="J379" s="242"/>
      <c r="K379" s="243"/>
      <c r="L379" s="243"/>
      <c r="M379" s="243"/>
      <c r="N379" s="243"/>
      <c r="O379" s="243"/>
      <c r="P379" s="243"/>
      <c r="Q379" s="243"/>
      <c r="R379" s="243"/>
      <c r="S379" s="243"/>
      <c r="T379" s="243"/>
      <c r="U379" s="243"/>
      <c r="V379" s="243"/>
      <c r="W379" s="243"/>
    </row>
    <row r="380" spans="1:23" ht="15.75" customHeight="1" x14ac:dyDescent="0.25">
      <c r="A380" s="243"/>
      <c r="B380" s="243"/>
      <c r="C380" s="243"/>
      <c r="D380" s="243"/>
      <c r="E380" s="275"/>
      <c r="F380" s="275"/>
      <c r="G380" s="444"/>
      <c r="H380" s="535"/>
      <c r="I380" s="242"/>
      <c r="J380" s="242"/>
      <c r="K380" s="243"/>
      <c r="L380" s="243"/>
      <c r="M380" s="243"/>
      <c r="N380" s="243"/>
      <c r="O380" s="243"/>
      <c r="P380" s="243"/>
      <c r="Q380" s="243"/>
      <c r="R380" s="243"/>
      <c r="S380" s="243"/>
      <c r="T380" s="243"/>
      <c r="U380" s="243"/>
      <c r="V380" s="243"/>
      <c r="W380" s="243"/>
    </row>
    <row r="381" spans="1:23" ht="15.75" customHeight="1" x14ac:dyDescent="0.25">
      <c r="A381" s="243"/>
      <c r="B381" s="243"/>
      <c r="C381" s="243"/>
      <c r="D381" s="243"/>
      <c r="E381" s="275"/>
      <c r="F381" s="275"/>
      <c r="G381" s="444"/>
      <c r="H381" s="535"/>
      <c r="I381" s="242"/>
      <c r="J381" s="242"/>
      <c r="K381" s="243"/>
      <c r="L381" s="243"/>
      <c r="M381" s="243"/>
      <c r="N381" s="243"/>
      <c r="O381" s="243"/>
      <c r="P381" s="243"/>
      <c r="Q381" s="243"/>
      <c r="R381" s="243"/>
      <c r="S381" s="243"/>
      <c r="T381" s="243"/>
      <c r="U381" s="243"/>
      <c r="V381" s="243"/>
      <c r="W381" s="243"/>
    </row>
    <row r="382" spans="1:23" ht="15.75" customHeight="1" x14ac:dyDescent="0.25">
      <c r="A382" s="243"/>
      <c r="B382" s="243"/>
      <c r="C382" s="243"/>
      <c r="D382" s="243"/>
      <c r="E382" s="275"/>
      <c r="F382" s="275"/>
      <c r="G382" s="444"/>
      <c r="H382" s="535"/>
      <c r="I382" s="242"/>
      <c r="J382" s="242"/>
      <c r="K382" s="243"/>
      <c r="L382" s="243"/>
      <c r="M382" s="243"/>
      <c r="N382" s="243"/>
      <c r="O382" s="243"/>
      <c r="P382" s="243"/>
      <c r="Q382" s="243"/>
      <c r="R382" s="243"/>
      <c r="S382" s="243"/>
      <c r="T382" s="243"/>
      <c r="U382" s="243"/>
      <c r="V382" s="243"/>
      <c r="W382" s="243"/>
    </row>
    <row r="383" spans="1:23" ht="15.75" customHeight="1" x14ac:dyDescent="0.25">
      <c r="A383" s="243"/>
      <c r="B383" s="243"/>
      <c r="C383" s="243"/>
      <c r="D383" s="243"/>
      <c r="E383" s="275"/>
      <c r="F383" s="275"/>
      <c r="G383" s="444"/>
      <c r="H383" s="535"/>
      <c r="I383" s="242"/>
      <c r="J383" s="242"/>
      <c r="K383" s="243"/>
      <c r="L383" s="243"/>
      <c r="M383" s="243"/>
      <c r="N383" s="243"/>
      <c r="O383" s="243"/>
      <c r="P383" s="243"/>
      <c r="Q383" s="243"/>
      <c r="R383" s="243"/>
      <c r="S383" s="243"/>
      <c r="T383" s="243"/>
      <c r="U383" s="243"/>
      <c r="V383" s="243"/>
      <c r="W383" s="243"/>
    </row>
    <row r="384" spans="1:23" ht="15.75" customHeight="1" x14ac:dyDescent="0.25">
      <c r="A384" s="243"/>
      <c r="B384" s="243"/>
      <c r="C384" s="243"/>
      <c r="D384" s="243"/>
      <c r="E384" s="275"/>
      <c r="F384" s="275"/>
      <c r="G384" s="444"/>
      <c r="H384" s="535"/>
      <c r="I384" s="242"/>
      <c r="J384" s="242"/>
      <c r="K384" s="243"/>
      <c r="L384" s="243"/>
      <c r="M384" s="243"/>
      <c r="N384" s="243"/>
      <c r="O384" s="243"/>
      <c r="P384" s="243"/>
      <c r="Q384" s="243"/>
      <c r="R384" s="243"/>
      <c r="S384" s="243"/>
      <c r="T384" s="243"/>
      <c r="U384" s="243"/>
      <c r="V384" s="243"/>
      <c r="W384" s="243"/>
    </row>
    <row r="385" spans="1:23" ht="15.75" customHeight="1" x14ac:dyDescent="0.25">
      <c r="A385" s="243"/>
      <c r="B385" s="243"/>
      <c r="C385" s="243"/>
      <c r="D385" s="243"/>
      <c r="E385" s="275"/>
      <c r="F385" s="275"/>
      <c r="G385" s="444"/>
      <c r="H385" s="535"/>
      <c r="I385" s="242"/>
      <c r="J385" s="242"/>
      <c r="K385" s="243"/>
      <c r="L385" s="243"/>
      <c r="M385" s="243"/>
      <c r="N385" s="243"/>
      <c r="O385" s="243"/>
      <c r="P385" s="243"/>
      <c r="Q385" s="243"/>
      <c r="R385" s="243"/>
      <c r="S385" s="243"/>
      <c r="T385" s="243"/>
      <c r="U385" s="243"/>
      <c r="V385" s="243"/>
      <c r="W385" s="243"/>
    </row>
    <row r="386" spans="1:23" ht="15.75" customHeight="1" x14ac:dyDescent="0.25">
      <c r="A386" s="243"/>
      <c r="B386" s="243"/>
      <c r="C386" s="243"/>
      <c r="D386" s="243"/>
      <c r="E386" s="275"/>
      <c r="F386" s="275"/>
      <c r="G386" s="444"/>
      <c r="H386" s="535"/>
      <c r="I386" s="242"/>
      <c r="J386" s="242"/>
      <c r="K386" s="243"/>
      <c r="L386" s="243"/>
      <c r="M386" s="243"/>
      <c r="N386" s="243"/>
      <c r="O386" s="243"/>
      <c r="P386" s="243"/>
      <c r="Q386" s="243"/>
      <c r="R386" s="243"/>
      <c r="S386" s="243"/>
      <c r="T386" s="243"/>
      <c r="U386" s="243"/>
      <c r="V386" s="243"/>
      <c r="W386" s="243"/>
    </row>
    <row r="387" spans="1:23" ht="15.75" customHeight="1" x14ac:dyDescent="0.25">
      <c r="A387" s="243"/>
      <c r="B387" s="243"/>
      <c r="C387" s="243"/>
      <c r="D387" s="243"/>
      <c r="E387" s="275"/>
      <c r="F387" s="275"/>
      <c r="G387" s="444"/>
      <c r="H387" s="535"/>
      <c r="I387" s="242"/>
      <c r="J387" s="242"/>
      <c r="K387" s="243"/>
      <c r="L387" s="243"/>
      <c r="M387" s="243"/>
      <c r="N387" s="243"/>
      <c r="O387" s="243"/>
      <c r="P387" s="243"/>
      <c r="Q387" s="243"/>
      <c r="R387" s="243"/>
      <c r="S387" s="243"/>
      <c r="T387" s="243"/>
      <c r="U387" s="243"/>
      <c r="V387" s="243"/>
      <c r="W387" s="243"/>
    </row>
    <row r="388" spans="1:23" ht="15.75" customHeight="1" x14ac:dyDescent="0.25">
      <c r="A388" s="243"/>
      <c r="B388" s="243"/>
      <c r="C388" s="243"/>
      <c r="D388" s="243"/>
      <c r="E388" s="275"/>
      <c r="F388" s="275"/>
      <c r="G388" s="444"/>
      <c r="H388" s="535"/>
      <c r="I388" s="242"/>
      <c r="J388" s="242"/>
      <c r="K388" s="243"/>
      <c r="L388" s="243"/>
      <c r="M388" s="243"/>
      <c r="N388" s="243"/>
      <c r="O388" s="243"/>
      <c r="P388" s="243"/>
      <c r="Q388" s="243"/>
      <c r="R388" s="243"/>
      <c r="S388" s="243"/>
      <c r="T388" s="243"/>
      <c r="U388" s="243"/>
      <c r="V388" s="243"/>
      <c r="W388" s="243"/>
    </row>
    <row r="389" spans="1:23" ht="15.75" customHeight="1" x14ac:dyDescent="0.25">
      <c r="A389" s="243"/>
      <c r="B389" s="243"/>
      <c r="C389" s="243"/>
      <c r="D389" s="243"/>
      <c r="E389" s="275"/>
      <c r="F389" s="275"/>
      <c r="G389" s="444"/>
      <c r="H389" s="535"/>
      <c r="I389" s="242"/>
      <c r="J389" s="242"/>
      <c r="K389" s="243"/>
      <c r="L389" s="243"/>
      <c r="M389" s="243"/>
      <c r="N389" s="243"/>
      <c r="O389" s="243"/>
      <c r="P389" s="243"/>
      <c r="Q389" s="243"/>
      <c r="R389" s="243"/>
      <c r="S389" s="243"/>
      <c r="T389" s="243"/>
      <c r="U389" s="243"/>
      <c r="V389" s="243"/>
      <c r="W389" s="243"/>
    </row>
    <row r="390" spans="1:23" ht="15.75" customHeight="1" x14ac:dyDescent="0.25">
      <c r="A390" s="243"/>
      <c r="B390" s="243"/>
      <c r="C390" s="243"/>
      <c r="D390" s="243"/>
      <c r="E390" s="275"/>
      <c r="F390" s="275"/>
      <c r="G390" s="444"/>
      <c r="H390" s="535"/>
      <c r="I390" s="242"/>
      <c r="J390" s="242"/>
      <c r="K390" s="243"/>
      <c r="L390" s="243"/>
      <c r="M390" s="243"/>
      <c r="N390" s="243"/>
      <c r="O390" s="243"/>
      <c r="P390" s="243"/>
      <c r="Q390" s="243"/>
      <c r="R390" s="243"/>
      <c r="S390" s="243"/>
      <c r="T390" s="243"/>
      <c r="U390" s="243"/>
      <c r="V390" s="243"/>
      <c r="W390" s="243"/>
    </row>
    <row r="391" spans="1:23" ht="15.75" customHeight="1" x14ac:dyDescent="0.25">
      <c r="A391" s="243"/>
      <c r="B391" s="243"/>
      <c r="C391" s="243"/>
      <c r="D391" s="243"/>
      <c r="E391" s="275"/>
      <c r="F391" s="275"/>
      <c r="G391" s="444"/>
      <c r="H391" s="535"/>
      <c r="I391" s="242"/>
      <c r="J391" s="242"/>
      <c r="K391" s="243"/>
      <c r="L391" s="243"/>
      <c r="M391" s="243"/>
      <c r="N391" s="243"/>
      <c r="O391" s="243"/>
      <c r="P391" s="243"/>
      <c r="Q391" s="243"/>
      <c r="R391" s="243"/>
      <c r="S391" s="243"/>
      <c r="T391" s="243"/>
      <c r="U391" s="243"/>
      <c r="V391" s="243"/>
      <c r="W391" s="243"/>
    </row>
    <row r="392" spans="1:23" ht="15.75" customHeight="1" x14ac:dyDescent="0.25">
      <c r="A392" s="243"/>
      <c r="B392" s="243"/>
      <c r="C392" s="243"/>
      <c r="D392" s="243"/>
      <c r="E392" s="275"/>
      <c r="F392" s="275"/>
      <c r="G392" s="444"/>
      <c r="H392" s="535"/>
      <c r="I392" s="242"/>
      <c r="J392" s="242"/>
      <c r="K392" s="243"/>
      <c r="L392" s="243"/>
      <c r="M392" s="243"/>
      <c r="N392" s="243"/>
      <c r="O392" s="243"/>
      <c r="P392" s="243"/>
      <c r="Q392" s="243"/>
      <c r="R392" s="243"/>
      <c r="S392" s="243"/>
      <c r="T392" s="243"/>
      <c r="U392" s="243"/>
      <c r="V392" s="243"/>
      <c r="W392" s="243"/>
    </row>
    <row r="393" spans="1:23" ht="15.75" customHeight="1" x14ac:dyDescent="0.25">
      <c r="A393" s="243"/>
      <c r="B393" s="243"/>
      <c r="C393" s="243"/>
      <c r="D393" s="243"/>
      <c r="E393" s="275"/>
      <c r="F393" s="275"/>
      <c r="G393" s="444"/>
      <c r="H393" s="535"/>
      <c r="I393" s="242"/>
      <c r="J393" s="242"/>
      <c r="K393" s="243"/>
      <c r="L393" s="243"/>
      <c r="M393" s="243"/>
      <c r="N393" s="243"/>
      <c r="O393" s="243"/>
      <c r="P393" s="243"/>
      <c r="Q393" s="243"/>
      <c r="R393" s="243"/>
      <c r="S393" s="243"/>
      <c r="T393" s="243"/>
      <c r="U393" s="243"/>
      <c r="V393" s="243"/>
      <c r="W393" s="243"/>
    </row>
    <row r="394" spans="1:23" ht="15.75" customHeight="1" x14ac:dyDescent="0.25">
      <c r="A394" s="243"/>
      <c r="B394" s="243"/>
      <c r="C394" s="243"/>
      <c r="D394" s="243"/>
      <c r="E394" s="275"/>
      <c r="F394" s="275"/>
      <c r="G394" s="444"/>
      <c r="H394" s="535"/>
      <c r="I394" s="242"/>
      <c r="J394" s="242"/>
      <c r="K394" s="243"/>
      <c r="L394" s="243"/>
      <c r="M394" s="243"/>
      <c r="N394" s="243"/>
      <c r="O394" s="243"/>
      <c r="P394" s="243"/>
      <c r="Q394" s="243"/>
      <c r="R394" s="243"/>
      <c r="S394" s="243"/>
      <c r="T394" s="243"/>
      <c r="U394" s="243"/>
      <c r="V394" s="243"/>
      <c r="W394" s="243"/>
    </row>
    <row r="395" spans="1:23" ht="15.75" customHeight="1" x14ac:dyDescent="0.25">
      <c r="A395" s="243"/>
      <c r="B395" s="243"/>
      <c r="C395" s="243"/>
      <c r="D395" s="243"/>
      <c r="E395" s="275"/>
      <c r="F395" s="275"/>
      <c r="G395" s="444"/>
      <c r="H395" s="535"/>
      <c r="I395" s="242"/>
      <c r="J395" s="242"/>
      <c r="K395" s="243"/>
      <c r="L395" s="243"/>
      <c r="M395" s="243"/>
      <c r="N395" s="243"/>
      <c r="O395" s="243"/>
      <c r="P395" s="243"/>
      <c r="Q395" s="243"/>
      <c r="R395" s="243"/>
      <c r="S395" s="243"/>
      <c r="T395" s="243"/>
      <c r="U395" s="243"/>
      <c r="V395" s="243"/>
      <c r="W395" s="243"/>
    </row>
    <row r="396" spans="1:23" ht="15.75" customHeight="1" x14ac:dyDescent="0.25">
      <c r="A396" s="243"/>
      <c r="B396" s="243"/>
      <c r="C396" s="243"/>
      <c r="D396" s="243"/>
      <c r="E396" s="275"/>
      <c r="F396" s="275"/>
      <c r="G396" s="444"/>
      <c r="H396" s="535"/>
      <c r="I396" s="242"/>
      <c r="J396" s="242"/>
      <c r="K396" s="243"/>
      <c r="L396" s="243"/>
      <c r="M396" s="243"/>
      <c r="N396" s="243"/>
      <c r="O396" s="243"/>
      <c r="P396" s="243"/>
      <c r="Q396" s="243"/>
      <c r="R396" s="243"/>
      <c r="S396" s="243"/>
      <c r="T396" s="243"/>
      <c r="U396" s="243"/>
      <c r="V396" s="243"/>
      <c r="W396" s="243"/>
    </row>
    <row r="397" spans="1:23" ht="15.75" customHeight="1" x14ac:dyDescent="0.25">
      <c r="A397" s="243"/>
      <c r="B397" s="243"/>
      <c r="C397" s="243"/>
      <c r="D397" s="243"/>
      <c r="E397" s="275"/>
      <c r="F397" s="275"/>
      <c r="G397" s="444"/>
      <c r="H397" s="535"/>
      <c r="I397" s="242"/>
      <c r="J397" s="242"/>
      <c r="K397" s="243"/>
      <c r="L397" s="243"/>
      <c r="M397" s="243"/>
      <c r="N397" s="243"/>
      <c r="O397" s="243"/>
      <c r="P397" s="243"/>
      <c r="Q397" s="243"/>
      <c r="R397" s="243"/>
      <c r="S397" s="243"/>
      <c r="T397" s="243"/>
      <c r="U397" s="243"/>
      <c r="V397" s="243"/>
      <c r="W397" s="243"/>
    </row>
    <row r="398" spans="1:23" ht="15.75" customHeight="1" x14ac:dyDescent="0.25">
      <c r="A398" s="243"/>
      <c r="B398" s="243"/>
      <c r="C398" s="243"/>
      <c r="D398" s="243"/>
      <c r="E398" s="275"/>
      <c r="F398" s="275"/>
      <c r="G398" s="444"/>
      <c r="H398" s="535"/>
      <c r="I398" s="242"/>
      <c r="J398" s="242"/>
      <c r="K398" s="243"/>
      <c r="L398" s="243"/>
      <c r="M398" s="243"/>
      <c r="N398" s="243"/>
      <c r="O398" s="243"/>
      <c r="P398" s="243"/>
      <c r="Q398" s="243"/>
      <c r="R398" s="243"/>
      <c r="S398" s="243"/>
      <c r="T398" s="243"/>
      <c r="U398" s="243"/>
      <c r="V398" s="243"/>
      <c r="W398" s="243"/>
    </row>
    <row r="399" spans="1:23" ht="15.75" customHeight="1" x14ac:dyDescent="0.25">
      <c r="A399" s="243"/>
      <c r="B399" s="243"/>
      <c r="C399" s="243"/>
      <c r="D399" s="243"/>
      <c r="E399" s="275"/>
      <c r="F399" s="275"/>
      <c r="G399" s="444"/>
      <c r="H399" s="535"/>
      <c r="I399" s="242"/>
      <c r="J399" s="242"/>
      <c r="K399" s="243"/>
      <c r="L399" s="243"/>
      <c r="M399" s="243"/>
      <c r="N399" s="243"/>
      <c r="O399" s="243"/>
      <c r="P399" s="243"/>
      <c r="Q399" s="243"/>
      <c r="R399" s="243"/>
      <c r="S399" s="243"/>
      <c r="T399" s="243"/>
      <c r="U399" s="243"/>
      <c r="V399" s="243"/>
      <c r="W399" s="243"/>
    </row>
    <row r="400" spans="1:23" ht="15.75" customHeight="1" x14ac:dyDescent="0.25">
      <c r="A400" s="243"/>
      <c r="B400" s="243"/>
      <c r="C400" s="243"/>
      <c r="D400" s="243"/>
      <c r="E400" s="275"/>
      <c r="F400" s="275"/>
      <c r="G400" s="444"/>
      <c r="H400" s="535"/>
      <c r="I400" s="242"/>
      <c r="J400" s="242"/>
      <c r="K400" s="243"/>
      <c r="L400" s="243"/>
      <c r="M400" s="243"/>
      <c r="N400" s="243"/>
      <c r="O400" s="243"/>
      <c r="P400" s="243"/>
      <c r="Q400" s="243"/>
      <c r="R400" s="243"/>
      <c r="S400" s="243"/>
      <c r="T400" s="243"/>
      <c r="U400" s="243"/>
      <c r="V400" s="243"/>
      <c r="W400" s="243"/>
    </row>
    <row r="401" spans="1:23" ht="15.75" customHeight="1" x14ac:dyDescent="0.25">
      <c r="A401" s="243"/>
      <c r="B401" s="243"/>
      <c r="C401" s="243"/>
      <c r="D401" s="243"/>
      <c r="E401" s="275"/>
      <c r="F401" s="275"/>
      <c r="G401" s="444"/>
      <c r="H401" s="535"/>
      <c r="I401" s="242"/>
      <c r="J401" s="242"/>
      <c r="K401" s="243"/>
      <c r="L401" s="243"/>
      <c r="M401" s="243"/>
      <c r="N401" s="243"/>
      <c r="O401" s="243"/>
      <c r="P401" s="243"/>
      <c r="Q401" s="243"/>
      <c r="R401" s="243"/>
      <c r="S401" s="243"/>
      <c r="T401" s="243"/>
      <c r="U401" s="243"/>
      <c r="V401" s="243"/>
      <c r="W401" s="243"/>
    </row>
    <row r="402" spans="1:23" ht="15.75" customHeight="1" x14ac:dyDescent="0.25">
      <c r="A402" s="243"/>
      <c r="B402" s="243"/>
      <c r="C402" s="243"/>
      <c r="D402" s="243"/>
      <c r="E402" s="275"/>
      <c r="F402" s="275"/>
      <c r="G402" s="444"/>
      <c r="H402" s="535"/>
      <c r="I402" s="242"/>
      <c r="J402" s="242"/>
      <c r="K402" s="243"/>
      <c r="L402" s="243"/>
      <c r="M402" s="243"/>
      <c r="N402" s="243"/>
      <c r="O402" s="243"/>
      <c r="P402" s="243"/>
      <c r="Q402" s="243"/>
      <c r="R402" s="243"/>
      <c r="S402" s="243"/>
      <c r="T402" s="243"/>
      <c r="U402" s="243"/>
      <c r="V402" s="243"/>
      <c r="W402" s="243"/>
    </row>
    <row r="403" spans="1:23" ht="15.75" customHeight="1" x14ac:dyDescent="0.25">
      <c r="A403" s="243"/>
      <c r="B403" s="243"/>
      <c r="C403" s="243"/>
      <c r="D403" s="243"/>
      <c r="E403" s="275"/>
      <c r="F403" s="275"/>
      <c r="G403" s="444"/>
      <c r="H403" s="535"/>
      <c r="I403" s="242"/>
      <c r="J403" s="242"/>
      <c r="K403" s="243"/>
      <c r="L403" s="243"/>
      <c r="M403" s="243"/>
      <c r="N403" s="243"/>
      <c r="O403" s="243"/>
      <c r="P403" s="243"/>
      <c r="Q403" s="243"/>
      <c r="R403" s="243"/>
      <c r="S403" s="243"/>
      <c r="T403" s="243"/>
      <c r="U403" s="243"/>
      <c r="V403" s="243"/>
      <c r="W403" s="243"/>
    </row>
    <row r="404" spans="1:23" ht="15.75" customHeight="1" x14ac:dyDescent="0.25">
      <c r="A404" s="243"/>
      <c r="B404" s="243"/>
      <c r="C404" s="243"/>
      <c r="D404" s="243"/>
      <c r="E404" s="275"/>
      <c r="F404" s="275"/>
      <c r="G404" s="444"/>
      <c r="H404" s="535"/>
      <c r="I404" s="242"/>
      <c r="J404" s="242"/>
      <c r="K404" s="243"/>
      <c r="L404" s="243"/>
      <c r="M404" s="243"/>
      <c r="N404" s="243"/>
      <c r="O404" s="243"/>
      <c r="P404" s="243"/>
      <c r="Q404" s="243"/>
      <c r="R404" s="243"/>
      <c r="S404" s="243"/>
      <c r="T404" s="243"/>
      <c r="U404" s="243"/>
      <c r="V404" s="243"/>
      <c r="W404" s="243"/>
    </row>
    <row r="405" spans="1:23" ht="15.75" customHeight="1" x14ac:dyDescent="0.25">
      <c r="A405" s="243"/>
      <c r="B405" s="243"/>
      <c r="C405" s="243"/>
      <c r="D405" s="243"/>
      <c r="E405" s="275"/>
      <c r="F405" s="275"/>
      <c r="G405" s="444"/>
      <c r="H405" s="535"/>
      <c r="I405" s="242"/>
      <c r="J405" s="242"/>
      <c r="K405" s="243"/>
      <c r="L405" s="243"/>
      <c r="M405" s="243"/>
      <c r="N405" s="243"/>
      <c r="O405" s="243"/>
      <c r="P405" s="243"/>
      <c r="Q405" s="243"/>
      <c r="R405" s="243"/>
      <c r="S405" s="243"/>
      <c r="T405" s="243"/>
      <c r="U405" s="243"/>
      <c r="V405" s="243"/>
      <c r="W405" s="243"/>
    </row>
    <row r="406" spans="1:23" ht="15.75" customHeight="1" x14ac:dyDescent="0.25">
      <c r="A406" s="243"/>
      <c r="B406" s="243"/>
      <c r="C406" s="243"/>
      <c r="D406" s="243"/>
      <c r="E406" s="275"/>
      <c r="F406" s="275"/>
      <c r="G406" s="444"/>
      <c r="H406" s="535"/>
      <c r="I406" s="242"/>
      <c r="J406" s="242"/>
      <c r="K406" s="243"/>
      <c r="L406" s="243"/>
      <c r="M406" s="243"/>
      <c r="N406" s="243"/>
      <c r="O406" s="243"/>
      <c r="P406" s="243"/>
      <c r="Q406" s="243"/>
      <c r="R406" s="243"/>
      <c r="S406" s="243"/>
      <c r="T406" s="243"/>
      <c r="U406" s="243"/>
      <c r="V406" s="243"/>
      <c r="W406" s="243"/>
    </row>
    <row r="407" spans="1:23" ht="15.75" customHeight="1" x14ac:dyDescent="0.25">
      <c r="A407" s="243"/>
      <c r="B407" s="243"/>
      <c r="C407" s="243"/>
      <c r="D407" s="243"/>
      <c r="E407" s="275"/>
      <c r="F407" s="275"/>
      <c r="G407" s="444"/>
      <c r="H407" s="535"/>
      <c r="I407" s="242"/>
      <c r="J407" s="242"/>
      <c r="K407" s="243"/>
      <c r="L407" s="243"/>
      <c r="M407" s="243"/>
      <c r="N407" s="243"/>
      <c r="O407" s="243"/>
      <c r="P407" s="243"/>
      <c r="Q407" s="243"/>
      <c r="R407" s="243"/>
      <c r="S407" s="243"/>
      <c r="T407" s="243"/>
      <c r="U407" s="243"/>
      <c r="V407" s="243"/>
      <c r="W407" s="243"/>
    </row>
    <row r="408" spans="1:23" ht="15.75" customHeight="1" x14ac:dyDescent="0.25">
      <c r="A408" s="243"/>
      <c r="B408" s="243"/>
      <c r="C408" s="243"/>
      <c r="D408" s="243"/>
      <c r="E408" s="275"/>
      <c r="F408" s="275"/>
      <c r="G408" s="444"/>
      <c r="H408" s="535"/>
      <c r="I408" s="242"/>
      <c r="J408" s="242"/>
      <c r="K408" s="243"/>
      <c r="L408" s="243"/>
      <c r="M408" s="243"/>
      <c r="N408" s="243"/>
      <c r="O408" s="243"/>
      <c r="P408" s="243"/>
      <c r="Q408" s="243"/>
      <c r="R408" s="243"/>
      <c r="S408" s="243"/>
      <c r="T408" s="243"/>
      <c r="U408" s="243"/>
      <c r="V408" s="243"/>
      <c r="W408" s="243"/>
    </row>
    <row r="409" spans="1:23" ht="15.75" customHeight="1" x14ac:dyDescent="0.25">
      <c r="A409" s="243"/>
      <c r="B409" s="243"/>
      <c r="C409" s="243"/>
      <c r="D409" s="243"/>
      <c r="E409" s="275"/>
      <c r="F409" s="275"/>
      <c r="G409" s="444"/>
      <c r="H409" s="535"/>
      <c r="I409" s="242"/>
      <c r="J409" s="242"/>
      <c r="K409" s="243"/>
      <c r="L409" s="243"/>
      <c r="M409" s="243"/>
      <c r="N409" s="243"/>
      <c r="O409" s="243"/>
      <c r="P409" s="243"/>
      <c r="Q409" s="243"/>
      <c r="R409" s="243"/>
      <c r="S409" s="243"/>
      <c r="T409" s="243"/>
      <c r="U409" s="243"/>
      <c r="V409" s="243"/>
      <c r="W409" s="243"/>
    </row>
    <row r="410" spans="1:23" ht="15.75" customHeight="1" x14ac:dyDescent="0.25">
      <c r="A410" s="243"/>
      <c r="B410" s="243"/>
      <c r="C410" s="243"/>
      <c r="D410" s="243"/>
      <c r="E410" s="275"/>
      <c r="F410" s="275"/>
      <c r="G410" s="444"/>
      <c r="H410" s="535"/>
      <c r="I410" s="242"/>
      <c r="J410" s="242"/>
      <c r="K410" s="243"/>
      <c r="L410" s="243"/>
      <c r="M410" s="243"/>
      <c r="N410" s="243"/>
      <c r="O410" s="243"/>
      <c r="P410" s="243"/>
      <c r="Q410" s="243"/>
      <c r="R410" s="243"/>
      <c r="S410" s="243"/>
      <c r="T410" s="243"/>
      <c r="U410" s="243"/>
      <c r="V410" s="243"/>
      <c r="W410" s="243"/>
    </row>
    <row r="411" spans="1:23" ht="15.75" customHeight="1" x14ac:dyDescent="0.25">
      <c r="A411" s="243"/>
      <c r="B411" s="243"/>
      <c r="C411" s="243"/>
      <c r="D411" s="243"/>
      <c r="E411" s="275"/>
      <c r="F411" s="275"/>
      <c r="G411" s="444"/>
      <c r="H411" s="535"/>
      <c r="I411" s="242"/>
      <c r="J411" s="242"/>
      <c r="K411" s="243"/>
      <c r="L411" s="243"/>
      <c r="M411" s="243"/>
      <c r="N411" s="243"/>
      <c r="O411" s="243"/>
      <c r="P411" s="243"/>
      <c r="Q411" s="243"/>
      <c r="R411" s="243"/>
      <c r="S411" s="243"/>
      <c r="T411" s="243"/>
      <c r="U411" s="243"/>
      <c r="V411" s="243"/>
      <c r="W411" s="243"/>
    </row>
    <row r="412" spans="1:23" ht="15.75" customHeight="1" x14ac:dyDescent="0.25">
      <c r="A412" s="243"/>
      <c r="B412" s="243"/>
      <c r="C412" s="243"/>
      <c r="D412" s="243"/>
      <c r="E412" s="275"/>
      <c r="F412" s="275"/>
      <c r="G412" s="444"/>
      <c r="H412" s="535"/>
      <c r="I412" s="242"/>
      <c r="J412" s="242"/>
      <c r="K412" s="243"/>
      <c r="L412" s="243"/>
      <c r="M412" s="243"/>
      <c r="N412" s="243"/>
      <c r="O412" s="243"/>
      <c r="P412" s="243"/>
      <c r="Q412" s="243"/>
      <c r="R412" s="243"/>
      <c r="S412" s="243"/>
      <c r="T412" s="243"/>
      <c r="U412" s="243"/>
      <c r="V412" s="243"/>
      <c r="W412" s="243"/>
    </row>
    <row r="413" spans="1:23" ht="15.75" customHeight="1" x14ac:dyDescent="0.25">
      <c r="A413" s="243"/>
      <c r="B413" s="243"/>
      <c r="C413" s="243"/>
      <c r="D413" s="243"/>
      <c r="E413" s="275"/>
      <c r="F413" s="275"/>
      <c r="G413" s="444"/>
      <c r="H413" s="535"/>
      <c r="I413" s="242"/>
      <c r="J413" s="242"/>
      <c r="K413" s="243"/>
      <c r="L413" s="243"/>
      <c r="M413" s="243"/>
      <c r="N413" s="243"/>
      <c r="O413" s="243"/>
      <c r="P413" s="243"/>
      <c r="Q413" s="243"/>
      <c r="R413" s="243"/>
      <c r="S413" s="243"/>
      <c r="T413" s="243"/>
      <c r="U413" s="243"/>
      <c r="V413" s="243"/>
      <c r="W413" s="243"/>
    </row>
    <row r="414" spans="1:23" ht="15.75" customHeight="1" x14ac:dyDescent="0.25">
      <c r="A414" s="243"/>
      <c r="B414" s="243"/>
      <c r="C414" s="243"/>
      <c r="D414" s="243"/>
      <c r="E414" s="275"/>
      <c r="F414" s="275"/>
      <c r="G414" s="444"/>
      <c r="H414" s="535"/>
      <c r="I414" s="242"/>
      <c r="J414" s="242"/>
      <c r="K414" s="243"/>
      <c r="L414" s="243"/>
      <c r="M414" s="243"/>
      <c r="N414" s="243"/>
      <c r="O414" s="243"/>
      <c r="P414" s="243"/>
      <c r="Q414" s="243"/>
      <c r="R414" s="243"/>
      <c r="S414" s="243"/>
      <c r="T414" s="243"/>
      <c r="U414" s="243"/>
      <c r="V414" s="243"/>
      <c r="W414" s="243"/>
    </row>
    <row r="415" spans="1:23" ht="15.75" customHeight="1" x14ac:dyDescent="0.25">
      <c r="A415" s="243"/>
      <c r="B415" s="243"/>
      <c r="C415" s="243"/>
      <c r="D415" s="243"/>
      <c r="E415" s="275"/>
      <c r="F415" s="275"/>
      <c r="G415" s="444"/>
      <c r="H415" s="535"/>
      <c r="I415" s="242"/>
      <c r="J415" s="242"/>
      <c r="K415" s="243"/>
      <c r="L415" s="243"/>
      <c r="M415" s="243"/>
      <c r="N415" s="243"/>
      <c r="O415" s="243"/>
      <c r="P415" s="243"/>
      <c r="Q415" s="243"/>
      <c r="R415" s="243"/>
      <c r="S415" s="243"/>
      <c r="T415" s="243"/>
      <c r="U415" s="243"/>
      <c r="V415" s="243"/>
      <c r="W415" s="243"/>
    </row>
    <row r="416" spans="1:23" ht="15.75" customHeight="1" x14ac:dyDescent="0.25">
      <c r="A416" s="243"/>
      <c r="B416" s="243"/>
      <c r="C416" s="243"/>
      <c r="D416" s="243"/>
      <c r="E416" s="275"/>
      <c r="F416" s="275"/>
      <c r="G416" s="444"/>
      <c r="H416" s="535"/>
      <c r="I416" s="242"/>
      <c r="J416" s="242"/>
      <c r="K416" s="243"/>
      <c r="L416" s="243"/>
      <c r="M416" s="243"/>
      <c r="N416" s="243"/>
      <c r="O416" s="243"/>
      <c r="P416" s="243"/>
      <c r="Q416" s="243"/>
      <c r="R416" s="243"/>
      <c r="S416" s="243"/>
      <c r="T416" s="243"/>
      <c r="U416" s="243"/>
      <c r="V416" s="243"/>
      <c r="W416" s="243"/>
    </row>
    <row r="417" spans="1:23" ht="15.75" customHeight="1" x14ac:dyDescent="0.25">
      <c r="A417" s="243"/>
      <c r="B417" s="243"/>
      <c r="C417" s="243"/>
      <c r="D417" s="243"/>
      <c r="E417" s="275"/>
      <c r="F417" s="275"/>
      <c r="G417" s="444"/>
      <c r="H417" s="535"/>
      <c r="I417" s="242"/>
      <c r="J417" s="242"/>
      <c r="K417" s="243"/>
      <c r="L417" s="243"/>
      <c r="M417" s="243"/>
      <c r="N417" s="243"/>
      <c r="O417" s="243"/>
      <c r="P417" s="243"/>
      <c r="Q417" s="243"/>
      <c r="R417" s="243"/>
      <c r="S417" s="243"/>
      <c r="T417" s="243"/>
      <c r="U417" s="243"/>
      <c r="V417" s="243"/>
      <c r="W417" s="243"/>
    </row>
    <row r="418" spans="1:23" ht="15.75" customHeight="1" x14ac:dyDescent="0.25">
      <c r="A418" s="243"/>
      <c r="B418" s="243"/>
      <c r="C418" s="243"/>
      <c r="D418" s="243"/>
      <c r="E418" s="275"/>
      <c r="F418" s="275"/>
      <c r="G418" s="444"/>
      <c r="H418" s="535"/>
      <c r="I418" s="242"/>
      <c r="J418" s="242"/>
      <c r="K418" s="243"/>
      <c r="L418" s="243"/>
      <c r="M418" s="243"/>
      <c r="N418" s="243"/>
      <c r="O418" s="243"/>
      <c r="P418" s="243"/>
      <c r="Q418" s="243"/>
      <c r="R418" s="243"/>
      <c r="S418" s="243"/>
      <c r="T418" s="243"/>
      <c r="U418" s="243"/>
      <c r="V418" s="243"/>
      <c r="W418" s="243"/>
    </row>
    <row r="419" spans="1:23" ht="15.75" customHeight="1" x14ac:dyDescent="0.25">
      <c r="A419" s="243"/>
      <c r="B419" s="243"/>
      <c r="C419" s="243"/>
      <c r="D419" s="243"/>
      <c r="E419" s="275"/>
      <c r="F419" s="275"/>
      <c r="G419" s="444"/>
      <c r="H419" s="535"/>
      <c r="I419" s="242"/>
      <c r="J419" s="242"/>
      <c r="K419" s="243"/>
      <c r="L419" s="243"/>
      <c r="M419" s="243"/>
      <c r="N419" s="243"/>
      <c r="O419" s="243"/>
      <c r="P419" s="243"/>
      <c r="Q419" s="243"/>
      <c r="R419" s="243"/>
      <c r="S419" s="243"/>
      <c r="T419" s="243"/>
      <c r="U419" s="243"/>
      <c r="V419" s="243"/>
      <c r="W419" s="243"/>
    </row>
    <row r="420" spans="1:23" ht="15.75" customHeight="1" x14ac:dyDescent="0.25">
      <c r="A420" s="243"/>
      <c r="B420" s="243"/>
      <c r="C420" s="243"/>
      <c r="D420" s="243"/>
      <c r="E420" s="275"/>
      <c r="F420" s="275"/>
      <c r="G420" s="444"/>
      <c r="H420" s="535"/>
      <c r="I420" s="242"/>
      <c r="J420" s="242"/>
      <c r="K420" s="243"/>
      <c r="L420" s="243"/>
      <c r="M420" s="243"/>
      <c r="N420" s="243"/>
      <c r="O420" s="243"/>
      <c r="P420" s="243"/>
      <c r="Q420" s="243"/>
      <c r="R420" s="243"/>
      <c r="S420" s="243"/>
      <c r="T420" s="243"/>
      <c r="U420" s="243"/>
      <c r="V420" s="243"/>
      <c r="W420" s="243"/>
    </row>
    <row r="421" spans="1:23" ht="15.75" customHeight="1" x14ac:dyDescent="0.25">
      <c r="A421" s="243"/>
      <c r="B421" s="243"/>
      <c r="C421" s="243"/>
      <c r="D421" s="243"/>
      <c r="E421" s="275"/>
      <c r="F421" s="275"/>
      <c r="G421" s="444"/>
      <c r="H421" s="535"/>
      <c r="I421" s="242"/>
      <c r="J421" s="242"/>
      <c r="K421" s="243"/>
      <c r="L421" s="243"/>
      <c r="M421" s="243"/>
      <c r="N421" s="243"/>
      <c r="O421" s="243"/>
      <c r="P421" s="243"/>
      <c r="Q421" s="243"/>
      <c r="R421" s="243"/>
      <c r="S421" s="243"/>
      <c r="T421" s="243"/>
      <c r="U421" s="243"/>
      <c r="V421" s="243"/>
      <c r="W421" s="243"/>
    </row>
    <row r="422" spans="1:23" ht="15.75" customHeight="1" x14ac:dyDescent="0.25">
      <c r="A422" s="243"/>
      <c r="B422" s="243"/>
      <c r="C422" s="243"/>
      <c r="D422" s="243"/>
      <c r="E422" s="275"/>
      <c r="F422" s="275"/>
      <c r="G422" s="444"/>
      <c r="H422" s="535"/>
      <c r="I422" s="242"/>
      <c r="J422" s="242"/>
      <c r="K422" s="243"/>
      <c r="L422" s="243"/>
      <c r="M422" s="243"/>
      <c r="N422" s="243"/>
      <c r="O422" s="243"/>
      <c r="P422" s="243"/>
      <c r="Q422" s="243"/>
      <c r="R422" s="243"/>
      <c r="S422" s="243"/>
      <c r="T422" s="243"/>
      <c r="U422" s="243"/>
      <c r="V422" s="243"/>
      <c r="W422" s="243"/>
    </row>
    <row r="423" spans="1:23" ht="15.75" customHeight="1" x14ac:dyDescent="0.25">
      <c r="A423" s="243"/>
      <c r="B423" s="243"/>
      <c r="C423" s="243"/>
      <c r="D423" s="243"/>
      <c r="E423" s="275"/>
      <c r="F423" s="275"/>
      <c r="G423" s="444"/>
      <c r="H423" s="535"/>
      <c r="I423" s="242"/>
      <c r="J423" s="242"/>
      <c r="K423" s="243"/>
      <c r="L423" s="243"/>
      <c r="M423" s="243"/>
      <c r="N423" s="243"/>
      <c r="O423" s="243"/>
      <c r="P423" s="243"/>
      <c r="Q423" s="243"/>
      <c r="R423" s="243"/>
      <c r="S423" s="243"/>
      <c r="T423" s="243"/>
      <c r="U423" s="243"/>
      <c r="V423" s="243"/>
      <c r="W423" s="243"/>
    </row>
    <row r="424" spans="1:23" ht="15.75" customHeight="1" x14ac:dyDescent="0.25">
      <c r="A424" s="243"/>
      <c r="B424" s="243"/>
      <c r="C424" s="243"/>
      <c r="D424" s="243"/>
      <c r="E424" s="275"/>
      <c r="F424" s="275"/>
      <c r="G424" s="444"/>
      <c r="H424" s="535"/>
      <c r="I424" s="242"/>
      <c r="J424" s="242"/>
      <c r="K424" s="243"/>
      <c r="L424" s="243"/>
      <c r="M424" s="243"/>
      <c r="N424" s="243"/>
      <c r="O424" s="243"/>
      <c r="P424" s="243"/>
      <c r="Q424" s="243"/>
      <c r="R424" s="243"/>
      <c r="S424" s="243"/>
      <c r="T424" s="243"/>
      <c r="U424" s="243"/>
      <c r="V424" s="243"/>
      <c r="W424" s="243"/>
    </row>
    <row r="425" spans="1:23" ht="15.75" customHeight="1" x14ac:dyDescent="0.25">
      <c r="A425" s="243"/>
      <c r="B425" s="243"/>
      <c r="C425" s="243"/>
      <c r="D425" s="243"/>
      <c r="E425" s="275"/>
      <c r="F425" s="275"/>
      <c r="G425" s="444"/>
      <c r="H425" s="535"/>
      <c r="I425" s="242"/>
      <c r="J425" s="242"/>
      <c r="K425" s="243"/>
      <c r="L425" s="243"/>
      <c r="M425" s="243"/>
      <c r="N425" s="243"/>
      <c r="O425" s="243"/>
      <c r="P425" s="243"/>
      <c r="Q425" s="243"/>
      <c r="R425" s="243"/>
      <c r="S425" s="243"/>
      <c r="T425" s="243"/>
      <c r="U425" s="243"/>
      <c r="V425" s="243"/>
      <c r="W425" s="243"/>
    </row>
    <row r="426" spans="1:23" ht="15.75" customHeight="1" x14ac:dyDescent="0.25">
      <c r="A426" s="243"/>
      <c r="B426" s="243"/>
      <c r="C426" s="243"/>
      <c r="D426" s="243"/>
      <c r="E426" s="275"/>
      <c r="F426" s="275"/>
      <c r="G426" s="444"/>
      <c r="H426" s="535"/>
      <c r="I426" s="242"/>
      <c r="J426" s="242"/>
      <c r="K426" s="243"/>
      <c r="L426" s="243"/>
      <c r="M426" s="243"/>
      <c r="N426" s="243"/>
      <c r="O426" s="243"/>
      <c r="P426" s="243"/>
      <c r="Q426" s="243"/>
      <c r="R426" s="243"/>
      <c r="S426" s="243"/>
      <c r="T426" s="243"/>
      <c r="U426" s="243"/>
      <c r="V426" s="243"/>
      <c r="W426" s="243"/>
    </row>
    <row r="427" spans="1:23" ht="15.75" customHeight="1" x14ac:dyDescent="0.25">
      <c r="A427" s="243"/>
      <c r="B427" s="243"/>
      <c r="C427" s="243"/>
      <c r="D427" s="243"/>
      <c r="E427" s="275"/>
      <c r="F427" s="275"/>
      <c r="G427" s="444"/>
      <c r="H427" s="535"/>
      <c r="I427" s="242"/>
      <c r="J427" s="242"/>
      <c r="K427" s="243"/>
      <c r="L427" s="243"/>
      <c r="M427" s="243"/>
      <c r="N427" s="243"/>
      <c r="O427" s="243"/>
      <c r="P427" s="243"/>
      <c r="Q427" s="243"/>
      <c r="R427" s="243"/>
      <c r="S427" s="243"/>
      <c r="T427" s="243"/>
      <c r="U427" s="243"/>
      <c r="V427" s="243"/>
      <c r="W427" s="243"/>
    </row>
    <row r="428" spans="1:23" ht="15.75" customHeight="1" x14ac:dyDescent="0.25">
      <c r="A428" s="243"/>
      <c r="B428" s="243"/>
      <c r="C428" s="243"/>
      <c r="D428" s="243"/>
      <c r="E428" s="275"/>
      <c r="F428" s="275"/>
      <c r="G428" s="444"/>
      <c r="H428" s="535"/>
      <c r="I428" s="242"/>
      <c r="J428" s="242"/>
      <c r="K428" s="243"/>
      <c r="L428" s="243"/>
      <c r="M428" s="243"/>
      <c r="N428" s="243"/>
      <c r="O428" s="243"/>
      <c r="P428" s="243"/>
      <c r="Q428" s="243"/>
      <c r="R428" s="243"/>
      <c r="S428" s="243"/>
      <c r="T428" s="243"/>
      <c r="U428" s="243"/>
      <c r="V428" s="243"/>
      <c r="W428" s="243"/>
    </row>
    <row r="429" spans="1:23" ht="15.75" customHeight="1" x14ac:dyDescent="0.25">
      <c r="A429" s="243"/>
      <c r="B429" s="243"/>
      <c r="C429" s="243"/>
      <c r="D429" s="243"/>
      <c r="E429" s="275"/>
      <c r="F429" s="275"/>
      <c r="G429" s="444"/>
      <c r="H429" s="535"/>
      <c r="I429" s="242"/>
      <c r="J429" s="242"/>
      <c r="K429" s="243"/>
      <c r="L429" s="243"/>
      <c r="M429" s="243"/>
      <c r="N429" s="243"/>
      <c r="O429" s="243"/>
      <c r="P429" s="243"/>
      <c r="Q429" s="243"/>
      <c r="R429" s="243"/>
      <c r="S429" s="243"/>
      <c r="T429" s="243"/>
      <c r="U429" s="243"/>
      <c r="V429" s="243"/>
      <c r="W429" s="243"/>
    </row>
    <row r="430" spans="1:23" ht="15.75" customHeight="1" x14ac:dyDescent="0.25">
      <c r="A430" s="243"/>
      <c r="B430" s="243"/>
      <c r="C430" s="243"/>
      <c r="D430" s="243"/>
      <c r="E430" s="275"/>
      <c r="F430" s="275"/>
      <c r="G430" s="444"/>
      <c r="H430" s="535"/>
      <c r="I430" s="242"/>
      <c r="J430" s="242"/>
      <c r="K430" s="243"/>
      <c r="L430" s="243"/>
      <c r="M430" s="243"/>
      <c r="N430" s="243"/>
      <c r="O430" s="243"/>
      <c r="P430" s="243"/>
      <c r="Q430" s="243"/>
      <c r="R430" s="243"/>
      <c r="S430" s="243"/>
      <c r="T430" s="243"/>
      <c r="U430" s="243"/>
      <c r="V430" s="243"/>
      <c r="W430" s="243"/>
    </row>
    <row r="431" spans="1:23" ht="15.75" customHeight="1" x14ac:dyDescent="0.25">
      <c r="A431" s="243"/>
      <c r="B431" s="243"/>
      <c r="C431" s="243"/>
      <c r="D431" s="243"/>
      <c r="E431" s="275"/>
      <c r="F431" s="275"/>
      <c r="G431" s="444"/>
      <c r="H431" s="535"/>
      <c r="I431" s="242"/>
      <c r="J431" s="242"/>
      <c r="K431" s="243"/>
      <c r="L431" s="243"/>
      <c r="M431" s="243"/>
      <c r="N431" s="243"/>
      <c r="O431" s="243"/>
      <c r="P431" s="243"/>
      <c r="Q431" s="243"/>
      <c r="R431" s="243"/>
      <c r="S431" s="243"/>
      <c r="T431" s="243"/>
      <c r="U431" s="243"/>
      <c r="V431" s="243"/>
      <c r="W431" s="243"/>
    </row>
    <row r="432" spans="1:23" ht="15.75" customHeight="1" x14ac:dyDescent="0.25">
      <c r="A432" s="243"/>
      <c r="B432" s="243"/>
      <c r="C432" s="243"/>
      <c r="D432" s="243"/>
      <c r="E432" s="275"/>
      <c r="F432" s="275"/>
      <c r="G432" s="444"/>
      <c r="H432" s="535"/>
      <c r="I432" s="242"/>
      <c r="J432" s="242"/>
      <c r="K432" s="243"/>
      <c r="L432" s="243"/>
      <c r="M432" s="243"/>
      <c r="N432" s="243"/>
      <c r="O432" s="243"/>
      <c r="P432" s="243"/>
      <c r="Q432" s="243"/>
      <c r="R432" s="243"/>
      <c r="S432" s="243"/>
      <c r="T432" s="243"/>
      <c r="U432" s="243"/>
      <c r="V432" s="243"/>
      <c r="W432" s="243"/>
    </row>
    <row r="433" spans="1:23" ht="15.75" customHeight="1" x14ac:dyDescent="0.25">
      <c r="A433" s="243"/>
      <c r="B433" s="243"/>
      <c r="C433" s="243"/>
      <c r="D433" s="243"/>
      <c r="E433" s="275"/>
      <c r="F433" s="275"/>
      <c r="G433" s="444"/>
      <c r="H433" s="535"/>
      <c r="I433" s="242"/>
      <c r="J433" s="242"/>
      <c r="K433" s="243"/>
      <c r="L433" s="243"/>
      <c r="M433" s="243"/>
      <c r="N433" s="243"/>
      <c r="O433" s="243"/>
      <c r="P433" s="243"/>
      <c r="Q433" s="243"/>
      <c r="R433" s="243"/>
      <c r="S433" s="243"/>
      <c r="T433" s="243"/>
      <c r="U433" s="243"/>
      <c r="V433" s="243"/>
      <c r="W433" s="243"/>
    </row>
    <row r="434" spans="1:23" ht="15.75" customHeight="1" x14ac:dyDescent="0.25">
      <c r="A434" s="243"/>
      <c r="B434" s="243"/>
      <c r="C434" s="243"/>
      <c r="D434" s="243"/>
      <c r="E434" s="275"/>
      <c r="F434" s="275"/>
      <c r="G434" s="444"/>
      <c r="H434" s="535"/>
      <c r="I434" s="242"/>
      <c r="J434" s="242"/>
      <c r="K434" s="243"/>
      <c r="L434" s="243"/>
      <c r="M434" s="243"/>
      <c r="N434" s="243"/>
      <c r="O434" s="243"/>
      <c r="P434" s="243"/>
      <c r="Q434" s="243"/>
      <c r="R434" s="243"/>
      <c r="S434" s="243"/>
      <c r="T434" s="243"/>
      <c r="U434" s="243"/>
      <c r="V434" s="243"/>
      <c r="W434" s="243"/>
    </row>
    <row r="435" spans="1:23" ht="15.75" customHeight="1" x14ac:dyDescent="0.25">
      <c r="A435" s="243"/>
      <c r="B435" s="243"/>
      <c r="C435" s="243"/>
      <c r="D435" s="243"/>
      <c r="E435" s="275"/>
      <c r="F435" s="275"/>
      <c r="G435" s="444"/>
      <c r="H435" s="535"/>
      <c r="I435" s="242"/>
      <c r="J435" s="242"/>
      <c r="K435" s="243"/>
      <c r="L435" s="243"/>
      <c r="M435" s="243"/>
      <c r="N435" s="243"/>
      <c r="O435" s="243"/>
      <c r="P435" s="243"/>
      <c r="Q435" s="243"/>
      <c r="R435" s="243"/>
      <c r="S435" s="243"/>
      <c r="T435" s="243"/>
      <c r="U435" s="243"/>
      <c r="V435" s="243"/>
      <c r="W435" s="243"/>
    </row>
    <row r="436" spans="1:23" ht="15.75" customHeight="1" x14ac:dyDescent="0.25">
      <c r="A436" s="243"/>
      <c r="B436" s="243"/>
      <c r="C436" s="243"/>
      <c r="D436" s="243"/>
      <c r="E436" s="275"/>
      <c r="F436" s="275"/>
      <c r="G436" s="444"/>
      <c r="H436" s="535"/>
      <c r="I436" s="242"/>
      <c r="J436" s="242"/>
      <c r="K436" s="243"/>
      <c r="L436" s="243"/>
      <c r="M436" s="243"/>
      <c r="N436" s="243"/>
      <c r="O436" s="243"/>
      <c r="P436" s="243"/>
      <c r="Q436" s="243"/>
      <c r="R436" s="243"/>
      <c r="S436" s="243"/>
      <c r="T436" s="243"/>
      <c r="U436" s="243"/>
      <c r="V436" s="243"/>
      <c r="W436" s="243"/>
    </row>
    <row r="437" spans="1:23" ht="15.75" customHeight="1" x14ac:dyDescent="0.25">
      <c r="A437" s="243"/>
      <c r="B437" s="243"/>
      <c r="C437" s="243"/>
      <c r="D437" s="243"/>
      <c r="E437" s="275"/>
      <c r="F437" s="275"/>
      <c r="G437" s="444"/>
      <c r="H437" s="535"/>
      <c r="I437" s="242"/>
      <c r="J437" s="242"/>
      <c r="K437" s="243"/>
      <c r="L437" s="243"/>
      <c r="M437" s="243"/>
      <c r="N437" s="243"/>
      <c r="O437" s="243"/>
      <c r="P437" s="243"/>
      <c r="Q437" s="243"/>
      <c r="R437" s="243"/>
      <c r="S437" s="243"/>
      <c r="T437" s="243"/>
      <c r="U437" s="243"/>
      <c r="V437" s="243"/>
      <c r="W437" s="243"/>
    </row>
    <row r="438" spans="1:23" ht="15.75" customHeight="1" x14ac:dyDescent="0.25">
      <c r="A438" s="243"/>
      <c r="B438" s="243"/>
      <c r="C438" s="243"/>
      <c r="D438" s="243"/>
      <c r="E438" s="275"/>
      <c r="F438" s="275"/>
      <c r="G438" s="444"/>
      <c r="H438" s="535"/>
      <c r="I438" s="242"/>
      <c r="J438" s="242"/>
      <c r="K438" s="243"/>
      <c r="L438" s="243"/>
      <c r="M438" s="243"/>
      <c r="N438" s="243"/>
      <c r="O438" s="243"/>
      <c r="P438" s="243"/>
      <c r="Q438" s="243"/>
      <c r="R438" s="243"/>
      <c r="S438" s="243"/>
      <c r="T438" s="243"/>
      <c r="U438" s="243"/>
      <c r="V438" s="243"/>
      <c r="W438" s="243"/>
    </row>
    <row r="439" spans="1:23" ht="15.75" customHeight="1" x14ac:dyDescent="0.25">
      <c r="A439" s="243"/>
      <c r="B439" s="243"/>
      <c r="C439" s="243"/>
      <c r="D439" s="243"/>
      <c r="E439" s="275"/>
      <c r="F439" s="275"/>
      <c r="G439" s="444"/>
      <c r="H439" s="535"/>
      <c r="I439" s="242"/>
      <c r="J439" s="242"/>
      <c r="K439" s="243"/>
      <c r="L439" s="243"/>
      <c r="M439" s="243"/>
      <c r="N439" s="243"/>
      <c r="O439" s="243"/>
      <c r="P439" s="243"/>
      <c r="Q439" s="243"/>
      <c r="R439" s="243"/>
      <c r="S439" s="243"/>
      <c r="T439" s="243"/>
      <c r="U439" s="243"/>
      <c r="V439" s="243"/>
      <c r="W439" s="243"/>
    </row>
    <row r="440" spans="1:23" ht="15.75" customHeight="1" x14ac:dyDescent="0.25">
      <c r="A440" s="243"/>
      <c r="B440" s="243"/>
      <c r="C440" s="243"/>
      <c r="D440" s="243"/>
      <c r="E440" s="275"/>
      <c r="F440" s="275"/>
      <c r="G440" s="444"/>
      <c r="H440" s="535"/>
      <c r="I440" s="242"/>
      <c r="J440" s="242"/>
      <c r="K440" s="243"/>
      <c r="L440" s="243"/>
      <c r="M440" s="243"/>
      <c r="N440" s="243"/>
      <c r="O440" s="243"/>
      <c r="P440" s="243"/>
      <c r="Q440" s="243"/>
      <c r="R440" s="243"/>
      <c r="S440" s="243"/>
      <c r="T440" s="243"/>
      <c r="U440" s="243"/>
      <c r="V440" s="243"/>
      <c r="W440" s="243"/>
    </row>
    <row r="441" spans="1:23" ht="15.75" customHeight="1" x14ac:dyDescent="0.25">
      <c r="A441" s="243"/>
      <c r="B441" s="243"/>
      <c r="C441" s="243"/>
      <c r="D441" s="243"/>
      <c r="E441" s="275"/>
      <c r="F441" s="275"/>
      <c r="G441" s="444"/>
      <c r="H441" s="535"/>
      <c r="I441" s="242"/>
      <c r="J441" s="242"/>
      <c r="K441" s="243"/>
      <c r="L441" s="243"/>
      <c r="M441" s="243"/>
      <c r="N441" s="243"/>
      <c r="O441" s="243"/>
      <c r="P441" s="243"/>
      <c r="Q441" s="243"/>
      <c r="R441" s="243"/>
      <c r="S441" s="243"/>
      <c r="T441" s="243"/>
      <c r="U441" s="243"/>
      <c r="V441" s="243"/>
      <c r="W441" s="243"/>
    </row>
    <row r="442" spans="1:23" ht="15.75" customHeight="1" x14ac:dyDescent="0.25">
      <c r="A442" s="243"/>
      <c r="B442" s="243"/>
      <c r="C442" s="243"/>
      <c r="D442" s="243"/>
      <c r="E442" s="275"/>
      <c r="F442" s="275"/>
      <c r="G442" s="444"/>
      <c r="H442" s="535"/>
      <c r="I442" s="242"/>
      <c r="J442" s="242"/>
      <c r="K442" s="243"/>
      <c r="L442" s="243"/>
      <c r="M442" s="243"/>
      <c r="N442" s="243"/>
      <c r="O442" s="243"/>
      <c r="P442" s="243"/>
      <c r="Q442" s="243"/>
      <c r="R442" s="243"/>
      <c r="S442" s="243"/>
      <c r="T442" s="243"/>
      <c r="U442" s="243"/>
      <c r="V442" s="243"/>
      <c r="W442" s="243"/>
    </row>
    <row r="443" spans="1:23" ht="15.75" customHeight="1" x14ac:dyDescent="0.25">
      <c r="A443" s="243"/>
      <c r="B443" s="243"/>
      <c r="C443" s="243"/>
      <c r="D443" s="243"/>
      <c r="E443" s="275"/>
      <c r="F443" s="275"/>
      <c r="G443" s="444"/>
      <c r="H443" s="535"/>
      <c r="I443" s="242"/>
      <c r="J443" s="242"/>
      <c r="K443" s="243"/>
      <c r="L443" s="243"/>
      <c r="M443" s="243"/>
      <c r="N443" s="243"/>
      <c r="O443" s="243"/>
      <c r="P443" s="243"/>
      <c r="Q443" s="243"/>
      <c r="R443" s="243"/>
      <c r="S443" s="243"/>
      <c r="T443" s="243"/>
      <c r="U443" s="243"/>
      <c r="V443" s="243"/>
      <c r="W443" s="243"/>
    </row>
    <row r="444" spans="1:23" ht="15.75" customHeight="1" x14ac:dyDescent="0.25">
      <c r="A444" s="243"/>
      <c r="B444" s="243"/>
      <c r="C444" s="243"/>
      <c r="D444" s="243"/>
      <c r="E444" s="275"/>
      <c r="F444" s="275"/>
      <c r="G444" s="444"/>
      <c r="H444" s="535"/>
      <c r="I444" s="242"/>
      <c r="J444" s="242"/>
      <c r="K444" s="243"/>
      <c r="L444" s="243"/>
      <c r="M444" s="243"/>
      <c r="N444" s="243"/>
      <c r="O444" s="243"/>
      <c r="P444" s="243"/>
      <c r="Q444" s="243"/>
      <c r="R444" s="243"/>
      <c r="S444" s="243"/>
      <c r="T444" s="243"/>
      <c r="U444" s="243"/>
      <c r="V444" s="243"/>
      <c r="W444" s="243"/>
    </row>
    <row r="445" spans="1:23" ht="15.75" customHeight="1" x14ac:dyDescent="0.25">
      <c r="A445" s="243"/>
      <c r="B445" s="243"/>
      <c r="C445" s="243"/>
      <c r="D445" s="243"/>
      <c r="E445" s="275"/>
      <c r="F445" s="275"/>
      <c r="G445" s="444"/>
      <c r="H445" s="535"/>
      <c r="I445" s="242"/>
      <c r="J445" s="242"/>
      <c r="K445" s="243"/>
      <c r="L445" s="243"/>
      <c r="M445" s="243"/>
      <c r="N445" s="243"/>
      <c r="O445" s="243"/>
      <c r="P445" s="243"/>
      <c r="Q445" s="243"/>
      <c r="R445" s="243"/>
      <c r="S445" s="243"/>
      <c r="T445" s="243"/>
      <c r="U445" s="243"/>
      <c r="V445" s="243"/>
      <c r="W445" s="243"/>
    </row>
    <row r="446" spans="1:23" ht="15.75" customHeight="1" x14ac:dyDescent="0.25">
      <c r="A446" s="243"/>
      <c r="B446" s="243"/>
      <c r="C446" s="243"/>
      <c r="D446" s="243"/>
      <c r="E446" s="275"/>
      <c r="F446" s="275"/>
      <c r="G446" s="444"/>
      <c r="H446" s="535"/>
      <c r="I446" s="242"/>
      <c r="J446" s="242"/>
      <c r="K446" s="243"/>
      <c r="L446" s="243"/>
      <c r="M446" s="243"/>
      <c r="N446" s="243"/>
      <c r="O446" s="243"/>
      <c r="P446" s="243"/>
      <c r="Q446" s="243"/>
      <c r="R446" s="243"/>
      <c r="S446" s="243"/>
      <c r="T446" s="243"/>
      <c r="U446" s="243"/>
      <c r="V446" s="243"/>
      <c r="W446" s="243"/>
    </row>
    <row r="447" spans="1:23" ht="15.75" customHeight="1" x14ac:dyDescent="0.25">
      <c r="A447" s="243"/>
      <c r="B447" s="243"/>
      <c r="C447" s="243"/>
      <c r="D447" s="243"/>
      <c r="E447" s="275"/>
      <c r="F447" s="275"/>
      <c r="G447" s="444"/>
      <c r="H447" s="535"/>
      <c r="I447" s="242"/>
      <c r="J447" s="242"/>
      <c r="K447" s="243"/>
      <c r="L447" s="243"/>
      <c r="M447" s="243"/>
      <c r="N447" s="243"/>
      <c r="O447" s="243"/>
      <c r="P447" s="243"/>
      <c r="Q447" s="243"/>
      <c r="R447" s="243"/>
      <c r="S447" s="243"/>
      <c r="T447" s="243"/>
      <c r="U447" s="243"/>
      <c r="V447" s="243"/>
      <c r="W447" s="243"/>
    </row>
    <row r="448" spans="1:23" ht="15.75" customHeight="1" x14ac:dyDescent="0.25">
      <c r="A448" s="243"/>
      <c r="B448" s="243"/>
      <c r="C448" s="243"/>
      <c r="D448" s="243"/>
      <c r="E448" s="275"/>
      <c r="F448" s="275"/>
      <c r="G448" s="444"/>
      <c r="H448" s="535"/>
      <c r="I448" s="242"/>
      <c r="J448" s="242"/>
      <c r="K448" s="243"/>
      <c r="L448" s="243"/>
      <c r="M448" s="243"/>
      <c r="N448" s="243"/>
      <c r="O448" s="243"/>
      <c r="P448" s="243"/>
      <c r="Q448" s="243"/>
      <c r="R448" s="243"/>
      <c r="S448" s="243"/>
      <c r="T448" s="243"/>
      <c r="U448" s="243"/>
      <c r="V448" s="243"/>
      <c r="W448" s="243"/>
    </row>
    <row r="449" spans="1:23" ht="15.75" customHeight="1" x14ac:dyDescent="0.25">
      <c r="A449" s="243"/>
      <c r="B449" s="243"/>
      <c r="C449" s="243"/>
      <c r="D449" s="243"/>
      <c r="E449" s="275"/>
      <c r="F449" s="275"/>
      <c r="G449" s="444"/>
      <c r="H449" s="535"/>
      <c r="I449" s="242"/>
      <c r="J449" s="242"/>
      <c r="K449" s="243"/>
      <c r="L449" s="243"/>
      <c r="M449" s="243"/>
      <c r="N449" s="243"/>
      <c r="O449" s="243"/>
      <c r="P449" s="243"/>
      <c r="Q449" s="243"/>
      <c r="R449" s="243"/>
      <c r="S449" s="243"/>
      <c r="T449" s="243"/>
      <c r="U449" s="243"/>
      <c r="V449" s="243"/>
      <c r="W449" s="243"/>
    </row>
    <row r="450" spans="1:23" ht="15.75" customHeight="1" x14ac:dyDescent="0.25">
      <c r="A450" s="243"/>
      <c r="B450" s="243"/>
      <c r="C450" s="243"/>
      <c r="D450" s="243"/>
      <c r="E450" s="275"/>
      <c r="F450" s="275"/>
      <c r="G450" s="444"/>
      <c r="H450" s="535"/>
      <c r="I450" s="242"/>
      <c r="J450" s="242"/>
      <c r="K450" s="243"/>
      <c r="L450" s="243"/>
      <c r="M450" s="243"/>
      <c r="N450" s="243"/>
      <c r="O450" s="243"/>
      <c r="P450" s="243"/>
      <c r="Q450" s="243"/>
      <c r="R450" s="243"/>
      <c r="S450" s="243"/>
      <c r="T450" s="243"/>
      <c r="U450" s="243"/>
      <c r="V450" s="243"/>
      <c r="W450" s="243"/>
    </row>
    <row r="451" spans="1:23" ht="15.75" customHeight="1" x14ac:dyDescent="0.25">
      <c r="A451" s="243"/>
      <c r="B451" s="243"/>
      <c r="C451" s="243"/>
      <c r="D451" s="243"/>
      <c r="E451" s="275"/>
      <c r="F451" s="275"/>
      <c r="G451" s="444"/>
      <c r="H451" s="535"/>
      <c r="I451" s="242"/>
      <c r="J451" s="242"/>
      <c r="K451" s="243"/>
      <c r="L451" s="243"/>
      <c r="M451" s="243"/>
      <c r="N451" s="243"/>
      <c r="O451" s="243"/>
      <c r="P451" s="243"/>
      <c r="Q451" s="243"/>
      <c r="R451" s="243"/>
      <c r="S451" s="243"/>
      <c r="T451" s="243"/>
      <c r="U451" s="243"/>
      <c r="V451" s="243"/>
      <c r="W451" s="243"/>
    </row>
    <row r="452" spans="1:23" ht="15.75" customHeight="1" x14ac:dyDescent="0.25">
      <c r="A452" s="243"/>
      <c r="B452" s="243"/>
      <c r="C452" s="243"/>
      <c r="D452" s="243"/>
      <c r="E452" s="275"/>
      <c r="F452" s="275"/>
      <c r="G452" s="444"/>
      <c r="H452" s="535"/>
      <c r="I452" s="242"/>
      <c r="J452" s="242"/>
      <c r="K452" s="243"/>
      <c r="L452" s="243"/>
      <c r="M452" s="243"/>
      <c r="N452" s="243"/>
      <c r="O452" s="243"/>
      <c r="P452" s="243"/>
      <c r="Q452" s="243"/>
      <c r="R452" s="243"/>
      <c r="S452" s="243"/>
      <c r="T452" s="243"/>
      <c r="U452" s="243"/>
      <c r="V452" s="243"/>
      <c r="W452" s="243"/>
    </row>
    <row r="453" spans="1:23" ht="15.75" customHeight="1" x14ac:dyDescent="0.25">
      <c r="A453" s="243"/>
      <c r="B453" s="243"/>
      <c r="C453" s="243"/>
      <c r="D453" s="243"/>
      <c r="E453" s="275"/>
      <c r="F453" s="275"/>
      <c r="G453" s="444"/>
      <c r="H453" s="535"/>
      <c r="I453" s="242"/>
      <c r="J453" s="242"/>
      <c r="K453" s="243"/>
      <c r="L453" s="243"/>
      <c r="M453" s="243"/>
      <c r="N453" s="243"/>
      <c r="O453" s="243"/>
      <c r="P453" s="243"/>
      <c r="Q453" s="243"/>
      <c r="R453" s="243"/>
      <c r="S453" s="243"/>
      <c r="T453" s="243"/>
      <c r="U453" s="243"/>
      <c r="V453" s="243"/>
      <c r="W453" s="243"/>
    </row>
    <row r="454" spans="1:23" ht="15.75" customHeight="1" x14ac:dyDescent="0.25">
      <c r="A454" s="243"/>
      <c r="B454" s="243"/>
      <c r="C454" s="243"/>
      <c r="D454" s="243"/>
      <c r="E454" s="275"/>
      <c r="F454" s="275"/>
      <c r="G454" s="444"/>
      <c r="H454" s="535"/>
      <c r="I454" s="242"/>
      <c r="J454" s="242"/>
      <c r="K454" s="243"/>
      <c r="L454" s="243"/>
      <c r="M454" s="243"/>
      <c r="N454" s="243"/>
      <c r="O454" s="243"/>
      <c r="P454" s="243"/>
      <c r="Q454" s="243"/>
      <c r="R454" s="243"/>
      <c r="S454" s="243"/>
      <c r="T454" s="243"/>
      <c r="U454" s="243"/>
      <c r="V454" s="243"/>
      <c r="W454" s="243"/>
    </row>
    <row r="455" spans="1:23" ht="15.75" customHeight="1" x14ac:dyDescent="0.25">
      <c r="A455" s="243"/>
      <c r="B455" s="243"/>
      <c r="C455" s="243"/>
      <c r="D455" s="243"/>
      <c r="E455" s="275"/>
      <c r="F455" s="275"/>
      <c r="G455" s="444"/>
      <c r="H455" s="535"/>
      <c r="I455" s="242"/>
      <c r="J455" s="242"/>
      <c r="K455" s="243"/>
      <c r="L455" s="243"/>
      <c r="M455" s="243"/>
      <c r="N455" s="243"/>
      <c r="O455" s="243"/>
      <c r="P455" s="243"/>
      <c r="Q455" s="243"/>
      <c r="R455" s="243"/>
      <c r="S455" s="243"/>
      <c r="T455" s="243"/>
      <c r="U455" s="243"/>
      <c r="V455" s="243"/>
      <c r="W455" s="243"/>
    </row>
    <row r="456" spans="1:23" ht="15.75" customHeight="1" x14ac:dyDescent="0.25">
      <c r="A456" s="243"/>
      <c r="B456" s="243"/>
      <c r="C456" s="243"/>
      <c r="D456" s="243"/>
      <c r="E456" s="275"/>
      <c r="F456" s="275"/>
      <c r="G456" s="444"/>
      <c r="H456" s="535"/>
      <c r="I456" s="242"/>
      <c r="J456" s="242"/>
      <c r="K456" s="243"/>
      <c r="L456" s="243"/>
      <c r="M456" s="243"/>
      <c r="N456" s="243"/>
      <c r="O456" s="243"/>
      <c r="P456" s="243"/>
      <c r="Q456" s="243"/>
      <c r="R456" s="243"/>
      <c r="S456" s="243"/>
      <c r="T456" s="243"/>
      <c r="U456" s="243"/>
      <c r="V456" s="243"/>
      <c r="W456" s="243"/>
    </row>
    <row r="457" spans="1:23" ht="15.75" customHeight="1" x14ac:dyDescent="0.25">
      <c r="A457" s="243"/>
      <c r="B457" s="243"/>
      <c r="C457" s="243"/>
      <c r="D457" s="243"/>
      <c r="E457" s="275"/>
      <c r="F457" s="275"/>
      <c r="G457" s="444"/>
      <c r="H457" s="535"/>
      <c r="I457" s="242"/>
      <c r="J457" s="242"/>
      <c r="K457" s="243"/>
      <c r="L457" s="243"/>
      <c r="M457" s="243"/>
      <c r="N457" s="243"/>
      <c r="O457" s="243"/>
      <c r="P457" s="243"/>
      <c r="Q457" s="243"/>
      <c r="R457" s="243"/>
      <c r="S457" s="243"/>
      <c r="T457" s="243"/>
      <c r="U457" s="243"/>
      <c r="V457" s="243"/>
      <c r="W457" s="243"/>
    </row>
    <row r="458" spans="1:23" ht="15.75" customHeight="1" x14ac:dyDescent="0.25">
      <c r="A458" s="243"/>
      <c r="B458" s="243"/>
      <c r="C458" s="243"/>
      <c r="D458" s="243"/>
      <c r="E458" s="275"/>
      <c r="F458" s="275"/>
      <c r="G458" s="444"/>
      <c r="H458" s="535"/>
      <c r="I458" s="242"/>
      <c r="J458" s="242"/>
      <c r="K458" s="243"/>
      <c r="L458" s="243"/>
      <c r="M458" s="243"/>
      <c r="N458" s="243"/>
      <c r="O458" s="243"/>
      <c r="P458" s="243"/>
      <c r="Q458" s="243"/>
      <c r="R458" s="243"/>
      <c r="S458" s="243"/>
      <c r="T458" s="243"/>
      <c r="U458" s="243"/>
      <c r="V458" s="243"/>
      <c r="W458" s="243"/>
    </row>
    <row r="459" spans="1:23" ht="15.75" customHeight="1" x14ac:dyDescent="0.25">
      <c r="A459" s="243"/>
      <c r="B459" s="243"/>
      <c r="C459" s="243"/>
      <c r="D459" s="243"/>
      <c r="E459" s="275"/>
      <c r="F459" s="275"/>
      <c r="G459" s="444"/>
      <c r="H459" s="535"/>
      <c r="I459" s="242"/>
      <c r="J459" s="242"/>
      <c r="K459" s="243"/>
      <c r="L459" s="243"/>
      <c r="M459" s="243"/>
      <c r="N459" s="243"/>
      <c r="O459" s="243"/>
      <c r="P459" s="243"/>
      <c r="Q459" s="243"/>
      <c r="R459" s="243"/>
      <c r="S459" s="243"/>
      <c r="T459" s="243"/>
      <c r="U459" s="243"/>
      <c r="V459" s="243"/>
      <c r="W459" s="243"/>
    </row>
    <row r="460" spans="1:23" ht="15.75" customHeight="1" x14ac:dyDescent="0.25">
      <c r="A460" s="243"/>
      <c r="B460" s="243"/>
      <c r="C460" s="243"/>
      <c r="D460" s="243"/>
      <c r="E460" s="275"/>
      <c r="F460" s="275"/>
      <c r="G460" s="444"/>
      <c r="H460" s="535"/>
      <c r="I460" s="242"/>
      <c r="J460" s="242"/>
      <c r="K460" s="243"/>
      <c r="L460" s="243"/>
      <c r="M460" s="243"/>
      <c r="N460" s="243"/>
      <c r="O460" s="243"/>
      <c r="P460" s="243"/>
      <c r="Q460" s="243"/>
      <c r="R460" s="243"/>
      <c r="S460" s="243"/>
      <c r="T460" s="243"/>
      <c r="U460" s="243"/>
      <c r="V460" s="243"/>
      <c r="W460" s="243"/>
    </row>
    <row r="461" spans="1:23" ht="15.75" customHeight="1" x14ac:dyDescent="0.25">
      <c r="A461" s="296"/>
      <c r="B461" s="296"/>
      <c r="C461" s="296"/>
      <c r="D461" s="296"/>
      <c r="E461" s="296"/>
      <c r="F461" s="296"/>
      <c r="G461" s="301"/>
      <c r="H461" s="559"/>
      <c r="I461" s="296"/>
      <c r="J461" s="301"/>
      <c r="K461" s="296"/>
      <c r="L461" s="296"/>
      <c r="M461" s="296"/>
      <c r="N461" s="296"/>
      <c r="O461" s="296"/>
      <c r="P461" s="296"/>
      <c r="Q461" s="296"/>
      <c r="R461" s="296"/>
      <c r="S461" s="296"/>
      <c r="T461" s="296"/>
      <c r="U461" s="296"/>
      <c r="V461" s="296"/>
      <c r="W461" s="296"/>
    </row>
    <row r="462" spans="1:23" ht="15.75" customHeight="1" x14ac:dyDescent="0.25">
      <c r="A462" s="296"/>
      <c r="B462" s="296"/>
      <c r="C462" s="296"/>
      <c r="D462" s="296"/>
      <c r="E462" s="296"/>
      <c r="F462" s="296"/>
      <c r="G462" s="301"/>
      <c r="H462" s="559"/>
      <c r="I462" s="296"/>
      <c r="J462" s="301"/>
      <c r="K462" s="296"/>
      <c r="L462" s="296"/>
      <c r="M462" s="296"/>
      <c r="N462" s="296"/>
      <c r="O462" s="296"/>
      <c r="P462" s="296"/>
      <c r="Q462" s="296"/>
      <c r="R462" s="296"/>
      <c r="S462" s="296"/>
      <c r="T462" s="296"/>
      <c r="U462" s="296"/>
      <c r="V462" s="296"/>
      <c r="W462" s="296"/>
    </row>
    <row r="463" spans="1:23" ht="15.75" customHeight="1" x14ac:dyDescent="0.25">
      <c r="A463" s="296"/>
      <c r="B463" s="296"/>
      <c r="C463" s="296"/>
      <c r="D463" s="296"/>
      <c r="E463" s="296"/>
      <c r="F463" s="296"/>
      <c r="G463" s="301"/>
      <c r="H463" s="559"/>
      <c r="I463" s="296"/>
      <c r="J463" s="301"/>
      <c r="K463" s="296"/>
      <c r="L463" s="296"/>
      <c r="M463" s="296"/>
      <c r="N463" s="296"/>
      <c r="O463" s="296"/>
      <c r="P463" s="296"/>
      <c r="Q463" s="296"/>
      <c r="R463" s="296"/>
      <c r="S463" s="296"/>
      <c r="T463" s="296"/>
      <c r="U463" s="296"/>
      <c r="V463" s="296"/>
      <c r="W463" s="296"/>
    </row>
    <row r="464" spans="1:23" ht="15.75" customHeight="1" x14ac:dyDescent="0.25">
      <c r="A464" s="296"/>
      <c r="B464" s="296"/>
      <c r="C464" s="296"/>
      <c r="D464" s="296"/>
      <c r="E464" s="296"/>
      <c r="F464" s="296"/>
      <c r="G464" s="301"/>
      <c r="H464" s="559"/>
      <c r="I464" s="296"/>
      <c r="J464" s="301"/>
      <c r="K464" s="296"/>
      <c r="L464" s="296"/>
      <c r="M464" s="296"/>
      <c r="N464" s="296"/>
      <c r="O464" s="296"/>
      <c r="P464" s="296"/>
      <c r="Q464" s="296"/>
      <c r="R464" s="296"/>
      <c r="S464" s="296"/>
      <c r="T464" s="296"/>
      <c r="U464" s="296"/>
      <c r="V464" s="296"/>
      <c r="W464" s="296"/>
    </row>
    <row r="465" spans="1:23" ht="15.75" customHeight="1" x14ac:dyDescent="0.25">
      <c r="A465" s="296"/>
      <c r="B465" s="296"/>
      <c r="C465" s="296"/>
      <c r="D465" s="296"/>
      <c r="E465" s="296"/>
      <c r="F465" s="296"/>
      <c r="G465" s="301"/>
      <c r="H465" s="559"/>
      <c r="I465" s="296"/>
      <c r="J465" s="301"/>
      <c r="K465" s="296"/>
      <c r="L465" s="296"/>
      <c r="M465" s="296"/>
      <c r="N465" s="296"/>
      <c r="O465" s="296"/>
      <c r="P465" s="296"/>
      <c r="Q465" s="296"/>
      <c r="R465" s="296"/>
      <c r="S465" s="296"/>
      <c r="T465" s="296"/>
      <c r="U465" s="296"/>
      <c r="V465" s="296"/>
      <c r="W465" s="296"/>
    </row>
    <row r="466" spans="1:23" ht="15.75" customHeight="1" x14ac:dyDescent="0.25">
      <c r="A466" s="296"/>
      <c r="B466" s="296"/>
      <c r="C466" s="296"/>
      <c r="D466" s="296"/>
      <c r="E466" s="296"/>
      <c r="F466" s="296"/>
      <c r="G466" s="301"/>
      <c r="H466" s="559"/>
      <c r="I466" s="296"/>
      <c r="J466" s="301"/>
      <c r="K466" s="296"/>
      <c r="L466" s="296"/>
      <c r="M466" s="296"/>
      <c r="N466" s="296"/>
      <c r="O466" s="296"/>
      <c r="P466" s="296"/>
      <c r="Q466" s="296"/>
      <c r="R466" s="296"/>
      <c r="S466" s="296"/>
      <c r="T466" s="296"/>
      <c r="U466" s="296"/>
      <c r="V466" s="296"/>
      <c r="W466" s="296"/>
    </row>
    <row r="467" spans="1:23" ht="15.75" customHeight="1" x14ac:dyDescent="0.25">
      <c r="A467" s="296"/>
      <c r="B467" s="296"/>
      <c r="C467" s="296"/>
      <c r="D467" s="296"/>
      <c r="E467" s="296"/>
      <c r="F467" s="296"/>
      <c r="G467" s="301"/>
      <c r="H467" s="559"/>
      <c r="I467" s="296"/>
      <c r="J467" s="301"/>
      <c r="K467" s="296"/>
      <c r="L467" s="296"/>
      <c r="M467" s="296"/>
      <c r="N467" s="296"/>
      <c r="O467" s="296"/>
      <c r="P467" s="296"/>
      <c r="Q467" s="296"/>
      <c r="R467" s="296"/>
      <c r="S467" s="296"/>
      <c r="T467" s="296"/>
      <c r="U467" s="296"/>
      <c r="V467" s="296"/>
      <c r="W467" s="296"/>
    </row>
    <row r="468" spans="1:23" ht="15.75" customHeight="1" x14ac:dyDescent="0.25">
      <c r="A468" s="296"/>
      <c r="B468" s="296"/>
      <c r="C468" s="296"/>
      <c r="D468" s="296"/>
      <c r="E468" s="296"/>
      <c r="F468" s="296"/>
      <c r="G468" s="301"/>
      <c r="H468" s="559"/>
      <c r="I468" s="296"/>
      <c r="J468" s="301"/>
      <c r="K468" s="296"/>
      <c r="L468" s="296"/>
      <c r="M468" s="296"/>
      <c r="N468" s="296"/>
      <c r="O468" s="296"/>
      <c r="P468" s="296"/>
      <c r="Q468" s="296"/>
      <c r="R468" s="296"/>
      <c r="S468" s="296"/>
      <c r="T468" s="296"/>
      <c r="U468" s="296"/>
      <c r="V468" s="296"/>
      <c r="W468" s="296"/>
    </row>
    <row r="469" spans="1:23" ht="15.75" customHeight="1" x14ac:dyDescent="0.25">
      <c r="A469" s="296"/>
      <c r="B469" s="296"/>
      <c r="C469" s="296"/>
      <c r="D469" s="296"/>
      <c r="E469" s="296"/>
      <c r="F469" s="296"/>
      <c r="G469" s="301"/>
      <c r="H469" s="559"/>
      <c r="I469" s="296"/>
      <c r="J469" s="301"/>
      <c r="K469" s="296"/>
      <c r="L469" s="296"/>
      <c r="M469" s="296"/>
      <c r="N469" s="296"/>
      <c r="O469" s="296"/>
      <c r="P469" s="296"/>
      <c r="Q469" s="296"/>
      <c r="R469" s="296"/>
      <c r="S469" s="296"/>
      <c r="T469" s="296"/>
      <c r="U469" s="296"/>
      <c r="V469" s="296"/>
      <c r="W469" s="296"/>
    </row>
    <row r="470" spans="1:23" ht="15.75" customHeight="1" x14ac:dyDescent="0.25">
      <c r="A470" s="296"/>
      <c r="B470" s="296"/>
      <c r="C470" s="296"/>
      <c r="D470" s="296"/>
      <c r="E470" s="296"/>
      <c r="F470" s="296"/>
      <c r="G470" s="301"/>
      <c r="H470" s="559"/>
      <c r="I470" s="296"/>
      <c r="J470" s="301"/>
      <c r="K470" s="296"/>
      <c r="L470" s="296"/>
      <c r="M470" s="296"/>
      <c r="N470" s="296"/>
      <c r="O470" s="296"/>
      <c r="P470" s="296"/>
      <c r="Q470" s="296"/>
      <c r="R470" s="296"/>
      <c r="S470" s="296"/>
      <c r="T470" s="296"/>
      <c r="U470" s="296"/>
      <c r="V470" s="296"/>
      <c r="W470" s="296"/>
    </row>
    <row r="471" spans="1:23" ht="15.75" customHeight="1" x14ac:dyDescent="0.25">
      <c r="A471" s="296"/>
      <c r="B471" s="296"/>
      <c r="C471" s="296"/>
      <c r="D471" s="296"/>
      <c r="E471" s="296"/>
      <c r="F471" s="296"/>
      <c r="G471" s="301"/>
      <c r="H471" s="559"/>
      <c r="I471" s="296"/>
      <c r="J471" s="301"/>
      <c r="K471" s="296"/>
      <c r="L471" s="296"/>
      <c r="M471" s="296"/>
      <c r="N471" s="296"/>
      <c r="O471" s="296"/>
      <c r="P471" s="296"/>
      <c r="Q471" s="296"/>
      <c r="R471" s="296"/>
      <c r="S471" s="296"/>
      <c r="T471" s="296"/>
      <c r="U471" s="296"/>
      <c r="V471" s="296"/>
      <c r="W471" s="296"/>
    </row>
    <row r="472" spans="1:23" ht="15.75" customHeight="1" x14ac:dyDescent="0.25">
      <c r="A472" s="296"/>
      <c r="B472" s="296"/>
      <c r="C472" s="296"/>
      <c r="D472" s="296"/>
      <c r="E472" s="296"/>
      <c r="F472" s="296"/>
      <c r="G472" s="301"/>
      <c r="H472" s="559"/>
      <c r="I472" s="296"/>
      <c r="J472" s="301"/>
      <c r="K472" s="296"/>
      <c r="L472" s="296"/>
      <c r="M472" s="296"/>
      <c r="N472" s="296"/>
      <c r="O472" s="296"/>
      <c r="P472" s="296"/>
      <c r="Q472" s="296"/>
      <c r="R472" s="296"/>
      <c r="S472" s="296"/>
      <c r="T472" s="296"/>
      <c r="U472" s="296"/>
      <c r="V472" s="296"/>
      <c r="W472" s="296"/>
    </row>
    <row r="473" spans="1:23" ht="15.75" customHeight="1" x14ac:dyDescent="0.25">
      <c r="A473" s="296"/>
      <c r="B473" s="296"/>
      <c r="C473" s="296"/>
      <c r="D473" s="296"/>
      <c r="E473" s="296"/>
      <c r="F473" s="296"/>
      <c r="G473" s="301"/>
      <c r="H473" s="559"/>
      <c r="I473" s="296"/>
      <c r="J473" s="301"/>
      <c r="K473" s="296"/>
      <c r="L473" s="296"/>
      <c r="M473" s="296"/>
      <c r="N473" s="296"/>
      <c r="O473" s="296"/>
      <c r="P473" s="296"/>
      <c r="Q473" s="296"/>
      <c r="R473" s="296"/>
      <c r="S473" s="296"/>
      <c r="T473" s="296"/>
      <c r="U473" s="296"/>
      <c r="V473" s="296"/>
      <c r="W473" s="296"/>
    </row>
    <row r="474" spans="1:23" ht="15.75" customHeight="1" x14ac:dyDescent="0.25">
      <c r="A474" s="296"/>
      <c r="B474" s="296"/>
      <c r="C474" s="296"/>
      <c r="D474" s="296"/>
      <c r="E474" s="296"/>
      <c r="F474" s="296"/>
      <c r="G474" s="301"/>
      <c r="H474" s="559"/>
      <c r="I474" s="296"/>
      <c r="J474" s="301"/>
      <c r="K474" s="296"/>
      <c r="L474" s="296"/>
      <c r="M474" s="296"/>
      <c r="N474" s="296"/>
      <c r="O474" s="296"/>
      <c r="P474" s="296"/>
      <c r="Q474" s="296"/>
      <c r="R474" s="296"/>
      <c r="S474" s="296"/>
      <c r="T474" s="296"/>
      <c r="U474" s="296"/>
      <c r="V474" s="296"/>
      <c r="W474" s="296"/>
    </row>
    <row r="475" spans="1:23" ht="15.75" customHeight="1" x14ac:dyDescent="0.25">
      <c r="A475" s="296"/>
      <c r="B475" s="296"/>
      <c r="C475" s="296"/>
      <c r="D475" s="296"/>
      <c r="E475" s="296"/>
      <c r="F475" s="296"/>
      <c r="G475" s="301"/>
      <c r="H475" s="559"/>
      <c r="I475" s="296"/>
      <c r="J475" s="301"/>
      <c r="K475" s="296"/>
      <c r="L475" s="296"/>
      <c r="M475" s="296"/>
      <c r="N475" s="296"/>
      <c r="O475" s="296"/>
      <c r="P475" s="296"/>
      <c r="Q475" s="296"/>
      <c r="R475" s="296"/>
      <c r="S475" s="296"/>
      <c r="T475" s="296"/>
      <c r="U475" s="296"/>
      <c r="V475" s="296"/>
      <c r="W475" s="296"/>
    </row>
    <row r="476" spans="1:23" ht="15.75" customHeight="1" x14ac:dyDescent="0.25">
      <c r="A476" s="296"/>
      <c r="B476" s="296"/>
      <c r="C476" s="296"/>
      <c r="D476" s="296"/>
      <c r="E476" s="296"/>
      <c r="F476" s="296"/>
      <c r="G476" s="301"/>
      <c r="H476" s="559"/>
      <c r="I476" s="296"/>
      <c r="J476" s="301"/>
      <c r="K476" s="296"/>
      <c r="L476" s="296"/>
      <c r="M476" s="296"/>
      <c r="N476" s="296"/>
      <c r="O476" s="296"/>
      <c r="P476" s="296"/>
      <c r="Q476" s="296"/>
      <c r="R476" s="296"/>
      <c r="S476" s="296"/>
      <c r="T476" s="296"/>
      <c r="U476" s="296"/>
      <c r="V476" s="296"/>
      <c r="W476" s="296"/>
    </row>
    <row r="477" spans="1:23" ht="15.75" customHeight="1" x14ac:dyDescent="0.25">
      <c r="A477" s="296"/>
      <c r="B477" s="296"/>
      <c r="C477" s="296"/>
      <c r="D477" s="296"/>
      <c r="E477" s="296"/>
      <c r="F477" s="296"/>
      <c r="G477" s="301"/>
      <c r="H477" s="559"/>
      <c r="I477" s="296"/>
      <c r="J477" s="301"/>
      <c r="K477" s="296"/>
      <c r="L477" s="296"/>
      <c r="M477" s="296"/>
      <c r="N477" s="296"/>
      <c r="O477" s="296"/>
      <c r="P477" s="296"/>
      <c r="Q477" s="296"/>
      <c r="R477" s="296"/>
      <c r="S477" s="296"/>
      <c r="T477" s="296"/>
      <c r="U477" s="296"/>
      <c r="V477" s="296"/>
      <c r="W477" s="296"/>
    </row>
    <row r="478" spans="1:23" ht="15.75" customHeight="1" x14ac:dyDescent="0.25">
      <c r="A478" s="296"/>
      <c r="B478" s="296"/>
      <c r="C478" s="296"/>
      <c r="D478" s="296"/>
      <c r="E478" s="296"/>
      <c r="F478" s="296"/>
      <c r="G478" s="301"/>
      <c r="H478" s="559"/>
      <c r="I478" s="296"/>
      <c r="J478" s="301"/>
      <c r="K478" s="296"/>
      <c r="L478" s="296"/>
      <c r="M478" s="296"/>
      <c r="N478" s="296"/>
      <c r="O478" s="296"/>
      <c r="P478" s="296"/>
      <c r="Q478" s="296"/>
      <c r="R478" s="296"/>
      <c r="S478" s="296"/>
      <c r="T478" s="296"/>
      <c r="U478" s="296"/>
      <c r="V478" s="296"/>
      <c r="W478" s="296"/>
    </row>
    <row r="479" spans="1:23" ht="15.75" customHeight="1" x14ac:dyDescent="0.25">
      <c r="A479" s="296"/>
      <c r="B479" s="296"/>
      <c r="C479" s="296"/>
      <c r="D479" s="296"/>
      <c r="E479" s="296"/>
      <c r="F479" s="296"/>
      <c r="G479" s="301"/>
      <c r="H479" s="559"/>
      <c r="I479" s="296"/>
      <c r="J479" s="301"/>
      <c r="K479" s="296"/>
      <c r="L479" s="296"/>
      <c r="M479" s="296"/>
      <c r="N479" s="296"/>
      <c r="O479" s="296"/>
      <c r="P479" s="296"/>
      <c r="Q479" s="296"/>
      <c r="R479" s="296"/>
      <c r="S479" s="296"/>
      <c r="T479" s="296"/>
      <c r="U479" s="296"/>
      <c r="V479" s="296"/>
      <c r="W479" s="296"/>
    </row>
    <row r="480" spans="1:23" ht="15.75" customHeight="1" x14ac:dyDescent="0.25">
      <c r="A480" s="296"/>
      <c r="B480" s="296"/>
      <c r="C480" s="296"/>
      <c r="D480" s="296"/>
      <c r="E480" s="296"/>
      <c r="F480" s="296"/>
      <c r="G480" s="301"/>
      <c r="H480" s="559"/>
      <c r="I480" s="296"/>
      <c r="J480" s="301"/>
      <c r="K480" s="296"/>
      <c r="L480" s="296"/>
      <c r="M480" s="296"/>
      <c r="N480" s="296"/>
      <c r="O480" s="296"/>
      <c r="P480" s="296"/>
      <c r="Q480" s="296"/>
      <c r="R480" s="296"/>
      <c r="S480" s="296"/>
      <c r="T480" s="296"/>
      <c r="U480" s="296"/>
      <c r="V480" s="296"/>
      <c r="W480" s="296"/>
    </row>
    <row r="481" spans="1:23" ht="15.75" customHeight="1" x14ac:dyDescent="0.25">
      <c r="A481" s="296"/>
      <c r="B481" s="296"/>
      <c r="C481" s="296"/>
      <c r="D481" s="296"/>
      <c r="E481" s="296"/>
      <c r="F481" s="296"/>
      <c r="G481" s="301"/>
      <c r="H481" s="559"/>
      <c r="I481" s="296"/>
      <c r="J481" s="301"/>
      <c r="K481" s="296"/>
      <c r="L481" s="296"/>
      <c r="M481" s="296"/>
      <c r="N481" s="296"/>
      <c r="O481" s="296"/>
      <c r="P481" s="296"/>
      <c r="Q481" s="296"/>
      <c r="R481" s="296"/>
      <c r="S481" s="296"/>
      <c r="T481" s="296"/>
      <c r="U481" s="296"/>
      <c r="V481" s="296"/>
      <c r="W481" s="296"/>
    </row>
    <row r="482" spans="1:23" ht="15.75" customHeight="1" x14ac:dyDescent="0.25">
      <c r="A482" s="296"/>
      <c r="B482" s="296"/>
      <c r="C482" s="296"/>
      <c r="D482" s="296"/>
      <c r="E482" s="296"/>
      <c r="F482" s="296"/>
      <c r="G482" s="301"/>
      <c r="H482" s="559"/>
      <c r="I482" s="296"/>
      <c r="J482" s="301"/>
      <c r="K482" s="296"/>
      <c r="L482" s="296"/>
      <c r="M482" s="296"/>
      <c r="N482" s="296"/>
      <c r="O482" s="296"/>
      <c r="P482" s="296"/>
      <c r="Q482" s="296"/>
      <c r="R482" s="296"/>
      <c r="S482" s="296"/>
      <c r="T482" s="296"/>
      <c r="U482" s="296"/>
      <c r="V482" s="296"/>
      <c r="W482" s="296"/>
    </row>
    <row r="483" spans="1:23" ht="15.75" customHeight="1" x14ac:dyDescent="0.25">
      <c r="A483" s="296"/>
      <c r="B483" s="296"/>
      <c r="C483" s="296"/>
      <c r="D483" s="296"/>
      <c r="E483" s="296"/>
      <c r="F483" s="296"/>
      <c r="G483" s="301"/>
      <c r="H483" s="559"/>
      <c r="I483" s="296"/>
      <c r="J483" s="301"/>
      <c r="K483" s="296"/>
      <c r="L483" s="296"/>
      <c r="M483" s="296"/>
      <c r="N483" s="296"/>
      <c r="O483" s="296"/>
      <c r="P483" s="296"/>
      <c r="Q483" s="296"/>
      <c r="R483" s="296"/>
      <c r="S483" s="296"/>
      <c r="T483" s="296"/>
      <c r="U483" s="296"/>
      <c r="V483" s="296"/>
      <c r="W483" s="296"/>
    </row>
    <row r="484" spans="1:23" ht="15.75" customHeight="1" x14ac:dyDescent="0.25">
      <c r="A484" s="296"/>
      <c r="B484" s="296"/>
      <c r="C484" s="296"/>
      <c r="D484" s="296"/>
      <c r="E484" s="296"/>
      <c r="F484" s="296"/>
      <c r="G484" s="301"/>
      <c r="H484" s="559"/>
      <c r="I484" s="296"/>
      <c r="J484" s="301"/>
      <c r="K484" s="296"/>
      <c r="L484" s="296"/>
      <c r="M484" s="296"/>
      <c r="N484" s="296"/>
      <c r="O484" s="296"/>
      <c r="P484" s="296"/>
      <c r="Q484" s="296"/>
      <c r="R484" s="296"/>
      <c r="S484" s="296"/>
      <c r="T484" s="296"/>
      <c r="U484" s="296"/>
      <c r="V484" s="296"/>
      <c r="W484" s="296"/>
    </row>
    <row r="485" spans="1:23" ht="15.75" customHeight="1" x14ac:dyDescent="0.25">
      <c r="A485" s="296"/>
      <c r="B485" s="296"/>
      <c r="C485" s="296"/>
      <c r="D485" s="296"/>
      <c r="E485" s="296"/>
      <c r="F485" s="296"/>
      <c r="G485" s="301"/>
      <c r="H485" s="559"/>
      <c r="I485" s="296"/>
      <c r="J485" s="301"/>
      <c r="K485" s="296"/>
      <c r="L485" s="296"/>
      <c r="M485" s="296"/>
      <c r="N485" s="296"/>
      <c r="O485" s="296"/>
      <c r="P485" s="296"/>
      <c r="Q485" s="296"/>
      <c r="R485" s="296"/>
      <c r="S485" s="296"/>
      <c r="T485" s="296"/>
      <c r="U485" s="296"/>
      <c r="V485" s="296"/>
      <c r="W485" s="296"/>
    </row>
    <row r="486" spans="1:23" ht="15.75" customHeight="1" x14ac:dyDescent="0.25">
      <c r="A486" s="296"/>
      <c r="B486" s="296"/>
      <c r="C486" s="296"/>
      <c r="D486" s="296"/>
      <c r="E486" s="296"/>
      <c r="F486" s="296"/>
      <c r="G486" s="301"/>
      <c r="H486" s="559"/>
      <c r="I486" s="296"/>
      <c r="J486" s="301"/>
      <c r="K486" s="296"/>
      <c r="L486" s="296"/>
      <c r="M486" s="296"/>
      <c r="N486" s="296"/>
      <c r="O486" s="296"/>
      <c r="P486" s="296"/>
      <c r="Q486" s="296"/>
      <c r="R486" s="296"/>
      <c r="S486" s="296"/>
      <c r="T486" s="296"/>
      <c r="U486" s="296"/>
      <c r="V486" s="296"/>
      <c r="W486" s="296"/>
    </row>
    <row r="487" spans="1:23" ht="15.75" customHeight="1" x14ac:dyDescent="0.25">
      <c r="A487" s="296"/>
      <c r="B487" s="296"/>
      <c r="C487" s="296"/>
      <c r="D487" s="296"/>
      <c r="E487" s="296"/>
      <c r="F487" s="296"/>
      <c r="G487" s="301"/>
      <c r="H487" s="559"/>
      <c r="I487" s="296"/>
      <c r="J487" s="301"/>
      <c r="K487" s="296"/>
      <c r="L487" s="296"/>
      <c r="M487" s="296"/>
      <c r="N487" s="296"/>
      <c r="O487" s="296"/>
      <c r="P487" s="296"/>
      <c r="Q487" s="296"/>
      <c r="R487" s="296"/>
      <c r="S487" s="296"/>
      <c r="T487" s="296"/>
      <c r="U487" s="296"/>
      <c r="V487" s="296"/>
      <c r="W487" s="296"/>
    </row>
    <row r="488" spans="1:23" ht="15.75" customHeight="1" x14ac:dyDescent="0.25">
      <c r="A488" s="296"/>
      <c r="B488" s="296"/>
      <c r="C488" s="296"/>
      <c r="D488" s="296"/>
      <c r="E488" s="296"/>
      <c r="F488" s="296"/>
      <c r="G488" s="301"/>
      <c r="H488" s="559"/>
      <c r="I488" s="296"/>
      <c r="J488" s="301"/>
      <c r="K488" s="296"/>
      <c r="L488" s="296"/>
      <c r="M488" s="296"/>
      <c r="N488" s="296"/>
      <c r="O488" s="296"/>
      <c r="P488" s="296"/>
      <c r="Q488" s="296"/>
      <c r="R488" s="296"/>
      <c r="S488" s="296"/>
      <c r="T488" s="296"/>
      <c r="U488" s="296"/>
      <c r="V488" s="296"/>
      <c r="W488" s="296"/>
    </row>
    <row r="489" spans="1:23" ht="15.75" customHeight="1" x14ac:dyDescent="0.25">
      <c r="A489" s="296"/>
      <c r="B489" s="296"/>
      <c r="C489" s="296"/>
      <c r="D489" s="296"/>
      <c r="E489" s="296"/>
      <c r="F489" s="296"/>
      <c r="G489" s="301"/>
      <c r="H489" s="559"/>
      <c r="I489" s="296"/>
      <c r="J489" s="301"/>
      <c r="K489" s="296"/>
      <c r="L489" s="296"/>
      <c r="M489" s="296"/>
      <c r="N489" s="296"/>
      <c r="O489" s="296"/>
      <c r="P489" s="296"/>
      <c r="Q489" s="296"/>
      <c r="R489" s="296"/>
      <c r="S489" s="296"/>
      <c r="T489" s="296"/>
      <c r="U489" s="296"/>
      <c r="V489" s="296"/>
      <c r="W489" s="296"/>
    </row>
    <row r="490" spans="1:23" ht="15.75" customHeight="1" x14ac:dyDescent="0.25">
      <c r="A490" s="296"/>
      <c r="B490" s="296"/>
      <c r="C490" s="296"/>
      <c r="D490" s="296"/>
      <c r="E490" s="296"/>
      <c r="F490" s="296"/>
      <c r="G490" s="301"/>
      <c r="H490" s="559"/>
      <c r="I490" s="296"/>
      <c r="J490" s="301"/>
      <c r="K490" s="296"/>
      <c r="L490" s="296"/>
      <c r="M490" s="296"/>
      <c r="N490" s="296"/>
      <c r="O490" s="296"/>
      <c r="P490" s="296"/>
      <c r="Q490" s="296"/>
      <c r="R490" s="296"/>
      <c r="S490" s="296"/>
      <c r="T490" s="296"/>
      <c r="U490" s="296"/>
      <c r="V490" s="296"/>
      <c r="W490" s="296"/>
    </row>
    <row r="491" spans="1:23" ht="15.75" customHeight="1" x14ac:dyDescent="0.25">
      <c r="A491" s="296"/>
      <c r="B491" s="296"/>
      <c r="C491" s="296"/>
      <c r="D491" s="296"/>
      <c r="E491" s="296"/>
      <c r="F491" s="296"/>
      <c r="G491" s="301"/>
      <c r="H491" s="559"/>
      <c r="I491" s="296"/>
      <c r="J491" s="301"/>
      <c r="K491" s="296"/>
      <c r="L491" s="296"/>
      <c r="M491" s="296"/>
      <c r="N491" s="296"/>
      <c r="O491" s="296"/>
      <c r="P491" s="296"/>
      <c r="Q491" s="296"/>
      <c r="R491" s="296"/>
      <c r="S491" s="296"/>
      <c r="T491" s="296"/>
      <c r="U491" s="296"/>
      <c r="V491" s="296"/>
      <c r="W491" s="296"/>
    </row>
    <row r="492" spans="1:23" ht="15.75" customHeight="1" x14ac:dyDescent="0.25">
      <c r="A492" s="296"/>
      <c r="B492" s="296"/>
      <c r="C492" s="296"/>
      <c r="D492" s="296"/>
      <c r="E492" s="296"/>
      <c r="F492" s="296"/>
      <c r="G492" s="301"/>
      <c r="H492" s="559"/>
      <c r="I492" s="296"/>
      <c r="J492" s="301"/>
      <c r="K492" s="296"/>
      <c r="L492" s="296"/>
      <c r="M492" s="296"/>
      <c r="N492" s="296"/>
      <c r="O492" s="296"/>
      <c r="P492" s="296"/>
      <c r="Q492" s="296"/>
      <c r="R492" s="296"/>
      <c r="S492" s="296"/>
      <c r="T492" s="296"/>
      <c r="U492" s="296"/>
      <c r="V492" s="296"/>
      <c r="W492" s="296"/>
    </row>
    <row r="493" spans="1:23" ht="15.75" customHeight="1" x14ac:dyDescent="0.25">
      <c r="A493" s="296"/>
      <c r="B493" s="296"/>
      <c r="C493" s="296"/>
      <c r="D493" s="296"/>
      <c r="E493" s="296"/>
      <c r="F493" s="296"/>
      <c r="G493" s="301"/>
      <c r="H493" s="559"/>
      <c r="I493" s="296"/>
      <c r="J493" s="301"/>
      <c r="K493" s="296"/>
      <c r="L493" s="296"/>
      <c r="M493" s="296"/>
      <c r="N493" s="296"/>
      <c r="O493" s="296"/>
      <c r="P493" s="296"/>
      <c r="Q493" s="296"/>
      <c r="R493" s="296"/>
      <c r="S493" s="296"/>
      <c r="T493" s="296"/>
      <c r="U493" s="296"/>
      <c r="V493" s="296"/>
      <c r="W493" s="296"/>
    </row>
    <row r="494" spans="1:23" ht="15.75" customHeight="1" x14ac:dyDescent="0.25">
      <c r="A494" s="296"/>
      <c r="B494" s="296"/>
      <c r="C494" s="296"/>
      <c r="D494" s="296"/>
      <c r="E494" s="296"/>
      <c r="F494" s="296"/>
      <c r="G494" s="301"/>
      <c r="H494" s="559"/>
      <c r="I494" s="296"/>
      <c r="J494" s="301"/>
      <c r="K494" s="296"/>
      <c r="L494" s="296"/>
      <c r="M494" s="296"/>
      <c r="N494" s="296"/>
      <c r="O494" s="296"/>
      <c r="P494" s="296"/>
      <c r="Q494" s="296"/>
      <c r="R494" s="296"/>
      <c r="S494" s="296"/>
      <c r="T494" s="296"/>
      <c r="U494" s="296"/>
      <c r="V494" s="296"/>
      <c r="W494" s="296"/>
    </row>
    <row r="495" spans="1:23" ht="15.75" customHeight="1" x14ac:dyDescent="0.25">
      <c r="A495" s="296"/>
      <c r="B495" s="296"/>
      <c r="C495" s="296"/>
      <c r="D495" s="296"/>
      <c r="E495" s="296"/>
      <c r="F495" s="296"/>
      <c r="G495" s="301"/>
      <c r="H495" s="559"/>
      <c r="I495" s="296"/>
      <c r="J495" s="301"/>
      <c r="K495" s="296"/>
      <c r="L495" s="296"/>
      <c r="M495" s="296"/>
      <c r="N495" s="296"/>
      <c r="O495" s="296"/>
      <c r="P495" s="296"/>
      <c r="Q495" s="296"/>
      <c r="R495" s="296"/>
      <c r="S495" s="296"/>
      <c r="T495" s="296"/>
      <c r="U495" s="296"/>
      <c r="V495" s="296"/>
      <c r="W495" s="296"/>
    </row>
    <row r="496" spans="1:23" ht="15.75" customHeight="1" x14ac:dyDescent="0.25">
      <c r="A496" s="296"/>
      <c r="B496" s="296"/>
      <c r="C496" s="296"/>
      <c r="D496" s="296"/>
      <c r="E496" s="296"/>
      <c r="F496" s="296"/>
      <c r="G496" s="301"/>
      <c r="H496" s="559"/>
      <c r="I496" s="296"/>
      <c r="J496" s="301"/>
      <c r="K496" s="296"/>
      <c r="L496" s="296"/>
      <c r="M496" s="296"/>
      <c r="N496" s="296"/>
      <c r="O496" s="296"/>
      <c r="P496" s="296"/>
      <c r="Q496" s="296"/>
      <c r="R496" s="296"/>
      <c r="S496" s="296"/>
      <c r="T496" s="296"/>
      <c r="U496" s="296"/>
      <c r="V496" s="296"/>
      <c r="W496" s="296"/>
    </row>
    <row r="497" spans="1:23" ht="15.75" customHeight="1" x14ac:dyDescent="0.25">
      <c r="A497" s="296"/>
      <c r="B497" s="296"/>
      <c r="C497" s="296"/>
      <c r="D497" s="296"/>
      <c r="E497" s="296"/>
      <c r="F497" s="296"/>
      <c r="G497" s="301"/>
      <c r="H497" s="559"/>
      <c r="I497" s="296"/>
      <c r="J497" s="301"/>
      <c r="K497" s="296"/>
      <c r="L497" s="296"/>
      <c r="M497" s="296"/>
      <c r="N497" s="296"/>
      <c r="O497" s="296"/>
      <c r="P497" s="296"/>
      <c r="Q497" s="296"/>
      <c r="R497" s="296"/>
      <c r="S497" s="296"/>
      <c r="T497" s="296"/>
      <c r="U497" s="296"/>
      <c r="V497" s="296"/>
      <c r="W497" s="296"/>
    </row>
    <row r="498" spans="1:23" ht="15.75" customHeight="1" x14ac:dyDescent="0.25">
      <c r="A498" s="296"/>
      <c r="B498" s="296"/>
      <c r="C498" s="296"/>
      <c r="D498" s="296"/>
      <c r="E498" s="296"/>
      <c r="F498" s="296"/>
      <c r="G498" s="301"/>
      <c r="H498" s="559"/>
      <c r="I498" s="296"/>
      <c r="J498" s="301"/>
      <c r="K498" s="296"/>
      <c r="L498" s="296"/>
      <c r="M498" s="296"/>
      <c r="N498" s="296"/>
      <c r="O498" s="296"/>
      <c r="P498" s="296"/>
      <c r="Q498" s="296"/>
      <c r="R498" s="296"/>
      <c r="S498" s="296"/>
      <c r="T498" s="296"/>
      <c r="U498" s="296"/>
      <c r="V498" s="296"/>
      <c r="W498" s="296"/>
    </row>
    <row r="499" spans="1:23" ht="15.75" customHeight="1" x14ac:dyDescent="0.25">
      <c r="A499" s="296"/>
      <c r="B499" s="296"/>
      <c r="C499" s="296"/>
      <c r="D499" s="296"/>
      <c r="E499" s="296"/>
      <c r="F499" s="296"/>
      <c r="G499" s="301"/>
      <c r="H499" s="559"/>
      <c r="I499" s="296"/>
      <c r="J499" s="301"/>
      <c r="K499" s="296"/>
      <c r="L499" s="296"/>
      <c r="M499" s="296"/>
      <c r="N499" s="296"/>
      <c r="O499" s="296"/>
      <c r="P499" s="296"/>
      <c r="Q499" s="296"/>
      <c r="R499" s="296"/>
      <c r="S499" s="296"/>
      <c r="T499" s="296"/>
      <c r="U499" s="296"/>
      <c r="V499" s="296"/>
      <c r="W499" s="296"/>
    </row>
    <row r="500" spans="1:23" ht="15.75" customHeight="1" x14ac:dyDescent="0.25">
      <c r="A500" s="296"/>
      <c r="B500" s="296"/>
      <c r="C500" s="296"/>
      <c r="D500" s="296"/>
      <c r="E500" s="296"/>
      <c r="F500" s="296"/>
      <c r="G500" s="301"/>
      <c r="H500" s="559"/>
      <c r="I500" s="296"/>
      <c r="J500" s="301"/>
      <c r="K500" s="296"/>
      <c r="L500" s="296"/>
      <c r="M500" s="296"/>
      <c r="N500" s="296"/>
      <c r="O500" s="296"/>
      <c r="P500" s="296"/>
      <c r="Q500" s="296"/>
      <c r="R500" s="296"/>
      <c r="S500" s="296"/>
      <c r="T500" s="296"/>
      <c r="U500" s="296"/>
      <c r="V500" s="296"/>
      <c r="W500" s="296"/>
    </row>
    <row r="501" spans="1:23" ht="15.75" customHeight="1" x14ac:dyDescent="0.25">
      <c r="A501" s="296"/>
      <c r="B501" s="296"/>
      <c r="C501" s="296"/>
      <c r="D501" s="296"/>
      <c r="E501" s="296"/>
      <c r="F501" s="296"/>
      <c r="G501" s="301"/>
      <c r="H501" s="559"/>
      <c r="I501" s="296"/>
      <c r="J501" s="301"/>
      <c r="K501" s="296"/>
      <c r="L501" s="296"/>
      <c r="M501" s="296"/>
      <c r="N501" s="296"/>
      <c r="O501" s="296"/>
      <c r="P501" s="296"/>
      <c r="Q501" s="296"/>
      <c r="R501" s="296"/>
      <c r="S501" s="296"/>
      <c r="T501" s="296"/>
      <c r="U501" s="296"/>
      <c r="V501" s="296"/>
      <c r="W501" s="296"/>
    </row>
    <row r="502" spans="1:23" ht="15.75" customHeight="1" x14ac:dyDescent="0.25">
      <c r="A502" s="296"/>
      <c r="B502" s="296"/>
      <c r="C502" s="296"/>
      <c r="D502" s="296"/>
      <c r="E502" s="296"/>
      <c r="F502" s="296"/>
      <c r="G502" s="301"/>
      <c r="H502" s="559"/>
      <c r="I502" s="296"/>
      <c r="J502" s="301"/>
      <c r="K502" s="296"/>
      <c r="L502" s="296"/>
      <c r="M502" s="296"/>
      <c r="N502" s="296"/>
      <c r="O502" s="296"/>
      <c r="P502" s="296"/>
      <c r="Q502" s="296"/>
      <c r="R502" s="296"/>
      <c r="S502" s="296"/>
      <c r="T502" s="296"/>
      <c r="U502" s="296"/>
      <c r="V502" s="296"/>
      <c r="W502" s="296"/>
    </row>
    <row r="503" spans="1:23" ht="15.75" customHeight="1" x14ac:dyDescent="0.25">
      <c r="A503" s="296"/>
      <c r="B503" s="296"/>
      <c r="C503" s="296"/>
      <c r="D503" s="296"/>
      <c r="E503" s="296"/>
      <c r="F503" s="296"/>
      <c r="G503" s="301"/>
      <c r="H503" s="559"/>
      <c r="I503" s="296"/>
      <c r="J503" s="301"/>
      <c r="K503" s="296"/>
      <c r="L503" s="296"/>
      <c r="M503" s="296"/>
      <c r="N503" s="296"/>
      <c r="O503" s="296"/>
      <c r="P503" s="296"/>
      <c r="Q503" s="296"/>
      <c r="R503" s="296"/>
      <c r="S503" s="296"/>
      <c r="T503" s="296"/>
      <c r="U503" s="296"/>
      <c r="V503" s="296"/>
      <c r="W503" s="296"/>
    </row>
    <row r="504" spans="1:23" ht="15.75" customHeight="1" x14ac:dyDescent="0.25">
      <c r="A504" s="296"/>
      <c r="B504" s="296"/>
      <c r="C504" s="296"/>
      <c r="D504" s="296"/>
      <c r="E504" s="296"/>
      <c r="F504" s="296"/>
      <c r="G504" s="301"/>
      <c r="H504" s="559"/>
      <c r="I504" s="296"/>
      <c r="J504" s="301"/>
      <c r="K504" s="296"/>
      <c r="L504" s="296"/>
      <c r="M504" s="296"/>
      <c r="N504" s="296"/>
      <c r="O504" s="296"/>
      <c r="P504" s="296"/>
      <c r="Q504" s="296"/>
      <c r="R504" s="296"/>
      <c r="S504" s="296"/>
      <c r="T504" s="296"/>
      <c r="U504" s="296"/>
      <c r="V504" s="296"/>
      <c r="W504" s="296"/>
    </row>
    <row r="505" spans="1:23" ht="15.75" customHeight="1" x14ac:dyDescent="0.25">
      <c r="A505" s="296"/>
      <c r="B505" s="296"/>
      <c r="C505" s="296"/>
      <c r="D505" s="296"/>
      <c r="E505" s="296"/>
      <c r="F505" s="296"/>
      <c r="G505" s="301"/>
      <c r="H505" s="559"/>
      <c r="I505" s="296"/>
      <c r="J505" s="301"/>
      <c r="K505" s="296"/>
      <c r="L505" s="296"/>
      <c r="M505" s="296"/>
      <c r="N505" s="296"/>
      <c r="O505" s="296"/>
      <c r="P505" s="296"/>
      <c r="Q505" s="296"/>
      <c r="R505" s="296"/>
      <c r="S505" s="296"/>
      <c r="T505" s="296"/>
      <c r="U505" s="296"/>
      <c r="V505" s="296"/>
      <c r="W505" s="296"/>
    </row>
    <row r="506" spans="1:23" ht="15.75" customHeight="1" x14ac:dyDescent="0.25">
      <c r="A506" s="296"/>
      <c r="B506" s="296"/>
      <c r="C506" s="296"/>
      <c r="D506" s="296"/>
      <c r="E506" s="296"/>
      <c r="F506" s="296"/>
      <c r="G506" s="301"/>
      <c r="H506" s="559"/>
      <c r="I506" s="296"/>
      <c r="J506" s="301"/>
      <c r="K506" s="296"/>
      <c r="L506" s="296"/>
      <c r="M506" s="296"/>
      <c r="N506" s="296"/>
      <c r="O506" s="296"/>
      <c r="P506" s="296"/>
      <c r="Q506" s="296"/>
      <c r="R506" s="296"/>
      <c r="S506" s="296"/>
      <c r="T506" s="296"/>
      <c r="U506" s="296"/>
      <c r="V506" s="296"/>
      <c r="W506" s="296"/>
    </row>
    <row r="507" spans="1:23" ht="15.75" customHeight="1" x14ac:dyDescent="0.25">
      <c r="A507" s="296"/>
      <c r="B507" s="296"/>
      <c r="C507" s="296"/>
      <c r="D507" s="296"/>
      <c r="E507" s="296"/>
      <c r="F507" s="296"/>
      <c r="G507" s="301"/>
      <c r="H507" s="559"/>
      <c r="I507" s="296"/>
      <c r="J507" s="301"/>
      <c r="K507" s="296"/>
      <c r="L507" s="296"/>
      <c r="M507" s="296"/>
      <c r="N507" s="296"/>
      <c r="O507" s="296"/>
      <c r="P507" s="296"/>
      <c r="Q507" s="296"/>
      <c r="R507" s="296"/>
      <c r="S507" s="296"/>
      <c r="T507" s="296"/>
      <c r="U507" s="296"/>
      <c r="V507" s="296"/>
      <c r="W507" s="296"/>
    </row>
    <row r="508" spans="1:23" ht="15.75" customHeight="1" x14ac:dyDescent="0.25">
      <c r="A508" s="296"/>
      <c r="B508" s="296"/>
      <c r="C508" s="296"/>
      <c r="D508" s="296"/>
      <c r="E508" s="296"/>
      <c r="F508" s="296"/>
      <c r="G508" s="301"/>
      <c r="H508" s="559"/>
      <c r="I508" s="296"/>
      <c r="J508" s="301"/>
      <c r="K508" s="296"/>
      <c r="L508" s="296"/>
      <c r="M508" s="296"/>
      <c r="N508" s="296"/>
      <c r="O508" s="296"/>
      <c r="P508" s="296"/>
      <c r="Q508" s="296"/>
      <c r="R508" s="296"/>
      <c r="S508" s="296"/>
      <c r="T508" s="296"/>
      <c r="U508" s="296"/>
      <c r="V508" s="296"/>
      <c r="W508" s="296"/>
    </row>
    <row r="509" spans="1:23" ht="15.75" customHeight="1" x14ac:dyDescent="0.25">
      <c r="A509" s="296"/>
      <c r="B509" s="296"/>
      <c r="C509" s="296"/>
      <c r="D509" s="296"/>
      <c r="E509" s="296"/>
      <c r="F509" s="296"/>
      <c r="G509" s="301"/>
      <c r="H509" s="559"/>
      <c r="I509" s="296"/>
      <c r="J509" s="301"/>
      <c r="K509" s="296"/>
      <c r="L509" s="296"/>
      <c r="M509" s="296"/>
      <c r="N509" s="296"/>
      <c r="O509" s="296"/>
      <c r="P509" s="296"/>
      <c r="Q509" s="296"/>
      <c r="R509" s="296"/>
      <c r="S509" s="296"/>
      <c r="T509" s="296"/>
      <c r="U509" s="296"/>
      <c r="V509" s="296"/>
      <c r="W509" s="296"/>
    </row>
    <row r="510" spans="1:23" ht="15.75" customHeight="1" x14ac:dyDescent="0.25">
      <c r="A510" s="296"/>
      <c r="B510" s="296"/>
      <c r="C510" s="296"/>
      <c r="D510" s="296"/>
      <c r="E510" s="296"/>
      <c r="F510" s="296"/>
      <c r="G510" s="301"/>
      <c r="H510" s="559"/>
      <c r="I510" s="296"/>
      <c r="J510" s="301"/>
      <c r="K510" s="296"/>
      <c r="L510" s="296"/>
      <c r="M510" s="296"/>
      <c r="N510" s="296"/>
      <c r="O510" s="296"/>
      <c r="P510" s="296"/>
      <c r="Q510" s="296"/>
      <c r="R510" s="296"/>
      <c r="S510" s="296"/>
      <c r="T510" s="296"/>
      <c r="U510" s="296"/>
      <c r="V510" s="296"/>
      <c r="W510" s="296"/>
    </row>
    <row r="511" spans="1:23" ht="15.75" customHeight="1" x14ac:dyDescent="0.25">
      <c r="A511" s="296"/>
      <c r="B511" s="296"/>
      <c r="C511" s="296"/>
      <c r="D511" s="296"/>
      <c r="E511" s="296"/>
      <c r="F511" s="296"/>
      <c r="G511" s="301"/>
      <c r="H511" s="559"/>
      <c r="I511" s="296"/>
      <c r="J511" s="301"/>
      <c r="K511" s="296"/>
      <c r="L511" s="296"/>
      <c r="M511" s="296"/>
      <c r="N511" s="296"/>
      <c r="O511" s="296"/>
      <c r="P511" s="296"/>
      <c r="Q511" s="296"/>
      <c r="R511" s="296"/>
      <c r="S511" s="296"/>
      <c r="T511" s="296"/>
      <c r="U511" s="296"/>
      <c r="V511" s="296"/>
      <c r="W511" s="296"/>
    </row>
    <row r="512" spans="1:23" ht="15.75" customHeight="1" x14ac:dyDescent="0.25">
      <c r="A512" s="296"/>
      <c r="B512" s="296"/>
      <c r="C512" s="296"/>
      <c r="D512" s="296"/>
      <c r="E512" s="296"/>
      <c r="F512" s="296"/>
      <c r="G512" s="301"/>
      <c r="H512" s="559"/>
      <c r="I512" s="296"/>
      <c r="J512" s="301"/>
      <c r="K512" s="296"/>
      <c r="L512" s="296"/>
      <c r="M512" s="296"/>
      <c r="N512" s="296"/>
      <c r="O512" s="296"/>
      <c r="P512" s="296"/>
      <c r="Q512" s="296"/>
      <c r="R512" s="296"/>
      <c r="S512" s="296"/>
      <c r="T512" s="296"/>
      <c r="U512" s="296"/>
      <c r="V512" s="296"/>
      <c r="W512" s="296"/>
    </row>
    <row r="513" spans="1:23" ht="15.75" customHeight="1" x14ac:dyDescent="0.25">
      <c r="A513" s="296"/>
      <c r="B513" s="296"/>
      <c r="C513" s="296"/>
      <c r="D513" s="296"/>
      <c r="E513" s="296"/>
      <c r="F513" s="296"/>
      <c r="G513" s="301"/>
      <c r="H513" s="559"/>
      <c r="I513" s="296"/>
      <c r="J513" s="301"/>
      <c r="K513" s="296"/>
      <c r="L513" s="296"/>
      <c r="M513" s="296"/>
      <c r="N513" s="296"/>
      <c r="O513" s="296"/>
      <c r="P513" s="296"/>
      <c r="Q513" s="296"/>
      <c r="R513" s="296"/>
      <c r="S513" s="296"/>
      <c r="T513" s="296"/>
      <c r="U513" s="296"/>
      <c r="V513" s="296"/>
      <c r="W513" s="296"/>
    </row>
    <row r="514" spans="1:23" ht="15.75" customHeight="1" x14ac:dyDescent="0.25">
      <c r="A514" s="296"/>
      <c r="B514" s="296"/>
      <c r="C514" s="296"/>
      <c r="D514" s="296"/>
      <c r="E514" s="296"/>
      <c r="F514" s="296"/>
      <c r="G514" s="301"/>
      <c r="H514" s="559"/>
      <c r="I514" s="296"/>
      <c r="J514" s="301"/>
      <c r="K514" s="296"/>
      <c r="L514" s="296"/>
      <c r="M514" s="296"/>
      <c r="N514" s="296"/>
      <c r="O514" s="296"/>
      <c r="P514" s="296"/>
      <c r="Q514" s="296"/>
      <c r="R514" s="296"/>
      <c r="S514" s="296"/>
      <c r="T514" s="296"/>
      <c r="U514" s="296"/>
      <c r="V514" s="296"/>
      <c r="W514" s="296"/>
    </row>
    <row r="515" spans="1:23" ht="15.75" customHeight="1" x14ac:dyDescent="0.25">
      <c r="A515" s="296"/>
      <c r="B515" s="296"/>
      <c r="C515" s="296"/>
      <c r="D515" s="296"/>
      <c r="E515" s="296"/>
      <c r="F515" s="296"/>
      <c r="G515" s="301"/>
      <c r="H515" s="559"/>
      <c r="I515" s="296"/>
      <c r="J515" s="301"/>
      <c r="K515" s="296"/>
      <c r="L515" s="296"/>
      <c r="M515" s="296"/>
      <c r="N515" s="296"/>
      <c r="O515" s="296"/>
      <c r="P515" s="296"/>
      <c r="Q515" s="296"/>
      <c r="R515" s="296"/>
      <c r="S515" s="296"/>
      <c r="T515" s="296"/>
      <c r="U515" s="296"/>
      <c r="V515" s="296"/>
      <c r="W515" s="296"/>
    </row>
    <row r="516" spans="1:23" ht="15.75" customHeight="1" x14ac:dyDescent="0.25">
      <c r="A516" s="296"/>
      <c r="B516" s="296"/>
      <c r="C516" s="296"/>
      <c r="D516" s="296"/>
      <c r="E516" s="296"/>
      <c r="F516" s="296"/>
      <c r="G516" s="301"/>
      <c r="H516" s="559"/>
      <c r="I516" s="296"/>
      <c r="J516" s="301"/>
      <c r="K516" s="296"/>
      <c r="L516" s="296"/>
      <c r="M516" s="296"/>
      <c r="N516" s="296"/>
      <c r="O516" s="296"/>
      <c r="P516" s="296"/>
      <c r="Q516" s="296"/>
      <c r="R516" s="296"/>
      <c r="S516" s="296"/>
      <c r="T516" s="296"/>
      <c r="U516" s="296"/>
      <c r="V516" s="296"/>
      <c r="W516" s="296"/>
    </row>
    <row r="517" spans="1:23" ht="15.75" customHeight="1" x14ac:dyDescent="0.25">
      <c r="A517" s="296"/>
      <c r="B517" s="296"/>
      <c r="C517" s="296"/>
      <c r="D517" s="296"/>
      <c r="E517" s="296"/>
      <c r="F517" s="296"/>
      <c r="G517" s="301"/>
      <c r="H517" s="559"/>
      <c r="I517" s="296"/>
      <c r="J517" s="301"/>
      <c r="K517" s="296"/>
      <c r="L517" s="296"/>
      <c r="M517" s="296"/>
      <c r="N517" s="296"/>
      <c r="O517" s="296"/>
      <c r="P517" s="296"/>
      <c r="Q517" s="296"/>
      <c r="R517" s="296"/>
      <c r="S517" s="296"/>
      <c r="T517" s="296"/>
      <c r="U517" s="296"/>
      <c r="V517" s="296"/>
      <c r="W517" s="296"/>
    </row>
    <row r="518" spans="1:23" ht="15.75" customHeight="1" x14ac:dyDescent="0.25">
      <c r="A518" s="296"/>
      <c r="B518" s="296"/>
      <c r="C518" s="296"/>
      <c r="D518" s="296"/>
      <c r="E518" s="296"/>
      <c r="F518" s="296"/>
      <c r="G518" s="301"/>
      <c r="H518" s="559"/>
      <c r="I518" s="296"/>
      <c r="J518" s="301"/>
      <c r="K518" s="296"/>
      <c r="L518" s="296"/>
      <c r="M518" s="296"/>
      <c r="N518" s="296"/>
      <c r="O518" s="296"/>
      <c r="P518" s="296"/>
      <c r="Q518" s="296"/>
      <c r="R518" s="296"/>
      <c r="S518" s="296"/>
      <c r="T518" s="296"/>
      <c r="U518" s="296"/>
      <c r="V518" s="296"/>
      <c r="W518" s="296"/>
    </row>
    <row r="519" spans="1:23" ht="15.75" customHeight="1" x14ac:dyDescent="0.25">
      <c r="A519" s="296"/>
      <c r="B519" s="296"/>
      <c r="C519" s="296"/>
      <c r="D519" s="296"/>
      <c r="E519" s="296"/>
      <c r="F519" s="296"/>
      <c r="G519" s="301"/>
      <c r="H519" s="559"/>
      <c r="I519" s="296"/>
      <c r="J519" s="301"/>
      <c r="K519" s="296"/>
      <c r="L519" s="296"/>
      <c r="M519" s="296"/>
      <c r="N519" s="296"/>
      <c r="O519" s="296"/>
      <c r="P519" s="296"/>
      <c r="Q519" s="296"/>
      <c r="R519" s="296"/>
      <c r="S519" s="296"/>
      <c r="T519" s="296"/>
      <c r="U519" s="296"/>
      <c r="V519" s="296"/>
      <c r="W519" s="296"/>
    </row>
    <row r="520" spans="1:23" ht="15.75" customHeight="1" x14ac:dyDescent="0.25">
      <c r="A520" s="296"/>
      <c r="B520" s="296"/>
      <c r="C520" s="296"/>
      <c r="D520" s="296"/>
      <c r="E520" s="296"/>
      <c r="F520" s="296"/>
      <c r="G520" s="301"/>
      <c r="H520" s="559"/>
      <c r="I520" s="296"/>
      <c r="J520" s="301"/>
      <c r="K520" s="296"/>
      <c r="L520" s="296"/>
      <c r="M520" s="296"/>
      <c r="N520" s="296"/>
      <c r="O520" s="296"/>
      <c r="P520" s="296"/>
      <c r="Q520" s="296"/>
      <c r="R520" s="296"/>
      <c r="S520" s="296"/>
      <c r="T520" s="296"/>
      <c r="U520" s="296"/>
      <c r="V520" s="296"/>
      <c r="W520" s="296"/>
    </row>
    <row r="521" spans="1:23" ht="15.75" customHeight="1" x14ac:dyDescent="0.25">
      <c r="A521" s="296"/>
      <c r="B521" s="296"/>
      <c r="C521" s="296"/>
      <c r="D521" s="296"/>
      <c r="E521" s="296"/>
      <c r="F521" s="296"/>
      <c r="G521" s="301"/>
      <c r="H521" s="559"/>
      <c r="I521" s="296"/>
      <c r="J521" s="301"/>
      <c r="K521" s="296"/>
      <c r="L521" s="296"/>
      <c r="M521" s="296"/>
      <c r="N521" s="296"/>
      <c r="O521" s="296"/>
      <c r="P521" s="296"/>
      <c r="Q521" s="296"/>
      <c r="R521" s="296"/>
      <c r="S521" s="296"/>
      <c r="T521" s="296"/>
      <c r="U521" s="296"/>
      <c r="V521" s="296"/>
      <c r="W521" s="296"/>
    </row>
    <row r="522" spans="1:23" ht="15.75" customHeight="1" x14ac:dyDescent="0.25">
      <c r="A522" s="296"/>
      <c r="B522" s="296"/>
      <c r="C522" s="296"/>
      <c r="D522" s="296"/>
      <c r="E522" s="296"/>
      <c r="F522" s="296"/>
      <c r="G522" s="301"/>
      <c r="H522" s="559"/>
      <c r="I522" s="296"/>
      <c r="J522" s="301"/>
      <c r="K522" s="296"/>
      <c r="L522" s="296"/>
      <c r="M522" s="296"/>
      <c r="N522" s="296"/>
      <c r="O522" s="296"/>
      <c r="P522" s="296"/>
      <c r="Q522" s="296"/>
      <c r="R522" s="296"/>
      <c r="S522" s="296"/>
      <c r="T522" s="296"/>
      <c r="U522" s="296"/>
      <c r="V522" s="296"/>
      <c r="W522" s="296"/>
    </row>
    <row r="523" spans="1:23" ht="15.75" customHeight="1" x14ac:dyDescent="0.25">
      <c r="A523" s="296"/>
      <c r="B523" s="296"/>
      <c r="C523" s="296"/>
      <c r="D523" s="296"/>
      <c r="E523" s="296"/>
      <c r="F523" s="296"/>
      <c r="G523" s="301"/>
      <c r="H523" s="559"/>
      <c r="I523" s="296"/>
      <c r="J523" s="301"/>
      <c r="K523" s="296"/>
      <c r="L523" s="296"/>
      <c r="M523" s="296"/>
      <c r="N523" s="296"/>
      <c r="O523" s="296"/>
      <c r="P523" s="296"/>
      <c r="Q523" s="296"/>
      <c r="R523" s="296"/>
      <c r="S523" s="296"/>
      <c r="T523" s="296"/>
      <c r="U523" s="296"/>
      <c r="V523" s="296"/>
      <c r="W523" s="296"/>
    </row>
    <row r="524" spans="1:23" ht="15.75" customHeight="1" x14ac:dyDescent="0.25">
      <c r="A524" s="296"/>
      <c r="B524" s="296"/>
      <c r="C524" s="296"/>
      <c r="D524" s="296"/>
      <c r="E524" s="296"/>
      <c r="F524" s="296"/>
      <c r="G524" s="301"/>
      <c r="H524" s="559"/>
      <c r="I524" s="296"/>
      <c r="J524" s="301"/>
      <c r="K524" s="296"/>
      <c r="L524" s="296"/>
      <c r="M524" s="296"/>
      <c r="N524" s="296"/>
      <c r="O524" s="296"/>
      <c r="P524" s="296"/>
      <c r="Q524" s="296"/>
      <c r="R524" s="296"/>
      <c r="S524" s="296"/>
      <c r="T524" s="296"/>
      <c r="U524" s="296"/>
      <c r="V524" s="296"/>
      <c r="W524" s="296"/>
    </row>
    <row r="525" spans="1:23" ht="15.75" customHeight="1" x14ac:dyDescent="0.25">
      <c r="A525" s="296"/>
      <c r="B525" s="296"/>
      <c r="C525" s="296"/>
      <c r="D525" s="296"/>
      <c r="E525" s="296"/>
      <c r="F525" s="296"/>
      <c r="G525" s="301"/>
      <c r="H525" s="559"/>
      <c r="I525" s="296"/>
      <c r="J525" s="301"/>
      <c r="K525" s="296"/>
      <c r="L525" s="296"/>
      <c r="M525" s="296"/>
      <c r="N525" s="296"/>
      <c r="O525" s="296"/>
      <c r="P525" s="296"/>
      <c r="Q525" s="296"/>
      <c r="R525" s="296"/>
      <c r="S525" s="296"/>
      <c r="T525" s="296"/>
      <c r="U525" s="296"/>
      <c r="V525" s="296"/>
      <c r="W525" s="296"/>
    </row>
    <row r="526" spans="1:23" ht="15.75" customHeight="1" x14ac:dyDescent="0.25">
      <c r="A526" s="296"/>
      <c r="B526" s="296"/>
      <c r="C526" s="296"/>
      <c r="D526" s="296"/>
      <c r="E526" s="296"/>
      <c r="F526" s="296"/>
      <c r="G526" s="301"/>
      <c r="H526" s="559"/>
      <c r="I526" s="296"/>
      <c r="J526" s="301"/>
      <c r="K526" s="296"/>
      <c r="L526" s="296"/>
      <c r="M526" s="296"/>
      <c r="N526" s="296"/>
      <c r="O526" s="296"/>
      <c r="P526" s="296"/>
      <c r="Q526" s="296"/>
      <c r="R526" s="296"/>
      <c r="S526" s="296"/>
      <c r="T526" s="296"/>
      <c r="U526" s="296"/>
      <c r="V526" s="296"/>
      <c r="W526" s="296"/>
    </row>
    <row r="527" spans="1:23" ht="15.75" customHeight="1" x14ac:dyDescent="0.25">
      <c r="A527" s="296"/>
      <c r="B527" s="296"/>
      <c r="C527" s="296"/>
      <c r="D527" s="296"/>
      <c r="E527" s="296"/>
      <c r="F527" s="296"/>
      <c r="G527" s="301"/>
      <c r="H527" s="559"/>
      <c r="I527" s="296"/>
      <c r="J527" s="301"/>
      <c r="K527" s="296"/>
      <c r="L527" s="296"/>
      <c r="M527" s="296"/>
      <c r="N527" s="296"/>
      <c r="O527" s="296"/>
      <c r="P527" s="296"/>
      <c r="Q527" s="296"/>
      <c r="R527" s="296"/>
      <c r="S527" s="296"/>
      <c r="T527" s="296"/>
      <c r="U527" s="296"/>
      <c r="V527" s="296"/>
      <c r="W527" s="296"/>
    </row>
    <row r="528" spans="1:23" ht="15.75" customHeight="1" x14ac:dyDescent="0.25">
      <c r="A528" s="296"/>
      <c r="B528" s="296"/>
      <c r="C528" s="296"/>
      <c r="D528" s="296"/>
      <c r="E528" s="296"/>
      <c r="F528" s="296"/>
      <c r="G528" s="301"/>
      <c r="H528" s="559"/>
      <c r="I528" s="296"/>
      <c r="J528" s="301"/>
      <c r="K528" s="296"/>
      <c r="L528" s="296"/>
      <c r="M528" s="296"/>
      <c r="N528" s="296"/>
      <c r="O528" s="296"/>
      <c r="P528" s="296"/>
      <c r="Q528" s="296"/>
      <c r="R528" s="296"/>
      <c r="S528" s="296"/>
      <c r="T528" s="296"/>
      <c r="U528" s="296"/>
      <c r="V528" s="296"/>
      <c r="W528" s="296"/>
    </row>
    <row r="529" spans="1:23" ht="15.75" customHeight="1" x14ac:dyDescent="0.25">
      <c r="A529" s="296"/>
      <c r="B529" s="296"/>
      <c r="C529" s="296"/>
      <c r="D529" s="296"/>
      <c r="E529" s="296"/>
      <c r="F529" s="296"/>
      <c r="G529" s="301"/>
      <c r="H529" s="559"/>
      <c r="I529" s="296"/>
      <c r="J529" s="301"/>
      <c r="K529" s="296"/>
      <c r="L529" s="296"/>
      <c r="M529" s="296"/>
      <c r="N529" s="296"/>
      <c r="O529" s="296"/>
      <c r="P529" s="296"/>
      <c r="Q529" s="296"/>
      <c r="R529" s="296"/>
      <c r="S529" s="296"/>
      <c r="T529" s="296"/>
      <c r="U529" s="296"/>
      <c r="V529" s="296"/>
      <c r="W529" s="296"/>
    </row>
    <row r="530" spans="1:23" ht="15.75" customHeight="1" x14ac:dyDescent="0.25">
      <c r="A530" s="296"/>
      <c r="B530" s="296"/>
      <c r="C530" s="296"/>
      <c r="D530" s="296"/>
      <c r="E530" s="296"/>
      <c r="F530" s="296"/>
      <c r="G530" s="301"/>
      <c r="H530" s="559"/>
      <c r="I530" s="296"/>
      <c r="J530" s="301"/>
      <c r="K530" s="296"/>
      <c r="L530" s="296"/>
      <c r="M530" s="296"/>
      <c r="N530" s="296"/>
      <c r="O530" s="296"/>
      <c r="P530" s="296"/>
      <c r="Q530" s="296"/>
      <c r="R530" s="296"/>
      <c r="S530" s="296"/>
      <c r="T530" s="296"/>
      <c r="U530" s="296"/>
      <c r="V530" s="296"/>
      <c r="W530" s="296"/>
    </row>
    <row r="531" spans="1:23" ht="15.75" customHeight="1" x14ac:dyDescent="0.25">
      <c r="A531" s="296"/>
      <c r="B531" s="296"/>
      <c r="C531" s="296"/>
      <c r="D531" s="296"/>
      <c r="E531" s="296"/>
      <c r="F531" s="296"/>
      <c r="G531" s="301"/>
      <c r="H531" s="559"/>
      <c r="I531" s="296"/>
      <c r="J531" s="301"/>
      <c r="K531" s="296"/>
      <c r="L531" s="296"/>
      <c r="M531" s="296"/>
      <c r="N531" s="296"/>
      <c r="O531" s="296"/>
      <c r="P531" s="296"/>
      <c r="Q531" s="296"/>
      <c r="R531" s="296"/>
      <c r="S531" s="296"/>
      <c r="T531" s="296"/>
      <c r="U531" s="296"/>
      <c r="V531" s="296"/>
      <c r="W531" s="296"/>
    </row>
    <row r="532" spans="1:23" ht="15.75" customHeight="1" x14ac:dyDescent="0.25">
      <c r="A532" s="296"/>
      <c r="B532" s="296"/>
      <c r="C532" s="296"/>
      <c r="D532" s="296"/>
      <c r="E532" s="296"/>
      <c r="F532" s="296"/>
      <c r="G532" s="301"/>
      <c r="H532" s="559"/>
      <c r="I532" s="296"/>
      <c r="J532" s="301"/>
      <c r="K532" s="296"/>
      <c r="L532" s="296"/>
      <c r="M532" s="296"/>
      <c r="N532" s="296"/>
      <c r="O532" s="296"/>
      <c r="P532" s="296"/>
      <c r="Q532" s="296"/>
      <c r="R532" s="296"/>
      <c r="S532" s="296"/>
      <c r="T532" s="296"/>
      <c r="U532" s="296"/>
      <c r="V532" s="296"/>
      <c r="W532" s="296"/>
    </row>
    <row r="533" spans="1:23" ht="15.75" customHeight="1" x14ac:dyDescent="0.25">
      <c r="A533" s="296"/>
      <c r="B533" s="296"/>
      <c r="C533" s="296"/>
      <c r="D533" s="296"/>
      <c r="E533" s="296"/>
      <c r="F533" s="296"/>
      <c r="G533" s="301"/>
      <c r="H533" s="559"/>
      <c r="I533" s="296"/>
      <c r="J533" s="301"/>
      <c r="K533" s="296"/>
      <c r="L533" s="296"/>
      <c r="M533" s="296"/>
      <c r="N533" s="296"/>
      <c r="O533" s="296"/>
      <c r="P533" s="296"/>
      <c r="Q533" s="296"/>
      <c r="R533" s="296"/>
      <c r="S533" s="296"/>
      <c r="T533" s="296"/>
      <c r="U533" s="296"/>
      <c r="V533" s="296"/>
      <c r="W533" s="296"/>
    </row>
    <row r="534" spans="1:23" ht="15.75" customHeight="1" x14ac:dyDescent="0.25">
      <c r="A534" s="296"/>
      <c r="B534" s="296"/>
      <c r="C534" s="296"/>
      <c r="D534" s="296"/>
      <c r="E534" s="296"/>
      <c r="F534" s="296"/>
      <c r="G534" s="301"/>
      <c r="H534" s="559"/>
      <c r="I534" s="296"/>
      <c r="J534" s="301"/>
      <c r="K534" s="296"/>
      <c r="L534" s="296"/>
      <c r="M534" s="296"/>
      <c r="N534" s="296"/>
      <c r="O534" s="296"/>
      <c r="P534" s="296"/>
      <c r="Q534" s="296"/>
      <c r="R534" s="296"/>
      <c r="S534" s="296"/>
      <c r="T534" s="296"/>
      <c r="U534" s="296"/>
      <c r="V534" s="296"/>
      <c r="W534" s="296"/>
    </row>
    <row r="535" spans="1:23" ht="15.75" customHeight="1" x14ac:dyDescent="0.25">
      <c r="A535" s="296"/>
      <c r="B535" s="296"/>
      <c r="C535" s="296"/>
      <c r="D535" s="296"/>
      <c r="E535" s="296"/>
      <c r="F535" s="296"/>
      <c r="G535" s="301"/>
      <c r="H535" s="559"/>
      <c r="I535" s="296"/>
      <c r="J535" s="301"/>
      <c r="K535" s="296"/>
      <c r="L535" s="296"/>
      <c r="M535" s="296"/>
      <c r="N535" s="296"/>
      <c r="O535" s="296"/>
      <c r="P535" s="296"/>
      <c r="Q535" s="296"/>
      <c r="R535" s="296"/>
      <c r="S535" s="296"/>
      <c r="T535" s="296"/>
      <c r="U535" s="296"/>
      <c r="V535" s="296"/>
      <c r="W535" s="296"/>
    </row>
    <row r="536" spans="1:23" ht="15.75" customHeight="1" x14ac:dyDescent="0.25">
      <c r="A536" s="296"/>
      <c r="B536" s="296"/>
      <c r="C536" s="296"/>
      <c r="D536" s="296"/>
      <c r="E536" s="296"/>
      <c r="F536" s="296"/>
      <c r="G536" s="301"/>
      <c r="H536" s="559"/>
      <c r="I536" s="296"/>
      <c r="J536" s="301"/>
      <c r="K536" s="296"/>
      <c r="L536" s="296"/>
      <c r="M536" s="296"/>
      <c r="N536" s="296"/>
      <c r="O536" s="296"/>
      <c r="P536" s="296"/>
      <c r="Q536" s="296"/>
      <c r="R536" s="296"/>
      <c r="S536" s="296"/>
      <c r="T536" s="296"/>
      <c r="U536" s="296"/>
      <c r="V536" s="296"/>
      <c r="W536" s="296"/>
    </row>
    <row r="537" spans="1:23" ht="15.75" customHeight="1" x14ac:dyDescent="0.25">
      <c r="A537" s="296"/>
      <c r="B537" s="296"/>
      <c r="C537" s="296"/>
      <c r="D537" s="296"/>
      <c r="E537" s="296"/>
      <c r="F537" s="296"/>
      <c r="G537" s="301"/>
      <c r="H537" s="559"/>
      <c r="I537" s="296"/>
      <c r="J537" s="301"/>
      <c r="K537" s="296"/>
      <c r="L537" s="296"/>
      <c r="M537" s="296"/>
      <c r="N537" s="296"/>
      <c r="O537" s="296"/>
      <c r="P537" s="296"/>
      <c r="Q537" s="296"/>
      <c r="R537" s="296"/>
      <c r="S537" s="296"/>
      <c r="T537" s="296"/>
      <c r="U537" s="296"/>
      <c r="V537" s="296"/>
      <c r="W537" s="296"/>
    </row>
    <row r="538" spans="1:23" ht="15.75" customHeight="1" x14ac:dyDescent="0.25">
      <c r="A538" s="296"/>
      <c r="B538" s="296"/>
      <c r="C538" s="296"/>
      <c r="D538" s="296"/>
      <c r="E538" s="296"/>
      <c r="F538" s="296"/>
      <c r="G538" s="301"/>
      <c r="H538" s="559"/>
      <c r="I538" s="296"/>
      <c r="J538" s="301"/>
      <c r="K538" s="296"/>
      <c r="L538" s="296"/>
      <c r="M538" s="296"/>
      <c r="N538" s="296"/>
      <c r="O538" s="296"/>
      <c r="P538" s="296"/>
      <c r="Q538" s="296"/>
      <c r="R538" s="296"/>
      <c r="S538" s="296"/>
      <c r="T538" s="296"/>
      <c r="U538" s="296"/>
      <c r="V538" s="296"/>
      <c r="W538" s="296"/>
    </row>
    <row r="539" spans="1:23" ht="15.75" customHeight="1" x14ac:dyDescent="0.25">
      <c r="A539" s="296"/>
      <c r="B539" s="296"/>
      <c r="C539" s="296"/>
      <c r="D539" s="296"/>
      <c r="E539" s="296"/>
      <c r="F539" s="296"/>
      <c r="G539" s="301"/>
      <c r="H539" s="559"/>
      <c r="I539" s="296"/>
      <c r="J539" s="301"/>
      <c r="K539" s="296"/>
      <c r="L539" s="296"/>
      <c r="M539" s="296"/>
      <c r="N539" s="296"/>
      <c r="O539" s="296"/>
      <c r="P539" s="296"/>
      <c r="Q539" s="296"/>
      <c r="R539" s="296"/>
      <c r="S539" s="296"/>
      <c r="T539" s="296"/>
      <c r="U539" s="296"/>
      <c r="V539" s="296"/>
      <c r="W539" s="296"/>
    </row>
    <row r="540" spans="1:23" ht="15.75" customHeight="1" x14ac:dyDescent="0.25">
      <c r="A540" s="296"/>
      <c r="B540" s="296"/>
      <c r="C540" s="296"/>
      <c r="D540" s="296"/>
      <c r="E540" s="296"/>
      <c r="F540" s="296"/>
      <c r="G540" s="301"/>
      <c r="H540" s="559"/>
      <c r="I540" s="296"/>
      <c r="J540" s="301"/>
      <c r="K540" s="296"/>
      <c r="L540" s="296"/>
      <c r="M540" s="296"/>
      <c r="N540" s="296"/>
      <c r="O540" s="296"/>
      <c r="P540" s="296"/>
      <c r="Q540" s="296"/>
      <c r="R540" s="296"/>
      <c r="S540" s="296"/>
      <c r="T540" s="296"/>
      <c r="U540" s="296"/>
      <c r="V540" s="296"/>
      <c r="W540" s="296"/>
    </row>
    <row r="541" spans="1:23" ht="15.75" customHeight="1" x14ac:dyDescent="0.25">
      <c r="A541" s="296"/>
      <c r="B541" s="296"/>
      <c r="C541" s="296"/>
      <c r="D541" s="296"/>
      <c r="E541" s="296"/>
      <c r="F541" s="296"/>
      <c r="G541" s="301"/>
      <c r="H541" s="559"/>
      <c r="I541" s="296"/>
      <c r="J541" s="301"/>
      <c r="K541" s="296"/>
      <c r="L541" s="296"/>
      <c r="M541" s="296"/>
      <c r="N541" s="296"/>
      <c r="O541" s="296"/>
      <c r="P541" s="296"/>
      <c r="Q541" s="296"/>
      <c r="R541" s="296"/>
      <c r="S541" s="296"/>
      <c r="T541" s="296"/>
      <c r="U541" s="296"/>
      <c r="V541" s="296"/>
      <c r="W541" s="296"/>
    </row>
    <row r="542" spans="1:23" ht="15.75" customHeight="1" x14ac:dyDescent="0.25">
      <c r="A542" s="296"/>
      <c r="B542" s="296"/>
      <c r="C542" s="296"/>
      <c r="D542" s="296"/>
      <c r="E542" s="296"/>
      <c r="F542" s="296"/>
      <c r="G542" s="301"/>
      <c r="H542" s="559"/>
      <c r="I542" s="296"/>
      <c r="J542" s="301"/>
      <c r="K542" s="296"/>
      <c r="L542" s="296"/>
      <c r="M542" s="296"/>
      <c r="N542" s="296"/>
      <c r="O542" s="296"/>
      <c r="P542" s="296"/>
      <c r="Q542" s="296"/>
      <c r="R542" s="296"/>
      <c r="S542" s="296"/>
      <c r="T542" s="296"/>
      <c r="U542" s="296"/>
      <c r="V542" s="296"/>
      <c r="W542" s="296"/>
    </row>
    <row r="543" spans="1:23" ht="15.75" customHeight="1" x14ac:dyDescent="0.25">
      <c r="A543" s="296"/>
      <c r="B543" s="296"/>
      <c r="C543" s="296"/>
      <c r="D543" s="296"/>
      <c r="E543" s="296"/>
      <c r="F543" s="296"/>
      <c r="G543" s="301"/>
      <c r="H543" s="559"/>
      <c r="I543" s="296"/>
      <c r="J543" s="301"/>
      <c r="K543" s="296"/>
      <c r="L543" s="296"/>
      <c r="M543" s="296"/>
      <c r="N543" s="296"/>
      <c r="O543" s="296"/>
      <c r="P543" s="296"/>
      <c r="Q543" s="296"/>
      <c r="R543" s="296"/>
      <c r="S543" s="296"/>
      <c r="T543" s="296"/>
      <c r="U543" s="296"/>
      <c r="V543" s="296"/>
      <c r="W543" s="296"/>
    </row>
    <row r="544" spans="1:23" ht="15.75" customHeight="1" x14ac:dyDescent="0.25">
      <c r="A544" s="296"/>
      <c r="B544" s="296"/>
      <c r="C544" s="296"/>
      <c r="D544" s="296"/>
      <c r="E544" s="296"/>
      <c r="F544" s="296"/>
      <c r="G544" s="301"/>
      <c r="H544" s="559"/>
      <c r="I544" s="296"/>
      <c r="J544" s="301"/>
      <c r="K544" s="296"/>
      <c r="L544" s="296"/>
      <c r="M544" s="296"/>
      <c r="N544" s="296"/>
      <c r="O544" s="296"/>
      <c r="P544" s="296"/>
      <c r="Q544" s="296"/>
      <c r="R544" s="296"/>
      <c r="S544" s="296"/>
      <c r="T544" s="296"/>
      <c r="U544" s="296"/>
      <c r="V544" s="296"/>
      <c r="W544" s="296"/>
    </row>
    <row r="545" spans="1:23" ht="15.75" customHeight="1" x14ac:dyDescent="0.25">
      <c r="A545" s="296"/>
      <c r="B545" s="296"/>
      <c r="C545" s="296"/>
      <c r="D545" s="296"/>
      <c r="E545" s="296"/>
      <c r="F545" s="296"/>
      <c r="G545" s="301"/>
      <c r="H545" s="559"/>
      <c r="I545" s="296"/>
      <c r="J545" s="301"/>
      <c r="K545" s="296"/>
      <c r="L545" s="296"/>
      <c r="M545" s="296"/>
      <c r="N545" s="296"/>
      <c r="O545" s="296"/>
      <c r="P545" s="296"/>
      <c r="Q545" s="296"/>
      <c r="R545" s="296"/>
      <c r="S545" s="296"/>
      <c r="T545" s="296"/>
      <c r="U545" s="296"/>
      <c r="V545" s="296"/>
      <c r="W545" s="296"/>
    </row>
    <row r="546" spans="1:23" ht="15.75" customHeight="1" x14ac:dyDescent="0.25">
      <c r="A546" s="296"/>
      <c r="B546" s="296"/>
      <c r="C546" s="296"/>
      <c r="D546" s="296"/>
      <c r="E546" s="296"/>
      <c r="F546" s="296"/>
      <c r="G546" s="301"/>
      <c r="H546" s="559"/>
      <c r="I546" s="296"/>
      <c r="J546" s="301"/>
      <c r="K546" s="296"/>
      <c r="L546" s="296"/>
      <c r="M546" s="296"/>
      <c r="N546" s="296"/>
      <c r="O546" s="296"/>
      <c r="P546" s="296"/>
      <c r="Q546" s="296"/>
      <c r="R546" s="296"/>
      <c r="S546" s="296"/>
      <c r="T546" s="296"/>
      <c r="U546" s="296"/>
      <c r="V546" s="296"/>
      <c r="W546" s="296"/>
    </row>
    <row r="547" spans="1:23" ht="15.75" customHeight="1" x14ac:dyDescent="0.25">
      <c r="A547" s="296"/>
      <c r="B547" s="296"/>
      <c r="C547" s="296"/>
      <c r="D547" s="296"/>
      <c r="E547" s="296"/>
      <c r="F547" s="296"/>
      <c r="G547" s="301"/>
      <c r="H547" s="559"/>
      <c r="I547" s="296"/>
      <c r="J547" s="301"/>
      <c r="K547" s="296"/>
      <c r="L547" s="296"/>
      <c r="M547" s="296"/>
      <c r="N547" s="296"/>
      <c r="O547" s="296"/>
      <c r="P547" s="296"/>
      <c r="Q547" s="296"/>
      <c r="R547" s="296"/>
      <c r="S547" s="296"/>
      <c r="T547" s="296"/>
      <c r="U547" s="296"/>
      <c r="V547" s="296"/>
      <c r="W547" s="296"/>
    </row>
    <row r="548" spans="1:23" ht="15.75" customHeight="1" x14ac:dyDescent="0.25">
      <c r="A548" s="296"/>
      <c r="B548" s="296"/>
      <c r="C548" s="296"/>
      <c r="D548" s="296"/>
      <c r="E548" s="296"/>
      <c r="F548" s="296"/>
      <c r="G548" s="301"/>
      <c r="H548" s="559"/>
      <c r="I548" s="296"/>
      <c r="J548" s="301"/>
      <c r="K548" s="296"/>
      <c r="L548" s="296"/>
      <c r="M548" s="296"/>
      <c r="N548" s="296"/>
      <c r="O548" s="296"/>
      <c r="P548" s="296"/>
      <c r="Q548" s="296"/>
      <c r="R548" s="296"/>
      <c r="S548" s="296"/>
      <c r="T548" s="296"/>
      <c r="U548" s="296"/>
      <c r="V548" s="296"/>
      <c r="W548" s="296"/>
    </row>
    <row r="549" spans="1:23" ht="15.75" customHeight="1" x14ac:dyDescent="0.25">
      <c r="A549" s="296"/>
      <c r="B549" s="296"/>
      <c r="C549" s="296"/>
      <c r="D549" s="296"/>
      <c r="E549" s="296"/>
      <c r="F549" s="296"/>
      <c r="G549" s="301"/>
      <c r="H549" s="559"/>
      <c r="I549" s="296"/>
      <c r="J549" s="301"/>
      <c r="K549" s="296"/>
      <c r="L549" s="296"/>
      <c r="M549" s="296"/>
      <c r="N549" s="296"/>
      <c r="O549" s="296"/>
      <c r="P549" s="296"/>
      <c r="Q549" s="296"/>
      <c r="R549" s="296"/>
      <c r="S549" s="296"/>
      <c r="T549" s="296"/>
      <c r="U549" s="296"/>
      <c r="V549" s="296"/>
      <c r="W549" s="296"/>
    </row>
    <row r="550" spans="1:23" ht="15.75" customHeight="1" x14ac:dyDescent="0.25">
      <c r="A550" s="296"/>
      <c r="B550" s="296"/>
      <c r="C550" s="296"/>
      <c r="D550" s="296"/>
      <c r="E550" s="296"/>
      <c r="F550" s="296"/>
      <c r="G550" s="301"/>
      <c r="H550" s="559"/>
      <c r="I550" s="296"/>
      <c r="J550" s="301"/>
      <c r="K550" s="296"/>
      <c r="L550" s="296"/>
      <c r="M550" s="296"/>
      <c r="N550" s="296"/>
      <c r="O550" s="296"/>
      <c r="P550" s="296"/>
      <c r="Q550" s="296"/>
      <c r="R550" s="296"/>
      <c r="S550" s="296"/>
      <c r="T550" s="296"/>
      <c r="U550" s="296"/>
      <c r="V550" s="296"/>
      <c r="W550" s="296"/>
    </row>
    <row r="551" spans="1:23" ht="15.75" customHeight="1" x14ac:dyDescent="0.25">
      <c r="A551" s="296"/>
      <c r="B551" s="296"/>
      <c r="C551" s="296"/>
      <c r="D551" s="296"/>
      <c r="E551" s="296"/>
      <c r="F551" s="296"/>
      <c r="G551" s="301"/>
      <c r="H551" s="559"/>
      <c r="I551" s="296"/>
      <c r="J551" s="301"/>
      <c r="K551" s="296"/>
      <c r="L551" s="296"/>
      <c r="M551" s="296"/>
      <c r="N551" s="296"/>
      <c r="O551" s="296"/>
      <c r="P551" s="296"/>
      <c r="Q551" s="296"/>
      <c r="R551" s="296"/>
      <c r="S551" s="296"/>
      <c r="T551" s="296"/>
      <c r="U551" s="296"/>
      <c r="V551" s="296"/>
      <c r="W551" s="296"/>
    </row>
    <row r="552" spans="1:23" ht="15.75" customHeight="1" x14ac:dyDescent="0.25">
      <c r="A552" s="296"/>
      <c r="B552" s="296"/>
      <c r="C552" s="296"/>
      <c r="D552" s="296"/>
      <c r="E552" s="296"/>
      <c r="F552" s="296"/>
      <c r="G552" s="301"/>
      <c r="H552" s="559"/>
      <c r="I552" s="296"/>
      <c r="J552" s="301"/>
      <c r="K552" s="296"/>
      <c r="L552" s="296"/>
      <c r="M552" s="296"/>
      <c r="N552" s="296"/>
      <c r="O552" s="296"/>
      <c r="P552" s="296"/>
      <c r="Q552" s="296"/>
      <c r="R552" s="296"/>
      <c r="S552" s="296"/>
      <c r="T552" s="296"/>
      <c r="U552" s="296"/>
      <c r="V552" s="296"/>
      <c r="W552" s="296"/>
    </row>
    <row r="553" spans="1:23" ht="15.75" customHeight="1" x14ac:dyDescent="0.25">
      <c r="A553" s="296"/>
      <c r="B553" s="296"/>
      <c r="C553" s="296"/>
      <c r="D553" s="296"/>
      <c r="E553" s="296"/>
      <c r="F553" s="296"/>
      <c r="G553" s="301"/>
      <c r="H553" s="559"/>
      <c r="I553" s="296"/>
      <c r="J553" s="301"/>
      <c r="K553" s="296"/>
      <c r="L553" s="296"/>
      <c r="M553" s="296"/>
      <c r="N553" s="296"/>
      <c r="O553" s="296"/>
      <c r="P553" s="296"/>
      <c r="Q553" s="296"/>
      <c r="R553" s="296"/>
      <c r="S553" s="296"/>
      <c r="T553" s="296"/>
      <c r="U553" s="296"/>
      <c r="V553" s="296"/>
      <c r="W553" s="296"/>
    </row>
    <row r="554" spans="1:23" ht="15.75" customHeight="1" x14ac:dyDescent="0.25">
      <c r="A554" s="296"/>
      <c r="B554" s="296"/>
      <c r="C554" s="296"/>
      <c r="D554" s="296"/>
      <c r="E554" s="296"/>
      <c r="F554" s="296"/>
      <c r="G554" s="301"/>
      <c r="H554" s="559"/>
      <c r="I554" s="296"/>
      <c r="J554" s="301"/>
      <c r="K554" s="296"/>
      <c r="L554" s="296"/>
      <c r="M554" s="296"/>
      <c r="N554" s="296"/>
      <c r="O554" s="296"/>
      <c r="P554" s="296"/>
      <c r="Q554" s="296"/>
      <c r="R554" s="296"/>
      <c r="S554" s="296"/>
      <c r="T554" s="296"/>
      <c r="U554" s="296"/>
      <c r="V554" s="296"/>
      <c r="W554" s="296"/>
    </row>
    <row r="555" spans="1:23" ht="15.75" customHeight="1" x14ac:dyDescent="0.25">
      <c r="A555" s="296"/>
      <c r="B555" s="296"/>
      <c r="C555" s="296"/>
      <c r="D555" s="296"/>
      <c r="E555" s="296"/>
      <c r="F555" s="296"/>
      <c r="G555" s="301"/>
      <c r="H555" s="559"/>
      <c r="I555" s="296"/>
      <c r="J555" s="301"/>
      <c r="K555" s="296"/>
      <c r="L555" s="296"/>
      <c r="M555" s="296"/>
      <c r="N555" s="296"/>
      <c r="O555" s="296"/>
      <c r="P555" s="296"/>
      <c r="Q555" s="296"/>
      <c r="R555" s="296"/>
      <c r="S555" s="296"/>
      <c r="T555" s="296"/>
      <c r="U555" s="296"/>
      <c r="V555" s="296"/>
      <c r="W555" s="296"/>
    </row>
    <row r="556" spans="1:23" ht="15.75" customHeight="1" x14ac:dyDescent="0.25">
      <c r="A556" s="296"/>
      <c r="B556" s="296"/>
      <c r="C556" s="296"/>
      <c r="D556" s="296"/>
      <c r="E556" s="296"/>
      <c r="F556" s="296"/>
      <c r="G556" s="301"/>
      <c r="H556" s="559"/>
      <c r="I556" s="296"/>
      <c r="J556" s="301"/>
      <c r="K556" s="296"/>
      <c r="L556" s="296"/>
      <c r="M556" s="296"/>
      <c r="N556" s="296"/>
      <c r="O556" s="296"/>
      <c r="P556" s="296"/>
      <c r="Q556" s="296"/>
      <c r="R556" s="296"/>
      <c r="S556" s="296"/>
      <c r="T556" s="296"/>
      <c r="U556" s="296"/>
      <c r="V556" s="296"/>
      <c r="W556" s="296"/>
    </row>
    <row r="557" spans="1:23" ht="15.75" customHeight="1" x14ac:dyDescent="0.25">
      <c r="A557" s="296"/>
      <c r="B557" s="296"/>
      <c r="C557" s="296"/>
      <c r="D557" s="296"/>
      <c r="E557" s="296"/>
      <c r="F557" s="296"/>
      <c r="G557" s="301"/>
      <c r="H557" s="559"/>
      <c r="I557" s="296"/>
      <c r="J557" s="301"/>
      <c r="K557" s="296"/>
      <c r="L557" s="296"/>
      <c r="M557" s="296"/>
      <c r="N557" s="296"/>
      <c r="O557" s="296"/>
      <c r="P557" s="296"/>
      <c r="Q557" s="296"/>
      <c r="R557" s="296"/>
      <c r="S557" s="296"/>
      <c r="T557" s="296"/>
      <c r="U557" s="296"/>
      <c r="V557" s="296"/>
      <c r="W557" s="296"/>
    </row>
    <row r="558" spans="1:23" ht="15.75" customHeight="1" x14ac:dyDescent="0.25">
      <c r="A558" s="296"/>
      <c r="B558" s="296"/>
      <c r="C558" s="296"/>
      <c r="D558" s="296"/>
      <c r="E558" s="296"/>
      <c r="F558" s="296"/>
      <c r="G558" s="301"/>
      <c r="H558" s="559"/>
      <c r="I558" s="296"/>
      <c r="J558" s="301"/>
      <c r="K558" s="296"/>
      <c r="L558" s="296"/>
      <c r="M558" s="296"/>
      <c r="N558" s="296"/>
      <c r="O558" s="296"/>
      <c r="P558" s="296"/>
      <c r="Q558" s="296"/>
      <c r="R558" s="296"/>
      <c r="S558" s="296"/>
      <c r="T558" s="296"/>
      <c r="U558" s="296"/>
      <c r="V558" s="296"/>
      <c r="W558" s="296"/>
    </row>
    <row r="559" spans="1:23" ht="15.75" customHeight="1" x14ac:dyDescent="0.25">
      <c r="A559" s="296"/>
      <c r="B559" s="296"/>
      <c r="C559" s="296"/>
      <c r="D559" s="296"/>
      <c r="E559" s="296"/>
      <c r="F559" s="296"/>
      <c r="G559" s="301"/>
      <c r="H559" s="559"/>
      <c r="I559" s="296"/>
      <c r="J559" s="301"/>
      <c r="K559" s="296"/>
      <c r="L559" s="296"/>
      <c r="M559" s="296"/>
      <c r="N559" s="296"/>
      <c r="O559" s="296"/>
      <c r="P559" s="296"/>
      <c r="Q559" s="296"/>
      <c r="R559" s="296"/>
      <c r="S559" s="296"/>
      <c r="T559" s="296"/>
      <c r="U559" s="296"/>
      <c r="V559" s="296"/>
      <c r="W559" s="296"/>
    </row>
    <row r="560" spans="1:23" ht="15.75" customHeight="1" x14ac:dyDescent="0.25">
      <c r="A560" s="296"/>
      <c r="B560" s="296"/>
      <c r="C560" s="296"/>
      <c r="D560" s="296"/>
      <c r="E560" s="296"/>
      <c r="F560" s="296"/>
      <c r="G560" s="301"/>
      <c r="H560" s="559"/>
      <c r="I560" s="296"/>
      <c r="J560" s="301"/>
      <c r="K560" s="296"/>
      <c r="L560" s="296"/>
      <c r="M560" s="296"/>
      <c r="N560" s="296"/>
      <c r="O560" s="296"/>
      <c r="P560" s="296"/>
      <c r="Q560" s="296"/>
      <c r="R560" s="296"/>
      <c r="S560" s="296"/>
      <c r="T560" s="296"/>
      <c r="U560" s="296"/>
      <c r="V560" s="296"/>
      <c r="W560" s="296"/>
    </row>
    <row r="561" spans="1:23" ht="15.75" customHeight="1" x14ac:dyDescent="0.25">
      <c r="A561" s="296"/>
      <c r="B561" s="296"/>
      <c r="C561" s="296"/>
      <c r="D561" s="296"/>
      <c r="E561" s="296"/>
      <c r="F561" s="296"/>
      <c r="G561" s="301"/>
      <c r="H561" s="559"/>
      <c r="I561" s="296"/>
      <c r="J561" s="301"/>
      <c r="K561" s="296"/>
      <c r="L561" s="296"/>
      <c r="M561" s="296"/>
      <c r="N561" s="296"/>
      <c r="O561" s="296"/>
      <c r="P561" s="296"/>
      <c r="Q561" s="296"/>
      <c r="R561" s="296"/>
      <c r="S561" s="296"/>
      <c r="T561" s="296"/>
      <c r="U561" s="296"/>
      <c r="V561" s="296"/>
      <c r="W561" s="296"/>
    </row>
    <row r="562" spans="1:23" ht="15.75" customHeight="1" x14ac:dyDescent="0.25">
      <c r="A562" s="296"/>
      <c r="B562" s="296"/>
      <c r="C562" s="296"/>
      <c r="D562" s="296"/>
      <c r="E562" s="296"/>
      <c r="F562" s="296"/>
      <c r="G562" s="301"/>
      <c r="H562" s="559"/>
      <c r="I562" s="296"/>
      <c r="J562" s="301"/>
      <c r="K562" s="296"/>
      <c r="L562" s="296"/>
      <c r="M562" s="296"/>
      <c r="N562" s="296"/>
      <c r="O562" s="296"/>
      <c r="P562" s="296"/>
      <c r="Q562" s="296"/>
      <c r="R562" s="296"/>
      <c r="S562" s="296"/>
      <c r="T562" s="296"/>
      <c r="U562" s="296"/>
      <c r="V562" s="296"/>
      <c r="W562" s="296"/>
    </row>
    <row r="563" spans="1:23" ht="15.75" customHeight="1" x14ac:dyDescent="0.25">
      <c r="A563" s="296"/>
      <c r="B563" s="296"/>
      <c r="C563" s="296"/>
      <c r="D563" s="296"/>
      <c r="E563" s="296"/>
      <c r="F563" s="296"/>
      <c r="G563" s="301"/>
      <c r="H563" s="559"/>
      <c r="I563" s="296"/>
      <c r="J563" s="301"/>
      <c r="K563" s="296"/>
      <c r="L563" s="296"/>
      <c r="M563" s="296"/>
      <c r="N563" s="296"/>
      <c r="O563" s="296"/>
      <c r="P563" s="296"/>
      <c r="Q563" s="296"/>
      <c r="R563" s="296"/>
      <c r="S563" s="296"/>
      <c r="T563" s="296"/>
      <c r="U563" s="296"/>
      <c r="V563" s="296"/>
      <c r="W563" s="296"/>
    </row>
    <row r="564" spans="1:23" ht="15.75" customHeight="1" x14ac:dyDescent="0.25">
      <c r="A564" s="296"/>
      <c r="B564" s="296"/>
      <c r="C564" s="296"/>
      <c r="D564" s="296"/>
      <c r="E564" s="296"/>
      <c r="F564" s="296"/>
      <c r="G564" s="301"/>
      <c r="H564" s="559"/>
      <c r="I564" s="296"/>
      <c r="J564" s="301"/>
      <c r="K564" s="296"/>
      <c r="L564" s="296"/>
      <c r="M564" s="296"/>
      <c r="N564" s="296"/>
      <c r="O564" s="296"/>
      <c r="P564" s="296"/>
      <c r="Q564" s="296"/>
      <c r="R564" s="296"/>
      <c r="S564" s="296"/>
      <c r="T564" s="296"/>
      <c r="U564" s="296"/>
      <c r="V564" s="296"/>
      <c r="W564" s="296"/>
    </row>
    <row r="565" spans="1:23" ht="15.75" customHeight="1" x14ac:dyDescent="0.25">
      <c r="A565" s="296"/>
      <c r="B565" s="296"/>
      <c r="C565" s="296"/>
      <c r="D565" s="296"/>
      <c r="E565" s="296"/>
      <c r="F565" s="296"/>
      <c r="G565" s="301"/>
      <c r="H565" s="559"/>
      <c r="I565" s="296"/>
      <c r="J565" s="301"/>
      <c r="K565" s="296"/>
      <c r="L565" s="296"/>
      <c r="M565" s="296"/>
      <c r="N565" s="296"/>
      <c r="O565" s="296"/>
      <c r="P565" s="296"/>
      <c r="Q565" s="296"/>
      <c r="R565" s="296"/>
      <c r="S565" s="296"/>
      <c r="T565" s="296"/>
      <c r="U565" s="296"/>
      <c r="V565" s="296"/>
      <c r="W565" s="296"/>
    </row>
    <row r="566" spans="1:23" ht="15.75" customHeight="1" x14ac:dyDescent="0.25">
      <c r="A566" s="296"/>
      <c r="B566" s="296"/>
      <c r="C566" s="296"/>
      <c r="D566" s="296"/>
      <c r="E566" s="296"/>
      <c r="F566" s="296"/>
      <c r="G566" s="301"/>
      <c r="H566" s="559"/>
      <c r="I566" s="296"/>
      <c r="J566" s="301"/>
      <c r="K566" s="296"/>
      <c r="L566" s="296"/>
      <c r="M566" s="296"/>
      <c r="N566" s="296"/>
      <c r="O566" s="296"/>
      <c r="P566" s="296"/>
      <c r="Q566" s="296"/>
      <c r="R566" s="296"/>
      <c r="S566" s="296"/>
      <c r="T566" s="296"/>
      <c r="U566" s="296"/>
      <c r="V566" s="296"/>
      <c r="W566" s="296"/>
    </row>
    <row r="567" spans="1:23" ht="15.75" customHeight="1" x14ac:dyDescent="0.25">
      <c r="A567" s="296"/>
      <c r="B567" s="296"/>
      <c r="C567" s="296"/>
      <c r="D567" s="296"/>
      <c r="E567" s="296"/>
      <c r="F567" s="296"/>
      <c r="G567" s="301"/>
      <c r="H567" s="559"/>
      <c r="I567" s="296"/>
      <c r="J567" s="301"/>
      <c r="K567" s="296"/>
      <c r="L567" s="296"/>
      <c r="M567" s="296"/>
      <c r="N567" s="296"/>
      <c r="O567" s="296"/>
      <c r="P567" s="296"/>
      <c r="Q567" s="296"/>
      <c r="R567" s="296"/>
      <c r="S567" s="296"/>
      <c r="T567" s="296"/>
      <c r="U567" s="296"/>
      <c r="V567" s="296"/>
      <c r="W567" s="296"/>
    </row>
    <row r="568" spans="1:23" ht="15.75" customHeight="1" x14ac:dyDescent="0.25">
      <c r="A568" s="296"/>
      <c r="B568" s="296"/>
      <c r="C568" s="296"/>
      <c r="D568" s="296"/>
      <c r="E568" s="296"/>
      <c r="F568" s="296"/>
      <c r="G568" s="301"/>
      <c r="H568" s="559"/>
      <c r="I568" s="296"/>
      <c r="J568" s="301"/>
      <c r="K568" s="296"/>
      <c r="L568" s="296"/>
      <c r="M568" s="296"/>
      <c r="N568" s="296"/>
      <c r="O568" s="296"/>
      <c r="P568" s="296"/>
      <c r="Q568" s="296"/>
      <c r="R568" s="296"/>
      <c r="S568" s="296"/>
      <c r="T568" s="296"/>
      <c r="U568" s="296"/>
      <c r="V568" s="296"/>
      <c r="W568" s="296"/>
    </row>
    <row r="569" spans="1:23" ht="15.75" customHeight="1" x14ac:dyDescent="0.25">
      <c r="A569" s="296"/>
      <c r="B569" s="296"/>
      <c r="C569" s="296"/>
      <c r="D569" s="296"/>
      <c r="E569" s="296"/>
      <c r="F569" s="296"/>
      <c r="G569" s="301"/>
      <c r="H569" s="559"/>
      <c r="I569" s="296"/>
      <c r="J569" s="301"/>
      <c r="K569" s="296"/>
      <c r="L569" s="296"/>
      <c r="M569" s="296"/>
      <c r="N569" s="296"/>
      <c r="O569" s="296"/>
      <c r="P569" s="296"/>
      <c r="Q569" s="296"/>
      <c r="R569" s="296"/>
      <c r="S569" s="296"/>
      <c r="T569" s="296"/>
      <c r="U569" s="296"/>
      <c r="V569" s="296"/>
      <c r="W569" s="296"/>
    </row>
    <row r="570" spans="1:23" ht="15.75" customHeight="1" x14ac:dyDescent="0.25">
      <c r="A570" s="296"/>
      <c r="B570" s="296"/>
      <c r="C570" s="296"/>
      <c r="D570" s="296"/>
      <c r="E570" s="296"/>
      <c r="F570" s="296"/>
      <c r="G570" s="301"/>
      <c r="H570" s="559"/>
      <c r="I570" s="296"/>
      <c r="J570" s="301"/>
      <c r="K570" s="296"/>
      <c r="L570" s="296"/>
      <c r="M570" s="296"/>
      <c r="N570" s="296"/>
      <c r="O570" s="296"/>
      <c r="P570" s="296"/>
      <c r="Q570" s="296"/>
      <c r="R570" s="296"/>
      <c r="S570" s="296"/>
      <c r="T570" s="296"/>
      <c r="U570" s="296"/>
      <c r="V570" s="296"/>
      <c r="W570" s="296"/>
    </row>
    <row r="571" spans="1:23" ht="15.75" customHeight="1" x14ac:dyDescent="0.25">
      <c r="A571" s="296"/>
      <c r="B571" s="296"/>
      <c r="C571" s="296"/>
      <c r="D571" s="296"/>
      <c r="E571" s="296"/>
      <c r="F571" s="296"/>
      <c r="G571" s="301"/>
      <c r="H571" s="559"/>
      <c r="I571" s="296"/>
      <c r="J571" s="301"/>
      <c r="K571" s="296"/>
      <c r="L571" s="296"/>
      <c r="M571" s="296"/>
      <c r="N571" s="296"/>
      <c r="O571" s="296"/>
      <c r="P571" s="296"/>
      <c r="Q571" s="296"/>
      <c r="R571" s="296"/>
      <c r="S571" s="296"/>
      <c r="T571" s="296"/>
      <c r="U571" s="296"/>
      <c r="V571" s="296"/>
      <c r="W571" s="296"/>
    </row>
    <row r="572" spans="1:23" ht="15.75" customHeight="1" x14ac:dyDescent="0.25">
      <c r="A572" s="296"/>
      <c r="B572" s="296"/>
      <c r="C572" s="296"/>
      <c r="D572" s="296"/>
      <c r="E572" s="296"/>
      <c r="F572" s="296"/>
      <c r="G572" s="301"/>
      <c r="H572" s="559"/>
      <c r="I572" s="296"/>
      <c r="J572" s="301"/>
      <c r="K572" s="296"/>
      <c r="L572" s="296"/>
      <c r="M572" s="296"/>
      <c r="N572" s="296"/>
      <c r="O572" s="296"/>
      <c r="P572" s="296"/>
      <c r="Q572" s="296"/>
      <c r="R572" s="296"/>
      <c r="S572" s="296"/>
      <c r="T572" s="296"/>
      <c r="U572" s="296"/>
      <c r="V572" s="296"/>
      <c r="W572" s="296"/>
    </row>
    <row r="573" spans="1:23" ht="15.75" customHeight="1" x14ac:dyDescent="0.25">
      <c r="A573" s="296"/>
      <c r="B573" s="296"/>
      <c r="C573" s="296"/>
      <c r="D573" s="296"/>
      <c r="E573" s="296"/>
      <c r="F573" s="296"/>
      <c r="G573" s="301"/>
      <c r="H573" s="559"/>
      <c r="I573" s="296"/>
      <c r="J573" s="301"/>
      <c r="K573" s="296"/>
      <c r="L573" s="296"/>
      <c r="M573" s="296"/>
      <c r="N573" s="296"/>
      <c r="O573" s="296"/>
      <c r="P573" s="296"/>
      <c r="Q573" s="296"/>
      <c r="R573" s="296"/>
      <c r="S573" s="296"/>
      <c r="T573" s="296"/>
      <c r="U573" s="296"/>
      <c r="V573" s="296"/>
      <c r="W573" s="296"/>
    </row>
    <row r="574" spans="1:23" ht="15.75" customHeight="1" x14ac:dyDescent="0.25">
      <c r="A574" s="296"/>
      <c r="B574" s="296"/>
      <c r="C574" s="296"/>
      <c r="D574" s="296"/>
      <c r="E574" s="296"/>
      <c r="F574" s="296"/>
      <c r="G574" s="301"/>
      <c r="H574" s="559"/>
      <c r="I574" s="296"/>
      <c r="J574" s="301"/>
      <c r="K574" s="296"/>
      <c r="L574" s="296"/>
      <c r="M574" s="296"/>
      <c r="N574" s="296"/>
      <c r="O574" s="296"/>
      <c r="P574" s="296"/>
      <c r="Q574" s="296"/>
      <c r="R574" s="296"/>
      <c r="S574" s="296"/>
      <c r="T574" s="296"/>
      <c r="U574" s="296"/>
      <c r="V574" s="296"/>
      <c r="W574" s="296"/>
    </row>
    <row r="575" spans="1:23" ht="15.75" customHeight="1" x14ac:dyDescent="0.25">
      <c r="A575" s="296"/>
      <c r="B575" s="296"/>
      <c r="C575" s="296"/>
      <c r="D575" s="296"/>
      <c r="E575" s="296"/>
      <c r="F575" s="296"/>
      <c r="G575" s="301"/>
      <c r="H575" s="559"/>
      <c r="I575" s="296"/>
      <c r="J575" s="301"/>
      <c r="K575" s="296"/>
      <c r="L575" s="296"/>
      <c r="M575" s="296"/>
      <c r="N575" s="296"/>
      <c r="O575" s="296"/>
      <c r="P575" s="296"/>
      <c r="Q575" s="296"/>
      <c r="R575" s="296"/>
      <c r="S575" s="296"/>
      <c r="T575" s="296"/>
      <c r="U575" s="296"/>
      <c r="V575" s="296"/>
      <c r="W575" s="296"/>
    </row>
    <row r="576" spans="1:23" ht="15.75" customHeight="1" x14ac:dyDescent="0.25">
      <c r="A576" s="296"/>
      <c r="B576" s="296"/>
      <c r="C576" s="296"/>
      <c r="D576" s="296"/>
      <c r="E576" s="296"/>
      <c r="F576" s="296"/>
      <c r="G576" s="301"/>
      <c r="H576" s="559"/>
      <c r="I576" s="296"/>
      <c r="J576" s="301"/>
      <c r="K576" s="296"/>
      <c r="L576" s="296"/>
      <c r="M576" s="296"/>
      <c r="N576" s="296"/>
      <c r="O576" s="296"/>
      <c r="P576" s="296"/>
      <c r="Q576" s="296"/>
      <c r="R576" s="296"/>
      <c r="S576" s="296"/>
      <c r="T576" s="296"/>
      <c r="U576" s="296"/>
      <c r="V576" s="296"/>
      <c r="W576" s="296"/>
    </row>
    <row r="577" spans="1:23" ht="15.75" customHeight="1" x14ac:dyDescent="0.25">
      <c r="A577" s="296"/>
      <c r="B577" s="296"/>
      <c r="C577" s="296"/>
      <c r="D577" s="296"/>
      <c r="E577" s="296"/>
      <c r="F577" s="296"/>
      <c r="G577" s="301"/>
      <c r="H577" s="559"/>
      <c r="I577" s="296"/>
      <c r="J577" s="301"/>
      <c r="K577" s="296"/>
      <c r="L577" s="296"/>
      <c r="M577" s="296"/>
      <c r="N577" s="296"/>
      <c r="O577" s="296"/>
      <c r="P577" s="296"/>
      <c r="Q577" s="296"/>
      <c r="R577" s="296"/>
      <c r="S577" s="296"/>
      <c r="T577" s="296"/>
      <c r="U577" s="296"/>
      <c r="V577" s="296"/>
      <c r="W577" s="296"/>
    </row>
    <row r="578" spans="1:23" ht="15.75" customHeight="1" x14ac:dyDescent="0.25">
      <c r="A578" s="296"/>
      <c r="B578" s="296"/>
      <c r="C578" s="296"/>
      <c r="D578" s="296"/>
      <c r="E578" s="296"/>
      <c r="F578" s="296"/>
      <c r="G578" s="301"/>
      <c r="H578" s="559"/>
      <c r="I578" s="296"/>
      <c r="J578" s="301"/>
      <c r="K578" s="296"/>
      <c r="L578" s="296"/>
      <c r="M578" s="296"/>
      <c r="N578" s="296"/>
      <c r="O578" s="296"/>
      <c r="P578" s="296"/>
      <c r="Q578" s="296"/>
      <c r="R578" s="296"/>
      <c r="S578" s="296"/>
      <c r="T578" s="296"/>
      <c r="U578" s="296"/>
      <c r="V578" s="296"/>
      <c r="W578" s="296"/>
    </row>
    <row r="579" spans="1:23" ht="15.75" customHeight="1" x14ac:dyDescent="0.25">
      <c r="A579" s="296"/>
      <c r="B579" s="296"/>
      <c r="C579" s="296"/>
      <c r="D579" s="296"/>
      <c r="E579" s="296"/>
      <c r="F579" s="296"/>
      <c r="G579" s="301"/>
      <c r="H579" s="559"/>
      <c r="I579" s="296"/>
      <c r="J579" s="301"/>
      <c r="K579" s="296"/>
      <c r="L579" s="296"/>
      <c r="M579" s="296"/>
      <c r="N579" s="296"/>
      <c r="O579" s="296"/>
      <c r="P579" s="296"/>
      <c r="Q579" s="296"/>
      <c r="R579" s="296"/>
      <c r="S579" s="296"/>
      <c r="T579" s="296"/>
      <c r="U579" s="296"/>
      <c r="V579" s="296"/>
      <c r="W579" s="296"/>
    </row>
    <row r="580" spans="1:23" ht="15.75" customHeight="1" x14ac:dyDescent="0.25">
      <c r="A580" s="296"/>
      <c r="B580" s="296"/>
      <c r="C580" s="296"/>
      <c r="D580" s="296"/>
      <c r="E580" s="296"/>
      <c r="F580" s="296"/>
      <c r="G580" s="301"/>
      <c r="H580" s="559"/>
      <c r="I580" s="296"/>
      <c r="J580" s="301"/>
      <c r="K580" s="296"/>
      <c r="L580" s="296"/>
      <c r="M580" s="296"/>
      <c r="N580" s="296"/>
      <c r="O580" s="296"/>
      <c r="P580" s="296"/>
      <c r="Q580" s="296"/>
      <c r="R580" s="296"/>
      <c r="S580" s="296"/>
      <c r="T580" s="296"/>
      <c r="U580" s="296"/>
      <c r="V580" s="296"/>
      <c r="W580" s="296"/>
    </row>
    <row r="581" spans="1:23" ht="15.75" customHeight="1" x14ac:dyDescent="0.25">
      <c r="A581" s="296"/>
      <c r="B581" s="296"/>
      <c r="C581" s="296"/>
      <c r="D581" s="296"/>
      <c r="E581" s="296"/>
      <c r="F581" s="296"/>
      <c r="G581" s="301"/>
      <c r="H581" s="559"/>
      <c r="I581" s="296"/>
      <c r="J581" s="301"/>
      <c r="K581" s="296"/>
      <c r="L581" s="296"/>
      <c r="M581" s="296"/>
      <c r="N581" s="296"/>
      <c r="O581" s="296"/>
      <c r="P581" s="296"/>
      <c r="Q581" s="296"/>
      <c r="R581" s="296"/>
      <c r="S581" s="296"/>
      <c r="T581" s="296"/>
      <c r="U581" s="296"/>
      <c r="V581" s="296"/>
      <c r="W581" s="296"/>
    </row>
    <row r="582" spans="1:23" ht="15.75" customHeight="1" x14ac:dyDescent="0.25">
      <c r="A582" s="296"/>
      <c r="B582" s="296"/>
      <c r="C582" s="296"/>
      <c r="D582" s="296"/>
      <c r="E582" s="296"/>
      <c r="F582" s="296"/>
      <c r="G582" s="301"/>
      <c r="H582" s="559"/>
      <c r="I582" s="296"/>
      <c r="J582" s="301"/>
      <c r="K582" s="296"/>
      <c r="L582" s="296"/>
      <c r="M582" s="296"/>
      <c r="N582" s="296"/>
      <c r="O582" s="296"/>
      <c r="P582" s="296"/>
      <c r="Q582" s="296"/>
      <c r="R582" s="296"/>
      <c r="S582" s="296"/>
      <c r="T582" s="296"/>
      <c r="U582" s="296"/>
      <c r="V582" s="296"/>
      <c r="W582" s="296"/>
    </row>
    <row r="583" spans="1:23" ht="15.75" customHeight="1" x14ac:dyDescent="0.25">
      <c r="A583" s="296"/>
      <c r="B583" s="296"/>
      <c r="C583" s="296"/>
      <c r="D583" s="296"/>
      <c r="E583" s="296"/>
      <c r="F583" s="296"/>
      <c r="G583" s="301"/>
      <c r="H583" s="559"/>
      <c r="I583" s="296"/>
      <c r="J583" s="301"/>
      <c r="K583" s="296"/>
      <c r="L583" s="296"/>
      <c r="M583" s="296"/>
      <c r="N583" s="296"/>
      <c r="O583" s="296"/>
      <c r="P583" s="296"/>
      <c r="Q583" s="296"/>
      <c r="R583" s="296"/>
      <c r="S583" s="296"/>
      <c r="T583" s="296"/>
      <c r="U583" s="296"/>
      <c r="V583" s="296"/>
      <c r="W583" s="296"/>
    </row>
    <row r="584" spans="1:23" ht="15.75" customHeight="1" x14ac:dyDescent="0.25">
      <c r="A584" s="296"/>
      <c r="B584" s="296"/>
      <c r="C584" s="296"/>
      <c r="D584" s="296"/>
      <c r="E584" s="296"/>
      <c r="F584" s="296"/>
      <c r="G584" s="301"/>
      <c r="H584" s="559"/>
      <c r="I584" s="296"/>
      <c r="J584" s="301"/>
      <c r="K584" s="296"/>
      <c r="L584" s="296"/>
      <c r="M584" s="296"/>
      <c r="N584" s="296"/>
      <c r="O584" s="296"/>
      <c r="P584" s="296"/>
      <c r="Q584" s="296"/>
      <c r="R584" s="296"/>
      <c r="S584" s="296"/>
      <c r="T584" s="296"/>
      <c r="U584" s="296"/>
      <c r="V584" s="296"/>
      <c r="W584" s="296"/>
    </row>
    <row r="585" spans="1:23" ht="15.75" customHeight="1" x14ac:dyDescent="0.25">
      <c r="A585" s="296"/>
      <c r="B585" s="296"/>
      <c r="C585" s="296"/>
      <c r="D585" s="296"/>
      <c r="E585" s="296"/>
      <c r="F585" s="296"/>
      <c r="G585" s="301"/>
      <c r="H585" s="559"/>
      <c r="I585" s="296"/>
      <c r="J585" s="301"/>
      <c r="K585" s="296"/>
      <c r="L585" s="296"/>
      <c r="M585" s="296"/>
      <c r="N585" s="296"/>
      <c r="O585" s="296"/>
      <c r="P585" s="296"/>
      <c r="Q585" s="296"/>
      <c r="R585" s="296"/>
      <c r="S585" s="296"/>
      <c r="T585" s="296"/>
      <c r="U585" s="296"/>
      <c r="V585" s="296"/>
      <c r="W585" s="296"/>
    </row>
    <row r="586" spans="1:23" ht="15.75" customHeight="1" x14ac:dyDescent="0.25">
      <c r="A586" s="296"/>
      <c r="B586" s="296"/>
      <c r="C586" s="296"/>
      <c r="D586" s="296"/>
      <c r="E586" s="296"/>
      <c r="F586" s="296"/>
      <c r="G586" s="301"/>
      <c r="H586" s="559"/>
      <c r="I586" s="296"/>
      <c r="J586" s="301"/>
      <c r="K586" s="296"/>
      <c r="L586" s="296"/>
      <c r="M586" s="296"/>
      <c r="N586" s="296"/>
      <c r="O586" s="296"/>
      <c r="P586" s="296"/>
      <c r="Q586" s="296"/>
      <c r="R586" s="296"/>
      <c r="S586" s="296"/>
      <c r="T586" s="296"/>
      <c r="U586" s="296"/>
      <c r="V586" s="296"/>
      <c r="W586" s="296"/>
    </row>
    <row r="587" spans="1:23" ht="15.75" customHeight="1" x14ac:dyDescent="0.25">
      <c r="A587" s="296"/>
      <c r="B587" s="296"/>
      <c r="C587" s="296"/>
      <c r="D587" s="296"/>
      <c r="E587" s="296"/>
      <c r="F587" s="296"/>
      <c r="G587" s="301"/>
      <c r="H587" s="559"/>
      <c r="I587" s="296"/>
      <c r="J587" s="301"/>
      <c r="K587" s="296"/>
      <c r="L587" s="296"/>
      <c r="M587" s="296"/>
      <c r="N587" s="296"/>
      <c r="O587" s="296"/>
      <c r="P587" s="296"/>
      <c r="Q587" s="296"/>
      <c r="R587" s="296"/>
      <c r="S587" s="296"/>
      <c r="T587" s="296"/>
      <c r="U587" s="296"/>
      <c r="V587" s="296"/>
      <c r="W587" s="296"/>
    </row>
    <row r="588" spans="1:23" ht="15.75" customHeight="1" x14ac:dyDescent="0.25">
      <c r="A588" s="296"/>
      <c r="B588" s="296"/>
      <c r="C588" s="296"/>
      <c r="D588" s="296"/>
      <c r="E588" s="296"/>
      <c r="F588" s="296"/>
      <c r="G588" s="301"/>
      <c r="H588" s="559"/>
      <c r="I588" s="296"/>
      <c r="J588" s="301"/>
      <c r="K588" s="296"/>
      <c r="L588" s="296"/>
      <c r="M588" s="296"/>
      <c r="N588" s="296"/>
      <c r="O588" s="296"/>
      <c r="P588" s="296"/>
      <c r="Q588" s="296"/>
      <c r="R588" s="296"/>
      <c r="S588" s="296"/>
      <c r="T588" s="296"/>
      <c r="U588" s="296"/>
      <c r="V588" s="296"/>
      <c r="W588" s="296"/>
    </row>
    <row r="589" spans="1:23" ht="15.75" customHeight="1" x14ac:dyDescent="0.25">
      <c r="A589" s="296"/>
      <c r="B589" s="296"/>
      <c r="C589" s="296"/>
      <c r="D589" s="296"/>
      <c r="E589" s="296"/>
      <c r="F589" s="296"/>
      <c r="G589" s="301"/>
      <c r="H589" s="559"/>
      <c r="I589" s="296"/>
      <c r="J589" s="301"/>
      <c r="K589" s="296"/>
      <c r="L589" s="296"/>
      <c r="M589" s="296"/>
      <c r="N589" s="296"/>
      <c r="O589" s="296"/>
      <c r="P589" s="296"/>
      <c r="Q589" s="296"/>
      <c r="R589" s="296"/>
      <c r="S589" s="296"/>
      <c r="T589" s="296"/>
      <c r="U589" s="296"/>
      <c r="V589" s="296"/>
      <c r="W589" s="296"/>
    </row>
    <row r="590" spans="1:23" ht="15.75" customHeight="1" x14ac:dyDescent="0.25">
      <c r="A590" s="296"/>
      <c r="B590" s="296"/>
      <c r="C590" s="296"/>
      <c r="D590" s="296"/>
      <c r="E590" s="296"/>
      <c r="F590" s="296"/>
      <c r="G590" s="301"/>
      <c r="H590" s="559"/>
      <c r="I590" s="296"/>
      <c r="J590" s="301"/>
      <c r="K590" s="296"/>
      <c r="L590" s="296"/>
      <c r="M590" s="296"/>
      <c r="N590" s="296"/>
      <c r="O590" s="296"/>
      <c r="P590" s="296"/>
      <c r="Q590" s="296"/>
      <c r="R590" s="296"/>
      <c r="S590" s="296"/>
      <c r="T590" s="296"/>
      <c r="U590" s="296"/>
      <c r="V590" s="296"/>
      <c r="W590" s="296"/>
    </row>
    <row r="591" spans="1:23" ht="15.75" customHeight="1" x14ac:dyDescent="0.25">
      <c r="A591" s="296"/>
      <c r="B591" s="296"/>
      <c r="C591" s="296"/>
      <c r="D591" s="296"/>
      <c r="E591" s="296"/>
      <c r="F591" s="296"/>
      <c r="G591" s="301"/>
      <c r="H591" s="559"/>
      <c r="I591" s="296"/>
      <c r="J591" s="301"/>
      <c r="K591" s="296"/>
      <c r="L591" s="296"/>
      <c r="M591" s="296"/>
      <c r="N591" s="296"/>
      <c r="O591" s="296"/>
      <c r="P591" s="296"/>
      <c r="Q591" s="296"/>
      <c r="R591" s="296"/>
      <c r="S591" s="296"/>
      <c r="T591" s="296"/>
      <c r="U591" s="296"/>
      <c r="V591" s="296"/>
      <c r="W591" s="296"/>
    </row>
    <row r="592" spans="1:23" ht="15.75" customHeight="1" x14ac:dyDescent="0.25">
      <c r="A592" s="296"/>
      <c r="B592" s="296"/>
      <c r="C592" s="296"/>
      <c r="D592" s="296"/>
      <c r="E592" s="296"/>
      <c r="F592" s="296"/>
      <c r="G592" s="301"/>
      <c r="H592" s="559"/>
      <c r="I592" s="296"/>
      <c r="J592" s="301"/>
      <c r="K592" s="296"/>
      <c r="L592" s="296"/>
      <c r="M592" s="296"/>
      <c r="N592" s="296"/>
      <c r="O592" s="296"/>
      <c r="P592" s="296"/>
      <c r="Q592" s="296"/>
      <c r="R592" s="296"/>
      <c r="S592" s="296"/>
      <c r="T592" s="296"/>
      <c r="U592" s="296"/>
      <c r="V592" s="296"/>
      <c r="W592" s="296"/>
    </row>
    <row r="593" spans="1:23" ht="15.75" customHeight="1" x14ac:dyDescent="0.25">
      <c r="A593" s="296"/>
      <c r="B593" s="296"/>
      <c r="C593" s="296"/>
      <c r="D593" s="296"/>
      <c r="E593" s="296"/>
      <c r="F593" s="296"/>
      <c r="G593" s="301"/>
      <c r="H593" s="559"/>
      <c r="I593" s="296"/>
      <c r="J593" s="301"/>
      <c r="K593" s="296"/>
      <c r="L593" s="296"/>
      <c r="M593" s="296"/>
      <c r="N593" s="296"/>
      <c r="O593" s="296"/>
      <c r="P593" s="296"/>
      <c r="Q593" s="296"/>
      <c r="R593" s="296"/>
      <c r="S593" s="296"/>
      <c r="T593" s="296"/>
      <c r="U593" s="296"/>
      <c r="V593" s="296"/>
      <c r="W593" s="296"/>
    </row>
    <row r="594" spans="1:23" ht="15.75" customHeight="1" x14ac:dyDescent="0.25">
      <c r="A594" s="296"/>
      <c r="B594" s="296"/>
      <c r="C594" s="296"/>
      <c r="D594" s="296"/>
      <c r="E594" s="296"/>
      <c r="F594" s="296"/>
      <c r="G594" s="301"/>
      <c r="H594" s="559"/>
      <c r="I594" s="296"/>
      <c r="J594" s="301"/>
      <c r="K594" s="296"/>
      <c r="L594" s="296"/>
      <c r="M594" s="296"/>
      <c r="N594" s="296"/>
      <c r="O594" s="296"/>
      <c r="P594" s="296"/>
      <c r="Q594" s="296"/>
      <c r="R594" s="296"/>
      <c r="S594" s="296"/>
      <c r="T594" s="296"/>
      <c r="U594" s="296"/>
      <c r="V594" s="296"/>
      <c r="W594" s="296"/>
    </row>
    <row r="595" spans="1:23" ht="15.75" customHeight="1" x14ac:dyDescent="0.25">
      <c r="A595" s="296"/>
      <c r="B595" s="296"/>
      <c r="C595" s="296"/>
      <c r="D595" s="296"/>
      <c r="E595" s="296"/>
      <c r="F595" s="296"/>
      <c r="G595" s="301"/>
      <c r="H595" s="559"/>
      <c r="I595" s="296"/>
      <c r="J595" s="301"/>
      <c r="K595" s="296"/>
      <c r="L595" s="296"/>
      <c r="M595" s="296"/>
      <c r="N595" s="296"/>
      <c r="O595" s="296"/>
      <c r="P595" s="296"/>
      <c r="Q595" s="296"/>
      <c r="R595" s="296"/>
      <c r="S595" s="296"/>
      <c r="T595" s="296"/>
      <c r="U595" s="296"/>
      <c r="V595" s="296"/>
      <c r="W595" s="296"/>
    </row>
    <row r="596" spans="1:23" ht="15.75" customHeight="1" x14ac:dyDescent="0.25">
      <c r="A596" s="296"/>
      <c r="B596" s="296"/>
      <c r="C596" s="296"/>
      <c r="D596" s="296"/>
      <c r="E596" s="296"/>
      <c r="F596" s="296"/>
      <c r="G596" s="301"/>
      <c r="H596" s="559"/>
      <c r="I596" s="296"/>
      <c r="J596" s="301"/>
      <c r="K596" s="296"/>
      <c r="L596" s="296"/>
      <c r="M596" s="296"/>
      <c r="N596" s="296"/>
      <c r="O596" s="296"/>
      <c r="P596" s="296"/>
      <c r="Q596" s="296"/>
      <c r="R596" s="296"/>
      <c r="S596" s="296"/>
      <c r="T596" s="296"/>
      <c r="U596" s="296"/>
      <c r="V596" s="296"/>
      <c r="W596" s="296"/>
    </row>
    <row r="597" spans="1:23" ht="15.75" customHeight="1" x14ac:dyDescent="0.25">
      <c r="A597" s="296"/>
      <c r="B597" s="296"/>
      <c r="C597" s="296"/>
      <c r="D597" s="296"/>
      <c r="E597" s="296"/>
      <c r="F597" s="296"/>
      <c r="G597" s="301"/>
      <c r="H597" s="559"/>
      <c r="I597" s="296"/>
      <c r="J597" s="301"/>
      <c r="K597" s="296"/>
      <c r="L597" s="296"/>
      <c r="M597" s="296"/>
      <c r="N597" s="296"/>
      <c r="O597" s="296"/>
      <c r="P597" s="296"/>
      <c r="Q597" s="296"/>
      <c r="R597" s="296"/>
      <c r="S597" s="296"/>
      <c r="T597" s="296"/>
      <c r="U597" s="296"/>
      <c r="V597" s="296"/>
      <c r="W597" s="296"/>
    </row>
    <row r="598" spans="1:23" ht="15.75" customHeight="1" x14ac:dyDescent="0.25">
      <c r="A598" s="296"/>
      <c r="B598" s="296"/>
      <c r="C598" s="296"/>
      <c r="D598" s="296"/>
      <c r="E598" s="296"/>
      <c r="F598" s="296"/>
      <c r="G598" s="301"/>
      <c r="H598" s="559"/>
      <c r="I598" s="296"/>
      <c r="J598" s="301"/>
      <c r="K598" s="296"/>
      <c r="L598" s="296"/>
      <c r="M598" s="296"/>
      <c r="N598" s="296"/>
      <c r="O598" s="296"/>
      <c r="P598" s="296"/>
      <c r="Q598" s="296"/>
      <c r="R598" s="296"/>
      <c r="S598" s="296"/>
      <c r="T598" s="296"/>
      <c r="U598" s="296"/>
      <c r="V598" s="296"/>
      <c r="W598" s="296"/>
    </row>
    <row r="599" spans="1:23" ht="15.75" customHeight="1" x14ac:dyDescent="0.25">
      <c r="A599" s="296"/>
      <c r="B599" s="296"/>
      <c r="C599" s="296"/>
      <c r="D599" s="296"/>
      <c r="E599" s="296"/>
      <c r="F599" s="296"/>
      <c r="G599" s="301"/>
      <c r="H599" s="559"/>
      <c r="I599" s="296"/>
      <c r="J599" s="301"/>
      <c r="K599" s="296"/>
      <c r="L599" s="296"/>
      <c r="M599" s="296"/>
      <c r="N599" s="296"/>
      <c r="O599" s="296"/>
      <c r="P599" s="296"/>
      <c r="Q599" s="296"/>
      <c r="R599" s="296"/>
      <c r="S599" s="296"/>
      <c r="T599" s="296"/>
      <c r="U599" s="296"/>
      <c r="V599" s="296"/>
      <c r="W599" s="296"/>
    </row>
    <row r="600" spans="1:23" ht="15.75" customHeight="1" x14ac:dyDescent="0.25">
      <c r="A600" s="296"/>
      <c r="B600" s="296"/>
      <c r="C600" s="296"/>
      <c r="D600" s="296"/>
      <c r="E600" s="296"/>
      <c r="F600" s="296"/>
      <c r="G600" s="301"/>
      <c r="H600" s="559"/>
      <c r="I600" s="296"/>
      <c r="J600" s="301"/>
      <c r="K600" s="296"/>
      <c r="L600" s="296"/>
      <c r="M600" s="296"/>
      <c r="N600" s="296"/>
      <c r="O600" s="296"/>
      <c r="P600" s="296"/>
      <c r="Q600" s="296"/>
      <c r="R600" s="296"/>
      <c r="S600" s="296"/>
      <c r="T600" s="296"/>
      <c r="U600" s="296"/>
      <c r="V600" s="296"/>
      <c r="W600" s="296"/>
    </row>
    <row r="601" spans="1:23" ht="15.75" customHeight="1" x14ac:dyDescent="0.25">
      <c r="A601" s="296"/>
      <c r="B601" s="296"/>
      <c r="C601" s="296"/>
      <c r="D601" s="296"/>
      <c r="E601" s="296"/>
      <c r="F601" s="296"/>
      <c r="G601" s="301"/>
      <c r="H601" s="559"/>
      <c r="I601" s="296"/>
      <c r="J601" s="301"/>
      <c r="K601" s="296"/>
      <c r="L601" s="296"/>
      <c r="M601" s="296"/>
      <c r="N601" s="296"/>
      <c r="O601" s="296"/>
      <c r="P601" s="296"/>
      <c r="Q601" s="296"/>
      <c r="R601" s="296"/>
      <c r="S601" s="296"/>
      <c r="T601" s="296"/>
      <c r="U601" s="296"/>
      <c r="V601" s="296"/>
      <c r="W601" s="296"/>
    </row>
    <row r="602" spans="1:23" ht="15.75" customHeight="1" x14ac:dyDescent="0.25">
      <c r="A602" s="296"/>
      <c r="B602" s="296"/>
      <c r="C602" s="296"/>
      <c r="D602" s="296"/>
      <c r="E602" s="296"/>
      <c r="F602" s="296"/>
      <c r="G602" s="301"/>
      <c r="H602" s="559"/>
      <c r="I602" s="296"/>
      <c r="J602" s="301"/>
      <c r="K602" s="296"/>
      <c r="L602" s="296"/>
      <c r="M602" s="296"/>
      <c r="N602" s="296"/>
      <c r="O602" s="296"/>
      <c r="P602" s="296"/>
      <c r="Q602" s="296"/>
      <c r="R602" s="296"/>
      <c r="S602" s="296"/>
      <c r="T602" s="296"/>
      <c r="U602" s="296"/>
      <c r="V602" s="296"/>
      <c r="W602" s="296"/>
    </row>
    <row r="603" spans="1:23" ht="15.75" customHeight="1" x14ac:dyDescent="0.25">
      <c r="A603" s="296"/>
      <c r="B603" s="296"/>
      <c r="C603" s="296"/>
      <c r="D603" s="296"/>
      <c r="E603" s="296"/>
      <c r="F603" s="296"/>
      <c r="G603" s="301"/>
      <c r="H603" s="559"/>
      <c r="I603" s="296"/>
      <c r="J603" s="301"/>
      <c r="K603" s="296"/>
      <c r="L603" s="296"/>
      <c r="M603" s="296"/>
      <c r="N603" s="296"/>
      <c r="O603" s="296"/>
      <c r="P603" s="296"/>
      <c r="Q603" s="296"/>
      <c r="R603" s="296"/>
      <c r="S603" s="296"/>
      <c r="T603" s="296"/>
      <c r="U603" s="296"/>
      <c r="V603" s="296"/>
      <c r="W603" s="296"/>
    </row>
    <row r="604" spans="1:23" ht="15.75" customHeight="1" x14ac:dyDescent="0.25">
      <c r="A604" s="296"/>
      <c r="B604" s="296"/>
      <c r="C604" s="296"/>
      <c r="D604" s="296"/>
      <c r="E604" s="296"/>
      <c r="F604" s="296"/>
      <c r="G604" s="301"/>
      <c r="H604" s="559"/>
      <c r="I604" s="296"/>
      <c r="J604" s="301"/>
      <c r="K604" s="296"/>
      <c r="L604" s="296"/>
      <c r="M604" s="296"/>
      <c r="N604" s="296"/>
      <c r="O604" s="296"/>
      <c r="P604" s="296"/>
      <c r="Q604" s="296"/>
      <c r="R604" s="296"/>
      <c r="S604" s="296"/>
      <c r="T604" s="296"/>
      <c r="U604" s="296"/>
      <c r="V604" s="296"/>
      <c r="W604" s="296"/>
    </row>
    <row r="605" spans="1:23" ht="15.75" customHeight="1" x14ac:dyDescent="0.25">
      <c r="A605" s="296"/>
      <c r="B605" s="296"/>
      <c r="C605" s="296"/>
      <c r="D605" s="296"/>
      <c r="E605" s="296"/>
      <c r="F605" s="296"/>
      <c r="G605" s="301"/>
      <c r="H605" s="559"/>
      <c r="I605" s="296"/>
      <c r="J605" s="301"/>
      <c r="K605" s="296"/>
      <c r="L605" s="296"/>
      <c r="M605" s="296"/>
      <c r="N605" s="296"/>
      <c r="O605" s="296"/>
      <c r="P605" s="296"/>
      <c r="Q605" s="296"/>
      <c r="R605" s="296"/>
      <c r="S605" s="296"/>
      <c r="T605" s="296"/>
      <c r="U605" s="296"/>
      <c r="V605" s="296"/>
      <c r="W605" s="296"/>
    </row>
    <row r="606" spans="1:23" ht="15.75" customHeight="1" x14ac:dyDescent="0.25">
      <c r="A606" s="296"/>
      <c r="B606" s="296"/>
      <c r="C606" s="296"/>
      <c r="D606" s="296"/>
      <c r="E606" s="296"/>
      <c r="F606" s="296"/>
      <c r="G606" s="301"/>
      <c r="H606" s="559"/>
      <c r="I606" s="296"/>
      <c r="J606" s="301"/>
      <c r="K606" s="296"/>
      <c r="L606" s="296"/>
      <c r="M606" s="296"/>
      <c r="N606" s="296"/>
      <c r="O606" s="296"/>
      <c r="P606" s="296"/>
      <c r="Q606" s="296"/>
      <c r="R606" s="296"/>
      <c r="S606" s="296"/>
      <c r="T606" s="296"/>
      <c r="U606" s="296"/>
      <c r="V606" s="296"/>
      <c r="W606" s="296"/>
    </row>
    <row r="607" spans="1:23" ht="15.75" customHeight="1" x14ac:dyDescent="0.25">
      <c r="A607" s="296"/>
      <c r="B607" s="296"/>
      <c r="C607" s="296"/>
      <c r="D607" s="296"/>
      <c r="E607" s="296"/>
      <c r="F607" s="296"/>
      <c r="G607" s="301"/>
      <c r="H607" s="559"/>
      <c r="I607" s="296"/>
      <c r="J607" s="301"/>
      <c r="K607" s="296"/>
      <c r="L607" s="296"/>
      <c r="M607" s="296"/>
      <c r="N607" s="296"/>
      <c r="O607" s="296"/>
      <c r="P607" s="296"/>
      <c r="Q607" s="296"/>
      <c r="R607" s="296"/>
      <c r="S607" s="296"/>
      <c r="T607" s="296"/>
      <c r="U607" s="296"/>
      <c r="V607" s="296"/>
      <c r="W607" s="296"/>
    </row>
    <row r="608" spans="1:23" ht="15.75" customHeight="1" x14ac:dyDescent="0.25">
      <c r="A608" s="296"/>
      <c r="B608" s="296"/>
      <c r="C608" s="296"/>
      <c r="D608" s="296"/>
      <c r="E608" s="296"/>
      <c r="F608" s="296"/>
      <c r="G608" s="301"/>
      <c r="H608" s="559"/>
      <c r="I608" s="296"/>
      <c r="J608" s="301"/>
      <c r="K608" s="296"/>
      <c r="L608" s="296"/>
      <c r="M608" s="296"/>
      <c r="N608" s="296"/>
      <c r="O608" s="296"/>
      <c r="P608" s="296"/>
      <c r="Q608" s="296"/>
      <c r="R608" s="296"/>
      <c r="S608" s="296"/>
      <c r="T608" s="296"/>
      <c r="U608" s="296"/>
      <c r="V608" s="296"/>
      <c r="W608" s="296"/>
    </row>
    <row r="609" spans="1:23" ht="15.75" customHeight="1" x14ac:dyDescent="0.25">
      <c r="A609" s="296"/>
      <c r="B609" s="296"/>
      <c r="C609" s="296"/>
      <c r="D609" s="296"/>
      <c r="E609" s="296"/>
      <c r="F609" s="296"/>
      <c r="G609" s="301"/>
      <c r="H609" s="559"/>
      <c r="I609" s="296"/>
      <c r="J609" s="301"/>
      <c r="K609" s="296"/>
      <c r="L609" s="296"/>
      <c r="M609" s="296"/>
      <c r="N609" s="296"/>
      <c r="O609" s="296"/>
      <c r="P609" s="296"/>
      <c r="Q609" s="296"/>
      <c r="R609" s="296"/>
      <c r="S609" s="296"/>
      <c r="T609" s="296"/>
      <c r="U609" s="296"/>
      <c r="V609" s="296"/>
      <c r="W609" s="296"/>
    </row>
    <row r="610" spans="1:23" ht="15.75" customHeight="1" x14ac:dyDescent="0.25">
      <c r="A610" s="296"/>
      <c r="B610" s="296"/>
      <c r="C610" s="296"/>
      <c r="D610" s="296"/>
      <c r="E610" s="296"/>
      <c r="F610" s="296"/>
      <c r="G610" s="301"/>
      <c r="H610" s="559"/>
      <c r="I610" s="296"/>
      <c r="J610" s="301"/>
      <c r="K610" s="296"/>
      <c r="L610" s="296"/>
      <c r="M610" s="296"/>
      <c r="N610" s="296"/>
      <c r="O610" s="296"/>
      <c r="P610" s="296"/>
      <c r="Q610" s="296"/>
      <c r="R610" s="296"/>
      <c r="S610" s="296"/>
      <c r="T610" s="296"/>
      <c r="U610" s="296"/>
      <c r="V610" s="296"/>
      <c r="W610" s="296"/>
    </row>
    <row r="611" spans="1:23" ht="15.75" customHeight="1" x14ac:dyDescent="0.25">
      <c r="A611" s="296"/>
      <c r="B611" s="296"/>
      <c r="C611" s="296"/>
      <c r="D611" s="296"/>
      <c r="E611" s="296"/>
      <c r="F611" s="296"/>
      <c r="G611" s="301"/>
      <c r="H611" s="559"/>
      <c r="I611" s="296"/>
      <c r="J611" s="301"/>
      <c r="K611" s="296"/>
      <c r="L611" s="296"/>
      <c r="M611" s="296"/>
      <c r="N611" s="296"/>
      <c r="O611" s="296"/>
      <c r="P611" s="296"/>
      <c r="Q611" s="296"/>
      <c r="R611" s="296"/>
      <c r="S611" s="296"/>
      <c r="T611" s="296"/>
      <c r="U611" s="296"/>
      <c r="V611" s="296"/>
      <c r="W611" s="296"/>
    </row>
    <row r="612" spans="1:23" ht="15.75" customHeight="1" x14ac:dyDescent="0.25">
      <c r="A612" s="296"/>
      <c r="B612" s="296"/>
      <c r="C612" s="296"/>
      <c r="D612" s="296"/>
      <c r="E612" s="296"/>
      <c r="F612" s="296"/>
      <c r="G612" s="301"/>
      <c r="H612" s="559"/>
      <c r="I612" s="296"/>
      <c r="J612" s="301"/>
      <c r="K612" s="296"/>
      <c r="L612" s="296"/>
      <c r="M612" s="296"/>
      <c r="N612" s="296"/>
      <c r="O612" s="296"/>
      <c r="P612" s="296"/>
      <c r="Q612" s="296"/>
      <c r="R612" s="296"/>
      <c r="S612" s="296"/>
      <c r="T612" s="296"/>
      <c r="U612" s="296"/>
      <c r="V612" s="296"/>
      <c r="W612" s="296"/>
    </row>
    <row r="613" spans="1:23" ht="15.75" customHeight="1" x14ac:dyDescent="0.25">
      <c r="A613" s="296"/>
      <c r="B613" s="296"/>
      <c r="C613" s="296"/>
      <c r="D613" s="296"/>
      <c r="E613" s="296"/>
      <c r="F613" s="296"/>
      <c r="G613" s="301"/>
      <c r="H613" s="559"/>
      <c r="I613" s="296"/>
      <c r="J613" s="301"/>
      <c r="K613" s="296"/>
      <c r="L613" s="296"/>
      <c r="M613" s="296"/>
      <c r="N613" s="296"/>
      <c r="O613" s="296"/>
      <c r="P613" s="296"/>
      <c r="Q613" s="296"/>
      <c r="R613" s="296"/>
      <c r="S613" s="296"/>
      <c r="T613" s="296"/>
      <c r="U613" s="296"/>
      <c r="V613" s="296"/>
      <c r="W613" s="296"/>
    </row>
    <row r="614" spans="1:23" ht="15.75" customHeight="1" x14ac:dyDescent="0.25">
      <c r="A614" s="296"/>
      <c r="B614" s="296"/>
      <c r="C614" s="296"/>
      <c r="D614" s="296"/>
      <c r="E614" s="296"/>
      <c r="F614" s="296"/>
      <c r="G614" s="301"/>
      <c r="H614" s="559"/>
      <c r="I614" s="296"/>
      <c r="J614" s="301"/>
      <c r="K614" s="296"/>
      <c r="L614" s="296"/>
      <c r="M614" s="296"/>
      <c r="N614" s="296"/>
      <c r="O614" s="296"/>
      <c r="P614" s="296"/>
      <c r="Q614" s="296"/>
      <c r="R614" s="296"/>
      <c r="S614" s="296"/>
      <c r="T614" s="296"/>
      <c r="U614" s="296"/>
      <c r="V614" s="296"/>
      <c r="W614" s="296"/>
    </row>
    <row r="615" spans="1:23" ht="15.75" customHeight="1" x14ac:dyDescent="0.25">
      <c r="A615" s="296"/>
      <c r="B615" s="296"/>
      <c r="C615" s="296"/>
      <c r="D615" s="296"/>
      <c r="E615" s="296"/>
      <c r="F615" s="296"/>
      <c r="G615" s="301"/>
      <c r="H615" s="559"/>
      <c r="I615" s="296"/>
      <c r="J615" s="301"/>
      <c r="K615" s="296"/>
      <c r="L615" s="296"/>
      <c r="M615" s="296"/>
      <c r="N615" s="296"/>
      <c r="O615" s="296"/>
      <c r="P615" s="296"/>
      <c r="Q615" s="296"/>
      <c r="R615" s="296"/>
      <c r="S615" s="296"/>
      <c r="T615" s="296"/>
      <c r="U615" s="296"/>
      <c r="V615" s="296"/>
      <c r="W615" s="296"/>
    </row>
    <row r="616" spans="1:23" ht="15.75" customHeight="1" x14ac:dyDescent="0.25">
      <c r="A616" s="296"/>
      <c r="B616" s="296"/>
      <c r="C616" s="296"/>
      <c r="D616" s="296"/>
      <c r="E616" s="296"/>
      <c r="F616" s="296"/>
      <c r="G616" s="301"/>
      <c r="H616" s="559"/>
      <c r="I616" s="296"/>
      <c r="J616" s="301"/>
      <c r="K616" s="296"/>
      <c r="L616" s="296"/>
      <c r="M616" s="296"/>
      <c r="N616" s="296"/>
      <c r="O616" s="296"/>
      <c r="P616" s="296"/>
      <c r="Q616" s="296"/>
      <c r="R616" s="296"/>
      <c r="S616" s="296"/>
      <c r="T616" s="296"/>
      <c r="U616" s="296"/>
      <c r="V616" s="296"/>
      <c r="W616" s="296"/>
    </row>
    <row r="617" spans="1:23" ht="15.75" customHeight="1" x14ac:dyDescent="0.25">
      <c r="A617" s="296"/>
      <c r="B617" s="296"/>
      <c r="C617" s="296"/>
      <c r="D617" s="296"/>
      <c r="E617" s="296"/>
      <c r="F617" s="296"/>
      <c r="G617" s="301"/>
      <c r="H617" s="559"/>
      <c r="I617" s="296"/>
      <c r="J617" s="301"/>
      <c r="K617" s="296"/>
      <c r="L617" s="296"/>
      <c r="M617" s="296"/>
      <c r="N617" s="296"/>
      <c r="O617" s="296"/>
      <c r="P617" s="296"/>
      <c r="Q617" s="296"/>
      <c r="R617" s="296"/>
      <c r="S617" s="296"/>
      <c r="T617" s="296"/>
      <c r="U617" s="296"/>
      <c r="V617" s="296"/>
      <c r="W617" s="296"/>
    </row>
    <row r="618" spans="1:23" ht="15.75" customHeight="1" x14ac:dyDescent="0.25">
      <c r="A618" s="296"/>
      <c r="B618" s="296"/>
      <c r="C618" s="296"/>
      <c r="D618" s="296"/>
      <c r="E618" s="296"/>
      <c r="F618" s="296"/>
      <c r="G618" s="301"/>
      <c r="H618" s="559"/>
      <c r="I618" s="296"/>
      <c r="J618" s="301"/>
      <c r="K618" s="296"/>
      <c r="L618" s="296"/>
      <c r="M618" s="296"/>
      <c r="N618" s="296"/>
      <c r="O618" s="296"/>
      <c r="P618" s="296"/>
      <c r="Q618" s="296"/>
      <c r="R618" s="296"/>
      <c r="S618" s="296"/>
      <c r="T618" s="296"/>
      <c r="U618" s="296"/>
      <c r="V618" s="296"/>
      <c r="W618" s="296"/>
    </row>
    <row r="619" spans="1:23" ht="15.75" customHeight="1" x14ac:dyDescent="0.25">
      <c r="A619" s="296"/>
      <c r="B619" s="296"/>
      <c r="C619" s="296"/>
      <c r="D619" s="296"/>
      <c r="E619" s="296"/>
      <c r="F619" s="296"/>
      <c r="G619" s="301"/>
      <c r="H619" s="559"/>
      <c r="I619" s="296"/>
      <c r="J619" s="301"/>
      <c r="K619" s="296"/>
      <c r="L619" s="296"/>
      <c r="M619" s="296"/>
      <c r="N619" s="296"/>
      <c r="O619" s="296"/>
      <c r="P619" s="296"/>
      <c r="Q619" s="296"/>
      <c r="R619" s="296"/>
      <c r="S619" s="296"/>
      <c r="T619" s="296"/>
      <c r="U619" s="296"/>
      <c r="V619" s="296"/>
      <c r="W619" s="296"/>
    </row>
    <row r="620" spans="1:23" ht="15.75" customHeight="1" x14ac:dyDescent="0.25">
      <c r="A620" s="296"/>
      <c r="B620" s="296"/>
      <c r="C620" s="296"/>
      <c r="D620" s="296"/>
      <c r="E620" s="296"/>
      <c r="F620" s="296"/>
      <c r="G620" s="301"/>
      <c r="H620" s="559"/>
      <c r="I620" s="296"/>
      <c r="J620" s="301"/>
      <c r="K620" s="296"/>
      <c r="L620" s="296"/>
      <c r="M620" s="296"/>
      <c r="N620" s="296"/>
      <c r="O620" s="296"/>
      <c r="P620" s="296"/>
      <c r="Q620" s="296"/>
      <c r="R620" s="296"/>
      <c r="S620" s="296"/>
      <c r="T620" s="296"/>
      <c r="U620" s="296"/>
      <c r="V620" s="296"/>
      <c r="W620" s="296"/>
    </row>
    <row r="621" spans="1:23" ht="15.75" customHeight="1" x14ac:dyDescent="0.25">
      <c r="A621" s="296"/>
      <c r="B621" s="296"/>
      <c r="C621" s="296"/>
      <c r="D621" s="296"/>
      <c r="E621" s="296"/>
      <c r="F621" s="296"/>
      <c r="G621" s="301"/>
      <c r="H621" s="559"/>
      <c r="I621" s="296"/>
      <c r="J621" s="301"/>
      <c r="K621" s="296"/>
      <c r="L621" s="296"/>
      <c r="M621" s="296"/>
      <c r="N621" s="296"/>
      <c r="O621" s="296"/>
      <c r="P621" s="296"/>
      <c r="Q621" s="296"/>
      <c r="R621" s="296"/>
      <c r="S621" s="296"/>
      <c r="T621" s="296"/>
      <c r="U621" s="296"/>
      <c r="V621" s="296"/>
      <c r="W621" s="296"/>
    </row>
    <row r="622" spans="1:23" ht="15.75" customHeight="1" x14ac:dyDescent="0.25">
      <c r="A622" s="296"/>
      <c r="B622" s="296"/>
      <c r="C622" s="296"/>
      <c r="D622" s="296"/>
      <c r="E622" s="296"/>
      <c r="F622" s="296"/>
      <c r="G622" s="301"/>
      <c r="H622" s="559"/>
      <c r="I622" s="296"/>
      <c r="J622" s="301"/>
      <c r="K622" s="296"/>
      <c r="L622" s="296"/>
      <c r="M622" s="296"/>
      <c r="N622" s="296"/>
      <c r="O622" s="296"/>
      <c r="P622" s="296"/>
      <c r="Q622" s="296"/>
      <c r="R622" s="296"/>
      <c r="S622" s="296"/>
      <c r="T622" s="296"/>
      <c r="U622" s="296"/>
      <c r="V622" s="296"/>
      <c r="W622" s="296"/>
    </row>
    <row r="623" spans="1:23" ht="15.75" customHeight="1" x14ac:dyDescent="0.25">
      <c r="A623" s="296"/>
      <c r="B623" s="296"/>
      <c r="C623" s="296"/>
      <c r="D623" s="296"/>
      <c r="E623" s="296"/>
      <c r="F623" s="296"/>
      <c r="G623" s="301"/>
      <c r="H623" s="559"/>
      <c r="I623" s="296"/>
      <c r="J623" s="301"/>
      <c r="K623" s="296"/>
      <c r="L623" s="296"/>
      <c r="M623" s="296"/>
      <c r="N623" s="296"/>
      <c r="O623" s="296"/>
      <c r="P623" s="296"/>
      <c r="Q623" s="296"/>
      <c r="R623" s="296"/>
      <c r="S623" s="296"/>
      <c r="T623" s="296"/>
      <c r="U623" s="296"/>
      <c r="V623" s="296"/>
      <c r="W623" s="296"/>
    </row>
    <row r="624" spans="1:23" ht="15.75" customHeight="1" x14ac:dyDescent="0.25">
      <c r="A624" s="296"/>
      <c r="B624" s="296"/>
      <c r="C624" s="296"/>
      <c r="D624" s="296"/>
      <c r="E624" s="296"/>
      <c r="F624" s="296"/>
      <c r="G624" s="301"/>
      <c r="H624" s="559"/>
      <c r="I624" s="296"/>
      <c r="J624" s="301"/>
      <c r="K624" s="296"/>
      <c r="L624" s="296"/>
      <c r="M624" s="296"/>
      <c r="N624" s="296"/>
      <c r="O624" s="296"/>
      <c r="P624" s="296"/>
      <c r="Q624" s="296"/>
      <c r="R624" s="296"/>
      <c r="S624" s="296"/>
      <c r="T624" s="296"/>
      <c r="U624" s="296"/>
      <c r="V624" s="296"/>
      <c r="W624" s="296"/>
    </row>
    <row r="625" spans="1:23" ht="15.75" customHeight="1" x14ac:dyDescent="0.25">
      <c r="A625" s="296"/>
      <c r="B625" s="296"/>
      <c r="C625" s="296"/>
      <c r="D625" s="296"/>
      <c r="E625" s="296"/>
      <c r="F625" s="296"/>
      <c r="G625" s="301"/>
      <c r="H625" s="559"/>
      <c r="I625" s="296"/>
      <c r="J625" s="301"/>
      <c r="K625" s="296"/>
      <c r="L625" s="296"/>
      <c r="M625" s="296"/>
      <c r="N625" s="296"/>
      <c r="O625" s="296"/>
      <c r="P625" s="296"/>
      <c r="Q625" s="296"/>
      <c r="R625" s="296"/>
      <c r="S625" s="296"/>
      <c r="T625" s="296"/>
      <c r="U625" s="296"/>
      <c r="V625" s="296"/>
      <c r="W625" s="296"/>
    </row>
    <row r="626" spans="1:23" ht="15.75" customHeight="1" x14ac:dyDescent="0.25">
      <c r="A626" s="296"/>
      <c r="B626" s="296"/>
      <c r="C626" s="296"/>
      <c r="D626" s="296"/>
      <c r="E626" s="296"/>
      <c r="F626" s="296"/>
      <c r="G626" s="301"/>
      <c r="H626" s="559"/>
      <c r="I626" s="296"/>
      <c r="J626" s="301"/>
      <c r="K626" s="296"/>
      <c r="L626" s="296"/>
      <c r="M626" s="296"/>
      <c r="N626" s="296"/>
      <c r="O626" s="296"/>
      <c r="P626" s="296"/>
      <c r="Q626" s="296"/>
      <c r="R626" s="296"/>
      <c r="S626" s="296"/>
      <c r="T626" s="296"/>
      <c r="U626" s="296"/>
      <c r="V626" s="296"/>
      <c r="W626" s="296"/>
    </row>
    <row r="627" spans="1:23" ht="15.75" customHeight="1" x14ac:dyDescent="0.25">
      <c r="A627" s="296"/>
      <c r="B627" s="296"/>
      <c r="C627" s="296"/>
      <c r="D627" s="296"/>
      <c r="E627" s="296"/>
      <c r="F627" s="296"/>
      <c r="G627" s="301"/>
      <c r="H627" s="559"/>
      <c r="I627" s="296"/>
      <c r="J627" s="301"/>
      <c r="K627" s="296"/>
      <c r="L627" s="296"/>
      <c r="M627" s="296"/>
      <c r="N627" s="296"/>
      <c r="O627" s="296"/>
      <c r="P627" s="296"/>
      <c r="Q627" s="296"/>
      <c r="R627" s="296"/>
      <c r="S627" s="296"/>
      <c r="T627" s="296"/>
      <c r="U627" s="296"/>
      <c r="V627" s="296"/>
      <c r="W627" s="296"/>
    </row>
    <row r="628" spans="1:23" ht="15.75" customHeight="1" x14ac:dyDescent="0.25">
      <c r="A628" s="296"/>
      <c r="B628" s="296"/>
      <c r="C628" s="296"/>
      <c r="D628" s="296"/>
      <c r="E628" s="296"/>
      <c r="F628" s="296"/>
      <c r="G628" s="301"/>
      <c r="H628" s="559"/>
      <c r="I628" s="296"/>
      <c r="J628" s="301"/>
      <c r="K628" s="296"/>
      <c r="L628" s="296"/>
      <c r="M628" s="296"/>
      <c r="N628" s="296"/>
      <c r="O628" s="296"/>
      <c r="P628" s="296"/>
      <c r="Q628" s="296"/>
      <c r="R628" s="296"/>
      <c r="S628" s="296"/>
      <c r="T628" s="296"/>
      <c r="U628" s="296"/>
      <c r="V628" s="296"/>
      <c r="W628" s="296"/>
    </row>
    <row r="629" spans="1:23" ht="15.75" customHeight="1" x14ac:dyDescent="0.25">
      <c r="A629" s="296"/>
      <c r="B629" s="296"/>
      <c r="C629" s="296"/>
      <c r="D629" s="296"/>
      <c r="E629" s="296"/>
      <c r="F629" s="296"/>
      <c r="G629" s="301"/>
      <c r="H629" s="559"/>
      <c r="I629" s="296"/>
      <c r="J629" s="301"/>
      <c r="K629" s="296"/>
      <c r="L629" s="296"/>
      <c r="M629" s="296"/>
      <c r="N629" s="296"/>
      <c r="O629" s="296"/>
      <c r="P629" s="296"/>
      <c r="Q629" s="296"/>
      <c r="R629" s="296"/>
      <c r="S629" s="296"/>
      <c r="T629" s="296"/>
      <c r="U629" s="296"/>
      <c r="V629" s="296"/>
      <c r="W629" s="296"/>
    </row>
    <row r="630" spans="1:23" ht="15.75" customHeight="1" x14ac:dyDescent="0.25">
      <c r="A630" s="296"/>
      <c r="B630" s="296"/>
      <c r="C630" s="296"/>
      <c r="D630" s="296"/>
      <c r="E630" s="296"/>
      <c r="F630" s="296"/>
      <c r="G630" s="301"/>
      <c r="H630" s="559"/>
      <c r="I630" s="296"/>
      <c r="J630" s="301"/>
      <c r="K630" s="296"/>
      <c r="L630" s="296"/>
      <c r="M630" s="296"/>
      <c r="N630" s="296"/>
      <c r="O630" s="296"/>
      <c r="P630" s="296"/>
      <c r="Q630" s="296"/>
      <c r="R630" s="296"/>
      <c r="S630" s="296"/>
      <c r="T630" s="296"/>
      <c r="U630" s="296"/>
      <c r="V630" s="296"/>
      <c r="W630" s="296"/>
    </row>
    <row r="631" spans="1:23" ht="15.75" customHeight="1" x14ac:dyDescent="0.25">
      <c r="A631" s="296"/>
      <c r="B631" s="296"/>
      <c r="C631" s="296"/>
      <c r="D631" s="296"/>
      <c r="E631" s="296"/>
      <c r="F631" s="296"/>
      <c r="G631" s="301"/>
      <c r="H631" s="559"/>
      <c r="I631" s="296"/>
      <c r="J631" s="301"/>
      <c r="K631" s="296"/>
      <c r="L631" s="296"/>
      <c r="M631" s="296"/>
      <c r="N631" s="296"/>
      <c r="O631" s="296"/>
      <c r="P631" s="296"/>
      <c r="Q631" s="296"/>
      <c r="R631" s="296"/>
      <c r="S631" s="296"/>
      <c r="T631" s="296"/>
      <c r="U631" s="296"/>
      <c r="V631" s="296"/>
      <c r="W631" s="296"/>
    </row>
    <row r="632" spans="1:23" ht="15.75" customHeight="1" x14ac:dyDescent="0.25">
      <c r="A632" s="296"/>
      <c r="B632" s="296"/>
      <c r="C632" s="296"/>
      <c r="D632" s="296"/>
      <c r="E632" s="296"/>
      <c r="F632" s="296"/>
      <c r="G632" s="301"/>
      <c r="H632" s="559"/>
      <c r="I632" s="296"/>
      <c r="J632" s="301"/>
      <c r="K632" s="296"/>
      <c r="L632" s="296"/>
      <c r="M632" s="296"/>
      <c r="N632" s="296"/>
      <c r="O632" s="296"/>
      <c r="P632" s="296"/>
      <c r="Q632" s="296"/>
      <c r="R632" s="296"/>
      <c r="S632" s="296"/>
      <c r="T632" s="296"/>
      <c r="U632" s="296"/>
      <c r="V632" s="296"/>
      <c r="W632" s="296"/>
    </row>
    <row r="633" spans="1:23" ht="15.75" customHeight="1" x14ac:dyDescent="0.25">
      <c r="A633" s="296"/>
      <c r="B633" s="296"/>
      <c r="C633" s="296"/>
      <c r="D633" s="296"/>
      <c r="E633" s="296"/>
      <c r="F633" s="296"/>
      <c r="G633" s="301"/>
      <c r="H633" s="559"/>
      <c r="I633" s="296"/>
      <c r="J633" s="301"/>
      <c r="K633" s="296"/>
      <c r="L633" s="296"/>
      <c r="M633" s="296"/>
      <c r="N633" s="296"/>
      <c r="O633" s="296"/>
      <c r="P633" s="296"/>
      <c r="Q633" s="296"/>
      <c r="R633" s="296"/>
      <c r="S633" s="296"/>
      <c r="T633" s="296"/>
      <c r="U633" s="296"/>
      <c r="V633" s="296"/>
      <c r="W633" s="296"/>
    </row>
    <row r="634" spans="1:23" ht="15.75" customHeight="1" x14ac:dyDescent="0.25">
      <c r="A634" s="296"/>
      <c r="B634" s="296"/>
      <c r="C634" s="296"/>
      <c r="D634" s="296"/>
      <c r="E634" s="296"/>
      <c r="F634" s="296"/>
      <c r="G634" s="301"/>
      <c r="H634" s="559"/>
      <c r="I634" s="296"/>
      <c r="J634" s="301"/>
      <c r="K634" s="296"/>
      <c r="L634" s="296"/>
      <c r="M634" s="296"/>
      <c r="N634" s="296"/>
      <c r="O634" s="296"/>
      <c r="P634" s="296"/>
      <c r="Q634" s="296"/>
      <c r="R634" s="296"/>
      <c r="S634" s="296"/>
      <c r="T634" s="296"/>
      <c r="U634" s="296"/>
      <c r="V634" s="296"/>
      <c r="W634" s="296"/>
    </row>
    <row r="635" spans="1:23" ht="15.75" customHeight="1" x14ac:dyDescent="0.25">
      <c r="A635" s="296"/>
      <c r="B635" s="296"/>
      <c r="C635" s="296"/>
      <c r="D635" s="296"/>
      <c r="E635" s="296"/>
      <c r="F635" s="296"/>
      <c r="G635" s="301"/>
      <c r="H635" s="559"/>
      <c r="I635" s="296"/>
      <c r="J635" s="301"/>
      <c r="K635" s="296"/>
      <c r="L635" s="296"/>
      <c r="M635" s="296"/>
      <c r="N635" s="296"/>
      <c r="O635" s="296"/>
      <c r="P635" s="296"/>
      <c r="Q635" s="296"/>
      <c r="R635" s="296"/>
      <c r="S635" s="296"/>
      <c r="T635" s="296"/>
      <c r="U635" s="296"/>
      <c r="V635" s="296"/>
      <c r="W635" s="296"/>
    </row>
    <row r="636" spans="1:23" ht="15.75" customHeight="1" x14ac:dyDescent="0.25">
      <c r="A636" s="296"/>
      <c r="B636" s="296"/>
      <c r="C636" s="296"/>
      <c r="D636" s="296"/>
      <c r="E636" s="296"/>
      <c r="F636" s="296"/>
      <c r="G636" s="301"/>
      <c r="H636" s="559"/>
      <c r="I636" s="296"/>
      <c r="J636" s="301"/>
      <c r="K636" s="296"/>
      <c r="L636" s="296"/>
      <c r="M636" s="296"/>
      <c r="N636" s="296"/>
      <c r="O636" s="296"/>
      <c r="P636" s="296"/>
      <c r="Q636" s="296"/>
      <c r="R636" s="296"/>
      <c r="S636" s="296"/>
      <c r="T636" s="296"/>
      <c r="U636" s="296"/>
      <c r="V636" s="296"/>
      <c r="W636" s="296"/>
    </row>
    <row r="637" spans="1:23" ht="15.75" customHeight="1" x14ac:dyDescent="0.25">
      <c r="A637" s="296"/>
      <c r="B637" s="296"/>
      <c r="C637" s="296"/>
      <c r="D637" s="296"/>
      <c r="E637" s="296"/>
      <c r="F637" s="296"/>
      <c r="G637" s="301"/>
      <c r="H637" s="559"/>
      <c r="I637" s="296"/>
      <c r="J637" s="301"/>
      <c r="K637" s="296"/>
      <c r="L637" s="296"/>
      <c r="M637" s="296"/>
      <c r="N637" s="296"/>
      <c r="O637" s="296"/>
      <c r="P637" s="296"/>
      <c r="Q637" s="296"/>
      <c r="R637" s="296"/>
      <c r="S637" s="296"/>
      <c r="T637" s="296"/>
      <c r="U637" s="296"/>
      <c r="V637" s="296"/>
      <c r="W637" s="296"/>
    </row>
    <row r="638" spans="1:23" ht="15.75" customHeight="1" x14ac:dyDescent="0.25">
      <c r="A638" s="296"/>
      <c r="B638" s="296"/>
      <c r="C638" s="296"/>
      <c r="D638" s="296"/>
      <c r="E638" s="296"/>
      <c r="F638" s="296"/>
      <c r="G638" s="301"/>
      <c r="H638" s="559"/>
      <c r="I638" s="296"/>
      <c r="J638" s="301"/>
      <c r="K638" s="296"/>
      <c r="L638" s="296"/>
      <c r="M638" s="296"/>
      <c r="N638" s="296"/>
      <c r="O638" s="296"/>
      <c r="P638" s="296"/>
      <c r="Q638" s="296"/>
      <c r="R638" s="296"/>
      <c r="S638" s="296"/>
      <c r="T638" s="296"/>
      <c r="U638" s="296"/>
      <c r="V638" s="296"/>
      <c r="W638" s="296"/>
    </row>
    <row r="639" spans="1:23" ht="15.75" customHeight="1" x14ac:dyDescent="0.25">
      <c r="A639" s="296"/>
      <c r="B639" s="296"/>
      <c r="C639" s="296"/>
      <c r="D639" s="296"/>
      <c r="E639" s="296"/>
      <c r="F639" s="296"/>
      <c r="G639" s="301"/>
      <c r="H639" s="559"/>
      <c r="I639" s="296"/>
      <c r="J639" s="301"/>
      <c r="K639" s="296"/>
      <c r="L639" s="296"/>
      <c r="M639" s="296"/>
      <c r="N639" s="296"/>
      <c r="O639" s="296"/>
      <c r="P639" s="296"/>
      <c r="Q639" s="296"/>
      <c r="R639" s="296"/>
      <c r="S639" s="296"/>
      <c r="T639" s="296"/>
      <c r="U639" s="296"/>
      <c r="V639" s="296"/>
      <c r="W639" s="296"/>
    </row>
    <row r="640" spans="1:23" ht="15.75" customHeight="1" x14ac:dyDescent="0.25">
      <c r="A640" s="296"/>
      <c r="B640" s="296"/>
      <c r="C640" s="296"/>
      <c r="D640" s="296"/>
      <c r="E640" s="296"/>
      <c r="F640" s="296"/>
      <c r="G640" s="301"/>
      <c r="H640" s="559"/>
      <c r="I640" s="296"/>
      <c r="J640" s="301"/>
      <c r="K640" s="296"/>
      <c r="L640" s="296"/>
      <c r="M640" s="296"/>
      <c r="N640" s="296"/>
      <c r="O640" s="296"/>
      <c r="P640" s="296"/>
      <c r="Q640" s="296"/>
      <c r="R640" s="296"/>
      <c r="S640" s="296"/>
      <c r="T640" s="296"/>
      <c r="U640" s="296"/>
      <c r="V640" s="296"/>
      <c r="W640" s="296"/>
    </row>
    <row r="641" spans="1:23" ht="15.75" customHeight="1" x14ac:dyDescent="0.25">
      <c r="A641" s="296"/>
      <c r="B641" s="296"/>
      <c r="C641" s="296"/>
      <c r="D641" s="296"/>
      <c r="E641" s="296"/>
      <c r="F641" s="296"/>
      <c r="G641" s="301"/>
      <c r="H641" s="559"/>
      <c r="I641" s="296"/>
      <c r="J641" s="301"/>
      <c r="K641" s="296"/>
      <c r="L641" s="296"/>
      <c r="M641" s="296"/>
      <c r="N641" s="296"/>
      <c r="O641" s="296"/>
      <c r="P641" s="296"/>
      <c r="Q641" s="296"/>
      <c r="R641" s="296"/>
      <c r="S641" s="296"/>
      <c r="T641" s="296"/>
      <c r="U641" s="296"/>
      <c r="V641" s="296"/>
      <c r="W641" s="296"/>
    </row>
    <row r="642" spans="1:23" ht="15.75" customHeight="1" x14ac:dyDescent="0.25">
      <c r="A642" s="296"/>
      <c r="B642" s="296"/>
      <c r="C642" s="296"/>
      <c r="D642" s="296"/>
      <c r="E642" s="296"/>
      <c r="F642" s="296"/>
      <c r="G642" s="301"/>
      <c r="H642" s="559"/>
      <c r="I642" s="296"/>
      <c r="J642" s="301"/>
      <c r="K642" s="296"/>
      <c r="L642" s="296"/>
      <c r="M642" s="296"/>
      <c r="N642" s="296"/>
      <c r="O642" s="296"/>
      <c r="P642" s="296"/>
      <c r="Q642" s="296"/>
      <c r="R642" s="296"/>
      <c r="S642" s="296"/>
      <c r="T642" s="296"/>
      <c r="U642" s="296"/>
      <c r="V642" s="296"/>
      <c r="W642" s="296"/>
    </row>
    <row r="643" spans="1:23" ht="15.75" customHeight="1" x14ac:dyDescent="0.25">
      <c r="A643" s="296"/>
      <c r="B643" s="296"/>
      <c r="C643" s="296"/>
      <c r="D643" s="296"/>
      <c r="E643" s="296"/>
      <c r="F643" s="296"/>
      <c r="G643" s="301"/>
      <c r="H643" s="559"/>
      <c r="I643" s="296"/>
      <c r="J643" s="301"/>
      <c r="K643" s="296"/>
      <c r="L643" s="296"/>
      <c r="M643" s="296"/>
      <c r="N643" s="296"/>
      <c r="O643" s="296"/>
      <c r="P643" s="296"/>
      <c r="Q643" s="296"/>
      <c r="R643" s="296"/>
      <c r="S643" s="296"/>
      <c r="T643" s="296"/>
      <c r="U643" s="296"/>
      <c r="V643" s="296"/>
      <c r="W643" s="296"/>
    </row>
    <row r="644" spans="1:23" ht="15.75" customHeight="1" x14ac:dyDescent="0.25">
      <c r="A644" s="296"/>
      <c r="B644" s="296"/>
      <c r="C644" s="296"/>
      <c r="D644" s="296"/>
      <c r="E644" s="296"/>
      <c r="F644" s="296"/>
      <c r="G644" s="301"/>
      <c r="H644" s="559"/>
      <c r="I644" s="296"/>
      <c r="J644" s="301"/>
      <c r="K644" s="296"/>
      <c r="L644" s="296"/>
      <c r="M644" s="296"/>
      <c r="N644" s="296"/>
      <c r="O644" s="296"/>
      <c r="P644" s="296"/>
      <c r="Q644" s="296"/>
      <c r="R644" s="296"/>
      <c r="S644" s="296"/>
      <c r="T644" s="296"/>
      <c r="U644" s="296"/>
      <c r="V644" s="296"/>
      <c r="W644" s="296"/>
    </row>
    <row r="645" spans="1:23" ht="15.75" customHeight="1" x14ac:dyDescent="0.25">
      <c r="A645" s="296"/>
      <c r="B645" s="296"/>
      <c r="C645" s="296"/>
      <c r="D645" s="296"/>
      <c r="E645" s="296"/>
      <c r="F645" s="296"/>
      <c r="G645" s="301"/>
      <c r="H645" s="559"/>
      <c r="I645" s="296"/>
      <c r="J645" s="301"/>
      <c r="K645" s="296"/>
      <c r="L645" s="296"/>
      <c r="M645" s="296"/>
      <c r="N645" s="296"/>
      <c r="O645" s="296"/>
      <c r="P645" s="296"/>
      <c r="Q645" s="296"/>
      <c r="R645" s="296"/>
      <c r="S645" s="296"/>
      <c r="T645" s="296"/>
      <c r="U645" s="296"/>
      <c r="V645" s="296"/>
      <c r="W645" s="296"/>
    </row>
    <row r="646" spans="1:23" ht="15.75" customHeight="1" x14ac:dyDescent="0.25">
      <c r="A646" s="296"/>
      <c r="B646" s="296"/>
      <c r="C646" s="296"/>
      <c r="D646" s="296"/>
      <c r="E646" s="296"/>
      <c r="F646" s="296"/>
      <c r="G646" s="301"/>
      <c r="H646" s="559"/>
      <c r="I646" s="296"/>
      <c r="J646" s="301"/>
      <c r="K646" s="296"/>
      <c r="L646" s="296"/>
      <c r="M646" s="296"/>
      <c r="N646" s="296"/>
      <c r="O646" s="296"/>
      <c r="P646" s="296"/>
      <c r="Q646" s="296"/>
      <c r="R646" s="296"/>
      <c r="S646" s="296"/>
      <c r="T646" s="296"/>
      <c r="U646" s="296"/>
      <c r="V646" s="296"/>
      <c r="W646" s="296"/>
    </row>
    <row r="647" spans="1:23" ht="15.75" customHeight="1" x14ac:dyDescent="0.25">
      <c r="A647" s="296"/>
      <c r="B647" s="296"/>
      <c r="C647" s="296"/>
      <c r="D647" s="296"/>
      <c r="E647" s="296"/>
      <c r="F647" s="296"/>
      <c r="G647" s="301"/>
      <c r="H647" s="559"/>
      <c r="I647" s="296"/>
      <c r="J647" s="301"/>
      <c r="K647" s="296"/>
      <c r="L647" s="296"/>
      <c r="M647" s="296"/>
      <c r="N647" s="296"/>
      <c r="O647" s="296"/>
      <c r="P647" s="296"/>
      <c r="Q647" s="296"/>
      <c r="R647" s="296"/>
      <c r="S647" s="296"/>
      <c r="T647" s="296"/>
      <c r="U647" s="296"/>
      <c r="V647" s="296"/>
      <c r="W647" s="296"/>
    </row>
    <row r="648" spans="1:23" ht="15.75" customHeight="1" x14ac:dyDescent="0.25">
      <c r="A648" s="296"/>
      <c r="B648" s="296"/>
      <c r="C648" s="296"/>
      <c r="D648" s="296"/>
      <c r="E648" s="296"/>
      <c r="F648" s="296"/>
      <c r="G648" s="301"/>
      <c r="H648" s="559"/>
      <c r="I648" s="296"/>
      <c r="J648" s="301"/>
      <c r="K648" s="296"/>
      <c r="L648" s="296"/>
      <c r="M648" s="296"/>
      <c r="N648" s="296"/>
      <c r="O648" s="296"/>
      <c r="P648" s="296"/>
      <c r="Q648" s="296"/>
      <c r="R648" s="296"/>
      <c r="S648" s="296"/>
      <c r="T648" s="296"/>
      <c r="U648" s="296"/>
      <c r="V648" s="296"/>
      <c r="W648" s="296"/>
    </row>
    <row r="649" spans="1:23" ht="15.75" customHeight="1" x14ac:dyDescent="0.25">
      <c r="A649" s="296"/>
      <c r="B649" s="296"/>
      <c r="C649" s="296"/>
      <c r="D649" s="296"/>
      <c r="E649" s="296"/>
      <c r="F649" s="296"/>
      <c r="G649" s="301"/>
      <c r="H649" s="559"/>
      <c r="I649" s="296"/>
      <c r="J649" s="301"/>
      <c r="K649" s="296"/>
      <c r="L649" s="296"/>
      <c r="M649" s="296"/>
      <c r="N649" s="296"/>
      <c r="O649" s="296"/>
      <c r="P649" s="296"/>
      <c r="Q649" s="296"/>
      <c r="R649" s="296"/>
      <c r="S649" s="296"/>
      <c r="T649" s="296"/>
      <c r="U649" s="296"/>
      <c r="V649" s="296"/>
      <c r="W649" s="296"/>
    </row>
    <row r="650" spans="1:23" ht="15.75" customHeight="1" x14ac:dyDescent="0.25">
      <c r="A650" s="296"/>
      <c r="B650" s="296"/>
      <c r="C650" s="296"/>
      <c r="D650" s="296"/>
      <c r="E650" s="296"/>
      <c r="F650" s="296"/>
      <c r="G650" s="301"/>
      <c r="H650" s="559"/>
      <c r="I650" s="296"/>
      <c r="J650" s="301"/>
      <c r="K650" s="296"/>
      <c r="L650" s="296"/>
      <c r="M650" s="296"/>
      <c r="N650" s="296"/>
      <c r="O650" s="296"/>
      <c r="P650" s="296"/>
      <c r="Q650" s="296"/>
      <c r="R650" s="296"/>
      <c r="S650" s="296"/>
      <c r="T650" s="296"/>
      <c r="U650" s="296"/>
      <c r="V650" s="296"/>
      <c r="W650" s="296"/>
    </row>
    <row r="651" spans="1:23" ht="15.75" customHeight="1" x14ac:dyDescent="0.25">
      <c r="A651" s="296"/>
      <c r="B651" s="296"/>
      <c r="C651" s="296"/>
      <c r="D651" s="296"/>
      <c r="E651" s="296"/>
      <c r="F651" s="296"/>
      <c r="G651" s="301"/>
      <c r="H651" s="559"/>
      <c r="I651" s="296"/>
      <c r="J651" s="301"/>
      <c r="K651" s="296"/>
      <c r="L651" s="296"/>
      <c r="M651" s="296"/>
      <c r="N651" s="296"/>
      <c r="O651" s="296"/>
      <c r="P651" s="296"/>
      <c r="Q651" s="296"/>
      <c r="R651" s="296"/>
      <c r="S651" s="296"/>
      <c r="T651" s="296"/>
      <c r="U651" s="296"/>
      <c r="V651" s="296"/>
      <c r="W651" s="296"/>
    </row>
    <row r="652" spans="1:23" ht="15.75" customHeight="1" x14ac:dyDescent="0.25">
      <c r="A652" s="296"/>
      <c r="B652" s="296"/>
      <c r="C652" s="296"/>
      <c r="D652" s="296"/>
      <c r="E652" s="296"/>
      <c r="F652" s="296"/>
      <c r="G652" s="301"/>
      <c r="H652" s="559"/>
      <c r="I652" s="296"/>
      <c r="J652" s="301"/>
      <c r="K652" s="296"/>
      <c r="L652" s="296"/>
      <c r="M652" s="296"/>
      <c r="N652" s="296"/>
      <c r="O652" s="296"/>
      <c r="P652" s="296"/>
      <c r="Q652" s="296"/>
      <c r="R652" s="296"/>
      <c r="S652" s="296"/>
      <c r="T652" s="296"/>
      <c r="U652" s="296"/>
      <c r="V652" s="296"/>
      <c r="W652" s="296"/>
    </row>
    <row r="653" spans="1:23" ht="15.75" customHeight="1" x14ac:dyDescent="0.25">
      <c r="A653" s="296"/>
      <c r="B653" s="296"/>
      <c r="C653" s="296"/>
      <c r="D653" s="296"/>
      <c r="E653" s="296"/>
      <c r="F653" s="296"/>
      <c r="G653" s="301"/>
      <c r="H653" s="559"/>
      <c r="I653" s="296"/>
      <c r="J653" s="301"/>
      <c r="K653" s="296"/>
      <c r="L653" s="296"/>
      <c r="M653" s="296"/>
      <c r="N653" s="296"/>
      <c r="O653" s="296"/>
      <c r="P653" s="296"/>
      <c r="Q653" s="296"/>
      <c r="R653" s="296"/>
      <c r="S653" s="296"/>
      <c r="T653" s="296"/>
      <c r="U653" s="296"/>
      <c r="V653" s="296"/>
      <c r="W653" s="296"/>
    </row>
    <row r="654" spans="1:23" ht="15.75" customHeight="1" x14ac:dyDescent="0.25">
      <c r="A654" s="296"/>
      <c r="B654" s="296"/>
      <c r="C654" s="296"/>
      <c r="D654" s="296"/>
      <c r="E654" s="296"/>
      <c r="F654" s="296"/>
      <c r="G654" s="301"/>
      <c r="H654" s="559"/>
      <c r="I654" s="296"/>
      <c r="J654" s="301"/>
      <c r="K654" s="296"/>
      <c r="L654" s="296"/>
      <c r="M654" s="296"/>
      <c r="N654" s="296"/>
      <c r="O654" s="296"/>
      <c r="P654" s="296"/>
      <c r="Q654" s="296"/>
      <c r="R654" s="296"/>
      <c r="S654" s="296"/>
      <c r="T654" s="296"/>
      <c r="U654" s="296"/>
      <c r="V654" s="296"/>
      <c r="W654" s="296"/>
    </row>
    <row r="655" spans="1:23" ht="15.75" customHeight="1" x14ac:dyDescent="0.25">
      <c r="A655" s="296"/>
      <c r="B655" s="296"/>
      <c r="C655" s="296"/>
      <c r="D655" s="296"/>
      <c r="E655" s="296"/>
      <c r="F655" s="296"/>
      <c r="G655" s="301"/>
      <c r="H655" s="559"/>
      <c r="I655" s="296"/>
      <c r="J655" s="301"/>
      <c r="K655" s="296"/>
      <c r="L655" s="296"/>
      <c r="M655" s="296"/>
      <c r="N655" s="296"/>
      <c r="O655" s="296"/>
      <c r="P655" s="296"/>
      <c r="Q655" s="296"/>
      <c r="R655" s="296"/>
      <c r="S655" s="296"/>
      <c r="T655" s="296"/>
      <c r="U655" s="296"/>
      <c r="V655" s="296"/>
      <c r="W655" s="296"/>
    </row>
    <row r="656" spans="1:23" ht="15.75" customHeight="1" x14ac:dyDescent="0.25">
      <c r="A656" s="296"/>
      <c r="B656" s="296"/>
      <c r="C656" s="296"/>
      <c r="D656" s="296"/>
      <c r="E656" s="296"/>
      <c r="F656" s="296"/>
      <c r="G656" s="301"/>
      <c r="H656" s="559"/>
      <c r="I656" s="296"/>
      <c r="J656" s="301"/>
      <c r="K656" s="296"/>
      <c r="L656" s="296"/>
      <c r="M656" s="296"/>
      <c r="N656" s="296"/>
      <c r="O656" s="296"/>
      <c r="P656" s="296"/>
      <c r="Q656" s="296"/>
      <c r="R656" s="296"/>
      <c r="S656" s="296"/>
      <c r="T656" s="296"/>
      <c r="U656" s="296"/>
      <c r="V656" s="296"/>
      <c r="W656" s="296"/>
    </row>
    <row r="657" spans="1:23" ht="15.75" customHeight="1" x14ac:dyDescent="0.25">
      <c r="A657" s="296"/>
      <c r="B657" s="296"/>
      <c r="C657" s="296"/>
      <c r="D657" s="296"/>
      <c r="E657" s="296"/>
      <c r="F657" s="296"/>
      <c r="G657" s="301"/>
      <c r="H657" s="559"/>
      <c r="I657" s="296"/>
      <c r="J657" s="301"/>
      <c r="K657" s="296"/>
      <c r="L657" s="296"/>
      <c r="M657" s="296"/>
      <c r="N657" s="296"/>
      <c r="O657" s="296"/>
      <c r="P657" s="296"/>
      <c r="Q657" s="296"/>
      <c r="R657" s="296"/>
      <c r="S657" s="296"/>
      <c r="T657" s="296"/>
      <c r="U657" s="296"/>
      <c r="V657" s="296"/>
      <c r="W657" s="296"/>
    </row>
    <row r="658" spans="1:23" ht="15.75" customHeight="1" x14ac:dyDescent="0.25">
      <c r="A658" s="296"/>
      <c r="B658" s="296"/>
      <c r="C658" s="296"/>
      <c r="D658" s="296"/>
      <c r="E658" s="296"/>
      <c r="F658" s="296"/>
      <c r="G658" s="301"/>
      <c r="H658" s="559"/>
      <c r="I658" s="296"/>
      <c r="J658" s="301"/>
      <c r="K658" s="296"/>
      <c r="L658" s="296"/>
      <c r="M658" s="296"/>
      <c r="N658" s="296"/>
      <c r="O658" s="296"/>
      <c r="P658" s="296"/>
      <c r="Q658" s="296"/>
      <c r="R658" s="296"/>
      <c r="S658" s="296"/>
      <c r="T658" s="296"/>
      <c r="U658" s="296"/>
      <c r="V658" s="296"/>
      <c r="W658" s="296"/>
    </row>
    <row r="659" spans="1:23" ht="15.75" customHeight="1" x14ac:dyDescent="0.25">
      <c r="A659" s="296"/>
      <c r="B659" s="296"/>
      <c r="C659" s="296"/>
      <c r="D659" s="296"/>
      <c r="E659" s="296"/>
      <c r="F659" s="296"/>
      <c r="G659" s="301"/>
      <c r="H659" s="559"/>
      <c r="I659" s="296"/>
      <c r="J659" s="301"/>
      <c r="K659" s="296"/>
      <c r="L659" s="296"/>
      <c r="M659" s="296"/>
      <c r="N659" s="296"/>
      <c r="O659" s="296"/>
      <c r="P659" s="296"/>
      <c r="Q659" s="296"/>
      <c r="R659" s="296"/>
      <c r="S659" s="296"/>
      <c r="T659" s="296"/>
      <c r="U659" s="296"/>
      <c r="V659" s="296"/>
      <c r="W659" s="296"/>
    </row>
    <row r="660" spans="1:23" ht="15.75" customHeight="1" x14ac:dyDescent="0.25">
      <c r="A660" s="296"/>
      <c r="B660" s="296"/>
      <c r="C660" s="296"/>
      <c r="D660" s="296"/>
      <c r="E660" s="296"/>
      <c r="F660" s="296"/>
      <c r="G660" s="301"/>
      <c r="H660" s="559"/>
      <c r="I660" s="296"/>
      <c r="J660" s="301"/>
      <c r="K660" s="296"/>
      <c r="L660" s="296"/>
      <c r="M660" s="296"/>
      <c r="N660" s="296"/>
      <c r="O660" s="296"/>
      <c r="P660" s="296"/>
      <c r="Q660" s="296"/>
      <c r="R660" s="296"/>
      <c r="S660" s="296"/>
      <c r="T660" s="296"/>
      <c r="U660" s="296"/>
      <c r="V660" s="296"/>
      <c r="W660" s="296"/>
    </row>
    <row r="661" spans="1:23" ht="15.75" customHeight="1" x14ac:dyDescent="0.25">
      <c r="A661" s="296"/>
      <c r="B661" s="296"/>
      <c r="C661" s="296"/>
      <c r="D661" s="296"/>
      <c r="E661" s="296"/>
      <c r="F661" s="296"/>
      <c r="G661" s="301"/>
      <c r="H661" s="559"/>
      <c r="I661" s="296"/>
      <c r="J661" s="301"/>
      <c r="K661" s="296"/>
      <c r="L661" s="296"/>
      <c r="M661" s="296"/>
      <c r="N661" s="296"/>
      <c r="O661" s="296"/>
      <c r="P661" s="296"/>
      <c r="Q661" s="296"/>
      <c r="R661" s="296"/>
      <c r="S661" s="296"/>
      <c r="T661" s="296"/>
      <c r="U661" s="296"/>
      <c r="V661" s="296"/>
      <c r="W661" s="296"/>
    </row>
    <row r="662" spans="1:23" ht="15.75" customHeight="1" x14ac:dyDescent="0.25">
      <c r="A662" s="296"/>
      <c r="B662" s="296"/>
      <c r="C662" s="296"/>
      <c r="D662" s="296"/>
      <c r="E662" s="296"/>
      <c r="F662" s="296"/>
      <c r="G662" s="301"/>
      <c r="H662" s="559"/>
      <c r="I662" s="296"/>
      <c r="J662" s="301"/>
      <c r="K662" s="296"/>
      <c r="L662" s="296"/>
      <c r="M662" s="296"/>
      <c r="N662" s="296"/>
      <c r="O662" s="296"/>
      <c r="P662" s="296"/>
      <c r="Q662" s="296"/>
      <c r="R662" s="296"/>
      <c r="S662" s="296"/>
      <c r="T662" s="296"/>
      <c r="U662" s="296"/>
      <c r="V662" s="296"/>
      <c r="W662" s="296"/>
    </row>
    <row r="663" spans="1:23" ht="15.75" customHeight="1" x14ac:dyDescent="0.25">
      <c r="A663" s="296"/>
      <c r="B663" s="296"/>
      <c r="C663" s="296"/>
      <c r="D663" s="296"/>
      <c r="E663" s="296"/>
      <c r="F663" s="296"/>
      <c r="G663" s="301"/>
      <c r="H663" s="559"/>
      <c r="I663" s="296"/>
      <c r="J663" s="301"/>
      <c r="K663" s="296"/>
      <c r="L663" s="296"/>
      <c r="M663" s="296"/>
      <c r="N663" s="296"/>
      <c r="O663" s="296"/>
      <c r="P663" s="296"/>
      <c r="Q663" s="296"/>
      <c r="R663" s="296"/>
      <c r="S663" s="296"/>
      <c r="T663" s="296"/>
      <c r="U663" s="296"/>
      <c r="V663" s="296"/>
      <c r="W663" s="296"/>
    </row>
    <row r="664" spans="1:23" ht="15.75" customHeight="1" x14ac:dyDescent="0.25">
      <c r="A664" s="296"/>
      <c r="B664" s="296"/>
      <c r="C664" s="296"/>
      <c r="D664" s="296"/>
      <c r="E664" s="296"/>
      <c r="F664" s="296"/>
      <c r="G664" s="301"/>
      <c r="H664" s="559"/>
      <c r="I664" s="296"/>
      <c r="J664" s="301"/>
      <c r="K664" s="296"/>
      <c r="L664" s="296"/>
      <c r="M664" s="296"/>
      <c r="N664" s="296"/>
      <c r="O664" s="296"/>
      <c r="P664" s="296"/>
      <c r="Q664" s="296"/>
      <c r="R664" s="296"/>
      <c r="S664" s="296"/>
      <c r="T664" s="296"/>
      <c r="U664" s="296"/>
      <c r="V664" s="296"/>
      <c r="W664" s="296"/>
    </row>
    <row r="665" spans="1:23" ht="15.75" customHeight="1" x14ac:dyDescent="0.25">
      <c r="A665" s="296"/>
      <c r="B665" s="296"/>
      <c r="C665" s="296"/>
      <c r="D665" s="296"/>
      <c r="E665" s="296"/>
      <c r="F665" s="296"/>
      <c r="G665" s="301"/>
      <c r="H665" s="559"/>
      <c r="I665" s="296"/>
      <c r="J665" s="301"/>
      <c r="K665" s="296"/>
      <c r="L665" s="296"/>
      <c r="M665" s="296"/>
      <c r="N665" s="296"/>
      <c r="O665" s="296"/>
      <c r="P665" s="296"/>
      <c r="Q665" s="296"/>
      <c r="R665" s="296"/>
      <c r="S665" s="296"/>
      <c r="T665" s="296"/>
      <c r="U665" s="296"/>
      <c r="V665" s="296"/>
      <c r="W665" s="296"/>
    </row>
    <row r="666" spans="1:23" ht="15.75" customHeight="1" x14ac:dyDescent="0.25">
      <c r="A666" s="296"/>
      <c r="B666" s="296"/>
      <c r="C666" s="296"/>
      <c r="D666" s="296"/>
      <c r="E666" s="296"/>
      <c r="F666" s="296"/>
      <c r="G666" s="301"/>
      <c r="H666" s="559"/>
      <c r="I666" s="296"/>
      <c r="J666" s="301"/>
      <c r="K666" s="296"/>
      <c r="L666" s="296"/>
      <c r="M666" s="296"/>
      <c r="N666" s="296"/>
      <c r="O666" s="296"/>
      <c r="P666" s="296"/>
      <c r="Q666" s="296"/>
      <c r="R666" s="296"/>
      <c r="S666" s="296"/>
      <c r="T666" s="296"/>
      <c r="U666" s="296"/>
      <c r="V666" s="296"/>
      <c r="W666" s="296"/>
    </row>
    <row r="667" spans="1:23" ht="15.75" customHeight="1" x14ac:dyDescent="0.25">
      <c r="A667" s="296"/>
      <c r="B667" s="296"/>
      <c r="C667" s="296"/>
      <c r="D667" s="296"/>
      <c r="E667" s="296"/>
      <c r="F667" s="296"/>
      <c r="G667" s="301"/>
      <c r="H667" s="559"/>
      <c r="I667" s="296"/>
      <c r="J667" s="301"/>
      <c r="K667" s="296"/>
      <c r="L667" s="296"/>
      <c r="M667" s="296"/>
      <c r="N667" s="296"/>
      <c r="O667" s="296"/>
      <c r="P667" s="296"/>
      <c r="Q667" s="296"/>
      <c r="R667" s="296"/>
      <c r="S667" s="296"/>
      <c r="T667" s="296"/>
      <c r="U667" s="296"/>
      <c r="V667" s="296"/>
      <c r="W667" s="296"/>
    </row>
    <row r="668" spans="1:23" ht="15.75" customHeight="1" x14ac:dyDescent="0.25">
      <c r="A668" s="296"/>
      <c r="B668" s="296"/>
      <c r="C668" s="296"/>
      <c r="D668" s="296"/>
      <c r="E668" s="296"/>
      <c r="F668" s="296"/>
      <c r="G668" s="301"/>
      <c r="H668" s="559"/>
      <c r="I668" s="296"/>
      <c r="J668" s="301"/>
      <c r="K668" s="296"/>
      <c r="L668" s="296"/>
      <c r="M668" s="296"/>
      <c r="N668" s="296"/>
      <c r="O668" s="296"/>
      <c r="P668" s="296"/>
      <c r="Q668" s="296"/>
      <c r="R668" s="296"/>
      <c r="S668" s="296"/>
      <c r="T668" s="296"/>
      <c r="U668" s="296"/>
      <c r="V668" s="296"/>
      <c r="W668" s="296"/>
    </row>
    <row r="669" spans="1:23" ht="15.75" customHeight="1" x14ac:dyDescent="0.25">
      <c r="A669" s="296"/>
      <c r="B669" s="296"/>
      <c r="C669" s="296"/>
      <c r="D669" s="296"/>
      <c r="E669" s="296"/>
      <c r="F669" s="296"/>
      <c r="G669" s="301"/>
      <c r="H669" s="559"/>
      <c r="I669" s="296"/>
      <c r="J669" s="301"/>
      <c r="K669" s="296"/>
      <c r="L669" s="296"/>
      <c r="M669" s="296"/>
      <c r="N669" s="296"/>
      <c r="O669" s="296"/>
      <c r="P669" s="296"/>
      <c r="Q669" s="296"/>
      <c r="R669" s="296"/>
      <c r="S669" s="296"/>
      <c r="T669" s="296"/>
      <c r="U669" s="296"/>
      <c r="V669" s="296"/>
      <c r="W669" s="296"/>
    </row>
    <row r="670" spans="1:23" ht="15.75" customHeight="1" x14ac:dyDescent="0.25">
      <c r="A670" s="296"/>
      <c r="B670" s="296"/>
      <c r="C670" s="296"/>
      <c r="D670" s="296"/>
      <c r="E670" s="296"/>
      <c r="F670" s="296"/>
      <c r="G670" s="301"/>
      <c r="H670" s="559"/>
      <c r="I670" s="296"/>
      <c r="J670" s="301"/>
      <c r="K670" s="296"/>
      <c r="L670" s="296"/>
      <c r="M670" s="296"/>
      <c r="N670" s="296"/>
      <c r="O670" s="296"/>
      <c r="P670" s="296"/>
      <c r="Q670" s="296"/>
      <c r="R670" s="296"/>
      <c r="S670" s="296"/>
      <c r="T670" s="296"/>
      <c r="U670" s="296"/>
      <c r="V670" s="296"/>
      <c r="W670" s="296"/>
    </row>
    <row r="671" spans="1:23" ht="15.75" customHeight="1" x14ac:dyDescent="0.25">
      <c r="A671" s="296"/>
      <c r="B671" s="296"/>
      <c r="C671" s="296"/>
      <c r="D671" s="296"/>
      <c r="E671" s="296"/>
      <c r="F671" s="296"/>
      <c r="G671" s="301"/>
      <c r="H671" s="559"/>
      <c r="I671" s="296"/>
      <c r="J671" s="301"/>
      <c r="K671" s="296"/>
      <c r="L671" s="296"/>
      <c r="M671" s="296"/>
      <c r="N671" s="296"/>
      <c r="O671" s="296"/>
      <c r="P671" s="296"/>
      <c r="Q671" s="296"/>
      <c r="R671" s="296"/>
      <c r="S671" s="296"/>
      <c r="T671" s="296"/>
      <c r="U671" s="296"/>
      <c r="V671" s="296"/>
      <c r="W671" s="296"/>
    </row>
    <row r="672" spans="1:23" ht="15.75" customHeight="1" x14ac:dyDescent="0.25">
      <c r="A672" s="296"/>
      <c r="B672" s="296"/>
      <c r="C672" s="296"/>
      <c r="D672" s="296"/>
      <c r="E672" s="296"/>
      <c r="F672" s="296"/>
      <c r="G672" s="301"/>
      <c r="H672" s="559"/>
      <c r="I672" s="296"/>
      <c r="J672" s="301"/>
      <c r="K672" s="296"/>
      <c r="L672" s="296"/>
      <c r="M672" s="296"/>
      <c r="N672" s="296"/>
      <c r="O672" s="296"/>
      <c r="P672" s="296"/>
      <c r="Q672" s="296"/>
      <c r="R672" s="296"/>
      <c r="S672" s="296"/>
      <c r="T672" s="296"/>
      <c r="U672" s="296"/>
      <c r="V672" s="296"/>
      <c r="W672" s="296"/>
    </row>
    <row r="673" spans="1:23" ht="15.75" customHeight="1" x14ac:dyDescent="0.25">
      <c r="A673" s="296"/>
      <c r="B673" s="296"/>
      <c r="C673" s="296"/>
      <c r="D673" s="296"/>
      <c r="E673" s="296"/>
      <c r="F673" s="296"/>
      <c r="G673" s="301"/>
      <c r="H673" s="559"/>
      <c r="I673" s="296"/>
      <c r="J673" s="301"/>
      <c r="K673" s="296"/>
      <c r="L673" s="296"/>
      <c r="M673" s="296"/>
      <c r="N673" s="296"/>
      <c r="O673" s="296"/>
      <c r="P673" s="296"/>
      <c r="Q673" s="296"/>
      <c r="R673" s="296"/>
      <c r="S673" s="296"/>
      <c r="T673" s="296"/>
      <c r="U673" s="296"/>
      <c r="V673" s="296"/>
      <c r="W673" s="296"/>
    </row>
    <row r="674" spans="1:23" ht="15.75" customHeight="1" x14ac:dyDescent="0.25">
      <c r="A674" s="296"/>
      <c r="B674" s="296"/>
      <c r="C674" s="296"/>
      <c r="D674" s="296"/>
      <c r="E674" s="296"/>
      <c r="F674" s="296"/>
      <c r="G674" s="301"/>
      <c r="H674" s="559"/>
      <c r="I674" s="296"/>
      <c r="J674" s="301"/>
      <c r="K674" s="296"/>
      <c r="L674" s="296"/>
      <c r="M674" s="296"/>
      <c r="N674" s="296"/>
      <c r="O674" s="296"/>
      <c r="P674" s="296"/>
      <c r="Q674" s="296"/>
      <c r="R674" s="296"/>
      <c r="S674" s="296"/>
      <c r="T674" s="296"/>
      <c r="U674" s="296"/>
      <c r="V674" s="296"/>
      <c r="W674" s="296"/>
    </row>
    <row r="675" spans="1:23" ht="15.75" customHeight="1" x14ac:dyDescent="0.25">
      <c r="A675" s="296"/>
      <c r="B675" s="296"/>
      <c r="C675" s="296"/>
      <c r="D675" s="296"/>
      <c r="E675" s="296"/>
      <c r="F675" s="296"/>
      <c r="G675" s="301"/>
      <c r="H675" s="559"/>
      <c r="I675" s="296"/>
      <c r="J675" s="301"/>
      <c r="K675" s="296"/>
      <c r="L675" s="296"/>
      <c r="M675" s="296"/>
      <c r="N675" s="296"/>
      <c r="O675" s="296"/>
      <c r="P675" s="296"/>
      <c r="Q675" s="296"/>
      <c r="R675" s="296"/>
      <c r="S675" s="296"/>
      <c r="T675" s="296"/>
      <c r="U675" s="296"/>
      <c r="V675" s="296"/>
      <c r="W675" s="296"/>
    </row>
    <row r="676" spans="1:23" ht="15.75" customHeight="1" x14ac:dyDescent="0.25">
      <c r="A676" s="296"/>
      <c r="B676" s="296"/>
      <c r="C676" s="296"/>
      <c r="D676" s="296"/>
      <c r="E676" s="296"/>
      <c r="F676" s="296"/>
      <c r="G676" s="301"/>
      <c r="H676" s="559"/>
      <c r="I676" s="296"/>
      <c r="J676" s="301"/>
      <c r="K676" s="296"/>
      <c r="L676" s="296"/>
      <c r="M676" s="296"/>
      <c r="N676" s="296"/>
      <c r="O676" s="296"/>
      <c r="P676" s="296"/>
      <c r="Q676" s="296"/>
      <c r="R676" s="296"/>
      <c r="S676" s="296"/>
      <c r="T676" s="296"/>
      <c r="U676" s="296"/>
      <c r="V676" s="296"/>
      <c r="W676" s="296"/>
    </row>
    <row r="677" spans="1:23" ht="15.75" customHeight="1" x14ac:dyDescent="0.25">
      <c r="A677" s="296"/>
      <c r="B677" s="296"/>
      <c r="C677" s="296"/>
      <c r="D677" s="296"/>
      <c r="E677" s="296"/>
      <c r="F677" s="296"/>
      <c r="G677" s="301"/>
      <c r="H677" s="559"/>
      <c r="I677" s="296"/>
      <c r="J677" s="301"/>
      <c r="K677" s="296"/>
      <c r="L677" s="296"/>
      <c r="M677" s="296"/>
      <c r="N677" s="296"/>
      <c r="O677" s="296"/>
      <c r="P677" s="296"/>
      <c r="Q677" s="296"/>
      <c r="R677" s="296"/>
      <c r="S677" s="296"/>
      <c r="T677" s="296"/>
      <c r="U677" s="296"/>
      <c r="V677" s="296"/>
      <c r="W677" s="296"/>
    </row>
    <row r="678" spans="1:23" ht="15.75" customHeight="1" x14ac:dyDescent="0.25">
      <c r="A678" s="296"/>
      <c r="B678" s="296"/>
      <c r="C678" s="296"/>
      <c r="D678" s="296"/>
      <c r="E678" s="296"/>
      <c r="F678" s="296"/>
      <c r="G678" s="301"/>
      <c r="H678" s="559"/>
      <c r="I678" s="296"/>
      <c r="J678" s="301"/>
      <c r="K678" s="296"/>
      <c r="L678" s="296"/>
      <c r="M678" s="296"/>
      <c r="N678" s="296"/>
      <c r="O678" s="296"/>
      <c r="P678" s="296"/>
      <c r="Q678" s="296"/>
      <c r="R678" s="296"/>
      <c r="S678" s="296"/>
      <c r="T678" s="296"/>
      <c r="U678" s="296"/>
      <c r="V678" s="296"/>
      <c r="W678" s="296"/>
    </row>
    <row r="679" spans="1:23" ht="15.75" customHeight="1" x14ac:dyDescent="0.25">
      <c r="A679" s="296"/>
      <c r="B679" s="296"/>
      <c r="C679" s="296"/>
      <c r="D679" s="296"/>
      <c r="E679" s="296"/>
      <c r="F679" s="296"/>
      <c r="G679" s="301"/>
      <c r="H679" s="559"/>
      <c r="I679" s="296"/>
      <c r="J679" s="301"/>
      <c r="K679" s="296"/>
      <c r="L679" s="296"/>
      <c r="M679" s="296"/>
      <c r="N679" s="296"/>
      <c r="O679" s="296"/>
      <c r="P679" s="296"/>
      <c r="Q679" s="296"/>
      <c r="R679" s="296"/>
      <c r="S679" s="296"/>
      <c r="T679" s="296"/>
      <c r="U679" s="296"/>
      <c r="V679" s="296"/>
      <c r="W679" s="296"/>
    </row>
    <row r="680" spans="1:23" ht="15.75" customHeight="1" x14ac:dyDescent="0.25">
      <c r="A680" s="296"/>
      <c r="B680" s="296"/>
      <c r="C680" s="296"/>
      <c r="D680" s="296"/>
      <c r="E680" s="296"/>
      <c r="F680" s="296"/>
      <c r="G680" s="301"/>
      <c r="H680" s="559"/>
      <c r="I680" s="296"/>
      <c r="J680" s="301"/>
      <c r="K680" s="296"/>
      <c r="L680" s="296"/>
      <c r="M680" s="296"/>
      <c r="N680" s="296"/>
      <c r="O680" s="296"/>
      <c r="P680" s="296"/>
      <c r="Q680" s="296"/>
      <c r="R680" s="296"/>
      <c r="S680" s="296"/>
      <c r="T680" s="296"/>
      <c r="U680" s="296"/>
      <c r="V680" s="296"/>
      <c r="W680" s="296"/>
    </row>
    <row r="681" spans="1:23" ht="15.75" customHeight="1" x14ac:dyDescent="0.25">
      <c r="A681" s="296"/>
      <c r="B681" s="296"/>
      <c r="C681" s="296"/>
      <c r="D681" s="296"/>
      <c r="E681" s="296"/>
      <c r="F681" s="296"/>
      <c r="G681" s="301"/>
      <c r="H681" s="559"/>
      <c r="I681" s="296"/>
      <c r="J681" s="301"/>
      <c r="K681" s="296"/>
      <c r="L681" s="296"/>
      <c r="M681" s="296"/>
      <c r="N681" s="296"/>
      <c r="O681" s="296"/>
      <c r="P681" s="296"/>
      <c r="Q681" s="296"/>
      <c r="R681" s="296"/>
      <c r="S681" s="296"/>
      <c r="T681" s="296"/>
      <c r="U681" s="296"/>
      <c r="V681" s="296"/>
      <c r="W681" s="296"/>
    </row>
    <row r="682" spans="1:23" ht="15.75" customHeight="1" x14ac:dyDescent="0.25">
      <c r="A682" s="296"/>
      <c r="B682" s="296"/>
      <c r="C682" s="296"/>
      <c r="D682" s="296"/>
      <c r="E682" s="296"/>
      <c r="F682" s="296"/>
      <c r="G682" s="301"/>
      <c r="H682" s="559"/>
      <c r="I682" s="296"/>
      <c r="J682" s="301"/>
      <c r="K682" s="296"/>
      <c r="L682" s="296"/>
      <c r="M682" s="296"/>
      <c r="N682" s="296"/>
      <c r="O682" s="296"/>
      <c r="P682" s="296"/>
      <c r="Q682" s="296"/>
      <c r="R682" s="296"/>
      <c r="S682" s="296"/>
      <c r="T682" s="296"/>
      <c r="U682" s="296"/>
      <c r="V682" s="296"/>
      <c r="W682" s="296"/>
    </row>
    <row r="683" spans="1:23" ht="15.75" customHeight="1" x14ac:dyDescent="0.25">
      <c r="A683" s="296"/>
      <c r="B683" s="296"/>
      <c r="C683" s="296"/>
      <c r="D683" s="296"/>
      <c r="E683" s="296"/>
      <c r="F683" s="296"/>
      <c r="G683" s="301"/>
      <c r="H683" s="559"/>
      <c r="I683" s="296"/>
      <c r="J683" s="301"/>
      <c r="K683" s="296"/>
      <c r="L683" s="296"/>
      <c r="M683" s="296"/>
      <c r="N683" s="296"/>
      <c r="O683" s="296"/>
      <c r="P683" s="296"/>
      <c r="Q683" s="296"/>
      <c r="R683" s="296"/>
      <c r="S683" s="296"/>
      <c r="T683" s="296"/>
      <c r="U683" s="296"/>
      <c r="V683" s="296"/>
      <c r="W683" s="296"/>
    </row>
    <row r="684" spans="1:23" ht="15.75" customHeight="1" x14ac:dyDescent="0.25">
      <c r="A684" s="296"/>
      <c r="B684" s="296"/>
      <c r="C684" s="296"/>
      <c r="D684" s="296"/>
      <c r="E684" s="296"/>
      <c r="F684" s="296"/>
      <c r="G684" s="301"/>
      <c r="H684" s="559"/>
      <c r="I684" s="296"/>
      <c r="J684" s="301"/>
      <c r="K684" s="296"/>
      <c r="L684" s="296"/>
      <c r="M684" s="296"/>
      <c r="N684" s="296"/>
      <c r="O684" s="296"/>
      <c r="P684" s="296"/>
      <c r="Q684" s="296"/>
      <c r="R684" s="296"/>
      <c r="S684" s="296"/>
      <c r="T684" s="296"/>
      <c r="U684" s="296"/>
      <c r="V684" s="296"/>
      <c r="W684" s="296"/>
    </row>
    <row r="685" spans="1:23" ht="15.75" customHeight="1" x14ac:dyDescent="0.25">
      <c r="A685" s="296"/>
      <c r="B685" s="296"/>
      <c r="C685" s="296"/>
      <c r="D685" s="296"/>
      <c r="E685" s="296"/>
      <c r="F685" s="296"/>
      <c r="G685" s="301"/>
      <c r="H685" s="559"/>
      <c r="I685" s="296"/>
      <c r="J685" s="301"/>
      <c r="K685" s="296"/>
      <c r="L685" s="296"/>
      <c r="M685" s="296"/>
      <c r="N685" s="296"/>
      <c r="O685" s="296"/>
      <c r="P685" s="296"/>
      <c r="Q685" s="296"/>
      <c r="R685" s="296"/>
      <c r="S685" s="296"/>
      <c r="T685" s="296"/>
      <c r="U685" s="296"/>
      <c r="V685" s="296"/>
      <c r="W685" s="296"/>
    </row>
    <row r="686" spans="1:23" ht="15.75" customHeight="1" x14ac:dyDescent="0.25">
      <c r="A686" s="296"/>
      <c r="B686" s="296"/>
      <c r="C686" s="296"/>
      <c r="D686" s="296"/>
      <c r="E686" s="296"/>
      <c r="F686" s="296"/>
      <c r="G686" s="301"/>
      <c r="H686" s="559"/>
      <c r="I686" s="296"/>
      <c r="J686" s="301"/>
      <c r="K686" s="296"/>
      <c r="L686" s="296"/>
      <c r="M686" s="296"/>
      <c r="N686" s="296"/>
      <c r="O686" s="296"/>
      <c r="P686" s="296"/>
      <c r="Q686" s="296"/>
      <c r="R686" s="296"/>
      <c r="S686" s="296"/>
      <c r="T686" s="296"/>
      <c r="U686" s="296"/>
      <c r="V686" s="296"/>
      <c r="W686" s="296"/>
    </row>
    <row r="687" spans="1:23" ht="15.75" customHeight="1" x14ac:dyDescent="0.25">
      <c r="A687" s="296"/>
      <c r="B687" s="296"/>
      <c r="C687" s="296"/>
      <c r="D687" s="296"/>
      <c r="E687" s="296"/>
      <c r="F687" s="296"/>
      <c r="G687" s="301"/>
      <c r="H687" s="559"/>
      <c r="I687" s="296"/>
      <c r="J687" s="301"/>
      <c r="K687" s="296"/>
      <c r="L687" s="296"/>
      <c r="M687" s="296"/>
      <c r="N687" s="296"/>
      <c r="O687" s="296"/>
      <c r="P687" s="296"/>
      <c r="Q687" s="296"/>
      <c r="R687" s="296"/>
      <c r="S687" s="296"/>
      <c r="T687" s="296"/>
      <c r="U687" s="296"/>
      <c r="V687" s="296"/>
      <c r="W687" s="296"/>
    </row>
    <row r="688" spans="1:23" ht="15.75" customHeight="1" x14ac:dyDescent="0.25">
      <c r="A688" s="296"/>
      <c r="B688" s="296"/>
      <c r="C688" s="296"/>
      <c r="D688" s="296"/>
      <c r="E688" s="296"/>
      <c r="F688" s="296"/>
      <c r="G688" s="301"/>
      <c r="H688" s="559"/>
      <c r="I688" s="296"/>
      <c r="J688" s="301"/>
      <c r="K688" s="296"/>
      <c r="L688" s="296"/>
      <c r="M688" s="296"/>
      <c r="N688" s="296"/>
      <c r="O688" s="296"/>
      <c r="P688" s="296"/>
      <c r="Q688" s="296"/>
      <c r="R688" s="296"/>
      <c r="S688" s="296"/>
      <c r="T688" s="296"/>
      <c r="U688" s="296"/>
      <c r="V688" s="296"/>
      <c r="W688" s="296"/>
    </row>
    <row r="689" spans="1:23" ht="15.75" customHeight="1" x14ac:dyDescent="0.25">
      <c r="A689" s="296"/>
      <c r="B689" s="296"/>
      <c r="C689" s="296"/>
      <c r="D689" s="296"/>
      <c r="E689" s="296"/>
      <c r="F689" s="296"/>
      <c r="G689" s="301"/>
      <c r="H689" s="559"/>
      <c r="I689" s="296"/>
      <c r="J689" s="301"/>
      <c r="K689" s="296"/>
      <c r="L689" s="296"/>
      <c r="M689" s="296"/>
      <c r="N689" s="296"/>
      <c r="O689" s="296"/>
      <c r="P689" s="296"/>
      <c r="Q689" s="296"/>
      <c r="R689" s="296"/>
      <c r="S689" s="296"/>
      <c r="T689" s="296"/>
      <c r="U689" s="296"/>
      <c r="V689" s="296"/>
      <c r="W689" s="296"/>
    </row>
    <row r="690" spans="1:23" ht="15.75" customHeight="1" x14ac:dyDescent="0.25">
      <c r="A690" s="296"/>
      <c r="B690" s="296"/>
      <c r="C690" s="296"/>
      <c r="D690" s="296"/>
      <c r="E690" s="296"/>
      <c r="F690" s="296"/>
      <c r="G690" s="301"/>
      <c r="H690" s="559"/>
      <c r="I690" s="296"/>
      <c r="J690" s="301"/>
      <c r="K690" s="296"/>
      <c r="L690" s="296"/>
      <c r="M690" s="296"/>
      <c r="N690" s="296"/>
      <c r="O690" s="296"/>
      <c r="P690" s="296"/>
      <c r="Q690" s="296"/>
      <c r="R690" s="296"/>
      <c r="S690" s="296"/>
      <c r="T690" s="296"/>
      <c r="U690" s="296"/>
      <c r="V690" s="296"/>
      <c r="W690" s="296"/>
    </row>
    <row r="691" spans="1:23" ht="15.75" customHeight="1" x14ac:dyDescent="0.25">
      <c r="A691" s="296"/>
      <c r="B691" s="296"/>
      <c r="C691" s="296"/>
      <c r="D691" s="296"/>
      <c r="E691" s="296"/>
      <c r="F691" s="296"/>
      <c r="G691" s="301"/>
      <c r="H691" s="559"/>
      <c r="I691" s="296"/>
      <c r="J691" s="301"/>
      <c r="K691" s="296"/>
      <c r="L691" s="296"/>
      <c r="M691" s="296"/>
      <c r="N691" s="296"/>
      <c r="O691" s="296"/>
      <c r="P691" s="296"/>
      <c r="Q691" s="296"/>
      <c r="R691" s="296"/>
      <c r="S691" s="296"/>
      <c r="T691" s="296"/>
      <c r="U691" s="296"/>
      <c r="V691" s="296"/>
      <c r="W691" s="296"/>
    </row>
    <row r="692" spans="1:23" ht="15.75" customHeight="1" x14ac:dyDescent="0.25">
      <c r="A692" s="296"/>
      <c r="B692" s="296"/>
      <c r="C692" s="296"/>
      <c r="D692" s="296"/>
      <c r="E692" s="296"/>
      <c r="F692" s="296"/>
      <c r="G692" s="301"/>
      <c r="H692" s="559"/>
      <c r="I692" s="296"/>
      <c r="J692" s="301"/>
      <c r="K692" s="296"/>
      <c r="L692" s="296"/>
      <c r="M692" s="296"/>
      <c r="N692" s="296"/>
      <c r="O692" s="296"/>
      <c r="P692" s="296"/>
      <c r="Q692" s="296"/>
      <c r="R692" s="296"/>
      <c r="S692" s="296"/>
      <c r="T692" s="296"/>
      <c r="U692" s="296"/>
      <c r="V692" s="296"/>
      <c r="W692" s="296"/>
    </row>
    <row r="693" spans="1:23" ht="15.75" customHeight="1" x14ac:dyDescent="0.25">
      <c r="A693" s="296"/>
      <c r="B693" s="296"/>
      <c r="C693" s="296"/>
      <c r="D693" s="296"/>
      <c r="E693" s="296"/>
      <c r="F693" s="296"/>
      <c r="G693" s="301"/>
      <c r="H693" s="559"/>
      <c r="I693" s="296"/>
      <c r="J693" s="301"/>
      <c r="K693" s="296"/>
      <c r="L693" s="296"/>
      <c r="M693" s="296"/>
      <c r="N693" s="296"/>
      <c r="O693" s="296"/>
      <c r="P693" s="296"/>
      <c r="Q693" s="296"/>
      <c r="R693" s="296"/>
      <c r="S693" s="296"/>
      <c r="T693" s="296"/>
      <c r="U693" s="296"/>
      <c r="V693" s="296"/>
      <c r="W693" s="296"/>
    </row>
    <row r="694" spans="1:23" ht="15.75" customHeight="1" x14ac:dyDescent="0.25">
      <c r="A694" s="296"/>
      <c r="B694" s="296"/>
      <c r="C694" s="296"/>
      <c r="D694" s="296"/>
      <c r="E694" s="296"/>
      <c r="F694" s="296"/>
      <c r="G694" s="301"/>
      <c r="H694" s="559"/>
      <c r="I694" s="296"/>
      <c r="J694" s="301"/>
      <c r="K694" s="296"/>
      <c r="L694" s="296"/>
      <c r="M694" s="296"/>
      <c r="N694" s="296"/>
      <c r="O694" s="296"/>
      <c r="P694" s="296"/>
      <c r="Q694" s="296"/>
      <c r="R694" s="296"/>
      <c r="S694" s="296"/>
      <c r="T694" s="296"/>
      <c r="U694" s="296"/>
      <c r="V694" s="296"/>
      <c r="W694" s="296"/>
    </row>
    <row r="695" spans="1:23" ht="15.75" customHeight="1" x14ac:dyDescent="0.25">
      <c r="A695" s="296"/>
      <c r="B695" s="296"/>
      <c r="C695" s="296"/>
      <c r="D695" s="296"/>
      <c r="E695" s="296"/>
      <c r="F695" s="296"/>
      <c r="G695" s="301"/>
      <c r="H695" s="559"/>
      <c r="I695" s="296"/>
      <c r="J695" s="301"/>
      <c r="K695" s="296"/>
      <c r="L695" s="296"/>
      <c r="M695" s="296"/>
      <c r="N695" s="296"/>
      <c r="O695" s="296"/>
      <c r="P695" s="296"/>
      <c r="Q695" s="296"/>
      <c r="R695" s="296"/>
      <c r="S695" s="296"/>
      <c r="T695" s="296"/>
      <c r="U695" s="296"/>
      <c r="V695" s="296"/>
      <c r="W695" s="296"/>
    </row>
    <row r="696" spans="1:23" ht="15.75" customHeight="1" x14ac:dyDescent="0.25">
      <c r="A696" s="296"/>
      <c r="B696" s="296"/>
      <c r="C696" s="296"/>
      <c r="D696" s="296"/>
      <c r="E696" s="296"/>
      <c r="F696" s="296"/>
      <c r="G696" s="301"/>
      <c r="H696" s="559"/>
      <c r="I696" s="296"/>
      <c r="J696" s="301"/>
      <c r="K696" s="296"/>
      <c r="L696" s="296"/>
      <c r="M696" s="296"/>
      <c r="N696" s="296"/>
      <c r="O696" s="296"/>
      <c r="P696" s="296"/>
      <c r="Q696" s="296"/>
      <c r="R696" s="296"/>
      <c r="S696" s="296"/>
      <c r="T696" s="296"/>
      <c r="U696" s="296"/>
      <c r="V696" s="296"/>
      <c r="W696" s="296"/>
    </row>
    <row r="697" spans="1:23" ht="15.75" customHeight="1" x14ac:dyDescent="0.25">
      <c r="A697" s="296"/>
      <c r="B697" s="296"/>
      <c r="C697" s="296"/>
      <c r="D697" s="296"/>
      <c r="E697" s="296"/>
      <c r="F697" s="296"/>
      <c r="G697" s="301"/>
      <c r="H697" s="559"/>
      <c r="I697" s="296"/>
      <c r="J697" s="301"/>
      <c r="K697" s="296"/>
      <c r="L697" s="296"/>
      <c r="M697" s="296"/>
      <c r="N697" s="296"/>
      <c r="O697" s="296"/>
      <c r="P697" s="296"/>
      <c r="Q697" s="296"/>
      <c r="R697" s="296"/>
      <c r="S697" s="296"/>
      <c r="T697" s="296"/>
      <c r="U697" s="296"/>
      <c r="V697" s="296"/>
      <c r="W697" s="296"/>
    </row>
    <row r="698" spans="1:23" ht="15.75" customHeight="1" x14ac:dyDescent="0.25">
      <c r="A698" s="296"/>
      <c r="B698" s="296"/>
      <c r="C698" s="296"/>
      <c r="D698" s="296"/>
      <c r="E698" s="296"/>
      <c r="F698" s="296"/>
      <c r="G698" s="301"/>
      <c r="H698" s="559"/>
      <c r="I698" s="296"/>
      <c r="J698" s="301"/>
      <c r="K698" s="296"/>
      <c r="L698" s="296"/>
      <c r="M698" s="296"/>
      <c r="N698" s="296"/>
      <c r="O698" s="296"/>
      <c r="P698" s="296"/>
      <c r="Q698" s="296"/>
      <c r="R698" s="296"/>
      <c r="S698" s="296"/>
      <c r="T698" s="296"/>
      <c r="U698" s="296"/>
      <c r="V698" s="296"/>
      <c r="W698" s="296"/>
    </row>
    <row r="699" spans="1:23" ht="15.75" customHeight="1" x14ac:dyDescent="0.25">
      <c r="A699" s="296"/>
      <c r="B699" s="296"/>
      <c r="C699" s="296"/>
      <c r="D699" s="296"/>
      <c r="E699" s="296"/>
      <c r="F699" s="296"/>
      <c r="G699" s="301"/>
      <c r="H699" s="559"/>
      <c r="I699" s="296"/>
      <c r="J699" s="301"/>
      <c r="K699" s="296"/>
      <c r="L699" s="296"/>
      <c r="M699" s="296"/>
      <c r="N699" s="296"/>
      <c r="O699" s="296"/>
      <c r="P699" s="296"/>
      <c r="Q699" s="296"/>
      <c r="R699" s="296"/>
      <c r="S699" s="296"/>
      <c r="T699" s="296"/>
      <c r="U699" s="296"/>
      <c r="V699" s="296"/>
      <c r="W699" s="296"/>
    </row>
    <row r="700" spans="1:23" ht="15.75" customHeight="1" x14ac:dyDescent="0.25">
      <c r="A700" s="296"/>
      <c r="B700" s="296"/>
      <c r="C700" s="296"/>
      <c r="D700" s="296"/>
      <c r="E700" s="296"/>
      <c r="F700" s="296"/>
      <c r="G700" s="301"/>
      <c r="H700" s="559"/>
      <c r="I700" s="296"/>
      <c r="J700" s="301"/>
      <c r="K700" s="296"/>
      <c r="L700" s="296"/>
      <c r="M700" s="296"/>
      <c r="N700" s="296"/>
      <c r="O700" s="296"/>
      <c r="P700" s="296"/>
      <c r="Q700" s="296"/>
      <c r="R700" s="296"/>
      <c r="S700" s="296"/>
      <c r="T700" s="296"/>
      <c r="U700" s="296"/>
      <c r="V700" s="296"/>
      <c r="W700" s="296"/>
    </row>
    <row r="701" spans="1:23" ht="15.75" customHeight="1" x14ac:dyDescent="0.25">
      <c r="A701" s="296"/>
      <c r="B701" s="296"/>
      <c r="C701" s="296"/>
      <c r="D701" s="296"/>
      <c r="E701" s="296"/>
      <c r="F701" s="296"/>
      <c r="G701" s="301"/>
      <c r="H701" s="559"/>
      <c r="I701" s="296"/>
      <c r="J701" s="301"/>
      <c r="K701" s="296"/>
      <c r="L701" s="296"/>
      <c r="M701" s="296"/>
      <c r="N701" s="296"/>
      <c r="O701" s="296"/>
      <c r="P701" s="296"/>
      <c r="Q701" s="296"/>
      <c r="R701" s="296"/>
      <c r="S701" s="296"/>
      <c r="T701" s="296"/>
      <c r="U701" s="296"/>
      <c r="V701" s="296"/>
      <c r="W701" s="296"/>
    </row>
    <row r="702" spans="1:23" ht="15.75" customHeight="1" x14ac:dyDescent="0.25">
      <c r="A702" s="296"/>
      <c r="B702" s="296"/>
      <c r="C702" s="296"/>
      <c r="D702" s="296"/>
      <c r="E702" s="296"/>
      <c r="F702" s="296"/>
      <c r="G702" s="301"/>
      <c r="H702" s="559"/>
      <c r="I702" s="296"/>
      <c r="J702" s="301"/>
      <c r="K702" s="296"/>
      <c r="L702" s="296"/>
      <c r="M702" s="296"/>
      <c r="N702" s="296"/>
      <c r="O702" s="296"/>
      <c r="P702" s="296"/>
      <c r="Q702" s="296"/>
      <c r="R702" s="296"/>
      <c r="S702" s="296"/>
      <c r="T702" s="296"/>
      <c r="U702" s="296"/>
      <c r="V702" s="296"/>
      <c r="W702" s="296"/>
    </row>
    <row r="703" spans="1:23" ht="15.75" customHeight="1" x14ac:dyDescent="0.25">
      <c r="A703" s="296"/>
      <c r="B703" s="296"/>
      <c r="C703" s="296"/>
      <c r="D703" s="296"/>
      <c r="E703" s="296"/>
      <c r="F703" s="296"/>
      <c r="G703" s="301"/>
      <c r="H703" s="559"/>
      <c r="I703" s="296"/>
      <c r="J703" s="301"/>
      <c r="K703" s="296"/>
      <c r="L703" s="296"/>
      <c r="M703" s="296"/>
      <c r="N703" s="296"/>
      <c r="O703" s="296"/>
      <c r="P703" s="296"/>
      <c r="Q703" s="296"/>
      <c r="R703" s="296"/>
      <c r="S703" s="296"/>
      <c r="T703" s="296"/>
      <c r="U703" s="296"/>
      <c r="V703" s="296"/>
      <c r="W703" s="296"/>
    </row>
    <row r="704" spans="1:23" ht="15.75" customHeight="1" x14ac:dyDescent="0.25">
      <c r="A704" s="296"/>
      <c r="B704" s="296"/>
      <c r="C704" s="296"/>
      <c r="D704" s="296"/>
      <c r="E704" s="296"/>
      <c r="F704" s="296"/>
      <c r="G704" s="301"/>
      <c r="H704" s="559"/>
      <c r="I704" s="296"/>
      <c r="J704" s="301"/>
      <c r="K704" s="296"/>
      <c r="L704" s="296"/>
      <c r="M704" s="296"/>
      <c r="N704" s="296"/>
      <c r="O704" s="296"/>
      <c r="P704" s="296"/>
      <c r="Q704" s="296"/>
      <c r="R704" s="296"/>
      <c r="S704" s="296"/>
      <c r="T704" s="296"/>
      <c r="U704" s="296"/>
      <c r="V704" s="296"/>
      <c r="W704" s="296"/>
    </row>
    <row r="705" spans="1:23" ht="15.75" customHeight="1" x14ac:dyDescent="0.25">
      <c r="A705" s="296"/>
      <c r="B705" s="296"/>
      <c r="C705" s="296"/>
      <c r="D705" s="296"/>
      <c r="E705" s="296"/>
      <c r="F705" s="296"/>
      <c r="G705" s="301"/>
      <c r="H705" s="559"/>
      <c r="I705" s="296"/>
      <c r="J705" s="301"/>
      <c r="K705" s="296"/>
      <c r="L705" s="296"/>
      <c r="M705" s="296"/>
      <c r="N705" s="296"/>
      <c r="O705" s="296"/>
      <c r="P705" s="296"/>
      <c r="Q705" s="296"/>
      <c r="R705" s="296"/>
      <c r="S705" s="296"/>
      <c r="T705" s="296"/>
      <c r="U705" s="296"/>
      <c r="V705" s="296"/>
      <c r="W705" s="296"/>
    </row>
    <row r="706" spans="1:23" ht="15.75" customHeight="1" x14ac:dyDescent="0.25">
      <c r="A706" s="296"/>
      <c r="B706" s="296"/>
      <c r="C706" s="296"/>
      <c r="D706" s="296"/>
      <c r="E706" s="296"/>
      <c r="F706" s="296"/>
      <c r="G706" s="301"/>
      <c r="H706" s="559"/>
      <c r="I706" s="296"/>
      <c r="J706" s="301"/>
      <c r="K706" s="296"/>
      <c r="L706" s="296"/>
      <c r="M706" s="296"/>
      <c r="N706" s="296"/>
      <c r="O706" s="296"/>
      <c r="P706" s="296"/>
      <c r="Q706" s="296"/>
      <c r="R706" s="296"/>
      <c r="S706" s="296"/>
      <c r="T706" s="296"/>
      <c r="U706" s="296"/>
      <c r="V706" s="296"/>
      <c r="W706" s="296"/>
    </row>
    <row r="707" spans="1:23" ht="15.75" customHeight="1" x14ac:dyDescent="0.25">
      <c r="A707" s="296"/>
      <c r="B707" s="296"/>
      <c r="C707" s="296"/>
      <c r="D707" s="296"/>
      <c r="E707" s="296"/>
      <c r="F707" s="296"/>
      <c r="G707" s="301"/>
      <c r="H707" s="559"/>
      <c r="I707" s="296"/>
      <c r="J707" s="301"/>
      <c r="K707" s="296"/>
      <c r="L707" s="296"/>
      <c r="M707" s="296"/>
      <c r="N707" s="296"/>
      <c r="O707" s="296"/>
      <c r="P707" s="296"/>
      <c r="Q707" s="296"/>
      <c r="R707" s="296"/>
      <c r="S707" s="296"/>
      <c r="T707" s="296"/>
      <c r="U707" s="296"/>
      <c r="V707" s="296"/>
      <c r="W707" s="296"/>
    </row>
    <row r="708" spans="1:23" ht="15.75" customHeight="1" x14ac:dyDescent="0.25">
      <c r="A708" s="296"/>
      <c r="B708" s="296"/>
      <c r="C708" s="296"/>
      <c r="D708" s="296"/>
      <c r="E708" s="296"/>
      <c r="F708" s="296"/>
      <c r="G708" s="301"/>
      <c r="H708" s="559"/>
      <c r="I708" s="296"/>
      <c r="J708" s="301"/>
      <c r="K708" s="296"/>
      <c r="L708" s="296"/>
      <c r="M708" s="296"/>
      <c r="N708" s="296"/>
      <c r="O708" s="296"/>
      <c r="P708" s="296"/>
      <c r="Q708" s="296"/>
      <c r="R708" s="296"/>
      <c r="S708" s="296"/>
      <c r="T708" s="296"/>
      <c r="U708" s="296"/>
      <c r="V708" s="296"/>
      <c r="W708" s="296"/>
    </row>
    <row r="709" spans="1:23" ht="15.75" customHeight="1" x14ac:dyDescent="0.25">
      <c r="A709" s="296"/>
      <c r="B709" s="296"/>
      <c r="C709" s="296"/>
      <c r="D709" s="296"/>
      <c r="E709" s="296"/>
      <c r="F709" s="296"/>
      <c r="G709" s="301"/>
      <c r="H709" s="559"/>
      <c r="I709" s="296"/>
      <c r="J709" s="301"/>
      <c r="K709" s="296"/>
      <c r="L709" s="296"/>
      <c r="M709" s="296"/>
      <c r="N709" s="296"/>
      <c r="O709" s="296"/>
      <c r="P709" s="296"/>
      <c r="Q709" s="296"/>
      <c r="R709" s="296"/>
      <c r="S709" s="296"/>
      <c r="T709" s="296"/>
      <c r="U709" s="296"/>
      <c r="V709" s="296"/>
      <c r="W709" s="296"/>
    </row>
    <row r="710" spans="1:23" ht="15.75" customHeight="1" x14ac:dyDescent="0.25">
      <c r="A710" s="296"/>
      <c r="B710" s="296"/>
      <c r="C710" s="296"/>
      <c r="D710" s="296"/>
      <c r="E710" s="296"/>
      <c r="F710" s="296"/>
      <c r="G710" s="301"/>
      <c r="H710" s="559"/>
      <c r="I710" s="296"/>
      <c r="J710" s="301"/>
      <c r="K710" s="296"/>
      <c r="L710" s="296"/>
      <c r="M710" s="296"/>
      <c r="N710" s="296"/>
      <c r="O710" s="296"/>
      <c r="P710" s="296"/>
      <c r="Q710" s="296"/>
      <c r="R710" s="296"/>
      <c r="S710" s="296"/>
      <c r="T710" s="296"/>
      <c r="U710" s="296"/>
      <c r="V710" s="296"/>
      <c r="W710" s="296"/>
    </row>
    <row r="711" spans="1:23" ht="15.75" customHeight="1" x14ac:dyDescent="0.25">
      <c r="A711" s="296"/>
      <c r="B711" s="296"/>
      <c r="C711" s="296"/>
      <c r="D711" s="296"/>
      <c r="E711" s="296"/>
      <c r="F711" s="296"/>
      <c r="G711" s="301"/>
      <c r="H711" s="559"/>
      <c r="I711" s="296"/>
      <c r="J711" s="301"/>
      <c r="K711" s="296"/>
      <c r="L711" s="296"/>
      <c r="M711" s="296"/>
      <c r="N711" s="296"/>
      <c r="O711" s="296"/>
      <c r="P711" s="296"/>
      <c r="Q711" s="296"/>
      <c r="R711" s="296"/>
      <c r="S711" s="296"/>
      <c r="T711" s="296"/>
      <c r="U711" s="296"/>
      <c r="V711" s="296"/>
      <c r="W711" s="296"/>
    </row>
    <row r="712" spans="1:23" ht="15.75" customHeight="1" x14ac:dyDescent="0.25">
      <c r="A712" s="296"/>
      <c r="B712" s="296"/>
      <c r="C712" s="296"/>
      <c r="D712" s="296"/>
      <c r="E712" s="296"/>
      <c r="F712" s="296"/>
      <c r="G712" s="301"/>
      <c r="H712" s="559"/>
      <c r="I712" s="296"/>
      <c r="J712" s="301"/>
      <c r="K712" s="296"/>
      <c r="L712" s="296"/>
      <c r="M712" s="296"/>
      <c r="N712" s="296"/>
      <c r="O712" s="296"/>
      <c r="P712" s="296"/>
      <c r="Q712" s="296"/>
      <c r="R712" s="296"/>
      <c r="S712" s="296"/>
      <c r="T712" s="296"/>
      <c r="U712" s="296"/>
      <c r="V712" s="296"/>
      <c r="W712" s="296"/>
    </row>
    <row r="713" spans="1:23" ht="15.75" customHeight="1" x14ac:dyDescent="0.25">
      <c r="A713" s="296"/>
      <c r="B713" s="296"/>
      <c r="C713" s="296"/>
      <c r="D713" s="296"/>
      <c r="E713" s="296"/>
      <c r="F713" s="296"/>
      <c r="G713" s="301"/>
      <c r="H713" s="559"/>
      <c r="I713" s="296"/>
      <c r="J713" s="301"/>
      <c r="K713" s="296"/>
      <c r="L713" s="296"/>
      <c r="M713" s="296"/>
      <c r="N713" s="296"/>
      <c r="O713" s="296"/>
      <c r="P713" s="296"/>
      <c r="Q713" s="296"/>
      <c r="R713" s="296"/>
      <c r="S713" s="296"/>
      <c r="T713" s="296"/>
      <c r="U713" s="296"/>
      <c r="V713" s="296"/>
      <c r="W713" s="296"/>
    </row>
    <row r="714" spans="1:23" ht="15.75" customHeight="1" x14ac:dyDescent="0.25">
      <c r="A714" s="296"/>
      <c r="B714" s="296"/>
      <c r="C714" s="296"/>
      <c r="D714" s="296"/>
      <c r="E714" s="296"/>
      <c r="F714" s="296"/>
      <c r="G714" s="301"/>
      <c r="H714" s="559"/>
      <c r="I714" s="296"/>
      <c r="J714" s="301"/>
      <c r="K714" s="296"/>
      <c r="L714" s="296"/>
      <c r="M714" s="296"/>
      <c r="N714" s="296"/>
      <c r="O714" s="296"/>
      <c r="P714" s="296"/>
      <c r="Q714" s="296"/>
      <c r="R714" s="296"/>
      <c r="S714" s="296"/>
      <c r="T714" s="296"/>
      <c r="U714" s="296"/>
      <c r="V714" s="296"/>
      <c r="W714" s="296"/>
    </row>
    <row r="715" spans="1:23" ht="15.75" customHeight="1" x14ac:dyDescent="0.25">
      <c r="A715" s="296"/>
      <c r="B715" s="296"/>
      <c r="C715" s="296"/>
      <c r="D715" s="296"/>
      <c r="E715" s="296"/>
      <c r="F715" s="296"/>
      <c r="G715" s="301"/>
      <c r="H715" s="559"/>
      <c r="I715" s="296"/>
      <c r="J715" s="301"/>
      <c r="K715" s="296"/>
      <c r="L715" s="296"/>
      <c r="M715" s="296"/>
      <c r="N715" s="296"/>
      <c r="O715" s="296"/>
      <c r="P715" s="296"/>
      <c r="Q715" s="296"/>
      <c r="R715" s="296"/>
      <c r="S715" s="296"/>
      <c r="T715" s="296"/>
      <c r="U715" s="296"/>
      <c r="V715" s="296"/>
      <c r="W715" s="296"/>
    </row>
    <row r="716" spans="1:23" ht="15.75" customHeight="1" x14ac:dyDescent="0.25">
      <c r="A716" s="296"/>
      <c r="B716" s="296"/>
      <c r="C716" s="296"/>
      <c r="D716" s="296"/>
      <c r="E716" s="296"/>
      <c r="F716" s="296"/>
      <c r="G716" s="301"/>
      <c r="H716" s="559"/>
      <c r="I716" s="296"/>
      <c r="J716" s="301"/>
      <c r="K716" s="296"/>
      <c r="L716" s="296"/>
      <c r="M716" s="296"/>
      <c r="N716" s="296"/>
      <c r="O716" s="296"/>
      <c r="P716" s="296"/>
      <c r="Q716" s="296"/>
      <c r="R716" s="296"/>
      <c r="S716" s="296"/>
      <c r="T716" s="296"/>
      <c r="U716" s="296"/>
      <c r="V716" s="296"/>
      <c r="W716" s="296"/>
    </row>
    <row r="717" spans="1:23" ht="15.75" customHeight="1" x14ac:dyDescent="0.25">
      <c r="A717" s="296"/>
      <c r="B717" s="296"/>
      <c r="C717" s="296"/>
      <c r="D717" s="296"/>
      <c r="E717" s="296"/>
      <c r="F717" s="296"/>
      <c r="G717" s="301"/>
      <c r="H717" s="559"/>
      <c r="I717" s="296"/>
      <c r="J717" s="301"/>
      <c r="K717" s="296"/>
      <c r="L717" s="296"/>
      <c r="M717" s="296"/>
      <c r="N717" s="296"/>
      <c r="O717" s="296"/>
      <c r="P717" s="296"/>
      <c r="Q717" s="296"/>
      <c r="R717" s="296"/>
      <c r="S717" s="296"/>
      <c r="T717" s="296"/>
      <c r="U717" s="296"/>
      <c r="V717" s="296"/>
      <c r="W717" s="296"/>
    </row>
    <row r="718" spans="1:23" ht="15.75" customHeight="1" x14ac:dyDescent="0.25">
      <c r="A718" s="296"/>
      <c r="B718" s="296"/>
      <c r="C718" s="296"/>
      <c r="D718" s="296"/>
      <c r="E718" s="296"/>
      <c r="F718" s="296"/>
      <c r="G718" s="301"/>
      <c r="H718" s="559"/>
      <c r="I718" s="296"/>
      <c r="J718" s="301"/>
      <c r="K718" s="296"/>
      <c r="L718" s="296"/>
      <c r="M718" s="296"/>
      <c r="N718" s="296"/>
      <c r="O718" s="296"/>
      <c r="P718" s="296"/>
      <c r="Q718" s="296"/>
      <c r="R718" s="296"/>
      <c r="S718" s="296"/>
      <c r="T718" s="296"/>
      <c r="U718" s="296"/>
      <c r="V718" s="296"/>
      <c r="W718" s="296"/>
    </row>
    <row r="719" spans="1:23" ht="15.75" customHeight="1" x14ac:dyDescent="0.25">
      <c r="A719" s="296"/>
      <c r="B719" s="296"/>
      <c r="C719" s="296"/>
      <c r="D719" s="296"/>
      <c r="E719" s="296"/>
      <c r="F719" s="296"/>
      <c r="G719" s="301"/>
      <c r="H719" s="559"/>
      <c r="I719" s="296"/>
      <c r="J719" s="301"/>
      <c r="K719" s="296"/>
      <c r="L719" s="296"/>
      <c r="M719" s="296"/>
      <c r="N719" s="296"/>
      <c r="O719" s="296"/>
      <c r="P719" s="296"/>
      <c r="Q719" s="296"/>
      <c r="R719" s="296"/>
      <c r="S719" s="296"/>
      <c r="T719" s="296"/>
      <c r="U719" s="296"/>
      <c r="V719" s="296"/>
      <c r="W719" s="296"/>
    </row>
    <row r="720" spans="1:23" ht="15.75" customHeight="1" x14ac:dyDescent="0.25">
      <c r="A720" s="296"/>
      <c r="B720" s="296"/>
      <c r="C720" s="296"/>
      <c r="D720" s="296"/>
      <c r="E720" s="296"/>
      <c r="F720" s="296"/>
      <c r="G720" s="301"/>
      <c r="H720" s="559"/>
      <c r="I720" s="296"/>
      <c r="J720" s="301"/>
      <c r="K720" s="296"/>
      <c r="L720" s="296"/>
      <c r="M720" s="296"/>
      <c r="N720" s="296"/>
      <c r="O720" s="296"/>
      <c r="P720" s="296"/>
      <c r="Q720" s="296"/>
      <c r="R720" s="296"/>
      <c r="S720" s="296"/>
      <c r="T720" s="296"/>
      <c r="U720" s="296"/>
      <c r="V720" s="296"/>
      <c r="W720" s="296"/>
    </row>
    <row r="721" spans="1:23" ht="15.75" customHeight="1" x14ac:dyDescent="0.25">
      <c r="A721" s="296"/>
      <c r="B721" s="296"/>
      <c r="C721" s="296"/>
      <c r="D721" s="296"/>
      <c r="E721" s="296"/>
      <c r="F721" s="296"/>
      <c r="G721" s="301"/>
      <c r="H721" s="559"/>
      <c r="I721" s="296"/>
      <c r="J721" s="301"/>
      <c r="K721" s="296"/>
      <c r="L721" s="296"/>
      <c r="M721" s="296"/>
      <c r="N721" s="296"/>
      <c r="O721" s="296"/>
      <c r="P721" s="296"/>
      <c r="Q721" s="296"/>
      <c r="R721" s="296"/>
      <c r="S721" s="296"/>
      <c r="T721" s="296"/>
      <c r="U721" s="296"/>
      <c r="V721" s="296"/>
      <c r="W721" s="296"/>
    </row>
    <row r="722" spans="1:23" ht="15.75" customHeight="1" x14ac:dyDescent="0.25">
      <c r="A722" s="296"/>
      <c r="B722" s="296"/>
      <c r="C722" s="296"/>
      <c r="D722" s="296"/>
      <c r="E722" s="296"/>
      <c r="F722" s="296"/>
      <c r="G722" s="301"/>
      <c r="H722" s="559"/>
      <c r="I722" s="296"/>
      <c r="J722" s="301"/>
      <c r="K722" s="296"/>
      <c r="L722" s="296"/>
      <c r="M722" s="296"/>
      <c r="N722" s="296"/>
      <c r="O722" s="296"/>
      <c r="P722" s="296"/>
      <c r="Q722" s="296"/>
      <c r="R722" s="296"/>
      <c r="S722" s="296"/>
      <c r="T722" s="296"/>
      <c r="U722" s="296"/>
      <c r="V722" s="296"/>
      <c r="W722" s="296"/>
    </row>
    <row r="723" spans="1:23" ht="15.75" customHeight="1" x14ac:dyDescent="0.25">
      <c r="A723" s="296"/>
      <c r="B723" s="296"/>
      <c r="C723" s="296"/>
      <c r="D723" s="296"/>
      <c r="E723" s="296"/>
      <c r="F723" s="296"/>
      <c r="G723" s="301"/>
      <c r="H723" s="559"/>
      <c r="I723" s="296"/>
      <c r="J723" s="301"/>
      <c r="K723" s="296"/>
      <c r="L723" s="296"/>
      <c r="M723" s="296"/>
      <c r="N723" s="296"/>
      <c r="O723" s="296"/>
      <c r="P723" s="296"/>
      <c r="Q723" s="296"/>
      <c r="R723" s="296"/>
      <c r="S723" s="296"/>
      <c r="T723" s="296"/>
      <c r="U723" s="296"/>
      <c r="V723" s="296"/>
      <c r="W723" s="296"/>
    </row>
    <row r="724" spans="1:23" ht="15.75" customHeight="1" x14ac:dyDescent="0.25">
      <c r="A724" s="296"/>
      <c r="B724" s="296"/>
      <c r="C724" s="296"/>
      <c r="D724" s="296"/>
      <c r="E724" s="296"/>
      <c r="F724" s="296"/>
      <c r="G724" s="301"/>
      <c r="H724" s="559"/>
      <c r="I724" s="296"/>
      <c r="J724" s="301"/>
      <c r="K724" s="296"/>
      <c r="L724" s="296"/>
      <c r="M724" s="296"/>
      <c r="N724" s="296"/>
      <c r="O724" s="296"/>
      <c r="P724" s="296"/>
      <c r="Q724" s="296"/>
      <c r="R724" s="296"/>
      <c r="S724" s="296"/>
      <c r="T724" s="296"/>
      <c r="U724" s="296"/>
      <c r="V724" s="296"/>
      <c r="W724" s="296"/>
    </row>
    <row r="725" spans="1:23" ht="15.75" customHeight="1" x14ac:dyDescent="0.25">
      <c r="A725" s="296"/>
      <c r="B725" s="296"/>
      <c r="C725" s="296"/>
      <c r="D725" s="296"/>
      <c r="E725" s="296"/>
      <c r="F725" s="296"/>
      <c r="G725" s="301"/>
      <c r="H725" s="559"/>
      <c r="I725" s="296"/>
      <c r="J725" s="301"/>
      <c r="K725" s="296"/>
      <c r="L725" s="296"/>
      <c r="M725" s="296"/>
      <c r="N725" s="296"/>
      <c r="O725" s="296"/>
      <c r="P725" s="296"/>
      <c r="Q725" s="296"/>
      <c r="R725" s="296"/>
      <c r="S725" s="296"/>
      <c r="T725" s="296"/>
      <c r="U725" s="296"/>
      <c r="V725" s="296"/>
      <c r="W725" s="296"/>
    </row>
    <row r="726" spans="1:23" ht="15.75" customHeight="1" x14ac:dyDescent="0.25">
      <c r="A726" s="296"/>
      <c r="B726" s="296"/>
      <c r="C726" s="296"/>
      <c r="D726" s="296"/>
      <c r="E726" s="296"/>
      <c r="F726" s="296"/>
      <c r="G726" s="301"/>
      <c r="H726" s="559"/>
      <c r="I726" s="296"/>
      <c r="J726" s="301"/>
      <c r="K726" s="296"/>
      <c r="L726" s="296"/>
      <c r="M726" s="296"/>
      <c r="N726" s="296"/>
      <c r="O726" s="296"/>
      <c r="P726" s="296"/>
      <c r="Q726" s="296"/>
      <c r="R726" s="296"/>
      <c r="S726" s="296"/>
      <c r="T726" s="296"/>
      <c r="U726" s="296"/>
      <c r="V726" s="296"/>
      <c r="W726" s="296"/>
    </row>
    <row r="727" spans="1:23" ht="15.75" customHeight="1" x14ac:dyDescent="0.25">
      <c r="A727" s="296"/>
      <c r="B727" s="296"/>
      <c r="C727" s="296"/>
      <c r="D727" s="296"/>
      <c r="E727" s="296"/>
      <c r="F727" s="296"/>
      <c r="G727" s="301"/>
      <c r="H727" s="559"/>
      <c r="I727" s="296"/>
      <c r="J727" s="301"/>
      <c r="K727" s="296"/>
      <c r="L727" s="296"/>
      <c r="M727" s="296"/>
      <c r="N727" s="296"/>
      <c r="O727" s="296"/>
      <c r="P727" s="296"/>
      <c r="Q727" s="296"/>
      <c r="R727" s="296"/>
      <c r="S727" s="296"/>
      <c r="T727" s="296"/>
      <c r="U727" s="296"/>
      <c r="V727" s="296"/>
      <c r="W727" s="296"/>
    </row>
    <row r="728" spans="1:23" ht="15.75" customHeight="1" x14ac:dyDescent="0.25">
      <c r="A728" s="296"/>
      <c r="B728" s="296"/>
      <c r="C728" s="296"/>
      <c r="D728" s="296"/>
      <c r="E728" s="296"/>
      <c r="F728" s="296"/>
      <c r="G728" s="301"/>
      <c r="H728" s="559"/>
      <c r="I728" s="296"/>
      <c r="J728" s="301"/>
      <c r="K728" s="296"/>
      <c r="L728" s="296"/>
      <c r="M728" s="296"/>
      <c r="N728" s="296"/>
      <c r="O728" s="296"/>
      <c r="P728" s="296"/>
      <c r="Q728" s="296"/>
      <c r="R728" s="296"/>
      <c r="S728" s="296"/>
      <c r="T728" s="296"/>
      <c r="U728" s="296"/>
      <c r="V728" s="296"/>
      <c r="W728" s="296"/>
    </row>
    <row r="729" spans="1:23" ht="15.75" customHeight="1" x14ac:dyDescent="0.25">
      <c r="A729" s="296"/>
      <c r="B729" s="296"/>
      <c r="C729" s="296"/>
      <c r="D729" s="296"/>
      <c r="E729" s="296"/>
      <c r="F729" s="296"/>
      <c r="G729" s="301"/>
      <c r="H729" s="559"/>
      <c r="I729" s="296"/>
      <c r="J729" s="301"/>
      <c r="K729" s="296"/>
      <c r="L729" s="296"/>
      <c r="M729" s="296"/>
      <c r="N729" s="296"/>
      <c r="O729" s="296"/>
      <c r="P729" s="296"/>
      <c r="Q729" s="296"/>
      <c r="R729" s="296"/>
      <c r="S729" s="296"/>
      <c r="T729" s="296"/>
      <c r="U729" s="296"/>
      <c r="V729" s="296"/>
      <c r="W729" s="296"/>
    </row>
    <row r="730" spans="1:23" ht="15.75" customHeight="1" x14ac:dyDescent="0.25">
      <c r="A730" s="296"/>
      <c r="B730" s="296"/>
      <c r="C730" s="296"/>
      <c r="D730" s="296"/>
      <c r="E730" s="296"/>
      <c r="F730" s="296"/>
      <c r="G730" s="301"/>
      <c r="H730" s="559"/>
      <c r="I730" s="296"/>
      <c r="J730" s="301"/>
      <c r="K730" s="296"/>
      <c r="L730" s="296"/>
      <c r="M730" s="296"/>
      <c r="N730" s="296"/>
      <c r="O730" s="296"/>
      <c r="P730" s="296"/>
      <c r="Q730" s="296"/>
      <c r="R730" s="296"/>
      <c r="S730" s="296"/>
      <c r="T730" s="296"/>
      <c r="U730" s="296"/>
      <c r="V730" s="296"/>
      <c r="W730" s="296"/>
    </row>
    <row r="731" spans="1:23" ht="15.75" customHeight="1" x14ac:dyDescent="0.25">
      <c r="A731" s="296"/>
      <c r="B731" s="296"/>
      <c r="C731" s="296"/>
      <c r="D731" s="296"/>
      <c r="E731" s="296"/>
      <c r="F731" s="296"/>
      <c r="G731" s="301"/>
      <c r="H731" s="559"/>
      <c r="I731" s="296"/>
      <c r="J731" s="301"/>
      <c r="K731" s="296"/>
      <c r="L731" s="296"/>
      <c r="M731" s="296"/>
      <c r="N731" s="296"/>
      <c r="O731" s="296"/>
      <c r="P731" s="296"/>
      <c r="Q731" s="296"/>
      <c r="R731" s="296"/>
      <c r="S731" s="296"/>
      <c r="T731" s="296"/>
      <c r="U731" s="296"/>
      <c r="V731" s="296"/>
      <c r="W731" s="296"/>
    </row>
    <row r="732" spans="1:23" ht="15.75" customHeight="1" x14ac:dyDescent="0.25">
      <c r="A732" s="296"/>
      <c r="B732" s="296"/>
      <c r="C732" s="296"/>
      <c r="D732" s="296"/>
      <c r="E732" s="296"/>
      <c r="F732" s="296"/>
      <c r="G732" s="301"/>
      <c r="H732" s="559"/>
      <c r="I732" s="296"/>
      <c r="J732" s="301"/>
      <c r="K732" s="296"/>
      <c r="L732" s="296"/>
      <c r="M732" s="296"/>
      <c r="N732" s="296"/>
      <c r="O732" s="296"/>
      <c r="P732" s="296"/>
      <c r="Q732" s="296"/>
      <c r="R732" s="296"/>
      <c r="S732" s="296"/>
      <c r="T732" s="296"/>
      <c r="U732" s="296"/>
      <c r="V732" s="296"/>
      <c r="W732" s="296"/>
    </row>
    <row r="733" spans="1:23" ht="15.75" customHeight="1" x14ac:dyDescent="0.25">
      <c r="A733" s="296"/>
      <c r="B733" s="296"/>
      <c r="C733" s="296"/>
      <c r="D733" s="296"/>
      <c r="E733" s="296"/>
      <c r="F733" s="296"/>
      <c r="G733" s="301"/>
      <c r="H733" s="559"/>
      <c r="I733" s="296"/>
      <c r="J733" s="301"/>
      <c r="K733" s="296"/>
      <c r="L733" s="296"/>
      <c r="M733" s="296"/>
      <c r="N733" s="296"/>
      <c r="O733" s="296"/>
      <c r="P733" s="296"/>
      <c r="Q733" s="296"/>
      <c r="R733" s="296"/>
      <c r="S733" s="296"/>
      <c r="T733" s="296"/>
      <c r="U733" s="296"/>
      <c r="V733" s="296"/>
      <c r="W733" s="296"/>
    </row>
    <row r="734" spans="1:23" ht="15.75" customHeight="1" x14ac:dyDescent="0.25">
      <c r="A734" s="296"/>
      <c r="B734" s="296"/>
      <c r="C734" s="296"/>
      <c r="D734" s="296"/>
      <c r="E734" s="296"/>
      <c r="F734" s="296"/>
      <c r="G734" s="301"/>
      <c r="H734" s="559"/>
      <c r="I734" s="296"/>
      <c r="J734" s="301"/>
      <c r="K734" s="296"/>
      <c r="L734" s="296"/>
      <c r="M734" s="296"/>
      <c r="N734" s="296"/>
      <c r="O734" s="296"/>
      <c r="P734" s="296"/>
      <c r="Q734" s="296"/>
      <c r="R734" s="296"/>
      <c r="S734" s="296"/>
      <c r="T734" s="296"/>
      <c r="U734" s="296"/>
      <c r="V734" s="296"/>
      <c r="W734" s="296"/>
    </row>
    <row r="735" spans="1:23" ht="15.75" customHeight="1" x14ac:dyDescent="0.25">
      <c r="A735" s="296"/>
      <c r="B735" s="296"/>
      <c r="C735" s="296"/>
      <c r="D735" s="296"/>
      <c r="E735" s="296"/>
      <c r="F735" s="296"/>
      <c r="G735" s="301"/>
      <c r="H735" s="559"/>
      <c r="I735" s="296"/>
      <c r="J735" s="301"/>
      <c r="K735" s="296"/>
      <c r="L735" s="296"/>
      <c r="M735" s="296"/>
      <c r="N735" s="296"/>
      <c r="O735" s="296"/>
      <c r="P735" s="296"/>
      <c r="Q735" s="296"/>
      <c r="R735" s="296"/>
      <c r="S735" s="296"/>
      <c r="T735" s="296"/>
      <c r="U735" s="296"/>
      <c r="V735" s="296"/>
      <c r="W735" s="296"/>
    </row>
    <row r="736" spans="1:23" ht="15.75" customHeight="1" x14ac:dyDescent="0.25">
      <c r="A736" s="296"/>
      <c r="B736" s="296"/>
      <c r="C736" s="296"/>
      <c r="D736" s="296"/>
      <c r="E736" s="296"/>
      <c r="F736" s="296"/>
      <c r="G736" s="301"/>
      <c r="H736" s="559"/>
      <c r="I736" s="296"/>
      <c r="J736" s="301"/>
      <c r="K736" s="296"/>
      <c r="L736" s="296"/>
      <c r="M736" s="296"/>
      <c r="N736" s="296"/>
      <c r="O736" s="296"/>
      <c r="P736" s="296"/>
      <c r="Q736" s="296"/>
      <c r="R736" s="296"/>
      <c r="S736" s="296"/>
      <c r="T736" s="296"/>
      <c r="U736" s="296"/>
      <c r="V736" s="296"/>
      <c r="W736" s="296"/>
    </row>
    <row r="737" spans="1:23" ht="15.75" customHeight="1" x14ac:dyDescent="0.25">
      <c r="A737" s="296"/>
      <c r="B737" s="296"/>
      <c r="C737" s="296"/>
      <c r="D737" s="296"/>
      <c r="E737" s="296"/>
      <c r="F737" s="296"/>
      <c r="G737" s="301"/>
      <c r="H737" s="559"/>
      <c r="I737" s="296"/>
      <c r="J737" s="301"/>
      <c r="K737" s="296"/>
      <c r="L737" s="296"/>
      <c r="M737" s="296"/>
      <c r="N737" s="296"/>
      <c r="O737" s="296"/>
      <c r="P737" s="296"/>
      <c r="Q737" s="296"/>
      <c r="R737" s="296"/>
      <c r="S737" s="296"/>
      <c r="T737" s="296"/>
      <c r="U737" s="296"/>
      <c r="V737" s="296"/>
      <c r="W737" s="296"/>
    </row>
    <row r="738" spans="1:23" ht="15.75" customHeight="1" x14ac:dyDescent="0.25">
      <c r="A738" s="296"/>
      <c r="B738" s="296"/>
      <c r="C738" s="296"/>
      <c r="D738" s="296"/>
      <c r="E738" s="296"/>
      <c r="F738" s="296"/>
      <c r="G738" s="301"/>
      <c r="H738" s="559"/>
      <c r="I738" s="296"/>
      <c r="J738" s="301"/>
      <c r="K738" s="296"/>
      <c r="L738" s="296"/>
      <c r="M738" s="296"/>
      <c r="N738" s="296"/>
      <c r="O738" s="296"/>
      <c r="P738" s="296"/>
      <c r="Q738" s="296"/>
      <c r="R738" s="296"/>
      <c r="S738" s="296"/>
      <c r="T738" s="296"/>
      <c r="U738" s="296"/>
      <c r="V738" s="296"/>
      <c r="W738" s="296"/>
    </row>
    <row r="739" spans="1:23" ht="15.75" customHeight="1" x14ac:dyDescent="0.25">
      <c r="A739" s="296"/>
      <c r="B739" s="296"/>
      <c r="C739" s="296"/>
      <c r="D739" s="296"/>
      <c r="E739" s="296"/>
      <c r="F739" s="296"/>
      <c r="G739" s="301"/>
      <c r="H739" s="559"/>
      <c r="I739" s="296"/>
      <c r="J739" s="301"/>
      <c r="K739" s="296"/>
      <c r="L739" s="296"/>
      <c r="M739" s="296"/>
      <c r="N739" s="296"/>
      <c r="O739" s="296"/>
      <c r="P739" s="296"/>
      <c r="Q739" s="296"/>
      <c r="R739" s="296"/>
      <c r="S739" s="296"/>
      <c r="T739" s="296"/>
      <c r="U739" s="296"/>
      <c r="V739" s="296"/>
      <c r="W739" s="296"/>
    </row>
    <row r="740" spans="1:23" ht="15.75" customHeight="1" x14ac:dyDescent="0.25">
      <c r="A740" s="296"/>
      <c r="B740" s="296"/>
      <c r="C740" s="296"/>
      <c r="D740" s="296"/>
      <c r="E740" s="296"/>
      <c r="F740" s="296"/>
      <c r="G740" s="301"/>
      <c r="H740" s="559"/>
      <c r="I740" s="296"/>
      <c r="J740" s="301"/>
      <c r="K740" s="296"/>
      <c r="L740" s="296"/>
      <c r="M740" s="296"/>
      <c r="N740" s="296"/>
      <c r="O740" s="296"/>
      <c r="P740" s="296"/>
      <c r="Q740" s="296"/>
      <c r="R740" s="296"/>
      <c r="S740" s="296"/>
      <c r="T740" s="296"/>
      <c r="U740" s="296"/>
      <c r="V740" s="296"/>
      <c r="W740" s="296"/>
    </row>
    <row r="741" spans="1:23" ht="15.75" customHeight="1" x14ac:dyDescent="0.25">
      <c r="A741" s="296"/>
      <c r="B741" s="296"/>
      <c r="C741" s="296"/>
      <c r="D741" s="296"/>
      <c r="E741" s="296"/>
      <c r="F741" s="296"/>
      <c r="G741" s="301"/>
      <c r="H741" s="559"/>
      <c r="I741" s="296"/>
      <c r="J741" s="301"/>
      <c r="K741" s="296"/>
      <c r="L741" s="296"/>
      <c r="M741" s="296"/>
      <c r="N741" s="296"/>
      <c r="O741" s="296"/>
      <c r="P741" s="296"/>
      <c r="Q741" s="296"/>
      <c r="R741" s="296"/>
      <c r="S741" s="296"/>
      <c r="T741" s="296"/>
      <c r="U741" s="296"/>
      <c r="V741" s="296"/>
      <c r="W741" s="296"/>
    </row>
    <row r="742" spans="1:23" ht="15.75" customHeight="1" x14ac:dyDescent="0.25">
      <c r="A742" s="296"/>
      <c r="B742" s="296"/>
      <c r="C742" s="296"/>
      <c r="D742" s="296"/>
      <c r="E742" s="296"/>
      <c r="F742" s="296"/>
      <c r="G742" s="301"/>
      <c r="H742" s="559"/>
      <c r="I742" s="296"/>
      <c r="J742" s="301"/>
      <c r="K742" s="296"/>
      <c r="L742" s="296"/>
      <c r="M742" s="296"/>
      <c r="N742" s="296"/>
      <c r="O742" s="296"/>
      <c r="P742" s="296"/>
      <c r="Q742" s="296"/>
      <c r="R742" s="296"/>
      <c r="S742" s="296"/>
      <c r="T742" s="296"/>
      <c r="U742" s="296"/>
      <c r="V742" s="296"/>
      <c r="W742" s="296"/>
    </row>
    <row r="743" spans="1:23" ht="15.75" customHeight="1" x14ac:dyDescent="0.25">
      <c r="A743" s="296"/>
      <c r="B743" s="296"/>
      <c r="C743" s="296"/>
      <c r="D743" s="296"/>
      <c r="E743" s="296"/>
      <c r="F743" s="296"/>
      <c r="G743" s="301"/>
      <c r="H743" s="559"/>
      <c r="I743" s="296"/>
      <c r="J743" s="301"/>
      <c r="K743" s="296"/>
      <c r="L743" s="296"/>
      <c r="M743" s="296"/>
      <c r="N743" s="296"/>
      <c r="O743" s="296"/>
      <c r="P743" s="296"/>
      <c r="Q743" s="296"/>
      <c r="R743" s="296"/>
      <c r="S743" s="296"/>
      <c r="T743" s="296"/>
      <c r="U743" s="296"/>
      <c r="V743" s="296"/>
      <c r="W743" s="296"/>
    </row>
    <row r="744" spans="1:23" ht="15.75" customHeight="1" x14ac:dyDescent="0.25">
      <c r="A744" s="296"/>
      <c r="B744" s="296"/>
      <c r="C744" s="296"/>
      <c r="D744" s="296"/>
      <c r="E744" s="296"/>
      <c r="F744" s="296"/>
      <c r="G744" s="301"/>
      <c r="H744" s="559"/>
      <c r="I744" s="296"/>
      <c r="J744" s="301"/>
      <c r="K744" s="296"/>
      <c r="L744" s="296"/>
      <c r="M744" s="296"/>
      <c r="N744" s="296"/>
      <c r="O744" s="296"/>
      <c r="P744" s="296"/>
      <c r="Q744" s="296"/>
      <c r="R744" s="296"/>
      <c r="S744" s="296"/>
      <c r="T744" s="296"/>
      <c r="U744" s="296"/>
      <c r="V744" s="296"/>
      <c r="W744" s="296"/>
    </row>
    <row r="745" spans="1:23" ht="15.75" customHeight="1" x14ac:dyDescent="0.25">
      <c r="A745" s="296"/>
      <c r="B745" s="296"/>
      <c r="C745" s="296"/>
      <c r="D745" s="296"/>
      <c r="E745" s="296"/>
      <c r="F745" s="296"/>
      <c r="G745" s="301"/>
      <c r="H745" s="559"/>
      <c r="I745" s="296"/>
      <c r="J745" s="301"/>
      <c r="K745" s="296"/>
      <c r="L745" s="296"/>
      <c r="M745" s="296"/>
      <c r="N745" s="296"/>
      <c r="O745" s="296"/>
      <c r="P745" s="296"/>
      <c r="Q745" s="296"/>
      <c r="R745" s="296"/>
      <c r="S745" s="296"/>
      <c r="T745" s="296"/>
      <c r="U745" s="296"/>
      <c r="V745" s="296"/>
      <c r="W745" s="296"/>
    </row>
    <row r="746" spans="1:23" ht="15.75" customHeight="1" x14ac:dyDescent="0.25">
      <c r="A746" s="296"/>
      <c r="B746" s="296"/>
      <c r="C746" s="296"/>
      <c r="D746" s="296"/>
      <c r="E746" s="296"/>
      <c r="F746" s="296"/>
      <c r="G746" s="301"/>
      <c r="H746" s="559"/>
      <c r="I746" s="296"/>
      <c r="J746" s="301"/>
      <c r="K746" s="296"/>
      <c r="L746" s="296"/>
      <c r="M746" s="296"/>
      <c r="N746" s="296"/>
      <c r="O746" s="296"/>
      <c r="P746" s="296"/>
      <c r="Q746" s="296"/>
      <c r="R746" s="296"/>
      <c r="S746" s="296"/>
      <c r="T746" s="296"/>
      <c r="U746" s="296"/>
      <c r="V746" s="296"/>
      <c r="W746" s="296"/>
    </row>
    <row r="747" spans="1:23" ht="15.75" customHeight="1" x14ac:dyDescent="0.25">
      <c r="A747" s="296"/>
      <c r="B747" s="296"/>
      <c r="C747" s="296"/>
      <c r="D747" s="296"/>
      <c r="E747" s="296"/>
      <c r="F747" s="296"/>
      <c r="G747" s="301"/>
      <c r="H747" s="559"/>
      <c r="I747" s="296"/>
      <c r="J747" s="301"/>
      <c r="K747" s="296"/>
      <c r="L747" s="296"/>
      <c r="M747" s="296"/>
      <c r="N747" s="296"/>
      <c r="O747" s="296"/>
      <c r="P747" s="296"/>
      <c r="Q747" s="296"/>
      <c r="R747" s="296"/>
      <c r="S747" s="296"/>
      <c r="T747" s="296"/>
      <c r="U747" s="296"/>
      <c r="V747" s="296"/>
      <c r="W747" s="296"/>
    </row>
    <row r="748" spans="1:23" ht="15.75" customHeight="1" x14ac:dyDescent="0.25">
      <c r="A748" s="296"/>
      <c r="B748" s="296"/>
      <c r="C748" s="296"/>
      <c r="D748" s="296"/>
      <c r="E748" s="296"/>
      <c r="F748" s="296"/>
      <c r="G748" s="301"/>
      <c r="H748" s="559"/>
      <c r="I748" s="296"/>
      <c r="J748" s="301"/>
      <c r="K748" s="296"/>
      <c r="L748" s="296"/>
      <c r="M748" s="296"/>
      <c r="N748" s="296"/>
      <c r="O748" s="296"/>
      <c r="P748" s="296"/>
      <c r="Q748" s="296"/>
      <c r="R748" s="296"/>
      <c r="S748" s="296"/>
      <c r="T748" s="296"/>
      <c r="U748" s="296"/>
      <c r="V748" s="296"/>
      <c r="W748" s="296"/>
    </row>
    <row r="749" spans="1:23" ht="15.75" customHeight="1" x14ac:dyDescent="0.25">
      <c r="A749" s="296"/>
      <c r="B749" s="296"/>
      <c r="C749" s="296"/>
      <c r="D749" s="296"/>
      <c r="E749" s="296"/>
      <c r="F749" s="296"/>
      <c r="G749" s="301"/>
      <c r="H749" s="559"/>
      <c r="I749" s="296"/>
      <c r="J749" s="301"/>
      <c r="K749" s="296"/>
      <c r="L749" s="296"/>
      <c r="M749" s="296"/>
      <c r="N749" s="296"/>
      <c r="O749" s="296"/>
      <c r="P749" s="296"/>
      <c r="Q749" s="296"/>
      <c r="R749" s="296"/>
      <c r="S749" s="296"/>
      <c r="T749" s="296"/>
      <c r="U749" s="296"/>
      <c r="V749" s="296"/>
      <c r="W749" s="296"/>
    </row>
    <row r="750" spans="1:23" ht="15.75" customHeight="1" x14ac:dyDescent="0.25">
      <c r="A750" s="296"/>
      <c r="B750" s="296"/>
      <c r="C750" s="296"/>
      <c r="D750" s="296"/>
      <c r="E750" s="296"/>
      <c r="F750" s="296"/>
      <c r="G750" s="301"/>
      <c r="H750" s="559"/>
      <c r="I750" s="296"/>
      <c r="J750" s="301"/>
      <c r="K750" s="296"/>
      <c r="L750" s="296"/>
      <c r="M750" s="296"/>
      <c r="N750" s="296"/>
      <c r="O750" s="296"/>
      <c r="P750" s="296"/>
      <c r="Q750" s="296"/>
      <c r="R750" s="296"/>
      <c r="S750" s="296"/>
      <c r="T750" s="296"/>
      <c r="U750" s="296"/>
      <c r="V750" s="296"/>
      <c r="W750" s="296"/>
    </row>
    <row r="751" spans="1:23" ht="15.75" customHeight="1" x14ac:dyDescent="0.25">
      <c r="A751" s="296"/>
      <c r="B751" s="296"/>
      <c r="C751" s="296"/>
      <c r="D751" s="296"/>
      <c r="E751" s="296"/>
      <c r="F751" s="296"/>
      <c r="G751" s="301"/>
      <c r="H751" s="559"/>
      <c r="I751" s="296"/>
      <c r="J751" s="301"/>
      <c r="K751" s="296"/>
      <c r="L751" s="296"/>
      <c r="M751" s="296"/>
      <c r="N751" s="296"/>
      <c r="O751" s="296"/>
      <c r="P751" s="296"/>
      <c r="Q751" s="296"/>
      <c r="R751" s="296"/>
      <c r="S751" s="296"/>
      <c r="T751" s="296"/>
      <c r="U751" s="296"/>
      <c r="V751" s="296"/>
      <c r="W751" s="296"/>
    </row>
    <row r="752" spans="1:23" ht="15.75" customHeight="1" x14ac:dyDescent="0.25">
      <c r="A752" s="296"/>
      <c r="B752" s="296"/>
      <c r="C752" s="296"/>
      <c r="D752" s="296"/>
      <c r="E752" s="296"/>
      <c r="F752" s="296"/>
      <c r="G752" s="301"/>
      <c r="H752" s="559"/>
      <c r="I752" s="296"/>
      <c r="J752" s="301"/>
      <c r="K752" s="296"/>
      <c r="L752" s="296"/>
      <c r="M752" s="296"/>
      <c r="N752" s="296"/>
      <c r="O752" s="296"/>
      <c r="P752" s="296"/>
      <c r="Q752" s="296"/>
      <c r="R752" s="296"/>
      <c r="S752" s="296"/>
      <c r="T752" s="296"/>
      <c r="U752" s="296"/>
      <c r="V752" s="296"/>
      <c r="W752" s="296"/>
    </row>
    <row r="753" spans="1:23" ht="15.75" customHeight="1" x14ac:dyDescent="0.25">
      <c r="A753" s="296"/>
      <c r="B753" s="296"/>
      <c r="C753" s="296"/>
      <c r="D753" s="296"/>
      <c r="E753" s="296"/>
      <c r="F753" s="296"/>
      <c r="G753" s="301"/>
      <c r="H753" s="559"/>
      <c r="I753" s="296"/>
      <c r="J753" s="301"/>
      <c r="K753" s="296"/>
      <c r="L753" s="296"/>
      <c r="M753" s="296"/>
      <c r="N753" s="296"/>
      <c r="O753" s="296"/>
      <c r="P753" s="296"/>
      <c r="Q753" s="296"/>
      <c r="R753" s="296"/>
      <c r="S753" s="296"/>
      <c r="T753" s="296"/>
      <c r="U753" s="296"/>
      <c r="V753" s="296"/>
      <c r="W753" s="296"/>
    </row>
    <row r="754" spans="1:23" ht="15.75" customHeight="1" x14ac:dyDescent="0.25">
      <c r="A754" s="296"/>
      <c r="B754" s="296"/>
      <c r="C754" s="296"/>
      <c r="D754" s="296"/>
      <c r="E754" s="296"/>
      <c r="F754" s="296"/>
      <c r="G754" s="301"/>
      <c r="H754" s="559"/>
      <c r="I754" s="296"/>
      <c r="J754" s="301"/>
      <c r="K754" s="296"/>
      <c r="L754" s="296"/>
      <c r="M754" s="296"/>
      <c r="N754" s="296"/>
      <c r="O754" s="296"/>
      <c r="P754" s="296"/>
      <c r="Q754" s="296"/>
      <c r="R754" s="296"/>
      <c r="S754" s="296"/>
      <c r="T754" s="296"/>
      <c r="U754" s="296"/>
      <c r="V754" s="296"/>
      <c r="W754" s="296"/>
    </row>
    <row r="755" spans="1:23" ht="15.75" customHeight="1" x14ac:dyDescent="0.25">
      <c r="A755" s="296"/>
      <c r="B755" s="296"/>
      <c r="C755" s="296"/>
      <c r="D755" s="296"/>
      <c r="E755" s="296"/>
      <c r="F755" s="296"/>
      <c r="G755" s="301"/>
      <c r="H755" s="559"/>
      <c r="I755" s="296"/>
      <c r="J755" s="301"/>
      <c r="K755" s="296"/>
      <c r="L755" s="296"/>
      <c r="M755" s="296"/>
      <c r="N755" s="296"/>
      <c r="O755" s="296"/>
      <c r="P755" s="296"/>
      <c r="Q755" s="296"/>
      <c r="R755" s="296"/>
      <c r="S755" s="296"/>
      <c r="T755" s="296"/>
      <c r="U755" s="296"/>
      <c r="V755" s="296"/>
      <c r="W755" s="296"/>
    </row>
    <row r="756" spans="1:23" ht="15.75" customHeight="1" x14ac:dyDescent="0.25">
      <c r="A756" s="296"/>
      <c r="B756" s="296"/>
      <c r="C756" s="296"/>
      <c r="D756" s="296"/>
      <c r="E756" s="296"/>
      <c r="F756" s="296"/>
      <c r="G756" s="301"/>
      <c r="H756" s="559"/>
      <c r="I756" s="296"/>
      <c r="J756" s="301"/>
      <c r="K756" s="296"/>
      <c r="L756" s="296"/>
      <c r="M756" s="296"/>
      <c r="N756" s="296"/>
      <c r="O756" s="296"/>
      <c r="P756" s="296"/>
      <c r="Q756" s="296"/>
      <c r="R756" s="296"/>
      <c r="S756" s="296"/>
      <c r="T756" s="296"/>
      <c r="U756" s="296"/>
      <c r="V756" s="296"/>
      <c r="W756" s="296"/>
    </row>
    <row r="757" spans="1:23" ht="15.75" customHeight="1" x14ac:dyDescent="0.25">
      <c r="A757" s="296"/>
      <c r="B757" s="296"/>
      <c r="C757" s="296"/>
      <c r="D757" s="296"/>
      <c r="E757" s="296"/>
      <c r="F757" s="296"/>
      <c r="G757" s="301"/>
      <c r="H757" s="559"/>
      <c r="I757" s="296"/>
      <c r="J757" s="301"/>
      <c r="K757" s="296"/>
      <c r="L757" s="296"/>
      <c r="M757" s="296"/>
      <c r="N757" s="296"/>
      <c r="O757" s="296"/>
      <c r="P757" s="296"/>
      <c r="Q757" s="296"/>
      <c r="R757" s="296"/>
      <c r="S757" s="296"/>
      <c r="T757" s="296"/>
      <c r="U757" s="296"/>
      <c r="V757" s="296"/>
      <c r="W757" s="296"/>
    </row>
    <row r="758" spans="1:23" ht="15.75" customHeight="1" x14ac:dyDescent="0.25">
      <c r="A758" s="296"/>
      <c r="B758" s="296"/>
      <c r="C758" s="296"/>
      <c r="D758" s="296"/>
      <c r="E758" s="296"/>
      <c r="F758" s="296"/>
      <c r="G758" s="301"/>
      <c r="H758" s="559"/>
      <c r="I758" s="296"/>
      <c r="J758" s="301"/>
      <c r="K758" s="296"/>
      <c r="L758" s="296"/>
      <c r="M758" s="296"/>
      <c r="N758" s="296"/>
      <c r="O758" s="296"/>
      <c r="P758" s="296"/>
      <c r="Q758" s="296"/>
      <c r="R758" s="296"/>
      <c r="S758" s="296"/>
      <c r="T758" s="296"/>
      <c r="U758" s="296"/>
      <c r="V758" s="296"/>
      <c r="W758" s="296"/>
    </row>
    <row r="759" spans="1:23" ht="15.75" customHeight="1" x14ac:dyDescent="0.25">
      <c r="A759" s="296"/>
      <c r="B759" s="296"/>
      <c r="C759" s="296"/>
      <c r="D759" s="296"/>
      <c r="E759" s="296"/>
      <c r="F759" s="296"/>
      <c r="G759" s="301"/>
      <c r="H759" s="559"/>
      <c r="I759" s="296"/>
      <c r="J759" s="301"/>
      <c r="K759" s="296"/>
      <c r="L759" s="296"/>
      <c r="M759" s="296"/>
      <c r="N759" s="296"/>
      <c r="O759" s="296"/>
      <c r="P759" s="296"/>
      <c r="Q759" s="296"/>
      <c r="R759" s="296"/>
      <c r="S759" s="296"/>
      <c r="T759" s="296"/>
      <c r="U759" s="296"/>
      <c r="V759" s="296"/>
      <c r="W759" s="296"/>
    </row>
    <row r="760" spans="1:23" ht="15.75" customHeight="1" x14ac:dyDescent="0.25">
      <c r="A760" s="296"/>
      <c r="B760" s="296"/>
      <c r="C760" s="296"/>
      <c r="D760" s="296"/>
      <c r="E760" s="296"/>
      <c r="F760" s="296"/>
      <c r="G760" s="301"/>
      <c r="H760" s="559"/>
      <c r="I760" s="296"/>
      <c r="J760" s="301"/>
      <c r="K760" s="296"/>
      <c r="L760" s="296"/>
      <c r="M760" s="296"/>
      <c r="N760" s="296"/>
      <c r="O760" s="296"/>
      <c r="P760" s="296"/>
      <c r="Q760" s="296"/>
      <c r="R760" s="296"/>
      <c r="S760" s="296"/>
      <c r="T760" s="296"/>
      <c r="U760" s="296"/>
      <c r="V760" s="296"/>
      <c r="W760" s="296"/>
    </row>
    <row r="761" spans="1:23" ht="15.75" customHeight="1" x14ac:dyDescent="0.25">
      <c r="A761" s="296"/>
      <c r="B761" s="296"/>
      <c r="C761" s="296"/>
      <c r="D761" s="296"/>
      <c r="E761" s="296"/>
      <c r="F761" s="296"/>
      <c r="G761" s="301"/>
      <c r="H761" s="559"/>
      <c r="I761" s="296"/>
      <c r="J761" s="301"/>
      <c r="K761" s="296"/>
      <c r="L761" s="296"/>
      <c r="M761" s="296"/>
      <c r="N761" s="296"/>
      <c r="O761" s="296"/>
      <c r="P761" s="296"/>
      <c r="Q761" s="296"/>
      <c r="R761" s="296"/>
      <c r="S761" s="296"/>
      <c r="T761" s="296"/>
      <c r="U761" s="296"/>
      <c r="V761" s="296"/>
      <c r="W761" s="296"/>
    </row>
    <row r="762" spans="1:23" ht="15.75" customHeight="1" x14ac:dyDescent="0.25">
      <c r="A762" s="296"/>
      <c r="B762" s="296"/>
      <c r="C762" s="296"/>
      <c r="D762" s="296"/>
      <c r="E762" s="296"/>
      <c r="F762" s="296"/>
      <c r="G762" s="301"/>
      <c r="H762" s="559"/>
      <c r="I762" s="296"/>
      <c r="J762" s="301"/>
      <c r="K762" s="296"/>
      <c r="L762" s="296"/>
      <c r="M762" s="296"/>
      <c r="N762" s="296"/>
      <c r="O762" s="296"/>
      <c r="P762" s="296"/>
      <c r="Q762" s="296"/>
      <c r="R762" s="296"/>
      <c r="S762" s="296"/>
      <c r="T762" s="296"/>
      <c r="U762" s="296"/>
      <c r="V762" s="296"/>
      <c r="W762" s="296"/>
    </row>
    <row r="763" spans="1:23" ht="15.75" customHeight="1" x14ac:dyDescent="0.25">
      <c r="A763" s="296"/>
      <c r="B763" s="296"/>
      <c r="C763" s="296"/>
      <c r="D763" s="296"/>
      <c r="E763" s="296"/>
      <c r="F763" s="296"/>
      <c r="G763" s="301"/>
      <c r="H763" s="559"/>
      <c r="I763" s="296"/>
      <c r="J763" s="301"/>
      <c r="K763" s="296"/>
      <c r="L763" s="296"/>
      <c r="M763" s="296"/>
      <c r="N763" s="296"/>
      <c r="O763" s="296"/>
      <c r="P763" s="296"/>
      <c r="Q763" s="296"/>
      <c r="R763" s="296"/>
      <c r="S763" s="296"/>
      <c r="T763" s="296"/>
      <c r="U763" s="296"/>
      <c r="V763" s="296"/>
      <c r="W763" s="296"/>
    </row>
    <row r="764" spans="1:23" ht="15.75" customHeight="1" x14ac:dyDescent="0.25">
      <c r="A764" s="296"/>
      <c r="B764" s="296"/>
      <c r="C764" s="296"/>
      <c r="D764" s="296"/>
      <c r="E764" s="296"/>
      <c r="F764" s="296"/>
      <c r="G764" s="301"/>
      <c r="H764" s="559"/>
      <c r="I764" s="296"/>
      <c r="J764" s="301"/>
      <c r="K764" s="296"/>
      <c r="L764" s="296"/>
      <c r="M764" s="296"/>
      <c r="N764" s="296"/>
      <c r="O764" s="296"/>
      <c r="P764" s="296"/>
      <c r="Q764" s="296"/>
      <c r="R764" s="296"/>
      <c r="S764" s="296"/>
      <c r="T764" s="296"/>
      <c r="U764" s="296"/>
      <c r="V764" s="296"/>
      <c r="W764" s="296"/>
    </row>
    <row r="765" spans="1:23" ht="15.75" customHeight="1" x14ac:dyDescent="0.25">
      <c r="A765" s="296"/>
      <c r="B765" s="296"/>
      <c r="C765" s="296"/>
      <c r="D765" s="296"/>
      <c r="E765" s="296"/>
      <c r="F765" s="296"/>
      <c r="G765" s="301"/>
      <c r="H765" s="559"/>
      <c r="I765" s="296"/>
      <c r="J765" s="301"/>
      <c r="K765" s="296"/>
      <c r="L765" s="296"/>
      <c r="M765" s="296"/>
      <c r="N765" s="296"/>
      <c r="O765" s="296"/>
      <c r="P765" s="296"/>
      <c r="Q765" s="296"/>
      <c r="R765" s="296"/>
      <c r="S765" s="296"/>
      <c r="T765" s="296"/>
      <c r="U765" s="296"/>
      <c r="V765" s="296"/>
      <c r="W765" s="296"/>
    </row>
    <row r="766" spans="1:23" ht="15.75" customHeight="1" x14ac:dyDescent="0.25">
      <c r="A766" s="296"/>
      <c r="B766" s="296"/>
      <c r="C766" s="296"/>
      <c r="D766" s="296"/>
      <c r="E766" s="296"/>
      <c r="F766" s="296"/>
      <c r="G766" s="301"/>
      <c r="H766" s="559"/>
      <c r="I766" s="296"/>
      <c r="J766" s="301"/>
      <c r="K766" s="296"/>
      <c r="L766" s="296"/>
      <c r="M766" s="296"/>
      <c r="N766" s="296"/>
      <c r="O766" s="296"/>
      <c r="P766" s="296"/>
      <c r="Q766" s="296"/>
      <c r="R766" s="296"/>
      <c r="S766" s="296"/>
      <c r="T766" s="296"/>
      <c r="U766" s="296"/>
      <c r="V766" s="296"/>
      <c r="W766" s="296"/>
    </row>
    <row r="767" spans="1:23" ht="15.75" customHeight="1" x14ac:dyDescent="0.25">
      <c r="A767" s="296"/>
      <c r="B767" s="296"/>
      <c r="C767" s="296"/>
      <c r="D767" s="296"/>
      <c r="E767" s="296"/>
      <c r="F767" s="296"/>
      <c r="G767" s="301"/>
      <c r="H767" s="559"/>
      <c r="I767" s="296"/>
      <c r="J767" s="301"/>
      <c r="K767" s="296"/>
      <c r="L767" s="296"/>
      <c r="M767" s="296"/>
      <c r="N767" s="296"/>
      <c r="O767" s="296"/>
      <c r="P767" s="296"/>
      <c r="Q767" s="296"/>
      <c r="R767" s="296"/>
      <c r="S767" s="296"/>
      <c r="T767" s="296"/>
      <c r="U767" s="296"/>
      <c r="V767" s="296"/>
      <c r="W767" s="296"/>
    </row>
    <row r="768" spans="1:23" ht="15.75" customHeight="1" x14ac:dyDescent="0.25">
      <c r="A768" s="296"/>
      <c r="B768" s="296"/>
      <c r="C768" s="296"/>
      <c r="D768" s="296"/>
      <c r="E768" s="296"/>
      <c r="F768" s="296"/>
      <c r="G768" s="301"/>
      <c r="H768" s="559"/>
      <c r="I768" s="296"/>
      <c r="J768" s="301"/>
      <c r="K768" s="296"/>
      <c r="L768" s="296"/>
      <c r="M768" s="296"/>
      <c r="N768" s="296"/>
      <c r="O768" s="296"/>
      <c r="P768" s="296"/>
      <c r="Q768" s="296"/>
      <c r="R768" s="296"/>
      <c r="S768" s="296"/>
      <c r="T768" s="296"/>
      <c r="U768" s="296"/>
      <c r="V768" s="296"/>
      <c r="W768" s="296"/>
    </row>
    <row r="769" spans="1:23" ht="15.75" customHeight="1" x14ac:dyDescent="0.25">
      <c r="A769" s="296"/>
      <c r="B769" s="296"/>
      <c r="C769" s="296"/>
      <c r="D769" s="296"/>
      <c r="E769" s="296"/>
      <c r="F769" s="296"/>
      <c r="G769" s="301"/>
      <c r="H769" s="559"/>
      <c r="I769" s="296"/>
      <c r="J769" s="301"/>
      <c r="K769" s="296"/>
      <c r="L769" s="296"/>
      <c r="M769" s="296"/>
      <c r="N769" s="296"/>
      <c r="O769" s="296"/>
      <c r="P769" s="296"/>
      <c r="Q769" s="296"/>
      <c r="R769" s="296"/>
      <c r="S769" s="296"/>
      <c r="T769" s="296"/>
      <c r="U769" s="296"/>
      <c r="V769" s="296"/>
      <c r="W769" s="296"/>
    </row>
    <row r="770" spans="1:23" ht="15.75" customHeight="1" x14ac:dyDescent="0.25">
      <c r="A770" s="296"/>
      <c r="B770" s="296"/>
      <c r="C770" s="296"/>
      <c r="D770" s="296"/>
      <c r="E770" s="296"/>
      <c r="F770" s="296"/>
      <c r="G770" s="301"/>
      <c r="H770" s="559"/>
      <c r="I770" s="296"/>
      <c r="J770" s="301"/>
      <c r="K770" s="296"/>
      <c r="L770" s="296"/>
      <c r="M770" s="296"/>
      <c r="N770" s="296"/>
      <c r="O770" s="296"/>
      <c r="P770" s="296"/>
      <c r="Q770" s="296"/>
      <c r="R770" s="296"/>
      <c r="S770" s="296"/>
      <c r="T770" s="296"/>
      <c r="U770" s="296"/>
      <c r="V770" s="296"/>
      <c r="W770" s="296"/>
    </row>
    <row r="771" spans="1:23" ht="15.75" customHeight="1" x14ac:dyDescent="0.25">
      <c r="A771" s="296"/>
      <c r="B771" s="296"/>
      <c r="C771" s="296"/>
      <c r="D771" s="296"/>
      <c r="E771" s="296"/>
      <c r="F771" s="296"/>
      <c r="G771" s="301"/>
      <c r="H771" s="559"/>
      <c r="I771" s="296"/>
      <c r="J771" s="301"/>
      <c r="K771" s="296"/>
      <c r="L771" s="296"/>
      <c r="M771" s="296"/>
      <c r="N771" s="296"/>
      <c r="O771" s="296"/>
      <c r="P771" s="296"/>
      <c r="Q771" s="296"/>
      <c r="R771" s="296"/>
      <c r="S771" s="296"/>
      <c r="T771" s="296"/>
      <c r="U771" s="296"/>
      <c r="V771" s="296"/>
      <c r="W771" s="296"/>
    </row>
    <row r="772" spans="1:23" ht="15.75" customHeight="1" x14ac:dyDescent="0.25">
      <c r="A772" s="296"/>
      <c r="B772" s="296"/>
      <c r="C772" s="296"/>
      <c r="D772" s="296"/>
      <c r="E772" s="296"/>
      <c r="F772" s="296"/>
      <c r="G772" s="301"/>
      <c r="H772" s="559"/>
      <c r="I772" s="296"/>
      <c r="J772" s="301"/>
      <c r="K772" s="296"/>
      <c r="L772" s="296"/>
      <c r="M772" s="296"/>
      <c r="N772" s="296"/>
      <c r="O772" s="296"/>
      <c r="P772" s="296"/>
      <c r="Q772" s="296"/>
      <c r="R772" s="296"/>
      <c r="S772" s="296"/>
      <c r="T772" s="296"/>
      <c r="U772" s="296"/>
      <c r="V772" s="296"/>
      <c r="W772" s="296"/>
    </row>
    <row r="773" spans="1:23" ht="15.75" customHeight="1" x14ac:dyDescent="0.25">
      <c r="A773" s="296"/>
      <c r="B773" s="296"/>
      <c r="C773" s="296"/>
      <c r="D773" s="296"/>
      <c r="E773" s="296"/>
      <c r="F773" s="296"/>
      <c r="G773" s="301"/>
      <c r="H773" s="559"/>
      <c r="I773" s="296"/>
      <c r="J773" s="301"/>
      <c r="K773" s="296"/>
      <c r="L773" s="296"/>
      <c r="M773" s="296"/>
      <c r="N773" s="296"/>
      <c r="O773" s="296"/>
      <c r="P773" s="296"/>
      <c r="Q773" s="296"/>
      <c r="R773" s="296"/>
      <c r="S773" s="296"/>
      <c r="T773" s="296"/>
      <c r="U773" s="296"/>
      <c r="V773" s="296"/>
      <c r="W773" s="296"/>
    </row>
    <row r="774" spans="1:23" ht="15.75" customHeight="1" x14ac:dyDescent="0.25">
      <c r="A774" s="296"/>
      <c r="B774" s="296"/>
      <c r="C774" s="296"/>
      <c r="D774" s="296"/>
      <c r="E774" s="296"/>
      <c r="F774" s="296"/>
      <c r="G774" s="301"/>
      <c r="H774" s="559"/>
      <c r="I774" s="296"/>
      <c r="J774" s="301"/>
      <c r="K774" s="296"/>
      <c r="L774" s="296"/>
      <c r="M774" s="296"/>
      <c r="N774" s="296"/>
      <c r="O774" s="296"/>
      <c r="P774" s="296"/>
      <c r="Q774" s="296"/>
      <c r="R774" s="296"/>
      <c r="S774" s="296"/>
      <c r="T774" s="296"/>
      <c r="U774" s="296"/>
      <c r="V774" s="296"/>
      <c r="W774" s="296"/>
    </row>
    <row r="775" spans="1:23" ht="15.75" customHeight="1" x14ac:dyDescent="0.25">
      <c r="A775" s="296"/>
      <c r="B775" s="296"/>
      <c r="C775" s="296"/>
      <c r="D775" s="296"/>
      <c r="E775" s="296"/>
      <c r="F775" s="296"/>
      <c r="G775" s="301"/>
      <c r="H775" s="559"/>
      <c r="I775" s="296"/>
      <c r="J775" s="301"/>
      <c r="K775" s="296"/>
      <c r="L775" s="296"/>
      <c r="M775" s="296"/>
      <c r="N775" s="296"/>
      <c r="O775" s="296"/>
      <c r="P775" s="296"/>
      <c r="Q775" s="296"/>
      <c r="R775" s="296"/>
      <c r="S775" s="296"/>
      <c r="T775" s="296"/>
      <c r="U775" s="296"/>
      <c r="V775" s="296"/>
      <c r="W775" s="296"/>
    </row>
    <row r="776" spans="1:23" ht="15.75" customHeight="1" x14ac:dyDescent="0.25">
      <c r="A776" s="296"/>
      <c r="B776" s="296"/>
      <c r="C776" s="296"/>
      <c r="D776" s="296"/>
      <c r="E776" s="296"/>
      <c r="F776" s="296"/>
      <c r="G776" s="301"/>
      <c r="H776" s="559"/>
      <c r="I776" s="296"/>
      <c r="J776" s="301"/>
      <c r="K776" s="296"/>
      <c r="L776" s="296"/>
      <c r="M776" s="296"/>
      <c r="N776" s="296"/>
      <c r="O776" s="296"/>
      <c r="P776" s="296"/>
      <c r="Q776" s="296"/>
      <c r="R776" s="296"/>
      <c r="S776" s="296"/>
      <c r="T776" s="296"/>
      <c r="U776" s="296"/>
      <c r="V776" s="296"/>
      <c r="W776" s="296"/>
    </row>
    <row r="777" spans="1:23" ht="15.75" customHeight="1" x14ac:dyDescent="0.25">
      <c r="A777" s="296"/>
      <c r="B777" s="296"/>
      <c r="C777" s="296"/>
      <c r="D777" s="296"/>
      <c r="E777" s="296"/>
      <c r="F777" s="296"/>
      <c r="G777" s="301"/>
      <c r="H777" s="559"/>
      <c r="I777" s="296"/>
      <c r="J777" s="301"/>
      <c r="K777" s="296"/>
      <c r="L777" s="296"/>
      <c r="M777" s="296"/>
      <c r="N777" s="296"/>
      <c r="O777" s="296"/>
      <c r="P777" s="296"/>
      <c r="Q777" s="296"/>
      <c r="R777" s="296"/>
      <c r="S777" s="296"/>
      <c r="T777" s="296"/>
      <c r="U777" s="296"/>
      <c r="V777" s="296"/>
      <c r="W777" s="296"/>
    </row>
    <row r="778" spans="1:23" ht="15.75" customHeight="1" x14ac:dyDescent="0.25">
      <c r="A778" s="296"/>
      <c r="B778" s="296"/>
      <c r="C778" s="296"/>
      <c r="D778" s="296"/>
      <c r="E778" s="296"/>
      <c r="F778" s="296"/>
      <c r="G778" s="301"/>
      <c r="H778" s="559"/>
      <c r="I778" s="296"/>
      <c r="J778" s="301"/>
      <c r="K778" s="296"/>
      <c r="L778" s="296"/>
      <c r="M778" s="296"/>
      <c r="N778" s="296"/>
      <c r="O778" s="296"/>
      <c r="P778" s="296"/>
      <c r="Q778" s="296"/>
      <c r="R778" s="296"/>
      <c r="S778" s="296"/>
      <c r="T778" s="296"/>
      <c r="U778" s="296"/>
      <c r="V778" s="296"/>
      <c r="W778" s="296"/>
    </row>
    <row r="779" spans="1:23" ht="15.75" customHeight="1" x14ac:dyDescent="0.25">
      <c r="A779" s="296"/>
      <c r="B779" s="296"/>
      <c r="C779" s="296"/>
      <c r="D779" s="296"/>
      <c r="E779" s="296"/>
      <c r="F779" s="296"/>
      <c r="G779" s="301"/>
      <c r="H779" s="559"/>
      <c r="I779" s="296"/>
      <c r="J779" s="301"/>
      <c r="K779" s="296"/>
      <c r="L779" s="296"/>
      <c r="M779" s="296"/>
      <c r="N779" s="296"/>
      <c r="O779" s="296"/>
      <c r="P779" s="296"/>
      <c r="Q779" s="296"/>
      <c r="R779" s="296"/>
      <c r="S779" s="296"/>
      <c r="T779" s="296"/>
      <c r="U779" s="296"/>
      <c r="V779" s="296"/>
      <c r="W779" s="296"/>
    </row>
    <row r="780" spans="1:23" ht="15.75" customHeight="1" x14ac:dyDescent="0.25">
      <c r="A780" s="296"/>
      <c r="B780" s="296"/>
      <c r="C780" s="296"/>
      <c r="D780" s="296"/>
      <c r="E780" s="296"/>
      <c r="F780" s="296"/>
      <c r="G780" s="301"/>
      <c r="H780" s="559"/>
      <c r="I780" s="296"/>
      <c r="J780" s="301"/>
      <c r="K780" s="296"/>
      <c r="L780" s="296"/>
      <c r="M780" s="296"/>
      <c r="N780" s="296"/>
      <c r="O780" s="296"/>
      <c r="P780" s="296"/>
      <c r="Q780" s="296"/>
      <c r="R780" s="296"/>
      <c r="S780" s="296"/>
      <c r="T780" s="296"/>
      <c r="U780" s="296"/>
      <c r="V780" s="296"/>
      <c r="W780" s="296"/>
    </row>
    <row r="781" spans="1:23" ht="15.75" customHeight="1" x14ac:dyDescent="0.25">
      <c r="A781" s="296"/>
      <c r="B781" s="296"/>
      <c r="C781" s="296"/>
      <c r="D781" s="296"/>
      <c r="E781" s="296"/>
      <c r="F781" s="296"/>
      <c r="G781" s="301"/>
      <c r="H781" s="559"/>
      <c r="I781" s="296"/>
      <c r="J781" s="301"/>
      <c r="K781" s="296"/>
      <c r="L781" s="296"/>
      <c r="M781" s="296"/>
      <c r="N781" s="296"/>
      <c r="O781" s="296"/>
      <c r="P781" s="296"/>
      <c r="Q781" s="296"/>
      <c r="R781" s="296"/>
      <c r="S781" s="296"/>
      <c r="T781" s="296"/>
      <c r="U781" s="296"/>
      <c r="V781" s="296"/>
      <c r="W781" s="296"/>
    </row>
    <row r="782" spans="1:23" ht="15.75" customHeight="1" x14ac:dyDescent="0.25">
      <c r="A782" s="296"/>
      <c r="B782" s="296"/>
      <c r="C782" s="296"/>
      <c r="D782" s="296"/>
      <c r="E782" s="296"/>
      <c r="F782" s="296"/>
      <c r="G782" s="301"/>
      <c r="H782" s="559"/>
      <c r="I782" s="296"/>
      <c r="J782" s="301"/>
      <c r="K782" s="296"/>
      <c r="L782" s="296"/>
      <c r="M782" s="296"/>
      <c r="N782" s="296"/>
      <c r="O782" s="296"/>
      <c r="P782" s="296"/>
      <c r="Q782" s="296"/>
      <c r="R782" s="296"/>
      <c r="S782" s="296"/>
      <c r="T782" s="296"/>
      <c r="U782" s="296"/>
      <c r="V782" s="296"/>
      <c r="W782" s="296"/>
    </row>
    <row r="783" spans="1:23" ht="15.75" customHeight="1" x14ac:dyDescent="0.25">
      <c r="A783" s="296"/>
      <c r="B783" s="296"/>
      <c r="C783" s="296"/>
      <c r="D783" s="296"/>
      <c r="E783" s="296"/>
      <c r="F783" s="296"/>
      <c r="G783" s="301"/>
      <c r="H783" s="559"/>
      <c r="I783" s="296"/>
      <c r="J783" s="301"/>
      <c r="K783" s="296"/>
      <c r="L783" s="296"/>
      <c r="M783" s="296"/>
      <c r="N783" s="296"/>
      <c r="O783" s="296"/>
      <c r="P783" s="296"/>
      <c r="Q783" s="296"/>
      <c r="R783" s="296"/>
      <c r="S783" s="296"/>
      <c r="T783" s="296"/>
      <c r="U783" s="296"/>
      <c r="V783" s="296"/>
      <c r="W783" s="296"/>
    </row>
    <row r="784" spans="1:23" ht="15.75" customHeight="1" x14ac:dyDescent="0.25">
      <c r="A784" s="296"/>
      <c r="B784" s="296"/>
      <c r="C784" s="296"/>
      <c r="D784" s="296"/>
      <c r="E784" s="296"/>
      <c r="F784" s="296"/>
      <c r="G784" s="301"/>
      <c r="H784" s="559"/>
      <c r="I784" s="296"/>
      <c r="J784" s="301"/>
      <c r="K784" s="296"/>
      <c r="L784" s="296"/>
      <c r="M784" s="296"/>
      <c r="N784" s="296"/>
      <c r="O784" s="296"/>
      <c r="P784" s="296"/>
      <c r="Q784" s="296"/>
      <c r="R784" s="296"/>
      <c r="S784" s="296"/>
      <c r="T784" s="296"/>
      <c r="U784" s="296"/>
      <c r="V784" s="296"/>
      <c r="W784" s="296"/>
    </row>
    <row r="785" spans="1:23" ht="15.75" customHeight="1" x14ac:dyDescent="0.25">
      <c r="A785" s="296"/>
      <c r="B785" s="296"/>
      <c r="C785" s="296"/>
      <c r="D785" s="296"/>
      <c r="E785" s="296"/>
      <c r="F785" s="296"/>
      <c r="G785" s="301"/>
      <c r="H785" s="559"/>
      <c r="I785" s="296"/>
      <c r="J785" s="301"/>
      <c r="K785" s="296"/>
      <c r="L785" s="296"/>
      <c r="M785" s="296"/>
      <c r="N785" s="296"/>
      <c r="O785" s="296"/>
      <c r="P785" s="296"/>
      <c r="Q785" s="296"/>
      <c r="R785" s="296"/>
      <c r="S785" s="296"/>
      <c r="T785" s="296"/>
      <c r="U785" s="296"/>
      <c r="V785" s="296"/>
      <c r="W785" s="296"/>
    </row>
    <row r="786" spans="1:23" ht="15.75" customHeight="1" x14ac:dyDescent="0.25">
      <c r="A786" s="296"/>
      <c r="B786" s="296"/>
      <c r="C786" s="296"/>
      <c r="D786" s="296"/>
      <c r="E786" s="296"/>
      <c r="F786" s="296"/>
      <c r="G786" s="301"/>
      <c r="H786" s="559"/>
      <c r="I786" s="296"/>
      <c r="J786" s="301"/>
      <c r="K786" s="296"/>
      <c r="L786" s="296"/>
      <c r="M786" s="296"/>
      <c r="N786" s="296"/>
      <c r="O786" s="296"/>
      <c r="P786" s="296"/>
      <c r="Q786" s="296"/>
      <c r="R786" s="296"/>
      <c r="S786" s="296"/>
      <c r="T786" s="296"/>
      <c r="U786" s="296"/>
      <c r="V786" s="296"/>
      <c r="W786" s="296"/>
    </row>
    <row r="787" spans="1:23" ht="15.75" customHeight="1" x14ac:dyDescent="0.25">
      <c r="A787" s="296"/>
      <c r="B787" s="296"/>
      <c r="C787" s="296"/>
      <c r="D787" s="296"/>
      <c r="E787" s="296"/>
      <c r="F787" s="296"/>
      <c r="G787" s="301"/>
      <c r="H787" s="559"/>
      <c r="I787" s="296"/>
      <c r="J787" s="301"/>
      <c r="K787" s="296"/>
      <c r="L787" s="296"/>
      <c r="M787" s="296"/>
      <c r="N787" s="296"/>
      <c r="O787" s="296"/>
      <c r="P787" s="296"/>
      <c r="Q787" s="296"/>
      <c r="R787" s="296"/>
      <c r="S787" s="296"/>
      <c r="T787" s="296"/>
      <c r="U787" s="296"/>
      <c r="V787" s="296"/>
      <c r="W787" s="296"/>
    </row>
    <row r="788" spans="1:23" ht="15.75" customHeight="1" x14ac:dyDescent="0.25">
      <c r="A788" s="296"/>
      <c r="B788" s="296"/>
      <c r="C788" s="296"/>
      <c r="D788" s="296"/>
      <c r="E788" s="296"/>
      <c r="F788" s="296"/>
      <c r="G788" s="301"/>
      <c r="H788" s="559"/>
      <c r="I788" s="296"/>
      <c r="J788" s="301"/>
      <c r="K788" s="296"/>
      <c r="L788" s="296"/>
      <c r="M788" s="296"/>
      <c r="N788" s="296"/>
      <c r="O788" s="296"/>
      <c r="P788" s="296"/>
      <c r="Q788" s="296"/>
      <c r="R788" s="296"/>
      <c r="S788" s="296"/>
      <c r="T788" s="296"/>
      <c r="U788" s="296"/>
      <c r="V788" s="296"/>
      <c r="W788" s="296"/>
    </row>
    <row r="789" spans="1:23" ht="15.75" customHeight="1" x14ac:dyDescent="0.25">
      <c r="A789" s="296"/>
      <c r="B789" s="296"/>
      <c r="C789" s="296"/>
      <c r="D789" s="296"/>
      <c r="E789" s="296"/>
      <c r="F789" s="296"/>
      <c r="G789" s="301"/>
      <c r="H789" s="559"/>
      <c r="I789" s="296"/>
      <c r="J789" s="301"/>
      <c r="K789" s="296"/>
      <c r="L789" s="296"/>
      <c r="M789" s="296"/>
      <c r="N789" s="296"/>
      <c r="O789" s="296"/>
      <c r="P789" s="296"/>
      <c r="Q789" s="296"/>
      <c r="R789" s="296"/>
      <c r="S789" s="296"/>
      <c r="T789" s="296"/>
      <c r="U789" s="296"/>
      <c r="V789" s="296"/>
      <c r="W789" s="296"/>
    </row>
    <row r="790" spans="1:23" ht="15.75" customHeight="1" x14ac:dyDescent="0.25">
      <c r="A790" s="296"/>
      <c r="B790" s="296"/>
      <c r="C790" s="296"/>
      <c r="D790" s="296"/>
      <c r="E790" s="296"/>
      <c r="F790" s="296"/>
      <c r="G790" s="301"/>
      <c r="H790" s="559"/>
      <c r="I790" s="296"/>
      <c r="J790" s="301"/>
      <c r="K790" s="296"/>
      <c r="L790" s="296"/>
      <c r="M790" s="296"/>
      <c r="N790" s="296"/>
      <c r="O790" s="296"/>
      <c r="P790" s="296"/>
      <c r="Q790" s="296"/>
      <c r="R790" s="296"/>
      <c r="S790" s="296"/>
      <c r="T790" s="296"/>
      <c r="U790" s="296"/>
      <c r="V790" s="296"/>
      <c r="W790" s="296"/>
    </row>
    <row r="791" spans="1:23" ht="15.75" customHeight="1" x14ac:dyDescent="0.25">
      <c r="A791" s="296"/>
      <c r="B791" s="296"/>
      <c r="C791" s="296"/>
      <c r="D791" s="296"/>
      <c r="E791" s="296"/>
      <c r="F791" s="296"/>
      <c r="G791" s="301"/>
      <c r="H791" s="559"/>
      <c r="I791" s="296"/>
      <c r="J791" s="301"/>
      <c r="K791" s="296"/>
      <c r="L791" s="296"/>
      <c r="M791" s="296"/>
      <c r="N791" s="296"/>
      <c r="O791" s="296"/>
      <c r="P791" s="296"/>
      <c r="Q791" s="296"/>
      <c r="R791" s="296"/>
      <c r="S791" s="296"/>
      <c r="T791" s="296"/>
      <c r="U791" s="296"/>
      <c r="V791" s="296"/>
      <c r="W791" s="296"/>
    </row>
    <row r="792" spans="1:23" ht="15.75" customHeight="1" x14ac:dyDescent="0.25">
      <c r="A792" s="296"/>
      <c r="B792" s="296"/>
      <c r="C792" s="296"/>
      <c r="D792" s="296"/>
      <c r="E792" s="296"/>
      <c r="F792" s="296"/>
      <c r="G792" s="301"/>
      <c r="H792" s="559"/>
      <c r="I792" s="296"/>
      <c r="J792" s="301"/>
      <c r="K792" s="296"/>
      <c r="L792" s="296"/>
      <c r="M792" s="296"/>
      <c r="N792" s="296"/>
      <c r="O792" s="296"/>
      <c r="P792" s="296"/>
      <c r="Q792" s="296"/>
      <c r="R792" s="296"/>
      <c r="S792" s="296"/>
      <c r="T792" s="296"/>
      <c r="U792" s="296"/>
      <c r="V792" s="296"/>
      <c r="W792" s="296"/>
    </row>
    <row r="793" spans="1:23" ht="15.75" customHeight="1" x14ac:dyDescent="0.25">
      <c r="A793" s="296"/>
      <c r="B793" s="296"/>
      <c r="C793" s="296"/>
      <c r="D793" s="296"/>
      <c r="E793" s="296"/>
      <c r="F793" s="296"/>
      <c r="G793" s="301"/>
      <c r="H793" s="559"/>
      <c r="I793" s="296"/>
      <c r="J793" s="301"/>
      <c r="K793" s="296"/>
      <c r="L793" s="296"/>
      <c r="M793" s="296"/>
      <c r="N793" s="296"/>
      <c r="O793" s="296"/>
      <c r="P793" s="296"/>
      <c r="Q793" s="296"/>
      <c r="R793" s="296"/>
      <c r="S793" s="296"/>
      <c r="T793" s="296"/>
      <c r="U793" s="296"/>
      <c r="V793" s="296"/>
      <c r="W793" s="296"/>
    </row>
    <row r="794" spans="1:23" ht="15.75" customHeight="1" x14ac:dyDescent="0.25">
      <c r="A794" s="296"/>
      <c r="B794" s="296"/>
      <c r="C794" s="296"/>
      <c r="D794" s="296"/>
      <c r="E794" s="296"/>
      <c r="F794" s="296"/>
      <c r="G794" s="301"/>
      <c r="H794" s="559"/>
      <c r="I794" s="296"/>
      <c r="J794" s="301"/>
      <c r="K794" s="296"/>
      <c r="L794" s="296"/>
      <c r="M794" s="296"/>
      <c r="N794" s="296"/>
      <c r="O794" s="296"/>
      <c r="P794" s="296"/>
      <c r="Q794" s="296"/>
      <c r="R794" s="296"/>
      <c r="S794" s="296"/>
      <c r="T794" s="296"/>
      <c r="U794" s="296"/>
      <c r="V794" s="296"/>
      <c r="W794" s="296"/>
    </row>
    <row r="795" spans="1:23" ht="15.75" customHeight="1" x14ac:dyDescent="0.25">
      <c r="A795" s="296"/>
      <c r="B795" s="296"/>
      <c r="C795" s="296"/>
      <c r="D795" s="296"/>
      <c r="E795" s="296"/>
      <c r="F795" s="296"/>
      <c r="G795" s="301"/>
      <c r="H795" s="559"/>
      <c r="I795" s="296"/>
      <c r="J795" s="301"/>
      <c r="K795" s="296"/>
      <c r="L795" s="296"/>
      <c r="M795" s="296"/>
      <c r="N795" s="296"/>
      <c r="O795" s="296"/>
      <c r="P795" s="296"/>
      <c r="Q795" s="296"/>
      <c r="R795" s="296"/>
      <c r="S795" s="296"/>
      <c r="T795" s="296"/>
      <c r="U795" s="296"/>
      <c r="V795" s="296"/>
      <c r="W795" s="296"/>
    </row>
    <row r="796" spans="1:23" ht="15.75" customHeight="1" x14ac:dyDescent="0.25">
      <c r="A796" s="296"/>
      <c r="B796" s="296"/>
      <c r="C796" s="296"/>
      <c r="D796" s="296"/>
      <c r="E796" s="296"/>
      <c r="F796" s="296"/>
      <c r="G796" s="301"/>
      <c r="H796" s="559"/>
      <c r="I796" s="296"/>
      <c r="J796" s="301"/>
      <c r="K796" s="296"/>
      <c r="L796" s="296"/>
      <c r="M796" s="296"/>
      <c r="N796" s="296"/>
      <c r="O796" s="296"/>
      <c r="P796" s="296"/>
      <c r="Q796" s="296"/>
      <c r="R796" s="296"/>
      <c r="S796" s="296"/>
      <c r="T796" s="296"/>
      <c r="U796" s="296"/>
      <c r="V796" s="296"/>
      <c r="W796" s="296"/>
    </row>
    <row r="797" spans="1:23" ht="15.75" customHeight="1" x14ac:dyDescent="0.25">
      <c r="A797" s="296"/>
      <c r="B797" s="296"/>
      <c r="C797" s="296"/>
      <c r="D797" s="296"/>
      <c r="E797" s="296"/>
      <c r="F797" s="296"/>
      <c r="G797" s="301"/>
      <c r="H797" s="559"/>
      <c r="I797" s="296"/>
      <c r="J797" s="301"/>
      <c r="K797" s="296"/>
      <c r="L797" s="296"/>
      <c r="M797" s="296"/>
      <c r="N797" s="296"/>
      <c r="O797" s="296"/>
      <c r="P797" s="296"/>
      <c r="Q797" s="296"/>
      <c r="R797" s="296"/>
      <c r="S797" s="296"/>
      <c r="T797" s="296"/>
      <c r="U797" s="296"/>
      <c r="V797" s="296"/>
      <c r="W797" s="296"/>
    </row>
    <row r="798" spans="1:23" ht="15.75" customHeight="1" x14ac:dyDescent="0.25">
      <c r="A798" s="296"/>
      <c r="B798" s="296"/>
      <c r="C798" s="296"/>
      <c r="D798" s="296"/>
      <c r="E798" s="296"/>
      <c r="F798" s="296"/>
      <c r="G798" s="301"/>
      <c r="H798" s="559"/>
      <c r="I798" s="296"/>
      <c r="J798" s="301"/>
      <c r="K798" s="296"/>
      <c r="L798" s="296"/>
      <c r="M798" s="296"/>
      <c r="N798" s="296"/>
      <c r="O798" s="296"/>
      <c r="P798" s="296"/>
      <c r="Q798" s="296"/>
      <c r="R798" s="296"/>
      <c r="S798" s="296"/>
      <c r="T798" s="296"/>
      <c r="U798" s="296"/>
      <c r="V798" s="296"/>
      <c r="W798" s="296"/>
    </row>
    <row r="799" spans="1:23" ht="15.75" customHeight="1" x14ac:dyDescent="0.25">
      <c r="A799" s="296"/>
      <c r="B799" s="296"/>
      <c r="C799" s="296"/>
      <c r="D799" s="296"/>
      <c r="E799" s="296"/>
      <c r="F799" s="296"/>
      <c r="G799" s="301"/>
      <c r="H799" s="559"/>
      <c r="I799" s="296"/>
      <c r="J799" s="301"/>
      <c r="K799" s="296"/>
      <c r="L799" s="296"/>
      <c r="M799" s="296"/>
      <c r="N799" s="296"/>
      <c r="O799" s="296"/>
      <c r="P799" s="296"/>
      <c r="Q799" s="296"/>
      <c r="R799" s="296"/>
      <c r="S799" s="296"/>
      <c r="T799" s="296"/>
      <c r="U799" s="296"/>
      <c r="V799" s="296"/>
      <c r="W799" s="296"/>
    </row>
    <row r="800" spans="1:23" ht="15.75" customHeight="1" x14ac:dyDescent="0.25">
      <c r="A800" s="296"/>
      <c r="B800" s="296"/>
      <c r="C800" s="296"/>
      <c r="D800" s="296"/>
      <c r="E800" s="296"/>
      <c r="F800" s="296"/>
      <c r="G800" s="301"/>
      <c r="H800" s="559"/>
      <c r="I800" s="296"/>
      <c r="J800" s="301"/>
      <c r="K800" s="296"/>
      <c r="L800" s="296"/>
      <c r="M800" s="296"/>
      <c r="N800" s="296"/>
      <c r="O800" s="296"/>
      <c r="P800" s="296"/>
      <c r="Q800" s="296"/>
      <c r="R800" s="296"/>
      <c r="S800" s="296"/>
      <c r="T800" s="296"/>
      <c r="U800" s="296"/>
      <c r="V800" s="296"/>
      <c r="W800" s="296"/>
    </row>
    <row r="801" spans="1:23" ht="15.75" customHeight="1" x14ac:dyDescent="0.25">
      <c r="A801" s="296"/>
      <c r="B801" s="296"/>
      <c r="C801" s="296"/>
      <c r="D801" s="296"/>
      <c r="E801" s="296"/>
      <c r="F801" s="296"/>
      <c r="G801" s="301"/>
      <c r="H801" s="559"/>
      <c r="I801" s="296"/>
      <c r="J801" s="301"/>
      <c r="K801" s="296"/>
      <c r="L801" s="296"/>
      <c r="M801" s="296"/>
      <c r="N801" s="296"/>
      <c r="O801" s="296"/>
      <c r="P801" s="296"/>
      <c r="Q801" s="296"/>
      <c r="R801" s="296"/>
      <c r="S801" s="296"/>
      <c r="T801" s="296"/>
      <c r="U801" s="296"/>
      <c r="V801" s="296"/>
      <c r="W801" s="296"/>
    </row>
    <row r="802" spans="1:23" ht="15.75" customHeight="1" x14ac:dyDescent="0.25">
      <c r="A802" s="296"/>
      <c r="B802" s="296"/>
      <c r="C802" s="296"/>
      <c r="D802" s="296"/>
      <c r="E802" s="296"/>
      <c r="F802" s="296"/>
      <c r="G802" s="301"/>
      <c r="H802" s="559"/>
      <c r="I802" s="296"/>
      <c r="J802" s="301"/>
      <c r="K802" s="296"/>
      <c r="L802" s="296"/>
      <c r="M802" s="296"/>
      <c r="N802" s="296"/>
      <c r="O802" s="296"/>
      <c r="P802" s="296"/>
      <c r="Q802" s="296"/>
      <c r="R802" s="296"/>
      <c r="S802" s="296"/>
      <c r="T802" s="296"/>
      <c r="U802" s="296"/>
      <c r="V802" s="296"/>
      <c r="W802" s="296"/>
    </row>
    <row r="803" spans="1:23" ht="15.75" customHeight="1" x14ac:dyDescent="0.25">
      <c r="A803" s="296"/>
      <c r="B803" s="296"/>
      <c r="C803" s="296"/>
      <c r="D803" s="296"/>
      <c r="E803" s="296"/>
      <c r="F803" s="296"/>
      <c r="G803" s="301"/>
      <c r="H803" s="559"/>
      <c r="I803" s="296"/>
      <c r="J803" s="301"/>
      <c r="K803" s="296"/>
      <c r="L803" s="296"/>
      <c r="M803" s="296"/>
      <c r="N803" s="296"/>
      <c r="O803" s="296"/>
      <c r="P803" s="296"/>
      <c r="Q803" s="296"/>
      <c r="R803" s="296"/>
      <c r="S803" s="296"/>
      <c r="T803" s="296"/>
      <c r="U803" s="296"/>
      <c r="V803" s="296"/>
      <c r="W803" s="296"/>
    </row>
    <row r="804" spans="1:23" ht="15.75" customHeight="1" x14ac:dyDescent="0.25">
      <c r="A804" s="296"/>
      <c r="B804" s="296"/>
      <c r="C804" s="296"/>
      <c r="D804" s="296"/>
      <c r="E804" s="296"/>
      <c r="F804" s="296"/>
      <c r="G804" s="301"/>
      <c r="H804" s="559"/>
      <c r="I804" s="296"/>
      <c r="J804" s="301"/>
      <c r="K804" s="296"/>
      <c r="L804" s="296"/>
      <c r="M804" s="296"/>
      <c r="N804" s="296"/>
      <c r="O804" s="296"/>
      <c r="P804" s="296"/>
      <c r="Q804" s="296"/>
      <c r="R804" s="296"/>
      <c r="S804" s="296"/>
      <c r="T804" s="296"/>
      <c r="U804" s="296"/>
      <c r="V804" s="296"/>
      <c r="W804" s="296"/>
    </row>
    <row r="805" spans="1:23" ht="15.75" customHeight="1" x14ac:dyDescent="0.25">
      <c r="A805" s="296"/>
      <c r="B805" s="296"/>
      <c r="C805" s="296"/>
      <c r="D805" s="296"/>
      <c r="E805" s="296"/>
      <c r="F805" s="296"/>
      <c r="G805" s="301"/>
      <c r="H805" s="559"/>
      <c r="I805" s="296"/>
      <c r="J805" s="301"/>
      <c r="K805" s="296"/>
      <c r="L805" s="296"/>
      <c r="M805" s="296"/>
      <c r="N805" s="296"/>
      <c r="O805" s="296"/>
      <c r="P805" s="296"/>
      <c r="Q805" s="296"/>
      <c r="R805" s="296"/>
      <c r="S805" s="296"/>
      <c r="T805" s="296"/>
      <c r="U805" s="296"/>
      <c r="V805" s="296"/>
      <c r="W805" s="296"/>
    </row>
    <row r="806" spans="1:23" ht="15.75" customHeight="1" x14ac:dyDescent="0.25">
      <c r="A806" s="296"/>
      <c r="B806" s="296"/>
      <c r="C806" s="296"/>
      <c r="D806" s="296"/>
      <c r="E806" s="296"/>
      <c r="F806" s="296"/>
      <c r="G806" s="301"/>
      <c r="H806" s="559"/>
      <c r="I806" s="296"/>
      <c r="J806" s="301"/>
      <c r="K806" s="296"/>
      <c r="L806" s="296"/>
      <c r="M806" s="296"/>
      <c r="N806" s="296"/>
      <c r="O806" s="296"/>
      <c r="P806" s="296"/>
      <c r="Q806" s="296"/>
      <c r="R806" s="296"/>
      <c r="S806" s="296"/>
      <c r="T806" s="296"/>
      <c r="U806" s="296"/>
      <c r="V806" s="296"/>
      <c r="W806" s="296"/>
    </row>
    <row r="807" spans="1:23" ht="15.75" customHeight="1" x14ac:dyDescent="0.25">
      <c r="A807" s="296"/>
      <c r="B807" s="296"/>
      <c r="C807" s="296"/>
      <c r="D807" s="296"/>
      <c r="E807" s="296"/>
      <c r="F807" s="296"/>
      <c r="G807" s="301"/>
      <c r="H807" s="559"/>
      <c r="I807" s="296"/>
      <c r="J807" s="301"/>
      <c r="K807" s="296"/>
      <c r="L807" s="296"/>
      <c r="M807" s="296"/>
      <c r="N807" s="296"/>
      <c r="O807" s="296"/>
      <c r="P807" s="296"/>
      <c r="Q807" s="296"/>
      <c r="R807" s="296"/>
      <c r="S807" s="296"/>
      <c r="T807" s="296"/>
      <c r="U807" s="296"/>
      <c r="V807" s="296"/>
      <c r="W807" s="296"/>
    </row>
    <row r="808" spans="1:23" ht="15.75" customHeight="1" x14ac:dyDescent="0.25">
      <c r="A808" s="296"/>
      <c r="B808" s="296"/>
      <c r="C808" s="296"/>
      <c r="D808" s="296"/>
      <c r="E808" s="296"/>
      <c r="F808" s="296"/>
      <c r="G808" s="301"/>
      <c r="H808" s="559"/>
      <c r="I808" s="296"/>
      <c r="J808" s="301"/>
      <c r="K808" s="296"/>
      <c r="L808" s="296"/>
      <c r="M808" s="296"/>
      <c r="N808" s="296"/>
      <c r="O808" s="296"/>
      <c r="P808" s="296"/>
      <c r="Q808" s="296"/>
      <c r="R808" s="296"/>
      <c r="S808" s="296"/>
      <c r="T808" s="296"/>
      <c r="U808" s="296"/>
      <c r="V808" s="296"/>
      <c r="W808" s="296"/>
    </row>
    <row r="809" spans="1:23" ht="15.75" customHeight="1" x14ac:dyDescent="0.25">
      <c r="A809" s="296"/>
      <c r="B809" s="296"/>
      <c r="C809" s="296"/>
      <c r="D809" s="296"/>
      <c r="E809" s="296"/>
      <c r="F809" s="296"/>
      <c r="G809" s="301"/>
      <c r="H809" s="559"/>
      <c r="I809" s="296"/>
      <c r="J809" s="301"/>
      <c r="K809" s="296"/>
      <c r="L809" s="296"/>
      <c r="M809" s="296"/>
      <c r="N809" s="296"/>
      <c r="O809" s="296"/>
      <c r="P809" s="296"/>
      <c r="Q809" s="296"/>
      <c r="R809" s="296"/>
      <c r="S809" s="296"/>
      <c r="T809" s="296"/>
      <c r="U809" s="296"/>
      <c r="V809" s="296"/>
      <c r="W809" s="296"/>
    </row>
    <row r="810" spans="1:23" ht="15.75" customHeight="1" x14ac:dyDescent="0.25">
      <c r="A810" s="296"/>
      <c r="B810" s="296"/>
      <c r="C810" s="296"/>
      <c r="D810" s="296"/>
      <c r="E810" s="296"/>
      <c r="F810" s="296"/>
      <c r="G810" s="301"/>
      <c r="H810" s="559"/>
      <c r="I810" s="296"/>
      <c r="J810" s="301"/>
      <c r="K810" s="296"/>
      <c r="L810" s="296"/>
      <c r="M810" s="296"/>
      <c r="N810" s="296"/>
      <c r="O810" s="296"/>
      <c r="P810" s="296"/>
      <c r="Q810" s="296"/>
      <c r="R810" s="296"/>
      <c r="S810" s="296"/>
      <c r="T810" s="296"/>
      <c r="U810" s="296"/>
      <c r="V810" s="296"/>
      <c r="W810" s="296"/>
    </row>
    <row r="811" spans="1:23" ht="15.75" customHeight="1" x14ac:dyDescent="0.25">
      <c r="A811" s="296"/>
      <c r="B811" s="296"/>
      <c r="C811" s="296"/>
      <c r="D811" s="296"/>
      <c r="E811" s="296"/>
      <c r="F811" s="296"/>
      <c r="G811" s="301"/>
      <c r="H811" s="559"/>
      <c r="I811" s="296"/>
      <c r="J811" s="301"/>
      <c r="K811" s="296"/>
      <c r="L811" s="296"/>
      <c r="M811" s="296"/>
      <c r="N811" s="296"/>
      <c r="O811" s="296"/>
      <c r="P811" s="296"/>
      <c r="Q811" s="296"/>
      <c r="R811" s="296"/>
      <c r="S811" s="296"/>
      <c r="T811" s="296"/>
      <c r="U811" s="296"/>
      <c r="V811" s="296"/>
      <c r="W811" s="296"/>
    </row>
    <row r="812" spans="1:23" ht="15.75" customHeight="1" x14ac:dyDescent="0.25">
      <c r="A812" s="296"/>
      <c r="B812" s="296"/>
      <c r="C812" s="296"/>
      <c r="D812" s="296"/>
      <c r="E812" s="296"/>
      <c r="F812" s="296"/>
      <c r="G812" s="301"/>
      <c r="H812" s="559"/>
      <c r="I812" s="296"/>
      <c r="J812" s="301"/>
      <c r="K812" s="296"/>
      <c r="L812" s="296"/>
      <c r="M812" s="296"/>
      <c r="N812" s="296"/>
      <c r="O812" s="296"/>
      <c r="P812" s="296"/>
      <c r="Q812" s="296"/>
      <c r="R812" s="296"/>
      <c r="S812" s="296"/>
      <c r="T812" s="296"/>
      <c r="U812" s="296"/>
      <c r="V812" s="296"/>
      <c r="W812" s="296"/>
    </row>
    <row r="813" spans="1:23" ht="15.75" customHeight="1" x14ac:dyDescent="0.25">
      <c r="A813" s="296"/>
      <c r="B813" s="296"/>
      <c r="C813" s="296"/>
      <c r="D813" s="296"/>
      <c r="E813" s="296"/>
      <c r="F813" s="296"/>
      <c r="G813" s="301"/>
      <c r="H813" s="559"/>
      <c r="I813" s="296"/>
      <c r="J813" s="301"/>
      <c r="K813" s="296"/>
      <c r="L813" s="296"/>
      <c r="M813" s="296"/>
      <c r="N813" s="296"/>
      <c r="O813" s="296"/>
      <c r="P813" s="296"/>
      <c r="Q813" s="296"/>
      <c r="R813" s="296"/>
      <c r="S813" s="296"/>
      <c r="T813" s="296"/>
      <c r="U813" s="296"/>
      <c r="V813" s="296"/>
      <c r="W813" s="296"/>
    </row>
    <row r="814" spans="1:23" ht="15.75" customHeight="1" x14ac:dyDescent="0.25">
      <c r="A814" s="296"/>
      <c r="B814" s="296"/>
      <c r="C814" s="296"/>
      <c r="D814" s="296"/>
      <c r="E814" s="296"/>
      <c r="F814" s="296"/>
      <c r="G814" s="301"/>
      <c r="H814" s="559"/>
      <c r="I814" s="296"/>
      <c r="J814" s="301"/>
      <c r="K814" s="296"/>
      <c r="L814" s="296"/>
      <c r="M814" s="296"/>
      <c r="N814" s="296"/>
      <c r="O814" s="296"/>
      <c r="P814" s="296"/>
      <c r="Q814" s="296"/>
      <c r="R814" s="296"/>
      <c r="S814" s="296"/>
      <c r="T814" s="296"/>
      <c r="U814" s="296"/>
      <c r="V814" s="296"/>
      <c r="W814" s="296"/>
    </row>
    <row r="815" spans="1:23" ht="15.75" customHeight="1" x14ac:dyDescent="0.25">
      <c r="A815" s="296"/>
      <c r="B815" s="296"/>
      <c r="C815" s="296"/>
      <c r="D815" s="296"/>
      <c r="E815" s="296"/>
      <c r="F815" s="296"/>
      <c r="G815" s="301"/>
      <c r="H815" s="559"/>
      <c r="I815" s="296"/>
      <c r="J815" s="301"/>
      <c r="K815" s="296"/>
      <c r="L815" s="296"/>
      <c r="M815" s="296"/>
      <c r="N815" s="296"/>
      <c r="O815" s="296"/>
      <c r="P815" s="296"/>
      <c r="Q815" s="296"/>
      <c r="R815" s="296"/>
      <c r="S815" s="296"/>
      <c r="T815" s="296"/>
      <c r="U815" s="296"/>
      <c r="V815" s="296"/>
      <c r="W815" s="296"/>
    </row>
    <row r="816" spans="1:23" ht="15.75" customHeight="1" x14ac:dyDescent="0.25">
      <c r="A816" s="296"/>
      <c r="B816" s="296"/>
      <c r="C816" s="296"/>
      <c r="D816" s="296"/>
      <c r="E816" s="296"/>
      <c r="F816" s="296"/>
      <c r="G816" s="301"/>
      <c r="H816" s="559"/>
      <c r="I816" s="296"/>
      <c r="J816" s="301"/>
      <c r="K816" s="296"/>
      <c r="L816" s="296"/>
      <c r="M816" s="296"/>
      <c r="N816" s="296"/>
      <c r="O816" s="296"/>
      <c r="P816" s="296"/>
      <c r="Q816" s="296"/>
      <c r="R816" s="296"/>
      <c r="S816" s="296"/>
      <c r="T816" s="296"/>
      <c r="U816" s="296"/>
      <c r="V816" s="296"/>
      <c r="W816" s="296"/>
    </row>
    <row r="817" spans="1:23" ht="15.75" customHeight="1" x14ac:dyDescent="0.25">
      <c r="A817" s="296"/>
      <c r="B817" s="296"/>
      <c r="C817" s="296"/>
      <c r="D817" s="296"/>
      <c r="E817" s="296"/>
      <c r="F817" s="296"/>
      <c r="G817" s="301"/>
      <c r="H817" s="559"/>
      <c r="I817" s="296"/>
      <c r="J817" s="301"/>
      <c r="K817" s="296"/>
      <c r="L817" s="296"/>
      <c r="M817" s="296"/>
      <c r="N817" s="296"/>
      <c r="O817" s="296"/>
      <c r="P817" s="296"/>
      <c r="Q817" s="296"/>
      <c r="R817" s="296"/>
      <c r="S817" s="296"/>
      <c r="T817" s="296"/>
      <c r="U817" s="296"/>
      <c r="V817" s="296"/>
      <c r="W817" s="296"/>
    </row>
    <row r="818" spans="1:23" ht="15.75" customHeight="1" x14ac:dyDescent="0.25">
      <c r="A818" s="296"/>
      <c r="B818" s="296"/>
      <c r="C818" s="296"/>
      <c r="D818" s="296"/>
      <c r="E818" s="296"/>
      <c r="F818" s="296"/>
      <c r="G818" s="301"/>
      <c r="H818" s="559"/>
      <c r="I818" s="296"/>
      <c r="J818" s="301"/>
      <c r="K818" s="296"/>
      <c r="L818" s="296"/>
      <c r="M818" s="296"/>
      <c r="N818" s="296"/>
      <c r="O818" s="296"/>
      <c r="P818" s="296"/>
      <c r="Q818" s="296"/>
      <c r="R818" s="296"/>
      <c r="S818" s="296"/>
      <c r="T818" s="296"/>
      <c r="U818" s="296"/>
      <c r="V818" s="296"/>
      <c r="W818" s="296"/>
    </row>
    <row r="819" spans="1:23" ht="15.75" customHeight="1" x14ac:dyDescent="0.25">
      <c r="A819" s="296"/>
      <c r="B819" s="296"/>
      <c r="C819" s="296"/>
      <c r="D819" s="296"/>
      <c r="E819" s="296"/>
      <c r="F819" s="296"/>
      <c r="G819" s="301"/>
      <c r="H819" s="559"/>
      <c r="I819" s="296"/>
      <c r="J819" s="301"/>
      <c r="K819" s="296"/>
      <c r="L819" s="296"/>
      <c r="M819" s="296"/>
      <c r="N819" s="296"/>
      <c r="O819" s="296"/>
      <c r="P819" s="296"/>
      <c r="Q819" s="296"/>
      <c r="R819" s="296"/>
      <c r="S819" s="296"/>
      <c r="T819" s="296"/>
      <c r="U819" s="296"/>
      <c r="V819" s="296"/>
      <c r="W819" s="296"/>
    </row>
    <row r="820" spans="1:23" ht="15.75" customHeight="1" x14ac:dyDescent="0.25">
      <c r="A820" s="296"/>
      <c r="B820" s="296"/>
      <c r="C820" s="296"/>
      <c r="D820" s="296"/>
      <c r="E820" s="296"/>
      <c r="F820" s="296"/>
      <c r="G820" s="301"/>
      <c r="H820" s="559"/>
      <c r="I820" s="296"/>
      <c r="J820" s="301"/>
      <c r="K820" s="296"/>
      <c r="L820" s="296"/>
      <c r="M820" s="296"/>
      <c r="N820" s="296"/>
      <c r="O820" s="296"/>
      <c r="P820" s="296"/>
      <c r="Q820" s="296"/>
      <c r="R820" s="296"/>
      <c r="S820" s="296"/>
      <c r="T820" s="296"/>
      <c r="U820" s="296"/>
      <c r="V820" s="296"/>
      <c r="W820" s="296"/>
    </row>
    <row r="821" spans="1:23" ht="15.75" customHeight="1" x14ac:dyDescent="0.25">
      <c r="A821" s="296"/>
      <c r="B821" s="296"/>
      <c r="C821" s="296"/>
      <c r="D821" s="296"/>
      <c r="E821" s="296"/>
      <c r="F821" s="296"/>
      <c r="G821" s="301"/>
      <c r="H821" s="559"/>
      <c r="I821" s="296"/>
      <c r="J821" s="301"/>
      <c r="K821" s="296"/>
      <c r="L821" s="296"/>
      <c r="M821" s="296"/>
      <c r="N821" s="296"/>
      <c r="O821" s="296"/>
      <c r="P821" s="296"/>
      <c r="Q821" s="296"/>
      <c r="R821" s="296"/>
      <c r="S821" s="296"/>
      <c r="T821" s="296"/>
      <c r="U821" s="296"/>
      <c r="V821" s="296"/>
      <c r="W821" s="296"/>
    </row>
    <row r="822" spans="1:23" ht="15.75" customHeight="1" x14ac:dyDescent="0.25">
      <c r="A822" s="296"/>
      <c r="B822" s="296"/>
      <c r="C822" s="296"/>
      <c r="D822" s="296"/>
      <c r="E822" s="296"/>
      <c r="F822" s="296"/>
      <c r="G822" s="301"/>
      <c r="H822" s="559"/>
      <c r="I822" s="296"/>
      <c r="J822" s="301"/>
      <c r="K822" s="296"/>
      <c r="L822" s="296"/>
      <c r="M822" s="296"/>
      <c r="N822" s="296"/>
      <c r="O822" s="296"/>
      <c r="P822" s="296"/>
      <c r="Q822" s="296"/>
      <c r="R822" s="296"/>
      <c r="S822" s="296"/>
      <c r="T822" s="296"/>
      <c r="U822" s="296"/>
      <c r="V822" s="296"/>
      <c r="W822" s="296"/>
    </row>
    <row r="823" spans="1:23" ht="15.75" customHeight="1" x14ac:dyDescent="0.25">
      <c r="A823" s="296"/>
      <c r="B823" s="296"/>
      <c r="C823" s="296"/>
      <c r="D823" s="296"/>
      <c r="E823" s="296"/>
      <c r="F823" s="296"/>
      <c r="G823" s="301"/>
      <c r="H823" s="559"/>
      <c r="I823" s="296"/>
      <c r="J823" s="301"/>
      <c r="K823" s="296"/>
      <c r="L823" s="296"/>
      <c r="M823" s="296"/>
      <c r="N823" s="296"/>
      <c r="O823" s="296"/>
      <c r="P823" s="296"/>
      <c r="Q823" s="296"/>
      <c r="R823" s="296"/>
      <c r="S823" s="296"/>
      <c r="T823" s="296"/>
      <c r="U823" s="296"/>
      <c r="V823" s="296"/>
      <c r="W823" s="296"/>
    </row>
    <row r="824" spans="1:23" ht="15.75" customHeight="1" x14ac:dyDescent="0.25">
      <c r="A824" s="296"/>
      <c r="B824" s="296"/>
      <c r="C824" s="296"/>
      <c r="D824" s="296"/>
      <c r="E824" s="296"/>
      <c r="F824" s="296"/>
      <c r="G824" s="301"/>
      <c r="H824" s="559"/>
      <c r="I824" s="296"/>
      <c r="J824" s="301"/>
      <c r="K824" s="296"/>
      <c r="L824" s="296"/>
      <c r="M824" s="296"/>
      <c r="N824" s="296"/>
      <c r="O824" s="296"/>
      <c r="P824" s="296"/>
      <c r="Q824" s="296"/>
      <c r="R824" s="296"/>
      <c r="S824" s="296"/>
      <c r="T824" s="296"/>
      <c r="U824" s="296"/>
      <c r="V824" s="296"/>
      <c r="W824" s="296"/>
    </row>
    <row r="825" spans="1:23" ht="15.75" customHeight="1" x14ac:dyDescent="0.25">
      <c r="A825" s="296"/>
      <c r="B825" s="296"/>
      <c r="C825" s="296"/>
      <c r="D825" s="296"/>
      <c r="E825" s="296"/>
      <c r="F825" s="296"/>
      <c r="G825" s="301"/>
      <c r="H825" s="559"/>
      <c r="I825" s="296"/>
      <c r="J825" s="301"/>
      <c r="K825" s="296"/>
      <c r="L825" s="296"/>
      <c r="M825" s="296"/>
      <c r="N825" s="296"/>
      <c r="O825" s="296"/>
      <c r="P825" s="296"/>
      <c r="Q825" s="296"/>
      <c r="R825" s="296"/>
      <c r="S825" s="296"/>
      <c r="T825" s="296"/>
      <c r="U825" s="296"/>
      <c r="V825" s="296"/>
      <c r="W825" s="296"/>
    </row>
    <row r="826" spans="1:23" ht="15.75" customHeight="1" x14ac:dyDescent="0.25">
      <c r="A826" s="296"/>
      <c r="B826" s="296"/>
      <c r="C826" s="296"/>
      <c r="D826" s="296"/>
      <c r="E826" s="296"/>
      <c r="F826" s="296"/>
      <c r="G826" s="301"/>
      <c r="H826" s="559"/>
      <c r="I826" s="296"/>
      <c r="J826" s="301"/>
      <c r="K826" s="296"/>
      <c r="L826" s="296"/>
      <c r="M826" s="296"/>
      <c r="N826" s="296"/>
      <c r="O826" s="296"/>
      <c r="P826" s="296"/>
      <c r="Q826" s="296"/>
      <c r="R826" s="296"/>
      <c r="S826" s="296"/>
      <c r="T826" s="296"/>
      <c r="U826" s="296"/>
      <c r="V826" s="296"/>
      <c r="W826" s="296"/>
    </row>
    <row r="827" spans="1:23" ht="15.75" customHeight="1" x14ac:dyDescent="0.25">
      <c r="A827" s="296"/>
      <c r="B827" s="296"/>
      <c r="C827" s="296"/>
      <c r="D827" s="296"/>
      <c r="E827" s="296"/>
      <c r="F827" s="296"/>
      <c r="G827" s="301"/>
      <c r="H827" s="559"/>
      <c r="I827" s="296"/>
      <c r="J827" s="301"/>
      <c r="K827" s="296"/>
      <c r="L827" s="296"/>
      <c r="M827" s="296"/>
      <c r="N827" s="296"/>
      <c r="O827" s="296"/>
      <c r="P827" s="296"/>
      <c r="Q827" s="296"/>
      <c r="R827" s="296"/>
      <c r="S827" s="296"/>
      <c r="T827" s="296"/>
      <c r="U827" s="296"/>
      <c r="V827" s="296"/>
      <c r="W827" s="296"/>
    </row>
    <row r="828" spans="1:23" ht="15.75" customHeight="1" x14ac:dyDescent="0.25">
      <c r="A828" s="296"/>
      <c r="B828" s="296"/>
      <c r="C828" s="296"/>
      <c r="D828" s="296"/>
      <c r="E828" s="296"/>
      <c r="F828" s="296"/>
      <c r="G828" s="301"/>
      <c r="H828" s="559"/>
      <c r="I828" s="296"/>
      <c r="J828" s="301"/>
      <c r="K828" s="296"/>
      <c r="L828" s="296"/>
      <c r="M828" s="296"/>
      <c r="N828" s="296"/>
      <c r="O828" s="296"/>
      <c r="P828" s="296"/>
      <c r="Q828" s="296"/>
      <c r="R828" s="296"/>
      <c r="S828" s="296"/>
      <c r="T828" s="296"/>
      <c r="U828" s="296"/>
      <c r="V828" s="296"/>
      <c r="W828" s="296"/>
    </row>
    <row r="829" spans="1:23" ht="15.75" customHeight="1" x14ac:dyDescent="0.25">
      <c r="A829" s="296"/>
      <c r="B829" s="296"/>
      <c r="C829" s="296"/>
      <c r="D829" s="296"/>
      <c r="E829" s="296"/>
      <c r="F829" s="296"/>
      <c r="G829" s="301"/>
      <c r="H829" s="559"/>
      <c r="I829" s="296"/>
      <c r="J829" s="301"/>
      <c r="K829" s="296"/>
      <c r="L829" s="296"/>
      <c r="M829" s="296"/>
      <c r="N829" s="296"/>
      <c r="O829" s="296"/>
      <c r="P829" s="296"/>
      <c r="Q829" s="296"/>
      <c r="R829" s="296"/>
      <c r="S829" s="296"/>
      <c r="T829" s="296"/>
      <c r="U829" s="296"/>
      <c r="V829" s="296"/>
      <c r="W829" s="296"/>
    </row>
    <row r="830" spans="1:23" ht="15.75" customHeight="1" x14ac:dyDescent="0.25">
      <c r="A830" s="296"/>
      <c r="B830" s="296"/>
      <c r="C830" s="296"/>
      <c r="D830" s="296"/>
      <c r="E830" s="296"/>
      <c r="F830" s="296"/>
      <c r="G830" s="301"/>
      <c r="H830" s="559"/>
      <c r="I830" s="296"/>
      <c r="J830" s="301"/>
      <c r="K830" s="296"/>
      <c r="L830" s="296"/>
      <c r="M830" s="296"/>
      <c r="N830" s="296"/>
      <c r="O830" s="296"/>
      <c r="P830" s="296"/>
      <c r="Q830" s="296"/>
      <c r="R830" s="296"/>
      <c r="S830" s="296"/>
      <c r="T830" s="296"/>
      <c r="U830" s="296"/>
      <c r="V830" s="296"/>
      <c r="W830" s="296"/>
    </row>
    <row r="831" spans="1:23" ht="15.75" customHeight="1" x14ac:dyDescent="0.25">
      <c r="A831" s="296"/>
      <c r="B831" s="296"/>
      <c r="C831" s="296"/>
      <c r="D831" s="296"/>
      <c r="E831" s="296"/>
      <c r="F831" s="296"/>
      <c r="G831" s="301"/>
      <c r="H831" s="559"/>
      <c r="I831" s="296"/>
      <c r="J831" s="301"/>
      <c r="K831" s="296"/>
      <c r="L831" s="296"/>
      <c r="M831" s="296"/>
      <c r="N831" s="296"/>
      <c r="O831" s="296"/>
      <c r="P831" s="296"/>
      <c r="Q831" s="296"/>
      <c r="R831" s="296"/>
      <c r="S831" s="296"/>
      <c r="T831" s="296"/>
      <c r="U831" s="296"/>
      <c r="V831" s="296"/>
      <c r="W831" s="296"/>
    </row>
    <row r="832" spans="1:23" ht="15.75" customHeight="1" x14ac:dyDescent="0.25">
      <c r="A832" s="296"/>
      <c r="B832" s="296"/>
      <c r="C832" s="296"/>
      <c r="D832" s="296"/>
      <c r="E832" s="296"/>
      <c r="F832" s="296"/>
      <c r="G832" s="301"/>
      <c r="H832" s="559"/>
      <c r="I832" s="296"/>
      <c r="J832" s="301"/>
      <c r="K832" s="296"/>
      <c r="L832" s="296"/>
      <c r="M832" s="296"/>
      <c r="N832" s="296"/>
      <c r="O832" s="296"/>
      <c r="P832" s="296"/>
      <c r="Q832" s="296"/>
      <c r="R832" s="296"/>
      <c r="S832" s="296"/>
      <c r="T832" s="296"/>
      <c r="U832" s="296"/>
      <c r="V832" s="296"/>
      <c r="W832" s="296"/>
    </row>
    <row r="833" spans="1:23" ht="15.75" customHeight="1" x14ac:dyDescent="0.25">
      <c r="A833" s="296"/>
      <c r="B833" s="296"/>
      <c r="C833" s="296"/>
      <c r="D833" s="296"/>
      <c r="E833" s="296"/>
      <c r="F833" s="296"/>
      <c r="G833" s="301"/>
      <c r="H833" s="559"/>
      <c r="I833" s="296"/>
      <c r="J833" s="301"/>
      <c r="K833" s="296"/>
      <c r="L833" s="296"/>
      <c r="M833" s="296"/>
      <c r="N833" s="296"/>
      <c r="O833" s="296"/>
      <c r="P833" s="296"/>
      <c r="Q833" s="296"/>
      <c r="R833" s="296"/>
      <c r="S833" s="296"/>
      <c r="T833" s="296"/>
      <c r="U833" s="296"/>
      <c r="V833" s="296"/>
      <c r="W833" s="296"/>
    </row>
    <row r="834" spans="1:23" ht="15.75" customHeight="1" x14ac:dyDescent="0.25">
      <c r="A834" s="296"/>
      <c r="B834" s="296"/>
      <c r="C834" s="296"/>
      <c r="D834" s="296"/>
      <c r="E834" s="296"/>
      <c r="F834" s="296"/>
      <c r="G834" s="301"/>
      <c r="H834" s="559"/>
      <c r="I834" s="296"/>
      <c r="J834" s="301"/>
      <c r="K834" s="296"/>
      <c r="L834" s="296"/>
      <c r="M834" s="296"/>
      <c r="N834" s="296"/>
      <c r="O834" s="296"/>
      <c r="P834" s="296"/>
      <c r="Q834" s="296"/>
      <c r="R834" s="296"/>
      <c r="S834" s="296"/>
      <c r="T834" s="296"/>
      <c r="U834" s="296"/>
      <c r="V834" s="296"/>
      <c r="W834" s="296"/>
    </row>
    <row r="835" spans="1:23" ht="15.75" customHeight="1" x14ac:dyDescent="0.25">
      <c r="A835" s="296"/>
      <c r="B835" s="296"/>
      <c r="C835" s="296"/>
      <c r="D835" s="296"/>
      <c r="E835" s="296"/>
      <c r="F835" s="296"/>
      <c r="G835" s="301"/>
      <c r="H835" s="559"/>
      <c r="I835" s="296"/>
      <c r="J835" s="301"/>
      <c r="K835" s="296"/>
      <c r="L835" s="296"/>
      <c r="M835" s="296"/>
      <c r="N835" s="296"/>
      <c r="O835" s="296"/>
      <c r="P835" s="296"/>
      <c r="Q835" s="296"/>
      <c r="R835" s="296"/>
      <c r="S835" s="296"/>
      <c r="T835" s="296"/>
      <c r="U835" s="296"/>
      <c r="V835" s="296"/>
      <c r="W835" s="296"/>
    </row>
    <row r="836" spans="1:23" ht="15.75" customHeight="1" x14ac:dyDescent="0.25">
      <c r="A836" s="296"/>
      <c r="B836" s="296"/>
      <c r="C836" s="296"/>
      <c r="D836" s="296"/>
      <c r="E836" s="296"/>
      <c r="F836" s="296"/>
      <c r="G836" s="301"/>
      <c r="H836" s="559"/>
      <c r="I836" s="296"/>
      <c r="J836" s="301"/>
      <c r="K836" s="296"/>
      <c r="L836" s="296"/>
      <c r="M836" s="296"/>
      <c r="N836" s="296"/>
      <c r="O836" s="296"/>
      <c r="P836" s="296"/>
      <c r="Q836" s="296"/>
      <c r="R836" s="296"/>
      <c r="S836" s="296"/>
      <c r="T836" s="296"/>
      <c r="U836" s="296"/>
      <c r="V836" s="296"/>
      <c r="W836" s="296"/>
    </row>
    <row r="837" spans="1:23" ht="15.75" customHeight="1" x14ac:dyDescent="0.25">
      <c r="A837" s="296"/>
      <c r="B837" s="296"/>
      <c r="C837" s="296"/>
      <c r="D837" s="296"/>
      <c r="E837" s="296"/>
      <c r="F837" s="296"/>
      <c r="G837" s="301"/>
      <c r="H837" s="559"/>
      <c r="I837" s="296"/>
      <c r="J837" s="301"/>
      <c r="K837" s="296"/>
      <c r="L837" s="296"/>
      <c r="M837" s="296"/>
      <c r="N837" s="296"/>
      <c r="O837" s="296"/>
      <c r="P837" s="296"/>
      <c r="Q837" s="296"/>
      <c r="R837" s="296"/>
      <c r="S837" s="296"/>
      <c r="T837" s="296"/>
      <c r="U837" s="296"/>
      <c r="V837" s="296"/>
      <c r="W837" s="296"/>
    </row>
    <row r="838" spans="1:23" ht="15.75" customHeight="1" x14ac:dyDescent="0.25">
      <c r="A838" s="296"/>
      <c r="B838" s="296"/>
      <c r="C838" s="296"/>
      <c r="D838" s="296"/>
      <c r="E838" s="296"/>
      <c r="F838" s="296"/>
      <c r="G838" s="301"/>
      <c r="H838" s="559"/>
      <c r="I838" s="296"/>
      <c r="J838" s="301"/>
      <c r="K838" s="296"/>
      <c r="L838" s="296"/>
      <c r="M838" s="296"/>
      <c r="N838" s="296"/>
      <c r="O838" s="296"/>
      <c r="P838" s="296"/>
      <c r="Q838" s="296"/>
      <c r="R838" s="296"/>
      <c r="S838" s="296"/>
      <c r="T838" s="296"/>
      <c r="U838" s="296"/>
      <c r="V838" s="296"/>
      <c r="W838" s="296"/>
    </row>
    <row r="839" spans="1:23" ht="15.75" customHeight="1" x14ac:dyDescent="0.25">
      <c r="A839" s="296"/>
      <c r="B839" s="296"/>
      <c r="C839" s="296"/>
      <c r="D839" s="296"/>
      <c r="E839" s="296"/>
      <c r="F839" s="296"/>
      <c r="G839" s="301"/>
      <c r="H839" s="559"/>
      <c r="I839" s="296"/>
      <c r="J839" s="301"/>
      <c r="K839" s="296"/>
      <c r="L839" s="296"/>
      <c r="M839" s="296"/>
      <c r="N839" s="296"/>
      <c r="O839" s="296"/>
      <c r="P839" s="296"/>
      <c r="Q839" s="296"/>
      <c r="R839" s="296"/>
      <c r="S839" s="296"/>
      <c r="T839" s="296"/>
      <c r="U839" s="296"/>
      <c r="V839" s="296"/>
      <c r="W839" s="296"/>
    </row>
    <row r="840" spans="1:23" ht="15.75" customHeight="1" x14ac:dyDescent="0.25">
      <c r="A840" s="296"/>
      <c r="B840" s="296"/>
      <c r="C840" s="296"/>
      <c r="D840" s="296"/>
      <c r="E840" s="296"/>
      <c r="F840" s="296"/>
      <c r="G840" s="301"/>
      <c r="H840" s="559"/>
      <c r="I840" s="296"/>
      <c r="J840" s="301"/>
      <c r="K840" s="296"/>
      <c r="L840" s="296"/>
      <c r="M840" s="296"/>
      <c r="N840" s="296"/>
      <c r="O840" s="296"/>
      <c r="P840" s="296"/>
      <c r="Q840" s="296"/>
      <c r="R840" s="296"/>
      <c r="S840" s="296"/>
      <c r="T840" s="296"/>
      <c r="U840" s="296"/>
      <c r="V840" s="296"/>
      <c r="W840" s="296"/>
    </row>
    <row r="841" spans="1:23" ht="15.75" customHeight="1" x14ac:dyDescent="0.25">
      <c r="A841" s="296"/>
      <c r="B841" s="296"/>
      <c r="C841" s="296"/>
      <c r="D841" s="296"/>
      <c r="E841" s="296"/>
      <c r="F841" s="296"/>
      <c r="G841" s="301"/>
      <c r="H841" s="559"/>
      <c r="I841" s="296"/>
      <c r="J841" s="301"/>
      <c r="K841" s="296"/>
      <c r="L841" s="296"/>
      <c r="M841" s="296"/>
      <c r="N841" s="296"/>
      <c r="O841" s="296"/>
      <c r="P841" s="296"/>
      <c r="Q841" s="296"/>
      <c r="R841" s="296"/>
      <c r="S841" s="296"/>
      <c r="T841" s="296"/>
      <c r="U841" s="296"/>
      <c r="V841" s="296"/>
      <c r="W841" s="296"/>
    </row>
    <row r="842" spans="1:23" ht="15.75" customHeight="1" x14ac:dyDescent="0.25">
      <c r="A842" s="296"/>
      <c r="B842" s="296"/>
      <c r="C842" s="296"/>
      <c r="D842" s="296"/>
      <c r="E842" s="296"/>
      <c r="F842" s="296"/>
      <c r="G842" s="301"/>
      <c r="H842" s="559"/>
      <c r="I842" s="296"/>
      <c r="J842" s="301"/>
      <c r="K842" s="296"/>
      <c r="L842" s="296"/>
      <c r="M842" s="296"/>
      <c r="N842" s="296"/>
      <c r="O842" s="296"/>
      <c r="P842" s="296"/>
      <c r="Q842" s="296"/>
      <c r="R842" s="296"/>
      <c r="S842" s="296"/>
      <c r="T842" s="296"/>
      <c r="U842" s="296"/>
      <c r="V842" s="296"/>
      <c r="W842" s="296"/>
    </row>
    <row r="843" spans="1:23" ht="15.75" customHeight="1" x14ac:dyDescent="0.25">
      <c r="A843" s="296"/>
      <c r="B843" s="296"/>
      <c r="C843" s="296"/>
      <c r="D843" s="296"/>
      <c r="E843" s="296"/>
      <c r="F843" s="296"/>
      <c r="G843" s="301"/>
      <c r="H843" s="559"/>
      <c r="I843" s="296"/>
      <c r="J843" s="301"/>
      <c r="K843" s="296"/>
      <c r="L843" s="296"/>
      <c r="M843" s="296"/>
      <c r="N843" s="296"/>
      <c r="O843" s="296"/>
      <c r="P843" s="296"/>
      <c r="Q843" s="296"/>
      <c r="R843" s="296"/>
      <c r="S843" s="296"/>
      <c r="T843" s="296"/>
      <c r="U843" s="296"/>
      <c r="V843" s="296"/>
      <c r="W843" s="296"/>
    </row>
    <row r="844" spans="1:23" ht="15.75" customHeight="1" x14ac:dyDescent="0.25">
      <c r="A844" s="296"/>
      <c r="B844" s="296"/>
      <c r="C844" s="296"/>
      <c r="D844" s="296"/>
      <c r="E844" s="296"/>
      <c r="F844" s="296"/>
      <c r="G844" s="301"/>
      <c r="H844" s="559"/>
      <c r="I844" s="296"/>
      <c r="J844" s="301"/>
      <c r="K844" s="296"/>
      <c r="L844" s="296"/>
      <c r="M844" s="296"/>
      <c r="N844" s="296"/>
      <c r="O844" s="296"/>
      <c r="P844" s="296"/>
      <c r="Q844" s="296"/>
      <c r="R844" s="296"/>
      <c r="S844" s="296"/>
      <c r="T844" s="296"/>
      <c r="U844" s="296"/>
      <c r="V844" s="296"/>
      <c r="W844" s="296"/>
    </row>
    <row r="845" spans="1:23" ht="15.75" customHeight="1" x14ac:dyDescent="0.25">
      <c r="A845" s="296"/>
      <c r="B845" s="296"/>
      <c r="C845" s="296"/>
      <c r="D845" s="296"/>
      <c r="E845" s="296"/>
      <c r="F845" s="296"/>
      <c r="G845" s="301"/>
      <c r="H845" s="559"/>
      <c r="I845" s="296"/>
      <c r="J845" s="301"/>
      <c r="K845" s="296"/>
      <c r="L845" s="296"/>
      <c r="M845" s="296"/>
      <c r="N845" s="296"/>
      <c r="O845" s="296"/>
      <c r="P845" s="296"/>
      <c r="Q845" s="296"/>
      <c r="R845" s="296"/>
      <c r="S845" s="296"/>
      <c r="T845" s="296"/>
      <c r="U845" s="296"/>
      <c r="V845" s="296"/>
      <c r="W845" s="296"/>
    </row>
    <row r="846" spans="1:23" ht="15.75" customHeight="1" x14ac:dyDescent="0.25">
      <c r="A846" s="296"/>
      <c r="B846" s="296"/>
      <c r="C846" s="296"/>
      <c r="D846" s="296"/>
      <c r="E846" s="296"/>
      <c r="F846" s="296"/>
      <c r="G846" s="301"/>
      <c r="H846" s="559"/>
      <c r="I846" s="296"/>
      <c r="J846" s="301"/>
      <c r="K846" s="296"/>
      <c r="L846" s="296"/>
      <c r="M846" s="296"/>
      <c r="N846" s="296"/>
      <c r="O846" s="296"/>
      <c r="P846" s="296"/>
      <c r="Q846" s="296"/>
      <c r="R846" s="296"/>
      <c r="S846" s="296"/>
      <c r="T846" s="296"/>
      <c r="U846" s="296"/>
      <c r="V846" s="296"/>
      <c r="W846" s="296"/>
    </row>
    <row r="847" spans="1:23" ht="15.75" customHeight="1" x14ac:dyDescent="0.25">
      <c r="A847" s="296"/>
      <c r="B847" s="296"/>
      <c r="C847" s="296"/>
      <c r="D847" s="296"/>
      <c r="E847" s="296"/>
      <c r="F847" s="296"/>
      <c r="G847" s="301"/>
      <c r="H847" s="559"/>
      <c r="I847" s="296"/>
      <c r="J847" s="301"/>
      <c r="K847" s="296"/>
      <c r="L847" s="296"/>
      <c r="M847" s="296"/>
      <c r="N847" s="296"/>
      <c r="O847" s="296"/>
      <c r="P847" s="296"/>
      <c r="Q847" s="296"/>
      <c r="R847" s="296"/>
      <c r="S847" s="296"/>
      <c r="T847" s="296"/>
      <c r="U847" s="296"/>
      <c r="V847" s="296"/>
      <c r="W847" s="296"/>
    </row>
    <row r="848" spans="1:23" ht="15.75" customHeight="1" x14ac:dyDescent="0.25">
      <c r="A848" s="296"/>
      <c r="B848" s="296"/>
      <c r="C848" s="296"/>
      <c r="D848" s="296"/>
      <c r="E848" s="296"/>
      <c r="F848" s="296"/>
      <c r="G848" s="301"/>
      <c r="H848" s="559"/>
      <c r="I848" s="296"/>
      <c r="J848" s="301"/>
      <c r="K848" s="296"/>
      <c r="L848" s="296"/>
      <c r="M848" s="296"/>
      <c r="N848" s="296"/>
      <c r="O848" s="296"/>
      <c r="P848" s="296"/>
      <c r="Q848" s="296"/>
      <c r="R848" s="296"/>
      <c r="S848" s="296"/>
      <c r="T848" s="296"/>
      <c r="U848" s="296"/>
      <c r="V848" s="296"/>
      <c r="W848" s="296"/>
    </row>
    <row r="849" spans="1:23" ht="15.75" customHeight="1" x14ac:dyDescent="0.25">
      <c r="A849" s="296"/>
      <c r="B849" s="296"/>
      <c r="C849" s="296"/>
      <c r="D849" s="296"/>
      <c r="E849" s="296"/>
      <c r="F849" s="296"/>
      <c r="G849" s="301"/>
      <c r="H849" s="559"/>
      <c r="I849" s="296"/>
      <c r="J849" s="301"/>
      <c r="K849" s="296"/>
      <c r="L849" s="296"/>
      <c r="M849" s="296"/>
      <c r="N849" s="296"/>
      <c r="O849" s="296"/>
      <c r="P849" s="296"/>
      <c r="Q849" s="296"/>
      <c r="R849" s="296"/>
      <c r="S849" s="296"/>
      <c r="T849" s="296"/>
      <c r="U849" s="296"/>
      <c r="V849" s="296"/>
      <c r="W849" s="296"/>
    </row>
    <row r="850" spans="1:23" ht="15.75" customHeight="1" x14ac:dyDescent="0.25">
      <c r="A850" s="296"/>
      <c r="B850" s="296"/>
      <c r="C850" s="296"/>
      <c r="D850" s="296"/>
      <c r="E850" s="296"/>
      <c r="F850" s="296"/>
      <c r="G850" s="301"/>
      <c r="H850" s="559"/>
      <c r="I850" s="296"/>
      <c r="J850" s="301"/>
      <c r="K850" s="296"/>
      <c r="L850" s="296"/>
      <c r="M850" s="296"/>
      <c r="N850" s="296"/>
      <c r="O850" s="296"/>
      <c r="P850" s="296"/>
      <c r="Q850" s="296"/>
      <c r="R850" s="296"/>
      <c r="S850" s="296"/>
      <c r="T850" s="296"/>
      <c r="U850" s="296"/>
      <c r="V850" s="296"/>
      <c r="W850" s="296"/>
    </row>
    <row r="851" spans="1:23" ht="15.75" customHeight="1" x14ac:dyDescent="0.25">
      <c r="A851" s="296"/>
      <c r="B851" s="296"/>
      <c r="C851" s="296"/>
      <c r="D851" s="296"/>
      <c r="E851" s="296"/>
      <c r="F851" s="296"/>
      <c r="G851" s="301"/>
      <c r="H851" s="559"/>
      <c r="I851" s="296"/>
      <c r="J851" s="301"/>
      <c r="K851" s="296"/>
      <c r="L851" s="296"/>
      <c r="M851" s="296"/>
      <c r="N851" s="296"/>
      <c r="O851" s="296"/>
      <c r="P851" s="296"/>
      <c r="Q851" s="296"/>
      <c r="R851" s="296"/>
      <c r="S851" s="296"/>
      <c r="T851" s="296"/>
      <c r="U851" s="296"/>
      <c r="V851" s="296"/>
      <c r="W851" s="296"/>
    </row>
    <row r="852" spans="1:23" ht="15.75" customHeight="1" x14ac:dyDescent="0.25">
      <c r="A852" s="296"/>
      <c r="B852" s="296"/>
      <c r="C852" s="296"/>
      <c r="D852" s="296"/>
      <c r="E852" s="296"/>
      <c r="F852" s="296"/>
      <c r="G852" s="301"/>
      <c r="H852" s="559"/>
      <c r="I852" s="296"/>
      <c r="J852" s="301"/>
      <c r="K852" s="296"/>
      <c r="L852" s="296"/>
      <c r="M852" s="296"/>
      <c r="N852" s="296"/>
      <c r="O852" s="296"/>
      <c r="P852" s="296"/>
      <c r="Q852" s="296"/>
      <c r="R852" s="296"/>
      <c r="S852" s="296"/>
      <c r="T852" s="296"/>
      <c r="U852" s="296"/>
      <c r="V852" s="296"/>
      <c r="W852" s="296"/>
    </row>
    <row r="853" spans="1:23" ht="15.75" customHeight="1" x14ac:dyDescent="0.25">
      <c r="A853" s="296"/>
      <c r="B853" s="296"/>
      <c r="C853" s="296"/>
      <c r="D853" s="296"/>
      <c r="E853" s="296"/>
      <c r="F853" s="296"/>
      <c r="G853" s="301"/>
      <c r="H853" s="559"/>
      <c r="I853" s="296"/>
      <c r="J853" s="301"/>
      <c r="K853" s="296"/>
      <c r="L853" s="296"/>
      <c r="M853" s="296"/>
      <c r="N853" s="296"/>
      <c r="O853" s="296"/>
      <c r="P853" s="296"/>
      <c r="Q853" s="296"/>
      <c r="R853" s="296"/>
      <c r="S853" s="296"/>
      <c r="T853" s="296"/>
      <c r="U853" s="296"/>
      <c r="V853" s="296"/>
      <c r="W853" s="296"/>
    </row>
    <row r="854" spans="1:23" ht="15.75" customHeight="1" x14ac:dyDescent="0.25">
      <c r="A854" s="296"/>
      <c r="B854" s="296"/>
      <c r="C854" s="296"/>
      <c r="D854" s="296"/>
      <c r="E854" s="296"/>
      <c r="F854" s="296"/>
      <c r="G854" s="301"/>
      <c r="H854" s="559"/>
      <c r="I854" s="296"/>
      <c r="J854" s="301"/>
      <c r="K854" s="296"/>
      <c r="L854" s="296"/>
      <c r="M854" s="296"/>
      <c r="N854" s="296"/>
      <c r="O854" s="296"/>
      <c r="P854" s="296"/>
      <c r="Q854" s="296"/>
      <c r="R854" s="296"/>
      <c r="S854" s="296"/>
      <c r="T854" s="296"/>
      <c r="U854" s="296"/>
      <c r="V854" s="296"/>
      <c r="W854" s="296"/>
    </row>
    <row r="855" spans="1:23" ht="15.75" customHeight="1" x14ac:dyDescent="0.25">
      <c r="A855" s="296"/>
      <c r="B855" s="296"/>
      <c r="C855" s="296"/>
      <c r="D855" s="296"/>
      <c r="E855" s="296"/>
      <c r="F855" s="296"/>
      <c r="G855" s="301"/>
      <c r="H855" s="559"/>
      <c r="I855" s="296"/>
      <c r="J855" s="301"/>
      <c r="K855" s="296"/>
      <c r="L855" s="296"/>
      <c r="M855" s="296"/>
      <c r="N855" s="296"/>
      <c r="O855" s="296"/>
      <c r="P855" s="296"/>
      <c r="Q855" s="296"/>
      <c r="R855" s="296"/>
      <c r="S855" s="296"/>
      <c r="T855" s="296"/>
      <c r="U855" s="296"/>
      <c r="V855" s="296"/>
      <c r="W855" s="296"/>
    </row>
    <row r="856" spans="1:23" ht="15.75" customHeight="1" x14ac:dyDescent="0.25">
      <c r="A856" s="296"/>
      <c r="B856" s="296"/>
      <c r="C856" s="296"/>
      <c r="D856" s="296"/>
      <c r="E856" s="296"/>
      <c r="F856" s="296"/>
      <c r="G856" s="301"/>
      <c r="H856" s="559"/>
      <c r="I856" s="296"/>
      <c r="J856" s="301"/>
      <c r="K856" s="296"/>
      <c r="L856" s="296"/>
      <c r="M856" s="296"/>
      <c r="N856" s="296"/>
      <c r="O856" s="296"/>
      <c r="P856" s="296"/>
      <c r="Q856" s="296"/>
      <c r="R856" s="296"/>
      <c r="S856" s="296"/>
      <c r="T856" s="296"/>
      <c r="U856" s="296"/>
      <c r="V856" s="296"/>
      <c r="W856" s="296"/>
    </row>
    <row r="857" spans="1:23" ht="15.75" customHeight="1" x14ac:dyDescent="0.25">
      <c r="A857" s="296"/>
      <c r="B857" s="296"/>
      <c r="C857" s="296"/>
      <c r="D857" s="296"/>
      <c r="E857" s="296"/>
      <c r="F857" s="296"/>
      <c r="G857" s="301"/>
      <c r="H857" s="559"/>
      <c r="I857" s="296"/>
      <c r="J857" s="301"/>
      <c r="K857" s="296"/>
      <c r="L857" s="296"/>
      <c r="M857" s="296"/>
      <c r="N857" s="296"/>
      <c r="O857" s="296"/>
      <c r="P857" s="296"/>
      <c r="Q857" s="296"/>
      <c r="R857" s="296"/>
      <c r="S857" s="296"/>
      <c r="T857" s="296"/>
      <c r="U857" s="296"/>
      <c r="V857" s="296"/>
      <c r="W857" s="296"/>
    </row>
    <row r="858" spans="1:23" ht="15.75" customHeight="1" x14ac:dyDescent="0.25">
      <c r="A858" s="296"/>
      <c r="B858" s="296"/>
      <c r="C858" s="296"/>
      <c r="D858" s="296"/>
      <c r="E858" s="296"/>
      <c r="F858" s="296"/>
      <c r="G858" s="301"/>
      <c r="H858" s="559"/>
      <c r="I858" s="296"/>
      <c r="J858" s="301"/>
      <c r="K858" s="296"/>
      <c r="L858" s="296"/>
      <c r="M858" s="296"/>
      <c r="N858" s="296"/>
      <c r="O858" s="296"/>
      <c r="P858" s="296"/>
      <c r="Q858" s="296"/>
      <c r="R858" s="296"/>
      <c r="S858" s="296"/>
      <c r="T858" s="296"/>
      <c r="U858" s="296"/>
      <c r="V858" s="296"/>
      <c r="W858" s="296"/>
    </row>
    <row r="859" spans="1:23" ht="15.75" customHeight="1" x14ac:dyDescent="0.25">
      <c r="A859" s="296"/>
      <c r="B859" s="296"/>
      <c r="C859" s="296"/>
      <c r="D859" s="296"/>
      <c r="E859" s="296"/>
      <c r="F859" s="296"/>
      <c r="G859" s="301"/>
      <c r="H859" s="559"/>
      <c r="I859" s="296"/>
      <c r="J859" s="301"/>
      <c r="K859" s="296"/>
      <c r="L859" s="296"/>
      <c r="M859" s="296"/>
      <c r="N859" s="296"/>
      <c r="O859" s="296"/>
      <c r="P859" s="296"/>
      <c r="Q859" s="296"/>
      <c r="R859" s="296"/>
      <c r="S859" s="296"/>
      <c r="T859" s="296"/>
      <c r="U859" s="296"/>
      <c r="V859" s="296"/>
      <c r="W859" s="296"/>
    </row>
    <row r="860" spans="1:23" ht="15.75" customHeight="1" x14ac:dyDescent="0.25">
      <c r="A860" s="296"/>
      <c r="B860" s="296"/>
      <c r="C860" s="296"/>
      <c r="D860" s="296"/>
      <c r="E860" s="296"/>
      <c r="F860" s="296"/>
      <c r="G860" s="301"/>
      <c r="H860" s="559"/>
      <c r="I860" s="296"/>
      <c r="J860" s="301"/>
      <c r="K860" s="296"/>
      <c r="L860" s="296"/>
      <c r="M860" s="296"/>
      <c r="N860" s="296"/>
      <c r="O860" s="296"/>
      <c r="P860" s="296"/>
      <c r="Q860" s="296"/>
      <c r="R860" s="296"/>
      <c r="S860" s="296"/>
      <c r="T860" s="296"/>
      <c r="U860" s="296"/>
      <c r="V860" s="296"/>
      <c r="W860" s="296"/>
    </row>
    <row r="861" spans="1:23" ht="15.75" customHeight="1" x14ac:dyDescent="0.25">
      <c r="A861" s="296"/>
      <c r="B861" s="296"/>
      <c r="C861" s="296"/>
      <c r="D861" s="296"/>
      <c r="E861" s="296"/>
      <c r="F861" s="296"/>
      <c r="G861" s="301"/>
      <c r="H861" s="559"/>
      <c r="I861" s="296"/>
      <c r="J861" s="301"/>
      <c r="K861" s="296"/>
      <c r="L861" s="296"/>
      <c r="M861" s="296"/>
      <c r="N861" s="296"/>
      <c r="O861" s="296"/>
      <c r="P861" s="296"/>
      <c r="Q861" s="296"/>
      <c r="R861" s="296"/>
      <c r="S861" s="296"/>
      <c r="T861" s="296"/>
      <c r="U861" s="296"/>
      <c r="V861" s="296"/>
      <c r="W861" s="296"/>
    </row>
    <row r="862" spans="1:23" ht="15.75" customHeight="1" x14ac:dyDescent="0.25">
      <c r="A862" s="296"/>
      <c r="B862" s="296"/>
      <c r="C862" s="296"/>
      <c r="D862" s="296"/>
      <c r="E862" s="296"/>
      <c r="F862" s="296"/>
      <c r="G862" s="301"/>
      <c r="H862" s="559"/>
      <c r="I862" s="296"/>
      <c r="J862" s="301"/>
      <c r="K862" s="296"/>
      <c r="L862" s="296"/>
      <c r="M862" s="296"/>
      <c r="N862" s="296"/>
      <c r="O862" s="296"/>
      <c r="P862" s="296"/>
      <c r="Q862" s="296"/>
      <c r="R862" s="296"/>
      <c r="S862" s="296"/>
      <c r="T862" s="296"/>
      <c r="U862" s="296"/>
      <c r="V862" s="296"/>
      <c r="W862" s="296"/>
    </row>
    <row r="863" spans="1:23" ht="15.75" customHeight="1" x14ac:dyDescent="0.25">
      <c r="A863" s="296"/>
      <c r="B863" s="296"/>
      <c r="C863" s="296"/>
      <c r="D863" s="296"/>
      <c r="E863" s="296"/>
      <c r="F863" s="296"/>
      <c r="G863" s="301"/>
      <c r="H863" s="559"/>
      <c r="I863" s="296"/>
      <c r="J863" s="301"/>
      <c r="K863" s="296"/>
      <c r="L863" s="296"/>
      <c r="M863" s="296"/>
      <c r="N863" s="296"/>
      <c r="O863" s="296"/>
      <c r="P863" s="296"/>
      <c r="Q863" s="296"/>
      <c r="R863" s="296"/>
      <c r="S863" s="296"/>
      <c r="T863" s="296"/>
      <c r="U863" s="296"/>
      <c r="V863" s="296"/>
      <c r="W863" s="296"/>
    </row>
    <row r="864" spans="1:23" ht="15.75" customHeight="1" x14ac:dyDescent="0.25">
      <c r="A864" s="296"/>
      <c r="B864" s="296"/>
      <c r="C864" s="296"/>
      <c r="D864" s="296"/>
      <c r="E864" s="296"/>
      <c r="F864" s="296"/>
      <c r="G864" s="301"/>
      <c r="H864" s="559"/>
      <c r="I864" s="296"/>
      <c r="J864" s="301"/>
      <c r="K864" s="296"/>
      <c r="L864" s="296"/>
      <c r="M864" s="296"/>
      <c r="N864" s="296"/>
      <c r="O864" s="296"/>
      <c r="P864" s="296"/>
      <c r="Q864" s="296"/>
      <c r="R864" s="296"/>
      <c r="S864" s="296"/>
      <c r="T864" s="296"/>
      <c r="U864" s="296"/>
      <c r="V864" s="296"/>
      <c r="W864" s="296"/>
    </row>
    <row r="865" spans="1:23" ht="15.75" customHeight="1" x14ac:dyDescent="0.25">
      <c r="A865" s="296"/>
      <c r="B865" s="296"/>
      <c r="C865" s="296"/>
      <c r="D865" s="296"/>
      <c r="E865" s="296"/>
      <c r="F865" s="296"/>
      <c r="G865" s="301"/>
      <c r="H865" s="559"/>
      <c r="I865" s="296"/>
      <c r="J865" s="301"/>
      <c r="K865" s="296"/>
      <c r="L865" s="296"/>
      <c r="M865" s="296"/>
      <c r="N865" s="296"/>
      <c r="O865" s="296"/>
      <c r="P865" s="296"/>
      <c r="Q865" s="296"/>
      <c r="R865" s="296"/>
      <c r="S865" s="296"/>
      <c r="T865" s="296"/>
      <c r="U865" s="296"/>
      <c r="V865" s="296"/>
      <c r="W865" s="296"/>
    </row>
    <row r="866" spans="1:23" ht="15.75" customHeight="1" x14ac:dyDescent="0.25">
      <c r="A866" s="296"/>
      <c r="B866" s="296"/>
      <c r="C866" s="296"/>
      <c r="D866" s="296"/>
      <c r="E866" s="296"/>
      <c r="F866" s="296"/>
      <c r="G866" s="301"/>
      <c r="H866" s="559"/>
      <c r="I866" s="296"/>
      <c r="J866" s="301"/>
      <c r="K866" s="296"/>
      <c r="L866" s="296"/>
      <c r="M866" s="296"/>
      <c r="N866" s="296"/>
      <c r="O866" s="296"/>
      <c r="P866" s="296"/>
      <c r="Q866" s="296"/>
      <c r="R866" s="296"/>
      <c r="S866" s="296"/>
      <c r="T866" s="296"/>
      <c r="U866" s="296"/>
      <c r="V866" s="296"/>
      <c r="W866" s="296"/>
    </row>
    <row r="867" spans="1:23" ht="15.75" customHeight="1" x14ac:dyDescent="0.25">
      <c r="A867" s="296"/>
      <c r="B867" s="296"/>
      <c r="C867" s="296"/>
      <c r="D867" s="296"/>
      <c r="E867" s="296"/>
      <c r="F867" s="296"/>
      <c r="G867" s="301"/>
      <c r="H867" s="559"/>
      <c r="I867" s="296"/>
      <c r="J867" s="301"/>
      <c r="K867" s="296"/>
      <c r="L867" s="296"/>
      <c r="M867" s="296"/>
      <c r="N867" s="296"/>
      <c r="O867" s="296"/>
      <c r="P867" s="296"/>
      <c r="Q867" s="296"/>
      <c r="R867" s="296"/>
      <c r="S867" s="296"/>
      <c r="T867" s="296"/>
      <c r="U867" s="296"/>
      <c r="V867" s="296"/>
      <c r="W867" s="296"/>
    </row>
    <row r="868" spans="1:23" ht="15.75" customHeight="1" x14ac:dyDescent="0.25">
      <c r="A868" s="296"/>
      <c r="B868" s="296"/>
      <c r="C868" s="296"/>
      <c r="D868" s="296"/>
      <c r="E868" s="296"/>
      <c r="F868" s="296"/>
      <c r="G868" s="301"/>
      <c r="H868" s="559"/>
      <c r="I868" s="296"/>
      <c r="J868" s="301"/>
      <c r="K868" s="296"/>
      <c r="L868" s="296"/>
      <c r="M868" s="296"/>
      <c r="N868" s="296"/>
      <c r="O868" s="296"/>
      <c r="P868" s="296"/>
      <c r="Q868" s="296"/>
      <c r="R868" s="296"/>
      <c r="S868" s="296"/>
      <c r="T868" s="296"/>
      <c r="U868" s="296"/>
      <c r="V868" s="296"/>
      <c r="W868" s="296"/>
    </row>
    <row r="869" spans="1:23" ht="15.75" customHeight="1" x14ac:dyDescent="0.25">
      <c r="A869" s="296"/>
      <c r="B869" s="296"/>
      <c r="C869" s="296"/>
      <c r="D869" s="296"/>
      <c r="E869" s="296"/>
      <c r="F869" s="296"/>
      <c r="G869" s="301"/>
      <c r="H869" s="559"/>
      <c r="I869" s="296"/>
      <c r="J869" s="301"/>
      <c r="K869" s="296"/>
      <c r="L869" s="296"/>
      <c r="M869" s="296"/>
      <c r="N869" s="296"/>
      <c r="O869" s="296"/>
      <c r="P869" s="296"/>
      <c r="Q869" s="296"/>
      <c r="R869" s="296"/>
      <c r="S869" s="296"/>
      <c r="T869" s="296"/>
      <c r="U869" s="296"/>
      <c r="V869" s="296"/>
      <c r="W869" s="296"/>
    </row>
    <row r="870" spans="1:23" ht="15.75" customHeight="1" x14ac:dyDescent="0.25">
      <c r="A870" s="296"/>
      <c r="B870" s="296"/>
      <c r="C870" s="296"/>
      <c r="D870" s="296"/>
      <c r="E870" s="296"/>
      <c r="F870" s="296"/>
      <c r="G870" s="301"/>
      <c r="H870" s="559"/>
      <c r="I870" s="296"/>
      <c r="J870" s="301"/>
      <c r="K870" s="296"/>
      <c r="L870" s="296"/>
      <c r="M870" s="296"/>
      <c r="N870" s="296"/>
      <c r="O870" s="296"/>
      <c r="P870" s="296"/>
      <c r="Q870" s="296"/>
      <c r="R870" s="296"/>
      <c r="S870" s="296"/>
      <c r="T870" s="296"/>
      <c r="U870" s="296"/>
      <c r="V870" s="296"/>
      <c r="W870" s="296"/>
    </row>
    <row r="871" spans="1:23" ht="15.75" customHeight="1" x14ac:dyDescent="0.25">
      <c r="A871" s="296"/>
      <c r="B871" s="296"/>
      <c r="C871" s="296"/>
      <c r="D871" s="296"/>
      <c r="E871" s="296"/>
      <c r="F871" s="296"/>
      <c r="G871" s="301"/>
      <c r="H871" s="559"/>
      <c r="I871" s="296"/>
      <c r="J871" s="301"/>
      <c r="K871" s="296"/>
      <c r="L871" s="296"/>
      <c r="M871" s="296"/>
      <c r="N871" s="296"/>
      <c r="O871" s="296"/>
      <c r="P871" s="296"/>
      <c r="Q871" s="296"/>
      <c r="R871" s="296"/>
      <c r="S871" s="296"/>
      <c r="T871" s="296"/>
      <c r="U871" s="296"/>
      <c r="V871" s="296"/>
      <c r="W871" s="296"/>
    </row>
    <row r="872" spans="1:23" ht="15.75" customHeight="1" x14ac:dyDescent="0.25">
      <c r="A872" s="296"/>
      <c r="B872" s="296"/>
      <c r="C872" s="296"/>
      <c r="D872" s="296"/>
      <c r="E872" s="296"/>
      <c r="F872" s="296"/>
      <c r="G872" s="301"/>
      <c r="H872" s="559"/>
      <c r="I872" s="296"/>
      <c r="J872" s="301"/>
      <c r="K872" s="296"/>
      <c r="L872" s="296"/>
      <c r="M872" s="296"/>
      <c r="N872" s="296"/>
      <c r="O872" s="296"/>
      <c r="P872" s="296"/>
      <c r="Q872" s="296"/>
      <c r="R872" s="296"/>
      <c r="S872" s="296"/>
      <c r="T872" s="296"/>
      <c r="U872" s="296"/>
      <c r="V872" s="296"/>
      <c r="W872" s="296"/>
    </row>
    <row r="873" spans="1:23" ht="15.75" customHeight="1" x14ac:dyDescent="0.25">
      <c r="A873" s="296"/>
      <c r="B873" s="296"/>
      <c r="C873" s="296"/>
      <c r="D873" s="296"/>
      <c r="E873" s="296"/>
      <c r="F873" s="296"/>
      <c r="G873" s="301"/>
      <c r="H873" s="559"/>
      <c r="I873" s="296"/>
      <c r="J873" s="301"/>
      <c r="K873" s="296"/>
      <c r="L873" s="296"/>
      <c r="M873" s="296"/>
      <c r="N873" s="296"/>
      <c r="O873" s="296"/>
      <c r="P873" s="296"/>
      <c r="Q873" s="296"/>
      <c r="R873" s="296"/>
      <c r="S873" s="296"/>
      <c r="T873" s="296"/>
      <c r="U873" s="296"/>
      <c r="V873" s="296"/>
      <c r="W873" s="296"/>
    </row>
    <row r="874" spans="1:23" ht="15.75" customHeight="1" x14ac:dyDescent="0.25">
      <c r="A874" s="296"/>
      <c r="B874" s="296"/>
      <c r="C874" s="296"/>
      <c r="D874" s="296"/>
      <c r="E874" s="296"/>
      <c r="F874" s="296"/>
      <c r="G874" s="301"/>
      <c r="H874" s="559"/>
      <c r="I874" s="296"/>
      <c r="J874" s="301"/>
      <c r="K874" s="296"/>
      <c r="L874" s="296"/>
      <c r="M874" s="296"/>
      <c r="N874" s="296"/>
      <c r="O874" s="296"/>
      <c r="P874" s="296"/>
      <c r="Q874" s="296"/>
      <c r="R874" s="296"/>
      <c r="S874" s="296"/>
      <c r="T874" s="296"/>
      <c r="U874" s="296"/>
      <c r="V874" s="296"/>
      <c r="W874" s="296"/>
    </row>
    <row r="875" spans="1:23" ht="15.75" customHeight="1" x14ac:dyDescent="0.25">
      <c r="A875" s="296"/>
      <c r="B875" s="296"/>
      <c r="C875" s="296"/>
      <c r="D875" s="296"/>
      <c r="E875" s="296"/>
      <c r="F875" s="296"/>
      <c r="G875" s="301"/>
      <c r="H875" s="559"/>
      <c r="I875" s="296"/>
      <c r="J875" s="301"/>
      <c r="K875" s="296"/>
      <c r="L875" s="296"/>
      <c r="M875" s="296"/>
      <c r="N875" s="296"/>
      <c r="O875" s="296"/>
      <c r="P875" s="296"/>
      <c r="Q875" s="296"/>
      <c r="R875" s="296"/>
      <c r="S875" s="296"/>
      <c r="T875" s="296"/>
      <c r="U875" s="296"/>
      <c r="V875" s="296"/>
      <c r="W875" s="296"/>
    </row>
    <row r="876" spans="1:23" ht="15.75" customHeight="1" x14ac:dyDescent="0.25">
      <c r="A876" s="296"/>
      <c r="B876" s="296"/>
      <c r="C876" s="296"/>
      <c r="D876" s="296"/>
      <c r="E876" s="296"/>
      <c r="F876" s="296"/>
      <c r="G876" s="301"/>
      <c r="H876" s="559"/>
      <c r="I876" s="296"/>
      <c r="J876" s="301"/>
      <c r="K876" s="296"/>
      <c r="L876" s="296"/>
      <c r="M876" s="296"/>
      <c r="N876" s="296"/>
      <c r="O876" s="296"/>
      <c r="P876" s="296"/>
      <c r="Q876" s="296"/>
      <c r="R876" s="296"/>
      <c r="S876" s="296"/>
      <c r="T876" s="296"/>
      <c r="U876" s="296"/>
      <c r="V876" s="296"/>
      <c r="W876" s="296"/>
    </row>
    <row r="877" spans="1:23" ht="15.75" customHeight="1" x14ac:dyDescent="0.25">
      <c r="A877" s="296"/>
      <c r="B877" s="296"/>
      <c r="C877" s="296"/>
      <c r="D877" s="296"/>
      <c r="E877" s="296"/>
      <c r="F877" s="296"/>
      <c r="G877" s="301"/>
      <c r="H877" s="559"/>
      <c r="I877" s="296"/>
      <c r="J877" s="301"/>
      <c r="K877" s="296"/>
      <c r="L877" s="296"/>
      <c r="M877" s="296"/>
      <c r="N877" s="296"/>
      <c r="O877" s="296"/>
      <c r="P877" s="296"/>
      <c r="Q877" s="296"/>
      <c r="R877" s="296"/>
      <c r="S877" s="296"/>
      <c r="T877" s="296"/>
      <c r="U877" s="296"/>
      <c r="V877" s="296"/>
      <c r="W877" s="296"/>
    </row>
    <row r="878" spans="1:23" ht="15.75" customHeight="1" x14ac:dyDescent="0.25">
      <c r="A878" s="296"/>
      <c r="B878" s="296"/>
      <c r="C878" s="296"/>
      <c r="D878" s="296"/>
      <c r="E878" s="296"/>
      <c r="F878" s="296"/>
      <c r="G878" s="301"/>
      <c r="H878" s="559"/>
      <c r="I878" s="296"/>
      <c r="J878" s="301"/>
      <c r="K878" s="296"/>
      <c r="L878" s="296"/>
      <c r="M878" s="296"/>
      <c r="N878" s="296"/>
      <c r="O878" s="296"/>
      <c r="P878" s="296"/>
      <c r="Q878" s="296"/>
      <c r="R878" s="296"/>
      <c r="S878" s="296"/>
      <c r="T878" s="296"/>
      <c r="U878" s="296"/>
      <c r="V878" s="296"/>
      <c r="W878" s="296"/>
    </row>
    <row r="879" spans="1:23" ht="15.75" customHeight="1" x14ac:dyDescent="0.25">
      <c r="A879" s="296"/>
      <c r="B879" s="296"/>
      <c r="C879" s="296"/>
      <c r="D879" s="296"/>
      <c r="E879" s="296"/>
      <c r="F879" s="296"/>
      <c r="G879" s="301"/>
      <c r="H879" s="559"/>
      <c r="I879" s="296"/>
      <c r="J879" s="301"/>
      <c r="K879" s="296"/>
      <c r="L879" s="296"/>
      <c r="M879" s="296"/>
      <c r="N879" s="296"/>
      <c r="O879" s="296"/>
      <c r="P879" s="296"/>
      <c r="Q879" s="296"/>
      <c r="R879" s="296"/>
      <c r="S879" s="296"/>
      <c r="T879" s="296"/>
      <c r="U879" s="296"/>
      <c r="V879" s="296"/>
      <c r="W879" s="296"/>
    </row>
    <row r="880" spans="1:23" ht="15.75" customHeight="1" x14ac:dyDescent="0.25">
      <c r="A880" s="296"/>
      <c r="B880" s="296"/>
      <c r="C880" s="296"/>
      <c r="D880" s="296"/>
      <c r="E880" s="296"/>
      <c r="F880" s="296"/>
      <c r="G880" s="301"/>
      <c r="H880" s="559"/>
      <c r="I880" s="296"/>
      <c r="J880" s="301"/>
      <c r="K880" s="296"/>
      <c r="L880" s="296"/>
      <c r="M880" s="296"/>
      <c r="N880" s="296"/>
      <c r="O880" s="296"/>
      <c r="P880" s="296"/>
      <c r="Q880" s="296"/>
      <c r="R880" s="296"/>
      <c r="S880" s="296"/>
      <c r="T880" s="296"/>
      <c r="U880" s="296"/>
      <c r="V880" s="296"/>
      <c r="W880" s="296"/>
    </row>
    <row r="881" spans="1:23" ht="15.75" customHeight="1" x14ac:dyDescent="0.25">
      <c r="A881" s="296"/>
      <c r="B881" s="296"/>
      <c r="C881" s="296"/>
      <c r="D881" s="296"/>
      <c r="E881" s="296"/>
      <c r="F881" s="296"/>
      <c r="G881" s="301"/>
      <c r="H881" s="559"/>
      <c r="I881" s="296"/>
      <c r="J881" s="301"/>
      <c r="K881" s="296"/>
      <c r="L881" s="296"/>
      <c r="M881" s="296"/>
      <c r="N881" s="296"/>
      <c r="O881" s="296"/>
      <c r="P881" s="296"/>
      <c r="Q881" s="296"/>
      <c r="R881" s="296"/>
      <c r="S881" s="296"/>
      <c r="T881" s="296"/>
      <c r="U881" s="296"/>
      <c r="V881" s="296"/>
      <c r="W881" s="296"/>
    </row>
    <row r="882" spans="1:23" ht="15.75" customHeight="1" x14ac:dyDescent="0.25">
      <c r="A882" s="296"/>
      <c r="B882" s="296"/>
      <c r="C882" s="296"/>
      <c r="D882" s="296"/>
      <c r="E882" s="296"/>
      <c r="F882" s="296"/>
      <c r="G882" s="301"/>
      <c r="H882" s="559"/>
      <c r="I882" s="296"/>
      <c r="J882" s="301"/>
      <c r="K882" s="296"/>
      <c r="L882" s="296"/>
      <c r="M882" s="296"/>
      <c r="N882" s="296"/>
      <c r="O882" s="296"/>
      <c r="P882" s="296"/>
      <c r="Q882" s="296"/>
      <c r="R882" s="296"/>
      <c r="S882" s="296"/>
      <c r="T882" s="296"/>
      <c r="U882" s="296"/>
      <c r="V882" s="296"/>
      <c r="W882" s="296"/>
    </row>
    <row r="883" spans="1:23" ht="15.75" customHeight="1" x14ac:dyDescent="0.25">
      <c r="A883" s="296"/>
      <c r="B883" s="296"/>
      <c r="C883" s="296"/>
      <c r="D883" s="296"/>
      <c r="E883" s="296"/>
      <c r="F883" s="296"/>
      <c r="G883" s="301"/>
      <c r="H883" s="559"/>
      <c r="I883" s="296"/>
      <c r="J883" s="301"/>
      <c r="K883" s="296"/>
      <c r="L883" s="296"/>
      <c r="M883" s="296"/>
      <c r="N883" s="296"/>
      <c r="O883" s="296"/>
      <c r="P883" s="296"/>
      <c r="Q883" s="296"/>
      <c r="R883" s="296"/>
      <c r="S883" s="296"/>
      <c r="T883" s="296"/>
      <c r="U883" s="296"/>
      <c r="V883" s="296"/>
      <c r="W883" s="296"/>
    </row>
    <row r="884" spans="1:23" ht="15.75" customHeight="1" x14ac:dyDescent="0.25">
      <c r="A884" s="296"/>
      <c r="B884" s="296"/>
      <c r="C884" s="296"/>
      <c r="D884" s="296"/>
      <c r="E884" s="296"/>
      <c r="F884" s="296"/>
      <c r="G884" s="301"/>
      <c r="H884" s="559"/>
      <c r="I884" s="296"/>
      <c r="J884" s="301"/>
      <c r="K884" s="296"/>
      <c r="L884" s="296"/>
      <c r="M884" s="296"/>
      <c r="N884" s="296"/>
      <c r="O884" s="296"/>
      <c r="P884" s="296"/>
      <c r="Q884" s="296"/>
      <c r="R884" s="296"/>
      <c r="S884" s="296"/>
      <c r="T884" s="296"/>
      <c r="U884" s="296"/>
      <c r="V884" s="296"/>
      <c r="W884" s="296"/>
    </row>
    <row r="885" spans="1:23" ht="15.75" customHeight="1" x14ac:dyDescent="0.25">
      <c r="A885" s="296"/>
      <c r="B885" s="296"/>
      <c r="C885" s="296"/>
      <c r="D885" s="296"/>
      <c r="E885" s="296"/>
      <c r="F885" s="296"/>
      <c r="G885" s="301"/>
      <c r="H885" s="559"/>
      <c r="I885" s="296"/>
      <c r="J885" s="301"/>
      <c r="K885" s="296"/>
      <c r="L885" s="296"/>
      <c r="M885" s="296"/>
      <c r="N885" s="296"/>
      <c r="O885" s="296"/>
      <c r="P885" s="296"/>
      <c r="Q885" s="296"/>
      <c r="R885" s="296"/>
      <c r="S885" s="296"/>
      <c r="T885" s="296"/>
      <c r="U885" s="296"/>
      <c r="V885" s="296"/>
      <c r="W885" s="296"/>
    </row>
    <row r="886" spans="1:23" ht="15.75" customHeight="1" x14ac:dyDescent="0.25">
      <c r="A886" s="296"/>
      <c r="B886" s="296"/>
      <c r="C886" s="296"/>
      <c r="D886" s="296"/>
      <c r="E886" s="296"/>
      <c r="F886" s="296"/>
      <c r="G886" s="301"/>
      <c r="H886" s="559"/>
      <c r="I886" s="296"/>
      <c r="J886" s="301"/>
      <c r="K886" s="296"/>
      <c r="L886" s="296"/>
      <c r="M886" s="296"/>
      <c r="N886" s="296"/>
      <c r="O886" s="296"/>
      <c r="P886" s="296"/>
      <c r="Q886" s="296"/>
      <c r="R886" s="296"/>
      <c r="S886" s="296"/>
      <c r="T886" s="296"/>
      <c r="U886" s="296"/>
      <c r="V886" s="296"/>
      <c r="W886" s="296"/>
    </row>
    <row r="887" spans="1:23" ht="15.75" customHeight="1" x14ac:dyDescent="0.25">
      <c r="A887" s="296"/>
      <c r="B887" s="296"/>
      <c r="C887" s="296"/>
      <c r="D887" s="296"/>
      <c r="E887" s="296"/>
      <c r="F887" s="296"/>
      <c r="G887" s="301"/>
      <c r="H887" s="559"/>
      <c r="I887" s="296"/>
      <c r="J887" s="301"/>
      <c r="K887" s="296"/>
      <c r="L887" s="296"/>
      <c r="M887" s="296"/>
      <c r="N887" s="296"/>
      <c r="O887" s="296"/>
      <c r="P887" s="296"/>
      <c r="Q887" s="296"/>
      <c r="R887" s="296"/>
      <c r="S887" s="296"/>
      <c r="T887" s="296"/>
      <c r="U887" s="296"/>
      <c r="V887" s="296"/>
      <c r="W887" s="296"/>
    </row>
    <row r="888" spans="1:23" ht="15.75" customHeight="1" x14ac:dyDescent="0.25">
      <c r="A888" s="296"/>
      <c r="B888" s="296"/>
      <c r="C888" s="296"/>
      <c r="D888" s="296"/>
      <c r="E888" s="296"/>
      <c r="F888" s="296"/>
      <c r="G888" s="301"/>
      <c r="H888" s="559"/>
      <c r="I888" s="296"/>
      <c r="J888" s="301"/>
      <c r="K888" s="296"/>
      <c r="L888" s="296"/>
      <c r="M888" s="296"/>
      <c r="N888" s="296"/>
      <c r="O888" s="296"/>
      <c r="P888" s="296"/>
      <c r="Q888" s="296"/>
      <c r="R888" s="296"/>
      <c r="S888" s="296"/>
      <c r="T888" s="296"/>
      <c r="U888" s="296"/>
      <c r="V888" s="296"/>
      <c r="W888" s="296"/>
    </row>
    <row r="889" spans="1:23" ht="15.75" customHeight="1" x14ac:dyDescent="0.25">
      <c r="A889" s="296"/>
      <c r="B889" s="296"/>
      <c r="C889" s="296"/>
      <c r="D889" s="296"/>
      <c r="E889" s="296"/>
      <c r="F889" s="296"/>
      <c r="G889" s="301"/>
      <c r="H889" s="559"/>
      <c r="I889" s="296"/>
      <c r="J889" s="301"/>
      <c r="K889" s="296"/>
      <c r="L889" s="296"/>
      <c r="M889" s="296"/>
      <c r="N889" s="296"/>
      <c r="O889" s="296"/>
      <c r="P889" s="296"/>
      <c r="Q889" s="296"/>
      <c r="R889" s="296"/>
      <c r="S889" s="296"/>
      <c r="T889" s="296"/>
      <c r="U889" s="296"/>
      <c r="V889" s="296"/>
      <c r="W889" s="296"/>
    </row>
    <row r="890" spans="1:23" ht="15.75" customHeight="1" x14ac:dyDescent="0.25">
      <c r="A890" s="296"/>
      <c r="B890" s="296"/>
      <c r="C890" s="296"/>
      <c r="D890" s="296"/>
      <c r="E890" s="296"/>
      <c r="F890" s="296"/>
      <c r="G890" s="301"/>
      <c r="H890" s="559"/>
      <c r="I890" s="296"/>
      <c r="J890" s="301"/>
      <c r="K890" s="296"/>
      <c r="L890" s="296"/>
      <c r="M890" s="296"/>
      <c r="N890" s="296"/>
      <c r="O890" s="296"/>
      <c r="P890" s="296"/>
      <c r="Q890" s="296"/>
      <c r="R890" s="296"/>
      <c r="S890" s="296"/>
      <c r="T890" s="296"/>
      <c r="U890" s="296"/>
      <c r="V890" s="296"/>
      <c r="W890" s="296"/>
    </row>
    <row r="891" spans="1:23" ht="15.75" customHeight="1" x14ac:dyDescent="0.25">
      <c r="A891" s="296"/>
      <c r="B891" s="296"/>
      <c r="C891" s="296"/>
      <c r="D891" s="296"/>
      <c r="E891" s="296"/>
      <c r="F891" s="296"/>
      <c r="G891" s="301"/>
      <c r="H891" s="559"/>
      <c r="I891" s="296"/>
      <c r="J891" s="301"/>
      <c r="K891" s="296"/>
      <c r="L891" s="296"/>
      <c r="M891" s="296"/>
      <c r="N891" s="296"/>
      <c r="O891" s="296"/>
      <c r="P891" s="296"/>
      <c r="Q891" s="296"/>
      <c r="R891" s="296"/>
      <c r="S891" s="296"/>
      <c r="T891" s="296"/>
      <c r="U891" s="296"/>
      <c r="V891" s="296"/>
      <c r="W891" s="296"/>
    </row>
    <row r="892" spans="1:23" ht="15.75" customHeight="1" x14ac:dyDescent="0.25">
      <c r="A892" s="296"/>
      <c r="B892" s="296"/>
      <c r="C892" s="296"/>
      <c r="D892" s="296"/>
      <c r="E892" s="296"/>
      <c r="F892" s="296"/>
      <c r="G892" s="301"/>
      <c r="H892" s="559"/>
      <c r="I892" s="296"/>
      <c r="J892" s="301"/>
      <c r="K892" s="296"/>
      <c r="L892" s="296"/>
      <c r="M892" s="296"/>
      <c r="N892" s="296"/>
      <c r="O892" s="296"/>
      <c r="P892" s="296"/>
      <c r="Q892" s="296"/>
      <c r="R892" s="296"/>
      <c r="S892" s="296"/>
      <c r="T892" s="296"/>
      <c r="U892" s="296"/>
      <c r="V892" s="296"/>
      <c r="W892" s="296"/>
    </row>
    <row r="893" spans="1:23" ht="15.75" customHeight="1" x14ac:dyDescent="0.25">
      <c r="A893" s="296"/>
      <c r="B893" s="296"/>
      <c r="C893" s="296"/>
      <c r="D893" s="296"/>
      <c r="E893" s="296"/>
      <c r="F893" s="296"/>
      <c r="G893" s="301"/>
      <c r="H893" s="559"/>
      <c r="I893" s="296"/>
      <c r="J893" s="301"/>
      <c r="K893" s="296"/>
      <c r="L893" s="296"/>
      <c r="M893" s="296"/>
      <c r="N893" s="296"/>
      <c r="O893" s="296"/>
      <c r="P893" s="296"/>
      <c r="Q893" s="296"/>
      <c r="R893" s="296"/>
      <c r="S893" s="296"/>
      <c r="T893" s="296"/>
      <c r="U893" s="296"/>
      <c r="V893" s="296"/>
      <c r="W893" s="296"/>
    </row>
    <row r="894" spans="1:23" ht="15.75" customHeight="1" x14ac:dyDescent="0.25">
      <c r="A894" s="296"/>
      <c r="B894" s="296"/>
      <c r="C894" s="296"/>
      <c r="D894" s="296"/>
      <c r="E894" s="296"/>
      <c r="F894" s="296"/>
      <c r="G894" s="301"/>
      <c r="H894" s="559"/>
      <c r="I894" s="296"/>
      <c r="J894" s="301"/>
      <c r="K894" s="296"/>
      <c r="L894" s="296"/>
      <c r="M894" s="296"/>
      <c r="N894" s="296"/>
      <c r="O894" s="296"/>
      <c r="P894" s="296"/>
      <c r="Q894" s="296"/>
      <c r="R894" s="296"/>
      <c r="S894" s="296"/>
      <c r="T894" s="296"/>
      <c r="U894" s="296"/>
      <c r="V894" s="296"/>
      <c r="W894" s="296"/>
    </row>
    <row r="895" spans="1:23" ht="15.75" customHeight="1" x14ac:dyDescent="0.25">
      <c r="A895" s="296"/>
      <c r="B895" s="296"/>
      <c r="C895" s="296"/>
      <c r="D895" s="296"/>
      <c r="E895" s="296"/>
      <c r="F895" s="296"/>
      <c r="G895" s="301"/>
      <c r="H895" s="559"/>
      <c r="I895" s="296"/>
      <c r="J895" s="301"/>
      <c r="K895" s="296"/>
      <c r="L895" s="296"/>
      <c r="M895" s="296"/>
      <c r="N895" s="296"/>
      <c r="O895" s="296"/>
      <c r="P895" s="296"/>
      <c r="Q895" s="296"/>
      <c r="R895" s="296"/>
      <c r="S895" s="296"/>
      <c r="T895" s="296"/>
      <c r="U895" s="296"/>
      <c r="V895" s="296"/>
      <c r="W895" s="296"/>
    </row>
    <row r="896" spans="1:23" ht="15.75" customHeight="1" x14ac:dyDescent="0.25">
      <c r="A896" s="296"/>
      <c r="B896" s="296"/>
      <c r="C896" s="296"/>
      <c r="D896" s="296"/>
      <c r="E896" s="296"/>
      <c r="F896" s="296"/>
      <c r="G896" s="301"/>
      <c r="H896" s="559"/>
      <c r="I896" s="296"/>
      <c r="J896" s="301"/>
      <c r="K896" s="296"/>
      <c r="L896" s="296"/>
      <c r="M896" s="296"/>
      <c r="N896" s="296"/>
      <c r="O896" s="296"/>
      <c r="P896" s="296"/>
      <c r="Q896" s="296"/>
      <c r="R896" s="296"/>
      <c r="S896" s="296"/>
      <c r="T896" s="296"/>
      <c r="U896" s="296"/>
      <c r="V896" s="296"/>
      <c r="W896" s="296"/>
    </row>
    <row r="897" spans="1:23" ht="15.75" customHeight="1" x14ac:dyDescent="0.25">
      <c r="A897" s="296"/>
      <c r="B897" s="296"/>
      <c r="C897" s="296"/>
      <c r="D897" s="296"/>
      <c r="E897" s="296"/>
      <c r="F897" s="296"/>
      <c r="G897" s="301"/>
      <c r="H897" s="559"/>
      <c r="I897" s="296"/>
      <c r="J897" s="301"/>
      <c r="K897" s="296"/>
      <c r="L897" s="296"/>
      <c r="M897" s="296"/>
      <c r="N897" s="296"/>
      <c r="O897" s="296"/>
      <c r="P897" s="296"/>
      <c r="Q897" s="296"/>
      <c r="R897" s="296"/>
      <c r="S897" s="296"/>
      <c r="T897" s="296"/>
      <c r="U897" s="296"/>
      <c r="V897" s="296"/>
      <c r="W897" s="296"/>
    </row>
    <row r="898" spans="1:23" ht="15.75" customHeight="1" x14ac:dyDescent="0.25">
      <c r="A898" s="296"/>
      <c r="B898" s="296"/>
      <c r="C898" s="296"/>
      <c r="D898" s="296"/>
      <c r="E898" s="296"/>
      <c r="F898" s="296"/>
      <c r="G898" s="301"/>
      <c r="H898" s="559"/>
      <c r="I898" s="296"/>
      <c r="J898" s="301"/>
      <c r="K898" s="296"/>
      <c r="L898" s="296"/>
      <c r="M898" s="296"/>
      <c r="N898" s="296"/>
      <c r="O898" s="296"/>
      <c r="P898" s="296"/>
      <c r="Q898" s="296"/>
      <c r="R898" s="296"/>
      <c r="S898" s="296"/>
      <c r="T898" s="296"/>
      <c r="U898" s="296"/>
      <c r="V898" s="296"/>
      <c r="W898" s="296"/>
    </row>
    <row r="899" spans="1:23" ht="15.75" customHeight="1" x14ac:dyDescent="0.25">
      <c r="A899" s="296"/>
      <c r="B899" s="296"/>
      <c r="C899" s="296"/>
      <c r="D899" s="296"/>
      <c r="E899" s="296"/>
      <c r="F899" s="296"/>
      <c r="G899" s="301"/>
      <c r="H899" s="559"/>
      <c r="I899" s="296"/>
      <c r="J899" s="301"/>
      <c r="K899" s="296"/>
      <c r="L899" s="296"/>
      <c r="M899" s="296"/>
      <c r="N899" s="296"/>
      <c r="O899" s="296"/>
      <c r="P899" s="296"/>
      <c r="Q899" s="296"/>
      <c r="R899" s="296"/>
      <c r="S899" s="296"/>
      <c r="T899" s="296"/>
      <c r="U899" s="296"/>
      <c r="V899" s="296"/>
      <c r="W899" s="296"/>
    </row>
    <row r="900" spans="1:23" ht="15.75" customHeight="1" x14ac:dyDescent="0.25">
      <c r="A900" s="296"/>
      <c r="B900" s="296"/>
      <c r="C900" s="296"/>
      <c r="D900" s="296"/>
      <c r="E900" s="296"/>
      <c r="F900" s="296"/>
      <c r="G900" s="301"/>
      <c r="H900" s="559"/>
      <c r="I900" s="296"/>
      <c r="J900" s="301"/>
      <c r="K900" s="296"/>
      <c r="L900" s="296"/>
      <c r="M900" s="296"/>
      <c r="N900" s="296"/>
      <c r="O900" s="296"/>
      <c r="P900" s="296"/>
      <c r="Q900" s="296"/>
      <c r="R900" s="296"/>
      <c r="S900" s="296"/>
      <c r="T900" s="296"/>
      <c r="U900" s="296"/>
      <c r="V900" s="296"/>
      <c r="W900" s="296"/>
    </row>
    <row r="901" spans="1:23" ht="15.75" customHeight="1" x14ac:dyDescent="0.25">
      <c r="A901" s="296"/>
      <c r="B901" s="296"/>
      <c r="C901" s="296"/>
      <c r="D901" s="296"/>
      <c r="E901" s="296"/>
      <c r="F901" s="296"/>
      <c r="G901" s="301"/>
      <c r="H901" s="559"/>
      <c r="I901" s="296"/>
      <c r="J901" s="301"/>
      <c r="K901" s="296"/>
      <c r="L901" s="296"/>
      <c r="M901" s="296"/>
      <c r="N901" s="296"/>
      <c r="O901" s="296"/>
      <c r="P901" s="296"/>
      <c r="Q901" s="296"/>
      <c r="R901" s="296"/>
      <c r="S901" s="296"/>
      <c r="T901" s="296"/>
      <c r="U901" s="296"/>
      <c r="V901" s="296"/>
      <c r="W901" s="296"/>
    </row>
    <row r="902" spans="1:23" ht="15.75" customHeight="1" x14ac:dyDescent="0.25">
      <c r="A902" s="296"/>
      <c r="B902" s="296"/>
      <c r="C902" s="296"/>
      <c r="D902" s="296"/>
      <c r="E902" s="296"/>
      <c r="F902" s="296"/>
      <c r="G902" s="301"/>
      <c r="H902" s="559"/>
      <c r="I902" s="296"/>
      <c r="J902" s="301"/>
      <c r="K902" s="296"/>
      <c r="L902" s="296"/>
      <c r="M902" s="296"/>
      <c r="N902" s="296"/>
      <c r="O902" s="296"/>
      <c r="P902" s="296"/>
      <c r="Q902" s="296"/>
      <c r="R902" s="296"/>
      <c r="S902" s="296"/>
      <c r="T902" s="296"/>
      <c r="U902" s="296"/>
      <c r="V902" s="296"/>
      <c r="W902" s="296"/>
    </row>
    <row r="903" spans="1:23" ht="15.75" customHeight="1" x14ac:dyDescent="0.25">
      <c r="A903" s="296"/>
      <c r="B903" s="296"/>
      <c r="C903" s="296"/>
      <c r="D903" s="296"/>
      <c r="E903" s="296"/>
      <c r="F903" s="296"/>
      <c r="G903" s="301"/>
      <c r="H903" s="559"/>
      <c r="I903" s="296"/>
      <c r="J903" s="301"/>
      <c r="K903" s="296"/>
      <c r="L903" s="296"/>
      <c r="M903" s="296"/>
      <c r="N903" s="296"/>
      <c r="O903" s="296"/>
      <c r="P903" s="296"/>
      <c r="Q903" s="296"/>
      <c r="R903" s="296"/>
      <c r="S903" s="296"/>
      <c r="T903" s="296"/>
      <c r="U903" s="296"/>
      <c r="V903" s="296"/>
      <c r="W903" s="296"/>
    </row>
    <row r="904" spans="1:23" ht="15.75" customHeight="1" x14ac:dyDescent="0.25">
      <c r="A904" s="296"/>
      <c r="B904" s="296"/>
      <c r="C904" s="296"/>
      <c r="D904" s="296"/>
      <c r="E904" s="296"/>
      <c r="F904" s="296"/>
      <c r="G904" s="301"/>
      <c r="H904" s="559"/>
      <c r="I904" s="296"/>
      <c r="J904" s="301"/>
      <c r="K904" s="296"/>
      <c r="L904" s="296"/>
      <c r="M904" s="296"/>
      <c r="N904" s="296"/>
      <c r="O904" s="296"/>
      <c r="P904" s="296"/>
      <c r="Q904" s="296"/>
      <c r="R904" s="296"/>
      <c r="S904" s="296"/>
      <c r="T904" s="296"/>
      <c r="U904" s="296"/>
      <c r="V904" s="296"/>
      <c r="W904" s="296"/>
    </row>
    <row r="905" spans="1:23" ht="15.75" customHeight="1" x14ac:dyDescent="0.25">
      <c r="A905" s="296"/>
      <c r="B905" s="296"/>
      <c r="C905" s="296"/>
      <c r="D905" s="296"/>
      <c r="E905" s="296"/>
      <c r="F905" s="296"/>
      <c r="G905" s="301"/>
      <c r="H905" s="559"/>
      <c r="I905" s="296"/>
      <c r="J905" s="301"/>
      <c r="K905" s="296"/>
      <c r="L905" s="296"/>
      <c r="M905" s="296"/>
      <c r="N905" s="296"/>
      <c r="O905" s="296"/>
      <c r="P905" s="296"/>
      <c r="Q905" s="296"/>
      <c r="R905" s="296"/>
      <c r="S905" s="296"/>
      <c r="T905" s="296"/>
      <c r="U905" s="296"/>
      <c r="V905" s="296"/>
      <c r="W905" s="296"/>
    </row>
    <row r="906" spans="1:23" ht="15.75" customHeight="1" x14ac:dyDescent="0.25">
      <c r="A906" s="296"/>
      <c r="B906" s="296"/>
      <c r="C906" s="296"/>
      <c r="D906" s="296"/>
      <c r="E906" s="296"/>
      <c r="F906" s="296"/>
      <c r="G906" s="301"/>
      <c r="H906" s="559"/>
      <c r="I906" s="296"/>
      <c r="J906" s="301"/>
      <c r="K906" s="296"/>
      <c r="L906" s="296"/>
      <c r="M906" s="296"/>
      <c r="N906" s="296"/>
      <c r="O906" s="296"/>
      <c r="P906" s="296"/>
      <c r="Q906" s="296"/>
      <c r="R906" s="296"/>
      <c r="S906" s="296"/>
      <c r="T906" s="296"/>
      <c r="U906" s="296"/>
      <c r="V906" s="296"/>
      <c r="W906" s="296"/>
    </row>
    <row r="907" spans="1:23" ht="15.75" customHeight="1" x14ac:dyDescent="0.25">
      <c r="A907" s="296"/>
      <c r="B907" s="296"/>
      <c r="C907" s="296"/>
      <c r="D907" s="296"/>
      <c r="E907" s="296"/>
      <c r="F907" s="296"/>
      <c r="G907" s="301"/>
      <c r="H907" s="559"/>
      <c r="I907" s="296"/>
      <c r="J907" s="301"/>
      <c r="K907" s="296"/>
      <c r="L907" s="296"/>
      <c r="M907" s="296"/>
      <c r="N907" s="296"/>
      <c r="O907" s="296"/>
      <c r="P907" s="296"/>
      <c r="Q907" s="296"/>
      <c r="R907" s="296"/>
      <c r="S907" s="296"/>
      <c r="T907" s="296"/>
      <c r="U907" s="296"/>
      <c r="V907" s="296"/>
      <c r="W907" s="296"/>
    </row>
    <row r="908" spans="1:23" ht="15.75" customHeight="1" x14ac:dyDescent="0.25">
      <c r="A908" s="296"/>
      <c r="B908" s="296"/>
      <c r="C908" s="296"/>
      <c r="D908" s="296"/>
      <c r="E908" s="296"/>
      <c r="F908" s="296"/>
      <c r="G908" s="301"/>
      <c r="H908" s="559"/>
      <c r="I908" s="296"/>
      <c r="J908" s="301"/>
      <c r="K908" s="296"/>
      <c r="L908" s="296"/>
      <c r="M908" s="296"/>
      <c r="N908" s="296"/>
      <c r="O908" s="296"/>
      <c r="P908" s="296"/>
      <c r="Q908" s="296"/>
      <c r="R908" s="296"/>
      <c r="S908" s="296"/>
      <c r="T908" s="296"/>
      <c r="U908" s="296"/>
      <c r="V908" s="296"/>
      <c r="W908" s="296"/>
    </row>
    <row r="909" spans="1:23" ht="15.75" customHeight="1" x14ac:dyDescent="0.25">
      <c r="A909" s="296"/>
      <c r="B909" s="296"/>
      <c r="C909" s="296"/>
      <c r="D909" s="296"/>
      <c r="E909" s="296"/>
      <c r="F909" s="296"/>
      <c r="G909" s="301"/>
      <c r="H909" s="559"/>
      <c r="I909" s="296"/>
      <c r="J909" s="301"/>
      <c r="K909" s="296"/>
      <c r="L909" s="296"/>
      <c r="M909" s="296"/>
      <c r="N909" s="296"/>
      <c r="O909" s="296"/>
      <c r="P909" s="296"/>
      <c r="Q909" s="296"/>
      <c r="R909" s="296"/>
      <c r="S909" s="296"/>
      <c r="T909" s="296"/>
      <c r="U909" s="296"/>
      <c r="V909" s="296"/>
      <c r="W909" s="296"/>
    </row>
    <row r="910" spans="1:23" ht="15.75" customHeight="1" x14ac:dyDescent="0.25">
      <c r="A910" s="296"/>
      <c r="B910" s="296"/>
      <c r="C910" s="296"/>
      <c r="D910" s="296"/>
      <c r="E910" s="296"/>
      <c r="F910" s="296"/>
      <c r="G910" s="301"/>
      <c r="H910" s="559"/>
      <c r="I910" s="296"/>
      <c r="J910" s="301"/>
      <c r="K910" s="296"/>
      <c r="L910" s="296"/>
      <c r="M910" s="296"/>
      <c r="N910" s="296"/>
      <c r="O910" s="296"/>
      <c r="P910" s="296"/>
      <c r="Q910" s="296"/>
      <c r="R910" s="296"/>
      <c r="S910" s="296"/>
      <c r="T910" s="296"/>
      <c r="U910" s="296"/>
      <c r="V910" s="296"/>
      <c r="W910" s="296"/>
    </row>
    <row r="911" spans="1:23" ht="15.75" customHeight="1" x14ac:dyDescent="0.25">
      <c r="A911" s="296"/>
      <c r="B911" s="296"/>
      <c r="C911" s="296"/>
      <c r="D911" s="296"/>
      <c r="E911" s="296"/>
      <c r="F911" s="296"/>
      <c r="G911" s="301"/>
      <c r="H911" s="559"/>
      <c r="I911" s="296"/>
      <c r="J911" s="301"/>
      <c r="K911" s="296"/>
      <c r="L911" s="296"/>
      <c r="M911" s="296"/>
      <c r="N911" s="296"/>
      <c r="O911" s="296"/>
      <c r="P911" s="296"/>
      <c r="Q911" s="296"/>
      <c r="R911" s="296"/>
      <c r="S911" s="296"/>
      <c r="T911" s="296"/>
      <c r="U911" s="296"/>
      <c r="V911" s="296"/>
      <c r="W911" s="296"/>
    </row>
    <row r="912" spans="1:23" ht="15.75" customHeight="1" x14ac:dyDescent="0.25">
      <c r="A912" s="296"/>
      <c r="B912" s="296"/>
      <c r="C912" s="296"/>
      <c r="D912" s="296"/>
      <c r="E912" s="296"/>
      <c r="F912" s="296"/>
      <c r="G912" s="301"/>
      <c r="H912" s="559"/>
      <c r="I912" s="296"/>
      <c r="J912" s="301"/>
      <c r="K912" s="296"/>
      <c r="L912" s="296"/>
      <c r="M912" s="296"/>
      <c r="N912" s="296"/>
      <c r="O912" s="296"/>
      <c r="P912" s="296"/>
      <c r="Q912" s="296"/>
      <c r="R912" s="296"/>
      <c r="S912" s="296"/>
      <c r="T912" s="296"/>
      <c r="U912" s="296"/>
      <c r="V912" s="296"/>
      <c r="W912" s="296"/>
    </row>
    <row r="913" spans="1:23" ht="15.75" customHeight="1" x14ac:dyDescent="0.25">
      <c r="A913" s="296"/>
      <c r="B913" s="296"/>
      <c r="C913" s="296"/>
      <c r="D913" s="296"/>
      <c r="E913" s="296"/>
      <c r="F913" s="296"/>
      <c r="G913" s="301"/>
      <c r="H913" s="559"/>
      <c r="I913" s="296"/>
      <c r="J913" s="301"/>
      <c r="K913" s="296"/>
      <c r="L913" s="296"/>
      <c r="M913" s="296"/>
      <c r="N913" s="296"/>
      <c r="O913" s="296"/>
      <c r="P913" s="296"/>
      <c r="Q913" s="296"/>
      <c r="R913" s="296"/>
      <c r="S913" s="296"/>
      <c r="T913" s="296"/>
      <c r="U913" s="296"/>
      <c r="V913" s="296"/>
      <c r="W913" s="296"/>
    </row>
    <row r="914" spans="1:23" ht="15.75" customHeight="1" x14ac:dyDescent="0.25">
      <c r="A914" s="296"/>
      <c r="B914" s="296"/>
      <c r="C914" s="296"/>
      <c r="D914" s="296"/>
      <c r="E914" s="296"/>
      <c r="F914" s="296"/>
      <c r="G914" s="301"/>
      <c r="H914" s="559"/>
      <c r="I914" s="296"/>
      <c r="J914" s="301"/>
      <c r="K914" s="296"/>
      <c r="L914" s="296"/>
      <c r="M914" s="296"/>
      <c r="N914" s="296"/>
      <c r="O914" s="296"/>
      <c r="P914" s="296"/>
      <c r="Q914" s="296"/>
      <c r="R914" s="296"/>
      <c r="S914" s="296"/>
      <c r="T914" s="296"/>
      <c r="U914" s="296"/>
      <c r="V914" s="296"/>
      <c r="W914" s="296"/>
    </row>
    <row r="915" spans="1:23" ht="15.75" customHeight="1" x14ac:dyDescent="0.25">
      <c r="A915" s="296"/>
      <c r="B915" s="296"/>
      <c r="C915" s="296"/>
      <c r="D915" s="296"/>
      <c r="E915" s="296"/>
      <c r="F915" s="296"/>
      <c r="G915" s="301"/>
      <c r="H915" s="559"/>
      <c r="I915" s="296"/>
      <c r="J915" s="301"/>
      <c r="K915" s="296"/>
      <c r="L915" s="296"/>
      <c r="M915" s="296"/>
      <c r="N915" s="296"/>
      <c r="O915" s="296"/>
      <c r="P915" s="296"/>
      <c r="Q915" s="296"/>
      <c r="R915" s="296"/>
      <c r="S915" s="296"/>
      <c r="T915" s="296"/>
      <c r="U915" s="296"/>
      <c r="V915" s="296"/>
      <c r="W915" s="296"/>
    </row>
    <row r="916" spans="1:23" ht="15.75" customHeight="1" x14ac:dyDescent="0.25">
      <c r="A916" s="296"/>
      <c r="B916" s="296"/>
      <c r="C916" s="296"/>
      <c r="D916" s="296"/>
      <c r="E916" s="296"/>
      <c r="F916" s="296"/>
      <c r="G916" s="301"/>
      <c r="H916" s="559"/>
      <c r="I916" s="296"/>
      <c r="J916" s="301"/>
      <c r="K916" s="296"/>
      <c r="L916" s="296"/>
      <c r="M916" s="296"/>
      <c r="N916" s="296"/>
      <c r="O916" s="296"/>
      <c r="P916" s="296"/>
      <c r="Q916" s="296"/>
      <c r="R916" s="296"/>
      <c r="S916" s="296"/>
      <c r="T916" s="296"/>
      <c r="U916" s="296"/>
      <c r="V916" s="296"/>
      <c r="W916" s="296"/>
    </row>
    <row r="917" spans="1:23" ht="15.75" customHeight="1" x14ac:dyDescent="0.25">
      <c r="A917" s="296"/>
      <c r="B917" s="296"/>
      <c r="C917" s="296"/>
      <c r="D917" s="296"/>
      <c r="E917" s="296"/>
      <c r="F917" s="296"/>
      <c r="G917" s="301"/>
      <c r="H917" s="559"/>
      <c r="I917" s="296"/>
      <c r="J917" s="301"/>
      <c r="K917" s="296"/>
      <c r="L917" s="296"/>
      <c r="M917" s="296"/>
      <c r="N917" s="296"/>
      <c r="O917" s="296"/>
      <c r="P917" s="296"/>
      <c r="Q917" s="296"/>
      <c r="R917" s="296"/>
      <c r="S917" s="296"/>
      <c r="T917" s="296"/>
      <c r="U917" s="296"/>
      <c r="V917" s="296"/>
      <c r="W917" s="296"/>
    </row>
    <row r="918" spans="1:23" ht="15.75" customHeight="1" x14ac:dyDescent="0.25">
      <c r="A918" s="296"/>
      <c r="B918" s="296"/>
      <c r="C918" s="296"/>
      <c r="D918" s="296"/>
      <c r="E918" s="296"/>
      <c r="F918" s="296"/>
      <c r="G918" s="301"/>
      <c r="H918" s="559"/>
      <c r="I918" s="296"/>
      <c r="J918" s="301"/>
      <c r="K918" s="296"/>
      <c r="L918" s="296"/>
      <c r="M918" s="296"/>
      <c r="N918" s="296"/>
      <c r="O918" s="296"/>
      <c r="P918" s="296"/>
      <c r="Q918" s="296"/>
      <c r="R918" s="296"/>
      <c r="S918" s="296"/>
      <c r="T918" s="296"/>
      <c r="U918" s="296"/>
      <c r="V918" s="296"/>
      <c r="W918" s="296"/>
    </row>
    <row r="919" spans="1:23" ht="15.75" customHeight="1" x14ac:dyDescent="0.25">
      <c r="A919" s="296"/>
      <c r="B919" s="296"/>
      <c r="C919" s="296"/>
      <c r="D919" s="296"/>
      <c r="E919" s="296"/>
      <c r="F919" s="296"/>
      <c r="G919" s="301"/>
      <c r="H919" s="559"/>
      <c r="I919" s="296"/>
      <c r="J919" s="301"/>
      <c r="K919" s="296"/>
      <c r="L919" s="296"/>
      <c r="M919" s="296"/>
      <c r="N919" s="296"/>
      <c r="O919" s="296"/>
      <c r="P919" s="296"/>
      <c r="Q919" s="296"/>
      <c r="R919" s="296"/>
      <c r="S919" s="296"/>
      <c r="T919" s="296"/>
      <c r="U919" s="296"/>
      <c r="V919" s="296"/>
      <c r="W919" s="296"/>
    </row>
    <row r="920" spans="1:23" ht="15.75" customHeight="1" x14ac:dyDescent="0.25">
      <c r="A920" s="296"/>
      <c r="B920" s="296"/>
      <c r="C920" s="296"/>
      <c r="D920" s="296"/>
      <c r="E920" s="296"/>
      <c r="F920" s="296"/>
      <c r="G920" s="301"/>
      <c r="H920" s="559"/>
      <c r="I920" s="296"/>
      <c r="J920" s="301"/>
      <c r="K920" s="296"/>
      <c r="L920" s="296"/>
      <c r="M920" s="296"/>
      <c r="N920" s="296"/>
      <c r="O920" s="296"/>
      <c r="P920" s="296"/>
      <c r="Q920" s="296"/>
      <c r="R920" s="296"/>
      <c r="S920" s="296"/>
      <c r="T920" s="296"/>
      <c r="U920" s="296"/>
      <c r="V920" s="296"/>
      <c r="W920" s="296"/>
    </row>
    <row r="921" spans="1:23" ht="15.75" customHeight="1" x14ac:dyDescent="0.25">
      <c r="A921" s="296"/>
      <c r="B921" s="296"/>
      <c r="C921" s="296"/>
      <c r="D921" s="296"/>
      <c r="E921" s="296"/>
      <c r="F921" s="296"/>
      <c r="G921" s="301"/>
      <c r="H921" s="559"/>
      <c r="I921" s="296"/>
      <c r="J921" s="301"/>
      <c r="K921" s="296"/>
      <c r="L921" s="296"/>
      <c r="M921" s="296"/>
      <c r="N921" s="296"/>
      <c r="O921" s="296"/>
      <c r="P921" s="296"/>
      <c r="Q921" s="296"/>
      <c r="R921" s="296"/>
      <c r="S921" s="296"/>
      <c r="T921" s="296"/>
      <c r="U921" s="296"/>
      <c r="V921" s="296"/>
      <c r="W921" s="296"/>
    </row>
    <row r="922" spans="1:23" ht="15.75" customHeight="1" x14ac:dyDescent="0.25">
      <c r="A922" s="296"/>
      <c r="B922" s="296"/>
      <c r="C922" s="296"/>
      <c r="D922" s="296"/>
      <c r="E922" s="296"/>
      <c r="F922" s="296"/>
      <c r="G922" s="301"/>
      <c r="H922" s="559"/>
      <c r="I922" s="296"/>
      <c r="J922" s="301"/>
      <c r="K922" s="296"/>
      <c r="L922" s="296"/>
      <c r="M922" s="296"/>
      <c r="N922" s="296"/>
      <c r="O922" s="296"/>
      <c r="P922" s="296"/>
      <c r="Q922" s="296"/>
      <c r="R922" s="296"/>
      <c r="S922" s="296"/>
      <c r="T922" s="296"/>
      <c r="U922" s="296"/>
      <c r="V922" s="296"/>
      <c r="W922" s="296"/>
    </row>
    <row r="923" spans="1:23" ht="15.75" customHeight="1" x14ac:dyDescent="0.25">
      <c r="A923" s="296"/>
      <c r="B923" s="296"/>
      <c r="C923" s="296"/>
      <c r="D923" s="296"/>
      <c r="E923" s="296"/>
      <c r="F923" s="296"/>
      <c r="G923" s="301"/>
      <c r="H923" s="559"/>
      <c r="I923" s="296"/>
      <c r="J923" s="301"/>
      <c r="K923" s="296"/>
      <c r="L923" s="296"/>
      <c r="M923" s="296"/>
      <c r="N923" s="296"/>
      <c r="O923" s="296"/>
      <c r="P923" s="296"/>
      <c r="Q923" s="296"/>
      <c r="R923" s="296"/>
      <c r="S923" s="296"/>
      <c r="T923" s="296"/>
      <c r="U923" s="296"/>
      <c r="V923" s="296"/>
      <c r="W923" s="296"/>
    </row>
    <row r="924" spans="1:23" ht="15.75" customHeight="1" x14ac:dyDescent="0.25">
      <c r="A924" s="296"/>
      <c r="B924" s="296"/>
      <c r="C924" s="296"/>
      <c r="D924" s="296"/>
      <c r="E924" s="296"/>
      <c r="F924" s="296"/>
      <c r="G924" s="301"/>
      <c r="H924" s="559"/>
      <c r="I924" s="296"/>
      <c r="J924" s="301"/>
      <c r="K924" s="296"/>
      <c r="L924" s="296"/>
      <c r="M924" s="296"/>
      <c r="N924" s="296"/>
      <c r="O924" s="296"/>
      <c r="P924" s="296"/>
      <c r="Q924" s="296"/>
      <c r="R924" s="296"/>
      <c r="S924" s="296"/>
      <c r="T924" s="296"/>
      <c r="U924" s="296"/>
      <c r="V924" s="296"/>
      <c r="W924" s="296"/>
    </row>
    <row r="925" spans="1:23" ht="15.75" customHeight="1" x14ac:dyDescent="0.25">
      <c r="A925" s="296"/>
      <c r="B925" s="296"/>
      <c r="C925" s="296"/>
      <c r="D925" s="296"/>
      <c r="E925" s="296"/>
      <c r="F925" s="296"/>
      <c r="G925" s="301"/>
      <c r="H925" s="559"/>
      <c r="I925" s="296"/>
      <c r="J925" s="301"/>
      <c r="K925" s="296"/>
      <c r="L925" s="296"/>
      <c r="M925" s="296"/>
      <c r="N925" s="296"/>
      <c r="O925" s="296"/>
      <c r="P925" s="296"/>
      <c r="Q925" s="296"/>
      <c r="R925" s="296"/>
      <c r="S925" s="296"/>
      <c r="T925" s="296"/>
      <c r="U925" s="296"/>
      <c r="V925" s="296"/>
      <c r="W925" s="296"/>
    </row>
    <row r="926" spans="1:23" ht="15.75" customHeight="1" x14ac:dyDescent="0.25">
      <c r="A926" s="296"/>
      <c r="B926" s="296"/>
      <c r="C926" s="296"/>
      <c r="D926" s="296"/>
      <c r="E926" s="296"/>
      <c r="F926" s="296"/>
      <c r="G926" s="301"/>
      <c r="H926" s="559"/>
      <c r="I926" s="296"/>
      <c r="J926" s="301"/>
      <c r="K926" s="296"/>
      <c r="L926" s="296"/>
      <c r="M926" s="296"/>
      <c r="N926" s="296"/>
      <c r="O926" s="296"/>
      <c r="P926" s="296"/>
      <c r="Q926" s="296"/>
      <c r="R926" s="296"/>
      <c r="S926" s="296"/>
      <c r="T926" s="296"/>
      <c r="U926" s="296"/>
      <c r="V926" s="296"/>
      <c r="W926" s="296"/>
    </row>
    <row r="927" spans="1:23" ht="15.75" customHeight="1" x14ac:dyDescent="0.25">
      <c r="A927" s="296"/>
      <c r="B927" s="296"/>
      <c r="C927" s="296"/>
      <c r="D927" s="296"/>
      <c r="E927" s="296"/>
      <c r="F927" s="296"/>
      <c r="G927" s="301"/>
      <c r="H927" s="559"/>
      <c r="I927" s="296"/>
      <c r="J927" s="301"/>
      <c r="K927" s="296"/>
      <c r="L927" s="296"/>
      <c r="M927" s="296"/>
      <c r="N927" s="296"/>
      <c r="O927" s="296"/>
      <c r="P927" s="296"/>
      <c r="Q927" s="296"/>
      <c r="R927" s="296"/>
      <c r="S927" s="296"/>
      <c r="T927" s="296"/>
      <c r="U927" s="296"/>
      <c r="V927" s="296"/>
      <c r="W927" s="296"/>
    </row>
    <row r="928" spans="1:23" ht="15.75" customHeight="1" x14ac:dyDescent="0.25">
      <c r="A928" s="296"/>
      <c r="B928" s="296"/>
      <c r="C928" s="296"/>
      <c r="D928" s="296"/>
      <c r="E928" s="296"/>
      <c r="F928" s="296"/>
      <c r="G928" s="301"/>
      <c r="H928" s="559"/>
      <c r="I928" s="296"/>
      <c r="J928" s="301"/>
      <c r="K928" s="296"/>
      <c r="L928" s="296"/>
      <c r="M928" s="296"/>
      <c r="N928" s="296"/>
      <c r="O928" s="296"/>
      <c r="P928" s="296"/>
      <c r="Q928" s="296"/>
      <c r="R928" s="296"/>
      <c r="S928" s="296"/>
      <c r="T928" s="296"/>
      <c r="U928" s="296"/>
      <c r="V928" s="296"/>
      <c r="W928" s="296"/>
    </row>
    <row r="929" spans="1:23" ht="15.75" customHeight="1" x14ac:dyDescent="0.25">
      <c r="A929" s="296"/>
      <c r="B929" s="296"/>
      <c r="C929" s="296"/>
      <c r="D929" s="296"/>
      <c r="E929" s="296"/>
      <c r="F929" s="296"/>
      <c r="G929" s="301"/>
      <c r="H929" s="559"/>
      <c r="I929" s="296"/>
      <c r="J929" s="301"/>
      <c r="K929" s="296"/>
      <c r="L929" s="296"/>
      <c r="M929" s="296"/>
      <c r="N929" s="296"/>
      <c r="O929" s="296"/>
      <c r="P929" s="296"/>
      <c r="Q929" s="296"/>
      <c r="R929" s="296"/>
      <c r="S929" s="296"/>
      <c r="T929" s="296"/>
      <c r="U929" s="296"/>
      <c r="V929" s="296"/>
      <c r="W929" s="296"/>
    </row>
    <row r="930" spans="1:23" ht="15.75" customHeight="1" x14ac:dyDescent="0.25">
      <c r="A930" s="296"/>
      <c r="B930" s="296"/>
      <c r="C930" s="296"/>
      <c r="D930" s="296"/>
      <c r="E930" s="296"/>
      <c r="F930" s="296"/>
      <c r="G930" s="301"/>
      <c r="H930" s="559"/>
      <c r="I930" s="296"/>
      <c r="J930" s="301"/>
      <c r="K930" s="296"/>
      <c r="L930" s="296"/>
      <c r="M930" s="296"/>
      <c r="N930" s="296"/>
      <c r="O930" s="296"/>
      <c r="P930" s="296"/>
      <c r="Q930" s="296"/>
      <c r="R930" s="296"/>
      <c r="S930" s="296"/>
      <c r="T930" s="296"/>
      <c r="U930" s="296"/>
      <c r="V930" s="296"/>
      <c r="W930" s="296"/>
    </row>
    <row r="931" spans="1:23" ht="15.75" customHeight="1" x14ac:dyDescent="0.25">
      <c r="A931" s="296"/>
      <c r="B931" s="296"/>
      <c r="C931" s="296"/>
      <c r="D931" s="296"/>
      <c r="E931" s="296"/>
      <c r="F931" s="296"/>
      <c r="G931" s="301"/>
      <c r="H931" s="559"/>
      <c r="I931" s="296"/>
      <c r="J931" s="301"/>
      <c r="K931" s="296"/>
      <c r="L931" s="296"/>
      <c r="M931" s="296"/>
      <c r="N931" s="296"/>
      <c r="O931" s="296"/>
      <c r="P931" s="296"/>
      <c r="Q931" s="296"/>
      <c r="R931" s="296"/>
      <c r="S931" s="296"/>
      <c r="T931" s="296"/>
      <c r="U931" s="296"/>
      <c r="V931" s="296"/>
      <c r="W931" s="296"/>
    </row>
    <row r="932" spans="1:23" ht="15.75" customHeight="1" x14ac:dyDescent="0.25">
      <c r="A932" s="296"/>
      <c r="B932" s="296"/>
      <c r="C932" s="296"/>
      <c r="D932" s="296"/>
      <c r="E932" s="296"/>
      <c r="F932" s="296"/>
      <c r="G932" s="301"/>
      <c r="H932" s="559"/>
      <c r="I932" s="296"/>
      <c r="J932" s="301"/>
      <c r="K932" s="296"/>
      <c r="L932" s="296"/>
      <c r="M932" s="296"/>
      <c r="N932" s="296"/>
      <c r="O932" s="296"/>
      <c r="P932" s="296"/>
      <c r="Q932" s="296"/>
      <c r="R932" s="296"/>
      <c r="S932" s="296"/>
      <c r="T932" s="296"/>
      <c r="U932" s="296"/>
      <c r="V932" s="296"/>
      <c r="W932" s="296"/>
    </row>
    <row r="933" spans="1:23" ht="15.75" customHeight="1" x14ac:dyDescent="0.25">
      <c r="A933" s="296"/>
      <c r="B933" s="296"/>
      <c r="C933" s="296"/>
      <c r="D933" s="296"/>
      <c r="E933" s="296"/>
      <c r="F933" s="296"/>
      <c r="G933" s="301"/>
      <c r="H933" s="559"/>
      <c r="I933" s="296"/>
      <c r="J933" s="301"/>
      <c r="K933" s="296"/>
      <c r="L933" s="296"/>
      <c r="M933" s="296"/>
      <c r="N933" s="296"/>
      <c r="O933" s="296"/>
      <c r="P933" s="296"/>
      <c r="Q933" s="296"/>
      <c r="R933" s="296"/>
      <c r="S933" s="296"/>
      <c r="T933" s="296"/>
      <c r="U933" s="296"/>
      <c r="V933" s="296"/>
      <c r="W933" s="296"/>
    </row>
    <row r="934" spans="1:23" ht="15.75" customHeight="1" x14ac:dyDescent="0.25">
      <c r="A934" s="296"/>
      <c r="B934" s="296"/>
      <c r="C934" s="296"/>
      <c r="D934" s="296"/>
      <c r="E934" s="296"/>
      <c r="F934" s="296"/>
      <c r="G934" s="301"/>
      <c r="H934" s="559"/>
      <c r="I934" s="296"/>
      <c r="J934" s="301"/>
      <c r="K934" s="296"/>
      <c r="L934" s="296"/>
      <c r="M934" s="296"/>
      <c r="N934" s="296"/>
      <c r="O934" s="296"/>
      <c r="P934" s="296"/>
      <c r="Q934" s="296"/>
      <c r="R934" s="296"/>
      <c r="S934" s="296"/>
      <c r="T934" s="296"/>
      <c r="U934" s="296"/>
      <c r="V934" s="296"/>
      <c r="W934" s="296"/>
    </row>
    <row r="935" spans="1:23" ht="15.75" customHeight="1" x14ac:dyDescent="0.25">
      <c r="A935" s="296"/>
      <c r="B935" s="296"/>
      <c r="C935" s="296"/>
      <c r="D935" s="296"/>
      <c r="E935" s="296"/>
      <c r="F935" s="296"/>
      <c r="G935" s="301"/>
      <c r="H935" s="559"/>
      <c r="I935" s="296"/>
      <c r="J935" s="301"/>
      <c r="K935" s="296"/>
      <c r="L935" s="296"/>
      <c r="M935" s="296"/>
      <c r="N935" s="296"/>
      <c r="O935" s="296"/>
      <c r="P935" s="296"/>
      <c r="Q935" s="296"/>
      <c r="R935" s="296"/>
      <c r="S935" s="296"/>
      <c r="T935" s="296"/>
      <c r="U935" s="296"/>
      <c r="V935" s="296"/>
      <c r="W935" s="296"/>
    </row>
    <row r="936" spans="1:23" ht="15.75" customHeight="1" x14ac:dyDescent="0.25">
      <c r="A936" s="296"/>
      <c r="B936" s="296"/>
      <c r="C936" s="296"/>
      <c r="D936" s="296"/>
      <c r="E936" s="296"/>
      <c r="F936" s="296"/>
      <c r="G936" s="301"/>
      <c r="H936" s="559"/>
      <c r="I936" s="296"/>
      <c r="J936" s="301"/>
      <c r="K936" s="296"/>
      <c r="L936" s="296"/>
      <c r="M936" s="296"/>
      <c r="N936" s="296"/>
      <c r="O936" s="296"/>
      <c r="P936" s="296"/>
      <c r="Q936" s="296"/>
      <c r="R936" s="296"/>
      <c r="S936" s="296"/>
      <c r="T936" s="296"/>
      <c r="U936" s="296"/>
      <c r="V936" s="296"/>
      <c r="W936" s="296"/>
    </row>
    <row r="937" spans="1:23" ht="15.75" customHeight="1" x14ac:dyDescent="0.25">
      <c r="A937" s="296"/>
      <c r="B937" s="296"/>
      <c r="C937" s="296"/>
      <c r="D937" s="296"/>
      <c r="E937" s="296"/>
      <c r="F937" s="296"/>
      <c r="G937" s="301"/>
      <c r="H937" s="559"/>
      <c r="I937" s="296"/>
      <c r="J937" s="301"/>
      <c r="K937" s="296"/>
      <c r="L937" s="296"/>
      <c r="M937" s="296"/>
      <c r="N937" s="296"/>
      <c r="O937" s="296"/>
      <c r="P937" s="296"/>
      <c r="Q937" s="296"/>
      <c r="R937" s="296"/>
      <c r="S937" s="296"/>
      <c r="T937" s="296"/>
      <c r="U937" s="296"/>
      <c r="V937" s="296"/>
      <c r="W937" s="296"/>
    </row>
    <row r="938" spans="1:23" ht="15.75" customHeight="1" x14ac:dyDescent="0.25">
      <c r="A938" s="296"/>
      <c r="B938" s="296"/>
      <c r="C938" s="296"/>
      <c r="D938" s="296"/>
      <c r="E938" s="296"/>
      <c r="F938" s="296"/>
      <c r="G938" s="301"/>
      <c r="H938" s="559"/>
      <c r="I938" s="296"/>
      <c r="J938" s="301"/>
      <c r="K938" s="296"/>
      <c r="L938" s="296"/>
      <c r="M938" s="296"/>
      <c r="N938" s="296"/>
      <c r="O938" s="296"/>
      <c r="P938" s="296"/>
      <c r="Q938" s="296"/>
      <c r="R938" s="296"/>
      <c r="S938" s="296"/>
      <c r="T938" s="296"/>
      <c r="U938" s="296"/>
      <c r="V938" s="296"/>
      <c r="W938" s="296"/>
    </row>
    <row r="939" spans="1:23" ht="15.75" customHeight="1" x14ac:dyDescent="0.25">
      <c r="A939" s="296"/>
      <c r="B939" s="296"/>
      <c r="C939" s="296"/>
      <c r="D939" s="296"/>
      <c r="E939" s="296"/>
      <c r="F939" s="296"/>
      <c r="G939" s="301"/>
      <c r="H939" s="559"/>
      <c r="I939" s="296"/>
      <c r="J939" s="301"/>
      <c r="K939" s="296"/>
      <c r="L939" s="296"/>
      <c r="M939" s="296"/>
      <c r="N939" s="296"/>
      <c r="O939" s="296"/>
      <c r="P939" s="296"/>
      <c r="Q939" s="296"/>
      <c r="R939" s="296"/>
      <c r="S939" s="296"/>
      <c r="T939" s="296"/>
      <c r="U939" s="296"/>
      <c r="V939" s="296"/>
      <c r="W939" s="296"/>
    </row>
    <row r="940" spans="1:23" ht="15.75" customHeight="1" x14ac:dyDescent="0.25">
      <c r="A940" s="296"/>
      <c r="B940" s="296"/>
      <c r="C940" s="296"/>
      <c r="D940" s="296"/>
      <c r="E940" s="296"/>
      <c r="F940" s="296"/>
      <c r="G940" s="301"/>
      <c r="H940" s="559"/>
      <c r="I940" s="296"/>
      <c r="J940" s="301"/>
      <c r="K940" s="296"/>
      <c r="L940" s="296"/>
      <c r="M940" s="296"/>
      <c r="N940" s="296"/>
      <c r="O940" s="296"/>
      <c r="P940" s="296"/>
      <c r="Q940" s="296"/>
      <c r="R940" s="296"/>
      <c r="S940" s="296"/>
      <c r="T940" s="296"/>
      <c r="U940" s="296"/>
      <c r="V940" s="296"/>
      <c r="W940" s="296"/>
    </row>
    <row r="941" spans="1:23" ht="15.75" customHeight="1" x14ac:dyDescent="0.25">
      <c r="A941" s="296"/>
      <c r="B941" s="296"/>
      <c r="C941" s="296"/>
      <c r="D941" s="296"/>
      <c r="E941" s="296"/>
      <c r="F941" s="296"/>
      <c r="G941" s="301"/>
      <c r="H941" s="559"/>
      <c r="I941" s="296"/>
      <c r="J941" s="301"/>
      <c r="K941" s="296"/>
      <c r="L941" s="296"/>
      <c r="M941" s="296"/>
      <c r="N941" s="296"/>
      <c r="O941" s="296"/>
      <c r="P941" s="296"/>
      <c r="Q941" s="296"/>
      <c r="R941" s="296"/>
      <c r="S941" s="296"/>
      <c r="T941" s="296"/>
      <c r="U941" s="296"/>
      <c r="V941" s="296"/>
      <c r="W941" s="296"/>
    </row>
    <row r="942" spans="1:23" ht="15.75" customHeight="1" x14ac:dyDescent="0.25">
      <c r="A942" s="296"/>
      <c r="B942" s="296"/>
      <c r="C942" s="296"/>
      <c r="D942" s="296"/>
      <c r="E942" s="296"/>
      <c r="F942" s="296"/>
      <c r="G942" s="301"/>
      <c r="H942" s="559"/>
      <c r="I942" s="296"/>
      <c r="J942" s="301"/>
      <c r="K942" s="296"/>
      <c r="L942" s="296"/>
      <c r="M942" s="296"/>
      <c r="N942" s="296"/>
      <c r="O942" s="296"/>
      <c r="P942" s="296"/>
      <c r="Q942" s="296"/>
      <c r="R942" s="296"/>
      <c r="S942" s="296"/>
      <c r="T942" s="296"/>
      <c r="U942" s="296"/>
      <c r="V942" s="296"/>
      <c r="W942" s="296"/>
    </row>
    <row r="943" spans="1:23" ht="15.75" customHeight="1" x14ac:dyDescent="0.25">
      <c r="A943" s="296"/>
      <c r="B943" s="296"/>
      <c r="C943" s="296"/>
      <c r="D943" s="296"/>
      <c r="E943" s="296"/>
      <c r="F943" s="296"/>
      <c r="G943" s="301"/>
      <c r="H943" s="559"/>
      <c r="I943" s="296"/>
      <c r="J943" s="301"/>
      <c r="K943" s="296"/>
      <c r="L943" s="296"/>
      <c r="M943" s="296"/>
      <c r="N943" s="296"/>
      <c r="O943" s="296"/>
      <c r="P943" s="296"/>
      <c r="Q943" s="296"/>
      <c r="R943" s="296"/>
      <c r="S943" s="296"/>
      <c r="T943" s="296"/>
      <c r="U943" s="296"/>
      <c r="V943" s="296"/>
      <c r="W943" s="296"/>
    </row>
    <row r="944" spans="1:23" ht="15.75" customHeight="1" x14ac:dyDescent="0.25">
      <c r="A944" s="296"/>
      <c r="B944" s="296"/>
      <c r="C944" s="296"/>
      <c r="D944" s="296"/>
      <c r="E944" s="296"/>
      <c r="F944" s="296"/>
      <c r="G944" s="301"/>
      <c r="H944" s="559"/>
      <c r="I944" s="296"/>
      <c r="J944" s="301"/>
      <c r="K944" s="296"/>
      <c r="L944" s="296"/>
      <c r="M944" s="296"/>
      <c r="N944" s="296"/>
      <c r="O944" s="296"/>
      <c r="P944" s="296"/>
      <c r="Q944" s="296"/>
      <c r="R944" s="296"/>
      <c r="S944" s="296"/>
      <c r="T944" s="296"/>
      <c r="U944" s="296"/>
      <c r="V944" s="296"/>
      <c r="W944" s="296"/>
    </row>
    <row r="945" spans="1:23" ht="15.75" customHeight="1" x14ac:dyDescent="0.25">
      <c r="A945" s="296"/>
      <c r="B945" s="296"/>
      <c r="C945" s="296"/>
      <c r="D945" s="296"/>
      <c r="E945" s="296"/>
      <c r="F945" s="296"/>
      <c r="G945" s="301"/>
      <c r="H945" s="559"/>
      <c r="I945" s="296"/>
      <c r="J945" s="301"/>
      <c r="K945" s="296"/>
      <c r="L945" s="296"/>
      <c r="M945" s="296"/>
      <c r="N945" s="296"/>
      <c r="O945" s="296"/>
      <c r="P945" s="296"/>
      <c r="Q945" s="296"/>
      <c r="R945" s="296"/>
      <c r="S945" s="296"/>
      <c r="T945" s="296"/>
      <c r="U945" s="296"/>
      <c r="V945" s="296"/>
      <c r="W945" s="296"/>
    </row>
    <row r="946" spans="1:23" ht="15.75" customHeight="1" x14ac:dyDescent="0.25">
      <c r="A946" s="296"/>
      <c r="B946" s="296"/>
      <c r="C946" s="296"/>
      <c r="D946" s="296"/>
      <c r="E946" s="296"/>
      <c r="F946" s="296"/>
      <c r="G946" s="301"/>
      <c r="H946" s="559"/>
      <c r="I946" s="296"/>
      <c r="J946" s="301"/>
      <c r="K946" s="296"/>
      <c r="L946" s="296"/>
      <c r="M946" s="296"/>
      <c r="N946" s="296"/>
      <c r="O946" s="296"/>
      <c r="P946" s="296"/>
      <c r="Q946" s="296"/>
      <c r="R946" s="296"/>
      <c r="S946" s="296"/>
      <c r="T946" s="296"/>
      <c r="U946" s="296"/>
      <c r="V946" s="296"/>
      <c r="W946" s="296"/>
    </row>
    <row r="947" spans="1:23" ht="15.75" customHeight="1" x14ac:dyDescent="0.25">
      <c r="A947" s="296"/>
      <c r="B947" s="296"/>
      <c r="C947" s="296"/>
      <c r="D947" s="296"/>
      <c r="E947" s="296"/>
      <c r="F947" s="296"/>
      <c r="G947" s="301"/>
      <c r="H947" s="559"/>
      <c r="I947" s="296"/>
      <c r="J947" s="301"/>
      <c r="K947" s="296"/>
      <c r="L947" s="296"/>
      <c r="M947" s="296"/>
      <c r="N947" s="296"/>
      <c r="O947" s="296"/>
      <c r="P947" s="296"/>
      <c r="Q947" s="296"/>
      <c r="R947" s="296"/>
      <c r="S947" s="296"/>
      <c r="T947" s="296"/>
      <c r="U947" s="296"/>
      <c r="V947" s="296"/>
      <c r="W947" s="296"/>
    </row>
    <row r="948" spans="1:23" ht="15.75" customHeight="1" x14ac:dyDescent="0.25">
      <c r="A948" s="296"/>
      <c r="B948" s="296"/>
      <c r="C948" s="296"/>
      <c r="D948" s="296"/>
      <c r="E948" s="296"/>
      <c r="F948" s="296"/>
      <c r="G948" s="301"/>
      <c r="H948" s="559"/>
      <c r="I948" s="296"/>
      <c r="J948" s="301"/>
      <c r="K948" s="296"/>
      <c r="L948" s="296"/>
      <c r="M948" s="296"/>
      <c r="N948" s="296"/>
      <c r="O948" s="296"/>
      <c r="P948" s="296"/>
      <c r="Q948" s="296"/>
      <c r="R948" s="296"/>
      <c r="S948" s="296"/>
      <c r="T948" s="296"/>
      <c r="U948" s="296"/>
      <c r="V948" s="296"/>
      <c r="W948" s="296"/>
    </row>
    <row r="949" spans="1:23" ht="15.75" customHeight="1" x14ac:dyDescent="0.25">
      <c r="A949" s="296"/>
      <c r="B949" s="296"/>
      <c r="C949" s="296"/>
      <c r="D949" s="296"/>
      <c r="E949" s="296"/>
      <c r="F949" s="296"/>
      <c r="G949" s="301"/>
      <c r="H949" s="559"/>
      <c r="I949" s="296"/>
      <c r="J949" s="301"/>
      <c r="K949" s="296"/>
      <c r="L949" s="296"/>
      <c r="M949" s="296"/>
      <c r="N949" s="296"/>
      <c r="O949" s="296"/>
      <c r="P949" s="296"/>
      <c r="Q949" s="296"/>
      <c r="R949" s="296"/>
      <c r="S949" s="296"/>
      <c r="T949" s="296"/>
      <c r="U949" s="296"/>
      <c r="V949" s="296"/>
      <c r="W949" s="296"/>
    </row>
    <row r="950" spans="1:23" ht="15.75" customHeight="1" x14ac:dyDescent="0.25">
      <c r="A950" s="296"/>
      <c r="B950" s="296"/>
      <c r="C950" s="296"/>
      <c r="D950" s="296"/>
      <c r="E950" s="296"/>
      <c r="F950" s="296"/>
      <c r="G950" s="301"/>
      <c r="H950" s="559"/>
      <c r="I950" s="296"/>
      <c r="J950" s="301"/>
      <c r="K950" s="296"/>
      <c r="L950" s="296"/>
      <c r="M950" s="296"/>
      <c r="N950" s="296"/>
      <c r="O950" s="296"/>
      <c r="P950" s="296"/>
      <c r="Q950" s="296"/>
      <c r="R950" s="296"/>
      <c r="S950" s="296"/>
      <c r="T950" s="296"/>
      <c r="U950" s="296"/>
      <c r="V950" s="296"/>
      <c r="W950" s="296"/>
    </row>
    <row r="951" spans="1:23" ht="15.75" customHeight="1" x14ac:dyDescent="0.25">
      <c r="A951" s="296"/>
      <c r="B951" s="296"/>
      <c r="C951" s="296"/>
      <c r="D951" s="296"/>
      <c r="E951" s="296"/>
      <c r="F951" s="296"/>
      <c r="G951" s="301"/>
      <c r="H951" s="559"/>
      <c r="I951" s="296"/>
      <c r="J951" s="301"/>
      <c r="K951" s="296"/>
      <c r="L951" s="296"/>
      <c r="M951" s="296"/>
      <c r="N951" s="296"/>
      <c r="O951" s="296"/>
      <c r="P951" s="296"/>
      <c r="Q951" s="296"/>
      <c r="R951" s="296"/>
      <c r="S951" s="296"/>
      <c r="T951" s="296"/>
      <c r="U951" s="296"/>
      <c r="V951" s="296"/>
      <c r="W951" s="296"/>
    </row>
    <row r="952" spans="1:23" ht="15.75" customHeight="1" x14ac:dyDescent="0.25">
      <c r="A952" s="296"/>
      <c r="B952" s="296"/>
      <c r="C952" s="296"/>
      <c r="D952" s="296"/>
      <c r="E952" s="296"/>
      <c r="F952" s="296"/>
      <c r="G952" s="301"/>
      <c r="H952" s="559"/>
      <c r="I952" s="296"/>
      <c r="J952" s="301"/>
      <c r="K952" s="296"/>
      <c r="L952" s="296"/>
      <c r="M952" s="296"/>
      <c r="N952" s="296"/>
      <c r="O952" s="296"/>
      <c r="P952" s="296"/>
      <c r="Q952" s="296"/>
      <c r="R952" s="296"/>
      <c r="S952" s="296"/>
      <c r="T952" s="296"/>
      <c r="U952" s="296"/>
      <c r="V952" s="296"/>
      <c r="W952" s="296"/>
    </row>
    <row r="953" spans="1:23" ht="15.75" customHeight="1" x14ac:dyDescent="0.25">
      <c r="A953" s="296"/>
      <c r="B953" s="296"/>
      <c r="C953" s="296"/>
      <c r="D953" s="296"/>
      <c r="E953" s="296"/>
      <c r="F953" s="296"/>
      <c r="G953" s="301"/>
      <c r="H953" s="559"/>
      <c r="I953" s="296"/>
      <c r="J953" s="301"/>
      <c r="K953" s="296"/>
      <c r="L953" s="296"/>
      <c r="M953" s="296"/>
      <c r="N953" s="296"/>
      <c r="O953" s="296"/>
      <c r="P953" s="296"/>
      <c r="Q953" s="296"/>
      <c r="R953" s="296"/>
      <c r="S953" s="296"/>
      <c r="T953" s="296"/>
      <c r="U953" s="296"/>
      <c r="V953" s="296"/>
      <c r="W953" s="296"/>
    </row>
    <row r="954" spans="1:23" ht="15.75" customHeight="1" x14ac:dyDescent="0.25">
      <c r="A954" s="296"/>
      <c r="B954" s="296"/>
      <c r="C954" s="296"/>
      <c r="D954" s="296"/>
      <c r="E954" s="296"/>
      <c r="F954" s="296"/>
      <c r="G954" s="301"/>
      <c r="H954" s="559"/>
      <c r="I954" s="296"/>
      <c r="J954" s="301"/>
      <c r="K954" s="296"/>
      <c r="L954" s="296"/>
      <c r="M954" s="296"/>
      <c r="N954" s="296"/>
      <c r="O954" s="296"/>
      <c r="P954" s="296"/>
      <c r="Q954" s="296"/>
      <c r="R954" s="296"/>
      <c r="S954" s="296"/>
      <c r="T954" s="296"/>
      <c r="U954" s="296"/>
      <c r="V954" s="296"/>
      <c r="W954" s="296"/>
    </row>
    <row r="955" spans="1:23" ht="15.75" customHeight="1" x14ac:dyDescent="0.25">
      <c r="A955" s="296"/>
      <c r="B955" s="296"/>
      <c r="C955" s="296"/>
      <c r="D955" s="296"/>
      <c r="E955" s="296"/>
      <c r="F955" s="296"/>
      <c r="G955" s="301"/>
      <c r="H955" s="559"/>
      <c r="I955" s="296"/>
      <c r="J955" s="301"/>
      <c r="K955" s="296"/>
      <c r="L955" s="296"/>
      <c r="M955" s="296"/>
      <c r="N955" s="296"/>
      <c r="O955" s="296"/>
      <c r="P955" s="296"/>
      <c r="Q955" s="296"/>
      <c r="R955" s="296"/>
      <c r="S955" s="296"/>
      <c r="T955" s="296"/>
      <c r="U955" s="296"/>
      <c r="V955" s="296"/>
      <c r="W955" s="296"/>
    </row>
    <row r="956" spans="1:23" ht="15.75" customHeight="1" x14ac:dyDescent="0.25">
      <c r="A956" s="296"/>
      <c r="B956" s="296"/>
      <c r="C956" s="296"/>
      <c r="D956" s="296"/>
      <c r="E956" s="296"/>
      <c r="F956" s="296"/>
      <c r="G956" s="301"/>
      <c r="H956" s="559"/>
      <c r="I956" s="296"/>
      <c r="J956" s="301"/>
      <c r="K956" s="296"/>
      <c r="L956" s="296"/>
      <c r="M956" s="296"/>
      <c r="N956" s="296"/>
      <c r="O956" s="296"/>
      <c r="P956" s="296"/>
      <c r="Q956" s="296"/>
      <c r="R956" s="296"/>
      <c r="S956" s="296"/>
      <c r="T956" s="296"/>
      <c r="U956" s="296"/>
      <c r="V956" s="296"/>
      <c r="W956" s="296"/>
    </row>
    <row r="957" spans="1:23" ht="15.75" customHeight="1" x14ac:dyDescent="0.25">
      <c r="A957" s="296"/>
      <c r="B957" s="296"/>
      <c r="C957" s="296"/>
      <c r="D957" s="296"/>
      <c r="E957" s="296"/>
      <c r="F957" s="296"/>
      <c r="G957" s="301"/>
      <c r="H957" s="559"/>
      <c r="I957" s="296"/>
      <c r="J957" s="301"/>
      <c r="K957" s="296"/>
      <c r="L957" s="296"/>
      <c r="M957" s="296"/>
      <c r="N957" s="296"/>
      <c r="O957" s="296"/>
      <c r="P957" s="296"/>
      <c r="Q957" s="296"/>
      <c r="R957" s="296"/>
      <c r="S957" s="296"/>
      <c r="T957" s="296"/>
      <c r="U957" s="296"/>
      <c r="V957" s="296"/>
      <c r="W957" s="296"/>
    </row>
    <row r="958" spans="1:23" ht="15.75" customHeight="1" x14ac:dyDescent="0.25">
      <c r="A958" s="296"/>
      <c r="B958" s="296"/>
      <c r="C958" s="296"/>
      <c r="D958" s="296"/>
      <c r="E958" s="296"/>
      <c r="F958" s="296"/>
      <c r="G958" s="301"/>
      <c r="H958" s="559"/>
      <c r="I958" s="296"/>
      <c r="J958" s="301"/>
      <c r="K958" s="296"/>
      <c r="L958" s="296"/>
      <c r="M958" s="296"/>
      <c r="N958" s="296"/>
      <c r="O958" s="296"/>
      <c r="P958" s="296"/>
      <c r="Q958" s="296"/>
      <c r="R958" s="296"/>
      <c r="S958" s="296"/>
      <c r="T958" s="296"/>
      <c r="U958" s="296"/>
      <c r="V958" s="296"/>
      <c r="W958" s="296"/>
    </row>
    <row r="959" spans="1:23" ht="15.75" customHeight="1" x14ac:dyDescent="0.25">
      <c r="A959" s="296"/>
      <c r="B959" s="296"/>
      <c r="C959" s="296"/>
      <c r="D959" s="296"/>
      <c r="E959" s="296"/>
      <c r="F959" s="296"/>
      <c r="G959" s="301"/>
      <c r="H959" s="559"/>
      <c r="I959" s="296"/>
      <c r="J959" s="301"/>
      <c r="K959" s="296"/>
      <c r="L959" s="296"/>
      <c r="M959" s="296"/>
      <c r="N959" s="296"/>
      <c r="O959" s="296"/>
      <c r="P959" s="296"/>
      <c r="Q959" s="296"/>
      <c r="R959" s="296"/>
      <c r="S959" s="296"/>
      <c r="T959" s="296"/>
      <c r="U959" s="296"/>
      <c r="V959" s="296"/>
      <c r="W959" s="296"/>
    </row>
    <row r="960" spans="1:23" ht="15.75" customHeight="1" x14ac:dyDescent="0.25">
      <c r="A960" s="296"/>
      <c r="B960" s="296"/>
      <c r="C960" s="296"/>
      <c r="D960" s="296"/>
      <c r="E960" s="296"/>
      <c r="F960" s="296"/>
      <c r="G960" s="301"/>
      <c r="H960" s="559"/>
      <c r="I960" s="296"/>
      <c r="J960" s="301"/>
      <c r="K960" s="296"/>
      <c r="L960" s="296"/>
      <c r="M960" s="296"/>
      <c r="N960" s="296"/>
      <c r="O960" s="296"/>
      <c r="P960" s="296"/>
      <c r="Q960" s="296"/>
      <c r="R960" s="296"/>
      <c r="S960" s="296"/>
      <c r="T960" s="296"/>
      <c r="U960" s="296"/>
      <c r="V960" s="296"/>
      <c r="W960" s="296"/>
    </row>
    <row r="961" spans="1:23" ht="15.75" customHeight="1" x14ac:dyDescent="0.25">
      <c r="A961" s="296"/>
      <c r="B961" s="296"/>
      <c r="C961" s="296"/>
      <c r="D961" s="296"/>
      <c r="E961" s="296"/>
      <c r="F961" s="296"/>
      <c r="G961" s="301"/>
      <c r="H961" s="559"/>
      <c r="I961" s="296"/>
      <c r="J961" s="301"/>
      <c r="K961" s="296"/>
      <c r="L961" s="296"/>
      <c r="M961" s="296"/>
      <c r="N961" s="296"/>
      <c r="O961" s="296"/>
      <c r="P961" s="296"/>
      <c r="Q961" s="296"/>
      <c r="R961" s="296"/>
      <c r="S961" s="296"/>
      <c r="T961" s="296"/>
      <c r="U961" s="296"/>
      <c r="V961" s="296"/>
      <c r="W961" s="296"/>
    </row>
    <row r="962" spans="1:23" ht="15.75" customHeight="1" x14ac:dyDescent="0.25">
      <c r="A962" s="296"/>
      <c r="B962" s="296"/>
      <c r="C962" s="296"/>
      <c r="D962" s="296"/>
      <c r="E962" s="296"/>
      <c r="F962" s="296"/>
      <c r="G962" s="301"/>
      <c r="H962" s="559"/>
      <c r="I962" s="296"/>
      <c r="J962" s="301"/>
      <c r="K962" s="296"/>
      <c r="L962" s="296"/>
      <c r="M962" s="296"/>
      <c r="N962" s="296"/>
      <c r="O962" s="296"/>
      <c r="P962" s="296"/>
      <c r="Q962" s="296"/>
      <c r="R962" s="296"/>
      <c r="S962" s="296"/>
      <c r="T962" s="296"/>
      <c r="U962" s="296"/>
      <c r="V962" s="296"/>
      <c r="W962" s="296"/>
    </row>
    <row r="963" spans="1:23" ht="15.75" customHeight="1" x14ac:dyDescent="0.25">
      <c r="A963" s="296"/>
      <c r="B963" s="296"/>
      <c r="C963" s="296"/>
      <c r="D963" s="296"/>
      <c r="E963" s="296"/>
      <c r="F963" s="296"/>
      <c r="G963" s="301"/>
      <c r="H963" s="559"/>
      <c r="I963" s="296"/>
      <c r="J963" s="301"/>
      <c r="K963" s="296"/>
      <c r="L963" s="296"/>
      <c r="M963" s="296"/>
      <c r="N963" s="296"/>
      <c r="O963" s="296"/>
      <c r="P963" s="296"/>
      <c r="Q963" s="296"/>
      <c r="R963" s="296"/>
      <c r="S963" s="296"/>
      <c r="T963" s="296"/>
      <c r="U963" s="296"/>
      <c r="V963" s="296"/>
      <c r="W963" s="296"/>
    </row>
    <row r="964" spans="1:23" ht="15.75" customHeight="1" x14ac:dyDescent="0.25">
      <c r="A964" s="296"/>
      <c r="B964" s="296"/>
      <c r="C964" s="296"/>
      <c r="D964" s="296"/>
      <c r="E964" s="296"/>
      <c r="F964" s="296"/>
      <c r="G964" s="301"/>
      <c r="H964" s="559"/>
      <c r="I964" s="296"/>
      <c r="J964" s="301"/>
      <c r="K964" s="296"/>
      <c r="L964" s="296"/>
      <c r="M964" s="296"/>
      <c r="N964" s="296"/>
      <c r="O964" s="296"/>
      <c r="P964" s="296"/>
      <c r="Q964" s="296"/>
      <c r="R964" s="296"/>
      <c r="S964" s="296"/>
      <c r="T964" s="296"/>
      <c r="U964" s="296"/>
      <c r="V964" s="296"/>
      <c r="W964" s="296"/>
    </row>
    <row r="965" spans="1:23" ht="15.75" customHeight="1" x14ac:dyDescent="0.25">
      <c r="A965" s="296"/>
      <c r="B965" s="296"/>
      <c r="C965" s="296"/>
      <c r="D965" s="296"/>
      <c r="E965" s="296"/>
      <c r="F965" s="296"/>
      <c r="G965" s="301"/>
      <c r="H965" s="559"/>
      <c r="I965" s="296"/>
      <c r="J965" s="301"/>
      <c r="K965" s="296"/>
      <c r="L965" s="296"/>
      <c r="M965" s="296"/>
      <c r="N965" s="296"/>
      <c r="O965" s="296"/>
      <c r="P965" s="296"/>
      <c r="Q965" s="296"/>
      <c r="R965" s="296"/>
      <c r="S965" s="296"/>
      <c r="T965" s="296"/>
      <c r="U965" s="296"/>
      <c r="V965" s="296"/>
      <c r="W965" s="296"/>
    </row>
    <row r="966" spans="1:23" ht="15.75" customHeight="1" x14ac:dyDescent="0.25">
      <c r="A966" s="296"/>
      <c r="B966" s="296"/>
      <c r="C966" s="296"/>
      <c r="D966" s="296"/>
      <c r="E966" s="296"/>
      <c r="F966" s="296"/>
      <c r="G966" s="301"/>
      <c r="H966" s="559"/>
      <c r="I966" s="296"/>
      <c r="J966" s="301"/>
      <c r="K966" s="296"/>
      <c r="L966" s="296"/>
      <c r="M966" s="296"/>
      <c r="N966" s="296"/>
      <c r="O966" s="296"/>
      <c r="P966" s="296"/>
      <c r="Q966" s="296"/>
      <c r="R966" s="296"/>
      <c r="S966" s="296"/>
      <c r="T966" s="296"/>
      <c r="U966" s="296"/>
      <c r="V966" s="296"/>
      <c r="W966" s="296"/>
    </row>
    <row r="967" spans="1:23" ht="15.75" customHeight="1" x14ac:dyDescent="0.25">
      <c r="A967" s="296"/>
      <c r="B967" s="296"/>
      <c r="C967" s="296"/>
      <c r="D967" s="296"/>
      <c r="E967" s="296"/>
      <c r="F967" s="296"/>
      <c r="G967" s="301"/>
      <c r="H967" s="559"/>
      <c r="I967" s="296"/>
      <c r="J967" s="301"/>
      <c r="K967" s="296"/>
      <c r="L967" s="296"/>
      <c r="M967" s="296"/>
      <c r="N967" s="296"/>
      <c r="O967" s="296"/>
      <c r="P967" s="296"/>
      <c r="Q967" s="296"/>
      <c r="R967" s="296"/>
      <c r="S967" s="296"/>
      <c r="T967" s="296"/>
      <c r="U967" s="296"/>
      <c r="V967" s="296"/>
      <c r="W967" s="296"/>
    </row>
    <row r="968" spans="1:23" ht="15.75" customHeight="1" x14ac:dyDescent="0.25">
      <c r="A968" s="296"/>
      <c r="B968" s="296"/>
      <c r="C968" s="296"/>
      <c r="D968" s="296"/>
      <c r="E968" s="296"/>
      <c r="F968" s="296"/>
      <c r="G968" s="301"/>
      <c r="H968" s="559"/>
      <c r="I968" s="296"/>
      <c r="J968" s="301"/>
      <c r="K968" s="296"/>
      <c r="L968" s="296"/>
      <c r="M968" s="296"/>
      <c r="N968" s="296"/>
      <c r="O968" s="296"/>
      <c r="P968" s="296"/>
      <c r="Q968" s="296"/>
      <c r="R968" s="296"/>
      <c r="S968" s="296"/>
      <c r="T968" s="296"/>
      <c r="U968" s="296"/>
      <c r="V968" s="296"/>
      <c r="W968" s="296"/>
    </row>
    <row r="969" spans="1:23" ht="15.75" customHeight="1" x14ac:dyDescent="0.25">
      <c r="A969" s="296"/>
      <c r="B969" s="296"/>
      <c r="C969" s="296"/>
      <c r="D969" s="296"/>
      <c r="E969" s="296"/>
      <c r="F969" s="296"/>
      <c r="G969" s="301"/>
      <c r="H969" s="559"/>
      <c r="I969" s="296"/>
      <c r="J969" s="301"/>
      <c r="K969" s="296"/>
      <c r="L969" s="296"/>
      <c r="M969" s="296"/>
      <c r="N969" s="296"/>
      <c r="O969" s="296"/>
      <c r="P969" s="296"/>
      <c r="Q969" s="296"/>
      <c r="R969" s="296"/>
      <c r="S969" s="296"/>
      <c r="T969" s="296"/>
      <c r="U969" s="296"/>
      <c r="V969" s="296"/>
      <c r="W969" s="296"/>
    </row>
    <row r="970" spans="1:23" ht="15.75" customHeight="1" x14ac:dyDescent="0.25">
      <c r="A970" s="296"/>
      <c r="B970" s="296"/>
      <c r="C970" s="296"/>
      <c r="D970" s="296"/>
      <c r="E970" s="296"/>
      <c r="F970" s="296"/>
      <c r="G970" s="301"/>
      <c r="H970" s="559"/>
      <c r="I970" s="296"/>
      <c r="J970" s="301"/>
      <c r="K970" s="296"/>
      <c r="L970" s="296"/>
      <c r="M970" s="296"/>
      <c r="N970" s="296"/>
      <c r="O970" s="296"/>
      <c r="P970" s="296"/>
      <c r="Q970" s="296"/>
      <c r="R970" s="296"/>
      <c r="S970" s="296"/>
      <c r="T970" s="296"/>
      <c r="U970" s="296"/>
      <c r="V970" s="296"/>
      <c r="W970" s="296"/>
    </row>
    <row r="971" spans="1:23" ht="15.75" customHeight="1" x14ac:dyDescent="0.25">
      <c r="A971" s="296"/>
      <c r="B971" s="296"/>
      <c r="C971" s="296"/>
      <c r="D971" s="296"/>
      <c r="E971" s="296"/>
      <c r="F971" s="296"/>
      <c r="G971" s="301"/>
      <c r="H971" s="559"/>
      <c r="I971" s="296"/>
      <c r="J971" s="301"/>
      <c r="K971" s="296"/>
      <c r="L971" s="296"/>
      <c r="M971" s="296"/>
      <c r="N971" s="296"/>
      <c r="O971" s="296"/>
      <c r="P971" s="296"/>
      <c r="Q971" s="296"/>
      <c r="R971" s="296"/>
      <c r="S971" s="296"/>
      <c r="T971" s="296"/>
      <c r="U971" s="296"/>
      <c r="V971" s="296"/>
      <c r="W971" s="296"/>
    </row>
    <row r="972" spans="1:23" ht="15.75" customHeight="1" x14ac:dyDescent="0.25">
      <c r="A972" s="296"/>
      <c r="B972" s="296"/>
      <c r="C972" s="296"/>
      <c r="D972" s="296"/>
      <c r="E972" s="296"/>
      <c r="F972" s="296"/>
      <c r="G972" s="301"/>
      <c r="H972" s="559"/>
      <c r="I972" s="296"/>
      <c r="J972" s="301"/>
      <c r="K972" s="296"/>
      <c r="L972" s="296"/>
      <c r="M972" s="296"/>
      <c r="N972" s="296"/>
      <c r="O972" s="296"/>
      <c r="P972" s="296"/>
      <c r="Q972" s="296"/>
      <c r="R972" s="296"/>
      <c r="S972" s="296"/>
      <c r="T972" s="296"/>
      <c r="U972" s="296"/>
      <c r="V972" s="296"/>
      <c r="W972" s="296"/>
    </row>
    <row r="973" spans="1:23" ht="15.75" customHeight="1" x14ac:dyDescent="0.25">
      <c r="A973" s="296"/>
      <c r="B973" s="296"/>
      <c r="C973" s="296"/>
      <c r="D973" s="296"/>
      <c r="E973" s="296"/>
      <c r="F973" s="296"/>
      <c r="G973" s="301"/>
      <c r="H973" s="559"/>
      <c r="I973" s="296"/>
      <c r="J973" s="301"/>
      <c r="K973" s="296"/>
      <c r="L973" s="296"/>
      <c r="M973" s="296"/>
      <c r="N973" s="296"/>
      <c r="O973" s="296"/>
      <c r="P973" s="296"/>
      <c r="Q973" s="296"/>
      <c r="R973" s="296"/>
      <c r="S973" s="296"/>
      <c r="T973" s="296"/>
      <c r="U973" s="296"/>
      <c r="V973" s="296"/>
      <c r="W973" s="296"/>
    </row>
    <row r="974" spans="1:23" ht="15.75" customHeight="1" x14ac:dyDescent="0.25">
      <c r="A974" s="296"/>
      <c r="B974" s="296"/>
      <c r="C974" s="296"/>
      <c r="D974" s="296"/>
      <c r="E974" s="296"/>
      <c r="F974" s="296"/>
      <c r="G974" s="301"/>
      <c r="H974" s="559"/>
      <c r="I974" s="296"/>
      <c r="J974" s="301"/>
      <c r="K974" s="296"/>
      <c r="L974" s="296"/>
      <c r="M974" s="296"/>
      <c r="N974" s="296"/>
      <c r="O974" s="296"/>
      <c r="P974" s="296"/>
      <c r="Q974" s="296"/>
      <c r="R974" s="296"/>
      <c r="S974" s="296"/>
      <c r="T974" s="296"/>
      <c r="U974" s="296"/>
      <c r="V974" s="296"/>
      <c r="W974" s="296"/>
    </row>
    <row r="975" spans="1:23" ht="15.75" customHeight="1" x14ac:dyDescent="0.25">
      <c r="A975" s="296"/>
      <c r="B975" s="296"/>
      <c r="C975" s="296"/>
      <c r="D975" s="296"/>
      <c r="E975" s="296"/>
      <c r="F975" s="296"/>
      <c r="G975" s="301"/>
      <c r="H975" s="559"/>
      <c r="I975" s="296"/>
      <c r="J975" s="301"/>
      <c r="K975" s="296"/>
      <c r="L975" s="296"/>
      <c r="M975" s="296"/>
      <c r="N975" s="296"/>
      <c r="O975" s="296"/>
      <c r="P975" s="296"/>
      <c r="Q975" s="296"/>
      <c r="R975" s="296"/>
      <c r="S975" s="296"/>
      <c r="T975" s="296"/>
      <c r="U975" s="296"/>
      <c r="V975" s="296"/>
      <c r="W975" s="296"/>
    </row>
    <row r="976" spans="1:23" ht="15.75" customHeight="1" x14ac:dyDescent="0.25">
      <c r="A976" s="296"/>
      <c r="B976" s="296"/>
      <c r="C976" s="296"/>
      <c r="D976" s="296"/>
      <c r="E976" s="296"/>
      <c r="F976" s="296"/>
      <c r="G976" s="301"/>
      <c r="H976" s="559"/>
      <c r="I976" s="296"/>
      <c r="J976" s="301"/>
      <c r="K976" s="296"/>
      <c r="L976" s="296"/>
      <c r="M976" s="296"/>
      <c r="N976" s="296"/>
      <c r="O976" s="296"/>
      <c r="P976" s="296"/>
      <c r="Q976" s="296"/>
      <c r="R976" s="296"/>
      <c r="S976" s="296"/>
      <c r="T976" s="296"/>
      <c r="U976" s="296"/>
      <c r="V976" s="296"/>
      <c r="W976" s="296"/>
    </row>
    <row r="977" spans="1:23" ht="15.75" customHeight="1" x14ac:dyDescent="0.25">
      <c r="A977" s="296"/>
      <c r="B977" s="296"/>
      <c r="C977" s="296"/>
      <c r="D977" s="296"/>
      <c r="E977" s="296"/>
      <c r="F977" s="296"/>
      <c r="G977" s="301"/>
      <c r="H977" s="559"/>
      <c r="I977" s="296"/>
      <c r="J977" s="301"/>
      <c r="K977" s="296"/>
      <c r="L977" s="296"/>
      <c r="M977" s="296"/>
      <c r="N977" s="296"/>
      <c r="O977" s="296"/>
      <c r="P977" s="296"/>
      <c r="Q977" s="296"/>
      <c r="R977" s="296"/>
      <c r="S977" s="296"/>
      <c r="T977" s="296"/>
      <c r="U977" s="296"/>
      <c r="V977" s="296"/>
      <c r="W977" s="296"/>
    </row>
    <row r="978" spans="1:23" ht="15.75" customHeight="1" x14ac:dyDescent="0.25">
      <c r="A978" s="296"/>
      <c r="B978" s="296"/>
      <c r="C978" s="296"/>
      <c r="D978" s="296"/>
      <c r="E978" s="296"/>
      <c r="F978" s="296"/>
      <c r="G978" s="301"/>
      <c r="H978" s="559"/>
      <c r="I978" s="296"/>
      <c r="J978" s="301"/>
      <c r="K978" s="296"/>
      <c r="L978" s="296"/>
      <c r="M978" s="296"/>
      <c r="N978" s="296"/>
      <c r="O978" s="296"/>
      <c r="P978" s="296"/>
      <c r="Q978" s="296"/>
      <c r="R978" s="296"/>
      <c r="S978" s="296"/>
      <c r="T978" s="296"/>
      <c r="U978" s="296"/>
      <c r="V978" s="296"/>
      <c r="W978" s="296"/>
    </row>
    <row r="979" spans="1:23" ht="15.75" customHeight="1" x14ac:dyDescent="0.25">
      <c r="A979" s="296"/>
      <c r="B979" s="296"/>
      <c r="C979" s="296"/>
      <c r="D979" s="296"/>
      <c r="E979" s="296"/>
      <c r="F979" s="296"/>
      <c r="G979" s="301"/>
      <c r="H979" s="559"/>
      <c r="I979" s="296"/>
      <c r="J979" s="301"/>
      <c r="K979" s="296"/>
      <c r="L979" s="296"/>
      <c r="M979" s="296"/>
      <c r="N979" s="296"/>
      <c r="O979" s="296"/>
      <c r="P979" s="296"/>
      <c r="Q979" s="296"/>
      <c r="R979" s="296"/>
      <c r="S979" s="296"/>
      <c r="T979" s="296"/>
      <c r="U979" s="296"/>
      <c r="V979" s="296"/>
      <c r="W979" s="296"/>
    </row>
    <row r="980" spans="1:23" ht="15.75" customHeight="1" x14ac:dyDescent="0.25">
      <c r="A980" s="296"/>
      <c r="B980" s="296"/>
      <c r="C980" s="296"/>
      <c r="D980" s="296"/>
      <c r="E980" s="296"/>
      <c r="F980" s="296"/>
      <c r="G980" s="301"/>
      <c r="H980" s="559"/>
      <c r="I980" s="296"/>
      <c r="J980" s="301"/>
      <c r="K980" s="296"/>
      <c r="L980" s="296"/>
      <c r="M980" s="296"/>
      <c r="N980" s="296"/>
      <c r="O980" s="296"/>
      <c r="P980" s="296"/>
      <c r="Q980" s="296"/>
      <c r="R980" s="296"/>
      <c r="S980" s="296"/>
      <c r="T980" s="296"/>
      <c r="U980" s="296"/>
      <c r="V980" s="296"/>
      <c r="W980" s="296"/>
    </row>
    <row r="981" spans="1:23" ht="15.75" customHeight="1" x14ac:dyDescent="0.25">
      <c r="A981" s="296"/>
      <c r="B981" s="296"/>
      <c r="C981" s="296"/>
      <c r="D981" s="296"/>
      <c r="E981" s="296"/>
      <c r="F981" s="296"/>
      <c r="G981" s="301"/>
      <c r="H981" s="559"/>
      <c r="I981" s="296"/>
      <c r="J981" s="301"/>
      <c r="K981" s="296"/>
      <c r="L981" s="296"/>
      <c r="M981" s="296"/>
      <c r="N981" s="296"/>
      <c r="O981" s="296"/>
      <c r="P981" s="296"/>
      <c r="Q981" s="296"/>
      <c r="R981" s="296"/>
      <c r="S981" s="296"/>
      <c r="T981" s="296"/>
      <c r="U981" s="296"/>
      <c r="V981" s="296"/>
      <c r="W981" s="296"/>
    </row>
    <row r="982" spans="1:23" ht="15.75" customHeight="1" x14ac:dyDescent="0.25">
      <c r="A982" s="296"/>
      <c r="B982" s="296"/>
      <c r="C982" s="296"/>
      <c r="D982" s="296"/>
      <c r="E982" s="296"/>
      <c r="F982" s="296"/>
      <c r="G982" s="301"/>
      <c r="H982" s="559"/>
      <c r="I982" s="296"/>
      <c r="J982" s="301"/>
      <c r="K982" s="296"/>
      <c r="L982" s="296"/>
      <c r="M982" s="296"/>
      <c r="N982" s="296"/>
      <c r="O982" s="296"/>
      <c r="P982" s="296"/>
      <c r="Q982" s="296"/>
      <c r="R982" s="296"/>
      <c r="S982" s="296"/>
      <c r="T982" s="296"/>
      <c r="U982" s="296"/>
      <c r="V982" s="296"/>
      <c r="W982" s="296"/>
    </row>
    <row r="983" spans="1:23" ht="15.75" customHeight="1" x14ac:dyDescent="0.25">
      <c r="A983" s="296"/>
      <c r="B983" s="296"/>
      <c r="C983" s="296"/>
      <c r="D983" s="296"/>
      <c r="E983" s="296"/>
      <c r="F983" s="296"/>
      <c r="G983" s="301"/>
      <c r="H983" s="559"/>
      <c r="I983" s="296"/>
      <c r="J983" s="301"/>
      <c r="K983" s="296"/>
      <c r="L983" s="296"/>
      <c r="M983" s="296"/>
      <c r="N983" s="296"/>
      <c r="O983" s="296"/>
      <c r="P983" s="296"/>
      <c r="Q983" s="296"/>
      <c r="R983" s="296"/>
      <c r="S983" s="296"/>
      <c r="T983" s="296"/>
      <c r="U983" s="296"/>
      <c r="V983" s="296"/>
      <c r="W983" s="296"/>
    </row>
    <row r="984" spans="1:23" ht="15.75" customHeight="1" x14ac:dyDescent="0.25">
      <c r="A984" s="296"/>
      <c r="B984" s="296"/>
      <c r="C984" s="296"/>
      <c r="D984" s="296"/>
      <c r="E984" s="296"/>
      <c r="F984" s="296"/>
      <c r="G984" s="301"/>
      <c r="H984" s="559"/>
      <c r="I984" s="296"/>
      <c r="J984" s="301"/>
      <c r="K984" s="296"/>
      <c r="L984" s="296"/>
      <c r="M984" s="296"/>
      <c r="N984" s="296"/>
      <c r="O984" s="296"/>
      <c r="P984" s="296"/>
      <c r="Q984" s="296"/>
      <c r="R984" s="296"/>
      <c r="S984" s="296"/>
      <c r="T984" s="296"/>
      <c r="U984" s="296"/>
      <c r="V984" s="296"/>
      <c r="W984" s="296"/>
    </row>
    <row r="985" spans="1:23" ht="15.75" customHeight="1" x14ac:dyDescent="0.25">
      <c r="A985" s="296"/>
      <c r="B985" s="296"/>
      <c r="C985" s="296"/>
      <c r="D985" s="296"/>
      <c r="E985" s="296"/>
      <c r="F985" s="296"/>
      <c r="G985" s="301"/>
      <c r="H985" s="559"/>
      <c r="I985" s="296"/>
      <c r="J985" s="301"/>
      <c r="K985" s="296"/>
      <c r="L985" s="296"/>
      <c r="M985" s="296"/>
      <c r="N985" s="296"/>
      <c r="O985" s="296"/>
      <c r="P985" s="296"/>
      <c r="Q985" s="296"/>
      <c r="R985" s="296"/>
      <c r="S985" s="296"/>
      <c r="T985" s="296"/>
      <c r="U985" s="296"/>
      <c r="V985" s="296"/>
      <c r="W985" s="296"/>
    </row>
    <row r="986" spans="1:23" ht="15.75" customHeight="1" x14ac:dyDescent="0.25">
      <c r="A986" s="296"/>
      <c r="B986" s="296"/>
      <c r="C986" s="296"/>
      <c r="D986" s="296"/>
      <c r="E986" s="296"/>
      <c r="F986" s="296"/>
      <c r="G986" s="301"/>
      <c r="H986" s="559"/>
      <c r="I986" s="296"/>
      <c r="J986" s="301"/>
      <c r="K986" s="296"/>
      <c r="L986" s="296"/>
      <c r="M986" s="296"/>
      <c r="N986" s="296"/>
      <c r="O986" s="296"/>
      <c r="P986" s="296"/>
      <c r="Q986" s="296"/>
      <c r="R986" s="296"/>
      <c r="S986" s="296"/>
      <c r="T986" s="296"/>
      <c r="U986" s="296"/>
      <c r="V986" s="296"/>
      <c r="W986" s="296"/>
    </row>
    <row r="987" spans="1:23" ht="15.75" customHeight="1" x14ac:dyDescent="0.25">
      <c r="A987" s="296"/>
      <c r="B987" s="296"/>
      <c r="C987" s="296"/>
      <c r="D987" s="296"/>
      <c r="E987" s="296"/>
      <c r="F987" s="296"/>
      <c r="G987" s="301"/>
      <c r="H987" s="559"/>
      <c r="I987" s="296"/>
      <c r="J987" s="301"/>
      <c r="K987" s="296"/>
      <c r="L987" s="296"/>
      <c r="M987" s="296"/>
      <c r="N987" s="296"/>
      <c r="O987" s="296"/>
      <c r="P987" s="296"/>
      <c r="Q987" s="296"/>
      <c r="R987" s="296"/>
      <c r="S987" s="296"/>
      <c r="T987" s="296"/>
      <c r="U987" s="296"/>
      <c r="V987" s="296"/>
      <c r="W987" s="296"/>
    </row>
    <row r="988" spans="1:23" ht="15.75" customHeight="1" x14ac:dyDescent="0.25">
      <c r="A988" s="296"/>
      <c r="B988" s="296"/>
      <c r="C988" s="296"/>
      <c r="D988" s="296"/>
      <c r="E988" s="296"/>
      <c r="F988" s="296"/>
      <c r="G988" s="301"/>
      <c r="H988" s="559"/>
      <c r="I988" s="296"/>
      <c r="J988" s="301"/>
      <c r="K988" s="296"/>
      <c r="L988" s="296"/>
      <c r="M988" s="296"/>
      <c r="N988" s="296"/>
      <c r="O988" s="296"/>
      <c r="P988" s="296"/>
      <c r="Q988" s="296"/>
      <c r="R988" s="296"/>
      <c r="S988" s="296"/>
      <c r="T988" s="296"/>
      <c r="U988" s="296"/>
      <c r="V988" s="296"/>
      <c r="W988" s="296"/>
    </row>
    <row r="989" spans="1:23" ht="15.75" customHeight="1" x14ac:dyDescent="0.25">
      <c r="A989" s="296"/>
      <c r="B989" s="296"/>
      <c r="C989" s="296"/>
      <c r="D989" s="296"/>
      <c r="E989" s="296"/>
      <c r="F989" s="296"/>
      <c r="G989" s="301"/>
      <c r="H989" s="559"/>
      <c r="I989" s="296"/>
      <c r="J989" s="301"/>
      <c r="K989" s="296"/>
      <c r="L989" s="296"/>
      <c r="M989" s="296"/>
      <c r="N989" s="296"/>
      <c r="O989" s="296"/>
      <c r="P989" s="296"/>
      <c r="Q989" s="296"/>
      <c r="R989" s="296"/>
      <c r="S989" s="296"/>
      <c r="T989" s="296"/>
      <c r="U989" s="296"/>
      <c r="V989" s="296"/>
      <c r="W989" s="296"/>
    </row>
    <row r="990" spans="1:23" ht="15.75" customHeight="1" x14ac:dyDescent="0.25">
      <c r="A990" s="296"/>
      <c r="B990" s="296"/>
      <c r="C990" s="296"/>
      <c r="D990" s="296"/>
      <c r="E990" s="296"/>
      <c r="F990" s="296"/>
      <c r="G990" s="301"/>
      <c r="H990" s="559"/>
      <c r="I990" s="296"/>
      <c r="J990" s="301"/>
      <c r="K990" s="296"/>
      <c r="L990" s="296"/>
      <c r="M990" s="296"/>
      <c r="N990" s="296"/>
      <c r="O990" s="296"/>
      <c r="P990" s="296"/>
      <c r="Q990" s="296"/>
      <c r="R990" s="296"/>
      <c r="S990" s="296"/>
      <c r="T990" s="296"/>
      <c r="U990" s="296"/>
      <c r="V990" s="296"/>
      <c r="W990" s="296"/>
    </row>
    <row r="991" spans="1:23" ht="15.75" customHeight="1" x14ac:dyDescent="0.25">
      <c r="A991" s="296"/>
      <c r="B991" s="296"/>
      <c r="C991" s="296"/>
      <c r="D991" s="296"/>
      <c r="E991" s="296"/>
      <c r="F991" s="296"/>
      <c r="G991" s="301"/>
      <c r="H991" s="559"/>
      <c r="I991" s="296"/>
      <c r="J991" s="301"/>
      <c r="K991" s="296"/>
      <c r="L991" s="296"/>
      <c r="M991" s="296"/>
      <c r="N991" s="296"/>
      <c r="O991" s="296"/>
      <c r="P991" s="296"/>
      <c r="Q991" s="296"/>
      <c r="R991" s="296"/>
      <c r="S991" s="296"/>
      <c r="T991" s="296"/>
      <c r="U991" s="296"/>
      <c r="V991" s="296"/>
      <c r="W991" s="296"/>
    </row>
    <row r="992" spans="1:23" ht="15.75" customHeight="1" x14ac:dyDescent="0.25">
      <c r="A992" s="296"/>
      <c r="B992" s="296"/>
      <c r="C992" s="296"/>
      <c r="D992" s="296"/>
      <c r="E992" s="296"/>
      <c r="F992" s="296"/>
      <c r="G992" s="301"/>
      <c r="H992" s="559"/>
      <c r="I992" s="296"/>
      <c r="J992" s="301"/>
      <c r="K992" s="296"/>
      <c r="L992" s="296"/>
      <c r="M992" s="296"/>
      <c r="N992" s="296"/>
      <c r="O992" s="296"/>
      <c r="P992" s="296"/>
      <c r="Q992" s="296"/>
      <c r="R992" s="296"/>
      <c r="S992" s="296"/>
      <c r="T992" s="296"/>
      <c r="U992" s="296"/>
      <c r="V992" s="296"/>
      <c r="W992" s="296"/>
    </row>
    <row r="993" spans="1:23" ht="15.75" customHeight="1" x14ac:dyDescent="0.25">
      <c r="A993" s="296"/>
      <c r="B993" s="296"/>
      <c r="C993" s="296"/>
      <c r="D993" s="296"/>
      <c r="E993" s="296"/>
      <c r="F993" s="296"/>
      <c r="G993" s="301"/>
      <c r="H993" s="559"/>
      <c r="I993" s="296"/>
      <c r="J993" s="301"/>
      <c r="K993" s="296"/>
      <c r="L993" s="296"/>
      <c r="M993" s="296"/>
      <c r="N993" s="296"/>
      <c r="O993" s="296"/>
      <c r="P993" s="296"/>
      <c r="Q993" s="296"/>
      <c r="R993" s="296"/>
      <c r="S993" s="296"/>
      <c r="T993" s="296"/>
      <c r="U993" s="296"/>
      <c r="V993" s="296"/>
      <c r="W993" s="296"/>
    </row>
    <row r="994" spans="1:23" ht="15.75" customHeight="1" x14ac:dyDescent="0.25">
      <c r="A994" s="296"/>
      <c r="B994" s="296"/>
      <c r="C994" s="296"/>
      <c r="D994" s="296"/>
      <c r="E994" s="296"/>
      <c r="F994" s="296"/>
      <c r="G994" s="301"/>
      <c r="H994" s="559"/>
      <c r="I994" s="296"/>
      <c r="J994" s="301"/>
      <c r="K994" s="296"/>
      <c r="L994" s="296"/>
      <c r="M994" s="296"/>
      <c r="N994" s="296"/>
      <c r="O994" s="296"/>
      <c r="P994" s="296"/>
      <c r="Q994" s="296"/>
      <c r="R994" s="296"/>
      <c r="S994" s="296"/>
      <c r="T994" s="296"/>
      <c r="U994" s="296"/>
      <c r="V994" s="296"/>
      <c r="W994" s="296"/>
    </row>
    <row r="995" spans="1:23" ht="15.75" customHeight="1" x14ac:dyDescent="0.25">
      <c r="A995" s="296"/>
      <c r="B995" s="296"/>
      <c r="C995" s="296"/>
      <c r="D995" s="296"/>
      <c r="E995" s="296"/>
      <c r="F995" s="296"/>
      <c r="G995" s="301"/>
      <c r="H995" s="559"/>
      <c r="I995" s="296"/>
      <c r="J995" s="301"/>
      <c r="K995" s="296"/>
      <c r="L995" s="296"/>
      <c r="M995" s="296"/>
      <c r="N995" s="296"/>
      <c r="O995" s="296"/>
      <c r="P995" s="296"/>
      <c r="Q995" s="296"/>
      <c r="R995" s="296"/>
      <c r="S995" s="296"/>
      <c r="T995" s="296"/>
      <c r="U995" s="296"/>
      <c r="V995" s="296"/>
      <c r="W995" s="296"/>
    </row>
    <row r="996" spans="1:23" ht="15.75" customHeight="1" x14ac:dyDescent="0.25">
      <c r="A996" s="296"/>
      <c r="B996" s="296"/>
      <c r="C996" s="296"/>
      <c r="D996" s="296"/>
      <c r="E996" s="296"/>
      <c r="F996" s="296"/>
      <c r="G996" s="301"/>
      <c r="H996" s="559"/>
      <c r="I996" s="296"/>
      <c r="J996" s="301"/>
      <c r="K996" s="296"/>
      <c r="L996" s="296"/>
      <c r="M996" s="296"/>
      <c r="N996" s="296"/>
      <c r="O996" s="296"/>
      <c r="P996" s="296"/>
      <c r="Q996" s="296"/>
      <c r="R996" s="296"/>
      <c r="S996" s="296"/>
      <c r="T996" s="296"/>
      <c r="U996" s="296"/>
      <c r="V996" s="296"/>
      <c r="W996" s="296"/>
    </row>
    <row r="997" spans="1:23" ht="15.75" customHeight="1" x14ac:dyDescent="0.25">
      <c r="A997" s="296"/>
      <c r="B997" s="296"/>
      <c r="C997" s="296"/>
      <c r="D997" s="296"/>
      <c r="E997" s="296"/>
      <c r="F997" s="296"/>
      <c r="G997" s="301"/>
      <c r="H997" s="559"/>
      <c r="I997" s="296"/>
      <c r="J997" s="301"/>
      <c r="K997" s="296"/>
      <c r="L997" s="296"/>
      <c r="M997" s="296"/>
      <c r="N997" s="296"/>
      <c r="O997" s="296"/>
      <c r="P997" s="296"/>
      <c r="Q997" s="296"/>
      <c r="R997" s="296"/>
      <c r="S997" s="296"/>
      <c r="T997" s="296"/>
      <c r="U997" s="296"/>
      <c r="V997" s="296"/>
      <c r="W997" s="296"/>
    </row>
    <row r="998" spans="1:23" ht="15.75" customHeight="1" x14ac:dyDescent="0.25">
      <c r="A998" s="296"/>
      <c r="B998" s="296"/>
      <c r="C998" s="296"/>
      <c r="D998" s="296"/>
      <c r="E998" s="296"/>
      <c r="F998" s="296"/>
      <c r="G998" s="301"/>
      <c r="H998" s="559"/>
      <c r="I998" s="296"/>
      <c r="J998" s="301"/>
      <c r="K998" s="296"/>
      <c r="L998" s="296"/>
      <c r="M998" s="296"/>
      <c r="N998" s="296"/>
      <c r="O998" s="296"/>
      <c r="P998" s="296"/>
      <c r="Q998" s="296"/>
      <c r="R998" s="296"/>
      <c r="S998" s="296"/>
      <c r="T998" s="296"/>
      <c r="U998" s="296"/>
      <c r="V998" s="296"/>
      <c r="W998" s="296"/>
    </row>
    <row r="999" spans="1:23" ht="15.75" customHeight="1" x14ac:dyDescent="0.25">
      <c r="A999" s="296"/>
      <c r="B999" s="296"/>
      <c r="C999" s="296"/>
      <c r="D999" s="296"/>
      <c r="E999" s="296"/>
      <c r="F999" s="296"/>
      <c r="G999" s="301"/>
      <c r="H999" s="559"/>
      <c r="I999" s="296"/>
      <c r="J999" s="301"/>
      <c r="K999" s="296"/>
      <c r="L999" s="296"/>
      <c r="M999" s="296"/>
      <c r="N999" s="296"/>
      <c r="O999" s="296"/>
      <c r="P999" s="296"/>
      <c r="Q999" s="296"/>
      <c r="R999" s="296"/>
      <c r="S999" s="296"/>
      <c r="T999" s="296"/>
      <c r="U999" s="296"/>
      <c r="V999" s="296"/>
      <c r="W999" s="296"/>
    </row>
    <row r="1000" spans="1:23" ht="15.75" customHeight="1" x14ac:dyDescent="0.25">
      <c r="A1000" s="296"/>
      <c r="B1000" s="296"/>
      <c r="C1000" s="296"/>
      <c r="D1000" s="296"/>
      <c r="E1000" s="296"/>
      <c r="F1000" s="296"/>
      <c r="G1000" s="301"/>
      <c r="H1000" s="559"/>
      <c r="I1000" s="296"/>
      <c r="J1000" s="301"/>
      <c r="K1000" s="296"/>
      <c r="L1000" s="296"/>
      <c r="M1000" s="296"/>
      <c r="N1000" s="296"/>
      <c r="O1000" s="296"/>
      <c r="P1000" s="296"/>
      <c r="Q1000" s="296"/>
      <c r="R1000" s="296"/>
      <c r="S1000" s="296"/>
      <c r="T1000" s="296"/>
      <c r="U1000" s="296"/>
      <c r="V1000" s="296"/>
      <c r="W1000" s="296"/>
    </row>
    <row r="1001" spans="1:23" ht="15.75" customHeight="1" x14ac:dyDescent="0.25">
      <c r="A1001" s="296"/>
      <c r="B1001" s="296"/>
      <c r="C1001" s="296"/>
      <c r="D1001" s="296"/>
      <c r="E1001" s="296"/>
      <c r="F1001" s="296"/>
      <c r="G1001" s="301"/>
      <c r="H1001" s="559"/>
      <c r="I1001" s="296"/>
      <c r="J1001" s="301"/>
      <c r="K1001" s="296"/>
      <c r="L1001" s="296"/>
      <c r="M1001" s="296"/>
      <c r="N1001" s="296"/>
      <c r="O1001" s="296"/>
      <c r="P1001" s="296"/>
      <c r="Q1001" s="296"/>
      <c r="R1001" s="296"/>
      <c r="S1001" s="296"/>
      <c r="T1001" s="296"/>
      <c r="U1001" s="296"/>
      <c r="V1001" s="296"/>
      <c r="W1001" s="296"/>
    </row>
    <row r="1002" spans="1:23" ht="15.75" customHeight="1" x14ac:dyDescent="0.25">
      <c r="A1002" s="296"/>
      <c r="B1002" s="296"/>
      <c r="C1002" s="296"/>
      <c r="D1002" s="296"/>
      <c r="E1002" s="296"/>
      <c r="F1002" s="296"/>
      <c r="G1002" s="301"/>
      <c r="H1002" s="559"/>
      <c r="I1002" s="296"/>
      <c r="J1002" s="301"/>
      <c r="K1002" s="296"/>
      <c r="L1002" s="296"/>
      <c r="M1002" s="296"/>
      <c r="N1002" s="296"/>
      <c r="O1002" s="296"/>
      <c r="P1002" s="296"/>
      <c r="Q1002" s="296"/>
      <c r="R1002" s="296"/>
      <c r="S1002" s="296"/>
      <c r="T1002" s="296"/>
      <c r="U1002" s="296"/>
      <c r="V1002" s="296"/>
      <c r="W1002" s="296"/>
    </row>
    <row r="1003" spans="1:23" ht="15.75" customHeight="1" x14ac:dyDescent="0.25">
      <c r="A1003" s="296"/>
      <c r="B1003" s="296"/>
      <c r="C1003" s="296"/>
      <c r="D1003" s="296"/>
      <c r="E1003" s="296"/>
      <c r="F1003" s="296"/>
      <c r="G1003" s="301"/>
      <c r="H1003" s="559"/>
      <c r="I1003" s="296"/>
      <c r="J1003" s="301"/>
      <c r="K1003" s="296"/>
      <c r="L1003" s="296"/>
      <c r="M1003" s="296"/>
      <c r="N1003" s="296"/>
      <c r="O1003" s="296"/>
      <c r="P1003" s="296"/>
      <c r="Q1003" s="296"/>
      <c r="R1003" s="296"/>
      <c r="S1003" s="296"/>
      <c r="T1003" s="296"/>
      <c r="U1003" s="296"/>
      <c r="V1003" s="296"/>
      <c r="W1003" s="296"/>
    </row>
    <row r="1004" spans="1:23" ht="15.75" customHeight="1" x14ac:dyDescent="0.25">
      <c r="A1004" s="296"/>
      <c r="B1004" s="296"/>
      <c r="C1004" s="296"/>
      <c r="D1004" s="296"/>
      <c r="E1004" s="296"/>
      <c r="F1004" s="296"/>
      <c r="G1004" s="301"/>
      <c r="H1004" s="559"/>
      <c r="I1004" s="296"/>
      <c r="J1004" s="301"/>
      <c r="K1004" s="296"/>
      <c r="L1004" s="296"/>
      <c r="M1004" s="296"/>
      <c r="N1004" s="296"/>
      <c r="O1004" s="296"/>
      <c r="P1004" s="296"/>
      <c r="Q1004" s="296"/>
      <c r="R1004" s="296"/>
      <c r="S1004" s="296"/>
      <c r="T1004" s="296"/>
      <c r="U1004" s="296"/>
      <c r="V1004" s="296"/>
      <c r="W1004" s="296"/>
    </row>
    <row r="1005" spans="1:23" ht="15.75" customHeight="1" x14ac:dyDescent="0.25">
      <c r="A1005" s="296"/>
      <c r="B1005" s="296"/>
      <c r="C1005" s="296"/>
      <c r="D1005" s="296"/>
      <c r="E1005" s="296"/>
      <c r="F1005" s="296"/>
      <c r="G1005" s="301"/>
      <c r="H1005" s="559"/>
      <c r="I1005" s="296"/>
      <c r="J1005" s="301"/>
      <c r="K1005" s="296"/>
      <c r="L1005" s="296"/>
      <c r="M1005" s="296"/>
      <c r="N1005" s="296"/>
      <c r="O1005" s="296"/>
      <c r="P1005" s="296"/>
      <c r="Q1005" s="296"/>
      <c r="R1005" s="296"/>
      <c r="S1005" s="296"/>
      <c r="T1005" s="296"/>
      <c r="U1005" s="296"/>
      <c r="V1005" s="296"/>
      <c r="W1005" s="296"/>
    </row>
    <row r="1006" spans="1:23" ht="15.75" customHeight="1" x14ac:dyDescent="0.25">
      <c r="A1006" s="296"/>
      <c r="B1006" s="296"/>
      <c r="C1006" s="296"/>
      <c r="D1006" s="296"/>
      <c r="E1006" s="296"/>
      <c r="F1006" s="296"/>
      <c r="G1006" s="301"/>
      <c r="H1006" s="559"/>
      <c r="I1006" s="296"/>
      <c r="J1006" s="301"/>
      <c r="K1006" s="296"/>
      <c r="L1006" s="296"/>
      <c r="M1006" s="296"/>
      <c r="N1006" s="296"/>
      <c r="O1006" s="296"/>
      <c r="P1006" s="296"/>
      <c r="Q1006" s="296"/>
      <c r="R1006" s="296"/>
      <c r="S1006" s="296"/>
      <c r="T1006" s="296"/>
      <c r="U1006" s="296"/>
      <c r="V1006" s="296"/>
      <c r="W1006" s="296"/>
    </row>
    <row r="1007" spans="1:23" ht="15.75" customHeight="1" x14ac:dyDescent="0.25">
      <c r="A1007" s="296"/>
      <c r="B1007" s="296"/>
      <c r="C1007" s="296"/>
      <c r="D1007" s="296"/>
      <c r="E1007" s="296"/>
      <c r="F1007" s="296"/>
      <c r="G1007" s="301"/>
      <c r="H1007" s="559"/>
      <c r="I1007" s="296"/>
      <c r="J1007" s="301"/>
      <c r="K1007" s="296"/>
      <c r="L1007" s="296"/>
      <c r="M1007" s="296"/>
      <c r="N1007" s="296"/>
      <c r="O1007" s="296"/>
      <c r="P1007" s="296"/>
      <c r="Q1007" s="296"/>
      <c r="R1007" s="296"/>
      <c r="S1007" s="296"/>
      <c r="T1007" s="296"/>
      <c r="U1007" s="296"/>
      <c r="V1007" s="296"/>
      <c r="W1007" s="296"/>
    </row>
    <row r="1008" spans="1:23" ht="15.75" customHeight="1" x14ac:dyDescent="0.25">
      <c r="A1008" s="296"/>
      <c r="B1008" s="296"/>
      <c r="C1008" s="296"/>
      <c r="D1008" s="296"/>
      <c r="E1008" s="296"/>
      <c r="F1008" s="296"/>
      <c r="G1008" s="301"/>
      <c r="H1008" s="559"/>
      <c r="I1008" s="296"/>
      <c r="J1008" s="301"/>
      <c r="K1008" s="296"/>
      <c r="L1008" s="296"/>
      <c r="M1008" s="296"/>
      <c r="N1008" s="296"/>
      <c r="O1008" s="296"/>
      <c r="P1008" s="296"/>
      <c r="Q1008" s="296"/>
      <c r="R1008" s="296"/>
      <c r="S1008" s="296"/>
      <c r="T1008" s="296"/>
      <c r="U1008" s="296"/>
      <c r="V1008" s="296"/>
      <c r="W1008" s="296"/>
    </row>
    <row r="1009" spans="1:23" ht="15.75" customHeight="1" x14ac:dyDescent="0.25">
      <c r="A1009" s="296"/>
      <c r="B1009" s="296"/>
      <c r="C1009" s="296"/>
      <c r="D1009" s="296"/>
      <c r="E1009" s="296"/>
      <c r="F1009" s="296"/>
      <c r="G1009" s="301"/>
      <c r="H1009" s="559"/>
      <c r="I1009" s="296"/>
      <c r="J1009" s="301"/>
      <c r="K1009" s="296"/>
      <c r="L1009" s="296"/>
      <c r="M1009" s="296"/>
      <c r="N1009" s="296"/>
      <c r="O1009" s="296"/>
      <c r="P1009" s="296"/>
      <c r="Q1009" s="296"/>
      <c r="R1009" s="296"/>
      <c r="S1009" s="296"/>
      <c r="T1009" s="296"/>
      <c r="U1009" s="296"/>
      <c r="V1009" s="296"/>
      <c r="W1009" s="296"/>
    </row>
    <row r="1010" spans="1:23" ht="15.75" customHeight="1" x14ac:dyDescent="0.25">
      <c r="A1010" s="296"/>
      <c r="B1010" s="296"/>
      <c r="C1010" s="296"/>
      <c r="D1010" s="296"/>
      <c r="E1010" s="296"/>
      <c r="F1010" s="296"/>
      <c r="G1010" s="301"/>
      <c r="H1010" s="559"/>
      <c r="I1010" s="296"/>
      <c r="J1010" s="301"/>
      <c r="K1010" s="296"/>
      <c r="L1010" s="296"/>
      <c r="M1010" s="296"/>
      <c r="N1010" s="296"/>
      <c r="O1010" s="296"/>
      <c r="P1010" s="296"/>
      <c r="Q1010" s="296"/>
      <c r="R1010" s="296"/>
      <c r="S1010" s="296"/>
      <c r="T1010" s="296"/>
      <c r="U1010" s="296"/>
      <c r="V1010" s="296"/>
      <c r="W1010" s="296"/>
    </row>
    <row r="1011" spans="1:23" ht="15.75" customHeight="1" x14ac:dyDescent="0.25">
      <c r="A1011" s="296"/>
      <c r="B1011" s="296"/>
      <c r="C1011" s="296"/>
      <c r="D1011" s="296"/>
      <c r="E1011" s="296"/>
      <c r="F1011" s="296"/>
      <c r="G1011" s="301"/>
      <c r="H1011" s="559"/>
      <c r="I1011" s="296"/>
      <c r="J1011" s="301"/>
      <c r="K1011" s="296"/>
      <c r="L1011" s="296"/>
      <c r="M1011" s="296"/>
      <c r="N1011" s="296"/>
      <c r="O1011" s="296"/>
      <c r="P1011" s="296"/>
      <c r="Q1011" s="296"/>
      <c r="R1011" s="296"/>
      <c r="S1011" s="296"/>
      <c r="T1011" s="296"/>
      <c r="U1011" s="296"/>
      <c r="V1011" s="296"/>
      <c r="W1011" s="296"/>
    </row>
    <row r="1012" spans="1:23" ht="15.75" customHeight="1" x14ac:dyDescent="0.25">
      <c r="A1012" s="296"/>
      <c r="B1012" s="296"/>
      <c r="C1012" s="296"/>
      <c r="D1012" s="296"/>
      <c r="E1012" s="296"/>
      <c r="F1012" s="296"/>
      <c r="G1012" s="301"/>
      <c r="H1012" s="559"/>
      <c r="I1012" s="296"/>
      <c r="J1012" s="301"/>
      <c r="K1012" s="296"/>
      <c r="L1012" s="296"/>
      <c r="M1012" s="296"/>
      <c r="N1012" s="296"/>
      <c r="O1012" s="296"/>
      <c r="P1012" s="296"/>
      <c r="Q1012" s="296"/>
      <c r="R1012" s="296"/>
      <c r="S1012" s="296"/>
      <c r="T1012" s="296"/>
      <c r="U1012" s="296"/>
      <c r="V1012" s="296"/>
      <c r="W1012" s="296"/>
    </row>
    <row r="1013" spans="1:23" ht="15.75" customHeight="1" x14ac:dyDescent="0.25">
      <c r="A1013" s="296"/>
      <c r="B1013" s="296"/>
      <c r="C1013" s="296"/>
      <c r="D1013" s="296"/>
      <c r="E1013" s="296"/>
      <c r="F1013" s="296"/>
      <c r="G1013" s="301"/>
      <c r="H1013" s="559"/>
      <c r="I1013" s="296"/>
      <c r="J1013" s="301"/>
      <c r="K1013" s="296"/>
      <c r="L1013" s="296"/>
      <c r="M1013" s="296"/>
      <c r="N1013" s="296"/>
      <c r="O1013" s="296"/>
      <c r="P1013" s="296"/>
      <c r="Q1013" s="296"/>
      <c r="R1013" s="296"/>
      <c r="S1013" s="296"/>
      <c r="T1013" s="296"/>
      <c r="U1013" s="296"/>
      <c r="V1013" s="296"/>
      <c r="W1013" s="296"/>
    </row>
    <row r="1014" spans="1:23" ht="15.75" customHeight="1" x14ac:dyDescent="0.25">
      <c r="A1014" s="296"/>
      <c r="B1014" s="296"/>
      <c r="C1014" s="296"/>
      <c r="D1014" s="296"/>
      <c r="E1014" s="296"/>
      <c r="F1014" s="296"/>
      <c r="G1014" s="301"/>
      <c r="H1014" s="559"/>
      <c r="I1014" s="296"/>
      <c r="J1014" s="301"/>
      <c r="K1014" s="296"/>
      <c r="L1014" s="296"/>
      <c r="M1014" s="296"/>
      <c r="N1014" s="296"/>
      <c r="O1014" s="296"/>
      <c r="P1014" s="296"/>
      <c r="Q1014" s="296"/>
      <c r="R1014" s="296"/>
      <c r="S1014" s="296"/>
      <c r="T1014" s="296"/>
      <c r="U1014" s="296"/>
      <c r="V1014" s="296"/>
      <c r="W1014" s="296"/>
    </row>
    <row r="1015" spans="1:23" ht="15.75" customHeight="1" x14ac:dyDescent="0.25">
      <c r="A1015" s="296"/>
      <c r="B1015" s="296"/>
      <c r="C1015" s="296"/>
      <c r="D1015" s="296"/>
      <c r="E1015" s="296"/>
      <c r="F1015" s="296"/>
      <c r="G1015" s="301"/>
      <c r="H1015" s="559"/>
      <c r="I1015" s="296"/>
      <c r="J1015" s="301"/>
      <c r="K1015" s="296"/>
      <c r="L1015" s="296"/>
      <c r="M1015" s="296"/>
      <c r="N1015" s="296"/>
      <c r="O1015" s="296"/>
      <c r="P1015" s="296"/>
      <c r="Q1015" s="296"/>
      <c r="R1015" s="296"/>
      <c r="S1015" s="296"/>
      <c r="T1015" s="296"/>
      <c r="U1015" s="296"/>
      <c r="V1015" s="296"/>
      <c r="W1015" s="296"/>
    </row>
    <row r="1016" spans="1:23" ht="15.75" customHeight="1" x14ac:dyDescent="0.25">
      <c r="A1016" s="296"/>
      <c r="B1016" s="296"/>
      <c r="C1016" s="296"/>
      <c r="D1016" s="296"/>
      <c r="E1016" s="296"/>
      <c r="F1016" s="296"/>
      <c r="G1016" s="301"/>
      <c r="H1016" s="559"/>
      <c r="I1016" s="296"/>
      <c r="J1016" s="301"/>
      <c r="K1016" s="296"/>
      <c r="L1016" s="296"/>
      <c r="M1016" s="296"/>
      <c r="N1016" s="296"/>
      <c r="O1016" s="296"/>
      <c r="P1016" s="296"/>
      <c r="Q1016" s="296"/>
      <c r="R1016" s="296"/>
      <c r="S1016" s="296"/>
      <c r="T1016" s="296"/>
      <c r="U1016" s="296"/>
      <c r="V1016" s="296"/>
      <c r="W1016" s="296"/>
    </row>
    <row r="1017" spans="1:23" ht="15.75" customHeight="1" x14ac:dyDescent="0.25">
      <c r="A1017" s="296"/>
      <c r="B1017" s="296"/>
      <c r="C1017" s="296"/>
      <c r="D1017" s="296"/>
      <c r="E1017" s="296"/>
      <c r="F1017" s="296"/>
      <c r="G1017" s="301"/>
      <c r="H1017" s="559"/>
      <c r="I1017" s="296"/>
      <c r="J1017" s="301"/>
      <c r="K1017" s="296"/>
      <c r="L1017" s="296"/>
      <c r="M1017" s="296"/>
      <c r="N1017" s="296"/>
      <c r="O1017" s="296"/>
      <c r="P1017" s="296"/>
      <c r="Q1017" s="296"/>
      <c r="R1017" s="296"/>
      <c r="S1017" s="296"/>
      <c r="T1017" s="296"/>
      <c r="U1017" s="296"/>
      <c r="V1017" s="296"/>
      <c r="W1017" s="296"/>
    </row>
    <row r="1018" spans="1:23" ht="15.75" customHeight="1" x14ac:dyDescent="0.25">
      <c r="A1018" s="296"/>
      <c r="B1018" s="296"/>
      <c r="C1018" s="296"/>
      <c r="D1018" s="296"/>
      <c r="E1018" s="296"/>
      <c r="F1018" s="296"/>
      <c r="G1018" s="301"/>
      <c r="H1018" s="559"/>
      <c r="I1018" s="296"/>
      <c r="J1018" s="301"/>
      <c r="K1018" s="296"/>
      <c r="L1018" s="296"/>
      <c r="M1018" s="296"/>
      <c r="N1018" s="296"/>
      <c r="O1018" s="296"/>
      <c r="P1018" s="296"/>
      <c r="Q1018" s="296"/>
      <c r="R1018" s="296"/>
      <c r="S1018" s="296"/>
      <c r="T1018" s="296"/>
      <c r="U1018" s="296"/>
      <c r="V1018" s="296"/>
      <c r="W1018" s="296"/>
    </row>
    <row r="1019" spans="1:23" ht="15.75" customHeight="1" x14ac:dyDescent="0.25">
      <c r="A1019" s="296"/>
      <c r="B1019" s="296"/>
      <c r="C1019" s="296"/>
      <c r="D1019" s="296"/>
      <c r="E1019" s="296"/>
      <c r="F1019" s="296"/>
      <c r="G1019" s="301"/>
      <c r="H1019" s="559"/>
      <c r="I1019" s="296"/>
      <c r="J1019" s="301"/>
      <c r="K1019" s="296"/>
      <c r="L1019" s="296"/>
      <c r="M1019" s="296"/>
      <c r="N1019" s="296"/>
      <c r="O1019" s="296"/>
      <c r="P1019" s="296"/>
      <c r="Q1019" s="296"/>
      <c r="R1019" s="296"/>
      <c r="S1019" s="296"/>
      <c r="T1019" s="296"/>
      <c r="U1019" s="296"/>
      <c r="V1019" s="296"/>
      <c r="W1019" s="296"/>
    </row>
    <row r="1020" spans="1:23" ht="15.75" customHeight="1" x14ac:dyDescent="0.25">
      <c r="A1020" s="296"/>
      <c r="B1020" s="296"/>
      <c r="C1020" s="296"/>
      <c r="D1020" s="296"/>
      <c r="E1020" s="296"/>
      <c r="F1020" s="296"/>
      <c r="G1020" s="301"/>
      <c r="H1020" s="559"/>
      <c r="I1020" s="296"/>
      <c r="J1020" s="301"/>
      <c r="K1020" s="296"/>
      <c r="L1020" s="296"/>
      <c r="M1020" s="296"/>
      <c r="N1020" s="296"/>
      <c r="O1020" s="296"/>
      <c r="P1020" s="296"/>
      <c r="Q1020" s="296"/>
      <c r="R1020" s="296"/>
      <c r="S1020" s="296"/>
      <c r="T1020" s="296"/>
      <c r="U1020" s="296"/>
      <c r="V1020" s="296"/>
      <c r="W1020" s="296"/>
    </row>
    <row r="1021" spans="1:23" ht="15.75" customHeight="1" x14ac:dyDescent="0.25">
      <c r="A1021" s="296"/>
      <c r="B1021" s="296"/>
      <c r="C1021" s="296"/>
      <c r="D1021" s="296"/>
      <c r="E1021" s="296"/>
      <c r="F1021" s="296"/>
      <c r="G1021" s="301"/>
      <c r="H1021" s="559"/>
      <c r="I1021" s="296"/>
      <c r="J1021" s="301"/>
      <c r="K1021" s="296"/>
      <c r="L1021" s="296"/>
      <c r="M1021" s="296"/>
      <c r="N1021" s="296"/>
      <c r="O1021" s="296"/>
      <c r="P1021" s="296"/>
      <c r="Q1021" s="296"/>
      <c r="R1021" s="296"/>
      <c r="S1021" s="296"/>
      <c r="T1021" s="296"/>
      <c r="U1021" s="296"/>
      <c r="V1021" s="296"/>
      <c r="W1021" s="296"/>
    </row>
    <row r="1022" spans="1:23" ht="15.75" customHeight="1" x14ac:dyDescent="0.25">
      <c r="A1022" s="296"/>
      <c r="B1022" s="296"/>
      <c r="C1022" s="296"/>
      <c r="D1022" s="296"/>
      <c r="E1022" s="296"/>
      <c r="F1022" s="296"/>
      <c r="G1022" s="301"/>
      <c r="H1022" s="559"/>
      <c r="I1022" s="296"/>
      <c r="J1022" s="301"/>
      <c r="K1022" s="296"/>
      <c r="L1022" s="296"/>
      <c r="M1022" s="296"/>
      <c r="N1022" s="296"/>
      <c r="O1022" s="296"/>
      <c r="P1022" s="296"/>
      <c r="Q1022" s="296"/>
      <c r="R1022" s="296"/>
      <c r="S1022" s="296"/>
      <c r="T1022" s="296"/>
      <c r="U1022" s="296"/>
      <c r="V1022" s="296"/>
      <c r="W1022" s="296"/>
    </row>
    <row r="1023" spans="1:23" ht="15.75" customHeight="1" x14ac:dyDescent="0.25">
      <c r="A1023" s="296"/>
      <c r="B1023" s="296"/>
      <c r="C1023" s="296"/>
      <c r="D1023" s="296"/>
      <c r="E1023" s="296"/>
      <c r="F1023" s="296"/>
      <c r="G1023" s="301"/>
      <c r="H1023" s="559"/>
      <c r="I1023" s="296"/>
      <c r="J1023" s="301"/>
      <c r="K1023" s="296"/>
      <c r="L1023" s="296"/>
      <c r="M1023" s="296"/>
      <c r="N1023" s="296"/>
      <c r="O1023" s="296"/>
      <c r="P1023" s="296"/>
      <c r="Q1023" s="296"/>
      <c r="R1023" s="296"/>
      <c r="S1023" s="296"/>
      <c r="T1023" s="296"/>
      <c r="U1023" s="296"/>
      <c r="V1023" s="296"/>
      <c r="W1023" s="296"/>
    </row>
    <row r="1024" spans="1:23" ht="15.75" customHeight="1" x14ac:dyDescent="0.25">
      <c r="A1024" s="296"/>
      <c r="B1024" s="296"/>
      <c r="C1024" s="296"/>
      <c r="D1024" s="296"/>
      <c r="E1024" s="296"/>
      <c r="F1024" s="296"/>
      <c r="G1024" s="301"/>
      <c r="H1024" s="559"/>
      <c r="I1024" s="296"/>
      <c r="J1024" s="301"/>
      <c r="K1024" s="296"/>
      <c r="L1024" s="296"/>
      <c r="M1024" s="296"/>
      <c r="N1024" s="296"/>
      <c r="O1024" s="296"/>
      <c r="P1024" s="296"/>
      <c r="Q1024" s="296"/>
      <c r="R1024" s="296"/>
      <c r="S1024" s="296"/>
      <c r="T1024" s="296"/>
      <c r="U1024" s="296"/>
      <c r="V1024" s="296"/>
      <c r="W1024" s="296"/>
    </row>
    <row r="1025" spans="1:23" ht="15.75" customHeight="1" x14ac:dyDescent="0.25">
      <c r="A1025" s="296"/>
      <c r="B1025" s="296"/>
      <c r="C1025" s="296"/>
      <c r="D1025" s="296"/>
      <c r="E1025" s="296"/>
      <c r="F1025" s="296"/>
      <c r="G1025" s="301"/>
      <c r="H1025" s="559"/>
      <c r="I1025" s="296"/>
      <c r="J1025" s="301"/>
      <c r="K1025" s="296"/>
      <c r="L1025" s="296"/>
      <c r="M1025" s="296"/>
      <c r="N1025" s="296"/>
      <c r="O1025" s="296"/>
      <c r="P1025" s="296"/>
      <c r="Q1025" s="296"/>
      <c r="R1025" s="296"/>
      <c r="S1025" s="296"/>
      <c r="T1025" s="296"/>
      <c r="U1025" s="296"/>
      <c r="V1025" s="296"/>
      <c r="W1025" s="296"/>
    </row>
    <row r="1026" spans="1:23" ht="15.75" customHeight="1" x14ac:dyDescent="0.25">
      <c r="A1026" s="296"/>
      <c r="B1026" s="296"/>
      <c r="C1026" s="296"/>
      <c r="D1026" s="296"/>
      <c r="E1026" s="296"/>
      <c r="F1026" s="296"/>
      <c r="G1026" s="301"/>
      <c r="H1026" s="559"/>
      <c r="I1026" s="296"/>
      <c r="J1026" s="301"/>
      <c r="K1026" s="296"/>
      <c r="L1026" s="296"/>
      <c r="M1026" s="296"/>
      <c r="N1026" s="296"/>
      <c r="O1026" s="296"/>
      <c r="P1026" s="296"/>
      <c r="Q1026" s="296"/>
      <c r="R1026" s="296"/>
      <c r="S1026" s="296"/>
      <c r="T1026" s="296"/>
      <c r="U1026" s="296"/>
      <c r="V1026" s="296"/>
      <c r="W1026" s="296"/>
    </row>
    <row r="1027" spans="1:23" ht="15.75" customHeight="1" x14ac:dyDescent="0.25">
      <c r="A1027" s="296"/>
      <c r="B1027" s="296"/>
      <c r="C1027" s="296"/>
      <c r="D1027" s="296"/>
      <c r="E1027" s="296"/>
      <c r="F1027" s="296"/>
      <c r="G1027" s="301"/>
      <c r="H1027" s="559"/>
      <c r="I1027" s="296"/>
      <c r="J1027" s="301"/>
      <c r="K1027" s="296"/>
      <c r="L1027" s="296"/>
      <c r="M1027" s="296"/>
      <c r="N1027" s="296"/>
      <c r="O1027" s="296"/>
      <c r="P1027" s="296"/>
      <c r="Q1027" s="296"/>
      <c r="R1027" s="296"/>
      <c r="S1027" s="296"/>
      <c r="T1027" s="296"/>
      <c r="U1027" s="296"/>
      <c r="V1027" s="296"/>
      <c r="W1027" s="296"/>
    </row>
    <row r="1028" spans="1:23" ht="15.75" customHeight="1" x14ac:dyDescent="0.25">
      <c r="A1028" s="296"/>
      <c r="B1028" s="296"/>
      <c r="C1028" s="296"/>
      <c r="D1028" s="296"/>
      <c r="E1028" s="296"/>
      <c r="F1028" s="296"/>
      <c r="G1028" s="301"/>
      <c r="H1028" s="559"/>
      <c r="I1028" s="296"/>
      <c r="J1028" s="301"/>
      <c r="K1028" s="296"/>
      <c r="L1028" s="296"/>
      <c r="M1028" s="296"/>
      <c r="N1028" s="296"/>
      <c r="O1028" s="296"/>
      <c r="P1028" s="296"/>
      <c r="Q1028" s="296"/>
      <c r="R1028" s="296"/>
      <c r="S1028" s="296"/>
      <c r="T1028" s="296"/>
      <c r="U1028" s="296"/>
      <c r="V1028" s="296"/>
      <c r="W1028" s="296"/>
    </row>
    <row r="1029" spans="1:23" ht="15.75" customHeight="1" x14ac:dyDescent="0.25">
      <c r="A1029" s="296"/>
      <c r="B1029" s="296"/>
      <c r="C1029" s="296"/>
      <c r="D1029" s="296"/>
      <c r="E1029" s="296"/>
      <c r="F1029" s="296"/>
      <c r="G1029" s="301"/>
      <c r="H1029" s="559"/>
      <c r="I1029" s="296"/>
      <c r="J1029" s="301"/>
      <c r="K1029" s="296"/>
      <c r="L1029" s="296"/>
      <c r="M1029" s="296"/>
      <c r="N1029" s="296"/>
      <c r="O1029" s="296"/>
      <c r="P1029" s="296"/>
      <c r="Q1029" s="296"/>
      <c r="R1029" s="296"/>
      <c r="S1029" s="296"/>
      <c r="T1029" s="296"/>
      <c r="U1029" s="296"/>
      <c r="V1029" s="296"/>
      <c r="W1029" s="296"/>
    </row>
    <row r="1030" spans="1:23" ht="15.75" customHeight="1" x14ac:dyDescent="0.25">
      <c r="A1030" s="296"/>
      <c r="B1030" s="296"/>
      <c r="C1030" s="296"/>
      <c r="D1030" s="296"/>
      <c r="E1030" s="296"/>
      <c r="F1030" s="296"/>
      <c r="G1030" s="301"/>
      <c r="H1030" s="559"/>
      <c r="I1030" s="296"/>
      <c r="J1030" s="301"/>
      <c r="K1030" s="296"/>
      <c r="L1030" s="296"/>
      <c r="M1030" s="296"/>
      <c r="N1030" s="296"/>
      <c r="O1030" s="296"/>
      <c r="P1030" s="296"/>
      <c r="Q1030" s="296"/>
      <c r="R1030" s="296"/>
      <c r="S1030" s="296"/>
      <c r="T1030" s="296"/>
      <c r="U1030" s="296"/>
      <c r="V1030" s="296"/>
      <c r="W1030" s="296"/>
    </row>
    <row r="1031" spans="1:23" ht="15.75" customHeight="1" x14ac:dyDescent="0.25">
      <c r="A1031" s="296"/>
      <c r="B1031" s="296"/>
      <c r="C1031" s="296"/>
      <c r="D1031" s="296"/>
      <c r="E1031" s="296"/>
      <c r="F1031" s="296"/>
      <c r="G1031" s="301"/>
      <c r="H1031" s="559"/>
      <c r="I1031" s="296"/>
      <c r="J1031" s="301"/>
      <c r="K1031" s="296"/>
      <c r="L1031" s="296"/>
      <c r="M1031" s="296"/>
      <c r="N1031" s="296"/>
      <c r="O1031" s="296"/>
      <c r="P1031" s="296"/>
      <c r="Q1031" s="296"/>
      <c r="R1031" s="296"/>
      <c r="S1031" s="296"/>
      <c r="T1031" s="296"/>
      <c r="U1031" s="296"/>
      <c r="V1031" s="296"/>
      <c r="W1031" s="296"/>
    </row>
    <row r="1032" spans="1:23" ht="15.75" customHeight="1" x14ac:dyDescent="0.25">
      <c r="A1032" s="296"/>
      <c r="B1032" s="296"/>
      <c r="C1032" s="296"/>
      <c r="D1032" s="296"/>
      <c r="E1032" s="296"/>
      <c r="F1032" s="296"/>
      <c r="G1032" s="301"/>
      <c r="H1032" s="559"/>
      <c r="I1032" s="296"/>
      <c r="J1032" s="301"/>
      <c r="K1032" s="296"/>
      <c r="L1032" s="296"/>
      <c r="M1032" s="296"/>
      <c r="N1032" s="296"/>
      <c r="O1032" s="296"/>
      <c r="P1032" s="296"/>
      <c r="Q1032" s="296"/>
      <c r="R1032" s="296"/>
      <c r="S1032" s="296"/>
      <c r="T1032" s="296"/>
      <c r="U1032" s="296"/>
      <c r="V1032" s="296"/>
      <c r="W1032" s="296"/>
    </row>
    <row r="1033" spans="1:23" ht="15.75" customHeight="1" x14ac:dyDescent="0.25">
      <c r="A1033" s="296"/>
      <c r="B1033" s="296"/>
      <c r="C1033" s="296"/>
      <c r="D1033" s="296"/>
      <c r="E1033" s="296"/>
      <c r="F1033" s="296"/>
      <c r="G1033" s="301"/>
      <c r="H1033" s="559"/>
      <c r="I1033" s="296"/>
      <c r="J1033" s="301"/>
      <c r="K1033" s="296"/>
      <c r="L1033" s="296"/>
      <c r="M1033" s="296"/>
      <c r="N1033" s="296"/>
      <c r="O1033" s="296"/>
      <c r="P1033" s="296"/>
      <c r="Q1033" s="296"/>
      <c r="R1033" s="296"/>
      <c r="S1033" s="296"/>
      <c r="T1033" s="296"/>
      <c r="U1033" s="296"/>
      <c r="V1033" s="296"/>
      <c r="W1033" s="296"/>
    </row>
    <row r="1034" spans="1:23" ht="15.75" customHeight="1" x14ac:dyDescent="0.25">
      <c r="A1034" s="296"/>
      <c r="B1034" s="296"/>
      <c r="C1034" s="296"/>
      <c r="D1034" s="296"/>
      <c r="E1034" s="296"/>
      <c r="F1034" s="296"/>
      <c r="G1034" s="301"/>
      <c r="H1034" s="559"/>
      <c r="I1034" s="296"/>
      <c r="J1034" s="301"/>
      <c r="K1034" s="296"/>
      <c r="L1034" s="296"/>
      <c r="M1034" s="296"/>
      <c r="N1034" s="296"/>
      <c r="O1034" s="296"/>
      <c r="P1034" s="296"/>
      <c r="Q1034" s="296"/>
      <c r="R1034" s="296"/>
      <c r="S1034" s="296"/>
      <c r="T1034" s="296"/>
      <c r="U1034" s="296"/>
      <c r="V1034" s="296"/>
      <c r="W1034" s="296"/>
    </row>
    <row r="1035" spans="1:23" ht="15.75" customHeight="1" x14ac:dyDescent="0.25">
      <c r="A1035" s="296"/>
      <c r="B1035" s="296"/>
      <c r="C1035" s="296"/>
      <c r="D1035" s="296"/>
      <c r="E1035" s="296"/>
      <c r="F1035" s="296"/>
      <c r="G1035" s="301"/>
      <c r="H1035" s="559"/>
      <c r="I1035" s="296"/>
      <c r="J1035" s="301"/>
      <c r="K1035" s="296"/>
      <c r="L1035" s="296"/>
      <c r="M1035" s="296"/>
      <c r="N1035" s="296"/>
      <c r="O1035" s="296"/>
      <c r="P1035" s="296"/>
      <c r="Q1035" s="296"/>
      <c r="R1035" s="296"/>
      <c r="S1035" s="296"/>
      <c r="T1035" s="296"/>
      <c r="U1035" s="296"/>
      <c r="V1035" s="296"/>
      <c r="W1035" s="296"/>
    </row>
    <row r="1036" spans="1:23" ht="15.75" customHeight="1" x14ac:dyDescent="0.25">
      <c r="A1036" s="296"/>
      <c r="B1036" s="296"/>
      <c r="C1036" s="296"/>
      <c r="D1036" s="296"/>
      <c r="E1036" s="296"/>
      <c r="F1036" s="296"/>
      <c r="G1036" s="301"/>
      <c r="H1036" s="559"/>
      <c r="I1036" s="296"/>
      <c r="J1036" s="301"/>
      <c r="K1036" s="296"/>
      <c r="L1036" s="296"/>
      <c r="M1036" s="296"/>
      <c r="N1036" s="296"/>
      <c r="O1036" s="296"/>
      <c r="P1036" s="296"/>
      <c r="Q1036" s="296"/>
      <c r="R1036" s="296"/>
      <c r="S1036" s="296"/>
      <c r="T1036" s="296"/>
      <c r="U1036" s="296"/>
      <c r="V1036" s="296"/>
      <c r="W1036" s="296"/>
    </row>
    <row r="1037" spans="1:23" ht="15.75" customHeight="1" x14ac:dyDescent="0.25">
      <c r="A1037" s="296"/>
      <c r="B1037" s="296"/>
      <c r="C1037" s="296"/>
      <c r="D1037" s="296"/>
      <c r="E1037" s="296"/>
      <c r="F1037" s="296"/>
      <c r="G1037" s="301"/>
      <c r="H1037" s="559"/>
      <c r="I1037" s="296"/>
      <c r="J1037" s="301"/>
      <c r="K1037" s="296"/>
      <c r="L1037" s="296"/>
      <c r="M1037" s="296"/>
      <c r="N1037" s="296"/>
      <c r="O1037" s="296"/>
      <c r="P1037" s="296"/>
      <c r="Q1037" s="296"/>
      <c r="R1037" s="296"/>
      <c r="S1037" s="296"/>
      <c r="T1037" s="296"/>
      <c r="U1037" s="296"/>
      <c r="V1037" s="296"/>
      <c r="W1037" s="296"/>
    </row>
    <row r="1038" spans="1:23" ht="15.75" customHeight="1" x14ac:dyDescent="0.25">
      <c r="A1038" s="296"/>
      <c r="B1038" s="296"/>
      <c r="C1038" s="296"/>
      <c r="D1038" s="296"/>
      <c r="E1038" s="296"/>
      <c r="F1038" s="296"/>
      <c r="G1038" s="301"/>
      <c r="H1038" s="559"/>
      <c r="I1038" s="296"/>
      <c r="J1038" s="301"/>
      <c r="K1038" s="296"/>
      <c r="L1038" s="296"/>
      <c r="M1038" s="296"/>
      <c r="N1038" s="296"/>
      <c r="O1038" s="296"/>
      <c r="P1038" s="296"/>
      <c r="Q1038" s="296"/>
      <c r="R1038" s="296"/>
      <c r="S1038" s="296"/>
      <c r="T1038" s="296"/>
      <c r="U1038" s="296"/>
      <c r="V1038" s="296"/>
      <c r="W1038" s="296"/>
    </row>
    <row r="1039" spans="1:23" ht="15.75" customHeight="1" x14ac:dyDescent="0.25">
      <c r="A1039" s="296"/>
      <c r="B1039" s="296"/>
      <c r="C1039" s="296"/>
      <c r="D1039" s="296"/>
      <c r="E1039" s="296"/>
      <c r="F1039" s="296"/>
      <c r="G1039" s="301"/>
      <c r="H1039" s="559"/>
      <c r="I1039" s="296"/>
      <c r="J1039" s="301"/>
      <c r="K1039" s="296"/>
      <c r="L1039" s="296"/>
      <c r="M1039" s="296"/>
      <c r="N1039" s="296"/>
      <c r="O1039" s="296"/>
      <c r="P1039" s="296"/>
      <c r="Q1039" s="296"/>
      <c r="R1039" s="296"/>
      <c r="S1039" s="296"/>
      <c r="T1039" s="296"/>
      <c r="U1039" s="296"/>
      <c r="V1039" s="296"/>
      <c r="W1039" s="296"/>
    </row>
    <row r="1040" spans="1:23" ht="15.75" customHeight="1" x14ac:dyDescent="0.25">
      <c r="A1040" s="296"/>
      <c r="B1040" s="296"/>
      <c r="C1040" s="296"/>
      <c r="D1040" s="296"/>
      <c r="E1040" s="296"/>
      <c r="F1040" s="296"/>
      <c r="G1040" s="301"/>
      <c r="H1040" s="559"/>
      <c r="I1040" s="296"/>
      <c r="J1040" s="301"/>
      <c r="K1040" s="296"/>
      <c r="L1040" s="296"/>
      <c r="M1040" s="296"/>
      <c r="N1040" s="296"/>
      <c r="O1040" s="296"/>
      <c r="P1040" s="296"/>
      <c r="Q1040" s="296"/>
      <c r="R1040" s="296"/>
      <c r="S1040" s="296"/>
      <c r="T1040" s="296"/>
      <c r="U1040" s="296"/>
      <c r="V1040" s="296"/>
      <c r="W1040" s="296"/>
    </row>
    <row r="1041" spans="1:23" ht="15.75" customHeight="1" x14ac:dyDescent="0.25">
      <c r="A1041" s="296"/>
      <c r="B1041" s="296"/>
      <c r="C1041" s="296"/>
      <c r="D1041" s="296"/>
      <c r="E1041" s="296"/>
      <c r="F1041" s="296"/>
      <c r="G1041" s="301"/>
      <c r="H1041" s="559"/>
      <c r="I1041" s="296"/>
      <c r="J1041" s="301"/>
      <c r="K1041" s="296"/>
      <c r="L1041" s="296"/>
      <c r="M1041" s="296"/>
      <c r="N1041" s="296"/>
      <c r="O1041" s="296"/>
      <c r="P1041" s="296"/>
      <c r="Q1041" s="296"/>
      <c r="R1041" s="296"/>
      <c r="S1041" s="296"/>
      <c r="T1041" s="296"/>
      <c r="U1041" s="296"/>
      <c r="V1041" s="296"/>
      <c r="W1041" s="296"/>
    </row>
    <row r="1042" spans="1:23" ht="15.75" customHeight="1" x14ac:dyDescent="0.25">
      <c r="A1042" s="296"/>
      <c r="B1042" s="296"/>
      <c r="C1042" s="296"/>
      <c r="D1042" s="296"/>
      <c r="E1042" s="296"/>
      <c r="F1042" s="296"/>
      <c r="G1042" s="301"/>
      <c r="H1042" s="559"/>
      <c r="I1042" s="296"/>
      <c r="J1042" s="301"/>
      <c r="K1042" s="296"/>
      <c r="L1042" s="296"/>
      <c r="M1042" s="296"/>
      <c r="N1042" s="296"/>
      <c r="O1042" s="296"/>
      <c r="P1042" s="296"/>
      <c r="Q1042" s="296"/>
      <c r="R1042" s="296"/>
      <c r="S1042" s="296"/>
      <c r="T1042" s="296"/>
      <c r="U1042" s="296"/>
      <c r="V1042" s="296"/>
      <c r="W1042" s="296"/>
    </row>
  </sheetData>
  <hyperlinks>
    <hyperlink ref="J2" location="'TỔNG HỢP'!A1" display="MỤC LỤC" xr:uid="{00000000-0004-0000-2A00-000000000000}"/>
  </hyperlinks>
  <printOptions gridLines="1"/>
  <pageMargins left="0.25" right="0.25" top="0.75" bottom="0.75" header="0" footer="0"/>
  <pageSetup paperSize="9" scale="33"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Z1032"/>
  <sheetViews>
    <sheetView zoomScaleNormal="100" workbookViewId="0">
      <selection activeCell="J2" sqref="J2"/>
    </sheetView>
  </sheetViews>
  <sheetFormatPr defaultColWidth="14.42578125" defaultRowHeight="15" customHeight="1" x14ac:dyDescent="0.25"/>
  <cols>
    <col min="1" max="1" width="7.7109375" style="560" customWidth="1"/>
    <col min="2" max="2" width="45.7109375" style="560" customWidth="1"/>
    <col min="3" max="3" width="14" style="560" customWidth="1"/>
    <col min="4" max="4" width="21.42578125" style="560" customWidth="1"/>
    <col min="5" max="5" width="11.140625" style="560" customWidth="1"/>
    <col min="6" max="6" width="15.5703125" style="560" customWidth="1"/>
    <col min="7" max="7" width="16.28515625" style="560" customWidth="1"/>
    <col min="8" max="8" width="12.42578125" style="698" customWidth="1"/>
    <col min="9" max="9" width="15" style="560" customWidth="1"/>
    <col min="10" max="10" width="13.7109375" style="560" customWidth="1"/>
    <col min="11" max="11" width="21.28515625" style="560" customWidth="1"/>
    <col min="12" max="12" width="21.42578125" style="560" customWidth="1"/>
    <col min="13" max="26" width="8.7109375" style="560" customWidth="1"/>
    <col min="27" max="16384" width="14.42578125" style="560"/>
  </cols>
  <sheetData>
    <row r="1" spans="1:26" x14ac:dyDescent="0.25">
      <c r="A1" s="504"/>
      <c r="F1" s="561"/>
      <c r="H1" s="693"/>
      <c r="I1" s="504"/>
    </row>
    <row r="2" spans="1:26" ht="40.5" customHeight="1" x14ac:dyDescent="0.25">
      <c r="A2" s="562" t="s">
        <v>281</v>
      </c>
      <c r="B2" s="562" t="s">
        <v>282</v>
      </c>
      <c r="C2" s="563" t="s">
        <v>283</v>
      </c>
      <c r="D2" s="564" t="s">
        <v>417</v>
      </c>
      <c r="E2" s="565" t="s">
        <v>418</v>
      </c>
      <c r="F2" s="566" t="s">
        <v>419</v>
      </c>
      <c r="G2" s="567" t="s">
        <v>420</v>
      </c>
      <c r="H2" s="694" t="s">
        <v>288</v>
      </c>
      <c r="I2" s="568" t="s">
        <v>289</v>
      </c>
      <c r="J2" s="306" t="s">
        <v>421</v>
      </c>
      <c r="K2" s="471"/>
      <c r="L2" s="471"/>
      <c r="M2" s="471"/>
      <c r="N2" s="471"/>
      <c r="O2" s="471"/>
      <c r="P2" s="471"/>
      <c r="Q2" s="471"/>
      <c r="R2" s="471"/>
      <c r="S2" s="471"/>
      <c r="T2" s="471"/>
      <c r="U2" s="471"/>
      <c r="V2" s="471"/>
      <c r="W2" s="471"/>
      <c r="X2" s="471"/>
      <c r="Y2" s="471"/>
      <c r="Z2" s="471"/>
    </row>
    <row r="3" spans="1:26" ht="40.5" customHeight="1" x14ac:dyDescent="0.25">
      <c r="A3" s="569"/>
      <c r="B3" s="699" t="s">
        <v>125</v>
      </c>
      <c r="C3" s="570" t="s">
        <v>126</v>
      </c>
      <c r="D3" s="571">
        <f>VLOOKUP(C3,'TỔNG HỢP'!$C$4:$P$84,3,0)</f>
        <v>390000000</v>
      </c>
      <c r="E3" s="572"/>
      <c r="F3" s="573">
        <f>SUM(F4:F921)</f>
        <v>395308217.77777779</v>
      </c>
      <c r="G3" s="747">
        <f>D3-F3</f>
        <v>-5308217.777777791</v>
      </c>
      <c r="H3" s="695"/>
      <c r="I3" s="569"/>
      <c r="J3" s="574"/>
      <c r="K3" s="575">
        <f>F3/D3</f>
        <v>1.0136108148148149</v>
      </c>
      <c r="L3" s="574"/>
      <c r="M3" s="574"/>
      <c r="N3" s="574"/>
      <c r="O3" s="574"/>
      <c r="P3" s="574"/>
      <c r="Q3" s="574"/>
      <c r="R3" s="574"/>
      <c r="S3" s="574"/>
      <c r="T3" s="574"/>
      <c r="U3" s="574"/>
      <c r="V3" s="574"/>
      <c r="W3" s="574"/>
      <c r="X3" s="574"/>
      <c r="Y3" s="574"/>
      <c r="Z3" s="574"/>
    </row>
    <row r="4" spans="1:26" ht="16.5" x14ac:dyDescent="0.25">
      <c r="A4" s="471"/>
      <c r="B4" s="469" t="s">
        <v>1234</v>
      </c>
      <c r="C4" s="576"/>
      <c r="D4" s="577"/>
      <c r="E4" s="578"/>
      <c r="F4" s="578">
        <v>7962963</v>
      </c>
      <c r="G4" s="469"/>
      <c r="H4" s="696">
        <v>46105</v>
      </c>
      <c r="I4" s="471" t="s">
        <v>442</v>
      </c>
      <c r="J4" s="469"/>
      <c r="K4" s="469"/>
      <c r="L4" s="469"/>
      <c r="M4" s="469"/>
      <c r="N4" s="469"/>
      <c r="O4" s="469"/>
      <c r="P4" s="469"/>
      <c r="Q4" s="469"/>
      <c r="R4" s="469"/>
      <c r="S4" s="469"/>
      <c r="T4" s="469"/>
      <c r="U4" s="469"/>
      <c r="V4" s="469"/>
      <c r="W4" s="469"/>
      <c r="X4" s="469"/>
      <c r="Y4" s="469"/>
      <c r="Z4" s="469"/>
    </row>
    <row r="5" spans="1:26" ht="16.5" x14ac:dyDescent="0.25">
      <c r="A5" s="471"/>
      <c r="B5" s="469" t="s">
        <v>1235</v>
      </c>
      <c r="C5" s="576"/>
      <c r="D5" s="577"/>
      <c r="E5" s="578"/>
      <c r="F5" s="578">
        <v>78700000</v>
      </c>
      <c r="G5" s="469"/>
      <c r="H5" s="696">
        <v>46080</v>
      </c>
      <c r="I5" s="471" t="s">
        <v>442</v>
      </c>
      <c r="J5" s="469"/>
      <c r="K5" s="469"/>
      <c r="L5" s="469"/>
      <c r="M5" s="469"/>
      <c r="N5" s="469"/>
      <c r="O5" s="469"/>
      <c r="P5" s="469"/>
      <c r="Q5" s="469"/>
      <c r="R5" s="469"/>
      <c r="S5" s="469"/>
      <c r="T5" s="469"/>
      <c r="U5" s="469"/>
      <c r="V5" s="469"/>
      <c r="W5" s="469"/>
      <c r="X5" s="469"/>
      <c r="Y5" s="469"/>
      <c r="Z5" s="469"/>
    </row>
    <row r="6" spans="1:26" ht="15" customHeight="1" x14ac:dyDescent="0.25">
      <c r="B6" s="560" t="s">
        <v>1623</v>
      </c>
      <c r="D6" s="577"/>
      <c r="E6" s="578"/>
      <c r="F6" s="578">
        <v>4584129</v>
      </c>
      <c r="G6" s="469"/>
      <c r="H6" s="696">
        <v>46150</v>
      </c>
      <c r="I6" s="471" t="s">
        <v>1243</v>
      </c>
    </row>
    <row r="7" spans="1:26" ht="16.5" x14ac:dyDescent="0.25">
      <c r="A7" s="471"/>
      <c r="B7" s="469" t="s">
        <v>1624</v>
      </c>
      <c r="C7" s="576"/>
      <c r="D7" s="577"/>
      <c r="E7" s="578"/>
      <c r="F7" s="578">
        <v>36300000</v>
      </c>
      <c r="G7" s="469"/>
      <c r="H7" s="696">
        <v>46150</v>
      </c>
      <c r="I7" s="471" t="s">
        <v>442</v>
      </c>
      <c r="J7" s="469"/>
      <c r="K7" s="469"/>
      <c r="L7" s="469"/>
      <c r="M7" s="469"/>
      <c r="N7" s="469"/>
      <c r="O7" s="469"/>
      <c r="P7" s="469"/>
      <c r="Q7" s="469"/>
      <c r="R7" s="469"/>
      <c r="S7" s="469"/>
      <c r="T7" s="469"/>
      <c r="U7" s="469"/>
      <c r="V7" s="469"/>
      <c r="W7" s="469"/>
      <c r="X7" s="469"/>
      <c r="Y7" s="469"/>
      <c r="Z7" s="469"/>
    </row>
    <row r="8" spans="1:26" ht="16.5" x14ac:dyDescent="0.25">
      <c r="A8" s="471"/>
      <c r="B8" s="472" t="s">
        <v>1635</v>
      </c>
      <c r="C8" s="576"/>
      <c r="D8" s="577"/>
      <c r="E8" s="578"/>
      <c r="F8" s="578">
        <v>429630</v>
      </c>
      <c r="G8" s="469"/>
      <c r="H8" s="696">
        <v>46160</v>
      </c>
      <c r="I8" s="471" t="s">
        <v>442</v>
      </c>
      <c r="J8" s="469"/>
      <c r="K8" s="469"/>
      <c r="L8" s="469"/>
      <c r="M8" s="469"/>
      <c r="N8" s="469"/>
      <c r="O8" s="469"/>
      <c r="P8" s="469"/>
      <c r="Q8" s="469"/>
      <c r="R8" s="469"/>
      <c r="S8" s="469"/>
      <c r="T8" s="469"/>
      <c r="U8" s="469"/>
      <c r="V8" s="469"/>
      <c r="W8" s="469"/>
      <c r="X8" s="469"/>
      <c r="Y8" s="469"/>
      <c r="Z8" s="469"/>
    </row>
    <row r="9" spans="1:26" ht="16.5" x14ac:dyDescent="0.25">
      <c r="A9" s="471"/>
      <c r="B9" s="472" t="s">
        <v>1636</v>
      </c>
      <c r="C9" s="576"/>
      <c r="D9" s="577"/>
      <c r="E9" s="578"/>
      <c r="F9" s="578">
        <v>25409000</v>
      </c>
      <c r="G9" s="469"/>
      <c r="H9" s="696">
        <v>46160</v>
      </c>
      <c r="I9" s="471" t="s">
        <v>442</v>
      </c>
      <c r="J9" s="469"/>
      <c r="K9" s="469"/>
      <c r="L9" s="469"/>
      <c r="M9" s="469"/>
      <c r="N9" s="469"/>
      <c r="O9" s="469"/>
      <c r="P9" s="469"/>
      <c r="Q9" s="469"/>
      <c r="R9" s="469"/>
      <c r="S9" s="469"/>
      <c r="T9" s="469"/>
      <c r="U9" s="469"/>
      <c r="V9" s="469"/>
      <c r="W9" s="469"/>
      <c r="X9" s="469"/>
      <c r="Y9" s="469"/>
      <c r="Z9" s="469"/>
    </row>
    <row r="10" spans="1:26" ht="16.5" x14ac:dyDescent="0.25">
      <c r="A10" s="471"/>
      <c r="B10" s="472" t="s">
        <v>1674</v>
      </c>
      <c r="C10" s="576"/>
      <c r="D10" s="577"/>
      <c r="E10" s="578"/>
      <c r="F10" s="578">
        <v>4000000</v>
      </c>
      <c r="G10" s="469"/>
      <c r="H10" s="696">
        <v>46189</v>
      </c>
      <c r="I10" s="242" t="s">
        <v>451</v>
      </c>
      <c r="J10" s="469"/>
      <c r="K10" s="469"/>
      <c r="L10" s="469"/>
      <c r="M10" s="469"/>
      <c r="N10" s="469"/>
      <c r="O10" s="469"/>
      <c r="P10" s="469"/>
      <c r="Q10" s="469"/>
      <c r="R10" s="469"/>
      <c r="S10" s="469"/>
      <c r="T10" s="469"/>
      <c r="U10" s="469"/>
      <c r="V10" s="469"/>
      <c r="W10" s="469"/>
      <c r="X10" s="469"/>
      <c r="Y10" s="469"/>
      <c r="Z10" s="469"/>
    </row>
    <row r="11" spans="1:26" ht="16.5" x14ac:dyDescent="0.25">
      <c r="A11" s="471"/>
      <c r="B11" s="472" t="s">
        <v>1713</v>
      </c>
      <c r="C11" s="576"/>
      <c r="D11" s="577"/>
      <c r="E11" s="578"/>
      <c r="F11" s="578">
        <v>17916667</v>
      </c>
      <c r="G11" s="469"/>
      <c r="H11" s="696">
        <v>46207</v>
      </c>
      <c r="I11" s="242" t="s">
        <v>442</v>
      </c>
      <c r="J11" s="469"/>
      <c r="K11" s="469"/>
      <c r="L11" s="469"/>
      <c r="M11" s="469"/>
      <c r="N11" s="469"/>
      <c r="O11" s="469"/>
      <c r="P11" s="469"/>
      <c r="Q11" s="469"/>
      <c r="R11" s="469"/>
      <c r="S11" s="469"/>
      <c r="T11" s="469"/>
      <c r="U11" s="469"/>
      <c r="V11" s="469"/>
      <c r="W11" s="469"/>
      <c r="X11" s="469"/>
      <c r="Y11" s="469"/>
      <c r="Z11" s="469"/>
    </row>
    <row r="12" spans="1:26" ht="16.5" x14ac:dyDescent="0.25">
      <c r="A12" s="742"/>
      <c r="B12" s="546" t="s">
        <v>1714</v>
      </c>
      <c r="C12" s="743"/>
      <c r="D12" s="744"/>
      <c r="E12" s="745"/>
      <c r="F12" s="745">
        <v>160600000</v>
      </c>
      <c r="G12" s="545" t="s">
        <v>1762</v>
      </c>
      <c r="H12" s="746">
        <v>46231</v>
      </c>
      <c r="I12" s="545" t="s">
        <v>1761</v>
      </c>
      <c r="J12" s="469"/>
      <c r="K12" s="469"/>
      <c r="L12" s="469"/>
      <c r="M12" s="469"/>
      <c r="N12" s="469"/>
      <c r="O12" s="469"/>
      <c r="P12" s="469"/>
      <c r="Q12" s="469"/>
      <c r="R12" s="469"/>
      <c r="S12" s="469"/>
      <c r="T12" s="469"/>
      <c r="U12" s="469"/>
      <c r="V12" s="469"/>
      <c r="W12" s="469"/>
      <c r="X12" s="469"/>
      <c r="Y12" s="469"/>
      <c r="Z12" s="469"/>
    </row>
    <row r="13" spans="1:26" ht="16.5" x14ac:dyDescent="0.25">
      <c r="A13" s="742"/>
      <c r="B13" s="738" t="s">
        <v>1238</v>
      </c>
      <c r="C13" s="743"/>
      <c r="D13" s="744"/>
      <c r="E13" s="745"/>
      <c r="F13" s="745">
        <v>53555524</v>
      </c>
      <c r="G13" s="545" t="s">
        <v>1762</v>
      </c>
      <c r="H13" s="746">
        <v>46231</v>
      </c>
      <c r="I13" s="545" t="s">
        <v>1761</v>
      </c>
      <c r="J13" s="469"/>
      <c r="K13" s="469"/>
      <c r="L13" s="469"/>
      <c r="M13" s="469"/>
      <c r="N13" s="469"/>
      <c r="O13" s="469"/>
      <c r="P13" s="469"/>
      <c r="Q13" s="469"/>
      <c r="R13" s="469"/>
      <c r="S13" s="469"/>
      <c r="T13" s="469"/>
      <c r="U13" s="469"/>
      <c r="V13" s="469"/>
      <c r="W13" s="469"/>
      <c r="X13" s="469"/>
      <c r="Y13" s="469"/>
      <c r="Z13" s="469"/>
    </row>
    <row r="14" spans="1:26" ht="16.5" x14ac:dyDescent="0.25">
      <c r="A14" s="471"/>
      <c r="B14" s="472" t="s">
        <v>1763</v>
      </c>
      <c r="C14" s="576"/>
      <c r="D14" s="577"/>
      <c r="E14" s="578"/>
      <c r="F14" s="578">
        <v>4322527</v>
      </c>
      <c r="G14" s="469"/>
      <c r="H14" s="696">
        <v>46268</v>
      </c>
      <c r="I14" s="242" t="s">
        <v>1495</v>
      </c>
      <c r="J14" s="469"/>
      <c r="K14" s="469"/>
      <c r="L14" s="469"/>
      <c r="M14" s="469"/>
      <c r="N14" s="469"/>
      <c r="O14" s="469"/>
      <c r="P14" s="469"/>
      <c r="Q14" s="469"/>
      <c r="R14" s="469"/>
      <c r="S14" s="469"/>
      <c r="T14" s="469"/>
      <c r="U14" s="469"/>
      <c r="V14" s="469"/>
      <c r="W14" s="469"/>
      <c r="X14" s="469"/>
      <c r="Y14" s="469"/>
      <c r="Z14" s="469"/>
    </row>
    <row r="15" spans="1:26" ht="16.5" x14ac:dyDescent="0.25">
      <c r="A15" s="471"/>
      <c r="B15" s="472" t="s">
        <v>1816</v>
      </c>
      <c r="C15" s="576"/>
      <c r="D15" s="577"/>
      <c r="E15" s="578"/>
      <c r="F15" s="578">
        <f>1650000/1.08</f>
        <v>1527777.7777777778</v>
      </c>
      <c r="G15" s="469"/>
      <c r="H15" s="696"/>
      <c r="I15" s="471"/>
      <c r="J15" s="469"/>
      <c r="K15" s="469"/>
      <c r="L15" s="469"/>
      <c r="M15" s="469"/>
      <c r="N15" s="469"/>
      <c r="O15" s="469"/>
      <c r="P15" s="469"/>
      <c r="Q15" s="469"/>
      <c r="R15" s="469"/>
      <c r="S15" s="469"/>
      <c r="T15" s="469"/>
      <c r="U15" s="469"/>
      <c r="V15" s="469"/>
      <c r="W15" s="469"/>
      <c r="X15" s="469"/>
      <c r="Y15" s="469"/>
      <c r="Z15" s="469"/>
    </row>
    <row r="16" spans="1:26" ht="16.5" x14ac:dyDescent="0.25">
      <c r="A16" s="471"/>
      <c r="B16" s="579"/>
      <c r="C16" s="576"/>
      <c r="D16" s="577"/>
      <c r="E16" s="578"/>
      <c r="F16" s="578"/>
      <c r="G16" s="469"/>
      <c r="H16" s="696"/>
      <c r="I16" s="471"/>
      <c r="J16" s="469"/>
      <c r="K16" s="469"/>
      <c r="L16" s="469"/>
      <c r="M16" s="469"/>
      <c r="N16" s="469"/>
      <c r="O16" s="469"/>
      <c r="P16" s="469"/>
      <c r="Q16" s="469"/>
      <c r="R16" s="469"/>
      <c r="S16" s="469"/>
      <c r="T16" s="469"/>
      <c r="U16" s="469"/>
      <c r="V16" s="469"/>
      <c r="W16" s="469"/>
      <c r="X16" s="469"/>
      <c r="Y16" s="469"/>
      <c r="Z16" s="469"/>
    </row>
    <row r="17" spans="1:26" ht="16.5" x14ac:dyDescent="0.25">
      <c r="A17" s="471"/>
      <c r="B17" s="579"/>
      <c r="C17" s="576"/>
      <c r="D17" s="577"/>
      <c r="E17" s="578"/>
      <c r="F17" s="578"/>
      <c r="G17" s="469"/>
      <c r="H17" s="696"/>
      <c r="I17" s="471"/>
      <c r="J17" s="469"/>
      <c r="K17" s="469"/>
      <c r="L17" s="469"/>
      <c r="M17" s="469"/>
      <c r="N17" s="469"/>
      <c r="O17" s="469"/>
      <c r="P17" s="469"/>
      <c r="Q17" s="469"/>
      <c r="R17" s="469"/>
      <c r="S17" s="469"/>
      <c r="T17" s="469"/>
      <c r="U17" s="469"/>
      <c r="V17" s="469"/>
      <c r="W17" s="469"/>
      <c r="X17" s="469"/>
      <c r="Y17" s="469"/>
      <c r="Z17" s="469"/>
    </row>
    <row r="18" spans="1:26" ht="16.5" x14ac:dyDescent="0.25">
      <c r="A18" s="471"/>
      <c r="B18" s="579"/>
      <c r="C18" s="576"/>
      <c r="D18" s="577"/>
      <c r="E18" s="578"/>
      <c r="F18" s="578"/>
      <c r="G18" s="469"/>
      <c r="H18" s="696"/>
      <c r="I18" s="471"/>
      <c r="J18" s="469"/>
      <c r="K18" s="469"/>
      <c r="L18" s="469"/>
      <c r="M18" s="469"/>
      <c r="N18" s="469"/>
      <c r="O18" s="469"/>
      <c r="P18" s="469"/>
      <c r="Q18" s="469"/>
      <c r="R18" s="469"/>
      <c r="S18" s="469"/>
      <c r="T18" s="469"/>
      <c r="U18" s="469"/>
      <c r="V18" s="469"/>
      <c r="W18" s="469"/>
      <c r="X18" s="469"/>
      <c r="Y18" s="469"/>
      <c r="Z18" s="469"/>
    </row>
    <row r="19" spans="1:26" ht="16.5" x14ac:dyDescent="0.25">
      <c r="A19" s="471"/>
      <c r="B19" s="579"/>
      <c r="C19" s="576"/>
      <c r="D19" s="577"/>
      <c r="E19" s="578"/>
      <c r="F19" s="578"/>
      <c r="G19" s="469"/>
      <c r="H19" s="696"/>
      <c r="I19" s="471"/>
      <c r="J19" s="469"/>
      <c r="K19" s="469"/>
      <c r="L19" s="469"/>
      <c r="M19" s="469"/>
      <c r="N19" s="469"/>
      <c r="O19" s="469"/>
      <c r="P19" s="469"/>
      <c r="Q19" s="469"/>
      <c r="R19" s="469"/>
      <c r="S19" s="469"/>
      <c r="T19" s="469"/>
      <c r="U19" s="469"/>
      <c r="V19" s="469"/>
      <c r="W19" s="469"/>
      <c r="X19" s="469"/>
      <c r="Y19" s="469"/>
      <c r="Z19" s="469"/>
    </row>
    <row r="20" spans="1:26" ht="16.5" x14ac:dyDescent="0.25">
      <c r="A20" s="471"/>
      <c r="B20" s="579"/>
      <c r="C20" s="576"/>
      <c r="D20" s="577"/>
      <c r="E20" s="578"/>
      <c r="F20" s="578"/>
      <c r="G20" s="469"/>
      <c r="H20" s="696"/>
      <c r="I20" s="471"/>
      <c r="J20" s="469"/>
      <c r="K20" s="469"/>
      <c r="L20" s="469"/>
      <c r="M20" s="469"/>
      <c r="N20" s="469"/>
      <c r="O20" s="469"/>
      <c r="P20" s="469"/>
      <c r="Q20" s="469"/>
      <c r="R20" s="469"/>
      <c r="S20" s="469"/>
      <c r="T20" s="469"/>
      <c r="U20" s="469"/>
      <c r="V20" s="469"/>
      <c r="W20" s="469"/>
      <c r="X20" s="469"/>
      <c r="Y20" s="469"/>
      <c r="Z20" s="469"/>
    </row>
    <row r="21" spans="1:26" ht="16.5" x14ac:dyDescent="0.25">
      <c r="A21" s="471"/>
      <c r="B21" s="579"/>
      <c r="C21" s="576"/>
      <c r="D21" s="577"/>
      <c r="E21" s="578"/>
      <c r="F21" s="578"/>
      <c r="G21" s="469"/>
      <c r="H21" s="696"/>
      <c r="I21" s="471"/>
      <c r="J21" s="469"/>
      <c r="K21" s="469"/>
      <c r="L21" s="469"/>
      <c r="M21" s="469"/>
      <c r="N21" s="469"/>
      <c r="O21" s="469"/>
      <c r="P21" s="469"/>
      <c r="Q21" s="469"/>
      <c r="R21" s="469"/>
      <c r="S21" s="469"/>
      <c r="T21" s="469"/>
      <c r="U21" s="469"/>
      <c r="V21" s="469"/>
      <c r="W21" s="469"/>
      <c r="X21" s="469"/>
      <c r="Y21" s="469"/>
      <c r="Z21" s="469"/>
    </row>
    <row r="22" spans="1:26" ht="16.5" x14ac:dyDescent="0.25">
      <c r="A22" s="471"/>
      <c r="B22" s="579"/>
      <c r="C22" s="576"/>
      <c r="D22" s="577"/>
      <c r="E22" s="578"/>
      <c r="F22" s="578"/>
      <c r="G22" s="469"/>
      <c r="H22" s="696"/>
      <c r="I22" s="471"/>
      <c r="J22" s="469"/>
      <c r="K22" s="469"/>
      <c r="L22" s="469"/>
      <c r="M22" s="469"/>
      <c r="N22" s="469"/>
      <c r="O22" s="469"/>
      <c r="P22" s="469"/>
      <c r="Q22" s="469"/>
      <c r="R22" s="469"/>
      <c r="S22" s="469"/>
      <c r="T22" s="469"/>
      <c r="U22" s="469"/>
      <c r="V22" s="469"/>
      <c r="W22" s="469"/>
      <c r="X22" s="469"/>
      <c r="Y22" s="469"/>
      <c r="Z22" s="469"/>
    </row>
    <row r="23" spans="1:26" ht="16.5" x14ac:dyDescent="0.25">
      <c r="A23" s="471"/>
      <c r="B23" s="579"/>
      <c r="C23" s="576"/>
      <c r="D23" s="577"/>
      <c r="E23" s="578"/>
      <c r="F23" s="578"/>
      <c r="G23" s="469"/>
      <c r="H23" s="696"/>
      <c r="I23" s="471"/>
      <c r="J23" s="469"/>
      <c r="K23" s="469"/>
      <c r="L23" s="469"/>
      <c r="M23" s="469"/>
      <c r="N23" s="469"/>
      <c r="O23" s="469"/>
      <c r="P23" s="469"/>
      <c r="Q23" s="469"/>
      <c r="R23" s="469"/>
      <c r="S23" s="469"/>
      <c r="T23" s="469"/>
      <c r="U23" s="469"/>
      <c r="V23" s="469"/>
      <c r="W23" s="469"/>
      <c r="X23" s="469"/>
      <c r="Y23" s="469"/>
      <c r="Z23" s="469"/>
    </row>
    <row r="24" spans="1:26" ht="16.5" x14ac:dyDescent="0.25">
      <c r="A24" s="471"/>
      <c r="B24" s="579"/>
      <c r="C24" s="576"/>
      <c r="D24" s="577"/>
      <c r="E24" s="578"/>
      <c r="F24" s="578"/>
      <c r="G24" s="469"/>
      <c r="H24" s="696"/>
      <c r="I24" s="471"/>
      <c r="J24" s="469"/>
      <c r="K24" s="469"/>
      <c r="L24" s="469"/>
      <c r="M24" s="469"/>
      <c r="N24" s="469"/>
      <c r="O24" s="469"/>
      <c r="P24" s="469"/>
      <c r="Q24" s="469"/>
      <c r="R24" s="469"/>
      <c r="S24" s="469"/>
      <c r="T24" s="469"/>
      <c r="U24" s="469"/>
      <c r="V24" s="469"/>
      <c r="W24" s="469"/>
      <c r="X24" s="469"/>
      <c r="Y24" s="469"/>
      <c r="Z24" s="469"/>
    </row>
    <row r="25" spans="1:26" ht="16.5" x14ac:dyDescent="0.25">
      <c r="A25" s="471"/>
      <c r="B25" s="579"/>
      <c r="C25" s="576"/>
      <c r="D25" s="577"/>
      <c r="E25" s="578"/>
      <c r="F25" s="578"/>
      <c r="G25" s="469"/>
      <c r="H25" s="696"/>
      <c r="I25" s="471"/>
      <c r="J25" s="469"/>
      <c r="K25" s="469"/>
      <c r="L25" s="469"/>
      <c r="M25" s="469"/>
      <c r="N25" s="469"/>
      <c r="O25" s="469"/>
      <c r="P25" s="469"/>
      <c r="Q25" s="469"/>
      <c r="R25" s="469"/>
      <c r="S25" s="469"/>
      <c r="T25" s="469"/>
      <c r="U25" s="469"/>
      <c r="V25" s="469"/>
      <c r="W25" s="469"/>
      <c r="X25" s="469"/>
      <c r="Y25" s="469"/>
      <c r="Z25" s="469"/>
    </row>
    <row r="26" spans="1:26" ht="16.5" x14ac:dyDescent="0.25">
      <c r="A26" s="471"/>
      <c r="B26" s="579"/>
      <c r="C26" s="576"/>
      <c r="D26" s="577"/>
      <c r="E26" s="578"/>
      <c r="F26" s="578"/>
      <c r="G26" s="469"/>
      <c r="H26" s="696"/>
      <c r="I26" s="471"/>
      <c r="J26" s="469"/>
      <c r="K26" s="469"/>
      <c r="L26" s="469"/>
      <c r="M26" s="469"/>
      <c r="N26" s="469"/>
      <c r="O26" s="469"/>
      <c r="P26" s="469"/>
      <c r="Q26" s="469"/>
      <c r="R26" s="469"/>
      <c r="S26" s="469"/>
      <c r="T26" s="469"/>
      <c r="U26" s="469"/>
      <c r="V26" s="469"/>
      <c r="W26" s="469"/>
      <c r="X26" s="469"/>
      <c r="Y26" s="469"/>
      <c r="Z26" s="469"/>
    </row>
    <row r="27" spans="1:26" ht="16.5" x14ac:dyDescent="0.25">
      <c r="A27" s="471"/>
      <c r="B27" s="579"/>
      <c r="C27" s="576"/>
      <c r="D27" s="577"/>
      <c r="E27" s="578"/>
      <c r="F27" s="578"/>
      <c r="G27" s="469"/>
      <c r="H27" s="696"/>
      <c r="I27" s="471"/>
      <c r="J27" s="469"/>
      <c r="K27" s="469"/>
      <c r="L27" s="469"/>
      <c r="M27" s="469"/>
      <c r="N27" s="469"/>
      <c r="O27" s="469"/>
      <c r="P27" s="469"/>
      <c r="Q27" s="469"/>
      <c r="R27" s="469"/>
      <c r="S27" s="469"/>
      <c r="T27" s="469"/>
      <c r="U27" s="469"/>
      <c r="V27" s="469"/>
      <c r="W27" s="469"/>
      <c r="X27" s="469"/>
      <c r="Y27" s="469"/>
      <c r="Z27" s="469"/>
    </row>
    <row r="28" spans="1:26" ht="16.5" x14ac:dyDescent="0.25">
      <c r="A28" s="471"/>
      <c r="B28" s="579"/>
      <c r="C28" s="576"/>
      <c r="D28" s="577"/>
      <c r="E28" s="578"/>
      <c r="F28" s="578"/>
      <c r="G28" s="469"/>
      <c r="H28" s="696"/>
      <c r="I28" s="471"/>
      <c r="J28" s="469"/>
      <c r="K28" s="469"/>
      <c r="L28" s="469"/>
      <c r="M28" s="469"/>
      <c r="N28" s="469"/>
      <c r="O28" s="469"/>
      <c r="P28" s="469"/>
      <c r="Q28" s="469"/>
      <c r="R28" s="469"/>
      <c r="S28" s="469"/>
      <c r="T28" s="469"/>
      <c r="U28" s="469"/>
      <c r="V28" s="469"/>
      <c r="W28" s="469"/>
      <c r="X28" s="469"/>
      <c r="Y28" s="469"/>
      <c r="Z28" s="469"/>
    </row>
    <row r="29" spans="1:26" ht="16.5" x14ac:dyDescent="0.25">
      <c r="A29" s="471"/>
      <c r="B29" s="579"/>
      <c r="C29" s="576"/>
      <c r="D29" s="577"/>
      <c r="E29" s="578"/>
      <c r="F29" s="578"/>
      <c r="G29" s="469"/>
      <c r="H29" s="696"/>
      <c r="I29" s="471"/>
      <c r="J29" s="469"/>
      <c r="K29" s="469"/>
      <c r="L29" s="469"/>
      <c r="M29" s="469"/>
      <c r="N29" s="469"/>
      <c r="O29" s="469"/>
      <c r="P29" s="469"/>
      <c r="Q29" s="469"/>
      <c r="R29" s="469"/>
      <c r="S29" s="469"/>
      <c r="T29" s="469"/>
      <c r="U29" s="469"/>
      <c r="V29" s="469"/>
      <c r="W29" s="469"/>
      <c r="X29" s="469"/>
      <c r="Y29" s="469"/>
      <c r="Z29" s="469"/>
    </row>
    <row r="30" spans="1:26" ht="16.5" x14ac:dyDescent="0.25">
      <c r="A30" s="471"/>
      <c r="B30" s="579"/>
      <c r="C30" s="576"/>
      <c r="D30" s="577"/>
      <c r="E30" s="578"/>
      <c r="F30" s="578"/>
      <c r="G30" s="469"/>
      <c r="H30" s="696"/>
      <c r="I30" s="471"/>
      <c r="J30" s="469"/>
      <c r="K30" s="469"/>
      <c r="L30" s="469"/>
      <c r="M30" s="469"/>
      <c r="N30" s="469"/>
      <c r="O30" s="469"/>
      <c r="P30" s="469"/>
      <c r="Q30" s="469"/>
      <c r="R30" s="469"/>
      <c r="S30" s="469"/>
      <c r="T30" s="469"/>
      <c r="U30" s="469"/>
      <c r="V30" s="469"/>
      <c r="W30" s="469"/>
      <c r="X30" s="469"/>
      <c r="Y30" s="469"/>
      <c r="Z30" s="469"/>
    </row>
    <row r="31" spans="1:26" ht="16.5" x14ac:dyDescent="0.25">
      <c r="A31" s="471"/>
      <c r="B31" s="579"/>
      <c r="C31" s="576"/>
      <c r="D31" s="577"/>
      <c r="E31" s="578"/>
      <c r="F31" s="578"/>
      <c r="G31" s="469"/>
      <c r="H31" s="696"/>
      <c r="I31" s="471"/>
      <c r="J31" s="469"/>
      <c r="K31" s="469"/>
      <c r="L31" s="469"/>
      <c r="M31" s="469"/>
      <c r="N31" s="469"/>
      <c r="O31" s="469"/>
      <c r="P31" s="469"/>
      <c r="Q31" s="469"/>
      <c r="R31" s="469"/>
      <c r="S31" s="469"/>
      <c r="T31" s="469"/>
      <c r="U31" s="469"/>
      <c r="V31" s="469"/>
      <c r="W31" s="469"/>
      <c r="X31" s="469"/>
      <c r="Y31" s="469"/>
      <c r="Z31" s="469"/>
    </row>
    <row r="32" spans="1:26" ht="16.5" x14ac:dyDescent="0.25">
      <c r="A32" s="471"/>
      <c r="B32" s="579"/>
      <c r="C32" s="576"/>
      <c r="D32" s="577"/>
      <c r="E32" s="578"/>
      <c r="F32" s="578"/>
      <c r="G32" s="469"/>
      <c r="H32" s="696"/>
      <c r="I32" s="471"/>
      <c r="J32" s="469"/>
      <c r="K32" s="469"/>
      <c r="L32" s="469"/>
      <c r="M32" s="469"/>
      <c r="N32" s="469"/>
      <c r="O32" s="469"/>
      <c r="P32" s="469"/>
      <c r="Q32" s="469"/>
      <c r="R32" s="469"/>
      <c r="S32" s="469"/>
      <c r="T32" s="469"/>
      <c r="U32" s="469"/>
      <c r="V32" s="469"/>
      <c r="W32" s="469"/>
      <c r="X32" s="469"/>
      <c r="Y32" s="469"/>
      <c r="Z32" s="469"/>
    </row>
    <row r="33" spans="1:26" ht="16.5" x14ac:dyDescent="0.25">
      <c r="A33" s="471"/>
      <c r="B33" s="579"/>
      <c r="C33" s="576"/>
      <c r="D33" s="577"/>
      <c r="E33" s="578"/>
      <c r="F33" s="578"/>
      <c r="G33" s="469"/>
      <c r="H33" s="696"/>
      <c r="I33" s="471"/>
      <c r="J33" s="469"/>
      <c r="K33" s="469"/>
      <c r="L33" s="469"/>
      <c r="M33" s="469"/>
      <c r="N33" s="469"/>
      <c r="O33" s="469"/>
      <c r="P33" s="469"/>
      <c r="Q33" s="469"/>
      <c r="R33" s="469"/>
      <c r="S33" s="469"/>
      <c r="T33" s="469"/>
      <c r="U33" s="469"/>
      <c r="V33" s="469"/>
      <c r="W33" s="469"/>
      <c r="X33" s="469"/>
      <c r="Y33" s="469"/>
      <c r="Z33" s="469"/>
    </row>
    <row r="34" spans="1:26" ht="16.5" x14ac:dyDescent="0.25">
      <c r="A34" s="471"/>
      <c r="B34" s="579"/>
      <c r="C34" s="576"/>
      <c r="D34" s="577"/>
      <c r="E34" s="578"/>
      <c r="F34" s="578"/>
      <c r="G34" s="469"/>
      <c r="H34" s="696"/>
      <c r="I34" s="471"/>
      <c r="J34" s="469"/>
      <c r="K34" s="469"/>
      <c r="L34" s="469"/>
      <c r="M34" s="469"/>
      <c r="N34" s="469"/>
      <c r="O34" s="469"/>
      <c r="P34" s="469"/>
      <c r="Q34" s="469"/>
      <c r="R34" s="469"/>
      <c r="S34" s="469"/>
      <c r="T34" s="469"/>
      <c r="U34" s="469"/>
      <c r="V34" s="469"/>
      <c r="W34" s="469"/>
      <c r="X34" s="469"/>
      <c r="Y34" s="469"/>
      <c r="Z34" s="469"/>
    </row>
    <row r="35" spans="1:26" ht="16.5" x14ac:dyDescent="0.25">
      <c r="A35" s="471"/>
      <c r="B35" s="579"/>
      <c r="C35" s="576"/>
      <c r="D35" s="577"/>
      <c r="E35" s="578"/>
      <c r="F35" s="578"/>
      <c r="G35" s="469"/>
      <c r="H35" s="696"/>
      <c r="I35" s="471"/>
      <c r="J35" s="469"/>
      <c r="K35" s="469"/>
      <c r="L35" s="469"/>
      <c r="M35" s="469"/>
      <c r="N35" s="469"/>
      <c r="O35" s="469"/>
      <c r="P35" s="469"/>
      <c r="Q35" s="469"/>
      <c r="R35" s="469"/>
      <c r="S35" s="469"/>
      <c r="T35" s="469"/>
      <c r="U35" s="469"/>
      <c r="V35" s="469"/>
      <c r="W35" s="469"/>
      <c r="X35" s="469"/>
      <c r="Y35" s="469"/>
      <c r="Z35" s="469"/>
    </row>
    <row r="36" spans="1:26" ht="16.5" x14ac:dyDescent="0.25">
      <c r="A36" s="471"/>
      <c r="B36" s="469" t="s">
        <v>1236</v>
      </c>
      <c r="C36" s="576"/>
      <c r="D36" s="577"/>
      <c r="E36" s="578">
        <v>28500000</v>
      </c>
      <c r="F36" s="578"/>
      <c r="G36" s="469"/>
      <c r="H36" s="696">
        <v>45699</v>
      </c>
      <c r="I36" s="471" t="s">
        <v>900</v>
      </c>
      <c r="J36" s="469"/>
      <c r="K36" s="469"/>
      <c r="L36" s="469"/>
      <c r="M36" s="469"/>
      <c r="N36" s="469"/>
      <c r="O36" s="469"/>
      <c r="P36" s="469"/>
      <c r="Q36" s="469"/>
      <c r="R36" s="469"/>
      <c r="S36" s="469"/>
      <c r="T36" s="469"/>
      <c r="U36" s="469"/>
      <c r="V36" s="469"/>
      <c r="W36" s="469"/>
      <c r="X36" s="469"/>
      <c r="Y36" s="469"/>
      <c r="Z36" s="469"/>
    </row>
    <row r="37" spans="1:26" ht="16.5" x14ac:dyDescent="0.25">
      <c r="A37" s="471"/>
      <c r="B37" s="469" t="s">
        <v>1237</v>
      </c>
      <c r="C37" s="576"/>
      <c r="D37" s="577"/>
      <c r="E37" s="578">
        <v>900000</v>
      </c>
      <c r="F37" s="578"/>
      <c r="G37" s="469"/>
      <c r="H37" s="696">
        <v>45707</v>
      </c>
      <c r="I37" s="471" t="s">
        <v>666</v>
      </c>
      <c r="J37" s="469"/>
      <c r="K37" s="469"/>
      <c r="L37" s="469"/>
      <c r="M37" s="469"/>
      <c r="N37" s="469"/>
      <c r="O37" s="469"/>
      <c r="P37" s="469"/>
      <c r="Q37" s="469"/>
      <c r="R37" s="469"/>
      <c r="S37" s="469"/>
      <c r="T37" s="469"/>
      <c r="U37" s="469"/>
      <c r="V37" s="469"/>
      <c r="W37" s="469"/>
      <c r="X37" s="469"/>
      <c r="Y37" s="469"/>
      <c r="Z37" s="469"/>
    </row>
    <row r="38" spans="1:26" x14ac:dyDescent="0.25">
      <c r="A38" s="471"/>
      <c r="B38" s="560" t="s">
        <v>1238</v>
      </c>
      <c r="D38" s="577"/>
      <c r="E38" s="578">
        <v>41891041</v>
      </c>
      <c r="F38" s="578"/>
      <c r="G38" s="469"/>
      <c r="H38" s="696">
        <v>45772</v>
      </c>
      <c r="I38" s="471" t="s">
        <v>442</v>
      </c>
      <c r="J38" s="469"/>
      <c r="K38" s="469"/>
      <c r="L38" s="469"/>
      <c r="M38" s="469"/>
      <c r="N38" s="469"/>
      <c r="O38" s="469"/>
      <c r="P38" s="469"/>
      <c r="Q38" s="469"/>
      <c r="R38" s="469"/>
      <c r="S38" s="469"/>
      <c r="T38" s="469"/>
      <c r="U38" s="469"/>
      <c r="V38" s="469"/>
      <c r="W38" s="469"/>
      <c r="X38" s="469"/>
      <c r="Y38" s="469"/>
      <c r="Z38" s="469"/>
    </row>
    <row r="39" spans="1:26" ht="16.5" x14ac:dyDescent="0.25">
      <c r="A39" s="471"/>
      <c r="B39" s="469" t="s">
        <v>1239</v>
      </c>
      <c r="C39" s="576"/>
      <c r="D39" s="577"/>
      <c r="E39" s="578">
        <v>1360000</v>
      </c>
      <c r="F39" s="578"/>
      <c r="G39" s="469"/>
      <c r="H39" s="696">
        <v>45786</v>
      </c>
      <c r="I39" s="471" t="s">
        <v>442</v>
      </c>
      <c r="J39" s="469"/>
      <c r="K39" s="469"/>
      <c r="L39" s="469"/>
      <c r="M39" s="469"/>
      <c r="N39" s="469"/>
      <c r="O39" s="469"/>
      <c r="P39" s="469"/>
      <c r="Q39" s="469"/>
      <c r="R39" s="469"/>
      <c r="S39" s="469"/>
      <c r="T39" s="469"/>
      <c r="U39" s="469"/>
      <c r="V39" s="469"/>
      <c r="W39" s="469"/>
      <c r="X39" s="469"/>
      <c r="Y39" s="469"/>
      <c r="Z39" s="469"/>
    </row>
    <row r="40" spans="1:26" ht="16.5" x14ac:dyDescent="0.25">
      <c r="A40" s="471"/>
      <c r="B40" s="580" t="s">
        <v>1240</v>
      </c>
      <c r="C40" s="581"/>
      <c r="D40" s="582"/>
      <c r="E40" s="583">
        <f>203850000</f>
        <v>203850000</v>
      </c>
      <c r="F40" s="583"/>
      <c r="G40" s="580"/>
      <c r="H40" s="697">
        <v>45791</v>
      </c>
      <c r="I40" s="584" t="s">
        <v>442</v>
      </c>
      <c r="J40" s="469"/>
      <c r="K40" s="469"/>
      <c r="L40" s="469"/>
      <c r="M40" s="469"/>
      <c r="N40" s="469"/>
      <c r="O40" s="469"/>
      <c r="P40" s="469"/>
      <c r="Q40" s="469"/>
      <c r="R40" s="469"/>
      <c r="S40" s="469"/>
      <c r="T40" s="469"/>
      <c r="U40" s="469"/>
      <c r="V40" s="469"/>
      <c r="W40" s="469"/>
      <c r="X40" s="469"/>
      <c r="Y40" s="469"/>
      <c r="Z40" s="469"/>
    </row>
    <row r="41" spans="1:26" ht="16.5" x14ac:dyDescent="0.25">
      <c r="A41" s="471"/>
      <c r="B41" s="469" t="s">
        <v>1241</v>
      </c>
      <c r="C41" s="576"/>
      <c r="D41" s="577"/>
      <c r="E41" s="578">
        <v>9870000</v>
      </c>
      <c r="F41" s="578"/>
      <c r="G41" s="469"/>
      <c r="H41" s="696">
        <v>45813</v>
      </c>
      <c r="I41" s="471" t="s">
        <v>442</v>
      </c>
      <c r="J41" s="469"/>
      <c r="K41" s="469"/>
      <c r="L41" s="469"/>
      <c r="M41" s="469"/>
      <c r="N41" s="469"/>
      <c r="O41" s="469"/>
      <c r="P41" s="469"/>
      <c r="Q41" s="469"/>
      <c r="R41" s="469"/>
      <c r="S41" s="469"/>
      <c r="T41" s="469"/>
      <c r="U41" s="469"/>
      <c r="V41" s="469"/>
      <c r="W41" s="469"/>
      <c r="X41" s="469"/>
      <c r="Y41" s="469"/>
      <c r="Z41" s="469"/>
    </row>
    <row r="42" spans="1:26" ht="16.5" x14ac:dyDescent="0.25">
      <c r="A42" s="471"/>
      <c r="B42" s="469" t="s">
        <v>1242</v>
      </c>
      <c r="C42" s="576"/>
      <c r="D42" s="577"/>
      <c r="E42" s="578">
        <v>4470085</v>
      </c>
      <c r="F42" s="578"/>
      <c r="G42" s="469"/>
      <c r="H42" s="696">
        <v>45834</v>
      </c>
      <c r="I42" s="471" t="s">
        <v>1243</v>
      </c>
      <c r="J42" s="469"/>
      <c r="K42" s="469"/>
      <c r="L42" s="469"/>
      <c r="M42" s="469"/>
      <c r="N42" s="469"/>
      <c r="O42" s="469"/>
      <c r="P42" s="469"/>
      <c r="Q42" s="469"/>
      <c r="R42" s="469"/>
      <c r="S42" s="469"/>
      <c r="T42" s="469"/>
      <c r="U42" s="469"/>
      <c r="V42" s="469"/>
      <c r="W42" s="469"/>
      <c r="X42" s="469"/>
      <c r="Y42" s="469"/>
      <c r="Z42" s="469"/>
    </row>
    <row r="43" spans="1:26" ht="16.5" x14ac:dyDescent="0.25">
      <c r="A43" s="471"/>
      <c r="B43" s="580" t="s">
        <v>1244</v>
      </c>
      <c r="C43" s="581"/>
      <c r="D43" s="582"/>
      <c r="E43" s="583">
        <v>56580000</v>
      </c>
      <c r="F43" s="583"/>
      <c r="G43" s="580"/>
      <c r="H43" s="697">
        <v>45845</v>
      </c>
      <c r="I43" s="584" t="s">
        <v>442</v>
      </c>
      <c r="J43" s="469"/>
      <c r="K43" s="469"/>
      <c r="L43" s="469"/>
      <c r="M43" s="469"/>
      <c r="N43" s="469"/>
      <c r="O43" s="469"/>
      <c r="P43" s="469"/>
      <c r="Q43" s="469"/>
      <c r="R43" s="469"/>
      <c r="S43" s="469"/>
      <c r="T43" s="469"/>
      <c r="U43" s="469"/>
      <c r="V43" s="469"/>
      <c r="W43" s="469"/>
      <c r="X43" s="469"/>
      <c r="Y43" s="469"/>
      <c r="Z43" s="469"/>
    </row>
    <row r="44" spans="1:26" ht="16.5" x14ac:dyDescent="0.25">
      <c r="A44" s="471"/>
      <c r="B44" s="469" t="s">
        <v>1245</v>
      </c>
      <c r="C44" s="576"/>
      <c r="D44" s="577"/>
      <c r="E44" s="578">
        <v>60600000</v>
      </c>
      <c r="F44" s="578"/>
      <c r="G44" s="471" t="s">
        <v>1026</v>
      </c>
      <c r="H44" s="696">
        <v>45854</v>
      </c>
      <c r="I44" s="471" t="s">
        <v>565</v>
      </c>
      <c r="J44" s="469"/>
      <c r="K44" s="469"/>
      <c r="L44" s="469"/>
      <c r="M44" s="469"/>
      <c r="N44" s="469"/>
      <c r="O44" s="469"/>
      <c r="P44" s="469"/>
      <c r="Q44" s="469"/>
      <c r="R44" s="469"/>
      <c r="S44" s="469"/>
      <c r="T44" s="469"/>
      <c r="U44" s="469"/>
      <c r="V44" s="469"/>
      <c r="W44" s="469"/>
      <c r="X44" s="469"/>
      <c r="Y44" s="469"/>
      <c r="Z44" s="469"/>
    </row>
    <row r="45" spans="1:26" ht="16.5" x14ac:dyDescent="0.25">
      <c r="A45" s="471"/>
      <c r="B45" s="469" t="s">
        <v>1246</v>
      </c>
      <c r="C45" s="576"/>
      <c r="D45" s="577"/>
      <c r="E45" s="578">
        <v>1505000</v>
      </c>
      <c r="F45" s="578"/>
      <c r="G45" s="469"/>
      <c r="H45" s="696">
        <v>45862</v>
      </c>
      <c r="I45" s="471" t="s">
        <v>1076</v>
      </c>
      <c r="J45" s="469"/>
      <c r="K45" s="469"/>
      <c r="L45" s="469"/>
      <c r="M45" s="469"/>
      <c r="N45" s="469"/>
      <c r="O45" s="469"/>
      <c r="P45" s="469"/>
      <c r="Q45" s="469"/>
      <c r="R45" s="469"/>
      <c r="S45" s="469"/>
      <c r="T45" s="469"/>
      <c r="U45" s="469"/>
      <c r="V45" s="469"/>
      <c r="W45" s="469"/>
      <c r="X45" s="469"/>
      <c r="Y45" s="469"/>
      <c r="Z45" s="469"/>
    </row>
    <row r="46" spans="1:26" ht="16.5" x14ac:dyDescent="0.25">
      <c r="A46" s="471"/>
      <c r="B46" s="469" t="s">
        <v>1247</v>
      </c>
      <c r="C46" s="576"/>
      <c r="D46" s="577"/>
      <c r="E46" s="578">
        <v>78700000</v>
      </c>
      <c r="F46" s="578"/>
      <c r="G46" s="471" t="s">
        <v>1026</v>
      </c>
      <c r="H46" s="696">
        <v>45978</v>
      </c>
      <c r="I46" s="471" t="s">
        <v>1076</v>
      </c>
      <c r="J46" s="469"/>
      <c r="K46" s="469"/>
      <c r="L46" s="469"/>
      <c r="M46" s="469"/>
      <c r="N46" s="469"/>
      <c r="O46" s="469"/>
      <c r="P46" s="469"/>
      <c r="Q46" s="469"/>
      <c r="R46" s="469"/>
      <c r="S46" s="469"/>
      <c r="T46" s="469"/>
      <c r="U46" s="469"/>
      <c r="V46" s="469"/>
      <c r="W46" s="469"/>
      <c r="X46" s="469"/>
      <c r="Y46" s="469"/>
      <c r="Z46" s="469"/>
    </row>
    <row r="47" spans="1:26" x14ac:dyDescent="0.25">
      <c r="A47" s="471"/>
      <c r="B47" s="560" t="s">
        <v>1248</v>
      </c>
      <c r="E47" s="578">
        <v>700000</v>
      </c>
      <c r="F47" s="578"/>
      <c r="G47" s="471"/>
      <c r="H47" s="696">
        <v>45978</v>
      </c>
      <c r="I47" s="471" t="s">
        <v>1076</v>
      </c>
      <c r="J47" s="469"/>
      <c r="K47" s="469"/>
      <c r="L47" s="469"/>
      <c r="M47" s="469"/>
      <c r="N47" s="469"/>
      <c r="O47" s="469"/>
      <c r="P47" s="469"/>
      <c r="Q47" s="469"/>
      <c r="R47" s="469"/>
      <c r="S47" s="469"/>
      <c r="T47" s="469"/>
      <c r="U47" s="469"/>
      <c r="V47" s="469"/>
      <c r="W47" s="469"/>
      <c r="X47" s="469"/>
      <c r="Y47" s="469"/>
      <c r="Z47" s="469"/>
    </row>
    <row r="48" spans="1:26" ht="16.5" x14ac:dyDescent="0.25">
      <c r="A48" s="471"/>
      <c r="B48" s="472" t="s">
        <v>1249</v>
      </c>
      <c r="C48" s="576"/>
      <c r="D48" s="577"/>
      <c r="E48" s="578">
        <v>4625406</v>
      </c>
      <c r="F48" s="578"/>
      <c r="G48" s="469"/>
      <c r="H48" s="696">
        <v>45985</v>
      </c>
      <c r="I48" s="471" t="s">
        <v>779</v>
      </c>
      <c r="J48" s="469"/>
      <c r="K48" s="469"/>
      <c r="L48" s="469"/>
      <c r="M48" s="469"/>
      <c r="N48" s="469"/>
      <c r="O48" s="469"/>
      <c r="P48" s="469"/>
      <c r="Q48" s="469"/>
      <c r="R48" s="469"/>
      <c r="S48" s="469"/>
      <c r="T48" s="469"/>
      <c r="U48" s="469"/>
      <c r="V48" s="469"/>
      <c r="W48" s="469"/>
      <c r="X48" s="469"/>
      <c r="Y48" s="469"/>
      <c r="Z48" s="469"/>
    </row>
    <row r="49" spans="1:26" ht="16.5" x14ac:dyDescent="0.25">
      <c r="A49" s="471"/>
      <c r="B49" s="579" t="s">
        <v>1250</v>
      </c>
      <c r="C49" s="576" t="s">
        <v>327</v>
      </c>
      <c r="D49" s="577"/>
      <c r="E49" s="578">
        <f>30294000/1.08</f>
        <v>28050000</v>
      </c>
      <c r="F49" s="578"/>
      <c r="G49" s="469"/>
      <c r="H49" s="696">
        <v>45986</v>
      </c>
      <c r="I49" s="471" t="s">
        <v>442</v>
      </c>
      <c r="J49" s="469"/>
      <c r="K49" s="469"/>
      <c r="L49" s="469"/>
      <c r="M49" s="469"/>
      <c r="N49" s="469"/>
      <c r="O49" s="469"/>
      <c r="P49" s="469"/>
      <c r="Q49" s="469"/>
      <c r="R49" s="469"/>
      <c r="S49" s="469"/>
      <c r="T49" s="469"/>
      <c r="U49" s="469"/>
      <c r="V49" s="469"/>
      <c r="W49" s="469"/>
      <c r="X49" s="469"/>
      <c r="Y49" s="469"/>
      <c r="Z49" s="469"/>
    </row>
    <row r="50" spans="1:26" ht="16.5" x14ac:dyDescent="0.25">
      <c r="A50" s="471"/>
      <c r="B50" s="579" t="s">
        <v>1251</v>
      </c>
      <c r="C50" s="576"/>
      <c r="D50" s="577"/>
      <c r="E50" s="578">
        <v>132200000</v>
      </c>
      <c r="F50" s="578"/>
      <c r="G50" s="469"/>
      <c r="H50" s="696">
        <v>45987</v>
      </c>
      <c r="I50" s="471" t="s">
        <v>565</v>
      </c>
      <c r="J50" s="469"/>
      <c r="K50" s="469"/>
      <c r="L50" s="469"/>
      <c r="M50" s="469"/>
      <c r="N50" s="469"/>
      <c r="O50" s="469"/>
      <c r="P50" s="469"/>
      <c r="Q50" s="469"/>
      <c r="R50" s="469"/>
      <c r="S50" s="469"/>
      <c r="T50" s="469"/>
      <c r="U50" s="469"/>
      <c r="V50" s="469"/>
      <c r="W50" s="469"/>
      <c r="X50" s="469"/>
      <c r="Y50" s="469"/>
      <c r="Z50" s="469"/>
    </row>
    <row r="51" spans="1:26" ht="16.5" x14ac:dyDescent="0.25">
      <c r="A51" s="471"/>
      <c r="B51" s="579" t="s">
        <v>1252</v>
      </c>
      <c r="C51" s="576"/>
      <c r="D51" s="577"/>
      <c r="E51" s="578">
        <v>6574074</v>
      </c>
      <c r="F51" s="578"/>
      <c r="G51" s="469"/>
      <c r="H51" s="696">
        <v>46008</v>
      </c>
      <c r="I51" s="471" t="s">
        <v>1076</v>
      </c>
      <c r="J51" s="469"/>
      <c r="K51" s="469"/>
      <c r="L51" s="469"/>
      <c r="M51" s="469"/>
      <c r="N51" s="469"/>
      <c r="O51" s="469"/>
      <c r="P51" s="469"/>
      <c r="Q51" s="469"/>
      <c r="R51" s="469"/>
      <c r="S51" s="469"/>
      <c r="T51" s="469"/>
      <c r="U51" s="469"/>
      <c r="V51" s="469"/>
      <c r="W51" s="469"/>
      <c r="X51" s="469"/>
      <c r="Y51" s="469"/>
      <c r="Z51" s="469"/>
    </row>
    <row r="52" spans="1:26" ht="16.5" x14ac:dyDescent="0.25">
      <c r="A52" s="471"/>
      <c r="B52" s="579"/>
      <c r="C52" s="576"/>
      <c r="D52" s="577"/>
      <c r="E52" s="578"/>
      <c r="F52" s="578"/>
      <c r="G52" s="469"/>
      <c r="H52" s="696"/>
      <c r="I52" s="471"/>
      <c r="J52" s="469"/>
      <c r="K52" s="469"/>
      <c r="L52" s="469"/>
      <c r="M52" s="469"/>
      <c r="N52" s="469"/>
      <c r="O52" s="469"/>
      <c r="P52" s="469"/>
      <c r="Q52" s="469"/>
      <c r="R52" s="469"/>
      <c r="S52" s="469"/>
      <c r="T52" s="469"/>
      <c r="U52" s="469"/>
      <c r="V52" s="469"/>
      <c r="W52" s="469"/>
      <c r="X52" s="469"/>
      <c r="Y52" s="469"/>
      <c r="Z52" s="469"/>
    </row>
    <row r="53" spans="1:26" ht="45" x14ac:dyDescent="0.25">
      <c r="A53" s="471"/>
      <c r="B53" s="579" t="s">
        <v>1253</v>
      </c>
      <c r="C53" s="576"/>
      <c r="D53" s="577"/>
      <c r="E53" s="578">
        <v>765000</v>
      </c>
      <c r="F53" s="578"/>
      <c r="G53" s="469"/>
      <c r="H53" s="696">
        <v>45447</v>
      </c>
      <c r="I53" s="471" t="s">
        <v>664</v>
      </c>
      <c r="J53" s="469"/>
      <c r="K53" s="469"/>
      <c r="L53" s="469"/>
      <c r="M53" s="469"/>
      <c r="N53" s="469"/>
      <c r="O53" s="469"/>
      <c r="P53" s="469"/>
      <c r="Q53" s="469"/>
      <c r="R53" s="469"/>
      <c r="S53" s="469"/>
      <c r="T53" s="469"/>
      <c r="U53" s="469"/>
      <c r="V53" s="469"/>
      <c r="W53" s="469"/>
      <c r="X53" s="469"/>
      <c r="Y53" s="469"/>
      <c r="Z53" s="469"/>
    </row>
    <row r="54" spans="1:26" ht="15.75" customHeight="1" x14ac:dyDescent="0.25">
      <c r="A54" s="504"/>
      <c r="B54" s="560" t="s">
        <v>1254</v>
      </c>
      <c r="E54" s="561">
        <v>692000</v>
      </c>
      <c r="F54" s="561"/>
      <c r="H54" s="693">
        <v>45457</v>
      </c>
      <c r="I54" s="504" t="s">
        <v>442</v>
      </c>
    </row>
    <row r="55" spans="1:26" ht="15.75" customHeight="1" x14ac:dyDescent="0.25">
      <c r="A55" s="504"/>
      <c r="B55" s="560" t="s">
        <v>1255</v>
      </c>
      <c r="E55" s="561">
        <v>128100000</v>
      </c>
      <c r="F55" s="561"/>
      <c r="H55" s="693">
        <v>45463</v>
      </c>
      <c r="I55" s="504" t="s">
        <v>442</v>
      </c>
      <c r="J55" s="560" t="s">
        <v>1256</v>
      </c>
    </row>
    <row r="56" spans="1:26" ht="15.75" customHeight="1" x14ac:dyDescent="0.25">
      <c r="A56" s="504"/>
      <c r="B56" s="560" t="s">
        <v>1257</v>
      </c>
      <c r="E56" s="561">
        <v>313273800</v>
      </c>
      <c r="F56" s="561"/>
      <c r="H56" s="693">
        <v>45481</v>
      </c>
      <c r="I56" s="504" t="s">
        <v>442</v>
      </c>
    </row>
    <row r="57" spans="1:26" ht="15.75" customHeight="1" x14ac:dyDescent="0.25">
      <c r="A57" s="504"/>
      <c r="B57" s="560" t="s">
        <v>1258</v>
      </c>
      <c r="C57" s="560" t="s">
        <v>1259</v>
      </c>
      <c r="E57" s="561">
        <v>15300000</v>
      </c>
      <c r="F57" s="561"/>
      <c r="H57" s="693">
        <v>45509</v>
      </c>
      <c r="I57" s="504" t="s">
        <v>442</v>
      </c>
    </row>
    <row r="58" spans="1:26" ht="15.75" customHeight="1" x14ac:dyDescent="0.25">
      <c r="A58" s="504"/>
      <c r="B58" s="560" t="s">
        <v>1260</v>
      </c>
      <c r="E58" s="561">
        <v>12000000</v>
      </c>
      <c r="F58" s="561"/>
      <c r="H58" s="693">
        <v>45491</v>
      </c>
      <c r="I58" s="504" t="s">
        <v>442</v>
      </c>
    </row>
    <row r="59" spans="1:26" ht="15.75" customHeight="1" x14ac:dyDescent="0.25">
      <c r="A59" s="504"/>
      <c r="B59" s="560" t="s">
        <v>1261</v>
      </c>
      <c r="E59" s="561">
        <v>990000</v>
      </c>
      <c r="F59" s="561"/>
      <c r="H59" s="693">
        <v>45523</v>
      </c>
      <c r="I59" s="504" t="s">
        <v>583</v>
      </c>
    </row>
    <row r="60" spans="1:26" ht="15.75" customHeight="1" x14ac:dyDescent="0.25">
      <c r="A60" s="504"/>
      <c r="B60" s="560" t="s">
        <v>1262</v>
      </c>
      <c r="E60" s="561">
        <v>3210000</v>
      </c>
      <c r="F60" s="561"/>
      <c r="H60" s="693">
        <v>45530</v>
      </c>
      <c r="I60" s="504" t="s">
        <v>442</v>
      </c>
    </row>
    <row r="61" spans="1:26" ht="15.75" customHeight="1" x14ac:dyDescent="0.25">
      <c r="A61" s="504"/>
      <c r="B61" s="560" t="s">
        <v>1263</v>
      </c>
      <c r="E61" s="561"/>
      <c r="F61" s="561"/>
      <c r="G61" s="561">
        <v>1200000</v>
      </c>
      <c r="H61" s="693">
        <v>45552</v>
      </c>
      <c r="I61" s="504" t="s">
        <v>1076</v>
      </c>
    </row>
    <row r="62" spans="1:26" ht="15.75" customHeight="1" x14ac:dyDescent="0.25">
      <c r="A62" s="504"/>
      <c r="B62" s="560" t="s">
        <v>1264</v>
      </c>
      <c r="E62" s="561">
        <v>8981481</v>
      </c>
      <c r="F62" s="561"/>
      <c r="H62" s="693">
        <v>45547</v>
      </c>
      <c r="I62" s="504" t="s">
        <v>442</v>
      </c>
    </row>
    <row r="63" spans="1:26" ht="15.75" customHeight="1" x14ac:dyDescent="0.25">
      <c r="A63" s="504"/>
      <c r="B63" s="560" t="s">
        <v>1265</v>
      </c>
      <c r="E63" s="561"/>
      <c r="F63" s="561"/>
      <c r="G63" s="560">
        <v>980000</v>
      </c>
      <c r="H63" s="693">
        <v>45568</v>
      </c>
      <c r="I63" s="504" t="s">
        <v>666</v>
      </c>
    </row>
    <row r="64" spans="1:26" ht="15.75" customHeight="1" x14ac:dyDescent="0.25">
      <c r="A64" s="504"/>
      <c r="B64" s="560" t="s">
        <v>1266</v>
      </c>
      <c r="E64" s="561">
        <v>4780000</v>
      </c>
      <c r="F64" s="561"/>
      <c r="H64" s="693">
        <v>45594</v>
      </c>
      <c r="I64" s="504" t="s">
        <v>442</v>
      </c>
    </row>
    <row r="65" spans="1:9" ht="15.75" customHeight="1" x14ac:dyDescent="0.25">
      <c r="A65" s="504"/>
      <c r="B65" s="560" t="s">
        <v>1267</v>
      </c>
      <c r="E65" s="561">
        <v>186269760</v>
      </c>
      <c r="F65" s="561"/>
      <c r="H65" s="693">
        <v>45628</v>
      </c>
      <c r="I65" s="504" t="s">
        <v>442</v>
      </c>
    </row>
    <row r="66" spans="1:9" ht="15.75" customHeight="1" x14ac:dyDescent="0.25">
      <c r="A66" s="504"/>
      <c r="E66" s="561"/>
      <c r="F66" s="561"/>
      <c r="H66" s="693"/>
      <c r="I66" s="504"/>
    </row>
    <row r="67" spans="1:9" ht="15.75" customHeight="1" x14ac:dyDescent="0.25">
      <c r="A67" s="504"/>
      <c r="E67" s="561"/>
      <c r="F67" s="561"/>
      <c r="H67" s="693"/>
      <c r="I67" s="504"/>
    </row>
    <row r="68" spans="1:9" ht="15.75" customHeight="1" x14ac:dyDescent="0.25">
      <c r="A68" s="504"/>
      <c r="E68" s="561"/>
      <c r="F68" s="561"/>
      <c r="H68" s="693"/>
      <c r="I68" s="504"/>
    </row>
    <row r="69" spans="1:9" ht="15.75" customHeight="1" x14ac:dyDescent="0.25">
      <c r="A69" s="504"/>
      <c r="E69" s="561"/>
      <c r="F69" s="561"/>
      <c r="H69" s="693"/>
      <c r="I69" s="504"/>
    </row>
    <row r="70" spans="1:9" ht="15.75" customHeight="1" x14ac:dyDescent="0.25">
      <c r="A70" s="504"/>
      <c r="E70" s="561"/>
      <c r="F70" s="561"/>
      <c r="H70" s="693"/>
      <c r="I70" s="504"/>
    </row>
    <row r="71" spans="1:9" ht="15.75" customHeight="1" x14ac:dyDescent="0.25">
      <c r="A71" s="504"/>
      <c r="E71" s="561"/>
      <c r="F71" s="561"/>
      <c r="H71" s="693"/>
      <c r="I71" s="504"/>
    </row>
    <row r="72" spans="1:9" ht="15.75" customHeight="1" x14ac:dyDescent="0.25">
      <c r="A72" s="504"/>
      <c r="E72" s="561"/>
      <c r="F72" s="561"/>
      <c r="H72" s="693"/>
      <c r="I72" s="504"/>
    </row>
    <row r="73" spans="1:9" ht="15.75" customHeight="1" x14ac:dyDescent="0.25">
      <c r="A73" s="504"/>
      <c r="E73" s="561"/>
      <c r="F73" s="561"/>
      <c r="H73" s="693"/>
      <c r="I73" s="504"/>
    </row>
    <row r="74" spans="1:9" ht="15.75" customHeight="1" x14ac:dyDescent="0.25">
      <c r="A74" s="504"/>
      <c r="E74" s="561"/>
      <c r="F74" s="561"/>
      <c r="H74" s="693"/>
      <c r="I74" s="504"/>
    </row>
    <row r="75" spans="1:9" ht="15.75" customHeight="1" x14ac:dyDescent="0.25">
      <c r="A75" s="504"/>
      <c r="E75" s="561"/>
      <c r="F75" s="561"/>
      <c r="H75" s="693"/>
      <c r="I75" s="504"/>
    </row>
    <row r="76" spans="1:9" ht="15.75" customHeight="1" x14ac:dyDescent="0.25">
      <c r="A76" s="504"/>
      <c r="E76" s="561"/>
      <c r="F76" s="561"/>
      <c r="H76" s="693"/>
      <c r="I76" s="504"/>
    </row>
    <row r="77" spans="1:9" ht="15.75" customHeight="1" x14ac:dyDescent="0.25">
      <c r="A77" s="504"/>
      <c r="E77" s="561"/>
      <c r="F77" s="561"/>
      <c r="H77" s="693"/>
      <c r="I77" s="504"/>
    </row>
    <row r="78" spans="1:9" ht="15.75" customHeight="1" x14ac:dyDescent="0.25">
      <c r="A78" s="504"/>
      <c r="E78" s="561"/>
      <c r="F78" s="561"/>
      <c r="H78" s="693"/>
      <c r="I78" s="504"/>
    </row>
    <row r="79" spans="1:9" ht="15.75" customHeight="1" x14ac:dyDescent="0.25">
      <c r="A79" s="504"/>
      <c r="E79" s="561"/>
      <c r="F79" s="561"/>
      <c r="H79" s="693"/>
      <c r="I79" s="504"/>
    </row>
    <row r="80" spans="1:9" ht="15.75" customHeight="1" x14ac:dyDescent="0.25">
      <c r="A80" s="504"/>
      <c r="E80" s="561"/>
      <c r="F80" s="561"/>
      <c r="H80" s="693"/>
      <c r="I80" s="504"/>
    </row>
    <row r="81" spans="1:9" ht="15.75" customHeight="1" x14ac:dyDescent="0.25">
      <c r="A81" s="504"/>
      <c r="E81" s="561"/>
      <c r="F81" s="561"/>
      <c r="H81" s="693"/>
      <c r="I81" s="504"/>
    </row>
    <row r="82" spans="1:9" ht="15.75" customHeight="1" x14ac:dyDescent="0.25">
      <c r="A82" s="504"/>
      <c r="E82" s="561"/>
      <c r="F82" s="561"/>
      <c r="H82" s="693"/>
      <c r="I82" s="504"/>
    </row>
    <row r="83" spans="1:9" ht="15.75" customHeight="1" x14ac:dyDescent="0.25">
      <c r="A83" s="504"/>
      <c r="E83" s="561"/>
      <c r="F83" s="561"/>
      <c r="H83" s="693"/>
      <c r="I83" s="504"/>
    </row>
    <row r="84" spans="1:9" ht="15.75" customHeight="1" x14ac:dyDescent="0.25">
      <c r="A84" s="504"/>
      <c r="E84" s="561"/>
      <c r="F84" s="561"/>
      <c r="H84" s="693"/>
      <c r="I84" s="504"/>
    </row>
    <row r="85" spans="1:9" ht="15.75" customHeight="1" x14ac:dyDescent="0.25">
      <c r="A85" s="504"/>
      <c r="E85" s="561"/>
      <c r="F85" s="561"/>
      <c r="H85" s="693"/>
      <c r="I85" s="504"/>
    </row>
    <row r="86" spans="1:9" ht="15.75" customHeight="1" x14ac:dyDescent="0.25">
      <c r="A86" s="504"/>
      <c r="E86" s="561"/>
      <c r="F86" s="561"/>
      <c r="H86" s="693"/>
      <c r="I86" s="504"/>
    </row>
    <row r="87" spans="1:9" ht="15.75" customHeight="1" x14ac:dyDescent="0.25">
      <c r="A87" s="504"/>
      <c r="E87" s="561"/>
      <c r="F87" s="561"/>
      <c r="H87" s="693"/>
      <c r="I87" s="504"/>
    </row>
    <row r="88" spans="1:9" ht="15.75" customHeight="1" x14ac:dyDescent="0.25">
      <c r="A88" s="504"/>
      <c r="E88" s="561"/>
      <c r="F88" s="561"/>
      <c r="H88" s="693"/>
      <c r="I88" s="504"/>
    </row>
    <row r="89" spans="1:9" ht="15.75" customHeight="1" x14ac:dyDescent="0.25">
      <c r="A89" s="504"/>
      <c r="E89" s="561"/>
      <c r="F89" s="561"/>
      <c r="H89" s="693"/>
      <c r="I89" s="504"/>
    </row>
    <row r="90" spans="1:9" ht="15.75" customHeight="1" x14ac:dyDescent="0.25">
      <c r="A90" s="504"/>
      <c r="E90" s="561"/>
      <c r="F90" s="561"/>
      <c r="H90" s="693"/>
      <c r="I90" s="504"/>
    </row>
    <row r="91" spans="1:9" ht="15.75" customHeight="1" x14ac:dyDescent="0.25">
      <c r="A91" s="504"/>
      <c r="E91" s="561"/>
      <c r="F91" s="561"/>
      <c r="H91" s="693"/>
      <c r="I91" s="504"/>
    </row>
    <row r="92" spans="1:9" ht="15.75" customHeight="1" x14ac:dyDescent="0.25">
      <c r="A92" s="504"/>
      <c r="E92" s="561"/>
      <c r="F92" s="561"/>
      <c r="H92" s="693"/>
      <c r="I92" s="504"/>
    </row>
    <row r="93" spans="1:9" ht="15.75" customHeight="1" x14ac:dyDescent="0.25">
      <c r="A93" s="504"/>
      <c r="E93" s="561"/>
      <c r="F93" s="561"/>
      <c r="H93" s="693"/>
      <c r="I93" s="504"/>
    </row>
    <row r="94" spans="1:9" ht="15.75" customHeight="1" x14ac:dyDescent="0.25">
      <c r="A94" s="504"/>
      <c r="E94" s="561"/>
      <c r="F94" s="561"/>
      <c r="H94" s="693"/>
      <c r="I94" s="504"/>
    </row>
    <row r="95" spans="1:9" ht="15.75" customHeight="1" x14ac:dyDescent="0.25">
      <c r="A95" s="504"/>
      <c r="E95" s="561"/>
      <c r="F95" s="561"/>
      <c r="H95" s="693"/>
      <c r="I95" s="504"/>
    </row>
    <row r="96" spans="1:9" ht="15.75" customHeight="1" x14ac:dyDescent="0.25">
      <c r="A96" s="504"/>
      <c r="E96" s="561"/>
      <c r="F96" s="561"/>
      <c r="H96" s="693"/>
      <c r="I96" s="504"/>
    </row>
    <row r="97" spans="1:9" ht="15.75" customHeight="1" x14ac:dyDescent="0.25">
      <c r="A97" s="504"/>
      <c r="E97" s="561"/>
      <c r="F97" s="561"/>
      <c r="H97" s="693"/>
      <c r="I97" s="504"/>
    </row>
    <row r="98" spans="1:9" ht="15.75" customHeight="1" x14ac:dyDescent="0.25">
      <c r="A98" s="504"/>
      <c r="E98" s="561"/>
      <c r="F98" s="561"/>
      <c r="H98" s="693"/>
      <c r="I98" s="504"/>
    </row>
    <row r="99" spans="1:9" ht="15.75" customHeight="1" x14ac:dyDescent="0.25">
      <c r="A99" s="504"/>
      <c r="E99" s="561"/>
      <c r="F99" s="561"/>
      <c r="H99" s="693"/>
      <c r="I99" s="504"/>
    </row>
    <row r="100" spans="1:9" ht="15.75" customHeight="1" x14ac:dyDescent="0.25">
      <c r="A100" s="504"/>
      <c r="E100" s="561"/>
      <c r="F100" s="561"/>
      <c r="H100" s="693"/>
      <c r="I100" s="504"/>
    </row>
    <row r="101" spans="1:9" ht="15.75" customHeight="1" x14ac:dyDescent="0.25">
      <c r="A101" s="504"/>
      <c r="E101" s="561"/>
      <c r="F101" s="561"/>
      <c r="H101" s="693"/>
      <c r="I101" s="504"/>
    </row>
    <row r="102" spans="1:9" ht="15.75" customHeight="1" x14ac:dyDescent="0.25">
      <c r="A102" s="504"/>
      <c r="E102" s="561"/>
      <c r="F102" s="561"/>
      <c r="H102" s="693"/>
      <c r="I102" s="504"/>
    </row>
    <row r="103" spans="1:9" ht="15.75" customHeight="1" x14ac:dyDescent="0.25">
      <c r="A103" s="504"/>
      <c r="E103" s="561"/>
      <c r="F103" s="561"/>
      <c r="H103" s="693"/>
      <c r="I103" s="504"/>
    </row>
    <row r="104" spans="1:9" ht="15.75" customHeight="1" x14ac:dyDescent="0.25">
      <c r="A104" s="504"/>
      <c r="E104" s="561"/>
      <c r="F104" s="561"/>
      <c r="H104" s="693"/>
      <c r="I104" s="504"/>
    </row>
    <row r="105" spans="1:9" ht="15.75" customHeight="1" x14ac:dyDescent="0.25">
      <c r="A105" s="504"/>
      <c r="E105" s="561"/>
      <c r="F105" s="561"/>
      <c r="H105" s="693"/>
      <c r="I105" s="504"/>
    </row>
    <row r="106" spans="1:9" ht="15.75" customHeight="1" x14ac:dyDescent="0.25">
      <c r="A106" s="504"/>
      <c r="E106" s="561"/>
      <c r="F106" s="561"/>
      <c r="H106" s="693"/>
      <c r="I106" s="504"/>
    </row>
    <row r="107" spans="1:9" ht="15.75" customHeight="1" x14ac:dyDescent="0.25">
      <c r="A107" s="504"/>
      <c r="E107" s="561"/>
      <c r="F107" s="561"/>
      <c r="H107" s="693"/>
      <c r="I107" s="504"/>
    </row>
    <row r="108" spans="1:9" ht="15.75" customHeight="1" x14ac:dyDescent="0.25">
      <c r="A108" s="504"/>
      <c r="E108" s="561"/>
      <c r="F108" s="561"/>
      <c r="H108" s="693"/>
      <c r="I108" s="504"/>
    </row>
    <row r="109" spans="1:9" ht="15.75" customHeight="1" x14ac:dyDescent="0.25">
      <c r="A109" s="504"/>
      <c r="E109" s="561"/>
      <c r="F109" s="561"/>
      <c r="H109" s="693"/>
      <c r="I109" s="504"/>
    </row>
    <row r="110" spans="1:9" ht="15.75" customHeight="1" x14ac:dyDescent="0.25">
      <c r="A110" s="504"/>
      <c r="E110" s="561"/>
      <c r="F110" s="561"/>
      <c r="H110" s="693"/>
      <c r="I110" s="504"/>
    </row>
    <row r="111" spans="1:9" ht="15.75" customHeight="1" x14ac:dyDescent="0.25">
      <c r="A111" s="504"/>
      <c r="E111" s="561"/>
      <c r="F111" s="561"/>
      <c r="H111" s="693"/>
      <c r="I111" s="504"/>
    </row>
    <row r="112" spans="1:9" ht="15.75" customHeight="1" x14ac:dyDescent="0.25">
      <c r="A112" s="504"/>
      <c r="E112" s="561"/>
      <c r="F112" s="561"/>
      <c r="H112" s="693"/>
      <c r="I112" s="504"/>
    </row>
    <row r="113" spans="1:9" ht="15.75" customHeight="1" x14ac:dyDescent="0.25">
      <c r="A113" s="504"/>
      <c r="E113" s="561"/>
      <c r="F113" s="561"/>
      <c r="H113" s="693"/>
      <c r="I113" s="504"/>
    </row>
    <row r="114" spans="1:9" ht="15.75" customHeight="1" x14ac:dyDescent="0.25">
      <c r="A114" s="504"/>
      <c r="E114" s="561"/>
      <c r="F114" s="561"/>
      <c r="H114" s="693"/>
      <c r="I114" s="504"/>
    </row>
    <row r="115" spans="1:9" ht="15.75" customHeight="1" x14ac:dyDescent="0.25">
      <c r="A115" s="504"/>
      <c r="E115" s="561"/>
      <c r="F115" s="561"/>
      <c r="H115" s="693"/>
      <c r="I115" s="504"/>
    </row>
    <row r="116" spans="1:9" ht="15.75" customHeight="1" x14ac:dyDescent="0.25">
      <c r="A116" s="504"/>
      <c r="E116" s="561"/>
      <c r="F116" s="561"/>
      <c r="H116" s="693"/>
      <c r="I116" s="504"/>
    </row>
    <row r="117" spans="1:9" ht="15.75" customHeight="1" x14ac:dyDescent="0.25">
      <c r="A117" s="504"/>
      <c r="E117" s="561"/>
      <c r="F117" s="561"/>
      <c r="H117" s="693"/>
      <c r="I117" s="504"/>
    </row>
    <row r="118" spans="1:9" ht="15.75" customHeight="1" x14ac:dyDescent="0.25">
      <c r="A118" s="504"/>
      <c r="E118" s="561"/>
      <c r="F118" s="561"/>
      <c r="H118" s="693"/>
      <c r="I118" s="504"/>
    </row>
    <row r="119" spans="1:9" ht="15.75" customHeight="1" x14ac:dyDescent="0.25">
      <c r="A119" s="504"/>
      <c r="E119" s="561"/>
      <c r="F119" s="561"/>
      <c r="H119" s="693"/>
      <c r="I119" s="504"/>
    </row>
    <row r="120" spans="1:9" ht="15.75" customHeight="1" x14ac:dyDescent="0.25">
      <c r="A120" s="504"/>
      <c r="E120" s="561"/>
      <c r="F120" s="561"/>
      <c r="H120" s="693"/>
      <c r="I120" s="504"/>
    </row>
    <row r="121" spans="1:9" ht="15.75" customHeight="1" x14ac:dyDescent="0.25">
      <c r="A121" s="504"/>
      <c r="E121" s="561"/>
      <c r="F121" s="561"/>
      <c r="H121" s="693"/>
      <c r="I121" s="504"/>
    </row>
    <row r="122" spans="1:9" ht="15.75" customHeight="1" x14ac:dyDescent="0.25">
      <c r="A122" s="504"/>
      <c r="E122" s="561"/>
      <c r="F122" s="561"/>
      <c r="H122" s="693"/>
      <c r="I122" s="504"/>
    </row>
    <row r="123" spans="1:9" ht="15.75" customHeight="1" x14ac:dyDescent="0.25">
      <c r="A123" s="504"/>
      <c r="E123" s="561"/>
      <c r="F123" s="561"/>
      <c r="H123" s="693"/>
      <c r="I123" s="504"/>
    </row>
    <row r="124" spans="1:9" ht="15.75" customHeight="1" x14ac:dyDescent="0.25">
      <c r="A124" s="504"/>
      <c r="E124" s="561"/>
      <c r="F124" s="561"/>
      <c r="H124" s="693"/>
      <c r="I124" s="504"/>
    </row>
    <row r="125" spans="1:9" ht="15.75" customHeight="1" x14ac:dyDescent="0.25">
      <c r="A125" s="504"/>
      <c r="E125" s="561"/>
      <c r="F125" s="561"/>
      <c r="H125" s="693"/>
      <c r="I125" s="504"/>
    </row>
    <row r="126" spans="1:9" ht="15.75" customHeight="1" x14ac:dyDescent="0.25">
      <c r="A126" s="504"/>
      <c r="E126" s="561"/>
      <c r="F126" s="561"/>
      <c r="H126" s="693"/>
      <c r="I126" s="504"/>
    </row>
    <row r="127" spans="1:9" ht="15.75" customHeight="1" x14ac:dyDescent="0.25">
      <c r="A127" s="504"/>
      <c r="E127" s="561"/>
      <c r="F127" s="561"/>
      <c r="H127" s="693"/>
      <c r="I127" s="504"/>
    </row>
    <row r="128" spans="1:9" ht="15.75" customHeight="1" x14ac:dyDescent="0.25">
      <c r="A128" s="504"/>
      <c r="E128" s="561"/>
      <c r="F128" s="561"/>
      <c r="H128" s="693"/>
      <c r="I128" s="504"/>
    </row>
    <row r="129" spans="1:9" ht="15.75" customHeight="1" x14ac:dyDescent="0.25">
      <c r="A129" s="504"/>
      <c r="E129" s="561"/>
      <c r="F129" s="561"/>
      <c r="H129" s="693"/>
      <c r="I129" s="504"/>
    </row>
    <row r="130" spans="1:9" ht="15.75" customHeight="1" x14ac:dyDescent="0.25">
      <c r="A130" s="504"/>
      <c r="E130" s="561"/>
      <c r="F130" s="561"/>
      <c r="H130" s="693"/>
      <c r="I130" s="504"/>
    </row>
    <row r="131" spans="1:9" ht="15.75" customHeight="1" x14ac:dyDescent="0.25">
      <c r="A131" s="504"/>
      <c r="E131" s="561"/>
      <c r="F131" s="561"/>
      <c r="H131" s="693"/>
      <c r="I131" s="504"/>
    </row>
    <row r="132" spans="1:9" ht="15.75" customHeight="1" x14ac:dyDescent="0.25">
      <c r="A132" s="504"/>
      <c r="E132" s="561"/>
      <c r="F132" s="561"/>
      <c r="H132" s="693"/>
      <c r="I132" s="504"/>
    </row>
    <row r="133" spans="1:9" ht="15.75" customHeight="1" x14ac:dyDescent="0.25">
      <c r="A133" s="504"/>
      <c r="E133" s="561"/>
      <c r="F133" s="561"/>
      <c r="H133" s="693"/>
      <c r="I133" s="504"/>
    </row>
    <row r="134" spans="1:9" ht="15.75" customHeight="1" x14ac:dyDescent="0.25">
      <c r="A134" s="504"/>
      <c r="E134" s="561"/>
      <c r="F134" s="561"/>
      <c r="H134" s="693"/>
      <c r="I134" s="504"/>
    </row>
    <row r="135" spans="1:9" ht="15.75" customHeight="1" x14ac:dyDescent="0.25">
      <c r="A135" s="504"/>
      <c r="E135" s="561"/>
      <c r="F135" s="561"/>
      <c r="H135" s="693"/>
      <c r="I135" s="504"/>
    </row>
    <row r="136" spans="1:9" ht="15.75" customHeight="1" x14ac:dyDescent="0.25">
      <c r="A136" s="504"/>
      <c r="E136" s="561"/>
      <c r="F136" s="561"/>
      <c r="H136" s="693"/>
      <c r="I136" s="504"/>
    </row>
    <row r="137" spans="1:9" ht="15.75" customHeight="1" x14ac:dyDescent="0.25">
      <c r="A137" s="504"/>
      <c r="E137" s="561"/>
      <c r="F137" s="561"/>
      <c r="H137" s="693"/>
      <c r="I137" s="504"/>
    </row>
    <row r="138" spans="1:9" ht="15.75" customHeight="1" x14ac:dyDescent="0.25">
      <c r="A138" s="504"/>
      <c r="E138" s="561"/>
      <c r="F138" s="561"/>
      <c r="H138" s="693"/>
      <c r="I138" s="504"/>
    </row>
    <row r="139" spans="1:9" ht="15.75" customHeight="1" x14ac:dyDescent="0.25">
      <c r="A139" s="504"/>
      <c r="E139" s="561"/>
      <c r="F139" s="561"/>
      <c r="H139" s="693"/>
      <c r="I139" s="504"/>
    </row>
    <row r="140" spans="1:9" ht="15.75" customHeight="1" x14ac:dyDescent="0.25">
      <c r="A140" s="504"/>
      <c r="E140" s="561"/>
      <c r="F140" s="561"/>
      <c r="H140" s="693"/>
      <c r="I140" s="504"/>
    </row>
    <row r="141" spans="1:9" ht="15.75" customHeight="1" x14ac:dyDescent="0.25">
      <c r="A141" s="504"/>
      <c r="E141" s="561"/>
      <c r="F141" s="561"/>
      <c r="H141" s="693"/>
      <c r="I141" s="504"/>
    </row>
    <row r="142" spans="1:9" ht="15.75" customHeight="1" x14ac:dyDescent="0.25">
      <c r="A142" s="504"/>
      <c r="E142" s="561"/>
      <c r="F142" s="561"/>
      <c r="H142" s="693"/>
      <c r="I142" s="504"/>
    </row>
    <row r="143" spans="1:9" ht="15.75" customHeight="1" x14ac:dyDescent="0.25">
      <c r="A143" s="504"/>
      <c r="E143" s="561"/>
      <c r="F143" s="561"/>
      <c r="H143" s="693"/>
      <c r="I143" s="504"/>
    </row>
    <row r="144" spans="1:9" ht="15.75" customHeight="1" x14ac:dyDescent="0.25">
      <c r="A144" s="504"/>
      <c r="E144" s="561"/>
      <c r="F144" s="561"/>
      <c r="H144" s="693"/>
      <c r="I144" s="504"/>
    </row>
    <row r="145" spans="1:9" ht="15.75" customHeight="1" x14ac:dyDescent="0.25">
      <c r="A145" s="504"/>
      <c r="E145" s="561"/>
      <c r="F145" s="561"/>
      <c r="H145" s="693"/>
      <c r="I145" s="504"/>
    </row>
    <row r="146" spans="1:9" ht="15.75" customHeight="1" x14ac:dyDescent="0.25">
      <c r="A146" s="504"/>
      <c r="E146" s="561"/>
      <c r="F146" s="561"/>
      <c r="H146" s="693"/>
      <c r="I146" s="504"/>
    </row>
    <row r="147" spans="1:9" ht="15.75" customHeight="1" x14ac:dyDescent="0.25">
      <c r="A147" s="504"/>
      <c r="E147" s="561"/>
      <c r="F147" s="561"/>
      <c r="H147" s="693"/>
      <c r="I147" s="504"/>
    </row>
    <row r="148" spans="1:9" ht="15.75" customHeight="1" x14ac:dyDescent="0.25">
      <c r="A148" s="504"/>
      <c r="E148" s="561"/>
      <c r="F148" s="561"/>
      <c r="H148" s="693"/>
      <c r="I148" s="504"/>
    </row>
    <row r="149" spans="1:9" ht="15.75" customHeight="1" x14ac:dyDescent="0.25">
      <c r="A149" s="504"/>
      <c r="E149" s="561"/>
      <c r="F149" s="561"/>
      <c r="H149" s="693"/>
      <c r="I149" s="504"/>
    </row>
    <row r="150" spans="1:9" ht="15.75" customHeight="1" x14ac:dyDescent="0.25">
      <c r="A150" s="504"/>
      <c r="E150" s="561"/>
      <c r="F150" s="561"/>
      <c r="H150" s="693"/>
      <c r="I150" s="504"/>
    </row>
    <row r="151" spans="1:9" ht="15.75" customHeight="1" x14ac:dyDescent="0.25">
      <c r="A151" s="504"/>
      <c r="E151" s="561"/>
      <c r="F151" s="561"/>
      <c r="H151" s="693"/>
      <c r="I151" s="504"/>
    </row>
    <row r="152" spans="1:9" ht="15.75" customHeight="1" x14ac:dyDescent="0.25">
      <c r="A152" s="504"/>
      <c r="E152" s="561"/>
      <c r="F152" s="561"/>
      <c r="H152" s="693"/>
      <c r="I152" s="504"/>
    </row>
    <row r="153" spans="1:9" ht="15.75" customHeight="1" x14ac:dyDescent="0.25">
      <c r="A153" s="504"/>
      <c r="E153" s="561"/>
      <c r="F153" s="561"/>
      <c r="H153" s="693"/>
      <c r="I153" s="504"/>
    </row>
    <row r="154" spans="1:9" ht="15.75" customHeight="1" x14ac:dyDescent="0.25">
      <c r="A154" s="504"/>
      <c r="E154" s="561"/>
      <c r="F154" s="561"/>
      <c r="H154" s="693"/>
      <c r="I154" s="504"/>
    </row>
    <row r="155" spans="1:9" ht="15.75" customHeight="1" x14ac:dyDescent="0.25">
      <c r="A155" s="504"/>
      <c r="E155" s="561"/>
      <c r="F155" s="561"/>
      <c r="H155" s="693"/>
      <c r="I155" s="504"/>
    </row>
    <row r="156" spans="1:9" ht="15.75" customHeight="1" x14ac:dyDescent="0.25">
      <c r="A156" s="504"/>
      <c r="E156" s="561"/>
      <c r="F156" s="561"/>
      <c r="H156" s="693"/>
      <c r="I156" s="504"/>
    </row>
    <row r="157" spans="1:9" ht="15.75" customHeight="1" x14ac:dyDescent="0.25">
      <c r="A157" s="504"/>
      <c r="E157" s="561"/>
      <c r="F157" s="561"/>
      <c r="H157" s="693"/>
      <c r="I157" s="504"/>
    </row>
    <row r="158" spans="1:9" ht="15.75" customHeight="1" x14ac:dyDescent="0.25">
      <c r="A158" s="504"/>
      <c r="E158" s="561"/>
      <c r="F158" s="561"/>
      <c r="H158" s="693"/>
      <c r="I158" s="504"/>
    </row>
    <row r="159" spans="1:9" ht="15.75" customHeight="1" x14ac:dyDescent="0.25">
      <c r="A159" s="504"/>
      <c r="E159" s="561"/>
      <c r="F159" s="561"/>
      <c r="H159" s="693"/>
      <c r="I159" s="504"/>
    </row>
    <row r="160" spans="1:9" ht="15.75" customHeight="1" x14ac:dyDescent="0.25">
      <c r="A160" s="504"/>
      <c r="E160" s="561"/>
      <c r="F160" s="561"/>
      <c r="H160" s="693"/>
      <c r="I160" s="504"/>
    </row>
    <row r="161" spans="1:9" ht="15.75" customHeight="1" x14ac:dyDescent="0.25">
      <c r="A161" s="504"/>
      <c r="E161" s="561"/>
      <c r="F161" s="561"/>
      <c r="H161" s="693"/>
      <c r="I161" s="504"/>
    </row>
    <row r="162" spans="1:9" ht="15.75" customHeight="1" x14ac:dyDescent="0.25">
      <c r="A162" s="504"/>
      <c r="E162" s="561"/>
      <c r="F162" s="561"/>
      <c r="H162" s="693"/>
      <c r="I162" s="504"/>
    </row>
    <row r="163" spans="1:9" ht="15.75" customHeight="1" x14ac:dyDescent="0.25">
      <c r="A163" s="504"/>
      <c r="E163" s="561"/>
      <c r="F163" s="561"/>
      <c r="H163" s="693"/>
      <c r="I163" s="504"/>
    </row>
    <row r="164" spans="1:9" ht="15.75" customHeight="1" x14ac:dyDescent="0.25">
      <c r="A164" s="504"/>
      <c r="E164" s="561"/>
      <c r="F164" s="561"/>
      <c r="H164" s="693"/>
      <c r="I164" s="504"/>
    </row>
    <row r="165" spans="1:9" ht="15.75" customHeight="1" x14ac:dyDescent="0.25">
      <c r="A165" s="504"/>
      <c r="E165" s="561"/>
      <c r="F165" s="561"/>
      <c r="H165" s="693"/>
      <c r="I165" s="504"/>
    </row>
    <row r="166" spans="1:9" ht="15.75" customHeight="1" x14ac:dyDescent="0.25">
      <c r="A166" s="504"/>
      <c r="E166" s="561"/>
      <c r="F166" s="561"/>
      <c r="H166" s="693"/>
      <c r="I166" s="504"/>
    </row>
    <row r="167" spans="1:9" ht="15.75" customHeight="1" x14ac:dyDescent="0.25">
      <c r="A167" s="504"/>
      <c r="E167" s="561"/>
      <c r="F167" s="561"/>
      <c r="H167" s="693"/>
      <c r="I167" s="504"/>
    </row>
    <row r="168" spans="1:9" ht="15.75" customHeight="1" x14ac:dyDescent="0.25">
      <c r="A168" s="504"/>
      <c r="E168" s="561"/>
      <c r="F168" s="561"/>
      <c r="H168" s="693"/>
      <c r="I168" s="504"/>
    </row>
    <row r="169" spans="1:9" ht="15.75" customHeight="1" x14ac:dyDescent="0.25">
      <c r="A169" s="504"/>
      <c r="E169" s="561"/>
      <c r="F169" s="561"/>
      <c r="H169" s="693"/>
      <c r="I169" s="504"/>
    </row>
    <row r="170" spans="1:9" ht="15.75" customHeight="1" x14ac:dyDescent="0.25">
      <c r="A170" s="504"/>
      <c r="E170" s="561"/>
      <c r="F170" s="561"/>
      <c r="H170" s="693"/>
      <c r="I170" s="504"/>
    </row>
    <row r="171" spans="1:9" ht="15.75" customHeight="1" x14ac:dyDescent="0.25">
      <c r="A171" s="504"/>
      <c r="E171" s="561"/>
      <c r="F171" s="561"/>
      <c r="H171" s="693"/>
      <c r="I171" s="504"/>
    </row>
    <row r="172" spans="1:9" ht="15.75" customHeight="1" x14ac:dyDescent="0.25">
      <c r="A172" s="504"/>
      <c r="E172" s="561"/>
      <c r="F172" s="561"/>
      <c r="H172" s="693"/>
      <c r="I172" s="504"/>
    </row>
    <row r="173" spans="1:9" ht="15.75" customHeight="1" x14ac:dyDescent="0.25">
      <c r="A173" s="504"/>
      <c r="E173" s="561"/>
      <c r="F173" s="561"/>
      <c r="H173" s="693"/>
      <c r="I173" s="504"/>
    </row>
    <row r="174" spans="1:9" ht="15.75" customHeight="1" x14ac:dyDescent="0.25">
      <c r="A174" s="504"/>
      <c r="E174" s="561"/>
      <c r="F174" s="561"/>
      <c r="H174" s="693"/>
      <c r="I174" s="504"/>
    </row>
    <row r="175" spans="1:9" ht="15.75" customHeight="1" x14ac:dyDescent="0.25">
      <c r="A175" s="504"/>
      <c r="E175" s="561"/>
      <c r="F175" s="561"/>
      <c r="H175" s="693"/>
      <c r="I175" s="504"/>
    </row>
    <row r="176" spans="1:9" ht="15.75" customHeight="1" x14ac:dyDescent="0.25">
      <c r="A176" s="504"/>
      <c r="E176" s="561"/>
      <c r="F176" s="561"/>
      <c r="H176" s="693"/>
      <c r="I176" s="504"/>
    </row>
    <row r="177" spans="1:9" ht="15.75" customHeight="1" x14ac:dyDescent="0.25">
      <c r="A177" s="504"/>
      <c r="E177" s="561"/>
      <c r="F177" s="561"/>
      <c r="H177" s="693"/>
      <c r="I177" s="504"/>
    </row>
    <row r="178" spans="1:9" ht="15.75" customHeight="1" x14ac:dyDescent="0.25">
      <c r="A178" s="504"/>
      <c r="E178" s="561"/>
      <c r="F178" s="561"/>
      <c r="H178" s="693"/>
      <c r="I178" s="504"/>
    </row>
    <row r="179" spans="1:9" ht="15.75" customHeight="1" x14ac:dyDescent="0.25">
      <c r="A179" s="504"/>
      <c r="E179" s="561"/>
      <c r="F179" s="561"/>
      <c r="H179" s="693"/>
      <c r="I179" s="504"/>
    </row>
    <row r="180" spans="1:9" ht="15.75" customHeight="1" x14ac:dyDescent="0.25">
      <c r="A180" s="504"/>
      <c r="E180" s="561"/>
      <c r="F180" s="561"/>
      <c r="H180" s="693"/>
      <c r="I180" s="504"/>
    </row>
    <row r="181" spans="1:9" ht="15.75" customHeight="1" x14ac:dyDescent="0.25">
      <c r="A181" s="504"/>
      <c r="E181" s="561"/>
      <c r="F181" s="561"/>
      <c r="H181" s="693"/>
      <c r="I181" s="504"/>
    </row>
    <row r="182" spans="1:9" ht="15.75" customHeight="1" x14ac:dyDescent="0.25">
      <c r="A182" s="504"/>
      <c r="E182" s="561"/>
      <c r="F182" s="561"/>
      <c r="H182" s="693"/>
      <c r="I182" s="504"/>
    </row>
    <row r="183" spans="1:9" ht="15.75" customHeight="1" x14ac:dyDescent="0.25">
      <c r="A183" s="504"/>
      <c r="E183" s="561"/>
      <c r="F183" s="561"/>
      <c r="H183" s="693"/>
      <c r="I183" s="504"/>
    </row>
    <row r="184" spans="1:9" ht="15.75" customHeight="1" x14ac:dyDescent="0.25">
      <c r="A184" s="504"/>
      <c r="E184" s="561"/>
      <c r="F184" s="561"/>
      <c r="H184" s="693"/>
      <c r="I184" s="504"/>
    </row>
    <row r="185" spans="1:9" ht="15.75" customHeight="1" x14ac:dyDescent="0.25">
      <c r="A185" s="504"/>
      <c r="E185" s="561"/>
      <c r="F185" s="561"/>
      <c r="H185" s="693"/>
      <c r="I185" s="504"/>
    </row>
    <row r="186" spans="1:9" ht="15.75" customHeight="1" x14ac:dyDescent="0.25">
      <c r="A186" s="504"/>
      <c r="E186" s="561"/>
      <c r="F186" s="561"/>
      <c r="H186" s="693"/>
      <c r="I186" s="504"/>
    </row>
    <row r="187" spans="1:9" ht="15.75" customHeight="1" x14ac:dyDescent="0.25">
      <c r="A187" s="504"/>
      <c r="E187" s="561"/>
      <c r="F187" s="561"/>
      <c r="H187" s="693"/>
      <c r="I187" s="504"/>
    </row>
    <row r="188" spans="1:9" ht="15.75" customHeight="1" x14ac:dyDescent="0.25">
      <c r="A188" s="504"/>
      <c r="E188" s="561"/>
      <c r="F188" s="561"/>
      <c r="H188" s="693"/>
      <c r="I188" s="504"/>
    </row>
    <row r="189" spans="1:9" ht="15.75" customHeight="1" x14ac:dyDescent="0.25">
      <c r="A189" s="504"/>
      <c r="E189" s="561"/>
      <c r="F189" s="561"/>
      <c r="H189" s="693"/>
      <c r="I189" s="504"/>
    </row>
    <row r="190" spans="1:9" ht="15.75" customHeight="1" x14ac:dyDescent="0.25">
      <c r="A190" s="504"/>
      <c r="E190" s="561"/>
      <c r="F190" s="561"/>
      <c r="H190" s="693"/>
      <c r="I190" s="504"/>
    </row>
    <row r="191" spans="1:9" ht="15.75" customHeight="1" x14ac:dyDescent="0.25">
      <c r="A191" s="504"/>
      <c r="E191" s="561"/>
      <c r="F191" s="561"/>
      <c r="H191" s="693"/>
      <c r="I191" s="504"/>
    </row>
    <row r="192" spans="1:9" ht="15.75" customHeight="1" x14ac:dyDescent="0.25">
      <c r="A192" s="504"/>
      <c r="E192" s="561"/>
      <c r="F192" s="561"/>
      <c r="H192" s="693"/>
      <c r="I192" s="504"/>
    </row>
    <row r="193" spans="1:9" ht="15.75" customHeight="1" x14ac:dyDescent="0.25">
      <c r="A193" s="504"/>
      <c r="E193" s="561"/>
      <c r="F193" s="561"/>
      <c r="H193" s="693"/>
      <c r="I193" s="504"/>
    </row>
    <row r="194" spans="1:9" ht="15.75" customHeight="1" x14ac:dyDescent="0.25">
      <c r="A194" s="504"/>
      <c r="E194" s="561"/>
      <c r="F194" s="561"/>
      <c r="H194" s="693"/>
      <c r="I194" s="504"/>
    </row>
    <row r="195" spans="1:9" ht="15.75" customHeight="1" x14ac:dyDescent="0.25">
      <c r="A195" s="504"/>
      <c r="E195" s="561"/>
      <c r="F195" s="561"/>
      <c r="H195" s="693"/>
      <c r="I195" s="504"/>
    </row>
    <row r="196" spans="1:9" ht="15.75" customHeight="1" x14ac:dyDescent="0.25">
      <c r="A196" s="504"/>
      <c r="E196" s="561"/>
      <c r="F196" s="561"/>
      <c r="H196" s="693"/>
      <c r="I196" s="504"/>
    </row>
    <row r="197" spans="1:9" ht="15.75" customHeight="1" x14ac:dyDescent="0.25">
      <c r="A197" s="504"/>
      <c r="E197" s="561"/>
      <c r="F197" s="561"/>
      <c r="H197" s="693"/>
      <c r="I197" s="504"/>
    </row>
    <row r="198" spans="1:9" ht="15.75" customHeight="1" x14ac:dyDescent="0.25">
      <c r="A198" s="504"/>
      <c r="E198" s="561"/>
      <c r="F198" s="561"/>
      <c r="H198" s="693"/>
      <c r="I198" s="504"/>
    </row>
    <row r="199" spans="1:9" ht="15.75" customHeight="1" x14ac:dyDescent="0.25">
      <c r="A199" s="504"/>
      <c r="E199" s="561"/>
      <c r="F199" s="561"/>
      <c r="H199" s="693"/>
      <c r="I199" s="504"/>
    </row>
    <row r="200" spans="1:9" ht="15.75" customHeight="1" x14ac:dyDescent="0.25">
      <c r="A200" s="504"/>
      <c r="E200" s="561"/>
      <c r="F200" s="561"/>
      <c r="H200" s="693"/>
      <c r="I200" s="504"/>
    </row>
    <row r="201" spans="1:9" ht="15.75" customHeight="1" x14ac:dyDescent="0.25">
      <c r="A201" s="504"/>
      <c r="E201" s="561"/>
      <c r="F201" s="561"/>
      <c r="H201" s="693"/>
      <c r="I201" s="504"/>
    </row>
    <row r="202" spans="1:9" ht="15.75" customHeight="1" x14ac:dyDescent="0.25">
      <c r="A202" s="504"/>
      <c r="E202" s="561"/>
      <c r="F202" s="561"/>
      <c r="H202" s="693"/>
      <c r="I202" s="504"/>
    </row>
    <row r="203" spans="1:9" ht="15.75" customHeight="1" x14ac:dyDescent="0.25">
      <c r="A203" s="504"/>
      <c r="E203" s="561"/>
      <c r="F203" s="561"/>
      <c r="H203" s="693"/>
      <c r="I203" s="504"/>
    </row>
    <row r="204" spans="1:9" ht="15.75" customHeight="1" x14ac:dyDescent="0.25">
      <c r="A204" s="504"/>
      <c r="E204" s="561"/>
      <c r="F204" s="561"/>
      <c r="H204" s="693"/>
      <c r="I204" s="504"/>
    </row>
    <row r="205" spans="1:9" ht="15.75" customHeight="1" x14ac:dyDescent="0.25">
      <c r="A205" s="504"/>
      <c r="E205" s="561"/>
      <c r="F205" s="561"/>
      <c r="H205" s="693"/>
      <c r="I205" s="504"/>
    </row>
    <row r="206" spans="1:9" ht="15.75" customHeight="1" x14ac:dyDescent="0.25">
      <c r="A206" s="504"/>
      <c r="E206" s="561"/>
      <c r="F206" s="561"/>
      <c r="H206" s="693"/>
      <c r="I206" s="504"/>
    </row>
    <row r="207" spans="1:9" ht="15.75" customHeight="1" x14ac:dyDescent="0.25">
      <c r="A207" s="504"/>
      <c r="E207" s="561"/>
      <c r="F207" s="561"/>
      <c r="H207" s="693"/>
      <c r="I207" s="504"/>
    </row>
    <row r="208" spans="1:9" ht="15.75" customHeight="1" x14ac:dyDescent="0.25">
      <c r="A208" s="504"/>
      <c r="E208" s="561"/>
      <c r="F208" s="561"/>
      <c r="H208" s="693"/>
      <c r="I208" s="504"/>
    </row>
    <row r="209" spans="1:9" ht="15.75" customHeight="1" x14ac:dyDescent="0.25">
      <c r="A209" s="504"/>
      <c r="E209" s="561"/>
      <c r="F209" s="561"/>
      <c r="H209" s="693"/>
      <c r="I209" s="504"/>
    </row>
    <row r="210" spans="1:9" ht="15.75" customHeight="1" x14ac:dyDescent="0.25">
      <c r="A210" s="504"/>
      <c r="E210" s="561"/>
      <c r="F210" s="561"/>
      <c r="H210" s="693"/>
      <c r="I210" s="504"/>
    </row>
    <row r="211" spans="1:9" ht="15.75" customHeight="1" x14ac:dyDescent="0.25">
      <c r="A211" s="504"/>
      <c r="E211" s="561"/>
      <c r="F211" s="561"/>
      <c r="H211" s="693"/>
      <c r="I211" s="504"/>
    </row>
    <row r="212" spans="1:9" ht="15.75" customHeight="1" x14ac:dyDescent="0.25">
      <c r="A212" s="504"/>
      <c r="E212" s="561"/>
      <c r="F212" s="561"/>
      <c r="H212" s="693"/>
      <c r="I212" s="504"/>
    </row>
    <row r="213" spans="1:9" ht="15.75" customHeight="1" x14ac:dyDescent="0.25">
      <c r="A213" s="504"/>
      <c r="E213" s="561"/>
      <c r="F213" s="561"/>
      <c r="H213" s="693"/>
      <c r="I213" s="504"/>
    </row>
    <row r="214" spans="1:9" ht="15.75" customHeight="1" x14ac:dyDescent="0.25">
      <c r="A214" s="504"/>
      <c r="E214" s="561"/>
      <c r="F214" s="561"/>
      <c r="H214" s="693"/>
      <c r="I214" s="504"/>
    </row>
    <row r="215" spans="1:9" ht="15.75" customHeight="1" x14ac:dyDescent="0.25">
      <c r="A215" s="504"/>
      <c r="E215" s="561"/>
      <c r="F215" s="561"/>
      <c r="H215" s="693"/>
      <c r="I215" s="504"/>
    </row>
    <row r="216" spans="1:9" ht="15.75" customHeight="1" x14ac:dyDescent="0.25">
      <c r="A216" s="504"/>
      <c r="E216" s="561"/>
      <c r="F216" s="561"/>
      <c r="H216" s="693"/>
      <c r="I216" s="504"/>
    </row>
    <row r="217" spans="1:9" ht="15.75" customHeight="1" x14ac:dyDescent="0.25">
      <c r="A217" s="504"/>
      <c r="E217" s="561"/>
      <c r="F217" s="561"/>
      <c r="H217" s="693"/>
      <c r="I217" s="504"/>
    </row>
    <row r="218" spans="1:9" ht="15.75" customHeight="1" x14ac:dyDescent="0.25">
      <c r="A218" s="504"/>
      <c r="E218" s="561"/>
      <c r="F218" s="561"/>
      <c r="H218" s="693"/>
      <c r="I218" s="504"/>
    </row>
    <row r="219" spans="1:9" ht="15.75" customHeight="1" x14ac:dyDescent="0.25">
      <c r="A219" s="504"/>
      <c r="E219" s="561"/>
      <c r="F219" s="561"/>
      <c r="H219" s="693"/>
      <c r="I219" s="504"/>
    </row>
    <row r="220" spans="1:9" ht="15.75" customHeight="1" x14ac:dyDescent="0.25">
      <c r="A220" s="504"/>
      <c r="E220" s="561"/>
      <c r="F220" s="561"/>
      <c r="H220" s="693"/>
      <c r="I220" s="504"/>
    </row>
    <row r="221" spans="1:9" ht="15.75" customHeight="1" x14ac:dyDescent="0.25">
      <c r="A221" s="504"/>
      <c r="E221" s="561"/>
      <c r="F221" s="561"/>
      <c r="H221" s="693"/>
      <c r="I221" s="504"/>
    </row>
    <row r="222" spans="1:9" ht="15.75" customHeight="1" x14ac:dyDescent="0.25">
      <c r="A222" s="504"/>
      <c r="E222" s="561"/>
      <c r="F222" s="561"/>
      <c r="H222" s="693"/>
      <c r="I222" s="504"/>
    </row>
    <row r="223" spans="1:9" ht="15.75" customHeight="1" x14ac:dyDescent="0.25">
      <c r="A223" s="504"/>
      <c r="E223" s="561"/>
      <c r="F223" s="561"/>
      <c r="H223" s="693"/>
      <c r="I223" s="504"/>
    </row>
    <row r="224" spans="1:9" ht="15.75" customHeight="1" x14ac:dyDescent="0.25">
      <c r="A224" s="504"/>
      <c r="E224" s="561"/>
      <c r="F224" s="561"/>
      <c r="H224" s="693"/>
      <c r="I224" s="504"/>
    </row>
    <row r="225" spans="1:9" ht="15.75" customHeight="1" x14ac:dyDescent="0.25">
      <c r="A225" s="504"/>
      <c r="E225" s="561"/>
      <c r="F225" s="561"/>
      <c r="H225" s="693"/>
      <c r="I225" s="504"/>
    </row>
    <row r="226" spans="1:9" ht="15.75" customHeight="1" x14ac:dyDescent="0.25">
      <c r="A226" s="504"/>
      <c r="E226" s="561"/>
      <c r="F226" s="561"/>
      <c r="H226" s="693"/>
      <c r="I226" s="504"/>
    </row>
    <row r="227" spans="1:9" ht="15.75" customHeight="1" x14ac:dyDescent="0.25">
      <c r="A227" s="504"/>
      <c r="E227" s="561"/>
      <c r="F227" s="561"/>
      <c r="H227" s="693"/>
      <c r="I227" s="504"/>
    </row>
    <row r="228" spans="1:9" ht="15.75" customHeight="1" x14ac:dyDescent="0.25">
      <c r="A228" s="504"/>
      <c r="E228" s="561"/>
      <c r="F228" s="561"/>
      <c r="H228" s="693"/>
      <c r="I228" s="504"/>
    </row>
    <row r="229" spans="1:9" ht="15.75" customHeight="1" x14ac:dyDescent="0.25">
      <c r="A229" s="504"/>
      <c r="E229" s="561"/>
      <c r="F229" s="561"/>
      <c r="H229" s="693"/>
      <c r="I229" s="504"/>
    </row>
    <row r="230" spans="1:9" ht="15.75" customHeight="1" x14ac:dyDescent="0.25">
      <c r="A230" s="504"/>
      <c r="E230" s="561"/>
      <c r="F230" s="561"/>
      <c r="H230" s="693"/>
      <c r="I230" s="504"/>
    </row>
    <row r="231" spans="1:9" ht="15.75" customHeight="1" x14ac:dyDescent="0.25">
      <c r="A231" s="504"/>
      <c r="E231" s="561"/>
      <c r="F231" s="561"/>
      <c r="H231" s="693"/>
      <c r="I231" s="504"/>
    </row>
    <row r="232" spans="1:9" ht="15.75" customHeight="1" x14ac:dyDescent="0.25">
      <c r="A232" s="504"/>
      <c r="E232" s="561"/>
      <c r="F232" s="561"/>
      <c r="H232" s="693"/>
      <c r="I232" s="504"/>
    </row>
    <row r="233" spans="1:9" ht="15.75" customHeight="1" x14ac:dyDescent="0.25">
      <c r="A233" s="504"/>
      <c r="E233" s="561"/>
      <c r="F233" s="561"/>
      <c r="H233" s="693"/>
      <c r="I233" s="504"/>
    </row>
    <row r="234" spans="1:9" ht="15.75" customHeight="1" x14ac:dyDescent="0.25">
      <c r="A234" s="504"/>
      <c r="E234" s="561"/>
      <c r="F234" s="561"/>
      <c r="H234" s="693"/>
      <c r="I234" s="504"/>
    </row>
    <row r="235" spans="1:9" ht="15.75" customHeight="1" x14ac:dyDescent="0.25">
      <c r="A235" s="504"/>
      <c r="E235" s="561"/>
      <c r="F235" s="561"/>
      <c r="H235" s="693"/>
      <c r="I235" s="504"/>
    </row>
    <row r="236" spans="1:9" ht="15.75" customHeight="1" x14ac:dyDescent="0.25">
      <c r="A236" s="504"/>
      <c r="E236" s="561"/>
      <c r="F236" s="561"/>
      <c r="H236" s="693"/>
      <c r="I236" s="504"/>
    </row>
    <row r="237" spans="1:9" ht="15.75" customHeight="1" x14ac:dyDescent="0.25">
      <c r="A237" s="504"/>
      <c r="E237" s="561"/>
      <c r="F237" s="561"/>
      <c r="H237" s="693"/>
      <c r="I237" s="504"/>
    </row>
    <row r="238" spans="1:9" ht="15.75" customHeight="1" x14ac:dyDescent="0.25">
      <c r="A238" s="504"/>
      <c r="E238" s="561"/>
      <c r="F238" s="561"/>
      <c r="H238" s="693"/>
      <c r="I238" s="504"/>
    </row>
    <row r="239" spans="1:9" ht="15.75" customHeight="1" x14ac:dyDescent="0.25">
      <c r="A239" s="504"/>
      <c r="E239" s="561"/>
      <c r="F239" s="561"/>
      <c r="H239" s="693"/>
      <c r="I239" s="504"/>
    </row>
    <row r="240" spans="1:9" ht="15.75" customHeight="1" x14ac:dyDescent="0.25">
      <c r="A240" s="504"/>
      <c r="E240" s="561"/>
      <c r="F240" s="561"/>
      <c r="H240" s="693"/>
      <c r="I240" s="504"/>
    </row>
    <row r="241" spans="1:9" ht="15.75" customHeight="1" x14ac:dyDescent="0.25">
      <c r="A241" s="504"/>
      <c r="E241" s="561"/>
      <c r="F241" s="561"/>
      <c r="H241" s="693"/>
      <c r="I241" s="504"/>
    </row>
    <row r="242" spans="1:9" ht="15.75" customHeight="1" x14ac:dyDescent="0.25">
      <c r="A242" s="504"/>
      <c r="E242" s="561"/>
      <c r="F242" s="561"/>
      <c r="H242" s="693"/>
      <c r="I242" s="504"/>
    </row>
    <row r="243" spans="1:9" ht="15.75" customHeight="1" x14ac:dyDescent="0.25">
      <c r="A243" s="504"/>
      <c r="E243" s="561"/>
      <c r="F243" s="561"/>
      <c r="H243" s="693"/>
      <c r="I243" s="504"/>
    </row>
    <row r="244" spans="1:9" ht="15.75" customHeight="1" x14ac:dyDescent="0.25">
      <c r="A244" s="504"/>
      <c r="E244" s="561"/>
      <c r="F244" s="561"/>
      <c r="H244" s="693"/>
      <c r="I244" s="504"/>
    </row>
    <row r="245" spans="1:9" ht="15.75" customHeight="1" x14ac:dyDescent="0.25">
      <c r="A245" s="504"/>
      <c r="E245" s="561"/>
      <c r="F245" s="561"/>
      <c r="H245" s="693"/>
      <c r="I245" s="504"/>
    </row>
    <row r="246" spans="1:9" ht="15.75" customHeight="1" x14ac:dyDescent="0.25">
      <c r="A246" s="504"/>
      <c r="E246" s="561"/>
      <c r="F246" s="561"/>
      <c r="H246" s="693"/>
      <c r="I246" s="504"/>
    </row>
    <row r="247" spans="1:9" ht="15.75" customHeight="1" x14ac:dyDescent="0.25">
      <c r="A247" s="504"/>
      <c r="E247" s="561"/>
      <c r="F247" s="561"/>
      <c r="H247" s="693"/>
      <c r="I247" s="504"/>
    </row>
    <row r="248" spans="1:9" ht="15.75" customHeight="1" x14ac:dyDescent="0.25">
      <c r="A248" s="504"/>
      <c r="E248" s="561"/>
      <c r="F248" s="561"/>
      <c r="H248" s="693"/>
      <c r="I248" s="504"/>
    </row>
    <row r="249" spans="1:9" ht="15.75" customHeight="1" x14ac:dyDescent="0.25">
      <c r="A249" s="504"/>
      <c r="E249" s="561"/>
      <c r="F249" s="561"/>
      <c r="H249" s="693"/>
      <c r="I249" s="504"/>
    </row>
    <row r="250" spans="1:9" ht="15.75" customHeight="1" x14ac:dyDescent="0.25">
      <c r="A250" s="504"/>
      <c r="E250" s="561"/>
      <c r="F250" s="561"/>
      <c r="H250" s="693"/>
      <c r="I250" s="504"/>
    </row>
    <row r="251" spans="1:9" ht="15.75" customHeight="1" x14ac:dyDescent="0.25">
      <c r="A251" s="504"/>
      <c r="E251" s="561"/>
      <c r="F251" s="561"/>
      <c r="H251" s="693"/>
      <c r="I251" s="504"/>
    </row>
    <row r="252" spans="1:9" ht="15.75" customHeight="1" x14ac:dyDescent="0.25">
      <c r="A252" s="504"/>
      <c r="E252" s="561"/>
      <c r="F252" s="561"/>
      <c r="H252" s="693"/>
      <c r="I252" s="504"/>
    </row>
    <row r="253" spans="1:9" ht="15.75" customHeight="1" x14ac:dyDescent="0.25">
      <c r="A253" s="504"/>
      <c r="E253" s="561"/>
      <c r="F253" s="561"/>
      <c r="H253" s="693"/>
      <c r="I253" s="504"/>
    </row>
    <row r="254" spans="1:9" ht="15.75" customHeight="1" x14ac:dyDescent="0.25">
      <c r="A254" s="504"/>
      <c r="E254" s="561"/>
      <c r="F254" s="561"/>
      <c r="H254" s="693"/>
      <c r="I254" s="504"/>
    </row>
    <row r="255" spans="1:9" ht="15.75" customHeight="1" x14ac:dyDescent="0.25">
      <c r="A255" s="504"/>
      <c r="E255" s="561"/>
      <c r="F255" s="561"/>
      <c r="H255" s="693"/>
      <c r="I255" s="504"/>
    </row>
    <row r="256" spans="1:9" ht="15.75" customHeight="1" x14ac:dyDescent="0.25">
      <c r="A256" s="504"/>
      <c r="E256" s="561"/>
      <c r="F256" s="561"/>
      <c r="H256" s="693"/>
      <c r="I256" s="504"/>
    </row>
    <row r="257" spans="1:9" ht="15.75" customHeight="1" x14ac:dyDescent="0.25">
      <c r="A257" s="504"/>
      <c r="E257" s="561"/>
      <c r="F257" s="561"/>
      <c r="H257" s="693"/>
      <c r="I257" s="504"/>
    </row>
    <row r="258" spans="1:9" ht="15.75" customHeight="1" x14ac:dyDescent="0.25">
      <c r="A258" s="504"/>
      <c r="E258" s="561"/>
      <c r="F258" s="561"/>
      <c r="H258" s="693"/>
      <c r="I258" s="504"/>
    </row>
    <row r="259" spans="1:9" ht="15.75" customHeight="1" x14ac:dyDescent="0.25">
      <c r="A259" s="504"/>
      <c r="E259" s="561"/>
      <c r="F259" s="561"/>
      <c r="H259" s="693"/>
      <c r="I259" s="504"/>
    </row>
    <row r="260" spans="1:9" ht="15.75" customHeight="1" x14ac:dyDescent="0.25">
      <c r="A260" s="504"/>
      <c r="E260" s="561"/>
      <c r="F260" s="561"/>
      <c r="H260" s="693"/>
      <c r="I260" s="504"/>
    </row>
    <row r="261" spans="1:9" ht="15.75" customHeight="1" x14ac:dyDescent="0.25">
      <c r="A261" s="504"/>
      <c r="E261" s="561"/>
      <c r="F261" s="561"/>
      <c r="H261" s="693"/>
      <c r="I261" s="504"/>
    </row>
    <row r="262" spans="1:9" ht="15.75" customHeight="1" x14ac:dyDescent="0.25">
      <c r="A262" s="504"/>
      <c r="E262" s="561"/>
      <c r="F262" s="561"/>
      <c r="H262" s="693"/>
      <c r="I262" s="504"/>
    </row>
    <row r="263" spans="1:9" ht="15.75" customHeight="1" x14ac:dyDescent="0.25">
      <c r="A263" s="504"/>
      <c r="E263" s="561"/>
      <c r="F263" s="561"/>
      <c r="H263" s="693"/>
      <c r="I263" s="504"/>
    </row>
    <row r="264" spans="1:9" ht="15.75" customHeight="1" x14ac:dyDescent="0.25">
      <c r="A264" s="504"/>
      <c r="E264" s="561"/>
      <c r="F264" s="561"/>
      <c r="H264" s="693"/>
      <c r="I264" s="504"/>
    </row>
    <row r="265" spans="1:9" ht="15.75" customHeight="1" x14ac:dyDescent="0.25">
      <c r="A265" s="504"/>
      <c r="E265" s="561"/>
      <c r="F265" s="561"/>
      <c r="H265" s="693"/>
      <c r="I265" s="504"/>
    </row>
    <row r="266" spans="1:9" ht="15.75" customHeight="1" x14ac:dyDescent="0.25"/>
    <row r="267" spans="1:9" ht="15.75" customHeight="1" x14ac:dyDescent="0.25"/>
    <row r="268" spans="1:9" ht="15.75" customHeight="1" x14ac:dyDescent="0.25"/>
    <row r="269" spans="1:9" ht="15.75" customHeight="1" x14ac:dyDescent="0.25"/>
    <row r="270" spans="1:9" ht="15.75" customHeight="1" x14ac:dyDescent="0.25"/>
    <row r="271" spans="1:9" ht="15.75" customHeight="1" x14ac:dyDescent="0.25"/>
    <row r="272" spans="1:9"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row r="1019" ht="15.75" customHeight="1" x14ac:dyDescent="0.25"/>
    <row r="1020" ht="15.75" customHeight="1" x14ac:dyDescent="0.25"/>
    <row r="1021" ht="15.75" customHeight="1" x14ac:dyDescent="0.25"/>
    <row r="1022" ht="15.75" customHeight="1" x14ac:dyDescent="0.25"/>
    <row r="1023" ht="15.75" customHeight="1" x14ac:dyDescent="0.25"/>
    <row r="1024" ht="15.75" customHeight="1" x14ac:dyDescent="0.25"/>
    <row r="1025" ht="15.75" customHeight="1" x14ac:dyDescent="0.25"/>
    <row r="1026" ht="15.75" customHeight="1" x14ac:dyDescent="0.25"/>
    <row r="1027" ht="15.75" customHeight="1" x14ac:dyDescent="0.25"/>
    <row r="1028" ht="15.75" customHeight="1" x14ac:dyDescent="0.25"/>
    <row r="1029" ht="15.75" customHeight="1" x14ac:dyDescent="0.25"/>
    <row r="1030" ht="15.75" customHeight="1" x14ac:dyDescent="0.25"/>
    <row r="1031" ht="15.75" customHeight="1" x14ac:dyDescent="0.25"/>
    <row r="1032" ht="15.75" customHeight="1" x14ac:dyDescent="0.25"/>
  </sheetData>
  <hyperlinks>
    <hyperlink ref="J2" location="'TỔNG HỢP'!A1" display="MỤC LỤC" xr:uid="{00000000-0004-0000-2B00-000000000000}"/>
  </hyperlinks>
  <pageMargins left="0.7" right="0.7" top="0.75" bottom="0.75" header="0" footer="0"/>
  <pageSetup paperSize="9" fitToWidth="0" fitToHeight="0"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Z1013"/>
  <sheetViews>
    <sheetView workbookViewId="0">
      <selection activeCell="J2" sqref="J2"/>
    </sheetView>
  </sheetViews>
  <sheetFormatPr defaultColWidth="14" defaultRowHeight="15" customHeight="1" x14ac:dyDescent="0.25"/>
  <cols>
    <col min="1" max="1" width="8.140625" customWidth="1"/>
    <col min="2" max="2" width="42.5703125" customWidth="1"/>
    <col min="3" max="3" width="14" customWidth="1"/>
    <col min="4" max="4" width="16.5703125" customWidth="1"/>
    <col min="5" max="5" width="11.85546875" customWidth="1"/>
    <col min="6" max="6" width="14.2851562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A1" s="242"/>
      <c r="B1" s="243"/>
      <c r="C1" s="243"/>
      <c r="D1" s="243"/>
      <c r="E1" s="243"/>
      <c r="F1" s="275"/>
      <c r="G1" s="243"/>
      <c r="H1" s="276"/>
      <c r="I1" s="242"/>
      <c r="J1" s="243"/>
      <c r="K1" s="243"/>
      <c r="L1" s="243"/>
      <c r="M1" s="243"/>
      <c r="N1" s="243"/>
      <c r="O1" s="243"/>
      <c r="P1" s="243"/>
      <c r="Q1" s="243"/>
      <c r="R1" s="243"/>
      <c r="S1" s="243"/>
      <c r="T1" s="243"/>
      <c r="U1" s="243"/>
      <c r="V1" s="243"/>
      <c r="W1" s="243"/>
      <c r="X1" s="243"/>
      <c r="Y1" s="243"/>
      <c r="Z1" s="243"/>
    </row>
    <row r="2" spans="1:26" ht="31.5" x14ac:dyDescent="0.25">
      <c r="A2" s="246" t="s">
        <v>281</v>
      </c>
      <c r="B2" s="246" t="s">
        <v>282</v>
      </c>
      <c r="C2" s="247" t="s">
        <v>283</v>
      </c>
      <c r="D2" s="248" t="s">
        <v>417</v>
      </c>
      <c r="E2" s="249" t="s">
        <v>418</v>
      </c>
      <c r="F2" s="266" t="s">
        <v>419</v>
      </c>
      <c r="G2" s="250" t="s">
        <v>420</v>
      </c>
      <c r="H2" s="251" t="s">
        <v>440</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54"/>
      <c r="B3" s="485" t="s">
        <v>128</v>
      </c>
      <c r="C3" s="255" t="s">
        <v>129</v>
      </c>
      <c r="D3" s="256">
        <f>VLOOKUP(C3,'TỔNG HỢP'!$C$4:$P$84,3,0)</f>
        <v>100000000</v>
      </c>
      <c r="E3" s="257"/>
      <c r="F3" s="487">
        <f>SUM(F4:F902)</f>
        <v>28931349</v>
      </c>
      <c r="G3" s="256">
        <f>D3-F3</f>
        <v>71068651</v>
      </c>
      <c r="H3" s="500"/>
      <c r="I3" s="254"/>
      <c r="J3" s="259"/>
      <c r="K3" s="259"/>
      <c r="L3" s="259"/>
      <c r="M3" s="259"/>
      <c r="N3" s="259"/>
      <c r="O3" s="259"/>
      <c r="P3" s="259"/>
      <c r="Q3" s="259"/>
      <c r="R3" s="259"/>
      <c r="S3" s="259"/>
      <c r="T3" s="259"/>
      <c r="U3" s="259"/>
      <c r="V3" s="259"/>
      <c r="W3" s="259"/>
      <c r="X3" s="259"/>
      <c r="Y3" s="259"/>
      <c r="Z3" s="259"/>
    </row>
    <row r="4" spans="1:26" ht="16.5" x14ac:dyDescent="0.25">
      <c r="A4" s="242"/>
      <c r="B4" s="243" t="s">
        <v>1268</v>
      </c>
      <c r="C4" s="260"/>
      <c r="D4" s="244"/>
      <c r="E4" s="275"/>
      <c r="F4" s="275">
        <v>17483500</v>
      </c>
      <c r="G4" s="275"/>
      <c r="H4" s="276">
        <v>46098</v>
      </c>
      <c r="I4" s="242" t="s">
        <v>565</v>
      </c>
      <c r="J4" s="243"/>
      <c r="K4" s="243"/>
      <c r="L4" s="243"/>
      <c r="M4" s="243"/>
      <c r="N4" s="243"/>
      <c r="O4" s="243"/>
      <c r="P4" s="243"/>
      <c r="Q4" s="243"/>
      <c r="R4" s="243"/>
      <c r="S4" s="243"/>
      <c r="T4" s="243"/>
      <c r="U4" s="243"/>
      <c r="V4" s="243"/>
      <c r="W4" s="243"/>
      <c r="X4" s="243"/>
      <c r="Y4" s="243"/>
      <c r="Z4" s="243"/>
    </row>
    <row r="5" spans="1:26" ht="16.5" x14ac:dyDescent="0.25">
      <c r="A5" s="242"/>
      <c r="B5" s="243" t="s">
        <v>1683</v>
      </c>
      <c r="C5" s="260"/>
      <c r="D5" s="244"/>
      <c r="E5" s="275"/>
      <c r="F5" s="275">
        <v>4201773</v>
      </c>
      <c r="G5" s="275"/>
      <c r="H5" s="276">
        <v>46192</v>
      </c>
      <c r="I5" s="242" t="s">
        <v>1043</v>
      </c>
      <c r="J5" s="243"/>
      <c r="K5" s="243"/>
      <c r="L5" s="243"/>
      <c r="M5" s="243"/>
      <c r="N5" s="243"/>
      <c r="O5" s="243"/>
      <c r="P5" s="243"/>
      <c r="Q5" s="243"/>
      <c r="R5" s="243"/>
      <c r="S5" s="243"/>
      <c r="T5" s="243"/>
      <c r="U5" s="243"/>
      <c r="V5" s="243"/>
      <c r="W5" s="243"/>
      <c r="X5" s="243"/>
      <c r="Y5" s="243"/>
      <c r="Z5" s="243"/>
    </row>
    <row r="6" spans="1:26" ht="16.5" x14ac:dyDescent="0.25">
      <c r="A6" s="242"/>
      <c r="B6" s="243" t="s">
        <v>1682</v>
      </c>
      <c r="C6" s="260"/>
      <c r="D6" s="244"/>
      <c r="E6" s="275">
        <v>5252545</v>
      </c>
      <c r="F6" s="275">
        <v>3121076</v>
      </c>
      <c r="G6" s="275"/>
      <c r="H6" s="276">
        <v>46192</v>
      </c>
      <c r="I6" s="242" t="s">
        <v>565</v>
      </c>
      <c r="J6" s="243"/>
      <c r="K6" s="243"/>
      <c r="L6" s="243"/>
      <c r="M6" s="243"/>
      <c r="N6" s="243"/>
      <c r="O6" s="243"/>
      <c r="P6" s="243"/>
      <c r="Q6" s="243"/>
      <c r="R6" s="243"/>
      <c r="S6" s="243"/>
      <c r="T6" s="243"/>
      <c r="U6" s="243"/>
      <c r="V6" s="243"/>
      <c r="W6" s="243"/>
      <c r="X6" s="243"/>
      <c r="Y6" s="243"/>
      <c r="Z6" s="243"/>
    </row>
    <row r="7" spans="1:26" ht="16.5" x14ac:dyDescent="0.25">
      <c r="A7" s="242"/>
      <c r="B7" s="243" t="s">
        <v>1686</v>
      </c>
      <c r="C7" s="260"/>
      <c r="D7" s="244"/>
      <c r="E7" s="275"/>
      <c r="F7" s="275">
        <f>1200000+99000/1.08</f>
        <v>1291666.6666666667</v>
      </c>
      <c r="G7" s="275"/>
      <c r="H7" s="276">
        <v>46207</v>
      </c>
      <c r="I7" s="242" t="s">
        <v>442</v>
      </c>
      <c r="J7" s="243"/>
      <c r="K7" s="243"/>
      <c r="L7" s="243"/>
      <c r="M7" s="243"/>
      <c r="N7" s="243"/>
      <c r="O7" s="243"/>
      <c r="P7" s="243"/>
      <c r="Q7" s="243"/>
      <c r="R7" s="243"/>
      <c r="S7" s="243"/>
      <c r="T7" s="243"/>
      <c r="U7" s="243"/>
      <c r="V7" s="243"/>
      <c r="W7" s="243"/>
      <c r="X7" s="243"/>
      <c r="Y7" s="243"/>
      <c r="Z7" s="243"/>
    </row>
    <row r="8" spans="1:26" ht="16.5" x14ac:dyDescent="0.25">
      <c r="A8" s="242"/>
      <c r="B8" s="243" t="s">
        <v>1695</v>
      </c>
      <c r="C8" s="260"/>
      <c r="D8" s="244"/>
      <c r="E8" s="275"/>
      <c r="F8" s="275">
        <f>3060000/1.08</f>
        <v>2833333.333333333</v>
      </c>
      <c r="G8" s="275"/>
      <c r="H8" s="276">
        <v>46207</v>
      </c>
      <c r="I8" s="242" t="s">
        <v>442</v>
      </c>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75"/>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75"/>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75"/>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75"/>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75"/>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75"/>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75"/>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75"/>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75"/>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75"/>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75"/>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585"/>
      <c r="B20" s="586" t="s">
        <v>1268</v>
      </c>
      <c r="C20" s="587"/>
      <c r="D20" s="588"/>
      <c r="E20" s="589">
        <v>21791100</v>
      </c>
      <c r="F20" s="590"/>
      <c r="G20" s="590">
        <v>21791100</v>
      </c>
      <c r="H20" s="591">
        <v>45698</v>
      </c>
      <c r="I20" s="585" t="s">
        <v>1269</v>
      </c>
      <c r="J20" s="586"/>
      <c r="K20" s="586"/>
      <c r="L20" s="586"/>
      <c r="M20" s="586"/>
      <c r="N20" s="586"/>
      <c r="O20" s="586"/>
      <c r="P20" s="586"/>
      <c r="Q20" s="586"/>
      <c r="R20" s="586"/>
      <c r="S20" s="586"/>
      <c r="T20" s="586"/>
      <c r="U20" s="586"/>
      <c r="V20" s="586"/>
      <c r="W20" s="586"/>
      <c r="X20" s="586"/>
      <c r="Y20" s="586"/>
      <c r="Z20" s="586"/>
    </row>
    <row r="21" spans="1:26" ht="16.5" x14ac:dyDescent="0.25">
      <c r="A21" s="242"/>
      <c r="B21" s="243" t="s">
        <v>1270</v>
      </c>
      <c r="C21" s="260"/>
      <c r="D21" s="244"/>
      <c r="E21" s="275">
        <v>900000</v>
      </c>
      <c r="F21" s="275"/>
      <c r="G21" s="275">
        <v>900000</v>
      </c>
      <c r="H21" s="276">
        <v>45701</v>
      </c>
      <c r="I21" s="242" t="s">
        <v>666</v>
      </c>
      <c r="J21" s="243"/>
      <c r="K21" s="243"/>
      <c r="L21" s="243"/>
      <c r="M21" s="243"/>
      <c r="N21" s="243"/>
      <c r="O21" s="243"/>
      <c r="P21" s="243"/>
      <c r="Q21" s="243"/>
      <c r="R21" s="243"/>
      <c r="S21" s="243"/>
      <c r="T21" s="243"/>
      <c r="U21" s="243"/>
      <c r="V21" s="243"/>
      <c r="W21" s="243"/>
      <c r="X21" s="243"/>
      <c r="Y21" s="243"/>
      <c r="Z21" s="243"/>
    </row>
    <row r="22" spans="1:26" ht="16.5" x14ac:dyDescent="0.25">
      <c r="A22" s="242"/>
      <c r="B22" s="243" t="s">
        <v>1271</v>
      </c>
      <c r="C22" s="260"/>
      <c r="D22" s="244"/>
      <c r="E22" s="275">
        <v>5252545</v>
      </c>
      <c r="F22" s="275"/>
      <c r="G22" s="275">
        <v>5252545</v>
      </c>
      <c r="H22" s="276">
        <v>45734</v>
      </c>
      <c r="I22" s="242" t="s">
        <v>565</v>
      </c>
      <c r="J22" s="243"/>
      <c r="K22" s="243"/>
      <c r="L22" s="243"/>
      <c r="M22" s="243"/>
      <c r="N22" s="243"/>
      <c r="O22" s="243"/>
      <c r="P22" s="243"/>
      <c r="Q22" s="243"/>
      <c r="R22" s="243"/>
      <c r="S22" s="243"/>
      <c r="T22" s="243"/>
      <c r="U22" s="243"/>
      <c r="V22" s="243"/>
      <c r="W22" s="243"/>
      <c r="X22" s="243"/>
      <c r="Y22" s="243"/>
      <c r="Z22" s="243"/>
    </row>
    <row r="23" spans="1:26" ht="16.5" x14ac:dyDescent="0.25">
      <c r="A23" s="242"/>
      <c r="B23" s="243" t="s">
        <v>1272</v>
      </c>
      <c r="C23" s="260"/>
      <c r="D23" s="244"/>
      <c r="E23" s="275">
        <f>4566000/1.08</f>
        <v>4227777.7777777771</v>
      </c>
      <c r="F23" s="275"/>
      <c r="G23" s="275"/>
      <c r="H23" s="276">
        <v>45755</v>
      </c>
      <c r="I23" s="242" t="s">
        <v>666</v>
      </c>
      <c r="J23" s="243"/>
      <c r="K23" s="243"/>
      <c r="L23" s="243"/>
      <c r="M23" s="243"/>
      <c r="N23" s="243"/>
      <c r="O23" s="243"/>
      <c r="P23" s="243"/>
      <c r="Q23" s="243"/>
      <c r="R23" s="243"/>
      <c r="S23" s="243"/>
      <c r="T23" s="243"/>
      <c r="U23" s="243"/>
      <c r="V23" s="243"/>
      <c r="W23" s="243"/>
      <c r="X23" s="243"/>
      <c r="Y23" s="243"/>
      <c r="Z23" s="243"/>
    </row>
    <row r="24" spans="1:26" ht="16.5" x14ac:dyDescent="0.25">
      <c r="A24" s="242"/>
      <c r="B24" s="243" t="s">
        <v>1273</v>
      </c>
      <c r="C24" s="260"/>
      <c r="D24" s="244"/>
      <c r="E24" s="275">
        <v>2870370</v>
      </c>
      <c r="F24" s="275"/>
      <c r="G24" s="275"/>
      <c r="H24" s="276">
        <v>45757</v>
      </c>
      <c r="I24" s="242" t="s">
        <v>442</v>
      </c>
      <c r="J24" s="243"/>
      <c r="K24" s="243"/>
      <c r="L24" s="243"/>
      <c r="M24" s="243"/>
      <c r="N24" s="243"/>
      <c r="O24" s="243"/>
      <c r="P24" s="243"/>
      <c r="Q24" s="243"/>
      <c r="R24" s="243"/>
      <c r="S24" s="243"/>
      <c r="T24" s="243"/>
      <c r="U24" s="243"/>
      <c r="V24" s="243"/>
      <c r="W24" s="243"/>
      <c r="X24" s="243"/>
      <c r="Y24" s="243"/>
      <c r="Z24" s="243"/>
    </row>
    <row r="25" spans="1:26" ht="16.5" x14ac:dyDescent="0.25">
      <c r="A25" s="242"/>
      <c r="B25" s="243" t="s">
        <v>1274</v>
      </c>
      <c r="C25" s="260"/>
      <c r="D25" s="244"/>
      <c r="E25" s="275">
        <v>3518519</v>
      </c>
      <c r="F25" s="275"/>
      <c r="G25" s="275"/>
      <c r="H25" s="276">
        <v>45757</v>
      </c>
      <c r="I25" s="242" t="s">
        <v>442</v>
      </c>
      <c r="J25" s="243"/>
      <c r="K25" s="243"/>
      <c r="L25" s="243"/>
      <c r="M25" s="243"/>
      <c r="N25" s="243"/>
      <c r="O25" s="243"/>
      <c r="P25" s="243"/>
      <c r="Q25" s="243"/>
      <c r="R25" s="243"/>
      <c r="S25" s="243"/>
      <c r="T25" s="243"/>
      <c r="U25" s="243"/>
      <c r="V25" s="243"/>
      <c r="W25" s="243"/>
      <c r="X25" s="243"/>
      <c r="Y25" s="243"/>
      <c r="Z25" s="243"/>
    </row>
    <row r="26" spans="1:26" ht="16.5" x14ac:dyDescent="0.25">
      <c r="A26" s="242"/>
      <c r="B26" s="243" t="s">
        <v>1275</v>
      </c>
      <c r="C26" s="260"/>
      <c r="D26" s="244"/>
      <c r="E26" s="275">
        <v>8252000</v>
      </c>
      <c r="F26" s="275"/>
      <c r="G26" s="275"/>
      <c r="H26" s="276">
        <v>45771</v>
      </c>
      <c r="I26" s="242" t="s">
        <v>565</v>
      </c>
      <c r="J26" s="243"/>
      <c r="K26" s="243"/>
      <c r="L26" s="243"/>
      <c r="M26" s="243"/>
      <c r="N26" s="243"/>
      <c r="O26" s="243"/>
      <c r="P26" s="243"/>
      <c r="Q26" s="243"/>
      <c r="R26" s="243"/>
      <c r="S26" s="243"/>
      <c r="T26" s="243"/>
      <c r="U26" s="243"/>
      <c r="V26" s="243"/>
      <c r="W26" s="243"/>
      <c r="X26" s="243"/>
      <c r="Y26" s="243"/>
      <c r="Z26" s="243"/>
    </row>
    <row r="27" spans="1:26" ht="16.5" x14ac:dyDescent="0.25">
      <c r="A27" s="242"/>
      <c r="B27" s="243" t="s">
        <v>1276</v>
      </c>
      <c r="C27" s="260"/>
      <c r="D27" s="244"/>
      <c r="E27" s="275">
        <f>3540000/1.08</f>
        <v>3277777.7777777775</v>
      </c>
      <c r="F27" s="275"/>
      <c r="G27" s="275"/>
      <c r="H27" s="276">
        <v>45783</v>
      </c>
      <c r="I27" s="242" t="s">
        <v>442</v>
      </c>
      <c r="J27" s="243"/>
      <c r="K27" s="243"/>
      <c r="L27" s="243"/>
      <c r="M27" s="243"/>
      <c r="N27" s="243"/>
      <c r="O27" s="243"/>
      <c r="P27" s="243"/>
      <c r="Q27" s="243"/>
      <c r="R27" s="243"/>
      <c r="S27" s="243"/>
      <c r="T27" s="243"/>
      <c r="U27" s="243"/>
      <c r="V27" s="243"/>
      <c r="W27" s="243"/>
      <c r="X27" s="243"/>
      <c r="Y27" s="243"/>
      <c r="Z27" s="243"/>
    </row>
    <row r="28" spans="1:26" ht="16.5" x14ac:dyDescent="0.25">
      <c r="A28" s="585"/>
      <c r="B28" s="586" t="s">
        <v>1268</v>
      </c>
      <c r="C28" s="587"/>
      <c r="D28" s="588"/>
      <c r="E28" s="589">
        <v>33070600</v>
      </c>
      <c r="F28" s="590"/>
      <c r="G28" s="590"/>
      <c r="H28" s="591">
        <v>45817</v>
      </c>
      <c r="I28" s="585" t="s">
        <v>565</v>
      </c>
      <c r="J28" s="586"/>
      <c r="K28" s="586"/>
      <c r="L28" s="586" t="s">
        <v>327</v>
      </c>
      <c r="M28" s="586"/>
      <c r="N28" s="586"/>
      <c r="O28" s="586"/>
      <c r="P28" s="586"/>
      <c r="Q28" s="586"/>
      <c r="R28" s="586"/>
      <c r="S28" s="586"/>
      <c r="T28" s="586"/>
      <c r="U28" s="586"/>
      <c r="V28" s="586"/>
      <c r="W28" s="586"/>
      <c r="X28" s="586"/>
      <c r="Y28" s="586"/>
      <c r="Z28" s="586"/>
    </row>
    <row r="29" spans="1:26" ht="16.5" x14ac:dyDescent="0.25">
      <c r="A29" s="242"/>
      <c r="B29" s="243" t="s">
        <v>1277</v>
      </c>
      <c r="C29" s="260"/>
      <c r="D29" s="244"/>
      <c r="E29" s="275">
        <f>2050000/1.08</f>
        <v>1898148.1481481481</v>
      </c>
      <c r="F29" s="275"/>
      <c r="G29" s="275"/>
      <c r="H29" s="276">
        <v>45817</v>
      </c>
      <c r="I29" s="242" t="s">
        <v>442</v>
      </c>
      <c r="J29" s="243"/>
      <c r="K29" s="243"/>
      <c r="L29" s="243"/>
      <c r="M29" s="243"/>
      <c r="N29" s="243"/>
      <c r="O29" s="243"/>
      <c r="P29" s="243"/>
      <c r="Q29" s="243"/>
      <c r="R29" s="243"/>
      <c r="S29" s="243"/>
      <c r="T29" s="243"/>
      <c r="U29" s="243"/>
      <c r="V29" s="243"/>
      <c r="W29" s="243"/>
      <c r="X29" s="243"/>
      <c r="Y29" s="243"/>
      <c r="Z29" s="243"/>
    </row>
    <row r="30" spans="1:26" ht="16.5" x14ac:dyDescent="0.25">
      <c r="A30" s="242"/>
      <c r="B30" s="243" t="s">
        <v>1278</v>
      </c>
      <c r="C30" s="260"/>
      <c r="D30" s="244"/>
      <c r="E30" s="275">
        <v>4353995</v>
      </c>
      <c r="F30" s="275"/>
      <c r="G30" s="275"/>
      <c r="H30" s="276">
        <v>45904</v>
      </c>
      <c r="I30" s="242" t="s">
        <v>1076</v>
      </c>
      <c r="J30" s="243"/>
      <c r="K30" s="243"/>
      <c r="L30" s="243"/>
      <c r="M30" s="243"/>
      <c r="N30" s="243"/>
      <c r="O30" s="243"/>
      <c r="P30" s="243"/>
      <c r="Q30" s="243"/>
      <c r="R30" s="243"/>
      <c r="S30" s="243"/>
      <c r="T30" s="243"/>
      <c r="U30" s="243"/>
      <c r="V30" s="243"/>
      <c r="W30" s="243"/>
      <c r="X30" s="243"/>
      <c r="Y30" s="243"/>
      <c r="Z30" s="243"/>
    </row>
    <row r="31" spans="1:26" ht="16.5" x14ac:dyDescent="0.25">
      <c r="A31" s="242"/>
      <c r="B31" s="243" t="s">
        <v>1279</v>
      </c>
      <c r="C31" s="260"/>
      <c r="D31" s="244"/>
      <c r="E31" s="275">
        <f>3750000*1.08+4255000</f>
        <v>8305000</v>
      </c>
      <c r="F31" s="275"/>
      <c r="G31" s="275"/>
      <c r="H31" s="276">
        <v>46008</v>
      </c>
      <c r="I31" s="242" t="s">
        <v>1076</v>
      </c>
      <c r="J31" s="243"/>
      <c r="K31" s="243"/>
      <c r="L31" s="243"/>
      <c r="M31" s="243"/>
      <c r="N31" s="243"/>
      <c r="O31" s="243"/>
      <c r="P31" s="243"/>
      <c r="Q31" s="243"/>
      <c r="R31" s="243"/>
      <c r="S31" s="243"/>
      <c r="T31" s="243"/>
      <c r="U31" s="243"/>
      <c r="V31" s="243"/>
      <c r="W31" s="243"/>
      <c r="X31" s="243"/>
      <c r="Y31" s="243"/>
      <c r="Z31" s="243"/>
    </row>
    <row r="32" spans="1:26" ht="16.5" x14ac:dyDescent="0.25">
      <c r="A32" s="242"/>
      <c r="B32" s="243"/>
      <c r="C32" s="260"/>
      <c r="D32" s="244"/>
      <c r="E32" s="275"/>
      <c r="F32" s="275"/>
      <c r="G32" s="275"/>
      <c r="H32" s="276"/>
      <c r="I32" s="242"/>
      <c r="J32" s="243"/>
      <c r="K32" s="243"/>
      <c r="L32" s="243"/>
      <c r="M32" s="243"/>
      <c r="N32" s="243"/>
      <c r="O32" s="243"/>
      <c r="P32" s="243"/>
      <c r="Q32" s="243"/>
      <c r="R32" s="243"/>
      <c r="S32" s="243"/>
      <c r="T32" s="243"/>
      <c r="U32" s="243"/>
      <c r="V32" s="243"/>
      <c r="W32" s="243"/>
      <c r="X32" s="243"/>
      <c r="Y32" s="243"/>
      <c r="Z32" s="243"/>
    </row>
    <row r="33" spans="1:26" ht="16.5" x14ac:dyDescent="0.25">
      <c r="A33" s="242"/>
      <c r="B33" s="243"/>
      <c r="C33" s="260"/>
      <c r="D33" s="244"/>
      <c r="E33" s="275"/>
      <c r="F33" s="275"/>
      <c r="G33" s="275"/>
      <c r="H33" s="276"/>
      <c r="I33" s="242"/>
      <c r="J33" s="243"/>
      <c r="K33" s="243"/>
      <c r="L33" s="243"/>
      <c r="M33" s="243"/>
      <c r="N33" s="243"/>
      <c r="O33" s="243"/>
      <c r="P33" s="243"/>
      <c r="Q33" s="243"/>
      <c r="R33" s="243"/>
      <c r="S33" s="243"/>
      <c r="T33" s="243"/>
      <c r="U33" s="243"/>
      <c r="V33" s="243"/>
      <c r="W33" s="243"/>
      <c r="X33" s="243"/>
      <c r="Y33" s="243"/>
      <c r="Z33" s="243"/>
    </row>
    <row r="34" spans="1:26" ht="15.75" customHeight="1" x14ac:dyDescent="0.25">
      <c r="A34" s="242">
        <v>1</v>
      </c>
      <c r="B34" s="243" t="s">
        <v>1280</v>
      </c>
      <c r="C34" s="260"/>
      <c r="D34" s="244"/>
      <c r="E34" s="275">
        <v>1226500</v>
      </c>
      <c r="F34" s="275"/>
      <c r="G34" s="275"/>
      <c r="H34" s="276">
        <v>45373</v>
      </c>
      <c r="I34" s="242" t="s">
        <v>442</v>
      </c>
      <c r="J34" s="243"/>
      <c r="K34" s="243"/>
      <c r="L34" s="243"/>
      <c r="M34" s="243"/>
      <c r="N34" s="243"/>
      <c r="O34" s="243"/>
      <c r="P34" s="243"/>
      <c r="Q34" s="243"/>
      <c r="R34" s="243"/>
      <c r="S34" s="243"/>
      <c r="T34" s="243"/>
      <c r="U34" s="243"/>
      <c r="V34" s="243"/>
      <c r="W34" s="243"/>
      <c r="X34" s="243"/>
      <c r="Y34" s="243"/>
      <c r="Z34" s="243"/>
    </row>
    <row r="35" spans="1:26" ht="15.75" customHeight="1" x14ac:dyDescent="0.25">
      <c r="A35" s="242">
        <v>2</v>
      </c>
      <c r="B35" s="243" t="s">
        <v>1281</v>
      </c>
      <c r="C35" s="260"/>
      <c r="D35" s="244"/>
      <c r="E35" s="275">
        <v>18500000</v>
      </c>
      <c r="F35" s="275"/>
      <c r="G35" s="275"/>
      <c r="H35" s="276">
        <v>45416</v>
      </c>
      <c r="I35" s="242" t="s">
        <v>442</v>
      </c>
      <c r="J35" s="243"/>
      <c r="K35" s="243"/>
      <c r="L35" s="243"/>
      <c r="M35" s="243"/>
      <c r="N35" s="243"/>
      <c r="O35" s="243"/>
      <c r="P35" s="243"/>
      <c r="Q35" s="243"/>
      <c r="R35" s="243"/>
      <c r="S35" s="243"/>
      <c r="T35" s="243"/>
      <c r="U35" s="243"/>
      <c r="V35" s="243"/>
      <c r="W35" s="243"/>
      <c r="X35" s="243"/>
      <c r="Y35" s="243"/>
      <c r="Z35" s="243"/>
    </row>
    <row r="36" spans="1:26" ht="15.75" customHeight="1" x14ac:dyDescent="0.25">
      <c r="A36" s="242">
        <v>3</v>
      </c>
      <c r="B36" s="243" t="s">
        <v>1282</v>
      </c>
      <c r="C36" s="243"/>
      <c r="D36" s="243"/>
      <c r="E36" s="275">
        <v>950500</v>
      </c>
      <c r="F36" s="275"/>
      <c r="G36" s="275"/>
      <c r="H36" s="276">
        <v>45447</v>
      </c>
      <c r="I36" s="242" t="s">
        <v>442</v>
      </c>
      <c r="J36" s="243"/>
      <c r="K36" s="243"/>
      <c r="L36" s="243"/>
      <c r="M36" s="243"/>
      <c r="N36" s="243"/>
      <c r="O36" s="243"/>
      <c r="P36" s="243"/>
      <c r="Q36" s="243"/>
      <c r="R36" s="243"/>
      <c r="S36" s="243"/>
      <c r="T36" s="243"/>
      <c r="U36" s="243"/>
      <c r="V36" s="243"/>
      <c r="W36" s="243"/>
      <c r="X36" s="243"/>
      <c r="Y36" s="243"/>
      <c r="Z36" s="243"/>
    </row>
    <row r="37" spans="1:26" ht="15.75" customHeight="1" x14ac:dyDescent="0.25">
      <c r="A37" s="242">
        <v>4</v>
      </c>
      <c r="B37" s="243" t="s">
        <v>1283</v>
      </c>
      <c r="C37" s="243"/>
      <c r="D37" s="243"/>
      <c r="E37" s="275">
        <f>739000/1.1</f>
        <v>671818.18181818177</v>
      </c>
      <c r="F37" s="275"/>
      <c r="G37" s="275"/>
      <c r="H37" s="276">
        <v>45457</v>
      </c>
      <c r="I37" s="242" t="s">
        <v>442</v>
      </c>
      <c r="J37" s="243"/>
      <c r="K37" s="243"/>
      <c r="L37" s="243"/>
      <c r="M37" s="243"/>
      <c r="N37" s="243"/>
      <c r="O37" s="243"/>
      <c r="P37" s="243"/>
      <c r="Q37" s="243"/>
      <c r="R37" s="243"/>
      <c r="S37" s="243"/>
      <c r="T37" s="243"/>
      <c r="U37" s="243"/>
      <c r="V37" s="243"/>
      <c r="W37" s="243"/>
      <c r="X37" s="243"/>
      <c r="Y37" s="243"/>
      <c r="Z37" s="243"/>
    </row>
    <row r="38" spans="1:26" ht="15.75" customHeight="1" x14ac:dyDescent="0.25">
      <c r="A38" s="242">
        <v>5</v>
      </c>
      <c r="B38" s="243" t="s">
        <v>1284</v>
      </c>
      <c r="C38" s="243"/>
      <c r="D38" s="243"/>
      <c r="E38" s="275">
        <f>1541500/1.1</f>
        <v>1401363.6363636362</v>
      </c>
      <c r="F38" s="275"/>
      <c r="G38" s="275"/>
      <c r="H38" s="276">
        <v>45457</v>
      </c>
      <c r="I38" s="242" t="s">
        <v>442</v>
      </c>
      <c r="J38" s="243"/>
      <c r="K38" s="243"/>
      <c r="L38" s="243"/>
      <c r="M38" s="243"/>
      <c r="N38" s="243"/>
      <c r="O38" s="243"/>
      <c r="P38" s="243"/>
      <c r="Q38" s="243"/>
      <c r="R38" s="243"/>
      <c r="S38" s="243"/>
      <c r="T38" s="243"/>
      <c r="U38" s="243"/>
      <c r="V38" s="243"/>
      <c r="W38" s="243"/>
      <c r="X38" s="243"/>
      <c r="Y38" s="243"/>
      <c r="Z38" s="243"/>
    </row>
    <row r="39" spans="1:26" ht="15.75" customHeight="1" x14ac:dyDescent="0.25">
      <c r="A39" s="585">
        <v>6</v>
      </c>
      <c r="B39" s="586" t="s">
        <v>1285</v>
      </c>
      <c r="C39" s="586"/>
      <c r="D39" s="586"/>
      <c r="E39" s="589">
        <v>14600000</v>
      </c>
      <c r="F39" s="590"/>
      <c r="G39" s="590"/>
      <c r="H39" s="591">
        <v>45463</v>
      </c>
      <c r="I39" s="585" t="s">
        <v>442</v>
      </c>
      <c r="J39" s="586"/>
      <c r="K39" s="586"/>
      <c r="L39" s="586"/>
      <c r="M39" s="586"/>
      <c r="N39" s="586"/>
      <c r="O39" s="586"/>
      <c r="P39" s="586"/>
      <c r="Q39" s="586"/>
      <c r="R39" s="586"/>
      <c r="S39" s="586"/>
      <c r="T39" s="586"/>
      <c r="U39" s="586"/>
      <c r="V39" s="586"/>
      <c r="W39" s="586"/>
      <c r="X39" s="586"/>
      <c r="Y39" s="586"/>
      <c r="Z39" s="586"/>
    </row>
    <row r="40" spans="1:26" ht="13.5" customHeight="1" x14ac:dyDescent="0.25">
      <c r="A40" s="242"/>
      <c r="B40" s="243" t="s">
        <v>1286</v>
      </c>
      <c r="C40" s="243"/>
      <c r="D40" s="243"/>
      <c r="E40" s="275">
        <f>28496000/1.08</f>
        <v>26385185.185185183</v>
      </c>
      <c r="F40" s="275"/>
      <c r="G40" s="275"/>
      <c r="H40" s="276">
        <v>45468</v>
      </c>
      <c r="I40" s="242" t="s">
        <v>442</v>
      </c>
      <c r="J40" s="243"/>
      <c r="K40" s="243"/>
      <c r="L40" s="243"/>
      <c r="M40" s="243"/>
      <c r="N40" s="243"/>
      <c r="O40" s="243"/>
      <c r="P40" s="243"/>
      <c r="Q40" s="243"/>
      <c r="R40" s="243"/>
      <c r="S40" s="243"/>
      <c r="T40" s="243"/>
      <c r="U40" s="243"/>
      <c r="V40" s="243"/>
      <c r="W40" s="243"/>
      <c r="X40" s="243"/>
      <c r="Y40" s="243"/>
      <c r="Z40" s="243"/>
    </row>
    <row r="41" spans="1:26" ht="16.5" customHeight="1" x14ac:dyDescent="0.25">
      <c r="A41" s="242"/>
      <c r="B41" s="243" t="s">
        <v>1287</v>
      </c>
      <c r="C41" s="445"/>
      <c r="D41" s="243"/>
      <c r="E41" s="275"/>
      <c r="F41" s="275"/>
      <c r="G41" s="275"/>
      <c r="H41" s="276"/>
      <c r="I41" s="242"/>
      <c r="J41" s="243"/>
      <c r="K41" s="243"/>
      <c r="L41" s="243"/>
      <c r="M41" s="243"/>
      <c r="N41" s="243"/>
      <c r="O41" s="243"/>
      <c r="P41" s="243"/>
      <c r="Q41" s="243"/>
      <c r="R41" s="243"/>
      <c r="S41" s="243"/>
      <c r="T41" s="243"/>
      <c r="U41" s="243"/>
      <c r="V41" s="243"/>
      <c r="W41" s="243"/>
      <c r="X41" s="243"/>
      <c r="Y41" s="243"/>
      <c r="Z41" s="243"/>
    </row>
    <row r="42" spans="1:26" ht="15.75" customHeight="1" x14ac:dyDescent="0.25">
      <c r="A42" s="242"/>
      <c r="B42" s="243" t="s">
        <v>1288</v>
      </c>
      <c r="C42" s="243"/>
      <c r="D42" s="243"/>
      <c r="E42" s="275">
        <v>3985949</v>
      </c>
      <c r="F42" s="275"/>
      <c r="G42" s="275"/>
      <c r="H42" s="276">
        <v>45495</v>
      </c>
      <c r="I42" s="242" t="s">
        <v>1289</v>
      </c>
      <c r="J42" s="243"/>
      <c r="K42" s="243"/>
      <c r="L42" s="243"/>
      <c r="M42" s="243"/>
      <c r="N42" s="243"/>
      <c r="O42" s="243"/>
      <c r="P42" s="243"/>
      <c r="Q42" s="243"/>
      <c r="R42" s="243"/>
      <c r="S42" s="243"/>
      <c r="T42" s="243"/>
      <c r="U42" s="243"/>
      <c r="V42" s="243"/>
      <c r="W42" s="243"/>
      <c r="X42" s="243"/>
      <c r="Y42" s="243"/>
      <c r="Z42" s="243"/>
    </row>
    <row r="43" spans="1:26" ht="15.75" customHeight="1" x14ac:dyDescent="0.25">
      <c r="A43" s="242"/>
      <c r="B43" s="243" t="s">
        <v>1290</v>
      </c>
      <c r="C43" s="243"/>
      <c r="D43" s="243"/>
      <c r="E43" s="275"/>
      <c r="F43" s="275"/>
      <c r="G43" s="275">
        <f>100000/1.08</f>
        <v>92592.592592592584</v>
      </c>
      <c r="H43" s="276">
        <v>45523</v>
      </c>
      <c r="I43" s="242" t="s">
        <v>1076</v>
      </c>
      <c r="J43" s="243"/>
      <c r="K43" s="243"/>
      <c r="L43" s="243"/>
      <c r="M43" s="243"/>
      <c r="N43" s="243"/>
      <c r="O43" s="243"/>
      <c r="P43" s="243"/>
      <c r="Q43" s="243"/>
      <c r="R43" s="243"/>
      <c r="S43" s="243"/>
      <c r="T43" s="243"/>
      <c r="U43" s="243"/>
      <c r="V43" s="243"/>
      <c r="W43" s="243"/>
      <c r="X43" s="243"/>
      <c r="Y43" s="243"/>
      <c r="Z43" s="243"/>
    </row>
    <row r="44" spans="1:26" ht="15.75" customHeight="1" x14ac:dyDescent="0.25">
      <c r="A44" s="242"/>
      <c r="B44" s="243" t="s">
        <v>1291</v>
      </c>
      <c r="C44" s="243"/>
      <c r="D44" s="243"/>
      <c r="E44" s="275">
        <v>13288000</v>
      </c>
      <c r="F44" s="275"/>
      <c r="G44" s="275">
        <v>13288000</v>
      </c>
      <c r="H44" s="276">
        <v>45554</v>
      </c>
      <c r="I44" s="242" t="s">
        <v>442</v>
      </c>
      <c r="J44" s="243"/>
      <c r="K44" s="243"/>
      <c r="L44" s="243"/>
      <c r="M44" s="243"/>
      <c r="N44" s="243"/>
      <c r="O44" s="243"/>
      <c r="P44" s="243"/>
      <c r="Q44" s="243"/>
      <c r="R44" s="243"/>
      <c r="S44" s="243"/>
      <c r="T44" s="243"/>
      <c r="U44" s="243"/>
      <c r="V44" s="243"/>
      <c r="W44" s="243"/>
      <c r="X44" s="243"/>
      <c r="Y44" s="243"/>
      <c r="Z44" s="243"/>
    </row>
    <row r="45" spans="1:26" ht="15.75" customHeight="1" x14ac:dyDescent="0.25">
      <c r="A45" s="242"/>
      <c r="B45" s="243" t="s">
        <v>1292</v>
      </c>
      <c r="C45" s="243"/>
      <c r="D45" s="243"/>
      <c r="E45" s="275"/>
      <c r="F45" s="275"/>
      <c r="G45" s="275">
        <v>290000</v>
      </c>
      <c r="H45" s="276">
        <v>45555</v>
      </c>
      <c r="I45" s="242" t="s">
        <v>583</v>
      </c>
      <c r="J45" s="243"/>
      <c r="K45" s="243"/>
      <c r="L45" s="243"/>
      <c r="M45" s="243"/>
      <c r="N45" s="243"/>
      <c r="O45" s="243"/>
      <c r="P45" s="243"/>
      <c r="Q45" s="243"/>
      <c r="R45" s="243"/>
      <c r="S45" s="243"/>
      <c r="T45" s="243"/>
      <c r="U45" s="243"/>
      <c r="V45" s="243"/>
      <c r="W45" s="243"/>
      <c r="X45" s="243"/>
      <c r="Y45" s="243"/>
      <c r="Z45" s="243"/>
    </row>
    <row r="46" spans="1:26" ht="15.75" customHeight="1" x14ac:dyDescent="0.25">
      <c r="A46" s="242"/>
      <c r="B46" s="243"/>
      <c r="C46" s="243"/>
      <c r="D46" s="243"/>
      <c r="E46" s="275"/>
      <c r="F46" s="275"/>
      <c r="G46" s="275"/>
      <c r="H46" s="276"/>
      <c r="I46" s="242"/>
      <c r="J46" s="243"/>
      <c r="K46" s="243"/>
      <c r="L46" s="243"/>
      <c r="M46" s="243"/>
      <c r="N46" s="243"/>
      <c r="O46" s="243"/>
      <c r="P46" s="243"/>
      <c r="Q46" s="243"/>
      <c r="R46" s="243"/>
      <c r="S46" s="243"/>
      <c r="T46" s="243"/>
      <c r="U46" s="243"/>
      <c r="V46" s="243"/>
      <c r="W46" s="243"/>
      <c r="X46" s="243"/>
      <c r="Y46" s="243"/>
      <c r="Z46" s="243"/>
    </row>
    <row r="47" spans="1:26" ht="15.75" customHeight="1" x14ac:dyDescent="0.25">
      <c r="A47" s="242"/>
      <c r="B47" s="243"/>
      <c r="C47" s="243"/>
      <c r="D47" s="243"/>
      <c r="E47" s="275"/>
      <c r="F47" s="275"/>
      <c r="G47" s="275"/>
      <c r="H47" s="276"/>
      <c r="I47" s="242"/>
      <c r="J47" s="243"/>
      <c r="K47" s="243"/>
      <c r="L47" s="243"/>
      <c r="M47" s="243"/>
      <c r="N47" s="243"/>
      <c r="O47" s="243"/>
      <c r="P47" s="243"/>
      <c r="Q47" s="243"/>
      <c r="R47" s="243"/>
      <c r="S47" s="243"/>
      <c r="T47" s="243"/>
      <c r="U47" s="243"/>
      <c r="V47" s="243"/>
      <c r="W47" s="243"/>
      <c r="X47" s="243"/>
      <c r="Y47" s="243"/>
      <c r="Z47" s="243"/>
    </row>
    <row r="48" spans="1:26" ht="15.75" customHeight="1" x14ac:dyDescent="0.25">
      <c r="A48" s="242"/>
      <c r="B48" s="243"/>
      <c r="C48" s="243"/>
      <c r="D48" s="243"/>
      <c r="E48" s="275"/>
      <c r="F48" s="275"/>
      <c r="G48" s="275"/>
      <c r="H48" s="276"/>
      <c r="I48" s="242"/>
      <c r="J48" s="243"/>
      <c r="K48" s="243"/>
      <c r="L48" s="243"/>
      <c r="M48" s="243"/>
      <c r="N48" s="243"/>
      <c r="O48" s="243"/>
      <c r="P48" s="243"/>
      <c r="Q48" s="243"/>
      <c r="R48" s="243"/>
      <c r="S48" s="243"/>
      <c r="T48" s="243"/>
      <c r="U48" s="243"/>
      <c r="V48" s="243"/>
      <c r="W48" s="243"/>
      <c r="X48" s="243"/>
      <c r="Y48" s="243"/>
      <c r="Z48" s="243"/>
    </row>
    <row r="49" spans="1:26" ht="15.75" customHeight="1" x14ac:dyDescent="0.25">
      <c r="A49" s="242"/>
      <c r="B49" s="243"/>
      <c r="C49" s="243"/>
      <c r="D49" s="243"/>
      <c r="E49" s="275"/>
      <c r="F49" s="275"/>
      <c r="G49" s="275"/>
      <c r="H49" s="276"/>
      <c r="I49" s="242"/>
      <c r="J49" s="243"/>
      <c r="K49" s="243"/>
      <c r="L49" s="243"/>
      <c r="M49" s="243"/>
      <c r="N49" s="243"/>
      <c r="O49" s="243"/>
      <c r="P49" s="243"/>
      <c r="Q49" s="243"/>
      <c r="R49" s="243"/>
      <c r="S49" s="243"/>
      <c r="T49" s="243"/>
      <c r="U49" s="243"/>
      <c r="V49" s="243"/>
      <c r="W49" s="243"/>
      <c r="X49" s="243"/>
      <c r="Y49" s="243"/>
      <c r="Z49" s="243"/>
    </row>
    <row r="50" spans="1:26" ht="15.75" customHeight="1" x14ac:dyDescent="0.25">
      <c r="A50" s="242"/>
      <c r="B50" s="243"/>
      <c r="C50" s="243"/>
      <c r="D50" s="243"/>
      <c r="E50" s="275"/>
      <c r="F50" s="275"/>
      <c r="G50" s="275"/>
      <c r="H50" s="276"/>
      <c r="I50" s="242"/>
      <c r="J50" s="243"/>
      <c r="K50" s="243"/>
      <c r="L50" s="243"/>
      <c r="M50" s="243"/>
      <c r="N50" s="243"/>
      <c r="O50" s="243"/>
      <c r="P50" s="243"/>
      <c r="Q50" s="243"/>
      <c r="R50" s="243"/>
      <c r="S50" s="243"/>
      <c r="T50" s="243"/>
      <c r="U50" s="243"/>
      <c r="V50" s="243"/>
      <c r="W50" s="243"/>
      <c r="X50" s="243"/>
      <c r="Y50" s="243"/>
      <c r="Z50" s="243"/>
    </row>
    <row r="51" spans="1:26" ht="15.75" customHeight="1" x14ac:dyDescent="0.25">
      <c r="A51" s="242"/>
      <c r="B51" s="243"/>
      <c r="C51" s="243"/>
      <c r="D51" s="243"/>
      <c r="E51" s="275"/>
      <c r="F51" s="275"/>
      <c r="G51" s="275"/>
      <c r="H51" s="276"/>
      <c r="I51" s="242"/>
      <c r="J51" s="243"/>
      <c r="K51" s="243"/>
      <c r="L51" s="243"/>
      <c r="M51" s="243"/>
      <c r="N51" s="243"/>
      <c r="O51" s="243"/>
      <c r="P51" s="243"/>
      <c r="Q51" s="243"/>
      <c r="R51" s="243"/>
      <c r="S51" s="243"/>
      <c r="T51" s="243"/>
      <c r="U51" s="243"/>
      <c r="V51" s="243"/>
      <c r="W51" s="243"/>
      <c r="X51" s="243"/>
      <c r="Y51" s="243"/>
      <c r="Z51" s="243"/>
    </row>
    <row r="52" spans="1:26" ht="15.75" customHeight="1" x14ac:dyDescent="0.25">
      <c r="A52" s="242"/>
      <c r="B52" s="243"/>
      <c r="C52" s="243"/>
      <c r="D52" s="243"/>
      <c r="E52" s="275"/>
      <c r="F52" s="275"/>
      <c r="G52" s="275"/>
      <c r="H52" s="276"/>
      <c r="I52" s="242"/>
      <c r="J52" s="243"/>
      <c r="K52" s="243"/>
      <c r="L52" s="243"/>
      <c r="M52" s="243"/>
      <c r="N52" s="243"/>
      <c r="O52" s="243"/>
      <c r="P52" s="243"/>
      <c r="Q52" s="243"/>
      <c r="R52" s="243"/>
      <c r="S52" s="243"/>
      <c r="T52" s="243"/>
      <c r="U52" s="243"/>
      <c r="V52" s="243"/>
      <c r="W52" s="243"/>
      <c r="X52" s="243"/>
      <c r="Y52" s="243"/>
      <c r="Z52" s="243"/>
    </row>
    <row r="53" spans="1:26" ht="15.75" customHeight="1" x14ac:dyDescent="0.25">
      <c r="A53" s="242"/>
      <c r="B53" s="243"/>
      <c r="C53" s="243"/>
      <c r="D53" s="243"/>
      <c r="E53" s="275"/>
      <c r="F53" s="275"/>
      <c r="G53" s="275"/>
      <c r="H53" s="276"/>
      <c r="I53" s="242"/>
      <c r="J53" s="243"/>
      <c r="K53" s="243"/>
      <c r="L53" s="243"/>
      <c r="M53" s="243"/>
      <c r="N53" s="243"/>
      <c r="O53" s="243"/>
      <c r="P53" s="243"/>
      <c r="Q53" s="243"/>
      <c r="R53" s="243"/>
      <c r="S53" s="243"/>
      <c r="T53" s="243"/>
      <c r="U53" s="243"/>
      <c r="V53" s="243"/>
      <c r="W53" s="243"/>
      <c r="X53" s="243"/>
      <c r="Y53" s="243"/>
      <c r="Z53" s="243"/>
    </row>
    <row r="54" spans="1:26" ht="15.75" customHeight="1" x14ac:dyDescent="0.25">
      <c r="A54" s="242"/>
      <c r="B54" s="243"/>
      <c r="C54" s="243"/>
      <c r="D54" s="243"/>
      <c r="E54" s="275"/>
      <c r="F54" s="275"/>
      <c r="G54" s="275"/>
      <c r="H54" s="276"/>
      <c r="I54" s="242"/>
      <c r="J54" s="243"/>
      <c r="K54" s="243"/>
      <c r="L54" s="243"/>
      <c r="M54" s="243"/>
      <c r="N54" s="243"/>
      <c r="O54" s="243"/>
      <c r="P54" s="243"/>
      <c r="Q54" s="243"/>
      <c r="R54" s="243"/>
      <c r="S54" s="243"/>
      <c r="T54" s="243"/>
      <c r="U54" s="243"/>
      <c r="V54" s="243"/>
      <c r="W54" s="243"/>
      <c r="X54" s="243"/>
      <c r="Y54" s="243"/>
      <c r="Z54" s="243"/>
    </row>
    <row r="55" spans="1:26" ht="15.75" customHeight="1" x14ac:dyDescent="0.25">
      <c r="A55" s="242"/>
      <c r="B55" s="243"/>
      <c r="C55" s="243"/>
      <c r="D55" s="243"/>
      <c r="E55" s="275"/>
      <c r="F55" s="275"/>
      <c r="G55" s="275"/>
      <c r="H55" s="276"/>
      <c r="I55" s="242"/>
      <c r="J55" s="243"/>
      <c r="K55" s="243"/>
      <c r="L55" s="243"/>
      <c r="M55" s="243"/>
      <c r="N55" s="243"/>
      <c r="O55" s="243"/>
      <c r="P55" s="243"/>
      <c r="Q55" s="243"/>
      <c r="R55" s="243"/>
      <c r="S55" s="243"/>
      <c r="T55" s="243"/>
      <c r="U55" s="243"/>
      <c r="V55" s="243"/>
      <c r="W55" s="243"/>
      <c r="X55" s="243"/>
      <c r="Y55" s="243"/>
      <c r="Z55" s="243"/>
    </row>
    <row r="56" spans="1:26" ht="15.75" customHeight="1" x14ac:dyDescent="0.25">
      <c r="A56" s="242"/>
      <c r="B56" s="243"/>
      <c r="C56" s="243"/>
      <c r="D56" s="243"/>
      <c r="E56" s="275"/>
      <c r="F56" s="275"/>
      <c r="G56" s="275"/>
      <c r="H56" s="276"/>
      <c r="I56" s="242"/>
      <c r="J56" s="243"/>
      <c r="K56" s="243"/>
      <c r="L56" s="243"/>
      <c r="M56" s="243"/>
      <c r="N56" s="243"/>
      <c r="O56" s="243"/>
      <c r="P56" s="243"/>
      <c r="Q56" s="243"/>
      <c r="R56" s="243"/>
      <c r="S56" s="243"/>
      <c r="T56" s="243"/>
      <c r="U56" s="243"/>
      <c r="V56" s="243"/>
      <c r="W56" s="243"/>
      <c r="X56" s="243"/>
      <c r="Y56" s="243"/>
      <c r="Z56" s="243"/>
    </row>
    <row r="57" spans="1:26" ht="15.75" customHeight="1" x14ac:dyDescent="0.25">
      <c r="A57" s="242"/>
      <c r="B57" s="243"/>
      <c r="C57" s="243"/>
      <c r="D57" s="243"/>
      <c r="E57" s="275"/>
      <c r="F57" s="275"/>
      <c r="G57" s="275"/>
      <c r="H57" s="276"/>
      <c r="I57" s="242"/>
      <c r="J57" s="243"/>
      <c r="K57" s="243"/>
      <c r="L57" s="243"/>
      <c r="M57" s="243"/>
      <c r="N57" s="243"/>
      <c r="O57" s="243"/>
      <c r="P57" s="243"/>
      <c r="Q57" s="243"/>
      <c r="R57" s="243"/>
      <c r="S57" s="243"/>
      <c r="T57" s="243"/>
      <c r="U57" s="243"/>
      <c r="V57" s="243"/>
      <c r="W57" s="243"/>
      <c r="X57" s="243"/>
      <c r="Y57" s="243"/>
      <c r="Z57" s="243"/>
    </row>
    <row r="58" spans="1:26" ht="15.75" customHeight="1" x14ac:dyDescent="0.25">
      <c r="A58" s="242"/>
      <c r="B58" s="243"/>
      <c r="C58" s="243"/>
      <c r="D58" s="243"/>
      <c r="E58" s="275"/>
      <c r="F58" s="275"/>
      <c r="G58" s="275"/>
      <c r="H58" s="276"/>
      <c r="I58" s="242"/>
      <c r="J58" s="243"/>
      <c r="K58" s="243"/>
      <c r="L58" s="243"/>
      <c r="M58" s="243"/>
      <c r="N58" s="243"/>
      <c r="O58" s="243"/>
      <c r="P58" s="243"/>
      <c r="Q58" s="243"/>
      <c r="R58" s="243"/>
      <c r="S58" s="243"/>
      <c r="T58" s="243"/>
      <c r="U58" s="243"/>
      <c r="V58" s="243"/>
      <c r="W58" s="243"/>
      <c r="X58" s="243"/>
      <c r="Y58" s="243"/>
      <c r="Z58" s="243"/>
    </row>
    <row r="59" spans="1:26" ht="15.75" customHeight="1" x14ac:dyDescent="0.25">
      <c r="A59" s="242"/>
      <c r="B59" s="243"/>
      <c r="C59" s="243"/>
      <c r="D59" s="243"/>
      <c r="E59" s="275"/>
      <c r="F59" s="275"/>
      <c r="G59" s="275"/>
      <c r="H59" s="276"/>
      <c r="I59" s="242"/>
      <c r="J59" s="243"/>
      <c r="K59" s="243"/>
      <c r="L59" s="243"/>
      <c r="M59" s="243"/>
      <c r="N59" s="243"/>
      <c r="O59" s="243"/>
      <c r="P59" s="243"/>
      <c r="Q59" s="243"/>
      <c r="R59" s="243"/>
      <c r="S59" s="243"/>
      <c r="T59" s="243"/>
      <c r="U59" s="243"/>
      <c r="V59" s="243"/>
      <c r="W59" s="243"/>
      <c r="X59" s="243"/>
      <c r="Y59" s="243"/>
      <c r="Z59" s="243"/>
    </row>
    <row r="60" spans="1:26" ht="15.75" customHeight="1" x14ac:dyDescent="0.25">
      <c r="A60" s="242"/>
      <c r="B60" s="243"/>
      <c r="C60" s="243"/>
      <c r="D60" s="243"/>
      <c r="E60" s="275"/>
      <c r="F60" s="275"/>
      <c r="G60" s="275"/>
      <c r="H60" s="276"/>
      <c r="I60" s="242"/>
      <c r="J60" s="243"/>
      <c r="K60" s="243"/>
      <c r="L60" s="243"/>
      <c r="M60" s="243"/>
      <c r="N60" s="243"/>
      <c r="O60" s="243"/>
      <c r="P60" s="243"/>
      <c r="Q60" s="243"/>
      <c r="R60" s="243"/>
      <c r="S60" s="243"/>
      <c r="T60" s="243"/>
      <c r="U60" s="243"/>
      <c r="V60" s="243"/>
      <c r="W60" s="243"/>
      <c r="X60" s="243"/>
      <c r="Y60" s="243"/>
      <c r="Z60" s="243"/>
    </row>
    <row r="61" spans="1:26" ht="15.75" customHeight="1" x14ac:dyDescent="0.25">
      <c r="A61" s="242"/>
      <c r="B61" s="243"/>
      <c r="C61" s="243"/>
      <c r="D61" s="243"/>
      <c r="E61" s="275"/>
      <c r="F61" s="275"/>
      <c r="G61" s="275"/>
      <c r="H61" s="276"/>
      <c r="I61" s="242"/>
      <c r="J61" s="243"/>
      <c r="K61" s="243"/>
      <c r="L61" s="243"/>
      <c r="M61" s="243"/>
      <c r="N61" s="243"/>
      <c r="O61" s="243"/>
      <c r="P61" s="243"/>
      <c r="Q61" s="243"/>
      <c r="R61" s="243"/>
      <c r="S61" s="243"/>
      <c r="T61" s="243"/>
      <c r="U61" s="243"/>
      <c r="V61" s="243"/>
      <c r="W61" s="243"/>
      <c r="X61" s="243"/>
      <c r="Y61" s="243"/>
      <c r="Z61" s="243"/>
    </row>
    <row r="62" spans="1:26" ht="15.75" customHeight="1" x14ac:dyDescent="0.25">
      <c r="A62" s="242"/>
      <c r="B62" s="243"/>
      <c r="C62" s="243"/>
      <c r="D62" s="243"/>
      <c r="E62" s="275"/>
      <c r="F62" s="275"/>
      <c r="G62" s="275"/>
      <c r="H62" s="276"/>
      <c r="I62" s="242"/>
      <c r="J62" s="243"/>
      <c r="K62" s="243"/>
      <c r="L62" s="243"/>
      <c r="M62" s="243"/>
      <c r="N62" s="243"/>
      <c r="O62" s="243"/>
      <c r="P62" s="243"/>
      <c r="Q62" s="243"/>
      <c r="R62" s="243"/>
      <c r="S62" s="243"/>
      <c r="T62" s="243"/>
      <c r="U62" s="243"/>
      <c r="V62" s="243"/>
      <c r="W62" s="243"/>
      <c r="X62" s="243"/>
      <c r="Y62" s="243"/>
      <c r="Z62" s="243"/>
    </row>
    <row r="63" spans="1:26" ht="15.75" customHeight="1" x14ac:dyDescent="0.25">
      <c r="A63" s="242"/>
      <c r="B63" s="243"/>
      <c r="C63" s="243"/>
      <c r="D63" s="243"/>
      <c r="E63" s="275"/>
      <c r="F63" s="275"/>
      <c r="G63" s="243"/>
      <c r="H63" s="276"/>
      <c r="I63" s="242"/>
      <c r="J63" s="243"/>
      <c r="K63" s="243"/>
      <c r="L63" s="243"/>
      <c r="M63" s="243"/>
      <c r="N63" s="243"/>
      <c r="O63" s="243"/>
      <c r="P63" s="243"/>
      <c r="Q63" s="243"/>
      <c r="R63" s="243"/>
      <c r="S63" s="243"/>
      <c r="T63" s="243"/>
      <c r="U63" s="243"/>
      <c r="V63" s="243"/>
      <c r="W63" s="243"/>
      <c r="X63" s="243"/>
      <c r="Y63" s="243"/>
      <c r="Z63" s="243"/>
    </row>
    <row r="64" spans="1:26" ht="15.75" customHeight="1" x14ac:dyDescent="0.25">
      <c r="A64" s="242"/>
      <c r="B64" s="243"/>
      <c r="C64" s="243"/>
      <c r="D64" s="243"/>
      <c r="E64" s="275"/>
      <c r="F64" s="275"/>
      <c r="G64" s="243"/>
      <c r="H64" s="276"/>
      <c r="I64" s="242"/>
      <c r="J64" s="243"/>
      <c r="K64" s="243"/>
      <c r="L64" s="243"/>
      <c r="M64" s="243"/>
      <c r="N64" s="243"/>
      <c r="O64" s="243"/>
      <c r="P64" s="243"/>
      <c r="Q64" s="243"/>
      <c r="R64" s="243"/>
      <c r="S64" s="243"/>
      <c r="T64" s="243"/>
      <c r="U64" s="243"/>
      <c r="V64" s="243"/>
      <c r="W64" s="243"/>
      <c r="X64" s="243"/>
      <c r="Y64" s="243"/>
      <c r="Z64" s="243"/>
    </row>
    <row r="65" spans="1:26" ht="15.75" customHeight="1" x14ac:dyDescent="0.25">
      <c r="A65" s="242"/>
      <c r="B65" s="243"/>
      <c r="C65" s="243"/>
      <c r="D65" s="243"/>
      <c r="E65" s="275"/>
      <c r="F65" s="275"/>
      <c r="G65" s="243"/>
      <c r="H65" s="276"/>
      <c r="I65" s="242"/>
      <c r="J65" s="243"/>
      <c r="K65" s="243"/>
      <c r="L65" s="243"/>
      <c r="M65" s="243"/>
      <c r="N65" s="243"/>
      <c r="O65" s="243"/>
      <c r="P65" s="243"/>
      <c r="Q65" s="243"/>
      <c r="R65" s="243"/>
      <c r="S65" s="243"/>
      <c r="T65" s="243"/>
      <c r="U65" s="243"/>
      <c r="V65" s="243"/>
      <c r="W65" s="243"/>
      <c r="X65" s="243"/>
      <c r="Y65" s="243"/>
      <c r="Z65" s="243"/>
    </row>
    <row r="66" spans="1:26" ht="15.75" customHeight="1" x14ac:dyDescent="0.25">
      <c r="A66" s="242"/>
      <c r="B66" s="243"/>
      <c r="C66" s="243"/>
      <c r="D66" s="243"/>
      <c r="E66" s="275"/>
      <c r="F66" s="275"/>
      <c r="G66" s="243"/>
      <c r="H66" s="276"/>
      <c r="I66" s="242"/>
      <c r="J66" s="243"/>
      <c r="K66" s="243"/>
      <c r="L66" s="243"/>
      <c r="M66" s="243"/>
      <c r="N66" s="243"/>
      <c r="O66" s="243"/>
      <c r="P66" s="243"/>
      <c r="Q66" s="243"/>
      <c r="R66" s="243"/>
      <c r="S66" s="243"/>
      <c r="T66" s="243"/>
      <c r="U66" s="243"/>
      <c r="V66" s="243"/>
      <c r="W66" s="243"/>
      <c r="X66" s="243"/>
      <c r="Y66" s="243"/>
      <c r="Z66" s="243"/>
    </row>
    <row r="67" spans="1:26" ht="15.75" customHeight="1" x14ac:dyDescent="0.25">
      <c r="A67" s="242"/>
      <c r="B67" s="243"/>
      <c r="C67" s="243"/>
      <c r="D67" s="243"/>
      <c r="E67" s="275"/>
      <c r="F67" s="275"/>
      <c r="G67" s="243"/>
      <c r="H67" s="276"/>
      <c r="I67" s="242"/>
      <c r="J67" s="243"/>
      <c r="K67" s="243"/>
      <c r="L67" s="243"/>
      <c r="M67" s="243"/>
      <c r="N67" s="243"/>
      <c r="O67" s="243"/>
      <c r="P67" s="243"/>
      <c r="Q67" s="243"/>
      <c r="R67" s="243"/>
      <c r="S67" s="243"/>
      <c r="T67" s="243"/>
      <c r="U67" s="243"/>
      <c r="V67" s="243"/>
      <c r="W67" s="243"/>
      <c r="X67" s="243"/>
      <c r="Y67" s="243"/>
      <c r="Z67" s="243"/>
    </row>
    <row r="68" spans="1:26" ht="15.75" customHeight="1" x14ac:dyDescent="0.25">
      <c r="A68" s="242"/>
      <c r="B68" s="243"/>
      <c r="C68" s="243"/>
      <c r="D68" s="243"/>
      <c r="E68" s="275"/>
      <c r="F68" s="275"/>
      <c r="G68" s="243"/>
      <c r="H68" s="276"/>
      <c r="I68" s="242"/>
      <c r="J68" s="243"/>
      <c r="K68" s="243"/>
      <c r="L68" s="243"/>
      <c r="M68" s="243"/>
      <c r="N68" s="243"/>
      <c r="O68" s="243"/>
      <c r="P68" s="243"/>
      <c r="Q68" s="243"/>
      <c r="R68" s="243"/>
      <c r="S68" s="243"/>
      <c r="T68" s="243"/>
      <c r="U68" s="243"/>
      <c r="V68" s="243"/>
      <c r="W68" s="243"/>
      <c r="X68" s="243"/>
      <c r="Y68" s="243"/>
      <c r="Z68" s="243"/>
    </row>
    <row r="69" spans="1:26" ht="15.75" customHeight="1" x14ac:dyDescent="0.25">
      <c r="A69" s="242"/>
      <c r="B69" s="243"/>
      <c r="C69" s="243"/>
      <c r="D69" s="243"/>
      <c r="E69" s="275"/>
      <c r="F69" s="275"/>
      <c r="G69" s="243"/>
      <c r="H69" s="276"/>
      <c r="I69" s="242"/>
      <c r="J69" s="243"/>
      <c r="K69" s="243"/>
      <c r="L69" s="243"/>
      <c r="M69" s="243"/>
      <c r="N69" s="243"/>
      <c r="O69" s="243"/>
      <c r="P69" s="243"/>
      <c r="Q69" s="243"/>
      <c r="R69" s="243"/>
      <c r="S69" s="243"/>
      <c r="T69" s="243"/>
      <c r="U69" s="243"/>
      <c r="V69" s="243"/>
      <c r="W69" s="243"/>
      <c r="X69" s="243"/>
      <c r="Y69" s="243"/>
      <c r="Z69" s="243"/>
    </row>
    <row r="70" spans="1:26" ht="15.75" customHeight="1" x14ac:dyDescent="0.25">
      <c r="A70" s="242"/>
      <c r="B70" s="243"/>
      <c r="C70" s="243"/>
      <c r="D70" s="243"/>
      <c r="E70" s="275"/>
      <c r="F70" s="275"/>
      <c r="G70" s="243"/>
      <c r="H70" s="276"/>
      <c r="I70" s="242"/>
      <c r="J70" s="243"/>
      <c r="K70" s="243"/>
      <c r="L70" s="243"/>
      <c r="M70" s="243"/>
      <c r="N70" s="243"/>
      <c r="O70" s="243"/>
      <c r="P70" s="243"/>
      <c r="Q70" s="243"/>
      <c r="R70" s="243"/>
      <c r="S70" s="243"/>
      <c r="T70" s="243"/>
      <c r="U70" s="243"/>
      <c r="V70" s="243"/>
      <c r="W70" s="243"/>
      <c r="X70" s="243"/>
      <c r="Y70" s="243"/>
      <c r="Z70" s="243"/>
    </row>
    <row r="71" spans="1:26" ht="15.75" customHeight="1" x14ac:dyDescent="0.25">
      <c r="A71" s="242"/>
      <c r="B71" s="243"/>
      <c r="C71" s="243"/>
      <c r="D71" s="243"/>
      <c r="E71" s="275"/>
      <c r="F71" s="275"/>
      <c r="G71" s="243"/>
      <c r="H71" s="276"/>
      <c r="I71" s="242"/>
      <c r="J71" s="243"/>
      <c r="K71" s="243"/>
      <c r="L71" s="243"/>
      <c r="M71" s="243"/>
      <c r="N71" s="243"/>
      <c r="O71" s="243"/>
      <c r="P71" s="243"/>
      <c r="Q71" s="243"/>
      <c r="R71" s="243"/>
      <c r="S71" s="243"/>
      <c r="T71" s="243"/>
      <c r="U71" s="243"/>
      <c r="V71" s="243"/>
      <c r="W71" s="243"/>
      <c r="X71" s="243"/>
      <c r="Y71" s="243"/>
      <c r="Z71" s="243"/>
    </row>
    <row r="72" spans="1:26" ht="15.75" customHeight="1" x14ac:dyDescent="0.25">
      <c r="A72" s="242"/>
      <c r="B72" s="243"/>
      <c r="C72" s="243"/>
      <c r="D72" s="243"/>
      <c r="E72" s="275"/>
      <c r="F72" s="275"/>
      <c r="G72" s="243"/>
      <c r="H72" s="276"/>
      <c r="I72" s="242"/>
      <c r="J72" s="243"/>
      <c r="K72" s="243"/>
      <c r="L72" s="243"/>
      <c r="M72" s="243"/>
      <c r="N72" s="243"/>
      <c r="O72" s="243"/>
      <c r="P72" s="243"/>
      <c r="Q72" s="243"/>
      <c r="R72" s="243"/>
      <c r="S72" s="243"/>
      <c r="T72" s="243"/>
      <c r="U72" s="243"/>
      <c r="V72" s="243"/>
      <c r="W72" s="243"/>
      <c r="X72" s="243"/>
      <c r="Y72" s="243"/>
      <c r="Z72" s="243"/>
    </row>
    <row r="73" spans="1:26" ht="15.75" customHeight="1" x14ac:dyDescent="0.25">
      <c r="A73" s="242"/>
      <c r="B73" s="243"/>
      <c r="C73" s="243"/>
      <c r="D73" s="243"/>
      <c r="E73" s="275"/>
      <c r="F73" s="275"/>
      <c r="G73" s="243"/>
      <c r="H73" s="276"/>
      <c r="I73" s="242"/>
      <c r="J73" s="243"/>
      <c r="K73" s="243"/>
      <c r="L73" s="243"/>
      <c r="M73" s="243"/>
      <c r="N73" s="243"/>
      <c r="O73" s="243"/>
      <c r="P73" s="243"/>
      <c r="Q73" s="243"/>
      <c r="R73" s="243"/>
      <c r="S73" s="243"/>
      <c r="T73" s="243"/>
      <c r="U73" s="243"/>
      <c r="V73" s="243"/>
      <c r="W73" s="243"/>
      <c r="X73" s="243"/>
      <c r="Y73" s="243"/>
      <c r="Z73" s="243"/>
    </row>
    <row r="74" spans="1:26" ht="15.75" customHeight="1" x14ac:dyDescent="0.25">
      <c r="A74" s="242"/>
      <c r="B74" s="243"/>
      <c r="C74" s="243"/>
      <c r="D74" s="243"/>
      <c r="E74" s="275"/>
      <c r="F74" s="275"/>
      <c r="G74" s="243"/>
      <c r="H74" s="276"/>
      <c r="I74" s="242"/>
      <c r="J74" s="243"/>
      <c r="K74" s="243"/>
      <c r="L74" s="243"/>
      <c r="M74" s="243"/>
      <c r="N74" s="243"/>
      <c r="O74" s="243"/>
      <c r="P74" s="243"/>
      <c r="Q74" s="243"/>
      <c r="R74" s="243"/>
      <c r="S74" s="243"/>
      <c r="T74" s="243"/>
      <c r="U74" s="243"/>
      <c r="V74" s="243"/>
      <c r="W74" s="243"/>
      <c r="X74" s="243"/>
      <c r="Y74" s="243"/>
      <c r="Z74" s="243"/>
    </row>
    <row r="75" spans="1:26" ht="15.75" customHeight="1" x14ac:dyDescent="0.25">
      <c r="A75" s="242"/>
      <c r="B75" s="243"/>
      <c r="C75" s="243"/>
      <c r="D75" s="243"/>
      <c r="E75" s="275"/>
      <c r="F75" s="275"/>
      <c r="G75" s="243"/>
      <c r="H75" s="276"/>
      <c r="I75" s="242"/>
      <c r="J75" s="243"/>
      <c r="K75" s="243"/>
      <c r="L75" s="243"/>
      <c r="M75" s="243"/>
      <c r="N75" s="243"/>
      <c r="O75" s="243"/>
      <c r="P75" s="243"/>
      <c r="Q75" s="243"/>
      <c r="R75" s="243"/>
      <c r="S75" s="243"/>
      <c r="T75" s="243"/>
      <c r="U75" s="243"/>
      <c r="V75" s="243"/>
      <c r="W75" s="243"/>
      <c r="X75" s="243"/>
      <c r="Y75" s="243"/>
      <c r="Z75" s="243"/>
    </row>
    <row r="76" spans="1:26" ht="15.75" customHeight="1" x14ac:dyDescent="0.25">
      <c r="A76" s="242"/>
      <c r="B76" s="243"/>
      <c r="C76" s="243"/>
      <c r="D76" s="243"/>
      <c r="E76" s="275"/>
      <c r="F76" s="275"/>
      <c r="G76" s="243"/>
      <c r="H76" s="276"/>
      <c r="I76" s="242"/>
      <c r="J76" s="243"/>
      <c r="K76" s="243"/>
      <c r="L76" s="243"/>
      <c r="M76" s="243"/>
      <c r="N76" s="243"/>
      <c r="O76" s="243"/>
      <c r="P76" s="243"/>
      <c r="Q76" s="243"/>
      <c r="R76" s="243"/>
      <c r="S76" s="243"/>
      <c r="T76" s="243"/>
      <c r="U76" s="243"/>
      <c r="V76" s="243"/>
      <c r="W76" s="243"/>
      <c r="X76" s="243"/>
      <c r="Y76" s="243"/>
      <c r="Z76" s="243"/>
    </row>
    <row r="77" spans="1:26" ht="15.75" customHeight="1" x14ac:dyDescent="0.25">
      <c r="A77" s="242"/>
      <c r="B77" s="243"/>
      <c r="C77" s="243"/>
      <c r="D77" s="243"/>
      <c r="E77" s="275"/>
      <c r="F77" s="275"/>
      <c r="G77" s="243"/>
      <c r="H77" s="276"/>
      <c r="I77" s="242"/>
      <c r="J77" s="243"/>
      <c r="K77" s="243"/>
      <c r="L77" s="243"/>
      <c r="M77" s="243"/>
      <c r="N77" s="243"/>
      <c r="O77" s="243"/>
      <c r="P77" s="243"/>
      <c r="Q77" s="243"/>
      <c r="R77" s="243"/>
      <c r="S77" s="243"/>
      <c r="T77" s="243"/>
      <c r="U77" s="243"/>
      <c r="V77" s="243"/>
      <c r="W77" s="243"/>
      <c r="X77" s="243"/>
      <c r="Y77" s="243"/>
      <c r="Z77" s="243"/>
    </row>
    <row r="78" spans="1:26" ht="15.75" customHeight="1" x14ac:dyDescent="0.25">
      <c r="A78" s="242"/>
      <c r="B78" s="243"/>
      <c r="C78" s="243"/>
      <c r="D78" s="243"/>
      <c r="E78" s="275"/>
      <c r="F78" s="275"/>
      <c r="G78" s="243"/>
      <c r="H78" s="276"/>
      <c r="I78" s="242"/>
      <c r="J78" s="243"/>
      <c r="K78" s="243"/>
      <c r="L78" s="243"/>
      <c r="M78" s="243"/>
      <c r="N78" s="243"/>
      <c r="O78" s="243"/>
      <c r="P78" s="243"/>
      <c r="Q78" s="243"/>
      <c r="R78" s="243"/>
      <c r="S78" s="243"/>
      <c r="T78" s="243"/>
      <c r="U78" s="243"/>
      <c r="V78" s="243"/>
      <c r="W78" s="243"/>
      <c r="X78" s="243"/>
      <c r="Y78" s="243"/>
      <c r="Z78" s="243"/>
    </row>
    <row r="79" spans="1:26" ht="15.75" customHeight="1" x14ac:dyDescent="0.25">
      <c r="A79" s="242"/>
      <c r="B79" s="243"/>
      <c r="C79" s="243"/>
      <c r="D79" s="243"/>
      <c r="E79" s="275"/>
      <c r="F79" s="275"/>
      <c r="G79" s="243"/>
      <c r="H79" s="276"/>
      <c r="I79" s="242"/>
      <c r="J79" s="243"/>
      <c r="K79" s="243"/>
      <c r="L79" s="243"/>
      <c r="M79" s="243"/>
      <c r="N79" s="243"/>
      <c r="O79" s="243"/>
      <c r="P79" s="243"/>
      <c r="Q79" s="243"/>
      <c r="R79" s="243"/>
      <c r="S79" s="243"/>
      <c r="T79" s="243"/>
      <c r="U79" s="243"/>
      <c r="V79" s="243"/>
      <c r="W79" s="243"/>
      <c r="X79" s="243"/>
      <c r="Y79" s="243"/>
      <c r="Z79" s="243"/>
    </row>
    <row r="80" spans="1:26" ht="15.75" customHeight="1" x14ac:dyDescent="0.25">
      <c r="A80" s="242"/>
      <c r="B80" s="243"/>
      <c r="C80" s="243"/>
      <c r="D80" s="243"/>
      <c r="E80" s="275"/>
      <c r="F80" s="275"/>
      <c r="G80" s="243"/>
      <c r="H80" s="276"/>
      <c r="I80" s="242"/>
      <c r="J80" s="243"/>
      <c r="K80" s="243"/>
      <c r="L80" s="243"/>
      <c r="M80" s="243"/>
      <c r="N80" s="243"/>
      <c r="O80" s="243"/>
      <c r="P80" s="243"/>
      <c r="Q80" s="243"/>
      <c r="R80" s="243"/>
      <c r="S80" s="243"/>
      <c r="T80" s="243"/>
      <c r="U80" s="243"/>
      <c r="V80" s="243"/>
      <c r="W80" s="243"/>
      <c r="X80" s="243"/>
      <c r="Y80" s="243"/>
      <c r="Z80" s="243"/>
    </row>
    <row r="81" spans="1:26" ht="15.75" customHeight="1" x14ac:dyDescent="0.25">
      <c r="A81" s="242"/>
      <c r="B81" s="243"/>
      <c r="C81" s="243"/>
      <c r="D81" s="243"/>
      <c r="E81" s="275"/>
      <c r="F81" s="275"/>
      <c r="G81" s="243"/>
      <c r="H81" s="276"/>
      <c r="I81" s="242"/>
      <c r="J81" s="243"/>
      <c r="K81" s="243"/>
      <c r="L81" s="243"/>
      <c r="M81" s="243"/>
      <c r="N81" s="243"/>
      <c r="O81" s="243"/>
      <c r="P81" s="243"/>
      <c r="Q81" s="243"/>
      <c r="R81" s="243"/>
      <c r="S81" s="243"/>
      <c r="T81" s="243"/>
      <c r="U81" s="243"/>
      <c r="V81" s="243"/>
      <c r="W81" s="243"/>
      <c r="X81" s="243"/>
      <c r="Y81" s="243"/>
      <c r="Z81" s="243"/>
    </row>
    <row r="82" spans="1:26" ht="15.75" customHeight="1" x14ac:dyDescent="0.25">
      <c r="A82" s="242"/>
      <c r="B82" s="243"/>
      <c r="C82" s="243"/>
      <c r="D82" s="243"/>
      <c r="E82" s="275"/>
      <c r="F82" s="275"/>
      <c r="G82" s="243"/>
      <c r="H82" s="276"/>
      <c r="I82" s="242"/>
      <c r="J82" s="243"/>
      <c r="K82" s="243"/>
      <c r="L82" s="243"/>
      <c r="M82" s="243"/>
      <c r="N82" s="243"/>
      <c r="O82" s="243"/>
      <c r="P82" s="243"/>
      <c r="Q82" s="243"/>
      <c r="R82" s="243"/>
      <c r="S82" s="243"/>
      <c r="T82" s="243"/>
      <c r="U82" s="243"/>
      <c r="V82" s="243"/>
      <c r="W82" s="243"/>
      <c r="X82" s="243"/>
      <c r="Y82" s="243"/>
      <c r="Z82" s="243"/>
    </row>
    <row r="83" spans="1:26" ht="15.75" customHeight="1" x14ac:dyDescent="0.25">
      <c r="A83" s="242"/>
      <c r="B83" s="243"/>
      <c r="C83" s="243"/>
      <c r="D83" s="243"/>
      <c r="E83" s="275"/>
      <c r="F83" s="275"/>
      <c r="G83" s="243"/>
      <c r="H83" s="276"/>
      <c r="I83" s="242"/>
      <c r="J83" s="243"/>
      <c r="K83" s="243"/>
      <c r="L83" s="243"/>
      <c r="M83" s="243"/>
      <c r="N83" s="243"/>
      <c r="O83" s="243"/>
      <c r="P83" s="243"/>
      <c r="Q83" s="243"/>
      <c r="R83" s="243"/>
      <c r="S83" s="243"/>
      <c r="T83" s="243"/>
      <c r="U83" s="243"/>
      <c r="V83" s="243"/>
      <c r="W83" s="243"/>
      <c r="X83" s="243"/>
      <c r="Y83" s="243"/>
      <c r="Z83" s="243"/>
    </row>
    <row r="84" spans="1:26" ht="15.75" customHeight="1" x14ac:dyDescent="0.25">
      <c r="A84" s="242"/>
      <c r="B84" s="243"/>
      <c r="C84" s="243"/>
      <c r="D84" s="243"/>
      <c r="E84" s="275"/>
      <c r="F84" s="275"/>
      <c r="G84" s="243"/>
      <c r="H84" s="276"/>
      <c r="I84" s="242"/>
      <c r="J84" s="243"/>
      <c r="K84" s="243"/>
      <c r="L84" s="243"/>
      <c r="M84" s="243"/>
      <c r="N84" s="243"/>
      <c r="O84" s="243"/>
      <c r="P84" s="243"/>
      <c r="Q84" s="243"/>
      <c r="R84" s="243"/>
      <c r="S84" s="243"/>
      <c r="T84" s="243"/>
      <c r="U84" s="243"/>
      <c r="V84" s="243"/>
      <c r="W84" s="243"/>
      <c r="X84" s="243"/>
      <c r="Y84" s="243"/>
      <c r="Z84" s="243"/>
    </row>
    <row r="85" spans="1:26" ht="15.75" customHeight="1" x14ac:dyDescent="0.25">
      <c r="A85" s="242"/>
      <c r="B85" s="243"/>
      <c r="C85" s="243"/>
      <c r="D85" s="243"/>
      <c r="E85" s="275"/>
      <c r="F85" s="275"/>
      <c r="G85" s="243"/>
      <c r="H85" s="276"/>
      <c r="I85" s="242"/>
      <c r="J85" s="243"/>
      <c r="K85" s="243"/>
      <c r="L85" s="243"/>
      <c r="M85" s="243"/>
      <c r="N85" s="243"/>
      <c r="O85" s="243"/>
      <c r="P85" s="243"/>
      <c r="Q85" s="243"/>
      <c r="R85" s="243"/>
      <c r="S85" s="243"/>
      <c r="T85" s="243"/>
      <c r="U85" s="243"/>
      <c r="V85" s="243"/>
      <c r="W85" s="243"/>
      <c r="X85" s="243"/>
      <c r="Y85" s="243"/>
      <c r="Z85" s="243"/>
    </row>
    <row r="86" spans="1:26" ht="15.75" customHeight="1" x14ac:dyDescent="0.25">
      <c r="A86" s="242"/>
      <c r="B86" s="243"/>
      <c r="C86" s="243"/>
      <c r="D86" s="243"/>
      <c r="E86" s="275"/>
      <c r="F86" s="275"/>
      <c r="G86" s="243"/>
      <c r="H86" s="276"/>
      <c r="I86" s="242"/>
      <c r="J86" s="243"/>
      <c r="K86" s="243"/>
      <c r="L86" s="243"/>
      <c r="M86" s="243"/>
      <c r="N86" s="243"/>
      <c r="O86" s="243"/>
      <c r="P86" s="243"/>
      <c r="Q86" s="243"/>
      <c r="R86" s="243"/>
      <c r="S86" s="243"/>
      <c r="T86" s="243"/>
      <c r="U86" s="243"/>
      <c r="V86" s="243"/>
      <c r="W86" s="243"/>
      <c r="X86" s="243"/>
      <c r="Y86" s="243"/>
      <c r="Z86" s="243"/>
    </row>
    <row r="87" spans="1:26" ht="15.75" customHeight="1" x14ac:dyDescent="0.25">
      <c r="A87" s="242"/>
      <c r="B87" s="243"/>
      <c r="C87" s="243"/>
      <c r="D87" s="243"/>
      <c r="E87" s="275"/>
      <c r="F87" s="275"/>
      <c r="G87" s="243"/>
      <c r="H87" s="276"/>
      <c r="I87" s="242"/>
      <c r="J87" s="243"/>
      <c r="K87" s="243"/>
      <c r="L87" s="243"/>
      <c r="M87" s="243"/>
      <c r="N87" s="243"/>
      <c r="O87" s="243"/>
      <c r="P87" s="243"/>
      <c r="Q87" s="243"/>
      <c r="R87" s="243"/>
      <c r="S87" s="243"/>
      <c r="T87" s="243"/>
      <c r="U87" s="243"/>
      <c r="V87" s="243"/>
      <c r="W87" s="243"/>
      <c r="X87" s="243"/>
      <c r="Y87" s="243"/>
      <c r="Z87" s="243"/>
    </row>
    <row r="88" spans="1:26" ht="15.75" customHeight="1" x14ac:dyDescent="0.25">
      <c r="A88" s="242"/>
      <c r="B88" s="243"/>
      <c r="C88" s="243"/>
      <c r="D88" s="243"/>
      <c r="E88" s="275"/>
      <c r="F88" s="275"/>
      <c r="G88" s="243"/>
      <c r="H88" s="276"/>
      <c r="I88" s="242"/>
      <c r="J88" s="243"/>
      <c r="K88" s="243"/>
      <c r="L88" s="243"/>
      <c r="M88" s="243"/>
      <c r="N88" s="243"/>
      <c r="O88" s="243"/>
      <c r="P88" s="243"/>
      <c r="Q88" s="243"/>
      <c r="R88" s="243"/>
      <c r="S88" s="243"/>
      <c r="T88" s="243"/>
      <c r="U88" s="243"/>
      <c r="V88" s="243"/>
      <c r="W88" s="243"/>
      <c r="X88" s="243"/>
      <c r="Y88" s="243"/>
      <c r="Z88" s="243"/>
    </row>
    <row r="89" spans="1:26" ht="15.75" customHeight="1" x14ac:dyDescent="0.25">
      <c r="A89" s="242"/>
      <c r="B89" s="243"/>
      <c r="C89" s="243"/>
      <c r="D89" s="243"/>
      <c r="E89" s="275"/>
      <c r="F89" s="275"/>
      <c r="G89" s="243"/>
      <c r="H89" s="276"/>
      <c r="I89" s="242"/>
      <c r="J89" s="243"/>
      <c r="K89" s="243"/>
      <c r="L89" s="243"/>
      <c r="M89" s="243"/>
      <c r="N89" s="243"/>
      <c r="O89" s="243"/>
      <c r="P89" s="243"/>
      <c r="Q89" s="243"/>
      <c r="R89" s="243"/>
      <c r="S89" s="243"/>
      <c r="T89" s="243"/>
      <c r="U89" s="243"/>
      <c r="V89" s="243"/>
      <c r="W89" s="243"/>
      <c r="X89" s="243"/>
      <c r="Y89" s="243"/>
      <c r="Z89" s="243"/>
    </row>
    <row r="90" spans="1:26" ht="15.75" customHeight="1" x14ac:dyDescent="0.25">
      <c r="A90" s="242"/>
      <c r="B90" s="243"/>
      <c r="C90" s="243"/>
      <c r="D90" s="243"/>
      <c r="E90" s="275"/>
      <c r="F90" s="275"/>
      <c r="G90" s="243"/>
      <c r="H90" s="276"/>
      <c r="I90" s="242"/>
      <c r="J90" s="243"/>
      <c r="K90" s="243"/>
      <c r="L90" s="243"/>
      <c r="M90" s="243"/>
      <c r="N90" s="243"/>
      <c r="O90" s="243"/>
      <c r="P90" s="243"/>
      <c r="Q90" s="243"/>
      <c r="R90" s="243"/>
      <c r="S90" s="243"/>
      <c r="T90" s="243"/>
      <c r="U90" s="243"/>
      <c r="V90" s="243"/>
      <c r="W90" s="243"/>
      <c r="X90" s="243"/>
      <c r="Y90" s="243"/>
      <c r="Z90" s="243"/>
    </row>
    <row r="91" spans="1:26" ht="15.75" customHeight="1" x14ac:dyDescent="0.25">
      <c r="A91" s="242"/>
      <c r="B91" s="243"/>
      <c r="C91" s="243"/>
      <c r="D91" s="243"/>
      <c r="E91" s="275"/>
      <c r="F91" s="275"/>
      <c r="G91" s="243"/>
      <c r="H91" s="276"/>
      <c r="I91" s="242"/>
      <c r="J91" s="243"/>
      <c r="K91" s="243"/>
      <c r="L91" s="243"/>
      <c r="M91" s="243"/>
      <c r="N91" s="243"/>
      <c r="O91" s="243"/>
      <c r="P91" s="243"/>
      <c r="Q91" s="243"/>
      <c r="R91" s="243"/>
      <c r="S91" s="243"/>
      <c r="T91" s="243"/>
      <c r="U91" s="243"/>
      <c r="V91" s="243"/>
      <c r="W91" s="243"/>
      <c r="X91" s="243"/>
      <c r="Y91" s="243"/>
      <c r="Z91" s="243"/>
    </row>
    <row r="92" spans="1:26" ht="15.75" customHeight="1" x14ac:dyDescent="0.25">
      <c r="A92" s="242"/>
      <c r="B92" s="243"/>
      <c r="C92" s="243"/>
      <c r="D92" s="243"/>
      <c r="E92" s="275"/>
      <c r="F92" s="275"/>
      <c r="G92" s="243"/>
      <c r="H92" s="276"/>
      <c r="I92" s="242"/>
      <c r="J92" s="243"/>
      <c r="K92" s="243"/>
      <c r="L92" s="243"/>
      <c r="M92" s="243"/>
      <c r="N92" s="243"/>
      <c r="O92" s="243"/>
      <c r="P92" s="243"/>
      <c r="Q92" s="243"/>
      <c r="R92" s="243"/>
      <c r="S92" s="243"/>
      <c r="T92" s="243"/>
      <c r="U92" s="243"/>
      <c r="V92" s="243"/>
      <c r="W92" s="243"/>
      <c r="X92" s="243"/>
      <c r="Y92" s="243"/>
      <c r="Z92" s="243"/>
    </row>
    <row r="93" spans="1:26" ht="15.75" customHeight="1" x14ac:dyDescent="0.25">
      <c r="A93" s="242"/>
      <c r="B93" s="243"/>
      <c r="C93" s="243"/>
      <c r="D93" s="243"/>
      <c r="E93" s="275"/>
      <c r="F93" s="275"/>
      <c r="G93" s="243"/>
      <c r="H93" s="276"/>
      <c r="I93" s="242"/>
      <c r="J93" s="243"/>
      <c r="K93" s="243"/>
      <c r="L93" s="243"/>
      <c r="M93" s="243"/>
      <c r="N93" s="243"/>
      <c r="O93" s="243"/>
      <c r="P93" s="243"/>
      <c r="Q93" s="243"/>
      <c r="R93" s="243"/>
      <c r="S93" s="243"/>
      <c r="T93" s="243"/>
      <c r="U93" s="243"/>
      <c r="V93" s="243"/>
      <c r="W93" s="243"/>
      <c r="X93" s="243"/>
      <c r="Y93" s="243"/>
      <c r="Z93" s="243"/>
    </row>
    <row r="94" spans="1:26" ht="15.75" customHeight="1" x14ac:dyDescent="0.25">
      <c r="A94" s="242"/>
      <c r="B94" s="243"/>
      <c r="C94" s="243"/>
      <c r="D94" s="243"/>
      <c r="E94" s="275"/>
      <c r="F94" s="275"/>
      <c r="G94" s="243"/>
      <c r="H94" s="276"/>
      <c r="I94" s="242"/>
      <c r="J94" s="243"/>
      <c r="K94" s="243"/>
      <c r="L94" s="243"/>
      <c r="M94" s="243"/>
      <c r="N94" s="243"/>
      <c r="O94" s="243"/>
      <c r="P94" s="243"/>
      <c r="Q94" s="243"/>
      <c r="R94" s="243"/>
      <c r="S94" s="243"/>
      <c r="T94" s="243"/>
      <c r="U94" s="243"/>
      <c r="V94" s="243"/>
      <c r="W94" s="243"/>
      <c r="X94" s="243"/>
      <c r="Y94" s="243"/>
      <c r="Z94" s="243"/>
    </row>
    <row r="95" spans="1:26" ht="15.75" customHeight="1" x14ac:dyDescent="0.25">
      <c r="A95" s="242"/>
      <c r="B95" s="243"/>
      <c r="C95" s="243"/>
      <c r="D95" s="243"/>
      <c r="E95" s="275"/>
      <c r="F95" s="275"/>
      <c r="G95" s="243"/>
      <c r="H95" s="276"/>
      <c r="I95" s="242"/>
      <c r="J95" s="243"/>
      <c r="K95" s="243"/>
      <c r="L95" s="243"/>
      <c r="M95" s="243"/>
      <c r="N95" s="243"/>
      <c r="O95" s="243"/>
      <c r="P95" s="243"/>
      <c r="Q95" s="243"/>
      <c r="R95" s="243"/>
      <c r="S95" s="243"/>
      <c r="T95" s="243"/>
      <c r="U95" s="243"/>
      <c r="V95" s="243"/>
      <c r="W95" s="243"/>
      <c r="X95" s="243"/>
      <c r="Y95" s="243"/>
      <c r="Z95" s="243"/>
    </row>
    <row r="96" spans="1:26" ht="15.75" customHeight="1" x14ac:dyDescent="0.25">
      <c r="A96" s="242"/>
      <c r="B96" s="243"/>
      <c r="C96" s="243"/>
      <c r="D96" s="243"/>
      <c r="E96" s="275"/>
      <c r="F96" s="275"/>
      <c r="G96" s="243"/>
      <c r="H96" s="276"/>
      <c r="I96" s="242"/>
      <c r="J96" s="243"/>
      <c r="K96" s="243"/>
      <c r="L96" s="243"/>
      <c r="M96" s="243"/>
      <c r="N96" s="243"/>
      <c r="O96" s="243"/>
      <c r="P96" s="243"/>
      <c r="Q96" s="243"/>
      <c r="R96" s="243"/>
      <c r="S96" s="243"/>
      <c r="T96" s="243"/>
      <c r="U96" s="243"/>
      <c r="V96" s="243"/>
      <c r="W96" s="243"/>
      <c r="X96" s="243"/>
      <c r="Y96" s="243"/>
      <c r="Z96" s="243"/>
    </row>
    <row r="97" spans="1:26" ht="15.75" customHeight="1" x14ac:dyDescent="0.25">
      <c r="A97" s="242"/>
      <c r="B97" s="243"/>
      <c r="C97" s="243"/>
      <c r="D97" s="243"/>
      <c r="E97" s="275"/>
      <c r="F97" s="275"/>
      <c r="G97" s="243"/>
      <c r="H97" s="276"/>
      <c r="I97" s="242"/>
      <c r="J97" s="243"/>
      <c r="K97" s="243"/>
      <c r="L97" s="243"/>
      <c r="M97" s="243"/>
      <c r="N97" s="243"/>
      <c r="O97" s="243"/>
      <c r="P97" s="243"/>
      <c r="Q97" s="243"/>
      <c r="R97" s="243"/>
      <c r="S97" s="243"/>
      <c r="T97" s="243"/>
      <c r="U97" s="243"/>
      <c r="V97" s="243"/>
      <c r="W97" s="243"/>
      <c r="X97" s="243"/>
      <c r="Y97" s="243"/>
      <c r="Z97" s="243"/>
    </row>
    <row r="98" spans="1:26" ht="15.75" customHeight="1" x14ac:dyDescent="0.25">
      <c r="A98" s="242"/>
      <c r="B98" s="243"/>
      <c r="C98" s="243"/>
      <c r="D98" s="243"/>
      <c r="E98" s="275"/>
      <c r="F98" s="275"/>
      <c r="G98" s="243"/>
      <c r="H98" s="276"/>
      <c r="I98" s="242"/>
      <c r="J98" s="243"/>
      <c r="K98" s="243"/>
      <c r="L98" s="243"/>
      <c r="M98" s="243"/>
      <c r="N98" s="243"/>
      <c r="O98" s="243"/>
      <c r="P98" s="243"/>
      <c r="Q98" s="243"/>
      <c r="R98" s="243"/>
      <c r="S98" s="243"/>
      <c r="T98" s="243"/>
      <c r="U98" s="243"/>
      <c r="V98" s="243"/>
      <c r="W98" s="243"/>
      <c r="X98" s="243"/>
      <c r="Y98" s="243"/>
      <c r="Z98" s="243"/>
    </row>
    <row r="99" spans="1:26" ht="15.75" customHeight="1" x14ac:dyDescent="0.25">
      <c r="A99" s="242"/>
      <c r="B99" s="243"/>
      <c r="C99" s="243"/>
      <c r="D99" s="243"/>
      <c r="E99" s="275"/>
      <c r="F99" s="275"/>
      <c r="G99" s="243"/>
      <c r="H99" s="276"/>
      <c r="I99" s="242"/>
      <c r="J99" s="243"/>
      <c r="K99" s="243"/>
      <c r="L99" s="243"/>
      <c r="M99" s="243"/>
      <c r="N99" s="243"/>
      <c r="O99" s="243"/>
      <c r="P99" s="243"/>
      <c r="Q99" s="243"/>
      <c r="R99" s="243"/>
      <c r="S99" s="243"/>
      <c r="T99" s="243"/>
      <c r="U99" s="243"/>
      <c r="V99" s="243"/>
      <c r="W99" s="243"/>
      <c r="X99" s="243"/>
      <c r="Y99" s="243"/>
      <c r="Z99" s="243"/>
    </row>
    <row r="100" spans="1:26" ht="15.75" customHeight="1" x14ac:dyDescent="0.25">
      <c r="A100" s="242"/>
      <c r="B100" s="243"/>
      <c r="C100" s="243"/>
      <c r="D100" s="243"/>
      <c r="E100" s="275"/>
      <c r="F100" s="275"/>
      <c r="G100" s="243"/>
      <c r="H100" s="276"/>
      <c r="I100" s="242"/>
      <c r="J100" s="243"/>
      <c r="K100" s="243"/>
      <c r="L100" s="243"/>
      <c r="M100" s="243"/>
      <c r="N100" s="243"/>
      <c r="O100" s="243"/>
      <c r="P100" s="243"/>
      <c r="Q100" s="243"/>
      <c r="R100" s="243"/>
      <c r="S100" s="243"/>
      <c r="T100" s="243"/>
      <c r="U100" s="243"/>
      <c r="V100" s="243"/>
      <c r="W100" s="243"/>
      <c r="X100" s="243"/>
      <c r="Y100" s="243"/>
      <c r="Z100" s="243"/>
    </row>
    <row r="101" spans="1:26" ht="15.75" customHeight="1" x14ac:dyDescent="0.25">
      <c r="A101" s="242"/>
      <c r="B101" s="243"/>
      <c r="C101" s="243"/>
      <c r="D101" s="243"/>
      <c r="E101" s="275"/>
      <c r="F101" s="275"/>
      <c r="G101" s="243"/>
      <c r="H101" s="276"/>
      <c r="I101" s="242"/>
      <c r="J101" s="243"/>
      <c r="K101" s="243"/>
      <c r="L101" s="243"/>
      <c r="M101" s="243"/>
      <c r="N101" s="243"/>
      <c r="O101" s="243"/>
      <c r="P101" s="243"/>
      <c r="Q101" s="243"/>
      <c r="R101" s="243"/>
      <c r="S101" s="243"/>
      <c r="T101" s="243"/>
      <c r="U101" s="243"/>
      <c r="V101" s="243"/>
      <c r="W101" s="243"/>
      <c r="X101" s="243"/>
      <c r="Y101" s="243"/>
      <c r="Z101" s="243"/>
    </row>
    <row r="102" spans="1:26" ht="15.75" customHeight="1" x14ac:dyDescent="0.25">
      <c r="A102" s="242"/>
      <c r="B102" s="243"/>
      <c r="C102" s="243"/>
      <c r="D102" s="243"/>
      <c r="E102" s="275"/>
      <c r="F102" s="275"/>
      <c r="G102" s="243"/>
      <c r="H102" s="276"/>
      <c r="I102" s="242"/>
      <c r="J102" s="243"/>
      <c r="K102" s="243"/>
      <c r="L102" s="243"/>
      <c r="M102" s="243"/>
      <c r="N102" s="243"/>
      <c r="O102" s="243"/>
      <c r="P102" s="243"/>
      <c r="Q102" s="243"/>
      <c r="R102" s="243"/>
      <c r="S102" s="243"/>
      <c r="T102" s="243"/>
      <c r="U102" s="243"/>
      <c r="V102" s="243"/>
      <c r="W102" s="243"/>
      <c r="X102" s="243"/>
      <c r="Y102" s="243"/>
      <c r="Z102" s="243"/>
    </row>
    <row r="103" spans="1:26" ht="15.75" customHeight="1" x14ac:dyDescent="0.25">
      <c r="A103" s="242"/>
      <c r="B103" s="243"/>
      <c r="C103" s="243"/>
      <c r="D103" s="243"/>
      <c r="E103" s="275"/>
      <c r="F103" s="275"/>
      <c r="G103" s="243"/>
      <c r="H103" s="276"/>
      <c r="I103" s="242"/>
      <c r="J103" s="243"/>
      <c r="K103" s="243"/>
      <c r="L103" s="243"/>
      <c r="M103" s="243"/>
      <c r="N103" s="243"/>
      <c r="O103" s="243"/>
      <c r="P103" s="243"/>
      <c r="Q103" s="243"/>
      <c r="R103" s="243"/>
      <c r="S103" s="243"/>
      <c r="T103" s="243"/>
      <c r="U103" s="243"/>
      <c r="V103" s="243"/>
      <c r="W103" s="243"/>
      <c r="X103" s="243"/>
      <c r="Y103" s="243"/>
      <c r="Z103" s="243"/>
    </row>
    <row r="104" spans="1:26" ht="15.75" customHeight="1" x14ac:dyDescent="0.25">
      <c r="A104" s="242"/>
      <c r="B104" s="243"/>
      <c r="C104" s="243"/>
      <c r="D104" s="243"/>
      <c r="E104" s="275"/>
      <c r="F104" s="275"/>
      <c r="G104" s="243"/>
      <c r="H104" s="276"/>
      <c r="I104" s="242"/>
      <c r="J104" s="243"/>
      <c r="K104" s="243"/>
      <c r="L104" s="243"/>
      <c r="M104" s="243"/>
      <c r="N104" s="243"/>
      <c r="O104" s="243"/>
      <c r="P104" s="243"/>
      <c r="Q104" s="243"/>
      <c r="R104" s="243"/>
      <c r="S104" s="243"/>
      <c r="T104" s="243"/>
      <c r="U104" s="243"/>
      <c r="V104" s="243"/>
      <c r="W104" s="243"/>
      <c r="X104" s="243"/>
      <c r="Y104" s="243"/>
      <c r="Z104" s="243"/>
    </row>
    <row r="105" spans="1:26" ht="15.75" customHeight="1" x14ac:dyDescent="0.25">
      <c r="A105" s="242"/>
      <c r="B105" s="243"/>
      <c r="C105" s="243"/>
      <c r="D105" s="243"/>
      <c r="E105" s="275"/>
      <c r="F105" s="275"/>
      <c r="G105" s="243"/>
      <c r="H105" s="276"/>
      <c r="I105" s="242"/>
      <c r="J105" s="243"/>
      <c r="K105" s="243"/>
      <c r="L105" s="243"/>
      <c r="M105" s="243"/>
      <c r="N105" s="243"/>
      <c r="O105" s="243"/>
      <c r="P105" s="243"/>
      <c r="Q105" s="243"/>
      <c r="R105" s="243"/>
      <c r="S105" s="243"/>
      <c r="T105" s="243"/>
      <c r="U105" s="243"/>
      <c r="V105" s="243"/>
      <c r="W105" s="243"/>
      <c r="X105" s="243"/>
      <c r="Y105" s="243"/>
      <c r="Z105" s="243"/>
    </row>
    <row r="106" spans="1:26" ht="15.75" customHeight="1" x14ac:dyDescent="0.25">
      <c r="A106" s="242"/>
      <c r="B106" s="243"/>
      <c r="C106" s="243"/>
      <c r="D106" s="243"/>
      <c r="E106" s="275"/>
      <c r="F106" s="275"/>
      <c r="G106" s="243"/>
      <c r="H106" s="276"/>
      <c r="I106" s="242"/>
      <c r="J106" s="243"/>
      <c r="K106" s="243"/>
      <c r="L106" s="243"/>
      <c r="M106" s="243"/>
      <c r="N106" s="243"/>
      <c r="O106" s="243"/>
      <c r="P106" s="243"/>
      <c r="Q106" s="243"/>
      <c r="R106" s="243"/>
      <c r="S106" s="243"/>
      <c r="T106" s="243"/>
      <c r="U106" s="243"/>
      <c r="V106" s="243"/>
      <c r="W106" s="243"/>
      <c r="X106" s="243"/>
      <c r="Y106" s="243"/>
      <c r="Z106" s="243"/>
    </row>
    <row r="107" spans="1:26" ht="15.75" customHeight="1" x14ac:dyDescent="0.25">
      <c r="A107" s="242"/>
      <c r="B107" s="243"/>
      <c r="C107" s="243"/>
      <c r="D107" s="243"/>
      <c r="E107" s="275"/>
      <c r="F107" s="275"/>
      <c r="G107" s="243"/>
      <c r="H107" s="276"/>
      <c r="I107" s="242"/>
      <c r="J107" s="243"/>
      <c r="K107" s="243"/>
      <c r="L107" s="243"/>
      <c r="M107" s="243"/>
      <c r="N107" s="243"/>
      <c r="O107" s="243"/>
      <c r="P107" s="243"/>
      <c r="Q107" s="243"/>
      <c r="R107" s="243"/>
      <c r="S107" s="243"/>
      <c r="T107" s="243"/>
      <c r="U107" s="243"/>
      <c r="V107" s="243"/>
      <c r="W107" s="243"/>
      <c r="X107" s="243"/>
      <c r="Y107" s="243"/>
      <c r="Z107" s="243"/>
    </row>
    <row r="108" spans="1:26" ht="15.75" customHeight="1" x14ac:dyDescent="0.25">
      <c r="A108" s="242"/>
      <c r="B108" s="243"/>
      <c r="C108" s="243"/>
      <c r="D108" s="243"/>
      <c r="E108" s="275"/>
      <c r="F108" s="275"/>
      <c r="G108" s="243"/>
      <c r="H108" s="276"/>
      <c r="I108" s="242"/>
      <c r="J108" s="243"/>
      <c r="K108" s="243"/>
      <c r="L108" s="243"/>
      <c r="M108" s="243"/>
      <c r="N108" s="243"/>
      <c r="O108" s="243"/>
      <c r="P108" s="243"/>
      <c r="Q108" s="243"/>
      <c r="R108" s="243"/>
      <c r="S108" s="243"/>
      <c r="T108" s="243"/>
      <c r="U108" s="243"/>
      <c r="V108" s="243"/>
      <c r="W108" s="243"/>
      <c r="X108" s="243"/>
      <c r="Y108" s="243"/>
      <c r="Z108" s="243"/>
    </row>
    <row r="109" spans="1:26" ht="15.75" customHeight="1" x14ac:dyDescent="0.25">
      <c r="A109" s="242"/>
      <c r="B109" s="243"/>
      <c r="C109" s="243"/>
      <c r="D109" s="243"/>
      <c r="E109" s="275"/>
      <c r="F109" s="275"/>
      <c r="G109" s="243"/>
      <c r="H109" s="276"/>
      <c r="I109" s="242"/>
      <c r="J109" s="243"/>
      <c r="K109" s="243"/>
      <c r="L109" s="243"/>
      <c r="M109" s="243"/>
      <c r="N109" s="243"/>
      <c r="O109" s="243"/>
      <c r="P109" s="243"/>
      <c r="Q109" s="243"/>
      <c r="R109" s="243"/>
      <c r="S109" s="243"/>
      <c r="T109" s="243"/>
      <c r="U109" s="243"/>
      <c r="V109" s="243"/>
      <c r="W109" s="243"/>
      <c r="X109" s="243"/>
      <c r="Y109" s="243"/>
      <c r="Z109" s="243"/>
    </row>
    <row r="110" spans="1:26" ht="15.75" customHeight="1" x14ac:dyDescent="0.25">
      <c r="A110" s="242"/>
      <c r="B110" s="243"/>
      <c r="C110" s="243"/>
      <c r="D110" s="243"/>
      <c r="E110" s="275"/>
      <c r="F110" s="275"/>
      <c r="G110" s="243"/>
      <c r="H110" s="276"/>
      <c r="I110" s="242"/>
      <c r="J110" s="243"/>
      <c r="K110" s="243"/>
      <c r="L110" s="243"/>
      <c r="M110" s="243"/>
      <c r="N110" s="243"/>
      <c r="O110" s="243"/>
      <c r="P110" s="243"/>
      <c r="Q110" s="243"/>
      <c r="R110" s="243"/>
      <c r="S110" s="243"/>
      <c r="T110" s="243"/>
      <c r="U110" s="243"/>
      <c r="V110" s="243"/>
      <c r="W110" s="243"/>
      <c r="X110" s="243"/>
      <c r="Y110" s="243"/>
      <c r="Z110" s="243"/>
    </row>
    <row r="111" spans="1:26" ht="15.75" customHeight="1" x14ac:dyDescent="0.25">
      <c r="A111" s="242"/>
      <c r="B111" s="243"/>
      <c r="C111" s="243"/>
      <c r="D111" s="243"/>
      <c r="E111" s="275"/>
      <c r="F111" s="275"/>
      <c r="G111" s="243"/>
      <c r="H111" s="276"/>
      <c r="I111" s="242"/>
      <c r="J111" s="243"/>
      <c r="K111" s="243"/>
      <c r="L111" s="243"/>
      <c r="M111" s="243"/>
      <c r="N111" s="243"/>
      <c r="O111" s="243"/>
      <c r="P111" s="243"/>
      <c r="Q111" s="243"/>
      <c r="R111" s="243"/>
      <c r="S111" s="243"/>
      <c r="T111" s="243"/>
      <c r="U111" s="243"/>
      <c r="V111" s="243"/>
      <c r="W111" s="243"/>
      <c r="X111" s="243"/>
      <c r="Y111" s="243"/>
      <c r="Z111" s="243"/>
    </row>
    <row r="112" spans="1:26" ht="15.75" customHeight="1" x14ac:dyDescent="0.25">
      <c r="A112" s="242"/>
      <c r="B112" s="243"/>
      <c r="C112" s="243"/>
      <c r="D112" s="243"/>
      <c r="E112" s="275"/>
      <c r="F112" s="275"/>
      <c r="G112" s="243"/>
      <c r="H112" s="276"/>
      <c r="I112" s="242"/>
      <c r="J112" s="243"/>
      <c r="K112" s="243"/>
      <c r="L112" s="243"/>
      <c r="M112" s="243"/>
      <c r="N112" s="243"/>
      <c r="O112" s="243"/>
      <c r="P112" s="243"/>
      <c r="Q112" s="243"/>
      <c r="R112" s="243"/>
      <c r="S112" s="243"/>
      <c r="T112" s="243"/>
      <c r="U112" s="243"/>
      <c r="V112" s="243"/>
      <c r="W112" s="243"/>
      <c r="X112" s="243"/>
      <c r="Y112" s="243"/>
      <c r="Z112" s="243"/>
    </row>
    <row r="113" spans="1:26" ht="15.75" customHeight="1" x14ac:dyDescent="0.25">
      <c r="A113" s="242"/>
      <c r="B113" s="243"/>
      <c r="C113" s="243"/>
      <c r="D113" s="243"/>
      <c r="E113" s="275"/>
      <c r="F113" s="275"/>
      <c r="G113" s="243"/>
      <c r="H113" s="276"/>
      <c r="I113" s="242"/>
      <c r="J113" s="243"/>
      <c r="K113" s="243"/>
      <c r="L113" s="243"/>
      <c r="M113" s="243"/>
      <c r="N113" s="243"/>
      <c r="O113" s="243"/>
      <c r="P113" s="243"/>
      <c r="Q113" s="243"/>
      <c r="R113" s="243"/>
      <c r="S113" s="243"/>
      <c r="T113" s="243"/>
      <c r="U113" s="243"/>
      <c r="V113" s="243"/>
      <c r="W113" s="243"/>
      <c r="X113" s="243"/>
      <c r="Y113" s="243"/>
      <c r="Z113" s="243"/>
    </row>
    <row r="114" spans="1:26" ht="15.75" customHeight="1" x14ac:dyDescent="0.25">
      <c r="A114" s="242"/>
      <c r="B114" s="243"/>
      <c r="C114" s="243"/>
      <c r="D114" s="243"/>
      <c r="E114" s="275"/>
      <c r="F114" s="275"/>
      <c r="G114" s="243"/>
      <c r="H114" s="276"/>
      <c r="I114" s="242"/>
      <c r="J114" s="243"/>
      <c r="K114" s="243"/>
      <c r="L114" s="243"/>
      <c r="M114" s="243"/>
      <c r="N114" s="243"/>
      <c r="O114" s="243"/>
      <c r="P114" s="243"/>
      <c r="Q114" s="243"/>
      <c r="R114" s="243"/>
      <c r="S114" s="243"/>
      <c r="T114" s="243"/>
      <c r="U114" s="243"/>
      <c r="V114" s="243"/>
      <c r="W114" s="243"/>
      <c r="X114" s="243"/>
      <c r="Y114" s="243"/>
      <c r="Z114" s="243"/>
    </row>
    <row r="115" spans="1:26" ht="15.75" customHeight="1" x14ac:dyDescent="0.25">
      <c r="A115" s="242"/>
      <c r="B115" s="243"/>
      <c r="C115" s="243"/>
      <c r="D115" s="243"/>
      <c r="E115" s="275"/>
      <c r="F115" s="275"/>
      <c r="G115" s="243"/>
      <c r="H115" s="276"/>
      <c r="I115" s="242"/>
      <c r="J115" s="243"/>
      <c r="K115" s="243"/>
      <c r="L115" s="243"/>
      <c r="M115" s="243"/>
      <c r="N115" s="243"/>
      <c r="O115" s="243"/>
      <c r="P115" s="243"/>
      <c r="Q115" s="243"/>
      <c r="R115" s="243"/>
      <c r="S115" s="243"/>
      <c r="T115" s="243"/>
      <c r="U115" s="243"/>
      <c r="V115" s="243"/>
      <c r="W115" s="243"/>
      <c r="X115" s="243"/>
      <c r="Y115" s="243"/>
      <c r="Z115" s="243"/>
    </row>
    <row r="116" spans="1:26" ht="15.75" customHeight="1" x14ac:dyDescent="0.25">
      <c r="A116" s="242"/>
      <c r="B116" s="243"/>
      <c r="C116" s="243"/>
      <c r="D116" s="243"/>
      <c r="E116" s="275"/>
      <c r="F116" s="275"/>
      <c r="G116" s="243"/>
      <c r="H116" s="276"/>
      <c r="I116" s="242"/>
      <c r="J116" s="243"/>
      <c r="K116" s="243"/>
      <c r="L116" s="243"/>
      <c r="M116" s="243"/>
      <c r="N116" s="243"/>
      <c r="O116" s="243"/>
      <c r="P116" s="243"/>
      <c r="Q116" s="243"/>
      <c r="R116" s="243"/>
      <c r="S116" s="243"/>
      <c r="T116" s="243"/>
      <c r="U116" s="243"/>
      <c r="V116" s="243"/>
      <c r="W116" s="243"/>
      <c r="X116" s="243"/>
      <c r="Y116" s="243"/>
      <c r="Z116" s="243"/>
    </row>
    <row r="117" spans="1:26" ht="15.75" customHeight="1" x14ac:dyDescent="0.25">
      <c r="A117" s="242"/>
      <c r="B117" s="243"/>
      <c r="C117" s="243"/>
      <c r="D117" s="243"/>
      <c r="E117" s="275"/>
      <c r="F117" s="275"/>
      <c r="G117" s="243"/>
      <c r="H117" s="276"/>
      <c r="I117" s="242"/>
      <c r="J117" s="243"/>
      <c r="K117" s="243"/>
      <c r="L117" s="243"/>
      <c r="M117" s="243"/>
      <c r="N117" s="243"/>
      <c r="O117" s="243"/>
      <c r="P117" s="243"/>
      <c r="Q117" s="243"/>
      <c r="R117" s="243"/>
      <c r="S117" s="243"/>
      <c r="T117" s="243"/>
      <c r="U117" s="243"/>
      <c r="V117" s="243"/>
      <c r="W117" s="243"/>
      <c r="X117" s="243"/>
      <c r="Y117" s="243"/>
      <c r="Z117" s="243"/>
    </row>
    <row r="118" spans="1:26" ht="15.75" customHeight="1" x14ac:dyDescent="0.25">
      <c r="A118" s="242"/>
      <c r="B118" s="243"/>
      <c r="C118" s="243"/>
      <c r="D118" s="243"/>
      <c r="E118" s="275"/>
      <c r="F118" s="275"/>
      <c r="G118" s="243"/>
      <c r="H118" s="276"/>
      <c r="I118" s="242"/>
      <c r="J118" s="243"/>
      <c r="K118" s="243"/>
      <c r="L118" s="243"/>
      <c r="M118" s="243"/>
      <c r="N118" s="243"/>
      <c r="O118" s="243"/>
      <c r="P118" s="243"/>
      <c r="Q118" s="243"/>
      <c r="R118" s="243"/>
      <c r="S118" s="243"/>
      <c r="T118" s="243"/>
      <c r="U118" s="243"/>
      <c r="V118" s="243"/>
      <c r="W118" s="243"/>
      <c r="X118" s="243"/>
      <c r="Y118" s="243"/>
      <c r="Z118" s="243"/>
    </row>
    <row r="119" spans="1:26" ht="15.75" customHeight="1" x14ac:dyDescent="0.25">
      <c r="A119" s="242"/>
      <c r="B119" s="243"/>
      <c r="C119" s="243"/>
      <c r="D119" s="243"/>
      <c r="E119" s="275"/>
      <c r="F119" s="275"/>
      <c r="G119" s="243"/>
      <c r="H119" s="276"/>
      <c r="I119" s="242"/>
      <c r="J119" s="243"/>
      <c r="K119" s="243"/>
      <c r="L119" s="243"/>
      <c r="M119" s="243"/>
      <c r="N119" s="243"/>
      <c r="O119" s="243"/>
      <c r="P119" s="243"/>
      <c r="Q119" s="243"/>
      <c r="R119" s="243"/>
      <c r="S119" s="243"/>
      <c r="T119" s="243"/>
      <c r="U119" s="243"/>
      <c r="V119" s="243"/>
      <c r="W119" s="243"/>
      <c r="X119" s="243"/>
      <c r="Y119" s="243"/>
      <c r="Z119" s="243"/>
    </row>
    <row r="120" spans="1:26" ht="15.75" customHeight="1" x14ac:dyDescent="0.25">
      <c r="A120" s="242"/>
      <c r="B120" s="243"/>
      <c r="C120" s="243"/>
      <c r="D120" s="243"/>
      <c r="E120" s="275"/>
      <c r="F120" s="275"/>
      <c r="G120" s="243"/>
      <c r="H120" s="276"/>
      <c r="I120" s="242"/>
      <c r="J120" s="243"/>
      <c r="K120" s="243"/>
      <c r="L120" s="243"/>
      <c r="M120" s="243"/>
      <c r="N120" s="243"/>
      <c r="O120" s="243"/>
      <c r="P120" s="243"/>
      <c r="Q120" s="243"/>
      <c r="R120" s="243"/>
      <c r="S120" s="243"/>
      <c r="T120" s="243"/>
      <c r="U120" s="243"/>
      <c r="V120" s="243"/>
      <c r="W120" s="243"/>
      <c r="X120" s="243"/>
      <c r="Y120" s="243"/>
      <c r="Z120" s="243"/>
    </row>
    <row r="121" spans="1:26" ht="15.75" customHeight="1" x14ac:dyDescent="0.25">
      <c r="A121" s="242"/>
      <c r="B121" s="243"/>
      <c r="C121" s="243"/>
      <c r="D121" s="243"/>
      <c r="E121" s="275"/>
      <c r="F121" s="275"/>
      <c r="G121" s="243"/>
      <c r="H121" s="276"/>
      <c r="I121" s="242"/>
      <c r="J121" s="243"/>
      <c r="K121" s="243"/>
      <c r="L121" s="243"/>
      <c r="M121" s="243"/>
      <c r="N121" s="243"/>
      <c r="O121" s="243"/>
      <c r="P121" s="243"/>
      <c r="Q121" s="243"/>
      <c r="R121" s="243"/>
      <c r="S121" s="243"/>
      <c r="T121" s="243"/>
      <c r="U121" s="243"/>
      <c r="V121" s="243"/>
      <c r="W121" s="243"/>
      <c r="X121" s="243"/>
      <c r="Y121" s="243"/>
      <c r="Z121" s="243"/>
    </row>
    <row r="122" spans="1:26" ht="15.75" customHeight="1" x14ac:dyDescent="0.25">
      <c r="A122" s="242"/>
      <c r="B122" s="243"/>
      <c r="C122" s="243"/>
      <c r="D122" s="243"/>
      <c r="E122" s="275"/>
      <c r="F122" s="275"/>
      <c r="G122" s="243"/>
      <c r="H122" s="276"/>
      <c r="I122" s="242"/>
      <c r="J122" s="243"/>
      <c r="K122" s="243"/>
      <c r="L122" s="243"/>
      <c r="M122" s="243"/>
      <c r="N122" s="243"/>
      <c r="O122" s="243"/>
      <c r="P122" s="243"/>
      <c r="Q122" s="243"/>
      <c r="R122" s="243"/>
      <c r="S122" s="243"/>
      <c r="T122" s="243"/>
      <c r="U122" s="243"/>
      <c r="V122" s="243"/>
      <c r="W122" s="243"/>
      <c r="X122" s="243"/>
      <c r="Y122" s="243"/>
      <c r="Z122" s="243"/>
    </row>
    <row r="123" spans="1:26" ht="15.75" customHeight="1" x14ac:dyDescent="0.25">
      <c r="A123" s="242"/>
      <c r="B123" s="243"/>
      <c r="C123" s="243"/>
      <c r="D123" s="243"/>
      <c r="E123" s="275"/>
      <c r="F123" s="275"/>
      <c r="G123" s="243"/>
      <c r="H123" s="276"/>
      <c r="I123" s="242"/>
      <c r="J123" s="243"/>
      <c r="K123" s="243"/>
      <c r="L123" s="243"/>
      <c r="M123" s="243"/>
      <c r="N123" s="243"/>
      <c r="O123" s="243"/>
      <c r="P123" s="243"/>
      <c r="Q123" s="243"/>
      <c r="R123" s="243"/>
      <c r="S123" s="243"/>
      <c r="T123" s="243"/>
      <c r="U123" s="243"/>
      <c r="V123" s="243"/>
      <c r="W123" s="243"/>
      <c r="X123" s="243"/>
      <c r="Y123" s="243"/>
      <c r="Z123" s="243"/>
    </row>
    <row r="124" spans="1:26" ht="15.75" customHeight="1" x14ac:dyDescent="0.25">
      <c r="A124" s="242"/>
      <c r="B124" s="243"/>
      <c r="C124" s="243"/>
      <c r="D124" s="243"/>
      <c r="E124" s="275"/>
      <c r="F124" s="275"/>
      <c r="G124" s="243"/>
      <c r="H124" s="276"/>
      <c r="I124" s="242"/>
      <c r="J124" s="243"/>
      <c r="K124" s="243"/>
      <c r="L124" s="243"/>
      <c r="M124" s="243"/>
      <c r="N124" s="243"/>
      <c r="O124" s="243"/>
      <c r="P124" s="243"/>
      <c r="Q124" s="243"/>
      <c r="R124" s="243"/>
      <c r="S124" s="243"/>
      <c r="T124" s="243"/>
      <c r="U124" s="243"/>
      <c r="V124" s="243"/>
      <c r="W124" s="243"/>
      <c r="X124" s="243"/>
      <c r="Y124" s="243"/>
      <c r="Z124" s="243"/>
    </row>
    <row r="125" spans="1:26" ht="15.75" customHeight="1" x14ac:dyDescent="0.25">
      <c r="A125" s="242"/>
      <c r="B125" s="243"/>
      <c r="C125" s="243"/>
      <c r="D125" s="243"/>
      <c r="E125" s="275"/>
      <c r="F125" s="275"/>
      <c r="G125" s="243"/>
      <c r="H125" s="276"/>
      <c r="I125" s="242"/>
      <c r="J125" s="243"/>
      <c r="K125" s="243"/>
      <c r="L125" s="243"/>
      <c r="M125" s="243"/>
      <c r="N125" s="243"/>
      <c r="O125" s="243"/>
      <c r="P125" s="243"/>
      <c r="Q125" s="243"/>
      <c r="R125" s="243"/>
      <c r="S125" s="243"/>
      <c r="T125" s="243"/>
      <c r="U125" s="243"/>
      <c r="V125" s="243"/>
      <c r="W125" s="243"/>
      <c r="X125" s="243"/>
      <c r="Y125" s="243"/>
      <c r="Z125" s="243"/>
    </row>
    <row r="126" spans="1:26" ht="15.75" customHeight="1" x14ac:dyDescent="0.25">
      <c r="A126" s="242"/>
      <c r="B126" s="243"/>
      <c r="C126" s="243"/>
      <c r="D126" s="243"/>
      <c r="E126" s="275"/>
      <c r="F126" s="275"/>
      <c r="G126" s="243"/>
      <c r="H126" s="276"/>
      <c r="I126" s="242"/>
      <c r="J126" s="243"/>
      <c r="K126" s="243"/>
      <c r="L126" s="243"/>
      <c r="M126" s="243"/>
      <c r="N126" s="243"/>
      <c r="O126" s="243"/>
      <c r="P126" s="243"/>
      <c r="Q126" s="243"/>
      <c r="R126" s="243"/>
      <c r="S126" s="243"/>
      <c r="T126" s="243"/>
      <c r="U126" s="243"/>
      <c r="V126" s="243"/>
      <c r="W126" s="243"/>
      <c r="X126" s="243"/>
      <c r="Y126" s="243"/>
      <c r="Z126" s="243"/>
    </row>
    <row r="127" spans="1:26" ht="15.75" customHeight="1" x14ac:dyDescent="0.25">
      <c r="A127" s="242"/>
      <c r="B127" s="243"/>
      <c r="C127" s="243"/>
      <c r="D127" s="243"/>
      <c r="E127" s="275"/>
      <c r="F127" s="275"/>
      <c r="G127" s="243"/>
      <c r="H127" s="276"/>
      <c r="I127" s="242"/>
      <c r="J127" s="243"/>
      <c r="K127" s="243"/>
      <c r="L127" s="243"/>
      <c r="M127" s="243"/>
      <c r="N127" s="243"/>
      <c r="O127" s="243"/>
      <c r="P127" s="243"/>
      <c r="Q127" s="243"/>
      <c r="R127" s="243"/>
      <c r="S127" s="243"/>
      <c r="T127" s="243"/>
      <c r="U127" s="243"/>
      <c r="V127" s="243"/>
      <c r="W127" s="243"/>
      <c r="X127" s="243"/>
      <c r="Y127" s="243"/>
      <c r="Z127" s="243"/>
    </row>
    <row r="128" spans="1:26" ht="15.75" customHeight="1" x14ac:dyDescent="0.25">
      <c r="A128" s="242"/>
      <c r="B128" s="243"/>
      <c r="C128" s="243"/>
      <c r="D128" s="243"/>
      <c r="E128" s="275"/>
      <c r="F128" s="275"/>
      <c r="G128" s="243"/>
      <c r="H128" s="276"/>
      <c r="I128" s="242"/>
      <c r="J128" s="243"/>
      <c r="K128" s="243"/>
      <c r="L128" s="243"/>
      <c r="M128" s="243"/>
      <c r="N128" s="243"/>
      <c r="O128" s="243"/>
      <c r="P128" s="243"/>
      <c r="Q128" s="243"/>
      <c r="R128" s="243"/>
      <c r="S128" s="243"/>
      <c r="T128" s="243"/>
      <c r="U128" s="243"/>
      <c r="V128" s="243"/>
      <c r="W128" s="243"/>
      <c r="X128" s="243"/>
      <c r="Y128" s="243"/>
      <c r="Z128" s="243"/>
    </row>
    <row r="129" spans="1:26" ht="15.75" customHeight="1" x14ac:dyDescent="0.25">
      <c r="A129" s="242"/>
      <c r="B129" s="243"/>
      <c r="C129" s="243"/>
      <c r="D129" s="243"/>
      <c r="E129" s="275"/>
      <c r="F129" s="275"/>
      <c r="G129" s="243"/>
      <c r="H129" s="276"/>
      <c r="I129" s="242"/>
      <c r="J129" s="243"/>
      <c r="K129" s="243"/>
      <c r="L129" s="243"/>
      <c r="M129" s="243"/>
      <c r="N129" s="243"/>
      <c r="O129" s="243"/>
      <c r="P129" s="243"/>
      <c r="Q129" s="243"/>
      <c r="R129" s="243"/>
      <c r="S129" s="243"/>
      <c r="T129" s="243"/>
      <c r="U129" s="243"/>
      <c r="V129" s="243"/>
      <c r="W129" s="243"/>
      <c r="X129" s="243"/>
      <c r="Y129" s="243"/>
      <c r="Z129" s="243"/>
    </row>
    <row r="130" spans="1:26" ht="15.75" customHeight="1" x14ac:dyDescent="0.25">
      <c r="A130" s="242"/>
      <c r="B130" s="243"/>
      <c r="C130" s="243"/>
      <c r="D130" s="243"/>
      <c r="E130" s="275"/>
      <c r="F130" s="275"/>
      <c r="G130" s="243"/>
      <c r="H130" s="276"/>
      <c r="I130" s="242"/>
      <c r="J130" s="243"/>
      <c r="K130" s="243"/>
      <c r="L130" s="243"/>
      <c r="M130" s="243"/>
      <c r="N130" s="243"/>
      <c r="O130" s="243"/>
      <c r="P130" s="243"/>
      <c r="Q130" s="243"/>
      <c r="R130" s="243"/>
      <c r="S130" s="243"/>
      <c r="T130" s="243"/>
      <c r="U130" s="243"/>
      <c r="V130" s="243"/>
      <c r="W130" s="243"/>
      <c r="X130" s="243"/>
      <c r="Y130" s="243"/>
      <c r="Z130" s="243"/>
    </row>
    <row r="131" spans="1:26" ht="15.75" customHeight="1" x14ac:dyDescent="0.25">
      <c r="A131" s="242"/>
      <c r="B131" s="243"/>
      <c r="C131" s="243"/>
      <c r="D131" s="243"/>
      <c r="E131" s="275"/>
      <c r="F131" s="275"/>
      <c r="G131" s="243"/>
      <c r="H131" s="276"/>
      <c r="I131" s="242"/>
      <c r="J131" s="243"/>
      <c r="K131" s="243"/>
      <c r="L131" s="243"/>
      <c r="M131" s="243"/>
      <c r="N131" s="243"/>
      <c r="O131" s="243"/>
      <c r="P131" s="243"/>
      <c r="Q131" s="243"/>
      <c r="R131" s="243"/>
      <c r="S131" s="243"/>
      <c r="T131" s="243"/>
      <c r="U131" s="243"/>
      <c r="V131" s="243"/>
      <c r="W131" s="243"/>
      <c r="X131" s="243"/>
      <c r="Y131" s="243"/>
      <c r="Z131" s="243"/>
    </row>
    <row r="132" spans="1:26" ht="15.75" customHeight="1" x14ac:dyDescent="0.25">
      <c r="A132" s="242"/>
      <c r="B132" s="243"/>
      <c r="C132" s="243"/>
      <c r="D132" s="243"/>
      <c r="E132" s="275"/>
      <c r="F132" s="275"/>
      <c r="G132" s="243"/>
      <c r="H132" s="276"/>
      <c r="I132" s="242"/>
      <c r="J132" s="243"/>
      <c r="K132" s="243"/>
      <c r="L132" s="243"/>
      <c r="M132" s="243"/>
      <c r="N132" s="243"/>
      <c r="O132" s="243"/>
      <c r="P132" s="243"/>
      <c r="Q132" s="243"/>
      <c r="R132" s="243"/>
      <c r="S132" s="243"/>
      <c r="T132" s="243"/>
      <c r="U132" s="243"/>
      <c r="V132" s="243"/>
      <c r="W132" s="243"/>
      <c r="X132" s="243"/>
      <c r="Y132" s="243"/>
      <c r="Z132" s="243"/>
    </row>
    <row r="133" spans="1:26" ht="15.75" customHeight="1" x14ac:dyDescent="0.25">
      <c r="A133" s="242"/>
      <c r="B133" s="243"/>
      <c r="C133" s="243"/>
      <c r="D133" s="243"/>
      <c r="E133" s="275"/>
      <c r="F133" s="275"/>
      <c r="G133" s="243"/>
      <c r="H133" s="276"/>
      <c r="I133" s="242"/>
      <c r="J133" s="243"/>
      <c r="K133" s="243"/>
      <c r="L133" s="243"/>
      <c r="M133" s="243"/>
      <c r="N133" s="243"/>
      <c r="O133" s="243"/>
      <c r="P133" s="243"/>
      <c r="Q133" s="243"/>
      <c r="R133" s="243"/>
      <c r="S133" s="243"/>
      <c r="T133" s="243"/>
      <c r="U133" s="243"/>
      <c r="V133" s="243"/>
      <c r="W133" s="243"/>
      <c r="X133" s="243"/>
      <c r="Y133" s="243"/>
      <c r="Z133" s="243"/>
    </row>
    <row r="134" spans="1:26" ht="15.75" customHeight="1" x14ac:dyDescent="0.25">
      <c r="A134" s="242"/>
      <c r="B134" s="243"/>
      <c r="C134" s="243"/>
      <c r="D134" s="243"/>
      <c r="E134" s="275"/>
      <c r="F134" s="275"/>
      <c r="G134" s="243"/>
      <c r="H134" s="276"/>
      <c r="I134" s="242"/>
      <c r="J134" s="243"/>
      <c r="K134" s="243"/>
      <c r="L134" s="243"/>
      <c r="M134" s="243"/>
      <c r="N134" s="243"/>
      <c r="O134" s="243"/>
      <c r="P134" s="243"/>
      <c r="Q134" s="243"/>
      <c r="R134" s="243"/>
      <c r="S134" s="243"/>
      <c r="T134" s="243"/>
      <c r="U134" s="243"/>
      <c r="V134" s="243"/>
      <c r="W134" s="243"/>
      <c r="X134" s="243"/>
      <c r="Y134" s="243"/>
      <c r="Z134" s="243"/>
    </row>
    <row r="135" spans="1:26" ht="15.75" customHeight="1" x14ac:dyDescent="0.25">
      <c r="A135" s="242"/>
      <c r="B135" s="243"/>
      <c r="C135" s="243"/>
      <c r="D135" s="243"/>
      <c r="E135" s="275"/>
      <c r="F135" s="275"/>
      <c r="G135" s="243"/>
      <c r="H135" s="276"/>
      <c r="I135" s="242"/>
      <c r="J135" s="243"/>
      <c r="K135" s="243"/>
      <c r="L135" s="243"/>
      <c r="M135" s="243"/>
      <c r="N135" s="243"/>
      <c r="O135" s="243"/>
      <c r="P135" s="243"/>
      <c r="Q135" s="243"/>
      <c r="R135" s="243"/>
      <c r="S135" s="243"/>
      <c r="T135" s="243"/>
      <c r="U135" s="243"/>
      <c r="V135" s="243"/>
      <c r="W135" s="243"/>
      <c r="X135" s="243"/>
      <c r="Y135" s="243"/>
      <c r="Z135" s="243"/>
    </row>
    <row r="136" spans="1:26" ht="15.75" customHeight="1" x14ac:dyDescent="0.25">
      <c r="A136" s="242"/>
      <c r="B136" s="243"/>
      <c r="C136" s="243"/>
      <c r="D136" s="243"/>
      <c r="E136" s="275"/>
      <c r="F136" s="275"/>
      <c r="G136" s="243"/>
      <c r="H136" s="276"/>
      <c r="I136" s="242"/>
      <c r="J136" s="243"/>
      <c r="K136" s="243"/>
      <c r="L136" s="243"/>
      <c r="M136" s="243"/>
      <c r="N136" s="243"/>
      <c r="O136" s="243"/>
      <c r="P136" s="243"/>
      <c r="Q136" s="243"/>
      <c r="R136" s="243"/>
      <c r="S136" s="243"/>
      <c r="T136" s="243"/>
      <c r="U136" s="243"/>
      <c r="V136" s="243"/>
      <c r="W136" s="243"/>
      <c r="X136" s="243"/>
      <c r="Y136" s="243"/>
      <c r="Z136" s="243"/>
    </row>
    <row r="137" spans="1:26" ht="15.75" customHeight="1" x14ac:dyDescent="0.25">
      <c r="A137" s="242"/>
      <c r="B137" s="243"/>
      <c r="C137" s="243"/>
      <c r="D137" s="243"/>
      <c r="E137" s="275"/>
      <c r="F137" s="275"/>
      <c r="G137" s="243"/>
      <c r="H137" s="276"/>
      <c r="I137" s="242"/>
      <c r="J137" s="243"/>
      <c r="K137" s="243"/>
      <c r="L137" s="243"/>
      <c r="M137" s="243"/>
      <c r="N137" s="243"/>
      <c r="O137" s="243"/>
      <c r="P137" s="243"/>
      <c r="Q137" s="243"/>
      <c r="R137" s="243"/>
      <c r="S137" s="243"/>
      <c r="T137" s="243"/>
      <c r="U137" s="243"/>
      <c r="V137" s="243"/>
      <c r="W137" s="243"/>
      <c r="X137" s="243"/>
      <c r="Y137" s="243"/>
      <c r="Z137" s="243"/>
    </row>
    <row r="138" spans="1:26" ht="15.75" customHeight="1" x14ac:dyDescent="0.25">
      <c r="A138" s="242"/>
      <c r="B138" s="243"/>
      <c r="C138" s="243"/>
      <c r="D138" s="243"/>
      <c r="E138" s="275"/>
      <c r="F138" s="275"/>
      <c r="G138" s="243"/>
      <c r="H138" s="276"/>
      <c r="I138" s="242"/>
      <c r="J138" s="243"/>
      <c r="K138" s="243"/>
      <c r="L138" s="243"/>
      <c r="M138" s="243"/>
      <c r="N138" s="243"/>
      <c r="O138" s="243"/>
      <c r="P138" s="243"/>
      <c r="Q138" s="243"/>
      <c r="R138" s="243"/>
      <c r="S138" s="243"/>
      <c r="T138" s="243"/>
      <c r="U138" s="243"/>
      <c r="V138" s="243"/>
      <c r="W138" s="243"/>
      <c r="X138" s="243"/>
      <c r="Y138" s="243"/>
      <c r="Z138" s="243"/>
    </row>
    <row r="139" spans="1:26" ht="15.75" customHeight="1" x14ac:dyDescent="0.25">
      <c r="A139" s="242"/>
      <c r="B139" s="243"/>
      <c r="C139" s="243"/>
      <c r="D139" s="243"/>
      <c r="E139" s="275"/>
      <c r="F139" s="275"/>
      <c r="G139" s="243"/>
      <c r="H139" s="276"/>
      <c r="I139" s="242"/>
      <c r="J139" s="243"/>
      <c r="K139" s="243"/>
      <c r="L139" s="243"/>
      <c r="M139" s="243"/>
      <c r="N139" s="243"/>
      <c r="O139" s="243"/>
      <c r="P139" s="243"/>
      <c r="Q139" s="243"/>
      <c r="R139" s="243"/>
      <c r="S139" s="243"/>
      <c r="T139" s="243"/>
      <c r="U139" s="243"/>
      <c r="V139" s="243"/>
      <c r="W139" s="243"/>
      <c r="X139" s="243"/>
      <c r="Y139" s="243"/>
      <c r="Z139" s="243"/>
    </row>
    <row r="140" spans="1:26" ht="15.75" customHeight="1" x14ac:dyDescent="0.25">
      <c r="A140" s="242"/>
      <c r="B140" s="243"/>
      <c r="C140" s="243"/>
      <c r="D140" s="243"/>
      <c r="E140" s="275"/>
      <c r="F140" s="275"/>
      <c r="G140" s="243"/>
      <c r="H140" s="276"/>
      <c r="I140" s="242"/>
      <c r="J140" s="243"/>
      <c r="K140" s="243"/>
      <c r="L140" s="243"/>
      <c r="M140" s="243"/>
      <c r="N140" s="243"/>
      <c r="O140" s="243"/>
      <c r="P140" s="243"/>
      <c r="Q140" s="243"/>
      <c r="R140" s="243"/>
      <c r="S140" s="243"/>
      <c r="T140" s="243"/>
      <c r="U140" s="243"/>
      <c r="V140" s="243"/>
      <c r="W140" s="243"/>
      <c r="X140" s="243"/>
      <c r="Y140" s="243"/>
      <c r="Z140" s="243"/>
    </row>
    <row r="141" spans="1:26" ht="15.75" customHeight="1" x14ac:dyDescent="0.25">
      <c r="A141" s="242"/>
      <c r="B141" s="243"/>
      <c r="C141" s="243"/>
      <c r="D141" s="243"/>
      <c r="E141" s="275"/>
      <c r="F141" s="275"/>
      <c r="G141" s="243"/>
      <c r="H141" s="276"/>
      <c r="I141" s="242"/>
      <c r="J141" s="243"/>
      <c r="K141" s="243"/>
      <c r="L141" s="243"/>
      <c r="M141" s="243"/>
      <c r="N141" s="243"/>
      <c r="O141" s="243"/>
      <c r="P141" s="243"/>
      <c r="Q141" s="243"/>
      <c r="R141" s="243"/>
      <c r="S141" s="243"/>
      <c r="T141" s="243"/>
      <c r="U141" s="243"/>
      <c r="V141" s="243"/>
      <c r="W141" s="243"/>
      <c r="X141" s="243"/>
      <c r="Y141" s="243"/>
      <c r="Z141" s="243"/>
    </row>
    <row r="142" spans="1:26" ht="15.75" customHeight="1" x14ac:dyDescent="0.25">
      <c r="A142" s="242"/>
      <c r="B142" s="243"/>
      <c r="C142" s="243"/>
      <c r="D142" s="243"/>
      <c r="E142" s="275"/>
      <c r="F142" s="275"/>
      <c r="G142" s="243"/>
      <c r="H142" s="276"/>
      <c r="I142" s="242"/>
      <c r="J142" s="243"/>
      <c r="K142" s="243"/>
      <c r="L142" s="243"/>
      <c r="M142" s="243"/>
      <c r="N142" s="243"/>
      <c r="O142" s="243"/>
      <c r="P142" s="243"/>
      <c r="Q142" s="243"/>
      <c r="R142" s="243"/>
      <c r="S142" s="243"/>
      <c r="T142" s="243"/>
      <c r="U142" s="243"/>
      <c r="V142" s="243"/>
      <c r="W142" s="243"/>
      <c r="X142" s="243"/>
      <c r="Y142" s="243"/>
      <c r="Z142" s="243"/>
    </row>
    <row r="143" spans="1:26" ht="15.75" customHeight="1" x14ac:dyDescent="0.25">
      <c r="A143" s="242"/>
      <c r="B143" s="243"/>
      <c r="C143" s="243"/>
      <c r="D143" s="243"/>
      <c r="E143" s="275"/>
      <c r="F143" s="275"/>
      <c r="G143" s="243"/>
      <c r="H143" s="276"/>
      <c r="I143" s="242"/>
      <c r="J143" s="243"/>
      <c r="K143" s="243"/>
      <c r="L143" s="243"/>
      <c r="M143" s="243"/>
      <c r="N143" s="243"/>
      <c r="O143" s="243"/>
      <c r="P143" s="243"/>
      <c r="Q143" s="243"/>
      <c r="R143" s="243"/>
      <c r="S143" s="243"/>
      <c r="T143" s="243"/>
      <c r="U143" s="243"/>
      <c r="V143" s="243"/>
      <c r="W143" s="243"/>
      <c r="X143" s="243"/>
      <c r="Y143" s="243"/>
      <c r="Z143" s="243"/>
    </row>
    <row r="144" spans="1:26" ht="15.75" customHeight="1" x14ac:dyDescent="0.25">
      <c r="A144" s="242"/>
      <c r="B144" s="243"/>
      <c r="C144" s="243"/>
      <c r="D144" s="243"/>
      <c r="E144" s="275"/>
      <c r="F144" s="275"/>
      <c r="G144" s="243"/>
      <c r="H144" s="276"/>
      <c r="I144" s="242"/>
      <c r="J144" s="243"/>
      <c r="K144" s="243"/>
      <c r="L144" s="243"/>
      <c r="M144" s="243"/>
      <c r="N144" s="243"/>
      <c r="O144" s="243"/>
      <c r="P144" s="243"/>
      <c r="Q144" s="243"/>
      <c r="R144" s="243"/>
      <c r="S144" s="243"/>
      <c r="T144" s="243"/>
      <c r="U144" s="243"/>
      <c r="V144" s="243"/>
      <c r="W144" s="243"/>
      <c r="X144" s="243"/>
      <c r="Y144" s="243"/>
      <c r="Z144" s="243"/>
    </row>
    <row r="145" spans="1:26" ht="15.75" customHeight="1" x14ac:dyDescent="0.25">
      <c r="A145" s="242"/>
      <c r="B145" s="243"/>
      <c r="C145" s="243"/>
      <c r="D145" s="243"/>
      <c r="E145" s="275"/>
      <c r="F145" s="275"/>
      <c r="G145" s="243"/>
      <c r="H145" s="276"/>
      <c r="I145" s="242"/>
      <c r="J145" s="243"/>
      <c r="K145" s="243"/>
      <c r="L145" s="243"/>
      <c r="M145" s="243"/>
      <c r="N145" s="243"/>
      <c r="O145" s="243"/>
      <c r="P145" s="243"/>
      <c r="Q145" s="243"/>
      <c r="R145" s="243"/>
      <c r="S145" s="243"/>
      <c r="T145" s="243"/>
      <c r="U145" s="243"/>
      <c r="V145" s="243"/>
      <c r="W145" s="243"/>
      <c r="X145" s="243"/>
      <c r="Y145" s="243"/>
      <c r="Z145" s="243"/>
    </row>
    <row r="146" spans="1:26" ht="15.75" customHeight="1" x14ac:dyDescent="0.25">
      <c r="A146" s="242"/>
      <c r="B146" s="243"/>
      <c r="C146" s="243"/>
      <c r="D146" s="243"/>
      <c r="E146" s="275"/>
      <c r="F146" s="275"/>
      <c r="G146" s="243"/>
      <c r="H146" s="276"/>
      <c r="I146" s="242"/>
      <c r="J146" s="243"/>
      <c r="K146" s="243"/>
      <c r="L146" s="243"/>
      <c r="M146" s="243"/>
      <c r="N146" s="243"/>
      <c r="O146" s="243"/>
      <c r="P146" s="243"/>
      <c r="Q146" s="243"/>
      <c r="R146" s="243"/>
      <c r="S146" s="243"/>
      <c r="T146" s="243"/>
      <c r="U146" s="243"/>
      <c r="V146" s="243"/>
      <c r="W146" s="243"/>
      <c r="X146" s="243"/>
      <c r="Y146" s="243"/>
      <c r="Z146" s="243"/>
    </row>
    <row r="147" spans="1:26" ht="15.75" customHeight="1" x14ac:dyDescent="0.25">
      <c r="A147" s="242"/>
      <c r="B147" s="243"/>
      <c r="C147" s="243"/>
      <c r="D147" s="243"/>
      <c r="E147" s="275"/>
      <c r="F147" s="275"/>
      <c r="G147" s="243"/>
      <c r="H147" s="276"/>
      <c r="I147" s="242"/>
      <c r="J147" s="243"/>
      <c r="K147" s="243"/>
      <c r="L147" s="243"/>
      <c r="M147" s="243"/>
      <c r="N147" s="243"/>
      <c r="O147" s="243"/>
      <c r="P147" s="243"/>
      <c r="Q147" s="243"/>
      <c r="R147" s="243"/>
      <c r="S147" s="243"/>
      <c r="T147" s="243"/>
      <c r="U147" s="243"/>
      <c r="V147" s="243"/>
      <c r="W147" s="243"/>
      <c r="X147" s="243"/>
      <c r="Y147" s="243"/>
      <c r="Z147" s="243"/>
    </row>
    <row r="148" spans="1:26" ht="15.75" customHeight="1" x14ac:dyDescent="0.25">
      <c r="A148" s="242"/>
      <c r="B148" s="243"/>
      <c r="C148" s="243"/>
      <c r="D148" s="243"/>
      <c r="E148" s="275"/>
      <c r="F148" s="275"/>
      <c r="G148" s="243"/>
      <c r="H148" s="276"/>
      <c r="I148" s="242"/>
      <c r="J148" s="243"/>
      <c r="K148" s="243"/>
      <c r="L148" s="243"/>
      <c r="M148" s="243"/>
      <c r="N148" s="243"/>
      <c r="O148" s="243"/>
      <c r="P148" s="243"/>
      <c r="Q148" s="243"/>
      <c r="R148" s="243"/>
      <c r="S148" s="243"/>
      <c r="T148" s="243"/>
      <c r="U148" s="243"/>
      <c r="V148" s="243"/>
      <c r="W148" s="243"/>
      <c r="X148" s="243"/>
      <c r="Y148" s="243"/>
      <c r="Z148" s="243"/>
    </row>
    <row r="149" spans="1:26" ht="15.75" customHeight="1" x14ac:dyDescent="0.25">
      <c r="A149" s="242"/>
      <c r="B149" s="243"/>
      <c r="C149" s="243"/>
      <c r="D149" s="243"/>
      <c r="E149" s="275"/>
      <c r="F149" s="275"/>
      <c r="G149" s="243"/>
      <c r="H149" s="276"/>
      <c r="I149" s="242"/>
      <c r="J149" s="243"/>
      <c r="K149" s="243"/>
      <c r="L149" s="243"/>
      <c r="M149" s="243"/>
      <c r="N149" s="243"/>
      <c r="O149" s="243"/>
      <c r="P149" s="243"/>
      <c r="Q149" s="243"/>
      <c r="R149" s="243"/>
      <c r="S149" s="243"/>
      <c r="T149" s="243"/>
      <c r="U149" s="243"/>
      <c r="V149" s="243"/>
      <c r="W149" s="243"/>
      <c r="X149" s="243"/>
      <c r="Y149" s="243"/>
      <c r="Z149" s="243"/>
    </row>
    <row r="150" spans="1:26" ht="15.75" customHeight="1" x14ac:dyDescent="0.25">
      <c r="A150" s="242"/>
      <c r="B150" s="243"/>
      <c r="C150" s="243"/>
      <c r="D150" s="243"/>
      <c r="E150" s="275"/>
      <c r="F150" s="275"/>
      <c r="G150" s="243"/>
      <c r="H150" s="276"/>
      <c r="I150" s="242"/>
      <c r="J150" s="243"/>
      <c r="K150" s="243"/>
      <c r="L150" s="243"/>
      <c r="M150" s="243"/>
      <c r="N150" s="243"/>
      <c r="O150" s="243"/>
      <c r="P150" s="243"/>
      <c r="Q150" s="243"/>
      <c r="R150" s="243"/>
      <c r="S150" s="243"/>
      <c r="T150" s="243"/>
      <c r="U150" s="243"/>
      <c r="V150" s="243"/>
      <c r="W150" s="243"/>
      <c r="X150" s="243"/>
      <c r="Y150" s="243"/>
      <c r="Z150" s="243"/>
    </row>
    <row r="151" spans="1:26" ht="15.75" customHeight="1" x14ac:dyDescent="0.25">
      <c r="A151" s="242"/>
      <c r="B151" s="243"/>
      <c r="C151" s="243"/>
      <c r="D151" s="243"/>
      <c r="E151" s="275"/>
      <c r="F151" s="275"/>
      <c r="G151" s="243"/>
      <c r="H151" s="276"/>
      <c r="I151" s="242"/>
      <c r="J151" s="243"/>
      <c r="K151" s="243"/>
      <c r="L151" s="243"/>
      <c r="M151" s="243"/>
      <c r="N151" s="243"/>
      <c r="O151" s="243"/>
      <c r="P151" s="243"/>
      <c r="Q151" s="243"/>
      <c r="R151" s="243"/>
      <c r="S151" s="243"/>
      <c r="T151" s="243"/>
      <c r="U151" s="243"/>
      <c r="V151" s="243"/>
      <c r="W151" s="243"/>
      <c r="X151" s="243"/>
      <c r="Y151" s="243"/>
      <c r="Z151" s="243"/>
    </row>
    <row r="152" spans="1:26" ht="15.75" customHeight="1" x14ac:dyDescent="0.25">
      <c r="A152" s="242"/>
      <c r="B152" s="243"/>
      <c r="C152" s="243"/>
      <c r="D152" s="243"/>
      <c r="E152" s="275"/>
      <c r="F152" s="275"/>
      <c r="G152" s="243"/>
      <c r="H152" s="276"/>
      <c r="I152" s="242"/>
      <c r="J152" s="243"/>
      <c r="K152" s="243"/>
      <c r="L152" s="243"/>
      <c r="M152" s="243"/>
      <c r="N152" s="243"/>
      <c r="O152" s="243"/>
      <c r="P152" s="243"/>
      <c r="Q152" s="243"/>
      <c r="R152" s="243"/>
      <c r="S152" s="243"/>
      <c r="T152" s="243"/>
      <c r="U152" s="243"/>
      <c r="V152" s="243"/>
      <c r="W152" s="243"/>
      <c r="X152" s="243"/>
      <c r="Y152" s="243"/>
      <c r="Z152" s="243"/>
    </row>
    <row r="153" spans="1:26" ht="15.75" customHeight="1" x14ac:dyDescent="0.25">
      <c r="A153" s="242"/>
      <c r="B153" s="243"/>
      <c r="C153" s="243"/>
      <c r="D153" s="243"/>
      <c r="E153" s="275"/>
      <c r="F153" s="275"/>
      <c r="G153" s="243"/>
      <c r="H153" s="276"/>
      <c r="I153" s="242"/>
      <c r="J153" s="243"/>
      <c r="K153" s="243"/>
      <c r="L153" s="243"/>
      <c r="M153" s="243"/>
      <c r="N153" s="243"/>
      <c r="O153" s="243"/>
      <c r="P153" s="243"/>
      <c r="Q153" s="243"/>
      <c r="R153" s="243"/>
      <c r="S153" s="243"/>
      <c r="T153" s="243"/>
      <c r="U153" s="243"/>
      <c r="V153" s="243"/>
      <c r="W153" s="243"/>
      <c r="X153" s="243"/>
      <c r="Y153" s="243"/>
      <c r="Z153" s="243"/>
    </row>
    <row r="154" spans="1:26" ht="15.75" customHeight="1" x14ac:dyDescent="0.25">
      <c r="A154" s="242"/>
      <c r="B154" s="243"/>
      <c r="C154" s="243"/>
      <c r="D154" s="243"/>
      <c r="E154" s="275"/>
      <c r="F154" s="275"/>
      <c r="G154" s="243"/>
      <c r="H154" s="276"/>
      <c r="I154" s="242"/>
      <c r="J154" s="243"/>
      <c r="K154" s="243"/>
      <c r="L154" s="243"/>
      <c r="M154" s="243"/>
      <c r="N154" s="243"/>
      <c r="O154" s="243"/>
      <c r="P154" s="243"/>
      <c r="Q154" s="243"/>
      <c r="R154" s="243"/>
      <c r="S154" s="243"/>
      <c r="T154" s="243"/>
      <c r="U154" s="243"/>
      <c r="V154" s="243"/>
      <c r="W154" s="243"/>
      <c r="X154" s="243"/>
      <c r="Y154" s="243"/>
      <c r="Z154" s="243"/>
    </row>
    <row r="155" spans="1:26" ht="15.75" customHeight="1" x14ac:dyDescent="0.25">
      <c r="A155" s="242"/>
      <c r="B155" s="243"/>
      <c r="C155" s="243"/>
      <c r="D155" s="243"/>
      <c r="E155" s="275"/>
      <c r="F155" s="275"/>
      <c r="G155" s="243"/>
      <c r="H155" s="276"/>
      <c r="I155" s="242"/>
      <c r="J155" s="243"/>
      <c r="K155" s="243"/>
      <c r="L155" s="243"/>
      <c r="M155" s="243"/>
      <c r="N155" s="243"/>
      <c r="O155" s="243"/>
      <c r="P155" s="243"/>
      <c r="Q155" s="243"/>
      <c r="R155" s="243"/>
      <c r="S155" s="243"/>
      <c r="T155" s="243"/>
      <c r="U155" s="243"/>
      <c r="V155" s="243"/>
      <c r="W155" s="243"/>
      <c r="X155" s="243"/>
      <c r="Y155" s="243"/>
      <c r="Z155" s="243"/>
    </row>
    <row r="156" spans="1:26" ht="15.75" customHeight="1" x14ac:dyDescent="0.25">
      <c r="A156" s="242"/>
      <c r="B156" s="243"/>
      <c r="C156" s="243"/>
      <c r="D156" s="243"/>
      <c r="E156" s="275"/>
      <c r="F156" s="275"/>
      <c r="G156" s="243"/>
      <c r="H156" s="276"/>
      <c r="I156" s="242"/>
      <c r="J156" s="243"/>
      <c r="K156" s="243"/>
      <c r="L156" s="243"/>
      <c r="M156" s="243"/>
      <c r="N156" s="243"/>
      <c r="O156" s="243"/>
      <c r="P156" s="243"/>
      <c r="Q156" s="243"/>
      <c r="R156" s="243"/>
      <c r="S156" s="243"/>
      <c r="T156" s="243"/>
      <c r="U156" s="243"/>
      <c r="V156" s="243"/>
      <c r="W156" s="243"/>
      <c r="X156" s="243"/>
      <c r="Y156" s="243"/>
      <c r="Z156" s="243"/>
    </row>
    <row r="157" spans="1:26" ht="15.75" customHeight="1" x14ac:dyDescent="0.25">
      <c r="A157" s="242"/>
      <c r="B157" s="243"/>
      <c r="C157" s="243"/>
      <c r="D157" s="243"/>
      <c r="E157" s="275"/>
      <c r="F157" s="275"/>
      <c r="G157" s="243"/>
      <c r="H157" s="276"/>
      <c r="I157" s="242"/>
      <c r="J157" s="243"/>
      <c r="K157" s="243"/>
      <c r="L157" s="243"/>
      <c r="M157" s="243"/>
      <c r="N157" s="243"/>
      <c r="O157" s="243"/>
      <c r="P157" s="243"/>
      <c r="Q157" s="243"/>
      <c r="R157" s="243"/>
      <c r="S157" s="243"/>
      <c r="T157" s="243"/>
      <c r="U157" s="243"/>
      <c r="V157" s="243"/>
      <c r="W157" s="243"/>
      <c r="X157" s="243"/>
      <c r="Y157" s="243"/>
      <c r="Z157" s="243"/>
    </row>
    <row r="158" spans="1:26" ht="15.75" customHeight="1" x14ac:dyDescent="0.25">
      <c r="A158" s="242"/>
      <c r="B158" s="243"/>
      <c r="C158" s="243"/>
      <c r="D158" s="243"/>
      <c r="E158" s="275"/>
      <c r="F158" s="275"/>
      <c r="G158" s="243"/>
      <c r="H158" s="276"/>
      <c r="I158" s="242"/>
      <c r="J158" s="243"/>
      <c r="K158" s="243"/>
      <c r="L158" s="243"/>
      <c r="M158" s="243"/>
      <c r="N158" s="243"/>
      <c r="O158" s="243"/>
      <c r="P158" s="243"/>
      <c r="Q158" s="243"/>
      <c r="R158" s="243"/>
      <c r="S158" s="243"/>
      <c r="T158" s="243"/>
      <c r="U158" s="243"/>
      <c r="V158" s="243"/>
      <c r="W158" s="243"/>
      <c r="X158" s="243"/>
      <c r="Y158" s="243"/>
      <c r="Z158" s="243"/>
    </row>
    <row r="159" spans="1:26" ht="15.75" customHeight="1" x14ac:dyDescent="0.25">
      <c r="A159" s="242"/>
      <c r="B159" s="243"/>
      <c r="C159" s="243"/>
      <c r="D159" s="243"/>
      <c r="E159" s="275"/>
      <c r="F159" s="275"/>
      <c r="G159" s="243"/>
      <c r="H159" s="276"/>
      <c r="I159" s="242"/>
      <c r="J159" s="243"/>
      <c r="K159" s="243"/>
      <c r="L159" s="243"/>
      <c r="M159" s="243"/>
      <c r="N159" s="243"/>
      <c r="O159" s="243"/>
      <c r="P159" s="243"/>
      <c r="Q159" s="243"/>
      <c r="R159" s="243"/>
      <c r="S159" s="243"/>
      <c r="T159" s="243"/>
      <c r="U159" s="243"/>
      <c r="V159" s="243"/>
      <c r="W159" s="243"/>
      <c r="X159" s="243"/>
      <c r="Y159" s="243"/>
      <c r="Z159" s="243"/>
    </row>
    <row r="160" spans="1:26" ht="15.75" customHeight="1" x14ac:dyDescent="0.25">
      <c r="A160" s="242"/>
      <c r="B160" s="243"/>
      <c r="C160" s="243"/>
      <c r="D160" s="243"/>
      <c r="E160" s="275"/>
      <c r="F160" s="275"/>
      <c r="G160" s="243"/>
      <c r="H160" s="276"/>
      <c r="I160" s="242"/>
      <c r="J160" s="243"/>
      <c r="K160" s="243"/>
      <c r="L160" s="243"/>
      <c r="M160" s="243"/>
      <c r="N160" s="243"/>
      <c r="O160" s="243"/>
      <c r="P160" s="243"/>
      <c r="Q160" s="243"/>
      <c r="R160" s="243"/>
      <c r="S160" s="243"/>
      <c r="T160" s="243"/>
      <c r="U160" s="243"/>
      <c r="V160" s="243"/>
      <c r="W160" s="243"/>
      <c r="X160" s="243"/>
      <c r="Y160" s="243"/>
      <c r="Z160" s="243"/>
    </row>
    <row r="161" spans="1:26" ht="15.75" customHeight="1" x14ac:dyDescent="0.25">
      <c r="A161" s="242"/>
      <c r="B161" s="243"/>
      <c r="C161" s="243"/>
      <c r="D161" s="243"/>
      <c r="E161" s="275"/>
      <c r="F161" s="275"/>
      <c r="G161" s="243"/>
      <c r="H161" s="276"/>
      <c r="I161" s="242"/>
      <c r="J161" s="243"/>
      <c r="K161" s="243"/>
      <c r="L161" s="243"/>
      <c r="M161" s="243"/>
      <c r="N161" s="243"/>
      <c r="O161" s="243"/>
      <c r="P161" s="243"/>
      <c r="Q161" s="243"/>
      <c r="R161" s="243"/>
      <c r="S161" s="243"/>
      <c r="T161" s="243"/>
      <c r="U161" s="243"/>
      <c r="V161" s="243"/>
      <c r="W161" s="243"/>
      <c r="X161" s="243"/>
      <c r="Y161" s="243"/>
      <c r="Z161" s="243"/>
    </row>
    <row r="162" spans="1:26" ht="15.75" customHeight="1" x14ac:dyDescent="0.25">
      <c r="A162" s="242"/>
      <c r="B162" s="243"/>
      <c r="C162" s="243"/>
      <c r="D162" s="243"/>
      <c r="E162" s="275"/>
      <c r="F162" s="275"/>
      <c r="G162" s="243"/>
      <c r="H162" s="276"/>
      <c r="I162" s="242"/>
      <c r="J162" s="243"/>
      <c r="K162" s="243"/>
      <c r="L162" s="243"/>
      <c r="M162" s="243"/>
      <c r="N162" s="243"/>
      <c r="O162" s="243"/>
      <c r="P162" s="243"/>
      <c r="Q162" s="243"/>
      <c r="R162" s="243"/>
      <c r="S162" s="243"/>
      <c r="T162" s="243"/>
      <c r="U162" s="243"/>
      <c r="V162" s="243"/>
      <c r="W162" s="243"/>
      <c r="X162" s="243"/>
      <c r="Y162" s="243"/>
      <c r="Z162" s="243"/>
    </row>
    <row r="163" spans="1:26" ht="15.75" customHeight="1" x14ac:dyDescent="0.25">
      <c r="A163" s="242"/>
      <c r="B163" s="243"/>
      <c r="C163" s="243"/>
      <c r="D163" s="243"/>
      <c r="E163" s="275"/>
      <c r="F163" s="275"/>
      <c r="G163" s="243"/>
      <c r="H163" s="276"/>
      <c r="I163" s="242"/>
      <c r="J163" s="243"/>
      <c r="K163" s="243"/>
      <c r="L163" s="243"/>
      <c r="M163" s="243"/>
      <c r="N163" s="243"/>
      <c r="O163" s="243"/>
      <c r="P163" s="243"/>
      <c r="Q163" s="243"/>
      <c r="R163" s="243"/>
      <c r="S163" s="243"/>
      <c r="T163" s="243"/>
      <c r="U163" s="243"/>
      <c r="V163" s="243"/>
      <c r="W163" s="243"/>
      <c r="X163" s="243"/>
      <c r="Y163" s="243"/>
      <c r="Z163" s="243"/>
    </row>
    <row r="164" spans="1:26" ht="15.75" customHeight="1" x14ac:dyDescent="0.25">
      <c r="A164" s="242"/>
      <c r="B164" s="243"/>
      <c r="C164" s="243"/>
      <c r="D164" s="243"/>
      <c r="E164" s="275"/>
      <c r="F164" s="275"/>
      <c r="G164" s="243"/>
      <c r="H164" s="276"/>
      <c r="I164" s="242"/>
      <c r="J164" s="243"/>
      <c r="K164" s="243"/>
      <c r="L164" s="243"/>
      <c r="M164" s="243"/>
      <c r="N164" s="243"/>
      <c r="O164" s="243"/>
      <c r="P164" s="243"/>
      <c r="Q164" s="243"/>
      <c r="R164" s="243"/>
      <c r="S164" s="243"/>
      <c r="T164" s="243"/>
      <c r="U164" s="243"/>
      <c r="V164" s="243"/>
      <c r="W164" s="243"/>
      <c r="X164" s="243"/>
      <c r="Y164" s="243"/>
      <c r="Z164" s="243"/>
    </row>
    <row r="165" spans="1:26" ht="15.75" customHeight="1" x14ac:dyDescent="0.25">
      <c r="A165" s="242"/>
      <c r="B165" s="243"/>
      <c r="C165" s="243"/>
      <c r="D165" s="243"/>
      <c r="E165" s="275"/>
      <c r="F165" s="275"/>
      <c r="G165" s="243"/>
      <c r="H165" s="276"/>
      <c r="I165" s="242"/>
      <c r="J165" s="243"/>
      <c r="K165" s="243"/>
      <c r="L165" s="243"/>
      <c r="M165" s="243"/>
      <c r="N165" s="243"/>
      <c r="O165" s="243"/>
      <c r="P165" s="243"/>
      <c r="Q165" s="243"/>
      <c r="R165" s="243"/>
      <c r="S165" s="243"/>
      <c r="T165" s="243"/>
      <c r="U165" s="243"/>
      <c r="V165" s="243"/>
      <c r="W165" s="243"/>
      <c r="X165" s="243"/>
      <c r="Y165" s="243"/>
      <c r="Z165" s="243"/>
    </row>
    <row r="166" spans="1:26" ht="15.75" customHeight="1" x14ac:dyDescent="0.25">
      <c r="A166" s="242"/>
      <c r="B166" s="243"/>
      <c r="C166" s="243"/>
      <c r="D166" s="243"/>
      <c r="E166" s="275"/>
      <c r="F166" s="275"/>
      <c r="G166" s="243"/>
      <c r="H166" s="276"/>
      <c r="I166" s="242"/>
      <c r="J166" s="243"/>
      <c r="K166" s="243"/>
      <c r="L166" s="243"/>
      <c r="M166" s="243"/>
      <c r="N166" s="243"/>
      <c r="O166" s="243"/>
      <c r="P166" s="243"/>
      <c r="Q166" s="243"/>
      <c r="R166" s="243"/>
      <c r="S166" s="243"/>
      <c r="T166" s="243"/>
      <c r="U166" s="243"/>
      <c r="V166" s="243"/>
      <c r="W166" s="243"/>
      <c r="X166" s="243"/>
      <c r="Y166" s="243"/>
      <c r="Z166" s="243"/>
    </row>
    <row r="167" spans="1:26" ht="15.75" customHeight="1" x14ac:dyDescent="0.25">
      <c r="A167" s="242"/>
      <c r="B167" s="243"/>
      <c r="C167" s="243"/>
      <c r="D167" s="243"/>
      <c r="E167" s="275"/>
      <c r="F167" s="275"/>
      <c r="G167" s="243"/>
      <c r="H167" s="276"/>
      <c r="I167" s="242"/>
      <c r="J167" s="243"/>
      <c r="K167" s="243"/>
      <c r="L167" s="243"/>
      <c r="M167" s="243"/>
      <c r="N167" s="243"/>
      <c r="O167" s="243"/>
      <c r="P167" s="243"/>
      <c r="Q167" s="243"/>
      <c r="R167" s="243"/>
      <c r="S167" s="243"/>
      <c r="T167" s="243"/>
      <c r="U167" s="243"/>
      <c r="V167" s="243"/>
      <c r="W167" s="243"/>
      <c r="X167" s="243"/>
      <c r="Y167" s="243"/>
      <c r="Z167" s="243"/>
    </row>
    <row r="168" spans="1:26" ht="15.75" customHeight="1" x14ac:dyDescent="0.25">
      <c r="A168" s="242"/>
      <c r="B168" s="243"/>
      <c r="C168" s="243"/>
      <c r="D168" s="243"/>
      <c r="E168" s="275"/>
      <c r="F168" s="275"/>
      <c r="G168" s="243"/>
      <c r="H168" s="276"/>
      <c r="I168" s="242"/>
      <c r="J168" s="243"/>
      <c r="K168" s="243"/>
      <c r="L168" s="243"/>
      <c r="M168" s="243"/>
      <c r="N168" s="243"/>
      <c r="O168" s="243"/>
      <c r="P168" s="243"/>
      <c r="Q168" s="243"/>
      <c r="R168" s="243"/>
      <c r="S168" s="243"/>
      <c r="T168" s="243"/>
      <c r="U168" s="243"/>
      <c r="V168" s="243"/>
      <c r="W168" s="243"/>
      <c r="X168" s="243"/>
      <c r="Y168" s="243"/>
      <c r="Z168" s="243"/>
    </row>
    <row r="169" spans="1:26" ht="15.75" customHeight="1" x14ac:dyDescent="0.25">
      <c r="A169" s="242"/>
      <c r="B169" s="243"/>
      <c r="C169" s="243"/>
      <c r="D169" s="243"/>
      <c r="E169" s="275"/>
      <c r="F169" s="275"/>
      <c r="G169" s="243"/>
      <c r="H169" s="276"/>
      <c r="I169" s="242"/>
      <c r="J169" s="243"/>
      <c r="K169" s="243"/>
      <c r="L169" s="243"/>
      <c r="M169" s="243"/>
      <c r="N169" s="243"/>
      <c r="O169" s="243"/>
      <c r="P169" s="243"/>
      <c r="Q169" s="243"/>
      <c r="R169" s="243"/>
      <c r="S169" s="243"/>
      <c r="T169" s="243"/>
      <c r="U169" s="243"/>
      <c r="V169" s="243"/>
      <c r="W169" s="243"/>
      <c r="X169" s="243"/>
      <c r="Y169" s="243"/>
      <c r="Z169" s="243"/>
    </row>
    <row r="170" spans="1:26" ht="15.75" customHeight="1" x14ac:dyDescent="0.25">
      <c r="A170" s="242"/>
      <c r="B170" s="243"/>
      <c r="C170" s="243"/>
      <c r="D170" s="243"/>
      <c r="E170" s="275"/>
      <c r="F170" s="275"/>
      <c r="G170" s="243"/>
      <c r="H170" s="276"/>
      <c r="I170" s="242"/>
      <c r="J170" s="243"/>
      <c r="K170" s="243"/>
      <c r="L170" s="243"/>
      <c r="M170" s="243"/>
      <c r="N170" s="243"/>
      <c r="O170" s="243"/>
      <c r="P170" s="243"/>
      <c r="Q170" s="243"/>
      <c r="R170" s="243"/>
      <c r="S170" s="243"/>
      <c r="T170" s="243"/>
      <c r="U170" s="243"/>
      <c r="V170" s="243"/>
      <c r="W170" s="243"/>
      <c r="X170" s="243"/>
      <c r="Y170" s="243"/>
      <c r="Z170" s="243"/>
    </row>
    <row r="171" spans="1:26" ht="15.75" customHeight="1" x14ac:dyDescent="0.25">
      <c r="A171" s="242"/>
      <c r="B171" s="243"/>
      <c r="C171" s="243"/>
      <c r="D171" s="243"/>
      <c r="E171" s="275"/>
      <c r="F171" s="275"/>
      <c r="G171" s="243"/>
      <c r="H171" s="276"/>
      <c r="I171" s="242"/>
      <c r="J171" s="243"/>
      <c r="K171" s="243"/>
      <c r="L171" s="243"/>
      <c r="M171" s="243"/>
      <c r="N171" s="243"/>
      <c r="O171" s="243"/>
      <c r="P171" s="243"/>
      <c r="Q171" s="243"/>
      <c r="R171" s="243"/>
      <c r="S171" s="243"/>
      <c r="T171" s="243"/>
      <c r="U171" s="243"/>
      <c r="V171" s="243"/>
      <c r="W171" s="243"/>
      <c r="X171" s="243"/>
      <c r="Y171" s="243"/>
      <c r="Z171" s="243"/>
    </row>
    <row r="172" spans="1:26" ht="15.75" customHeight="1" x14ac:dyDescent="0.25">
      <c r="A172" s="242"/>
      <c r="B172" s="243"/>
      <c r="C172" s="243"/>
      <c r="D172" s="243"/>
      <c r="E172" s="275"/>
      <c r="F172" s="275"/>
      <c r="G172" s="243"/>
      <c r="H172" s="276"/>
      <c r="I172" s="242"/>
      <c r="J172" s="243"/>
      <c r="K172" s="243"/>
      <c r="L172" s="243"/>
      <c r="M172" s="243"/>
      <c r="N172" s="243"/>
      <c r="O172" s="243"/>
      <c r="P172" s="243"/>
      <c r="Q172" s="243"/>
      <c r="R172" s="243"/>
      <c r="S172" s="243"/>
      <c r="T172" s="243"/>
      <c r="U172" s="243"/>
      <c r="V172" s="243"/>
      <c r="W172" s="243"/>
      <c r="X172" s="243"/>
      <c r="Y172" s="243"/>
      <c r="Z172" s="243"/>
    </row>
    <row r="173" spans="1:26" ht="15.75" customHeight="1" x14ac:dyDescent="0.25">
      <c r="A173" s="242"/>
      <c r="B173" s="243"/>
      <c r="C173" s="243"/>
      <c r="D173" s="243"/>
      <c r="E173" s="275"/>
      <c r="F173" s="275"/>
      <c r="G173" s="243"/>
      <c r="H173" s="276"/>
      <c r="I173" s="242"/>
      <c r="J173" s="243"/>
      <c r="K173" s="243"/>
      <c r="L173" s="243"/>
      <c r="M173" s="243"/>
      <c r="N173" s="243"/>
      <c r="O173" s="243"/>
      <c r="P173" s="243"/>
      <c r="Q173" s="243"/>
      <c r="R173" s="243"/>
      <c r="S173" s="243"/>
      <c r="T173" s="243"/>
      <c r="U173" s="243"/>
      <c r="V173" s="243"/>
      <c r="W173" s="243"/>
      <c r="X173" s="243"/>
      <c r="Y173" s="243"/>
      <c r="Z173" s="243"/>
    </row>
    <row r="174" spans="1:26" ht="15.75" customHeight="1" x14ac:dyDescent="0.25">
      <c r="A174" s="242"/>
      <c r="B174" s="243"/>
      <c r="C174" s="243"/>
      <c r="D174" s="243"/>
      <c r="E174" s="275"/>
      <c r="F174" s="275"/>
      <c r="G174" s="243"/>
      <c r="H174" s="276"/>
      <c r="I174" s="242"/>
      <c r="J174" s="243"/>
      <c r="K174" s="243"/>
      <c r="L174" s="243"/>
      <c r="M174" s="243"/>
      <c r="N174" s="243"/>
      <c r="O174" s="243"/>
      <c r="P174" s="243"/>
      <c r="Q174" s="243"/>
      <c r="R174" s="243"/>
      <c r="S174" s="243"/>
      <c r="T174" s="243"/>
      <c r="U174" s="243"/>
      <c r="V174" s="243"/>
      <c r="W174" s="243"/>
      <c r="X174" s="243"/>
      <c r="Y174" s="243"/>
      <c r="Z174" s="243"/>
    </row>
    <row r="175" spans="1:26" ht="15.75" customHeight="1" x14ac:dyDescent="0.25">
      <c r="A175" s="242"/>
      <c r="B175" s="243"/>
      <c r="C175" s="243"/>
      <c r="D175" s="243"/>
      <c r="E175" s="275"/>
      <c r="F175" s="275"/>
      <c r="G175" s="243"/>
      <c r="H175" s="276"/>
      <c r="I175" s="242"/>
      <c r="J175" s="243"/>
      <c r="K175" s="243"/>
      <c r="L175" s="243"/>
      <c r="M175" s="243"/>
      <c r="N175" s="243"/>
      <c r="O175" s="243"/>
      <c r="P175" s="243"/>
      <c r="Q175" s="243"/>
      <c r="R175" s="243"/>
      <c r="S175" s="243"/>
      <c r="T175" s="243"/>
      <c r="U175" s="243"/>
      <c r="V175" s="243"/>
      <c r="W175" s="243"/>
      <c r="X175" s="243"/>
      <c r="Y175" s="243"/>
      <c r="Z175" s="243"/>
    </row>
    <row r="176" spans="1:26" ht="15.75" customHeight="1" x14ac:dyDescent="0.25">
      <c r="A176" s="242"/>
      <c r="B176" s="243"/>
      <c r="C176" s="243"/>
      <c r="D176" s="243"/>
      <c r="E176" s="275"/>
      <c r="F176" s="275"/>
      <c r="G176" s="243"/>
      <c r="H176" s="276"/>
      <c r="I176" s="242"/>
      <c r="J176" s="243"/>
      <c r="K176" s="243"/>
      <c r="L176" s="243"/>
      <c r="M176" s="243"/>
      <c r="N176" s="243"/>
      <c r="O176" s="243"/>
      <c r="P176" s="243"/>
      <c r="Q176" s="243"/>
      <c r="R176" s="243"/>
      <c r="S176" s="243"/>
      <c r="T176" s="243"/>
      <c r="U176" s="243"/>
      <c r="V176" s="243"/>
      <c r="W176" s="243"/>
      <c r="X176" s="243"/>
      <c r="Y176" s="243"/>
      <c r="Z176" s="243"/>
    </row>
    <row r="177" spans="1:26" ht="15.75" customHeight="1" x14ac:dyDescent="0.25">
      <c r="A177" s="242"/>
      <c r="B177" s="243"/>
      <c r="C177" s="243"/>
      <c r="D177" s="243"/>
      <c r="E177" s="275"/>
      <c r="F177" s="275"/>
      <c r="G177" s="243"/>
      <c r="H177" s="276"/>
      <c r="I177" s="242"/>
      <c r="J177" s="243"/>
      <c r="K177" s="243"/>
      <c r="L177" s="243"/>
      <c r="M177" s="243"/>
      <c r="N177" s="243"/>
      <c r="O177" s="243"/>
      <c r="P177" s="243"/>
      <c r="Q177" s="243"/>
      <c r="R177" s="243"/>
      <c r="S177" s="243"/>
      <c r="T177" s="243"/>
      <c r="U177" s="243"/>
      <c r="V177" s="243"/>
      <c r="W177" s="243"/>
      <c r="X177" s="243"/>
      <c r="Y177" s="243"/>
      <c r="Z177" s="243"/>
    </row>
    <row r="178" spans="1:26" ht="15.75" customHeight="1" x14ac:dyDescent="0.25">
      <c r="A178" s="242"/>
      <c r="B178" s="243"/>
      <c r="C178" s="243"/>
      <c r="D178" s="243"/>
      <c r="E178" s="275"/>
      <c r="F178" s="275"/>
      <c r="G178" s="243"/>
      <c r="H178" s="276"/>
      <c r="I178" s="242"/>
      <c r="J178" s="243"/>
      <c r="K178" s="243"/>
      <c r="L178" s="243"/>
      <c r="M178" s="243"/>
      <c r="N178" s="243"/>
      <c r="O178" s="243"/>
      <c r="P178" s="243"/>
      <c r="Q178" s="243"/>
      <c r="R178" s="243"/>
      <c r="S178" s="243"/>
      <c r="T178" s="243"/>
      <c r="U178" s="243"/>
      <c r="V178" s="243"/>
      <c r="W178" s="243"/>
      <c r="X178" s="243"/>
      <c r="Y178" s="243"/>
      <c r="Z178" s="243"/>
    </row>
    <row r="179" spans="1:26" ht="15.75" customHeight="1" x14ac:dyDescent="0.25">
      <c r="A179" s="242"/>
      <c r="B179" s="243"/>
      <c r="C179" s="243"/>
      <c r="D179" s="243"/>
      <c r="E179" s="275"/>
      <c r="F179" s="275"/>
      <c r="G179" s="243"/>
      <c r="H179" s="276"/>
      <c r="I179" s="242"/>
      <c r="J179" s="243"/>
      <c r="K179" s="243"/>
      <c r="L179" s="243"/>
      <c r="M179" s="243"/>
      <c r="N179" s="243"/>
      <c r="O179" s="243"/>
      <c r="P179" s="243"/>
      <c r="Q179" s="243"/>
      <c r="R179" s="243"/>
      <c r="S179" s="243"/>
      <c r="T179" s="243"/>
      <c r="U179" s="243"/>
      <c r="V179" s="243"/>
      <c r="W179" s="243"/>
      <c r="X179" s="243"/>
      <c r="Y179" s="243"/>
      <c r="Z179" s="243"/>
    </row>
    <row r="180" spans="1:26" ht="15.75" customHeight="1" x14ac:dyDescent="0.25">
      <c r="A180" s="242"/>
      <c r="B180" s="243"/>
      <c r="C180" s="243"/>
      <c r="D180" s="243"/>
      <c r="E180" s="275"/>
      <c r="F180" s="275"/>
      <c r="G180" s="243"/>
      <c r="H180" s="276"/>
      <c r="I180" s="242"/>
      <c r="J180" s="243"/>
      <c r="K180" s="243"/>
      <c r="L180" s="243"/>
      <c r="M180" s="243"/>
      <c r="N180" s="243"/>
      <c r="O180" s="243"/>
      <c r="P180" s="243"/>
      <c r="Q180" s="243"/>
      <c r="R180" s="243"/>
      <c r="S180" s="243"/>
      <c r="T180" s="243"/>
      <c r="U180" s="243"/>
      <c r="V180" s="243"/>
      <c r="W180" s="243"/>
      <c r="X180" s="243"/>
      <c r="Y180" s="243"/>
      <c r="Z180" s="243"/>
    </row>
    <row r="181" spans="1:26" ht="15.75" customHeight="1" x14ac:dyDescent="0.25">
      <c r="A181" s="242"/>
      <c r="B181" s="243"/>
      <c r="C181" s="243"/>
      <c r="D181" s="243"/>
      <c r="E181" s="275"/>
      <c r="F181" s="275"/>
      <c r="G181" s="243"/>
      <c r="H181" s="276"/>
      <c r="I181" s="242"/>
      <c r="J181" s="243"/>
      <c r="K181" s="243"/>
      <c r="L181" s="243"/>
      <c r="M181" s="243"/>
      <c r="N181" s="243"/>
      <c r="O181" s="243"/>
      <c r="P181" s="243"/>
      <c r="Q181" s="243"/>
      <c r="R181" s="243"/>
      <c r="S181" s="243"/>
      <c r="T181" s="243"/>
      <c r="U181" s="243"/>
      <c r="V181" s="243"/>
      <c r="W181" s="243"/>
      <c r="X181" s="243"/>
      <c r="Y181" s="243"/>
      <c r="Z181" s="243"/>
    </row>
    <row r="182" spans="1:26" ht="15.75" customHeight="1" x14ac:dyDescent="0.25">
      <c r="A182" s="242"/>
      <c r="B182" s="243"/>
      <c r="C182" s="243"/>
      <c r="D182" s="243"/>
      <c r="E182" s="275"/>
      <c r="F182" s="275"/>
      <c r="G182" s="243"/>
      <c r="H182" s="276"/>
      <c r="I182" s="242"/>
      <c r="J182" s="243"/>
      <c r="K182" s="243"/>
      <c r="L182" s="243"/>
      <c r="M182" s="243"/>
      <c r="N182" s="243"/>
      <c r="O182" s="243"/>
      <c r="P182" s="243"/>
      <c r="Q182" s="243"/>
      <c r="R182" s="243"/>
      <c r="S182" s="243"/>
      <c r="T182" s="243"/>
      <c r="U182" s="243"/>
      <c r="V182" s="243"/>
      <c r="W182" s="243"/>
      <c r="X182" s="243"/>
      <c r="Y182" s="243"/>
      <c r="Z182" s="243"/>
    </row>
    <row r="183" spans="1:26" ht="15.75" customHeight="1" x14ac:dyDescent="0.25">
      <c r="A183" s="242"/>
      <c r="B183" s="243"/>
      <c r="C183" s="243"/>
      <c r="D183" s="243"/>
      <c r="E183" s="275"/>
      <c r="F183" s="275"/>
      <c r="G183" s="243"/>
      <c r="H183" s="276"/>
      <c r="I183" s="242"/>
      <c r="J183" s="243"/>
      <c r="K183" s="243"/>
      <c r="L183" s="243"/>
      <c r="M183" s="243"/>
      <c r="N183" s="243"/>
      <c r="O183" s="243"/>
      <c r="P183" s="243"/>
      <c r="Q183" s="243"/>
      <c r="R183" s="243"/>
      <c r="S183" s="243"/>
      <c r="T183" s="243"/>
      <c r="U183" s="243"/>
      <c r="V183" s="243"/>
      <c r="W183" s="243"/>
      <c r="X183" s="243"/>
      <c r="Y183" s="243"/>
      <c r="Z183" s="243"/>
    </row>
    <row r="184" spans="1:26" ht="15.75" customHeight="1" x14ac:dyDescent="0.25">
      <c r="A184" s="242"/>
      <c r="B184" s="243"/>
      <c r="C184" s="243"/>
      <c r="D184" s="243"/>
      <c r="E184" s="275"/>
      <c r="F184" s="275"/>
      <c r="G184" s="243"/>
      <c r="H184" s="276"/>
      <c r="I184" s="242"/>
      <c r="J184" s="243"/>
      <c r="K184" s="243"/>
      <c r="L184" s="243"/>
      <c r="M184" s="243"/>
      <c r="N184" s="243"/>
      <c r="O184" s="243"/>
      <c r="P184" s="243"/>
      <c r="Q184" s="243"/>
      <c r="R184" s="243"/>
      <c r="S184" s="243"/>
      <c r="T184" s="243"/>
      <c r="U184" s="243"/>
      <c r="V184" s="243"/>
      <c r="W184" s="243"/>
      <c r="X184" s="243"/>
      <c r="Y184" s="243"/>
      <c r="Z184" s="243"/>
    </row>
    <row r="185" spans="1:26" ht="15.75" customHeight="1" x14ac:dyDescent="0.25">
      <c r="A185" s="242"/>
      <c r="B185" s="243"/>
      <c r="C185" s="243"/>
      <c r="D185" s="243"/>
      <c r="E185" s="275"/>
      <c r="F185" s="275"/>
      <c r="G185" s="243"/>
      <c r="H185" s="276"/>
      <c r="I185" s="242"/>
      <c r="J185" s="243"/>
      <c r="K185" s="243"/>
      <c r="L185" s="243"/>
      <c r="M185" s="243"/>
      <c r="N185" s="243"/>
      <c r="O185" s="243"/>
      <c r="P185" s="243"/>
      <c r="Q185" s="243"/>
      <c r="R185" s="243"/>
      <c r="S185" s="243"/>
      <c r="T185" s="243"/>
      <c r="U185" s="243"/>
      <c r="V185" s="243"/>
      <c r="W185" s="243"/>
      <c r="X185" s="243"/>
      <c r="Y185" s="243"/>
      <c r="Z185" s="243"/>
    </row>
    <row r="186" spans="1:26" ht="15.75" customHeight="1" x14ac:dyDescent="0.25">
      <c r="A186" s="242"/>
      <c r="B186" s="243"/>
      <c r="C186" s="243"/>
      <c r="D186" s="243"/>
      <c r="E186" s="275"/>
      <c r="F186" s="275"/>
      <c r="G186" s="243"/>
      <c r="H186" s="276"/>
      <c r="I186" s="242"/>
      <c r="J186" s="243"/>
      <c r="K186" s="243"/>
      <c r="L186" s="243"/>
      <c r="M186" s="243"/>
      <c r="N186" s="243"/>
      <c r="O186" s="243"/>
      <c r="P186" s="243"/>
      <c r="Q186" s="243"/>
      <c r="R186" s="243"/>
      <c r="S186" s="243"/>
      <c r="T186" s="243"/>
      <c r="U186" s="243"/>
      <c r="V186" s="243"/>
      <c r="W186" s="243"/>
      <c r="X186" s="243"/>
      <c r="Y186" s="243"/>
      <c r="Z186" s="243"/>
    </row>
    <row r="187" spans="1:26" ht="15.75" customHeight="1" x14ac:dyDescent="0.25">
      <c r="A187" s="242"/>
      <c r="B187" s="243"/>
      <c r="C187" s="243"/>
      <c r="D187" s="243"/>
      <c r="E187" s="275"/>
      <c r="F187" s="275"/>
      <c r="G187" s="243"/>
      <c r="H187" s="276"/>
      <c r="I187" s="242"/>
      <c r="J187" s="243"/>
      <c r="K187" s="243"/>
      <c r="L187" s="243"/>
      <c r="M187" s="243"/>
      <c r="N187" s="243"/>
      <c r="O187" s="243"/>
      <c r="P187" s="243"/>
      <c r="Q187" s="243"/>
      <c r="R187" s="243"/>
      <c r="S187" s="243"/>
      <c r="T187" s="243"/>
      <c r="U187" s="243"/>
      <c r="V187" s="243"/>
      <c r="W187" s="243"/>
      <c r="X187" s="243"/>
      <c r="Y187" s="243"/>
      <c r="Z187" s="243"/>
    </row>
    <row r="188" spans="1:26" ht="15.75" customHeight="1" x14ac:dyDescent="0.25">
      <c r="A188" s="242"/>
      <c r="B188" s="243"/>
      <c r="C188" s="243"/>
      <c r="D188" s="243"/>
      <c r="E188" s="275"/>
      <c r="F188" s="275"/>
      <c r="G188" s="243"/>
      <c r="H188" s="276"/>
      <c r="I188" s="242"/>
      <c r="J188" s="243"/>
      <c r="K188" s="243"/>
      <c r="L188" s="243"/>
      <c r="M188" s="243"/>
      <c r="N188" s="243"/>
      <c r="O188" s="243"/>
      <c r="P188" s="243"/>
      <c r="Q188" s="243"/>
      <c r="R188" s="243"/>
      <c r="S188" s="243"/>
      <c r="T188" s="243"/>
      <c r="U188" s="243"/>
      <c r="V188" s="243"/>
      <c r="W188" s="243"/>
      <c r="X188" s="243"/>
      <c r="Y188" s="243"/>
      <c r="Z188" s="243"/>
    </row>
    <row r="189" spans="1:26" ht="15.75" customHeight="1" x14ac:dyDescent="0.25">
      <c r="A189" s="242"/>
      <c r="B189" s="243"/>
      <c r="C189" s="243"/>
      <c r="D189" s="243"/>
      <c r="E189" s="275"/>
      <c r="F189" s="275"/>
      <c r="G189" s="243"/>
      <c r="H189" s="276"/>
      <c r="I189" s="242"/>
      <c r="J189" s="243"/>
      <c r="K189" s="243"/>
      <c r="L189" s="243"/>
      <c r="M189" s="243"/>
      <c r="N189" s="243"/>
      <c r="O189" s="243"/>
      <c r="P189" s="243"/>
      <c r="Q189" s="243"/>
      <c r="R189" s="243"/>
      <c r="S189" s="243"/>
      <c r="T189" s="243"/>
      <c r="U189" s="243"/>
      <c r="V189" s="243"/>
      <c r="W189" s="243"/>
      <c r="X189" s="243"/>
      <c r="Y189" s="243"/>
      <c r="Z189" s="243"/>
    </row>
    <row r="190" spans="1:26" ht="15.75" customHeight="1" x14ac:dyDescent="0.25">
      <c r="A190" s="242"/>
      <c r="B190" s="243"/>
      <c r="C190" s="243"/>
      <c r="D190" s="243"/>
      <c r="E190" s="275"/>
      <c r="F190" s="275"/>
      <c r="G190" s="243"/>
      <c r="H190" s="276"/>
      <c r="I190" s="242"/>
      <c r="J190" s="243"/>
      <c r="K190" s="243"/>
      <c r="L190" s="243"/>
      <c r="M190" s="243"/>
      <c r="N190" s="243"/>
      <c r="O190" s="243"/>
      <c r="P190" s="243"/>
      <c r="Q190" s="243"/>
      <c r="R190" s="243"/>
      <c r="S190" s="243"/>
      <c r="T190" s="243"/>
      <c r="U190" s="243"/>
      <c r="V190" s="243"/>
      <c r="W190" s="243"/>
      <c r="X190" s="243"/>
      <c r="Y190" s="243"/>
      <c r="Z190" s="243"/>
    </row>
    <row r="191" spans="1:26" ht="15.75" customHeight="1" x14ac:dyDescent="0.25">
      <c r="A191" s="242"/>
      <c r="B191" s="243"/>
      <c r="C191" s="243"/>
      <c r="D191" s="243"/>
      <c r="E191" s="275"/>
      <c r="F191" s="275"/>
      <c r="G191" s="243"/>
      <c r="H191" s="276"/>
      <c r="I191" s="242"/>
      <c r="J191" s="243"/>
      <c r="K191" s="243"/>
      <c r="L191" s="243"/>
      <c r="M191" s="243"/>
      <c r="N191" s="243"/>
      <c r="O191" s="243"/>
      <c r="P191" s="243"/>
      <c r="Q191" s="243"/>
      <c r="R191" s="243"/>
      <c r="S191" s="243"/>
      <c r="T191" s="243"/>
      <c r="U191" s="243"/>
      <c r="V191" s="243"/>
      <c r="W191" s="243"/>
      <c r="X191" s="243"/>
      <c r="Y191" s="243"/>
      <c r="Z191" s="243"/>
    </row>
    <row r="192" spans="1:26" ht="15.75" customHeight="1" x14ac:dyDescent="0.25">
      <c r="A192" s="242"/>
      <c r="B192" s="243"/>
      <c r="C192" s="243"/>
      <c r="D192" s="243"/>
      <c r="E192" s="275"/>
      <c r="F192" s="275"/>
      <c r="G192" s="243"/>
      <c r="H192" s="276"/>
      <c r="I192" s="242"/>
      <c r="J192" s="243"/>
      <c r="K192" s="243"/>
      <c r="L192" s="243"/>
      <c r="M192" s="243"/>
      <c r="N192" s="243"/>
      <c r="O192" s="243"/>
      <c r="P192" s="243"/>
      <c r="Q192" s="243"/>
      <c r="R192" s="243"/>
      <c r="S192" s="243"/>
      <c r="T192" s="243"/>
      <c r="U192" s="243"/>
      <c r="V192" s="243"/>
      <c r="W192" s="243"/>
      <c r="X192" s="243"/>
      <c r="Y192" s="243"/>
      <c r="Z192" s="243"/>
    </row>
    <row r="193" spans="1:26" ht="15.75" customHeight="1" x14ac:dyDescent="0.25">
      <c r="A193" s="242"/>
      <c r="B193" s="243"/>
      <c r="C193" s="243"/>
      <c r="D193" s="243"/>
      <c r="E193" s="275"/>
      <c r="F193" s="275"/>
      <c r="G193" s="243"/>
      <c r="H193" s="276"/>
      <c r="I193" s="242"/>
      <c r="J193" s="243"/>
      <c r="K193" s="243"/>
      <c r="L193" s="243"/>
      <c r="M193" s="243"/>
      <c r="N193" s="243"/>
      <c r="O193" s="243"/>
      <c r="P193" s="243"/>
      <c r="Q193" s="243"/>
      <c r="R193" s="243"/>
      <c r="S193" s="243"/>
      <c r="T193" s="243"/>
      <c r="U193" s="243"/>
      <c r="V193" s="243"/>
      <c r="W193" s="243"/>
      <c r="X193" s="243"/>
      <c r="Y193" s="243"/>
      <c r="Z193" s="243"/>
    </row>
    <row r="194" spans="1:26" ht="15.75" customHeight="1" x14ac:dyDescent="0.25">
      <c r="A194" s="242"/>
      <c r="B194" s="243"/>
      <c r="C194" s="243"/>
      <c r="D194" s="243"/>
      <c r="E194" s="275"/>
      <c r="F194" s="275"/>
      <c r="G194" s="243"/>
      <c r="H194" s="276"/>
      <c r="I194" s="242"/>
      <c r="J194" s="243"/>
      <c r="K194" s="243"/>
      <c r="L194" s="243"/>
      <c r="M194" s="243"/>
      <c r="N194" s="243"/>
      <c r="O194" s="243"/>
      <c r="P194" s="243"/>
      <c r="Q194" s="243"/>
      <c r="R194" s="243"/>
      <c r="S194" s="243"/>
      <c r="T194" s="243"/>
      <c r="U194" s="243"/>
      <c r="V194" s="243"/>
      <c r="W194" s="243"/>
      <c r="X194" s="243"/>
      <c r="Y194" s="243"/>
      <c r="Z194" s="243"/>
    </row>
    <row r="195" spans="1:26" ht="15.75" customHeight="1" x14ac:dyDescent="0.25">
      <c r="A195" s="242"/>
      <c r="B195" s="243"/>
      <c r="C195" s="243"/>
      <c r="D195" s="243"/>
      <c r="E195" s="275"/>
      <c r="F195" s="275"/>
      <c r="G195" s="243"/>
      <c r="H195" s="276"/>
      <c r="I195" s="242"/>
      <c r="J195" s="243"/>
      <c r="K195" s="243"/>
      <c r="L195" s="243"/>
      <c r="M195" s="243"/>
      <c r="N195" s="243"/>
      <c r="O195" s="243"/>
      <c r="P195" s="243"/>
      <c r="Q195" s="243"/>
      <c r="R195" s="243"/>
      <c r="S195" s="243"/>
      <c r="T195" s="243"/>
      <c r="U195" s="243"/>
      <c r="V195" s="243"/>
      <c r="W195" s="243"/>
      <c r="X195" s="243"/>
      <c r="Y195" s="243"/>
      <c r="Z195" s="243"/>
    </row>
    <row r="196" spans="1:26" ht="15.75" customHeight="1" x14ac:dyDescent="0.25">
      <c r="A196" s="242"/>
      <c r="B196" s="243"/>
      <c r="C196" s="243"/>
      <c r="D196" s="243"/>
      <c r="E196" s="275"/>
      <c r="F196" s="275"/>
      <c r="G196" s="243"/>
      <c r="H196" s="276"/>
      <c r="I196" s="242"/>
      <c r="J196" s="243"/>
      <c r="K196" s="243"/>
      <c r="L196" s="243"/>
      <c r="M196" s="243"/>
      <c r="N196" s="243"/>
      <c r="O196" s="243"/>
      <c r="P196" s="243"/>
      <c r="Q196" s="243"/>
      <c r="R196" s="243"/>
      <c r="S196" s="243"/>
      <c r="T196" s="243"/>
      <c r="U196" s="243"/>
      <c r="V196" s="243"/>
      <c r="W196" s="243"/>
      <c r="X196" s="243"/>
      <c r="Y196" s="243"/>
      <c r="Z196" s="243"/>
    </row>
    <row r="197" spans="1:26" ht="15.75" customHeight="1" x14ac:dyDescent="0.25">
      <c r="A197" s="242"/>
      <c r="B197" s="243"/>
      <c r="C197" s="243"/>
      <c r="D197" s="243"/>
      <c r="E197" s="275"/>
      <c r="F197" s="275"/>
      <c r="G197" s="243"/>
      <c r="H197" s="276"/>
      <c r="I197" s="242"/>
      <c r="J197" s="243"/>
      <c r="K197" s="243"/>
      <c r="L197" s="243"/>
      <c r="M197" s="243"/>
      <c r="N197" s="243"/>
      <c r="O197" s="243"/>
      <c r="P197" s="243"/>
      <c r="Q197" s="243"/>
      <c r="R197" s="243"/>
      <c r="S197" s="243"/>
      <c r="T197" s="243"/>
      <c r="U197" s="243"/>
      <c r="V197" s="243"/>
      <c r="W197" s="243"/>
      <c r="X197" s="243"/>
      <c r="Y197" s="243"/>
      <c r="Z197" s="243"/>
    </row>
    <row r="198" spans="1:26" ht="15.75" customHeight="1" x14ac:dyDescent="0.25">
      <c r="A198" s="242"/>
      <c r="B198" s="243"/>
      <c r="C198" s="243"/>
      <c r="D198" s="243"/>
      <c r="E198" s="275"/>
      <c r="F198" s="275"/>
      <c r="G198" s="243"/>
      <c r="H198" s="276"/>
      <c r="I198" s="242"/>
      <c r="J198" s="243"/>
      <c r="K198" s="243"/>
      <c r="L198" s="243"/>
      <c r="M198" s="243"/>
      <c r="N198" s="243"/>
      <c r="O198" s="243"/>
      <c r="P198" s="243"/>
      <c r="Q198" s="243"/>
      <c r="R198" s="243"/>
      <c r="S198" s="243"/>
      <c r="T198" s="243"/>
      <c r="U198" s="243"/>
      <c r="V198" s="243"/>
      <c r="W198" s="243"/>
      <c r="X198" s="243"/>
      <c r="Y198" s="243"/>
      <c r="Z198" s="243"/>
    </row>
    <row r="199" spans="1:26" ht="15.75" customHeight="1" x14ac:dyDescent="0.25">
      <c r="A199" s="242"/>
      <c r="B199" s="243"/>
      <c r="C199" s="243"/>
      <c r="D199" s="243"/>
      <c r="E199" s="275"/>
      <c r="F199" s="275"/>
      <c r="G199" s="243"/>
      <c r="H199" s="276"/>
      <c r="I199" s="242"/>
      <c r="J199" s="243"/>
      <c r="K199" s="243"/>
      <c r="L199" s="243"/>
      <c r="M199" s="243"/>
      <c r="N199" s="243"/>
      <c r="O199" s="243"/>
      <c r="P199" s="243"/>
      <c r="Q199" s="243"/>
      <c r="R199" s="243"/>
      <c r="S199" s="243"/>
      <c r="T199" s="243"/>
      <c r="U199" s="243"/>
      <c r="V199" s="243"/>
      <c r="W199" s="243"/>
      <c r="X199" s="243"/>
      <c r="Y199" s="243"/>
      <c r="Z199" s="243"/>
    </row>
    <row r="200" spans="1:26" ht="15.75" customHeight="1" x14ac:dyDescent="0.25">
      <c r="A200" s="242"/>
      <c r="B200" s="243"/>
      <c r="C200" s="243"/>
      <c r="D200" s="243"/>
      <c r="E200" s="275"/>
      <c r="F200" s="275"/>
      <c r="G200" s="243"/>
      <c r="H200" s="276"/>
      <c r="I200" s="242"/>
      <c r="J200" s="243"/>
      <c r="K200" s="243"/>
      <c r="L200" s="243"/>
      <c r="M200" s="243"/>
      <c r="N200" s="243"/>
      <c r="O200" s="243"/>
      <c r="P200" s="243"/>
      <c r="Q200" s="243"/>
      <c r="R200" s="243"/>
      <c r="S200" s="243"/>
      <c r="T200" s="243"/>
      <c r="U200" s="243"/>
      <c r="V200" s="243"/>
      <c r="W200" s="243"/>
      <c r="X200" s="243"/>
      <c r="Y200" s="243"/>
      <c r="Z200" s="243"/>
    </row>
    <row r="201" spans="1:26" ht="15.75" customHeight="1" x14ac:dyDescent="0.25">
      <c r="A201" s="242"/>
      <c r="B201" s="243"/>
      <c r="C201" s="243"/>
      <c r="D201" s="243"/>
      <c r="E201" s="275"/>
      <c r="F201" s="275"/>
      <c r="G201" s="243"/>
      <c r="H201" s="276"/>
      <c r="I201" s="242"/>
      <c r="J201" s="243"/>
      <c r="K201" s="243"/>
      <c r="L201" s="243"/>
      <c r="M201" s="243"/>
      <c r="N201" s="243"/>
      <c r="O201" s="243"/>
      <c r="P201" s="243"/>
      <c r="Q201" s="243"/>
      <c r="R201" s="243"/>
      <c r="S201" s="243"/>
      <c r="T201" s="243"/>
      <c r="U201" s="243"/>
      <c r="V201" s="243"/>
      <c r="W201" s="243"/>
      <c r="X201" s="243"/>
      <c r="Y201" s="243"/>
      <c r="Z201" s="243"/>
    </row>
    <row r="202" spans="1:26" ht="15.75" customHeight="1" x14ac:dyDescent="0.25">
      <c r="A202" s="242"/>
      <c r="B202" s="243"/>
      <c r="C202" s="243"/>
      <c r="D202" s="243"/>
      <c r="E202" s="275"/>
      <c r="F202" s="275"/>
      <c r="G202" s="243"/>
      <c r="H202" s="276"/>
      <c r="I202" s="242"/>
      <c r="J202" s="243"/>
      <c r="K202" s="243"/>
      <c r="L202" s="243"/>
      <c r="M202" s="243"/>
      <c r="N202" s="243"/>
      <c r="O202" s="243"/>
      <c r="P202" s="243"/>
      <c r="Q202" s="243"/>
      <c r="R202" s="243"/>
      <c r="S202" s="243"/>
      <c r="T202" s="243"/>
      <c r="U202" s="243"/>
      <c r="V202" s="243"/>
      <c r="W202" s="243"/>
      <c r="X202" s="243"/>
      <c r="Y202" s="243"/>
      <c r="Z202" s="243"/>
    </row>
    <row r="203" spans="1:26" ht="15.75" customHeight="1" x14ac:dyDescent="0.25">
      <c r="A203" s="242"/>
      <c r="B203" s="243"/>
      <c r="C203" s="243"/>
      <c r="D203" s="243"/>
      <c r="E203" s="275"/>
      <c r="F203" s="275"/>
      <c r="G203" s="243"/>
      <c r="H203" s="276"/>
      <c r="I203" s="242"/>
      <c r="J203" s="243"/>
      <c r="K203" s="243"/>
      <c r="L203" s="243"/>
      <c r="M203" s="243"/>
      <c r="N203" s="243"/>
      <c r="O203" s="243"/>
      <c r="P203" s="243"/>
      <c r="Q203" s="243"/>
      <c r="R203" s="243"/>
      <c r="S203" s="243"/>
      <c r="T203" s="243"/>
      <c r="U203" s="243"/>
      <c r="V203" s="243"/>
      <c r="W203" s="243"/>
      <c r="X203" s="243"/>
      <c r="Y203" s="243"/>
      <c r="Z203" s="243"/>
    </row>
    <row r="204" spans="1:26" ht="15.75" customHeight="1" x14ac:dyDescent="0.25">
      <c r="A204" s="242"/>
      <c r="B204" s="243"/>
      <c r="C204" s="243"/>
      <c r="D204" s="243"/>
      <c r="E204" s="275"/>
      <c r="F204" s="275"/>
      <c r="G204" s="243"/>
      <c r="H204" s="276"/>
      <c r="I204" s="242"/>
      <c r="J204" s="243"/>
      <c r="K204" s="243"/>
      <c r="L204" s="243"/>
      <c r="M204" s="243"/>
      <c r="N204" s="243"/>
      <c r="O204" s="243"/>
      <c r="P204" s="243"/>
      <c r="Q204" s="243"/>
      <c r="R204" s="243"/>
      <c r="S204" s="243"/>
      <c r="T204" s="243"/>
      <c r="U204" s="243"/>
      <c r="V204" s="243"/>
      <c r="W204" s="243"/>
      <c r="X204" s="243"/>
      <c r="Y204" s="243"/>
      <c r="Z204" s="243"/>
    </row>
    <row r="205" spans="1:26" ht="15.75" customHeight="1" x14ac:dyDescent="0.25">
      <c r="A205" s="242"/>
      <c r="B205" s="243"/>
      <c r="C205" s="243"/>
      <c r="D205" s="243"/>
      <c r="E205" s="275"/>
      <c r="F205" s="275"/>
      <c r="G205" s="243"/>
      <c r="H205" s="276"/>
      <c r="I205" s="242"/>
      <c r="J205" s="243"/>
      <c r="K205" s="243"/>
      <c r="L205" s="243"/>
      <c r="M205" s="243"/>
      <c r="N205" s="243"/>
      <c r="O205" s="243"/>
      <c r="P205" s="243"/>
      <c r="Q205" s="243"/>
      <c r="R205" s="243"/>
      <c r="S205" s="243"/>
      <c r="T205" s="243"/>
      <c r="U205" s="243"/>
      <c r="V205" s="243"/>
      <c r="W205" s="243"/>
      <c r="X205" s="243"/>
      <c r="Y205" s="243"/>
      <c r="Z205" s="243"/>
    </row>
    <row r="206" spans="1:26" ht="15.75" customHeight="1" x14ac:dyDescent="0.25">
      <c r="A206" s="242"/>
      <c r="B206" s="243"/>
      <c r="C206" s="243"/>
      <c r="D206" s="243"/>
      <c r="E206" s="275"/>
      <c r="F206" s="275"/>
      <c r="G206" s="243"/>
      <c r="H206" s="276"/>
      <c r="I206" s="242"/>
      <c r="J206" s="243"/>
      <c r="K206" s="243"/>
      <c r="L206" s="243"/>
      <c r="M206" s="243"/>
      <c r="N206" s="243"/>
      <c r="O206" s="243"/>
      <c r="P206" s="243"/>
      <c r="Q206" s="243"/>
      <c r="R206" s="243"/>
      <c r="S206" s="243"/>
      <c r="T206" s="243"/>
      <c r="U206" s="243"/>
      <c r="V206" s="243"/>
      <c r="W206" s="243"/>
      <c r="X206" s="243"/>
      <c r="Y206" s="243"/>
      <c r="Z206" s="243"/>
    </row>
    <row r="207" spans="1:26" ht="15.75" customHeight="1" x14ac:dyDescent="0.25">
      <c r="A207" s="242"/>
      <c r="B207" s="243"/>
      <c r="C207" s="243"/>
      <c r="D207" s="243"/>
      <c r="E207" s="275"/>
      <c r="F207" s="275"/>
      <c r="G207" s="243"/>
      <c r="H207" s="276"/>
      <c r="I207" s="242"/>
      <c r="J207" s="243"/>
      <c r="K207" s="243"/>
      <c r="L207" s="243"/>
      <c r="M207" s="243"/>
      <c r="N207" s="243"/>
      <c r="O207" s="243"/>
      <c r="P207" s="243"/>
      <c r="Q207" s="243"/>
      <c r="R207" s="243"/>
      <c r="S207" s="243"/>
      <c r="T207" s="243"/>
      <c r="U207" s="243"/>
      <c r="V207" s="243"/>
      <c r="W207" s="243"/>
      <c r="X207" s="243"/>
      <c r="Y207" s="243"/>
      <c r="Z207" s="243"/>
    </row>
    <row r="208" spans="1:26" ht="15.75" customHeight="1" x14ac:dyDescent="0.25">
      <c r="A208" s="242"/>
      <c r="B208" s="243"/>
      <c r="C208" s="243"/>
      <c r="D208" s="243"/>
      <c r="E208" s="275"/>
      <c r="F208" s="275"/>
      <c r="G208" s="243"/>
      <c r="H208" s="276"/>
      <c r="I208" s="242"/>
      <c r="J208" s="243"/>
      <c r="K208" s="243"/>
      <c r="L208" s="243"/>
      <c r="M208" s="243"/>
      <c r="N208" s="243"/>
      <c r="O208" s="243"/>
      <c r="P208" s="243"/>
      <c r="Q208" s="243"/>
      <c r="R208" s="243"/>
      <c r="S208" s="243"/>
      <c r="T208" s="243"/>
      <c r="U208" s="243"/>
      <c r="V208" s="243"/>
      <c r="W208" s="243"/>
      <c r="X208" s="243"/>
      <c r="Y208" s="243"/>
      <c r="Z208" s="243"/>
    </row>
    <row r="209" spans="1:26" ht="15.75" customHeight="1" x14ac:dyDescent="0.25">
      <c r="A209" s="242"/>
      <c r="B209" s="243"/>
      <c r="C209" s="243"/>
      <c r="D209" s="243"/>
      <c r="E209" s="275"/>
      <c r="F209" s="275"/>
      <c r="G209" s="243"/>
      <c r="H209" s="276"/>
      <c r="I209" s="242"/>
      <c r="J209" s="243"/>
      <c r="K209" s="243"/>
      <c r="L209" s="243"/>
      <c r="M209" s="243"/>
      <c r="N209" s="243"/>
      <c r="O209" s="243"/>
      <c r="P209" s="243"/>
      <c r="Q209" s="243"/>
      <c r="R209" s="243"/>
      <c r="S209" s="243"/>
      <c r="T209" s="243"/>
      <c r="U209" s="243"/>
      <c r="V209" s="243"/>
      <c r="W209" s="243"/>
      <c r="X209" s="243"/>
      <c r="Y209" s="243"/>
      <c r="Z209" s="243"/>
    </row>
    <row r="210" spans="1:26" ht="15.75" customHeight="1" x14ac:dyDescent="0.25">
      <c r="A210" s="242"/>
      <c r="B210" s="243"/>
      <c r="C210" s="243"/>
      <c r="D210" s="243"/>
      <c r="E210" s="275"/>
      <c r="F210" s="275"/>
      <c r="G210" s="243"/>
      <c r="H210" s="276"/>
      <c r="I210" s="242"/>
      <c r="J210" s="243"/>
      <c r="K210" s="243"/>
      <c r="L210" s="243"/>
      <c r="M210" s="243"/>
      <c r="N210" s="243"/>
      <c r="O210" s="243"/>
      <c r="P210" s="243"/>
      <c r="Q210" s="243"/>
      <c r="R210" s="243"/>
      <c r="S210" s="243"/>
      <c r="T210" s="243"/>
      <c r="U210" s="243"/>
      <c r="V210" s="243"/>
      <c r="W210" s="243"/>
      <c r="X210" s="243"/>
      <c r="Y210" s="243"/>
      <c r="Z210" s="243"/>
    </row>
    <row r="211" spans="1:26" ht="15.75" customHeight="1" x14ac:dyDescent="0.25">
      <c r="A211" s="242"/>
      <c r="B211" s="243"/>
      <c r="C211" s="243"/>
      <c r="D211" s="243"/>
      <c r="E211" s="275"/>
      <c r="F211" s="275"/>
      <c r="G211" s="243"/>
      <c r="H211" s="276"/>
      <c r="I211" s="242"/>
      <c r="J211" s="243"/>
      <c r="K211" s="243"/>
      <c r="L211" s="243"/>
      <c r="M211" s="243"/>
      <c r="N211" s="243"/>
      <c r="O211" s="243"/>
      <c r="P211" s="243"/>
      <c r="Q211" s="243"/>
      <c r="R211" s="243"/>
      <c r="S211" s="243"/>
      <c r="T211" s="243"/>
      <c r="U211" s="243"/>
      <c r="V211" s="243"/>
      <c r="W211" s="243"/>
      <c r="X211" s="243"/>
      <c r="Y211" s="243"/>
      <c r="Z211" s="243"/>
    </row>
    <row r="212" spans="1:26" ht="15.75" customHeight="1" x14ac:dyDescent="0.25">
      <c r="A212" s="242"/>
      <c r="B212" s="243"/>
      <c r="C212" s="243"/>
      <c r="D212" s="243"/>
      <c r="E212" s="275"/>
      <c r="F212" s="275"/>
      <c r="G212" s="243"/>
      <c r="H212" s="276"/>
      <c r="I212" s="242"/>
      <c r="J212" s="243"/>
      <c r="K212" s="243"/>
      <c r="L212" s="243"/>
      <c r="M212" s="243"/>
      <c r="N212" s="243"/>
      <c r="O212" s="243"/>
      <c r="P212" s="243"/>
      <c r="Q212" s="243"/>
      <c r="R212" s="243"/>
      <c r="S212" s="243"/>
      <c r="T212" s="243"/>
      <c r="U212" s="243"/>
      <c r="V212" s="243"/>
      <c r="W212" s="243"/>
      <c r="X212" s="243"/>
      <c r="Y212" s="243"/>
      <c r="Z212" s="243"/>
    </row>
    <row r="213" spans="1:26" ht="15.75" customHeight="1" x14ac:dyDescent="0.25">
      <c r="A213" s="242"/>
      <c r="B213" s="243"/>
      <c r="C213" s="243"/>
      <c r="D213" s="243"/>
      <c r="E213" s="275"/>
      <c r="F213" s="275"/>
      <c r="G213" s="243"/>
      <c r="H213" s="276"/>
      <c r="I213" s="242"/>
      <c r="J213" s="243"/>
      <c r="K213" s="243"/>
      <c r="L213" s="243"/>
      <c r="M213" s="243"/>
      <c r="N213" s="243"/>
      <c r="O213" s="243"/>
      <c r="P213" s="243"/>
      <c r="Q213" s="243"/>
      <c r="R213" s="243"/>
      <c r="S213" s="243"/>
      <c r="T213" s="243"/>
      <c r="U213" s="243"/>
      <c r="V213" s="243"/>
      <c r="W213" s="243"/>
      <c r="X213" s="243"/>
      <c r="Y213" s="243"/>
      <c r="Z213" s="243"/>
    </row>
    <row r="214" spans="1:26" ht="15.75" customHeight="1" x14ac:dyDescent="0.25">
      <c r="A214" s="242"/>
      <c r="B214" s="243"/>
      <c r="C214" s="243"/>
      <c r="D214" s="243"/>
      <c r="E214" s="275"/>
      <c r="F214" s="275"/>
      <c r="G214" s="243"/>
      <c r="H214" s="276"/>
      <c r="I214" s="242"/>
      <c r="J214" s="243"/>
      <c r="K214" s="243"/>
      <c r="L214" s="243"/>
      <c r="M214" s="243"/>
      <c r="N214" s="243"/>
      <c r="O214" s="243"/>
      <c r="P214" s="243"/>
      <c r="Q214" s="243"/>
      <c r="R214" s="243"/>
      <c r="S214" s="243"/>
      <c r="T214" s="243"/>
      <c r="U214" s="243"/>
      <c r="V214" s="243"/>
      <c r="W214" s="243"/>
      <c r="X214" s="243"/>
      <c r="Y214" s="243"/>
      <c r="Z214" s="243"/>
    </row>
    <row r="215" spans="1:26" ht="15.75" customHeight="1" x14ac:dyDescent="0.25">
      <c r="A215" s="242"/>
      <c r="B215" s="243"/>
      <c r="C215" s="243"/>
      <c r="D215" s="243"/>
      <c r="E215" s="275"/>
      <c r="F215" s="275"/>
      <c r="G215" s="243"/>
      <c r="H215" s="276"/>
      <c r="I215" s="242"/>
      <c r="J215" s="243"/>
      <c r="K215" s="243"/>
      <c r="L215" s="243"/>
      <c r="M215" s="243"/>
      <c r="N215" s="243"/>
      <c r="O215" s="243"/>
      <c r="P215" s="243"/>
      <c r="Q215" s="243"/>
      <c r="R215" s="243"/>
      <c r="S215" s="243"/>
      <c r="T215" s="243"/>
      <c r="U215" s="243"/>
      <c r="V215" s="243"/>
      <c r="W215" s="243"/>
      <c r="X215" s="243"/>
      <c r="Y215" s="243"/>
      <c r="Z215" s="243"/>
    </row>
    <row r="216" spans="1:26" ht="15.75" customHeight="1" x14ac:dyDescent="0.25">
      <c r="A216" s="242"/>
      <c r="B216" s="243"/>
      <c r="C216" s="243"/>
      <c r="D216" s="243"/>
      <c r="E216" s="275"/>
      <c r="F216" s="275"/>
      <c r="G216" s="243"/>
      <c r="H216" s="276"/>
      <c r="I216" s="242"/>
      <c r="J216" s="243"/>
      <c r="K216" s="243"/>
      <c r="L216" s="243"/>
      <c r="M216" s="243"/>
      <c r="N216" s="243"/>
      <c r="O216" s="243"/>
      <c r="P216" s="243"/>
      <c r="Q216" s="243"/>
      <c r="R216" s="243"/>
      <c r="S216" s="243"/>
      <c r="T216" s="243"/>
      <c r="U216" s="243"/>
      <c r="V216" s="243"/>
      <c r="W216" s="243"/>
      <c r="X216" s="243"/>
      <c r="Y216" s="243"/>
      <c r="Z216" s="243"/>
    </row>
    <row r="217" spans="1:26" ht="15.75" customHeight="1" x14ac:dyDescent="0.25">
      <c r="A217" s="242"/>
      <c r="B217" s="243"/>
      <c r="C217" s="243"/>
      <c r="D217" s="243"/>
      <c r="E217" s="275"/>
      <c r="F217" s="275"/>
      <c r="G217" s="243"/>
      <c r="H217" s="276"/>
      <c r="I217" s="242"/>
      <c r="J217" s="243"/>
      <c r="K217" s="243"/>
      <c r="L217" s="243"/>
      <c r="M217" s="243"/>
      <c r="N217" s="243"/>
      <c r="O217" s="243"/>
      <c r="P217" s="243"/>
      <c r="Q217" s="243"/>
      <c r="R217" s="243"/>
      <c r="S217" s="243"/>
      <c r="T217" s="243"/>
      <c r="U217" s="243"/>
      <c r="V217" s="243"/>
      <c r="W217" s="243"/>
      <c r="X217" s="243"/>
      <c r="Y217" s="243"/>
      <c r="Z217" s="243"/>
    </row>
    <row r="218" spans="1:26" ht="15.75" customHeight="1" x14ac:dyDescent="0.25">
      <c r="A218" s="242"/>
      <c r="B218" s="243"/>
      <c r="C218" s="243"/>
      <c r="D218" s="243"/>
      <c r="E218" s="275"/>
      <c r="F218" s="275"/>
      <c r="G218" s="243"/>
      <c r="H218" s="276"/>
      <c r="I218" s="242"/>
      <c r="J218" s="243"/>
      <c r="K218" s="243"/>
      <c r="L218" s="243"/>
      <c r="M218" s="243"/>
      <c r="N218" s="243"/>
      <c r="O218" s="243"/>
      <c r="P218" s="243"/>
      <c r="Q218" s="243"/>
      <c r="R218" s="243"/>
      <c r="S218" s="243"/>
      <c r="T218" s="243"/>
      <c r="U218" s="243"/>
      <c r="V218" s="243"/>
      <c r="W218" s="243"/>
      <c r="X218" s="243"/>
      <c r="Y218" s="243"/>
      <c r="Z218" s="243"/>
    </row>
    <row r="219" spans="1:26" ht="15.75" customHeight="1" x14ac:dyDescent="0.25">
      <c r="A219" s="242"/>
      <c r="B219" s="243"/>
      <c r="C219" s="243"/>
      <c r="D219" s="243"/>
      <c r="E219" s="275"/>
      <c r="F219" s="275"/>
      <c r="G219" s="243"/>
      <c r="H219" s="276"/>
      <c r="I219" s="242"/>
      <c r="J219" s="243"/>
      <c r="K219" s="243"/>
      <c r="L219" s="243"/>
      <c r="M219" s="243"/>
      <c r="N219" s="243"/>
      <c r="O219" s="243"/>
      <c r="P219" s="243"/>
      <c r="Q219" s="243"/>
      <c r="R219" s="243"/>
      <c r="S219" s="243"/>
      <c r="T219" s="243"/>
      <c r="U219" s="243"/>
      <c r="V219" s="243"/>
      <c r="W219" s="243"/>
      <c r="X219" s="243"/>
      <c r="Y219" s="243"/>
      <c r="Z219" s="243"/>
    </row>
    <row r="220" spans="1:26" ht="15.75" customHeight="1" x14ac:dyDescent="0.25">
      <c r="A220" s="242"/>
      <c r="B220" s="243"/>
      <c r="C220" s="243"/>
      <c r="D220" s="243"/>
      <c r="E220" s="275"/>
      <c r="F220" s="275"/>
      <c r="G220" s="243"/>
      <c r="H220" s="276"/>
      <c r="I220" s="242"/>
      <c r="J220" s="243"/>
      <c r="K220" s="243"/>
      <c r="L220" s="243"/>
      <c r="M220" s="243"/>
      <c r="N220" s="243"/>
      <c r="O220" s="243"/>
      <c r="P220" s="243"/>
      <c r="Q220" s="243"/>
      <c r="R220" s="243"/>
      <c r="S220" s="243"/>
      <c r="T220" s="243"/>
      <c r="U220" s="243"/>
      <c r="V220" s="243"/>
      <c r="W220" s="243"/>
      <c r="X220" s="243"/>
      <c r="Y220" s="243"/>
      <c r="Z220" s="243"/>
    </row>
    <row r="221" spans="1:26" ht="15.75" customHeight="1" x14ac:dyDescent="0.25">
      <c r="A221" s="242"/>
      <c r="B221" s="243"/>
      <c r="C221" s="243"/>
      <c r="D221" s="243"/>
      <c r="E221" s="275"/>
      <c r="F221" s="275"/>
      <c r="G221" s="243"/>
      <c r="H221" s="276"/>
      <c r="I221" s="242"/>
      <c r="J221" s="243"/>
      <c r="K221" s="243"/>
      <c r="L221" s="243"/>
      <c r="M221" s="243"/>
      <c r="N221" s="243"/>
      <c r="O221" s="243"/>
      <c r="P221" s="243"/>
      <c r="Q221" s="243"/>
      <c r="R221" s="243"/>
      <c r="S221" s="243"/>
      <c r="T221" s="243"/>
      <c r="U221" s="243"/>
      <c r="V221" s="243"/>
      <c r="W221" s="243"/>
      <c r="X221" s="243"/>
      <c r="Y221" s="243"/>
      <c r="Z221" s="243"/>
    </row>
    <row r="222" spans="1:26" ht="15.75" customHeight="1" x14ac:dyDescent="0.25">
      <c r="A222" s="242"/>
      <c r="B222" s="243"/>
      <c r="C222" s="243"/>
      <c r="D222" s="243"/>
      <c r="E222" s="275"/>
      <c r="F222" s="275"/>
      <c r="G222" s="243"/>
      <c r="H222" s="276"/>
      <c r="I222" s="242"/>
      <c r="J222" s="243"/>
      <c r="K222" s="243"/>
      <c r="L222" s="243"/>
      <c r="M222" s="243"/>
      <c r="N222" s="243"/>
      <c r="O222" s="243"/>
      <c r="P222" s="243"/>
      <c r="Q222" s="243"/>
      <c r="R222" s="243"/>
      <c r="S222" s="243"/>
      <c r="T222" s="243"/>
      <c r="U222" s="243"/>
      <c r="V222" s="243"/>
      <c r="W222" s="243"/>
      <c r="X222" s="243"/>
      <c r="Y222" s="243"/>
      <c r="Z222" s="243"/>
    </row>
    <row r="223" spans="1:26" ht="15.75" customHeight="1" x14ac:dyDescent="0.25">
      <c r="A223" s="242"/>
      <c r="B223" s="243"/>
      <c r="C223" s="243"/>
      <c r="D223" s="243"/>
      <c r="E223" s="275"/>
      <c r="F223" s="275"/>
      <c r="G223" s="243"/>
      <c r="H223" s="276"/>
      <c r="I223" s="242"/>
      <c r="J223" s="243"/>
      <c r="K223" s="243"/>
      <c r="L223" s="243"/>
      <c r="M223" s="243"/>
      <c r="N223" s="243"/>
      <c r="O223" s="243"/>
      <c r="P223" s="243"/>
      <c r="Q223" s="243"/>
      <c r="R223" s="243"/>
      <c r="S223" s="243"/>
      <c r="T223" s="243"/>
      <c r="U223" s="243"/>
      <c r="V223" s="243"/>
      <c r="W223" s="243"/>
      <c r="X223" s="243"/>
      <c r="Y223" s="243"/>
      <c r="Z223" s="243"/>
    </row>
    <row r="224" spans="1:26" ht="15.75" customHeight="1" x14ac:dyDescent="0.25">
      <c r="A224" s="242"/>
      <c r="B224" s="243"/>
      <c r="C224" s="243"/>
      <c r="D224" s="243"/>
      <c r="E224" s="275"/>
      <c r="F224" s="275"/>
      <c r="G224" s="243"/>
      <c r="H224" s="276"/>
      <c r="I224" s="242"/>
      <c r="J224" s="243"/>
      <c r="K224" s="243"/>
      <c r="L224" s="243"/>
      <c r="M224" s="243"/>
      <c r="N224" s="243"/>
      <c r="O224" s="243"/>
      <c r="P224" s="243"/>
      <c r="Q224" s="243"/>
      <c r="R224" s="243"/>
      <c r="S224" s="243"/>
      <c r="T224" s="243"/>
      <c r="U224" s="243"/>
      <c r="V224" s="243"/>
      <c r="W224" s="243"/>
      <c r="X224" s="243"/>
      <c r="Y224" s="243"/>
      <c r="Z224" s="243"/>
    </row>
    <row r="225" spans="1:26" ht="15.75" customHeight="1" x14ac:dyDescent="0.25">
      <c r="A225" s="242"/>
      <c r="B225" s="243"/>
      <c r="C225" s="243"/>
      <c r="D225" s="243"/>
      <c r="E225" s="275"/>
      <c r="F225" s="275"/>
      <c r="G225" s="243"/>
      <c r="H225" s="276"/>
      <c r="I225" s="242"/>
      <c r="J225" s="243"/>
      <c r="K225" s="243"/>
      <c r="L225" s="243"/>
      <c r="M225" s="243"/>
      <c r="N225" s="243"/>
      <c r="O225" s="243"/>
      <c r="P225" s="243"/>
      <c r="Q225" s="243"/>
      <c r="R225" s="243"/>
      <c r="S225" s="243"/>
      <c r="T225" s="243"/>
      <c r="U225" s="243"/>
      <c r="V225" s="243"/>
      <c r="W225" s="243"/>
      <c r="X225" s="243"/>
      <c r="Y225" s="243"/>
      <c r="Z225" s="243"/>
    </row>
    <row r="226" spans="1:26" ht="15.75" customHeight="1" x14ac:dyDescent="0.25">
      <c r="A226" s="242"/>
      <c r="B226" s="243"/>
      <c r="C226" s="243"/>
      <c r="D226" s="243"/>
      <c r="E226" s="275"/>
      <c r="F226" s="275"/>
      <c r="G226" s="243"/>
      <c r="H226" s="276"/>
      <c r="I226" s="242"/>
      <c r="J226" s="243"/>
      <c r="K226" s="243"/>
      <c r="L226" s="243"/>
      <c r="M226" s="243"/>
      <c r="N226" s="243"/>
      <c r="O226" s="243"/>
      <c r="P226" s="243"/>
      <c r="Q226" s="243"/>
      <c r="R226" s="243"/>
      <c r="S226" s="243"/>
      <c r="T226" s="243"/>
      <c r="U226" s="243"/>
      <c r="V226" s="243"/>
      <c r="W226" s="243"/>
      <c r="X226" s="243"/>
      <c r="Y226" s="243"/>
      <c r="Z226" s="243"/>
    </row>
    <row r="227" spans="1:26" ht="15.75" customHeight="1" x14ac:dyDescent="0.25">
      <c r="A227" s="242"/>
      <c r="B227" s="243"/>
      <c r="C227" s="243"/>
      <c r="D227" s="243"/>
      <c r="E227" s="275"/>
      <c r="F227" s="275"/>
      <c r="G227" s="243"/>
      <c r="H227" s="276"/>
      <c r="I227" s="242"/>
      <c r="J227" s="243"/>
      <c r="K227" s="243"/>
      <c r="L227" s="243"/>
      <c r="M227" s="243"/>
      <c r="N227" s="243"/>
      <c r="O227" s="243"/>
      <c r="P227" s="243"/>
      <c r="Q227" s="243"/>
      <c r="R227" s="243"/>
      <c r="S227" s="243"/>
      <c r="T227" s="243"/>
      <c r="U227" s="243"/>
      <c r="V227" s="243"/>
      <c r="W227" s="243"/>
      <c r="X227" s="243"/>
      <c r="Y227" s="243"/>
      <c r="Z227" s="243"/>
    </row>
    <row r="228" spans="1:26" ht="15.75" customHeight="1" x14ac:dyDescent="0.25">
      <c r="A228" s="242"/>
      <c r="B228" s="243"/>
      <c r="C228" s="243"/>
      <c r="D228" s="243"/>
      <c r="E228" s="275"/>
      <c r="F228" s="275"/>
      <c r="G228" s="243"/>
      <c r="H228" s="276"/>
      <c r="I228" s="242"/>
      <c r="J228" s="243"/>
      <c r="K228" s="243"/>
      <c r="L228" s="243"/>
      <c r="M228" s="243"/>
      <c r="N228" s="243"/>
      <c r="O228" s="243"/>
      <c r="P228" s="243"/>
      <c r="Q228" s="243"/>
      <c r="R228" s="243"/>
      <c r="S228" s="243"/>
      <c r="T228" s="243"/>
      <c r="U228" s="243"/>
      <c r="V228" s="243"/>
      <c r="W228" s="243"/>
      <c r="X228" s="243"/>
      <c r="Y228" s="243"/>
      <c r="Z228" s="243"/>
    </row>
    <row r="229" spans="1:26" ht="15.75" customHeight="1" x14ac:dyDescent="0.25">
      <c r="A229" s="242"/>
      <c r="B229" s="243"/>
      <c r="C229" s="243"/>
      <c r="D229" s="243"/>
      <c r="E229" s="275"/>
      <c r="F229" s="275"/>
      <c r="G229" s="243"/>
      <c r="H229" s="276"/>
      <c r="I229" s="242"/>
      <c r="J229" s="243"/>
      <c r="K229" s="243"/>
      <c r="L229" s="243"/>
      <c r="M229" s="243"/>
      <c r="N229" s="243"/>
      <c r="O229" s="243"/>
      <c r="P229" s="243"/>
      <c r="Q229" s="243"/>
      <c r="R229" s="243"/>
      <c r="S229" s="243"/>
      <c r="T229" s="243"/>
      <c r="U229" s="243"/>
      <c r="V229" s="243"/>
      <c r="W229" s="243"/>
      <c r="X229" s="243"/>
      <c r="Y229" s="243"/>
      <c r="Z229" s="243"/>
    </row>
    <row r="230" spans="1:26" ht="15.75" customHeight="1" x14ac:dyDescent="0.25">
      <c r="A230" s="242"/>
      <c r="B230" s="243"/>
      <c r="C230" s="243"/>
      <c r="D230" s="243"/>
      <c r="E230" s="275"/>
      <c r="F230" s="275"/>
      <c r="G230" s="243"/>
      <c r="H230" s="276"/>
      <c r="I230" s="242"/>
      <c r="J230" s="243"/>
      <c r="K230" s="243"/>
      <c r="L230" s="243"/>
      <c r="M230" s="243"/>
      <c r="N230" s="243"/>
      <c r="O230" s="243"/>
      <c r="P230" s="243"/>
      <c r="Q230" s="243"/>
      <c r="R230" s="243"/>
      <c r="S230" s="243"/>
      <c r="T230" s="243"/>
      <c r="U230" s="243"/>
      <c r="V230" s="243"/>
      <c r="W230" s="243"/>
      <c r="X230" s="243"/>
      <c r="Y230" s="243"/>
      <c r="Z230" s="243"/>
    </row>
    <row r="231" spans="1:26" ht="15.75" customHeight="1" x14ac:dyDescent="0.25">
      <c r="A231" s="242"/>
      <c r="B231" s="243"/>
      <c r="C231" s="243"/>
      <c r="D231" s="243"/>
      <c r="E231" s="275"/>
      <c r="F231" s="275"/>
      <c r="G231" s="243"/>
      <c r="H231" s="276"/>
      <c r="I231" s="242"/>
      <c r="J231" s="243"/>
      <c r="K231" s="243"/>
      <c r="L231" s="243"/>
      <c r="M231" s="243"/>
      <c r="N231" s="243"/>
      <c r="O231" s="243"/>
      <c r="P231" s="243"/>
      <c r="Q231" s="243"/>
      <c r="R231" s="243"/>
      <c r="S231" s="243"/>
      <c r="T231" s="243"/>
      <c r="U231" s="243"/>
      <c r="V231" s="243"/>
      <c r="W231" s="243"/>
      <c r="X231" s="243"/>
      <c r="Y231" s="243"/>
      <c r="Z231" s="243"/>
    </row>
    <row r="232" spans="1:26" ht="15.75" customHeight="1" x14ac:dyDescent="0.25">
      <c r="A232" s="242"/>
      <c r="B232" s="243"/>
      <c r="C232" s="243"/>
      <c r="D232" s="243"/>
      <c r="E232" s="275"/>
      <c r="F232" s="275"/>
      <c r="G232" s="243"/>
      <c r="H232" s="276"/>
      <c r="I232" s="242"/>
      <c r="J232" s="243"/>
      <c r="K232" s="243"/>
      <c r="L232" s="243"/>
      <c r="M232" s="243"/>
      <c r="N232" s="243"/>
      <c r="O232" s="243"/>
      <c r="P232" s="243"/>
      <c r="Q232" s="243"/>
      <c r="R232" s="243"/>
      <c r="S232" s="243"/>
      <c r="T232" s="243"/>
      <c r="U232" s="243"/>
      <c r="V232" s="243"/>
      <c r="W232" s="243"/>
      <c r="X232" s="243"/>
      <c r="Y232" s="243"/>
      <c r="Z232" s="243"/>
    </row>
    <row r="233" spans="1:26" ht="15.75" customHeight="1" x14ac:dyDescent="0.25">
      <c r="A233" s="242"/>
      <c r="B233" s="243"/>
      <c r="C233" s="243"/>
      <c r="D233" s="243"/>
      <c r="E233" s="275"/>
      <c r="F233" s="275"/>
      <c r="G233" s="243"/>
      <c r="H233" s="276"/>
      <c r="I233" s="242"/>
      <c r="J233" s="243"/>
      <c r="K233" s="243"/>
      <c r="L233" s="243"/>
      <c r="M233" s="243"/>
      <c r="N233" s="243"/>
      <c r="O233" s="243"/>
      <c r="P233" s="243"/>
      <c r="Q233" s="243"/>
      <c r="R233" s="243"/>
      <c r="S233" s="243"/>
      <c r="T233" s="243"/>
      <c r="U233" s="243"/>
      <c r="V233" s="243"/>
      <c r="W233" s="243"/>
      <c r="X233" s="243"/>
      <c r="Y233" s="243"/>
      <c r="Z233" s="243"/>
    </row>
    <row r="234" spans="1:26" ht="15.75" customHeight="1" x14ac:dyDescent="0.25">
      <c r="A234" s="242"/>
      <c r="B234" s="243"/>
      <c r="C234" s="243"/>
      <c r="D234" s="243"/>
      <c r="E234" s="275"/>
      <c r="F234" s="275"/>
      <c r="G234" s="243"/>
      <c r="H234" s="276"/>
      <c r="I234" s="242"/>
      <c r="J234" s="243"/>
      <c r="K234" s="243"/>
      <c r="L234" s="243"/>
      <c r="M234" s="243"/>
      <c r="N234" s="243"/>
      <c r="O234" s="243"/>
      <c r="P234" s="243"/>
      <c r="Q234" s="243"/>
      <c r="R234" s="243"/>
      <c r="S234" s="243"/>
      <c r="T234" s="243"/>
      <c r="U234" s="243"/>
      <c r="V234" s="243"/>
      <c r="W234" s="243"/>
      <c r="X234" s="243"/>
      <c r="Y234" s="243"/>
      <c r="Z234" s="243"/>
    </row>
    <row r="235" spans="1:26" ht="15.75" customHeight="1" x14ac:dyDescent="0.25">
      <c r="A235" s="242"/>
      <c r="B235" s="243"/>
      <c r="C235" s="243"/>
      <c r="D235" s="243"/>
      <c r="E235" s="275"/>
      <c r="F235" s="275"/>
      <c r="G235" s="243"/>
      <c r="H235" s="276"/>
      <c r="I235" s="242"/>
      <c r="J235" s="243"/>
      <c r="K235" s="243"/>
      <c r="L235" s="243"/>
      <c r="M235" s="243"/>
      <c r="N235" s="243"/>
      <c r="O235" s="243"/>
      <c r="P235" s="243"/>
      <c r="Q235" s="243"/>
      <c r="R235" s="243"/>
      <c r="S235" s="243"/>
      <c r="T235" s="243"/>
      <c r="U235" s="243"/>
      <c r="V235" s="243"/>
      <c r="W235" s="243"/>
      <c r="X235" s="243"/>
      <c r="Y235" s="243"/>
      <c r="Z235" s="243"/>
    </row>
    <row r="236" spans="1:26" ht="15.75" customHeight="1" x14ac:dyDescent="0.25">
      <c r="A236" s="242"/>
      <c r="B236" s="243"/>
      <c r="C236" s="243"/>
      <c r="D236" s="243"/>
      <c r="E236" s="275"/>
      <c r="F236" s="275"/>
      <c r="G236" s="243"/>
      <c r="H236" s="276"/>
      <c r="I236" s="242"/>
      <c r="J236" s="243"/>
      <c r="K236" s="243"/>
      <c r="L236" s="243"/>
      <c r="M236" s="243"/>
      <c r="N236" s="243"/>
      <c r="O236" s="243"/>
      <c r="P236" s="243"/>
      <c r="Q236" s="243"/>
      <c r="R236" s="243"/>
      <c r="S236" s="243"/>
      <c r="T236" s="243"/>
      <c r="U236" s="243"/>
      <c r="V236" s="243"/>
      <c r="W236" s="243"/>
      <c r="X236" s="243"/>
      <c r="Y236" s="243"/>
      <c r="Z236" s="243"/>
    </row>
    <row r="237" spans="1:26" ht="15.75" customHeight="1" x14ac:dyDescent="0.25">
      <c r="A237" s="242"/>
      <c r="B237" s="243"/>
      <c r="C237" s="243"/>
      <c r="D237" s="243"/>
      <c r="E237" s="275"/>
      <c r="F237" s="275"/>
      <c r="G237" s="243"/>
      <c r="H237" s="276"/>
      <c r="I237" s="242"/>
      <c r="J237" s="243"/>
      <c r="K237" s="243"/>
      <c r="L237" s="243"/>
      <c r="M237" s="243"/>
      <c r="N237" s="243"/>
      <c r="O237" s="243"/>
      <c r="P237" s="243"/>
      <c r="Q237" s="243"/>
      <c r="R237" s="243"/>
      <c r="S237" s="243"/>
      <c r="T237" s="243"/>
      <c r="U237" s="243"/>
      <c r="V237" s="243"/>
      <c r="W237" s="243"/>
      <c r="X237" s="243"/>
      <c r="Y237" s="243"/>
      <c r="Z237" s="243"/>
    </row>
    <row r="238" spans="1:26" ht="15.75" customHeight="1" x14ac:dyDescent="0.25">
      <c r="A238" s="242"/>
      <c r="B238" s="243"/>
      <c r="C238" s="243"/>
      <c r="D238" s="243"/>
      <c r="E238" s="275"/>
      <c r="F238" s="275"/>
      <c r="G238" s="243"/>
      <c r="H238" s="276"/>
      <c r="I238" s="242"/>
      <c r="J238" s="243"/>
      <c r="K238" s="243"/>
      <c r="L238" s="243"/>
      <c r="M238" s="243"/>
      <c r="N238" s="243"/>
      <c r="O238" s="243"/>
      <c r="P238" s="243"/>
      <c r="Q238" s="243"/>
      <c r="R238" s="243"/>
      <c r="S238" s="243"/>
      <c r="T238" s="243"/>
      <c r="U238" s="243"/>
      <c r="V238" s="243"/>
      <c r="W238" s="243"/>
      <c r="X238" s="243"/>
      <c r="Y238" s="243"/>
      <c r="Z238" s="243"/>
    </row>
    <row r="239" spans="1:26" ht="15.75" customHeight="1" x14ac:dyDescent="0.25">
      <c r="A239" s="242"/>
      <c r="B239" s="243"/>
      <c r="C239" s="243"/>
      <c r="D239" s="243"/>
      <c r="E239" s="275"/>
      <c r="F239" s="275"/>
      <c r="G239" s="243"/>
      <c r="H239" s="276"/>
      <c r="I239" s="242"/>
      <c r="J239" s="243"/>
      <c r="K239" s="243"/>
      <c r="L239" s="243"/>
      <c r="M239" s="243"/>
      <c r="N239" s="243"/>
      <c r="O239" s="243"/>
      <c r="P239" s="243"/>
      <c r="Q239" s="243"/>
      <c r="R239" s="243"/>
      <c r="S239" s="243"/>
      <c r="T239" s="243"/>
      <c r="U239" s="243"/>
      <c r="V239" s="243"/>
      <c r="W239" s="243"/>
      <c r="X239" s="243"/>
      <c r="Y239" s="243"/>
      <c r="Z239" s="243"/>
    </row>
    <row r="240" spans="1:26" ht="15.75" customHeight="1" x14ac:dyDescent="0.25">
      <c r="A240" s="242"/>
      <c r="B240" s="243"/>
      <c r="C240" s="243"/>
      <c r="D240" s="243"/>
      <c r="E240" s="275"/>
      <c r="F240" s="275"/>
      <c r="G240" s="243"/>
      <c r="H240" s="276"/>
      <c r="I240" s="242"/>
      <c r="J240" s="243"/>
      <c r="K240" s="243"/>
      <c r="L240" s="243"/>
      <c r="M240" s="243"/>
      <c r="N240" s="243"/>
      <c r="O240" s="243"/>
      <c r="P240" s="243"/>
      <c r="Q240" s="243"/>
      <c r="R240" s="243"/>
      <c r="S240" s="243"/>
      <c r="T240" s="243"/>
      <c r="U240" s="243"/>
      <c r="V240" s="243"/>
      <c r="W240" s="243"/>
      <c r="X240" s="243"/>
      <c r="Y240" s="243"/>
      <c r="Z240" s="243"/>
    </row>
    <row r="241" spans="1:26" ht="15.75" customHeight="1" x14ac:dyDescent="0.25">
      <c r="A241" s="242"/>
      <c r="B241" s="243"/>
      <c r="C241" s="243"/>
      <c r="D241" s="243"/>
      <c r="E241" s="275"/>
      <c r="F241" s="275"/>
      <c r="G241" s="243"/>
      <c r="H241" s="276"/>
      <c r="I241" s="242"/>
      <c r="J241" s="243"/>
      <c r="K241" s="243"/>
      <c r="L241" s="243"/>
      <c r="M241" s="243"/>
      <c r="N241" s="243"/>
      <c r="O241" s="243"/>
      <c r="P241" s="243"/>
      <c r="Q241" s="243"/>
      <c r="R241" s="243"/>
      <c r="S241" s="243"/>
      <c r="T241" s="243"/>
      <c r="U241" s="243"/>
      <c r="V241" s="243"/>
      <c r="W241" s="243"/>
      <c r="X241" s="243"/>
      <c r="Y241" s="243"/>
      <c r="Z241" s="243"/>
    </row>
    <row r="242" spans="1:26" ht="15.75" customHeight="1" x14ac:dyDescent="0.25">
      <c r="A242" s="242"/>
      <c r="B242" s="243"/>
      <c r="C242" s="243"/>
      <c r="D242" s="243"/>
      <c r="E242" s="275"/>
      <c r="F242" s="275"/>
      <c r="G242" s="243"/>
      <c r="H242" s="276"/>
      <c r="I242" s="242"/>
      <c r="J242" s="243"/>
      <c r="K242" s="243"/>
      <c r="L242" s="243"/>
      <c r="M242" s="243"/>
      <c r="N242" s="243"/>
      <c r="O242" s="243"/>
      <c r="P242" s="243"/>
      <c r="Q242" s="243"/>
      <c r="R242" s="243"/>
      <c r="S242" s="243"/>
      <c r="T242" s="243"/>
      <c r="U242" s="243"/>
      <c r="V242" s="243"/>
      <c r="W242" s="243"/>
      <c r="X242" s="243"/>
      <c r="Y242" s="243"/>
      <c r="Z242" s="243"/>
    </row>
    <row r="243" spans="1:26" ht="15.75" customHeight="1" x14ac:dyDescent="0.25">
      <c r="A243" s="242"/>
      <c r="B243" s="243"/>
      <c r="C243" s="243"/>
      <c r="D243" s="243"/>
      <c r="E243" s="275"/>
      <c r="F243" s="275"/>
      <c r="G243" s="243"/>
      <c r="H243" s="276"/>
      <c r="I243" s="242"/>
      <c r="J243" s="243"/>
      <c r="K243" s="243"/>
      <c r="L243" s="243"/>
      <c r="M243" s="243"/>
      <c r="N243" s="243"/>
      <c r="O243" s="243"/>
      <c r="P243" s="243"/>
      <c r="Q243" s="243"/>
      <c r="R243" s="243"/>
      <c r="S243" s="243"/>
      <c r="T243" s="243"/>
      <c r="U243" s="243"/>
      <c r="V243" s="243"/>
      <c r="W243" s="243"/>
      <c r="X243" s="243"/>
      <c r="Y243" s="243"/>
      <c r="Z243" s="243"/>
    </row>
    <row r="244" spans="1:26" ht="15.75" customHeight="1" x14ac:dyDescent="0.25">
      <c r="A244" s="242"/>
      <c r="B244" s="243"/>
      <c r="C244" s="243"/>
      <c r="D244" s="243"/>
      <c r="E244" s="275"/>
      <c r="F244" s="275"/>
      <c r="G244" s="243"/>
      <c r="H244" s="276"/>
      <c r="I244" s="242"/>
      <c r="J244" s="243"/>
      <c r="K244" s="243"/>
      <c r="L244" s="243"/>
      <c r="M244" s="243"/>
      <c r="N244" s="243"/>
      <c r="O244" s="243"/>
      <c r="P244" s="243"/>
      <c r="Q244" s="243"/>
      <c r="R244" s="243"/>
      <c r="S244" s="243"/>
      <c r="T244" s="243"/>
      <c r="U244" s="243"/>
      <c r="V244" s="243"/>
      <c r="W244" s="243"/>
      <c r="X244" s="243"/>
      <c r="Y244" s="243"/>
      <c r="Z244" s="243"/>
    </row>
    <row r="245" spans="1:26" ht="15.75" customHeight="1" x14ac:dyDescent="0.25">
      <c r="A245" s="242"/>
      <c r="B245" s="243"/>
      <c r="C245" s="243"/>
      <c r="D245" s="243"/>
      <c r="E245" s="275"/>
      <c r="F245" s="275"/>
      <c r="G245" s="243"/>
      <c r="H245" s="276"/>
      <c r="I245" s="242"/>
      <c r="J245" s="243"/>
      <c r="K245" s="243"/>
      <c r="L245" s="243"/>
      <c r="M245" s="243"/>
      <c r="N245" s="243"/>
      <c r="O245" s="243"/>
      <c r="P245" s="243"/>
      <c r="Q245" s="243"/>
      <c r="R245" s="243"/>
      <c r="S245" s="243"/>
      <c r="T245" s="243"/>
      <c r="U245" s="243"/>
      <c r="V245" s="243"/>
      <c r="W245" s="243"/>
      <c r="X245" s="243"/>
      <c r="Y245" s="243"/>
      <c r="Z245" s="243"/>
    </row>
    <row r="246" spans="1:26" ht="15.75" customHeight="1" x14ac:dyDescent="0.25">
      <c r="H246" s="262"/>
    </row>
    <row r="247" spans="1:26" ht="15.75" customHeight="1" x14ac:dyDescent="0.25">
      <c r="H247" s="262"/>
    </row>
    <row r="248" spans="1:26" ht="15.75" customHeight="1" x14ac:dyDescent="0.25">
      <c r="H248" s="262"/>
    </row>
    <row r="249" spans="1:26" ht="15.75" customHeight="1" x14ac:dyDescent="0.25">
      <c r="H249" s="262"/>
    </row>
    <row r="250" spans="1:26" ht="15.75" customHeight="1" x14ac:dyDescent="0.25">
      <c r="H250" s="262"/>
    </row>
    <row r="251" spans="1:26" ht="15.75" customHeight="1" x14ac:dyDescent="0.25">
      <c r="H251" s="262"/>
    </row>
    <row r="252" spans="1:26" ht="15.75" customHeight="1" x14ac:dyDescent="0.25">
      <c r="H252" s="262"/>
    </row>
    <row r="253" spans="1:26" ht="15.75" customHeight="1" x14ac:dyDescent="0.25">
      <c r="H253" s="262"/>
    </row>
    <row r="254" spans="1:26" ht="15.75" customHeight="1" x14ac:dyDescent="0.25">
      <c r="H254" s="262"/>
    </row>
    <row r="255" spans="1:26" ht="15.75" customHeight="1" x14ac:dyDescent="0.25">
      <c r="H255" s="262"/>
    </row>
    <row r="256" spans="1:26"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row r="1001" spans="8:8" ht="15.75" customHeight="1" x14ac:dyDescent="0.25">
      <c r="H1001" s="262"/>
    </row>
    <row r="1002" spans="8:8" ht="15.75" customHeight="1" x14ac:dyDescent="0.25">
      <c r="H1002" s="262"/>
    </row>
    <row r="1003" spans="8:8" ht="15.75" customHeight="1" x14ac:dyDescent="0.25">
      <c r="H1003" s="262"/>
    </row>
    <row r="1004" spans="8:8" ht="15.75" customHeight="1" x14ac:dyDescent="0.25">
      <c r="H1004" s="262"/>
    </row>
    <row r="1005" spans="8:8" ht="15.75" customHeight="1" x14ac:dyDescent="0.25">
      <c r="H1005" s="262"/>
    </row>
    <row r="1006" spans="8:8" ht="15.75" customHeight="1" x14ac:dyDescent="0.25">
      <c r="H1006" s="262"/>
    </row>
    <row r="1007" spans="8:8" ht="15.75" customHeight="1" x14ac:dyDescent="0.25">
      <c r="H1007" s="262"/>
    </row>
    <row r="1008" spans="8:8" ht="15.75" customHeight="1" x14ac:dyDescent="0.25">
      <c r="H1008" s="262"/>
    </row>
    <row r="1009" spans="8:8" ht="15.75" customHeight="1" x14ac:dyDescent="0.25">
      <c r="H1009" s="262"/>
    </row>
    <row r="1010" spans="8:8" ht="15.75" customHeight="1" x14ac:dyDescent="0.25">
      <c r="H1010" s="262"/>
    </row>
    <row r="1011" spans="8:8" ht="15.75" customHeight="1" x14ac:dyDescent="0.25">
      <c r="H1011" s="262"/>
    </row>
    <row r="1012" spans="8:8" ht="15.75" customHeight="1" x14ac:dyDescent="0.25">
      <c r="H1012" s="262"/>
    </row>
    <row r="1013" spans="8:8" ht="15.75" customHeight="1" x14ac:dyDescent="0.25">
      <c r="H1013" s="262"/>
    </row>
  </sheetData>
  <hyperlinks>
    <hyperlink ref="J2" location="'TỔNG HỢP'!A1" display="MỤC LỤC" xr:uid="{00000000-0004-0000-2C00-000000000000}"/>
  </hyperlinks>
  <pageMargins left="0.7" right="0.7" top="0.75" bottom="0.75" header="0" footer="0"/>
  <pageSetup paperSize="9" fitToWidth="0" fitToHeight="0"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1000"/>
  <sheetViews>
    <sheetView workbookViewId="0">
      <selection activeCell="J2" sqref="J2"/>
    </sheetView>
  </sheetViews>
  <sheetFormatPr defaultColWidth="14" defaultRowHeight="15" customHeight="1" x14ac:dyDescent="0.25"/>
  <cols>
    <col min="1" max="1" width="11.5703125" customWidth="1"/>
    <col min="2" max="2" width="39.42578125" customWidth="1"/>
    <col min="3" max="3" width="14" customWidth="1"/>
    <col min="4" max="4" width="14.5703125" customWidth="1"/>
    <col min="5" max="5" width="11.85546875" customWidth="1"/>
    <col min="6" max="6" width="14.28515625" customWidth="1"/>
    <col min="7" max="7" width="15.140625" customWidth="1"/>
    <col min="8" max="8" width="14.85546875" customWidth="1"/>
    <col min="9" max="9" width="19.85546875" customWidth="1"/>
    <col min="10" max="10" width="13.7109375" customWidth="1"/>
    <col min="11" max="26" width="8.7109375" customWidth="1"/>
  </cols>
  <sheetData>
    <row r="1" spans="1:26" x14ac:dyDescent="0.25">
      <c r="A1" s="296"/>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42" customHeight="1" x14ac:dyDescent="0.25">
      <c r="A2" s="246" t="s">
        <v>281</v>
      </c>
      <c r="B2" s="246" t="s">
        <v>282</v>
      </c>
      <c r="C2" s="247" t="s">
        <v>283</v>
      </c>
      <c r="D2" s="248" t="s">
        <v>417</v>
      </c>
      <c r="E2" s="249" t="s">
        <v>418</v>
      </c>
      <c r="F2" s="266" t="s">
        <v>449</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484"/>
      <c r="B3" s="485" t="s">
        <v>130</v>
      </c>
      <c r="C3" s="255" t="s">
        <v>131</v>
      </c>
      <c r="D3" s="256">
        <f>VLOOKUP(C3,'TỔNG HỢP'!$C$4:$P$84,3,0)</f>
        <v>30000000</v>
      </c>
      <c r="E3" s="486"/>
      <c r="F3" s="487">
        <f>SUM(F4:F889)</f>
        <v>12612737</v>
      </c>
      <c r="G3" s="256">
        <f>D3-F3</f>
        <v>17387263</v>
      </c>
      <c r="H3" s="488"/>
      <c r="I3" s="484"/>
      <c r="J3" s="318"/>
      <c r="K3" s="318"/>
      <c r="L3" s="318"/>
      <c r="M3" s="318"/>
      <c r="N3" s="318"/>
      <c r="O3" s="318"/>
      <c r="P3" s="318"/>
      <c r="Q3" s="318"/>
      <c r="R3" s="318"/>
      <c r="S3" s="318"/>
      <c r="T3" s="318"/>
      <c r="U3" s="318"/>
      <c r="V3" s="318"/>
      <c r="W3" s="318"/>
      <c r="X3" s="318"/>
      <c r="Y3" s="318"/>
      <c r="Z3" s="318"/>
    </row>
    <row r="4" spans="1:26" ht="16.5" x14ac:dyDescent="0.25">
      <c r="A4" s="242"/>
      <c r="B4" s="243" t="s">
        <v>1672</v>
      </c>
      <c r="C4" s="260"/>
      <c r="D4" s="244"/>
      <c r="E4" s="275"/>
      <c r="F4" s="275">
        <v>4201773</v>
      </c>
      <c r="G4" s="243"/>
      <c r="H4" s="276">
        <v>46189</v>
      </c>
      <c r="I4" s="242" t="s">
        <v>900</v>
      </c>
      <c r="J4" s="243"/>
      <c r="K4" s="243"/>
      <c r="L4" s="243"/>
      <c r="M4" s="243"/>
      <c r="N4" s="243"/>
      <c r="O4" s="243"/>
      <c r="P4" s="243"/>
      <c r="Q4" s="243"/>
      <c r="R4" s="243"/>
      <c r="S4" s="243"/>
      <c r="T4" s="243"/>
      <c r="U4" s="243"/>
      <c r="V4" s="243"/>
      <c r="W4" s="243"/>
      <c r="X4" s="243"/>
      <c r="Y4" s="243"/>
      <c r="Z4" s="243"/>
    </row>
    <row r="5" spans="1:26" ht="16.5" x14ac:dyDescent="0.25">
      <c r="A5" s="242"/>
      <c r="B5" s="243" t="s">
        <v>1677</v>
      </c>
      <c r="C5" s="260"/>
      <c r="D5" s="244"/>
      <c r="E5" s="275"/>
      <c r="F5" s="275">
        <v>2043364</v>
      </c>
      <c r="G5" s="243"/>
      <c r="H5" s="276">
        <v>46189</v>
      </c>
      <c r="I5" s="242" t="s">
        <v>451</v>
      </c>
      <c r="J5" s="243"/>
      <c r="K5" s="243"/>
      <c r="L5" s="243"/>
      <c r="M5" s="243"/>
      <c r="N5" s="243"/>
      <c r="O5" s="243"/>
      <c r="P5" s="243"/>
      <c r="Q5" s="243"/>
      <c r="R5" s="243"/>
      <c r="S5" s="243"/>
      <c r="T5" s="243"/>
      <c r="U5" s="243"/>
      <c r="V5" s="243"/>
      <c r="W5" s="243"/>
      <c r="X5" s="243"/>
      <c r="Y5" s="243"/>
      <c r="Z5" s="243"/>
    </row>
    <row r="6" spans="1:26" ht="16.5" x14ac:dyDescent="0.25">
      <c r="A6" s="242"/>
      <c r="B6" s="243" t="s">
        <v>1678</v>
      </c>
      <c r="C6" s="260"/>
      <c r="D6" s="244"/>
      <c r="E6" s="275">
        <v>1900000</v>
      </c>
      <c r="F6" s="275">
        <v>6367600</v>
      </c>
      <c r="G6" s="243"/>
      <c r="H6" s="276">
        <v>46189</v>
      </c>
      <c r="I6" s="242" t="s">
        <v>451</v>
      </c>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t="s">
        <v>1293</v>
      </c>
      <c r="C13" s="260"/>
      <c r="D13" s="244"/>
      <c r="E13" s="275">
        <v>1900000</v>
      </c>
      <c r="F13" s="275"/>
      <c r="G13" s="243"/>
      <c r="H13" s="276">
        <v>45659</v>
      </c>
      <c r="I13" s="242" t="s">
        <v>451</v>
      </c>
      <c r="J13" s="243"/>
      <c r="K13" s="243"/>
      <c r="L13" s="243"/>
      <c r="M13" s="243"/>
      <c r="N13" s="243"/>
      <c r="O13" s="243"/>
      <c r="P13" s="243"/>
      <c r="Q13" s="243"/>
      <c r="R13" s="243"/>
      <c r="S13" s="243"/>
      <c r="T13" s="243"/>
      <c r="U13" s="243"/>
      <c r="V13" s="243"/>
      <c r="W13" s="243"/>
      <c r="X13" s="243"/>
      <c r="Y13" s="243"/>
      <c r="Z13" s="243"/>
    </row>
    <row r="14" spans="1:26" ht="16.5" x14ac:dyDescent="0.25">
      <c r="A14" s="242"/>
      <c r="B14" s="243" t="s">
        <v>1294</v>
      </c>
      <c r="C14" s="260"/>
      <c r="D14" s="244"/>
      <c r="E14" s="275">
        <v>2383109</v>
      </c>
      <c r="F14" s="275"/>
      <c r="G14" s="243"/>
      <c r="H14" s="276">
        <v>45661</v>
      </c>
      <c r="I14" s="242" t="s">
        <v>451</v>
      </c>
      <c r="J14" s="243"/>
      <c r="K14" s="243"/>
      <c r="L14" s="243"/>
      <c r="M14" s="243"/>
      <c r="N14" s="243"/>
      <c r="O14" s="243"/>
      <c r="P14" s="243"/>
      <c r="Q14" s="243"/>
      <c r="R14" s="243"/>
      <c r="S14" s="243"/>
      <c r="T14" s="243"/>
      <c r="U14" s="243"/>
      <c r="V14" s="243"/>
      <c r="W14" s="243"/>
      <c r="X14" s="243"/>
      <c r="Y14" s="243"/>
      <c r="Z14" s="243"/>
    </row>
    <row r="15" spans="1:26" ht="16.5" x14ac:dyDescent="0.25">
      <c r="A15" s="242"/>
      <c r="B15" s="243" t="s">
        <v>1295</v>
      </c>
      <c r="C15" s="260"/>
      <c r="D15" s="244"/>
      <c r="E15" s="275">
        <v>829300</v>
      </c>
      <c r="F15" s="275"/>
      <c r="G15" s="243"/>
      <c r="H15" s="276">
        <v>45708</v>
      </c>
      <c r="I15" s="242" t="s">
        <v>451</v>
      </c>
      <c r="J15" s="243"/>
      <c r="K15" s="243"/>
      <c r="L15" s="243"/>
      <c r="M15" s="243"/>
      <c r="N15" s="243"/>
      <c r="O15" s="243"/>
      <c r="P15" s="243"/>
      <c r="Q15" s="243"/>
      <c r="R15" s="243"/>
      <c r="S15" s="243"/>
      <c r="T15" s="243"/>
      <c r="U15" s="243"/>
      <c r="V15" s="243"/>
      <c r="W15" s="243"/>
      <c r="X15" s="243"/>
      <c r="Y15" s="243"/>
      <c r="Z15" s="243"/>
    </row>
    <row r="16" spans="1:26" ht="16.5" x14ac:dyDescent="0.25">
      <c r="A16" s="242"/>
      <c r="B16" s="243" t="s">
        <v>1296</v>
      </c>
      <c r="C16" s="260"/>
      <c r="D16" s="244"/>
      <c r="E16" s="275">
        <v>17728000</v>
      </c>
      <c r="F16" s="275"/>
      <c r="G16" s="243"/>
      <c r="H16" s="276">
        <v>45712</v>
      </c>
      <c r="I16" s="242" t="s">
        <v>451</v>
      </c>
      <c r="J16" s="243"/>
      <c r="K16" s="243"/>
      <c r="L16" s="243"/>
      <c r="M16" s="243"/>
      <c r="N16" s="243"/>
      <c r="O16" s="243"/>
      <c r="P16" s="243"/>
      <c r="Q16" s="243"/>
      <c r="R16" s="243"/>
      <c r="S16" s="243"/>
      <c r="T16" s="243"/>
      <c r="U16" s="243"/>
      <c r="V16" s="243"/>
      <c r="W16" s="243"/>
      <c r="X16" s="243"/>
      <c r="Y16" s="243"/>
      <c r="Z16" s="243"/>
    </row>
    <row r="17" spans="1:26" ht="16.5" x14ac:dyDescent="0.25">
      <c r="A17" s="242"/>
      <c r="B17" s="243" t="s">
        <v>1297</v>
      </c>
      <c r="C17" s="260"/>
      <c r="D17" s="244"/>
      <c r="E17" s="275">
        <v>911850</v>
      </c>
      <c r="F17" s="275"/>
      <c r="G17" s="243"/>
      <c r="H17" s="276">
        <v>45803</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1298</v>
      </c>
      <c r="C18" s="260"/>
      <c r="D18" s="244"/>
      <c r="E18" s="275">
        <v>7538100</v>
      </c>
      <c r="F18" s="275"/>
      <c r="G18" s="243"/>
      <c r="H18" s="276">
        <v>45840</v>
      </c>
      <c r="I18" s="242" t="s">
        <v>451</v>
      </c>
      <c r="J18" s="243"/>
      <c r="K18" s="243"/>
      <c r="L18" s="243"/>
      <c r="M18" s="243"/>
      <c r="N18" s="243"/>
      <c r="O18" s="243"/>
      <c r="P18" s="243"/>
      <c r="Q18" s="243"/>
      <c r="R18" s="243"/>
      <c r="S18" s="243"/>
      <c r="T18" s="243"/>
      <c r="U18" s="243"/>
      <c r="V18" s="243"/>
      <c r="W18" s="243"/>
      <c r="X18" s="243"/>
      <c r="Y18" s="243"/>
      <c r="Z18" s="243"/>
    </row>
    <row r="19" spans="1:26" ht="16.5" x14ac:dyDescent="0.25">
      <c r="A19" s="242"/>
      <c r="B19" s="243" t="s">
        <v>1298</v>
      </c>
      <c r="C19" s="260"/>
      <c r="D19" s="244"/>
      <c r="E19" s="275">
        <v>895644</v>
      </c>
      <c r="F19" s="275"/>
      <c r="G19" s="243"/>
      <c r="H19" s="276">
        <v>45994</v>
      </c>
      <c r="I19" s="242" t="s">
        <v>451</v>
      </c>
      <c r="J19" s="243"/>
      <c r="K19" s="243"/>
      <c r="L19" s="243"/>
      <c r="M19" s="243"/>
      <c r="N19" s="243"/>
      <c r="O19" s="243"/>
      <c r="P19" s="243"/>
      <c r="Q19" s="243"/>
      <c r="R19" s="243"/>
      <c r="S19" s="243"/>
      <c r="T19" s="243"/>
      <c r="U19" s="243"/>
      <c r="V19" s="243"/>
      <c r="W19" s="243"/>
      <c r="X19" s="243"/>
      <c r="Y19" s="243"/>
      <c r="Z19" s="243"/>
    </row>
    <row r="20" spans="1:26" ht="16.5" x14ac:dyDescent="0.25">
      <c r="A20" s="242"/>
      <c r="B20" s="243" t="s">
        <v>1299</v>
      </c>
      <c r="C20" s="260"/>
      <c r="D20" s="244"/>
      <c r="E20" s="275">
        <v>3846651</v>
      </c>
      <c r="F20" s="275"/>
      <c r="G20" s="243"/>
      <c r="H20" s="276">
        <v>46008</v>
      </c>
      <c r="I20" s="242" t="s">
        <v>1076</v>
      </c>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75"/>
      <c r="F21" s="275"/>
      <c r="G21" s="243"/>
      <c r="H21" s="276"/>
      <c r="I21" s="242"/>
      <c r="J21" s="243"/>
      <c r="K21" s="243"/>
      <c r="L21" s="243"/>
      <c r="M21" s="243"/>
      <c r="N21" s="243"/>
      <c r="O21" s="243"/>
      <c r="P21" s="243"/>
      <c r="Q21" s="243"/>
      <c r="R21" s="243"/>
      <c r="S21" s="243"/>
      <c r="T21" s="243"/>
      <c r="U21" s="243"/>
      <c r="V21" s="243"/>
      <c r="W21" s="243"/>
      <c r="X21" s="243"/>
      <c r="Y21" s="243"/>
      <c r="Z21" s="243"/>
    </row>
    <row r="22" spans="1:26" ht="34.5" customHeight="1" x14ac:dyDescent="0.25">
      <c r="A22" s="242">
        <v>2</v>
      </c>
      <c r="B22" s="472" t="s">
        <v>1300</v>
      </c>
      <c r="C22" s="260"/>
      <c r="D22" s="244"/>
      <c r="E22" s="275">
        <f>7131655-1449000</f>
        <v>5682655</v>
      </c>
      <c r="F22" s="275"/>
      <c r="G22" s="243"/>
      <c r="H22" s="276">
        <v>45342</v>
      </c>
      <c r="I22" s="242" t="s">
        <v>442</v>
      </c>
      <c r="J22" s="243"/>
      <c r="K22" s="243"/>
      <c r="L22" s="243"/>
      <c r="M22" s="243"/>
      <c r="N22" s="243"/>
      <c r="O22" s="243"/>
      <c r="P22" s="243"/>
      <c r="Q22" s="243"/>
      <c r="R22" s="243"/>
      <c r="S22" s="243"/>
      <c r="T22" s="243"/>
      <c r="U22" s="243"/>
      <c r="V22" s="243"/>
      <c r="W22" s="243"/>
      <c r="X22" s="243"/>
      <c r="Y22" s="243"/>
      <c r="Z22" s="243"/>
    </row>
    <row r="23" spans="1:26" ht="27.75" customHeight="1" x14ac:dyDescent="0.25">
      <c r="A23" s="296"/>
      <c r="B23" s="472" t="s">
        <v>1301</v>
      </c>
      <c r="C23" s="296"/>
      <c r="D23" s="296"/>
      <c r="E23" s="451">
        <f>2533782+1893618</f>
        <v>4427400</v>
      </c>
      <c r="F23" s="451"/>
      <c r="G23" s="296"/>
      <c r="H23" s="300"/>
      <c r="I23" s="301"/>
      <c r="J23" s="296"/>
      <c r="K23" s="296"/>
      <c r="L23" s="296"/>
      <c r="M23" s="296"/>
      <c r="N23" s="296"/>
      <c r="O23" s="296"/>
      <c r="P23" s="296"/>
      <c r="Q23" s="296"/>
      <c r="R23" s="296"/>
      <c r="S23" s="296"/>
      <c r="T23" s="296"/>
      <c r="U23" s="296"/>
      <c r="V23" s="296"/>
      <c r="W23" s="296"/>
      <c r="X23" s="296"/>
      <c r="Y23" s="296"/>
      <c r="Z23" s="296"/>
    </row>
    <row r="24" spans="1:26" ht="15.75" customHeight="1" x14ac:dyDescent="0.25">
      <c r="A24" s="296"/>
      <c r="B24" s="296" t="s">
        <v>1302</v>
      </c>
      <c r="C24" s="296"/>
      <c r="D24" s="296"/>
      <c r="E24" s="451">
        <v>3076000</v>
      </c>
      <c r="F24" s="451"/>
      <c r="G24" s="296"/>
      <c r="H24" s="300">
        <v>45442</v>
      </c>
      <c r="I24" s="301" t="s">
        <v>664</v>
      </c>
      <c r="J24" s="296"/>
      <c r="K24" s="296"/>
      <c r="L24" s="296"/>
      <c r="M24" s="296"/>
      <c r="N24" s="296"/>
      <c r="O24" s="296"/>
      <c r="P24" s="296"/>
      <c r="Q24" s="296"/>
      <c r="R24" s="296"/>
      <c r="S24" s="296"/>
      <c r="T24" s="296"/>
      <c r="U24" s="296"/>
      <c r="V24" s="296"/>
      <c r="W24" s="296"/>
      <c r="X24" s="296"/>
      <c r="Y24" s="296"/>
      <c r="Z24" s="296"/>
    </row>
    <row r="25" spans="1:26" ht="15.75" customHeight="1" x14ac:dyDescent="0.25">
      <c r="A25" s="296"/>
      <c r="B25" s="296" t="s">
        <v>1303</v>
      </c>
      <c r="C25" s="296"/>
      <c r="D25" s="296"/>
      <c r="E25" s="451">
        <v>1435281</v>
      </c>
      <c r="F25" s="451"/>
      <c r="G25" s="296"/>
      <c r="H25" s="300">
        <v>45485</v>
      </c>
      <c r="I25" s="301" t="s">
        <v>664</v>
      </c>
      <c r="J25" s="296"/>
      <c r="K25" s="296"/>
      <c r="L25" s="296"/>
      <c r="M25" s="296"/>
      <c r="N25" s="296"/>
      <c r="O25" s="296"/>
      <c r="P25" s="296"/>
      <c r="Q25" s="296"/>
      <c r="R25" s="296"/>
      <c r="S25" s="296"/>
      <c r="T25" s="296"/>
      <c r="U25" s="296"/>
      <c r="V25" s="296"/>
      <c r="W25" s="296"/>
      <c r="X25" s="296"/>
      <c r="Y25" s="296"/>
      <c r="Z25" s="296"/>
    </row>
    <row r="26" spans="1:26" ht="15.75" customHeight="1" x14ac:dyDescent="0.25">
      <c r="A26" s="296"/>
      <c r="B26" s="296" t="s">
        <v>1304</v>
      </c>
      <c r="C26" s="296"/>
      <c r="D26" s="296"/>
      <c r="E26" s="451">
        <v>848300</v>
      </c>
      <c r="F26" s="451"/>
      <c r="G26" s="296"/>
      <c r="H26" s="300">
        <v>45485</v>
      </c>
      <c r="I26" s="301" t="s">
        <v>664</v>
      </c>
      <c r="J26" s="296"/>
      <c r="K26" s="296"/>
      <c r="L26" s="296"/>
      <c r="M26" s="296"/>
      <c r="N26" s="296"/>
      <c r="O26" s="296"/>
      <c r="P26" s="296"/>
      <c r="Q26" s="296"/>
      <c r="R26" s="296"/>
      <c r="S26" s="296"/>
      <c r="T26" s="296"/>
      <c r="U26" s="296"/>
      <c r="V26" s="296"/>
      <c r="W26" s="296"/>
      <c r="X26" s="296"/>
      <c r="Y26" s="296"/>
      <c r="Z26" s="296"/>
    </row>
    <row r="27" spans="1:26" ht="22.5" customHeight="1" x14ac:dyDescent="0.25">
      <c r="A27" s="243"/>
      <c r="B27" s="243" t="s">
        <v>1305</v>
      </c>
      <c r="C27" s="243"/>
      <c r="D27" s="243"/>
      <c r="E27" s="275">
        <v>4442680</v>
      </c>
      <c r="F27" s="275"/>
      <c r="G27" s="243"/>
      <c r="H27" s="276">
        <v>45602</v>
      </c>
      <c r="I27" s="242" t="s">
        <v>583</v>
      </c>
      <c r="J27" s="243"/>
      <c r="K27" s="243"/>
      <c r="L27" s="243"/>
      <c r="M27" s="243"/>
      <c r="N27" s="243"/>
      <c r="O27" s="243"/>
      <c r="P27" s="243"/>
      <c r="Q27" s="243"/>
      <c r="R27" s="243"/>
      <c r="S27" s="243"/>
      <c r="T27" s="243"/>
      <c r="U27" s="243"/>
      <c r="V27" s="243"/>
      <c r="W27" s="243"/>
      <c r="X27" s="243"/>
      <c r="Y27" s="243"/>
      <c r="Z27" s="243"/>
    </row>
    <row r="28" spans="1:26" ht="18.75" customHeight="1" x14ac:dyDescent="0.25">
      <c r="A28" s="243"/>
      <c r="B28" s="243" t="s">
        <v>1306</v>
      </c>
      <c r="C28" s="243"/>
      <c r="D28" s="445"/>
      <c r="E28" s="275">
        <v>5063040</v>
      </c>
      <c r="F28" s="275"/>
      <c r="G28" s="243"/>
      <c r="H28" s="276">
        <v>45602</v>
      </c>
      <c r="I28" s="242" t="s">
        <v>583</v>
      </c>
      <c r="J28" s="243"/>
      <c r="K28" s="243"/>
      <c r="L28" s="243"/>
      <c r="M28" s="243"/>
      <c r="N28" s="243"/>
      <c r="O28" s="243"/>
      <c r="P28" s="243"/>
      <c r="Q28" s="243"/>
      <c r="R28" s="243"/>
      <c r="S28" s="243"/>
      <c r="T28" s="243"/>
      <c r="U28" s="243"/>
      <c r="V28" s="243"/>
      <c r="W28" s="243"/>
      <c r="X28" s="243"/>
      <c r="Y28" s="243"/>
      <c r="Z28" s="243"/>
    </row>
    <row r="29" spans="1:26" ht="15.75" customHeight="1" x14ac:dyDescent="0.25">
      <c r="A29" s="296"/>
      <c r="B29" s="296"/>
      <c r="C29" s="296"/>
      <c r="D29" s="296"/>
      <c r="E29" s="451"/>
      <c r="F29" s="451"/>
      <c r="G29" s="296"/>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296"/>
      <c r="B30" s="296"/>
      <c r="C30" s="296"/>
      <c r="D30" s="296"/>
      <c r="E30" s="451"/>
      <c r="F30" s="451"/>
      <c r="G30" s="296"/>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296"/>
      <c r="B31" s="296"/>
      <c r="C31" s="296"/>
      <c r="D31" s="296"/>
      <c r="E31" s="451"/>
      <c r="F31" s="451"/>
      <c r="G31" s="296"/>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296"/>
      <c r="B32" s="296"/>
      <c r="C32" s="296"/>
      <c r="D32" s="296"/>
      <c r="E32" s="451"/>
      <c r="F32" s="451"/>
      <c r="G32" s="296"/>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296"/>
      <c r="B33" s="296"/>
      <c r="C33" s="296"/>
      <c r="D33" s="296"/>
      <c r="E33" s="451"/>
      <c r="F33" s="451"/>
      <c r="G33" s="296"/>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296"/>
      <c r="B34" s="296"/>
      <c r="C34" s="296"/>
      <c r="D34" s="296"/>
      <c r="E34" s="451"/>
      <c r="F34" s="451"/>
      <c r="G34" s="296"/>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296"/>
      <c r="B35" s="296"/>
      <c r="C35" s="296"/>
      <c r="D35" s="296"/>
      <c r="E35" s="451"/>
      <c r="F35" s="451"/>
      <c r="G35" s="296"/>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296"/>
      <c r="B36" s="296"/>
      <c r="C36" s="296"/>
      <c r="D36" s="296"/>
      <c r="E36" s="451"/>
      <c r="F36" s="451"/>
      <c r="G36" s="296"/>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296"/>
      <c r="B37" s="296"/>
      <c r="C37" s="296"/>
      <c r="D37" s="296"/>
      <c r="E37" s="451"/>
      <c r="F37" s="451"/>
      <c r="G37" s="296"/>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296"/>
      <c r="B38" s="296"/>
      <c r="C38" s="296"/>
      <c r="D38" s="296"/>
      <c r="E38" s="451"/>
      <c r="F38" s="451"/>
      <c r="G38" s="296"/>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296"/>
      <c r="B39" s="296"/>
      <c r="C39" s="296"/>
      <c r="D39" s="296"/>
      <c r="E39" s="451"/>
      <c r="F39" s="451"/>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296"/>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296"/>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296"/>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296"/>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296"/>
      <c r="B44" s="296"/>
      <c r="C44" s="296"/>
      <c r="D44" s="296"/>
      <c r="E44" s="451"/>
      <c r="F44" s="451"/>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296"/>
      <c r="B45" s="296"/>
      <c r="C45" s="296"/>
      <c r="D45" s="296"/>
      <c r="E45" s="451"/>
      <c r="F45" s="451"/>
      <c r="G45" s="296"/>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296"/>
      <c r="B46" s="296"/>
      <c r="C46" s="296"/>
      <c r="D46" s="296"/>
      <c r="E46" s="451"/>
      <c r="F46" s="451"/>
      <c r="G46" s="296"/>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296"/>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296"/>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296"/>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296"/>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296"/>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296"/>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296"/>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296"/>
      <c r="B224" s="296"/>
      <c r="C224" s="296"/>
      <c r="D224" s="296"/>
      <c r="E224" s="451"/>
      <c r="F224" s="451"/>
      <c r="G224" s="296"/>
      <c r="H224" s="300"/>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296"/>
      <c r="B225" s="296"/>
      <c r="C225" s="296"/>
      <c r="D225" s="296"/>
      <c r="E225" s="451"/>
      <c r="F225" s="451"/>
      <c r="G225" s="296"/>
      <c r="H225" s="300"/>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296"/>
      <c r="B226" s="296"/>
      <c r="C226" s="296"/>
      <c r="D226" s="296"/>
      <c r="E226" s="451"/>
      <c r="F226" s="451"/>
      <c r="G226" s="296"/>
      <c r="H226" s="300"/>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296"/>
      <c r="B227" s="296"/>
      <c r="C227" s="296"/>
      <c r="D227" s="296"/>
      <c r="E227" s="451"/>
      <c r="F227" s="451"/>
      <c r="G227" s="296"/>
      <c r="H227" s="300"/>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296"/>
      <c r="B228" s="296"/>
      <c r="C228" s="296"/>
      <c r="D228" s="296"/>
      <c r="E228" s="451"/>
      <c r="F228" s="451"/>
      <c r="G228" s="296"/>
      <c r="H228" s="300"/>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H229" s="262"/>
    </row>
    <row r="230" spans="1:26" ht="15.75" customHeight="1" x14ac:dyDescent="0.25">
      <c r="H230" s="262"/>
    </row>
    <row r="231" spans="1:26" ht="15.75" customHeight="1" x14ac:dyDescent="0.25">
      <c r="H231" s="262"/>
    </row>
    <row r="232" spans="1:26" ht="15.75" customHeight="1" x14ac:dyDescent="0.25">
      <c r="H232" s="262"/>
    </row>
    <row r="233" spans="1:26" ht="15.75" customHeight="1" x14ac:dyDescent="0.25">
      <c r="H233" s="262"/>
    </row>
    <row r="234" spans="1:26" ht="15.75" customHeight="1" x14ac:dyDescent="0.25">
      <c r="H234" s="262"/>
    </row>
    <row r="235" spans="1:26" ht="15.75" customHeight="1" x14ac:dyDescent="0.25">
      <c r="H235" s="262"/>
    </row>
    <row r="236" spans="1:26" ht="15.75" customHeight="1" x14ac:dyDescent="0.25">
      <c r="H236" s="262"/>
    </row>
    <row r="237" spans="1:26" ht="15.75" customHeight="1" x14ac:dyDescent="0.25">
      <c r="H237" s="262"/>
    </row>
    <row r="238" spans="1:26" ht="15.75" customHeight="1" x14ac:dyDescent="0.25">
      <c r="H238" s="262"/>
    </row>
    <row r="239" spans="1:26" ht="15.75" customHeight="1" x14ac:dyDescent="0.25">
      <c r="H239" s="262"/>
    </row>
    <row r="240" spans="1:26"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2D00-000000000000}"/>
  </hyperlinks>
  <pageMargins left="0.7" right="0.7" top="0.75" bottom="0.75" header="0" footer="0"/>
  <pageSetup paperSize="9" fitToWidth="0" fitToHeight="0"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Z1000"/>
  <sheetViews>
    <sheetView workbookViewId="0">
      <selection activeCell="J2" sqref="J2"/>
    </sheetView>
  </sheetViews>
  <sheetFormatPr defaultColWidth="14" defaultRowHeight="15" customHeight="1" x14ac:dyDescent="0.25"/>
  <cols>
    <col min="1" max="1" width="11.5703125" customWidth="1"/>
    <col min="2" max="2" width="4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Sửa chữa phương tiện vận tải khác</v>
      </c>
      <c r="C3" s="307" t="s">
        <v>389</v>
      </c>
      <c r="D3" s="280">
        <f>VLOOKUP(C3,'TỔNG HỢP'!$C$4:$P$84,3,0)</f>
        <v>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1307</v>
      </c>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2E00-000000000000}"/>
  </hyperlinks>
  <pageMargins left="0.7" right="0.7" top="0.75" bottom="0.75" header="0" footer="0"/>
  <pageSetup paperSize="9" fitToWidth="0" fitToHeight="0"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Z1000"/>
  <sheetViews>
    <sheetView workbookViewId="0">
      <selection activeCell="J2" sqref="J2"/>
    </sheetView>
  </sheetViews>
  <sheetFormatPr defaultColWidth="14" defaultRowHeight="15" customHeight="1" x14ac:dyDescent="0.25"/>
  <cols>
    <col min="1" max="1" width="11.5703125" customWidth="1"/>
    <col min="2" max="2" width="52.140625" customWidth="1"/>
    <col min="3" max="3" width="14" customWidth="1"/>
    <col min="4" max="4" width="19.140625" customWidth="1"/>
    <col min="5" max="5" width="11.85546875" customWidth="1"/>
    <col min="6" max="6" width="17.42578125" customWidth="1"/>
    <col min="7" max="7" width="18.7109375" customWidth="1"/>
    <col min="8" max="8" width="13.5703125" customWidth="1"/>
    <col min="9" max="9" width="15.5703125" customWidth="1"/>
    <col min="10" max="10" width="13.7109375" customWidth="1"/>
    <col min="11" max="26" width="8.7109375" customWidth="1"/>
  </cols>
  <sheetData>
    <row r="1" spans="1:26" x14ac:dyDescent="0.25">
      <c r="F1" s="55"/>
      <c r="H1" s="264"/>
    </row>
    <row r="2" spans="1:26" ht="31.5" x14ac:dyDescent="0.25">
      <c r="A2" s="246" t="s">
        <v>281</v>
      </c>
      <c r="B2" s="246" t="s">
        <v>282</v>
      </c>
      <c r="C2" s="247" t="s">
        <v>283</v>
      </c>
      <c r="D2" s="248" t="s">
        <v>417</v>
      </c>
      <c r="E2" s="249" t="s">
        <v>418</v>
      </c>
      <c r="F2" s="266" t="s">
        <v>419</v>
      </c>
      <c r="G2" s="250" t="s">
        <v>420</v>
      </c>
      <c r="H2" s="251" t="s">
        <v>440</v>
      </c>
      <c r="I2" s="252" t="s">
        <v>289</v>
      </c>
      <c r="J2" s="306" t="s">
        <v>421</v>
      </c>
      <c r="K2" s="242"/>
      <c r="L2" s="242"/>
      <c r="M2" s="242"/>
      <c r="N2" s="242"/>
      <c r="O2" s="242"/>
      <c r="P2" s="242"/>
      <c r="Q2" s="242"/>
      <c r="R2" s="242"/>
      <c r="S2" s="242"/>
      <c r="T2" s="242"/>
      <c r="U2" s="242"/>
      <c r="V2" s="242"/>
      <c r="W2" s="242"/>
      <c r="X2" s="242"/>
      <c r="Y2" s="242"/>
      <c r="Z2" s="242"/>
    </row>
    <row r="3" spans="1:26" ht="34.5" customHeight="1" x14ac:dyDescent="0.25">
      <c r="A3" s="267"/>
      <c r="B3" s="525" t="e">
        <f>VLOOKUP(C3,'TỔNG HỢP'!$C$4:$P$84,14,0)</f>
        <v>#N/A</v>
      </c>
      <c r="C3" s="269" t="s">
        <v>134</v>
      </c>
      <c r="D3" s="270" t="e">
        <f>VLOOKUP(C3,'TỔNG HỢP'!$C$4:$P$84,3,0)</f>
        <v>#N/A</v>
      </c>
      <c r="E3" s="271"/>
      <c r="F3" s="272">
        <f>SUM(F4:F889)</f>
        <v>0</v>
      </c>
      <c r="G3" s="270" t="e">
        <f>D3-F3</f>
        <v>#N/A</v>
      </c>
      <c r="H3" s="273"/>
      <c r="I3" s="271"/>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43"/>
      <c r="H4" s="276"/>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76"/>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76"/>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1308</v>
      </c>
      <c r="C21" s="260"/>
      <c r="D21" s="244"/>
      <c r="E21" s="275">
        <v>20080000</v>
      </c>
      <c r="F21" s="275"/>
      <c r="G21" s="243"/>
      <c r="H21" s="276">
        <v>45463</v>
      </c>
      <c r="I21" s="243" t="s">
        <v>744</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75"/>
      <c r="F22" s="275"/>
      <c r="G22" s="243"/>
      <c r="H22" s="276"/>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E23" s="55"/>
      <c r="F23" s="55"/>
      <c r="H23" s="264"/>
    </row>
    <row r="24" spans="1:26" ht="15.75" customHeight="1" x14ac:dyDescent="0.25">
      <c r="E24" s="55"/>
      <c r="F24" s="55"/>
      <c r="H24" s="264"/>
    </row>
    <row r="25" spans="1:26" ht="15.75" customHeight="1" x14ac:dyDescent="0.25">
      <c r="E25" s="55"/>
      <c r="F25" s="55"/>
      <c r="H25" s="264"/>
    </row>
    <row r="26" spans="1:26" ht="15.75" customHeight="1" x14ac:dyDescent="0.25">
      <c r="E26" s="55"/>
      <c r="F26" s="55"/>
      <c r="H26" s="264"/>
    </row>
    <row r="27" spans="1:26" ht="15.75" customHeight="1" x14ac:dyDescent="0.25">
      <c r="E27" s="55"/>
      <c r="F27" s="55"/>
      <c r="H27" s="264"/>
    </row>
    <row r="28" spans="1:26" ht="15.75" customHeight="1" x14ac:dyDescent="0.25">
      <c r="E28" s="55"/>
      <c r="F28" s="55"/>
      <c r="H28" s="264"/>
    </row>
    <row r="29" spans="1:26" ht="15.75" customHeight="1" x14ac:dyDescent="0.25">
      <c r="E29" s="55"/>
      <c r="F29" s="55"/>
      <c r="H29" s="264"/>
    </row>
    <row r="30" spans="1:26" ht="15.75" customHeight="1" x14ac:dyDescent="0.25">
      <c r="E30" s="55"/>
      <c r="F30" s="55"/>
      <c r="H30" s="264"/>
    </row>
    <row r="31" spans="1:26" ht="15.75" customHeight="1" x14ac:dyDescent="0.25">
      <c r="E31" s="55"/>
      <c r="F31" s="55"/>
      <c r="H31" s="264"/>
    </row>
    <row r="32" spans="1:26" ht="15.75" customHeight="1" x14ac:dyDescent="0.25">
      <c r="E32" s="55"/>
      <c r="F32" s="55"/>
      <c r="H32" s="264"/>
    </row>
    <row r="33" spans="5:8" ht="15.75" customHeight="1" x14ac:dyDescent="0.25">
      <c r="E33" s="55"/>
      <c r="F33" s="55"/>
      <c r="H33" s="264"/>
    </row>
    <row r="34" spans="5:8" ht="15.75" customHeight="1" x14ac:dyDescent="0.25">
      <c r="E34" s="55"/>
      <c r="F34" s="55"/>
      <c r="H34" s="264"/>
    </row>
    <row r="35" spans="5:8" ht="15.75" customHeight="1" x14ac:dyDescent="0.25">
      <c r="E35" s="55"/>
      <c r="F35" s="55"/>
      <c r="H35" s="264"/>
    </row>
    <row r="36" spans="5:8" ht="15.75" customHeight="1" x14ac:dyDescent="0.25">
      <c r="E36" s="55"/>
      <c r="F36" s="55"/>
      <c r="H36" s="264"/>
    </row>
    <row r="37" spans="5:8" ht="15.75" customHeight="1" x14ac:dyDescent="0.25">
      <c r="E37" s="55"/>
      <c r="F37" s="55"/>
      <c r="H37" s="264"/>
    </row>
    <row r="38" spans="5:8" ht="15.75" customHeight="1" x14ac:dyDescent="0.25">
      <c r="E38" s="55"/>
      <c r="F38" s="55"/>
      <c r="H38" s="264"/>
    </row>
    <row r="39" spans="5:8" ht="15.75" customHeight="1" x14ac:dyDescent="0.25">
      <c r="E39" s="55"/>
      <c r="F39" s="55"/>
      <c r="H39" s="264"/>
    </row>
    <row r="40" spans="5:8" ht="15.75" customHeight="1" x14ac:dyDescent="0.25">
      <c r="E40" s="55"/>
      <c r="F40" s="55"/>
      <c r="H40" s="264"/>
    </row>
    <row r="41" spans="5:8" ht="15.75" customHeight="1" x14ac:dyDescent="0.25">
      <c r="E41" s="55"/>
      <c r="F41" s="55"/>
      <c r="H41" s="264"/>
    </row>
    <row r="42" spans="5:8" ht="15.75" customHeight="1" x14ac:dyDescent="0.25">
      <c r="E42" s="55"/>
      <c r="F42" s="55"/>
      <c r="H42" s="264"/>
    </row>
    <row r="43" spans="5:8" ht="15.75" customHeight="1" x14ac:dyDescent="0.25">
      <c r="E43" s="55"/>
      <c r="F43" s="55"/>
      <c r="H43" s="264"/>
    </row>
    <row r="44" spans="5:8" ht="15.75" customHeight="1" x14ac:dyDescent="0.25">
      <c r="E44" s="55"/>
      <c r="F44" s="55"/>
      <c r="H44" s="264"/>
    </row>
    <row r="45" spans="5:8" ht="15.75" customHeight="1" x14ac:dyDescent="0.25">
      <c r="E45" s="55"/>
      <c r="F45" s="55"/>
      <c r="H45" s="264"/>
    </row>
    <row r="46" spans="5:8" ht="15.75" customHeight="1" x14ac:dyDescent="0.25">
      <c r="E46" s="55"/>
      <c r="F46" s="55"/>
      <c r="H46" s="264"/>
    </row>
    <row r="47" spans="5:8" ht="15.75" customHeight="1" x14ac:dyDescent="0.25">
      <c r="E47" s="55"/>
      <c r="F47" s="55"/>
      <c r="H47" s="264"/>
    </row>
    <row r="48" spans="5:8" ht="15.75" customHeight="1" x14ac:dyDescent="0.25">
      <c r="E48" s="55"/>
      <c r="F48" s="55"/>
      <c r="H48" s="264"/>
    </row>
    <row r="49" spans="5:8" ht="15.75" customHeight="1" x14ac:dyDescent="0.25">
      <c r="E49" s="55"/>
      <c r="F49" s="55"/>
      <c r="H49" s="264"/>
    </row>
    <row r="50" spans="5:8" ht="15.75" customHeight="1" x14ac:dyDescent="0.25">
      <c r="E50" s="55"/>
      <c r="F50" s="55"/>
      <c r="H50" s="264"/>
    </row>
    <row r="51" spans="5:8" ht="15.75" customHeight="1" x14ac:dyDescent="0.25">
      <c r="E51" s="55"/>
      <c r="F51" s="55"/>
      <c r="H51" s="264"/>
    </row>
    <row r="52" spans="5:8" ht="15.75" customHeight="1" x14ac:dyDescent="0.25">
      <c r="E52" s="55"/>
      <c r="F52" s="55"/>
      <c r="H52" s="264"/>
    </row>
    <row r="53" spans="5:8" ht="15.75" customHeight="1" x14ac:dyDescent="0.25">
      <c r="E53" s="55"/>
      <c r="F53" s="55"/>
      <c r="H53" s="264"/>
    </row>
    <row r="54" spans="5:8" ht="15.75" customHeight="1" x14ac:dyDescent="0.25">
      <c r="E54" s="55"/>
      <c r="F54" s="55"/>
      <c r="H54" s="264"/>
    </row>
    <row r="55" spans="5:8" ht="15.75" customHeight="1" x14ac:dyDescent="0.25">
      <c r="E55" s="55"/>
      <c r="F55" s="55"/>
      <c r="H55" s="264"/>
    </row>
    <row r="56" spans="5:8" ht="15.75" customHeight="1" x14ac:dyDescent="0.25">
      <c r="E56" s="55"/>
      <c r="F56" s="55"/>
      <c r="H56" s="264"/>
    </row>
    <row r="57" spans="5:8" ht="15.75" customHeight="1" x14ac:dyDescent="0.25">
      <c r="E57" s="55"/>
      <c r="F57" s="55"/>
      <c r="H57" s="264"/>
    </row>
    <row r="58" spans="5:8" ht="15.75" customHeight="1" x14ac:dyDescent="0.25">
      <c r="E58" s="55"/>
      <c r="F58" s="55"/>
      <c r="H58" s="264"/>
    </row>
    <row r="59" spans="5:8" ht="15.75" customHeight="1" x14ac:dyDescent="0.25">
      <c r="E59" s="55"/>
      <c r="F59" s="55"/>
      <c r="H59" s="264"/>
    </row>
    <row r="60" spans="5:8" ht="15.75" customHeight="1" x14ac:dyDescent="0.25">
      <c r="E60" s="55"/>
      <c r="F60" s="55"/>
      <c r="H60" s="264"/>
    </row>
    <row r="61" spans="5:8" ht="15.75" customHeight="1" x14ac:dyDescent="0.25">
      <c r="E61" s="55"/>
      <c r="F61" s="55"/>
      <c r="H61" s="264"/>
    </row>
    <row r="62" spans="5:8" ht="15.75" customHeight="1" x14ac:dyDescent="0.25">
      <c r="E62" s="55"/>
      <c r="F62" s="55"/>
      <c r="H62" s="264"/>
    </row>
    <row r="63" spans="5:8" ht="15.75" customHeight="1" x14ac:dyDescent="0.25">
      <c r="E63" s="55"/>
      <c r="F63" s="55"/>
      <c r="H63" s="264"/>
    </row>
    <row r="64" spans="5:8" ht="15.75" customHeight="1" x14ac:dyDescent="0.25">
      <c r="E64" s="55"/>
      <c r="F64" s="55"/>
      <c r="H64" s="264"/>
    </row>
    <row r="65" spans="5:8" ht="15.75" customHeight="1" x14ac:dyDescent="0.25">
      <c r="E65" s="55"/>
      <c r="F65" s="55"/>
      <c r="H65" s="264"/>
    </row>
    <row r="66" spans="5:8" ht="15.75" customHeight="1" x14ac:dyDescent="0.25">
      <c r="E66" s="55"/>
      <c r="F66" s="55"/>
      <c r="H66" s="264"/>
    </row>
    <row r="67" spans="5:8" ht="15.75" customHeight="1" x14ac:dyDescent="0.25">
      <c r="E67" s="55"/>
      <c r="F67" s="55"/>
      <c r="H67" s="264"/>
    </row>
    <row r="68" spans="5:8" ht="15.75" customHeight="1" x14ac:dyDescent="0.25">
      <c r="E68" s="55"/>
      <c r="F68" s="55"/>
      <c r="H68" s="264"/>
    </row>
    <row r="69" spans="5:8" ht="15.75" customHeight="1" x14ac:dyDescent="0.25">
      <c r="E69" s="55"/>
      <c r="F69" s="55"/>
      <c r="H69" s="264"/>
    </row>
    <row r="70" spans="5:8" ht="15.75" customHeight="1" x14ac:dyDescent="0.25">
      <c r="E70" s="55"/>
      <c r="F70" s="55"/>
      <c r="H70" s="264"/>
    </row>
    <row r="71" spans="5:8" ht="15.75" customHeight="1" x14ac:dyDescent="0.25">
      <c r="E71" s="55"/>
      <c r="F71" s="55"/>
      <c r="H71" s="264"/>
    </row>
    <row r="72" spans="5:8" ht="15.75" customHeight="1" x14ac:dyDescent="0.25">
      <c r="E72" s="55"/>
      <c r="F72" s="55"/>
      <c r="H72" s="264"/>
    </row>
    <row r="73" spans="5:8" ht="15.75" customHeight="1" x14ac:dyDescent="0.25">
      <c r="E73" s="55"/>
      <c r="F73" s="55"/>
      <c r="H73" s="264"/>
    </row>
    <row r="74" spans="5:8" ht="15.75" customHeight="1" x14ac:dyDescent="0.25">
      <c r="E74" s="55"/>
      <c r="F74" s="55"/>
      <c r="H74" s="264"/>
    </row>
    <row r="75" spans="5:8" ht="15.75" customHeight="1" x14ac:dyDescent="0.25">
      <c r="E75" s="55"/>
      <c r="F75" s="55"/>
      <c r="H75" s="264"/>
    </row>
    <row r="76" spans="5:8" ht="15.75" customHeight="1" x14ac:dyDescent="0.25">
      <c r="E76" s="55"/>
      <c r="F76" s="55"/>
      <c r="H76" s="264"/>
    </row>
    <row r="77" spans="5:8" ht="15.75" customHeight="1" x14ac:dyDescent="0.25">
      <c r="E77" s="55"/>
      <c r="F77" s="55"/>
      <c r="H77" s="264"/>
    </row>
    <row r="78" spans="5:8" ht="15.75" customHeight="1" x14ac:dyDescent="0.25">
      <c r="E78" s="55"/>
      <c r="F78" s="55"/>
      <c r="H78" s="264"/>
    </row>
    <row r="79" spans="5:8" ht="15.75" customHeight="1" x14ac:dyDescent="0.25">
      <c r="E79" s="55"/>
      <c r="F79" s="55"/>
      <c r="H79" s="264"/>
    </row>
    <row r="80" spans="5:8" ht="15.75" customHeight="1" x14ac:dyDescent="0.25">
      <c r="E80" s="55"/>
      <c r="F80" s="55"/>
      <c r="H80" s="264"/>
    </row>
    <row r="81" spans="5:8" ht="15.75" customHeight="1" x14ac:dyDescent="0.25">
      <c r="E81" s="55"/>
      <c r="F81" s="55"/>
      <c r="H81" s="264"/>
    </row>
    <row r="82" spans="5:8" ht="15.75" customHeight="1" x14ac:dyDescent="0.25">
      <c r="E82" s="55"/>
      <c r="F82" s="55"/>
      <c r="H82" s="264"/>
    </row>
    <row r="83" spans="5:8" ht="15.75" customHeight="1" x14ac:dyDescent="0.25">
      <c r="E83" s="55"/>
      <c r="F83" s="55"/>
      <c r="H83" s="264"/>
    </row>
    <row r="84" spans="5:8" ht="15.75" customHeight="1" x14ac:dyDescent="0.25">
      <c r="E84" s="55"/>
      <c r="F84" s="55"/>
      <c r="H84" s="264"/>
    </row>
    <row r="85" spans="5:8" ht="15.75" customHeight="1" x14ac:dyDescent="0.25">
      <c r="E85" s="55"/>
      <c r="F85" s="55"/>
      <c r="H85" s="264"/>
    </row>
    <row r="86" spans="5:8" ht="15.75" customHeight="1" x14ac:dyDescent="0.25">
      <c r="E86" s="55"/>
      <c r="F86" s="55"/>
      <c r="H86" s="264"/>
    </row>
    <row r="87" spans="5:8" ht="15.75" customHeight="1" x14ac:dyDescent="0.25">
      <c r="E87" s="55"/>
      <c r="F87" s="55"/>
      <c r="H87" s="264"/>
    </row>
    <row r="88" spans="5:8" ht="15.75" customHeight="1" x14ac:dyDescent="0.25">
      <c r="E88" s="55"/>
      <c r="F88" s="55"/>
      <c r="H88" s="264"/>
    </row>
    <row r="89" spans="5:8" ht="15.75" customHeight="1" x14ac:dyDescent="0.25">
      <c r="E89" s="55"/>
      <c r="F89" s="55"/>
      <c r="H89" s="264"/>
    </row>
    <row r="90" spans="5:8" ht="15.75" customHeight="1" x14ac:dyDescent="0.25">
      <c r="E90" s="55"/>
      <c r="F90" s="55"/>
      <c r="H90" s="264"/>
    </row>
    <row r="91" spans="5:8" ht="15.75" customHeight="1" x14ac:dyDescent="0.25">
      <c r="E91" s="55"/>
      <c r="F91" s="55"/>
      <c r="H91" s="264"/>
    </row>
    <row r="92" spans="5:8" ht="15.75" customHeight="1" x14ac:dyDescent="0.25">
      <c r="E92" s="55"/>
      <c r="F92" s="55"/>
      <c r="H92" s="264"/>
    </row>
    <row r="93" spans="5:8" ht="15.75" customHeight="1" x14ac:dyDescent="0.25">
      <c r="E93" s="55"/>
      <c r="F93" s="55"/>
      <c r="H93" s="264"/>
    </row>
    <row r="94" spans="5:8" ht="15.75" customHeight="1" x14ac:dyDescent="0.25">
      <c r="E94" s="55"/>
      <c r="F94" s="55"/>
      <c r="H94" s="264"/>
    </row>
    <row r="95" spans="5:8" ht="15.75" customHeight="1" x14ac:dyDescent="0.25">
      <c r="E95" s="55"/>
      <c r="F95" s="55"/>
      <c r="H95" s="264"/>
    </row>
    <row r="96" spans="5:8" ht="15.75" customHeight="1" x14ac:dyDescent="0.25">
      <c r="E96" s="55"/>
      <c r="F96" s="55"/>
      <c r="H96" s="264"/>
    </row>
    <row r="97" spans="5:8" ht="15.75" customHeight="1" x14ac:dyDescent="0.25">
      <c r="E97" s="55"/>
      <c r="F97" s="55"/>
      <c r="H97" s="264"/>
    </row>
    <row r="98" spans="5:8" ht="15.75" customHeight="1" x14ac:dyDescent="0.25">
      <c r="E98" s="55"/>
      <c r="F98" s="55"/>
      <c r="H98" s="264"/>
    </row>
    <row r="99" spans="5:8" ht="15.75" customHeight="1" x14ac:dyDescent="0.25">
      <c r="E99" s="55"/>
      <c r="F99" s="55"/>
      <c r="H99" s="264"/>
    </row>
    <row r="100" spans="5:8" ht="15.75" customHeight="1" x14ac:dyDescent="0.25">
      <c r="E100" s="55"/>
      <c r="F100" s="55"/>
      <c r="H100" s="264"/>
    </row>
    <row r="101" spans="5:8" ht="15.75" customHeight="1" x14ac:dyDescent="0.25">
      <c r="E101" s="55"/>
      <c r="F101" s="55"/>
      <c r="H101" s="264"/>
    </row>
    <row r="102" spans="5:8" ht="15.75" customHeight="1" x14ac:dyDescent="0.25">
      <c r="E102" s="55"/>
      <c r="F102" s="55"/>
      <c r="H102" s="264"/>
    </row>
    <row r="103" spans="5:8" ht="15.75" customHeight="1" x14ac:dyDescent="0.25">
      <c r="E103" s="55"/>
      <c r="F103" s="55"/>
      <c r="H103" s="264"/>
    </row>
    <row r="104" spans="5:8" ht="15.75" customHeight="1" x14ac:dyDescent="0.25">
      <c r="E104" s="55"/>
      <c r="F104" s="55"/>
      <c r="H104" s="264"/>
    </row>
    <row r="105" spans="5:8" ht="15.75" customHeight="1" x14ac:dyDescent="0.25">
      <c r="E105" s="55"/>
      <c r="F105" s="55"/>
      <c r="H105" s="264"/>
    </row>
    <row r="106" spans="5:8" ht="15.75" customHeight="1" x14ac:dyDescent="0.25">
      <c r="E106" s="55"/>
      <c r="F106" s="55"/>
      <c r="H106" s="264"/>
    </row>
    <row r="107" spans="5:8" ht="15.75" customHeight="1" x14ac:dyDescent="0.25">
      <c r="E107" s="55"/>
      <c r="F107" s="55"/>
      <c r="H107" s="264"/>
    </row>
    <row r="108" spans="5:8" ht="15.75" customHeight="1" x14ac:dyDescent="0.25">
      <c r="E108" s="55"/>
      <c r="F108" s="55"/>
      <c r="H108" s="264"/>
    </row>
    <row r="109" spans="5:8" ht="15.75" customHeight="1" x14ac:dyDescent="0.25">
      <c r="E109" s="55"/>
      <c r="F109" s="55"/>
      <c r="H109" s="264"/>
    </row>
    <row r="110" spans="5:8" ht="15.75" customHeight="1" x14ac:dyDescent="0.25">
      <c r="E110" s="55"/>
      <c r="F110" s="55"/>
      <c r="H110" s="264"/>
    </row>
    <row r="111" spans="5:8" ht="15.75" customHeight="1" x14ac:dyDescent="0.25">
      <c r="E111" s="55"/>
      <c r="F111" s="55"/>
      <c r="H111" s="264"/>
    </row>
    <row r="112" spans="5:8" ht="15.75" customHeight="1" x14ac:dyDescent="0.25">
      <c r="E112" s="55"/>
      <c r="F112" s="55"/>
      <c r="H112" s="264"/>
    </row>
    <row r="113" spans="5:8" ht="15.75" customHeight="1" x14ac:dyDescent="0.25">
      <c r="E113" s="55"/>
      <c r="F113" s="55"/>
      <c r="H113" s="264"/>
    </row>
    <row r="114" spans="5:8" ht="15.75" customHeight="1" x14ac:dyDescent="0.25">
      <c r="E114" s="55"/>
      <c r="F114" s="55"/>
      <c r="H114" s="264"/>
    </row>
    <row r="115" spans="5:8" ht="15.75" customHeight="1" x14ac:dyDescent="0.25">
      <c r="E115" s="55"/>
      <c r="F115" s="55"/>
      <c r="H115" s="264"/>
    </row>
    <row r="116" spans="5:8" ht="15.75" customHeight="1" x14ac:dyDescent="0.25">
      <c r="E116" s="55"/>
      <c r="F116" s="55"/>
      <c r="H116" s="264"/>
    </row>
    <row r="117" spans="5:8" ht="15.75" customHeight="1" x14ac:dyDescent="0.25">
      <c r="E117" s="55"/>
      <c r="F117" s="55"/>
      <c r="H117" s="264"/>
    </row>
    <row r="118" spans="5:8" ht="15.75" customHeight="1" x14ac:dyDescent="0.25">
      <c r="E118" s="55"/>
      <c r="F118" s="55"/>
      <c r="H118" s="264"/>
    </row>
    <row r="119" spans="5:8" ht="15.75" customHeight="1" x14ac:dyDescent="0.25">
      <c r="E119" s="55"/>
      <c r="F119" s="55"/>
      <c r="H119" s="264"/>
    </row>
    <row r="120" spans="5:8" ht="15.75" customHeight="1" x14ac:dyDescent="0.25">
      <c r="E120" s="55"/>
      <c r="F120" s="55"/>
      <c r="H120" s="264"/>
    </row>
    <row r="121" spans="5:8" ht="15.75" customHeight="1" x14ac:dyDescent="0.25">
      <c r="E121" s="55"/>
      <c r="F121" s="55"/>
      <c r="H121" s="264"/>
    </row>
    <row r="122" spans="5:8" ht="15.75" customHeight="1" x14ac:dyDescent="0.25">
      <c r="E122" s="55"/>
      <c r="F122" s="55"/>
      <c r="H122" s="264"/>
    </row>
    <row r="123" spans="5:8" ht="15.75" customHeight="1" x14ac:dyDescent="0.25">
      <c r="E123" s="55"/>
      <c r="F123" s="55"/>
      <c r="H123" s="264"/>
    </row>
    <row r="124" spans="5:8" ht="15.75" customHeight="1" x14ac:dyDescent="0.25">
      <c r="E124" s="55"/>
      <c r="F124" s="55"/>
      <c r="H124" s="264"/>
    </row>
    <row r="125" spans="5:8" ht="15.75" customHeight="1" x14ac:dyDescent="0.25">
      <c r="E125" s="55"/>
      <c r="F125" s="55"/>
      <c r="H125" s="264"/>
    </row>
    <row r="126" spans="5:8" ht="15.75" customHeight="1" x14ac:dyDescent="0.25">
      <c r="E126" s="55"/>
      <c r="F126" s="55"/>
      <c r="H126" s="264"/>
    </row>
    <row r="127" spans="5:8" ht="15.75" customHeight="1" x14ac:dyDescent="0.25">
      <c r="E127" s="55"/>
      <c r="F127" s="55"/>
      <c r="H127" s="264"/>
    </row>
    <row r="128" spans="5:8" ht="15.75" customHeight="1" x14ac:dyDescent="0.25">
      <c r="E128" s="55"/>
      <c r="F128" s="55"/>
      <c r="H128" s="264"/>
    </row>
    <row r="129" spans="5:8" ht="15.75" customHeight="1" x14ac:dyDescent="0.25">
      <c r="E129" s="55"/>
      <c r="F129" s="55"/>
      <c r="H129" s="264"/>
    </row>
    <row r="130" spans="5:8" ht="15.75" customHeight="1" x14ac:dyDescent="0.25">
      <c r="E130" s="55"/>
      <c r="F130" s="55"/>
      <c r="H130" s="264"/>
    </row>
    <row r="131" spans="5:8" ht="15.75" customHeight="1" x14ac:dyDescent="0.25">
      <c r="E131" s="55"/>
      <c r="F131" s="55"/>
      <c r="H131" s="264"/>
    </row>
    <row r="132" spans="5:8" ht="15.75" customHeight="1" x14ac:dyDescent="0.25">
      <c r="E132" s="55"/>
      <c r="F132" s="55"/>
      <c r="H132" s="264"/>
    </row>
    <row r="133" spans="5:8" ht="15.75" customHeight="1" x14ac:dyDescent="0.25">
      <c r="E133" s="55"/>
      <c r="F133" s="55"/>
      <c r="H133" s="264"/>
    </row>
    <row r="134" spans="5:8" ht="15.75" customHeight="1" x14ac:dyDescent="0.25">
      <c r="E134" s="55"/>
      <c r="F134" s="55"/>
      <c r="H134" s="264"/>
    </row>
    <row r="135" spans="5:8" ht="15.75" customHeight="1" x14ac:dyDescent="0.25">
      <c r="E135" s="55"/>
      <c r="F135" s="55"/>
      <c r="H135" s="264"/>
    </row>
    <row r="136" spans="5:8" ht="15.75" customHeight="1" x14ac:dyDescent="0.25">
      <c r="E136" s="55"/>
      <c r="F136" s="55"/>
      <c r="H136" s="264"/>
    </row>
    <row r="137" spans="5:8" ht="15.75" customHeight="1" x14ac:dyDescent="0.25">
      <c r="E137" s="55"/>
      <c r="F137" s="55"/>
      <c r="H137" s="264"/>
    </row>
    <row r="138" spans="5:8" ht="15.75" customHeight="1" x14ac:dyDescent="0.25">
      <c r="E138" s="55"/>
      <c r="F138" s="55"/>
      <c r="H138" s="264"/>
    </row>
    <row r="139" spans="5:8" ht="15.75" customHeight="1" x14ac:dyDescent="0.25">
      <c r="E139" s="55"/>
      <c r="F139" s="55"/>
      <c r="H139" s="264"/>
    </row>
    <row r="140" spans="5:8" ht="15.75" customHeight="1" x14ac:dyDescent="0.25">
      <c r="E140" s="55"/>
      <c r="F140" s="55"/>
      <c r="H140" s="264"/>
    </row>
    <row r="141" spans="5:8" ht="15.75" customHeight="1" x14ac:dyDescent="0.25">
      <c r="E141" s="55"/>
      <c r="F141" s="55"/>
      <c r="H141" s="264"/>
    </row>
    <row r="142" spans="5:8" ht="15.75" customHeight="1" x14ac:dyDescent="0.25">
      <c r="E142" s="55"/>
      <c r="F142" s="55"/>
      <c r="H142" s="264"/>
    </row>
    <row r="143" spans="5:8" ht="15.75" customHeight="1" x14ac:dyDescent="0.25">
      <c r="E143" s="55"/>
      <c r="F143" s="55"/>
      <c r="H143" s="264"/>
    </row>
    <row r="144" spans="5:8" ht="15.75" customHeight="1" x14ac:dyDescent="0.25">
      <c r="E144" s="55"/>
      <c r="F144" s="55"/>
      <c r="H144" s="264"/>
    </row>
    <row r="145" spans="5:8" ht="15.75" customHeight="1" x14ac:dyDescent="0.25">
      <c r="E145" s="55"/>
      <c r="F145" s="55"/>
      <c r="H145" s="264"/>
    </row>
    <row r="146" spans="5:8" ht="15.75" customHeight="1" x14ac:dyDescent="0.25">
      <c r="E146" s="55"/>
      <c r="F146" s="55"/>
      <c r="H146" s="264"/>
    </row>
    <row r="147" spans="5:8" ht="15.75" customHeight="1" x14ac:dyDescent="0.25">
      <c r="E147" s="55"/>
      <c r="F147" s="55"/>
      <c r="H147" s="264"/>
    </row>
    <row r="148" spans="5:8" ht="15.75" customHeight="1" x14ac:dyDescent="0.25">
      <c r="E148" s="55"/>
      <c r="F148" s="55"/>
      <c r="H148" s="264"/>
    </row>
    <row r="149" spans="5:8" ht="15.75" customHeight="1" x14ac:dyDescent="0.25">
      <c r="E149" s="55"/>
      <c r="F149" s="55"/>
      <c r="H149" s="264"/>
    </row>
    <row r="150" spans="5:8" ht="15.75" customHeight="1" x14ac:dyDescent="0.25">
      <c r="E150" s="55"/>
      <c r="F150" s="55"/>
      <c r="H150" s="264"/>
    </row>
    <row r="151" spans="5:8" ht="15.75" customHeight="1" x14ac:dyDescent="0.25">
      <c r="E151" s="55"/>
      <c r="F151" s="55"/>
      <c r="H151" s="264"/>
    </row>
    <row r="152" spans="5:8" ht="15.75" customHeight="1" x14ac:dyDescent="0.25">
      <c r="E152" s="55"/>
      <c r="F152" s="55"/>
      <c r="H152" s="264"/>
    </row>
    <row r="153" spans="5:8" ht="15.75" customHeight="1" x14ac:dyDescent="0.25">
      <c r="E153" s="55"/>
      <c r="F153" s="55"/>
      <c r="H153" s="264"/>
    </row>
    <row r="154" spans="5:8" ht="15.75" customHeight="1" x14ac:dyDescent="0.25">
      <c r="E154" s="55"/>
      <c r="F154" s="55"/>
      <c r="H154" s="264"/>
    </row>
    <row r="155" spans="5:8" ht="15.75" customHeight="1" x14ac:dyDescent="0.25">
      <c r="E155" s="55"/>
      <c r="F155" s="55"/>
      <c r="H155" s="264"/>
    </row>
    <row r="156" spans="5:8" ht="15.75" customHeight="1" x14ac:dyDescent="0.25">
      <c r="E156" s="55"/>
      <c r="F156" s="55"/>
      <c r="H156" s="264"/>
    </row>
    <row r="157" spans="5:8" ht="15.75" customHeight="1" x14ac:dyDescent="0.25">
      <c r="E157" s="55"/>
      <c r="F157" s="55"/>
      <c r="H157" s="264"/>
    </row>
    <row r="158" spans="5:8" ht="15.75" customHeight="1" x14ac:dyDescent="0.25">
      <c r="E158" s="55"/>
      <c r="F158" s="55"/>
      <c r="H158" s="264"/>
    </row>
    <row r="159" spans="5:8" ht="15.75" customHeight="1" x14ac:dyDescent="0.25">
      <c r="E159" s="55"/>
      <c r="F159" s="55"/>
      <c r="H159" s="264"/>
    </row>
    <row r="160" spans="5:8" ht="15.75" customHeight="1" x14ac:dyDescent="0.25">
      <c r="E160" s="55"/>
      <c r="F160" s="55"/>
      <c r="H160" s="264"/>
    </row>
    <row r="161" spans="5:8" ht="15.75" customHeight="1" x14ac:dyDescent="0.25">
      <c r="E161" s="55"/>
      <c r="F161" s="55"/>
      <c r="H161" s="264"/>
    </row>
    <row r="162" spans="5:8" ht="15.75" customHeight="1" x14ac:dyDescent="0.25">
      <c r="E162" s="55"/>
      <c r="F162" s="55"/>
      <c r="H162" s="264"/>
    </row>
    <row r="163" spans="5:8" ht="15.75" customHeight="1" x14ac:dyDescent="0.25">
      <c r="E163" s="55"/>
      <c r="F163" s="55"/>
      <c r="H163" s="264"/>
    </row>
    <row r="164" spans="5:8" ht="15.75" customHeight="1" x14ac:dyDescent="0.25">
      <c r="E164" s="55"/>
      <c r="F164" s="55"/>
      <c r="H164" s="264"/>
    </row>
    <row r="165" spans="5:8" ht="15.75" customHeight="1" x14ac:dyDescent="0.25">
      <c r="E165" s="55"/>
      <c r="F165" s="55"/>
      <c r="H165" s="264"/>
    </row>
    <row r="166" spans="5:8" ht="15.75" customHeight="1" x14ac:dyDescent="0.25">
      <c r="E166" s="55"/>
      <c r="F166" s="55"/>
      <c r="H166" s="264"/>
    </row>
    <row r="167" spans="5:8" ht="15.75" customHeight="1" x14ac:dyDescent="0.25">
      <c r="E167" s="55"/>
      <c r="F167" s="55"/>
      <c r="H167" s="264"/>
    </row>
    <row r="168" spans="5:8" ht="15.75" customHeight="1" x14ac:dyDescent="0.25">
      <c r="E168" s="55"/>
      <c r="F168" s="55"/>
      <c r="H168" s="264"/>
    </row>
    <row r="169" spans="5:8" ht="15.75" customHeight="1" x14ac:dyDescent="0.25">
      <c r="E169" s="55"/>
      <c r="F169" s="55"/>
      <c r="H169" s="264"/>
    </row>
    <row r="170" spans="5:8" ht="15.75" customHeight="1" x14ac:dyDescent="0.25">
      <c r="E170" s="55"/>
      <c r="F170" s="55"/>
      <c r="H170" s="264"/>
    </row>
    <row r="171" spans="5:8" ht="15.75" customHeight="1" x14ac:dyDescent="0.25">
      <c r="E171" s="55"/>
      <c r="F171" s="55"/>
      <c r="H171" s="264"/>
    </row>
    <row r="172" spans="5:8" ht="15.75" customHeight="1" x14ac:dyDescent="0.25">
      <c r="E172" s="55"/>
      <c r="F172" s="55"/>
      <c r="H172" s="264"/>
    </row>
    <row r="173" spans="5:8" ht="15.75" customHeight="1" x14ac:dyDescent="0.25">
      <c r="E173" s="55"/>
      <c r="F173" s="55"/>
      <c r="H173" s="264"/>
    </row>
    <row r="174" spans="5:8" ht="15.75" customHeight="1" x14ac:dyDescent="0.25">
      <c r="E174" s="55"/>
      <c r="F174" s="55"/>
      <c r="H174" s="264"/>
    </row>
    <row r="175" spans="5:8" ht="15.75" customHeight="1" x14ac:dyDescent="0.25">
      <c r="E175" s="55"/>
      <c r="F175" s="55"/>
      <c r="H175" s="264"/>
    </row>
    <row r="176" spans="5:8" ht="15.75" customHeight="1" x14ac:dyDescent="0.25">
      <c r="E176" s="55"/>
      <c r="F176" s="55"/>
      <c r="H176" s="264"/>
    </row>
    <row r="177" spans="5:8" ht="15.75" customHeight="1" x14ac:dyDescent="0.25">
      <c r="E177" s="55"/>
      <c r="F177" s="55"/>
      <c r="H177" s="264"/>
    </row>
    <row r="178" spans="5:8" ht="15.75" customHeight="1" x14ac:dyDescent="0.25">
      <c r="E178" s="55"/>
      <c r="F178" s="55"/>
      <c r="H178" s="264"/>
    </row>
    <row r="179" spans="5:8" ht="15.75" customHeight="1" x14ac:dyDescent="0.25">
      <c r="E179" s="55"/>
      <c r="F179" s="55"/>
      <c r="H179" s="264"/>
    </row>
    <row r="180" spans="5:8" ht="15.75" customHeight="1" x14ac:dyDescent="0.25">
      <c r="E180" s="55"/>
      <c r="F180" s="55"/>
      <c r="H180" s="264"/>
    </row>
    <row r="181" spans="5:8" ht="15.75" customHeight="1" x14ac:dyDescent="0.25">
      <c r="E181" s="55"/>
      <c r="F181" s="55"/>
      <c r="H181" s="264"/>
    </row>
    <row r="182" spans="5:8" ht="15.75" customHeight="1" x14ac:dyDescent="0.25">
      <c r="E182" s="55"/>
      <c r="F182" s="55"/>
      <c r="H182" s="264"/>
    </row>
    <row r="183" spans="5:8" ht="15.75" customHeight="1" x14ac:dyDescent="0.25">
      <c r="E183" s="55"/>
      <c r="F183" s="55"/>
      <c r="H183" s="264"/>
    </row>
    <row r="184" spans="5:8" ht="15.75" customHeight="1" x14ac:dyDescent="0.25">
      <c r="E184" s="55"/>
      <c r="F184" s="55"/>
      <c r="H184" s="264"/>
    </row>
    <row r="185" spans="5:8" ht="15.75" customHeight="1" x14ac:dyDescent="0.25">
      <c r="E185" s="55"/>
      <c r="F185" s="55"/>
      <c r="H185" s="264"/>
    </row>
    <row r="186" spans="5:8" ht="15.75" customHeight="1" x14ac:dyDescent="0.25">
      <c r="E186" s="55"/>
      <c r="F186" s="55"/>
      <c r="H186" s="264"/>
    </row>
    <row r="187" spans="5:8" ht="15.75" customHeight="1" x14ac:dyDescent="0.25">
      <c r="E187" s="55"/>
      <c r="F187" s="55"/>
      <c r="H187" s="264"/>
    </row>
    <row r="188" spans="5:8" ht="15.75" customHeight="1" x14ac:dyDescent="0.25">
      <c r="E188" s="55"/>
      <c r="F188" s="55"/>
      <c r="H188" s="264"/>
    </row>
    <row r="189" spans="5:8" ht="15.75" customHeight="1" x14ac:dyDescent="0.25">
      <c r="E189" s="55"/>
      <c r="F189" s="55"/>
      <c r="H189" s="264"/>
    </row>
    <row r="190" spans="5:8" ht="15.75" customHeight="1" x14ac:dyDescent="0.25">
      <c r="E190" s="55"/>
      <c r="F190" s="55"/>
      <c r="H190" s="264"/>
    </row>
    <row r="191" spans="5:8" ht="15.75" customHeight="1" x14ac:dyDescent="0.25">
      <c r="E191" s="55"/>
      <c r="F191" s="55"/>
      <c r="H191" s="264"/>
    </row>
    <row r="192" spans="5:8" ht="15.75" customHeight="1" x14ac:dyDescent="0.25">
      <c r="E192" s="55"/>
      <c r="F192" s="55"/>
      <c r="H192" s="264"/>
    </row>
    <row r="193" spans="5:8" ht="15.75" customHeight="1" x14ac:dyDescent="0.25">
      <c r="E193" s="55"/>
      <c r="F193" s="55"/>
      <c r="H193" s="264"/>
    </row>
    <row r="194" spans="5:8" ht="15.75" customHeight="1" x14ac:dyDescent="0.25">
      <c r="E194" s="55"/>
      <c r="F194" s="55"/>
      <c r="H194" s="264"/>
    </row>
    <row r="195" spans="5:8" ht="15.75" customHeight="1" x14ac:dyDescent="0.25">
      <c r="E195" s="55"/>
      <c r="F195" s="55"/>
      <c r="H195" s="264"/>
    </row>
    <row r="196" spans="5:8" ht="15.75" customHeight="1" x14ac:dyDescent="0.25">
      <c r="E196" s="55"/>
      <c r="F196" s="55"/>
      <c r="H196" s="264"/>
    </row>
    <row r="197" spans="5:8" ht="15.75" customHeight="1" x14ac:dyDescent="0.25">
      <c r="E197" s="55"/>
      <c r="F197" s="55"/>
      <c r="H197" s="264"/>
    </row>
    <row r="198" spans="5:8" ht="15.75" customHeight="1" x14ac:dyDescent="0.25">
      <c r="E198" s="55"/>
      <c r="F198" s="55"/>
      <c r="H198" s="264"/>
    </row>
    <row r="199" spans="5:8" ht="15.75" customHeight="1" x14ac:dyDescent="0.25">
      <c r="E199" s="55"/>
      <c r="F199" s="55"/>
      <c r="H199" s="264"/>
    </row>
    <row r="200" spans="5:8" ht="15.75" customHeight="1" x14ac:dyDescent="0.25">
      <c r="E200" s="55"/>
      <c r="F200" s="55"/>
      <c r="H200" s="264"/>
    </row>
    <row r="201" spans="5:8" ht="15.75" customHeight="1" x14ac:dyDescent="0.25">
      <c r="E201" s="55"/>
      <c r="F201" s="55"/>
      <c r="H201" s="264"/>
    </row>
    <row r="202" spans="5:8" ht="15.75" customHeight="1" x14ac:dyDescent="0.25">
      <c r="E202" s="55"/>
      <c r="F202" s="55"/>
      <c r="H202" s="264"/>
    </row>
    <row r="203" spans="5:8" ht="15.75" customHeight="1" x14ac:dyDescent="0.25">
      <c r="E203" s="55"/>
      <c r="F203" s="55"/>
      <c r="H203" s="264"/>
    </row>
    <row r="204" spans="5:8" ht="15.75" customHeight="1" x14ac:dyDescent="0.25">
      <c r="E204" s="55"/>
      <c r="F204" s="55"/>
      <c r="H204" s="264"/>
    </row>
    <row r="205" spans="5:8" ht="15.75" customHeight="1" x14ac:dyDescent="0.25">
      <c r="E205" s="55"/>
      <c r="F205" s="55"/>
      <c r="H205" s="264"/>
    </row>
    <row r="206" spans="5:8" ht="15.75" customHeight="1" x14ac:dyDescent="0.25">
      <c r="E206" s="55"/>
      <c r="F206" s="55"/>
      <c r="H206" s="264"/>
    </row>
    <row r="207" spans="5:8" ht="15.75" customHeight="1" x14ac:dyDescent="0.25">
      <c r="E207" s="55"/>
      <c r="F207" s="55"/>
      <c r="H207" s="264"/>
    </row>
    <row r="208" spans="5:8" ht="15.75" customHeight="1" x14ac:dyDescent="0.25">
      <c r="E208" s="55"/>
      <c r="F208" s="55"/>
      <c r="H208" s="264"/>
    </row>
    <row r="209" spans="5:8" ht="15.75" customHeight="1" x14ac:dyDescent="0.25">
      <c r="E209" s="55"/>
      <c r="F209" s="55"/>
      <c r="H209" s="264"/>
    </row>
    <row r="210" spans="5:8" ht="15.75" customHeight="1" x14ac:dyDescent="0.25">
      <c r="E210" s="55"/>
      <c r="F210" s="55"/>
      <c r="H210" s="264"/>
    </row>
    <row r="211" spans="5:8" ht="15.75" customHeight="1" x14ac:dyDescent="0.25">
      <c r="E211" s="55"/>
      <c r="F211" s="55"/>
      <c r="H211" s="264"/>
    </row>
    <row r="212" spans="5:8" ht="15.75" customHeight="1" x14ac:dyDescent="0.25">
      <c r="E212" s="55"/>
      <c r="F212" s="55"/>
      <c r="H212" s="264"/>
    </row>
    <row r="213" spans="5:8" ht="15.75" customHeight="1" x14ac:dyDescent="0.25">
      <c r="E213" s="55"/>
      <c r="F213" s="55"/>
      <c r="H213" s="264"/>
    </row>
    <row r="214" spans="5:8" ht="15.75" customHeight="1" x14ac:dyDescent="0.25">
      <c r="E214" s="55"/>
      <c r="F214" s="55"/>
      <c r="H214" s="264"/>
    </row>
    <row r="215" spans="5:8" ht="15.75" customHeight="1" x14ac:dyDescent="0.25">
      <c r="E215" s="55"/>
      <c r="F215" s="55"/>
      <c r="H215" s="264"/>
    </row>
    <row r="216" spans="5:8" ht="15.75" customHeight="1" x14ac:dyDescent="0.25">
      <c r="E216" s="55"/>
      <c r="F216" s="55"/>
      <c r="H216" s="264"/>
    </row>
    <row r="217" spans="5:8" ht="15.75" customHeight="1" x14ac:dyDescent="0.25">
      <c r="E217" s="55"/>
      <c r="F217" s="55"/>
      <c r="H217" s="264"/>
    </row>
    <row r="218" spans="5:8" ht="15.75" customHeight="1" x14ac:dyDescent="0.25">
      <c r="E218" s="55"/>
      <c r="F218" s="55"/>
      <c r="H218" s="264"/>
    </row>
    <row r="219" spans="5:8" ht="15.75" customHeight="1" x14ac:dyDescent="0.25">
      <c r="E219" s="55"/>
      <c r="F219" s="55"/>
      <c r="H219" s="264"/>
    </row>
    <row r="220" spans="5:8" ht="15.75" customHeight="1" x14ac:dyDescent="0.25">
      <c r="E220" s="55"/>
      <c r="F220" s="55"/>
      <c r="H220" s="264"/>
    </row>
    <row r="221" spans="5:8" ht="15.75" customHeight="1" x14ac:dyDescent="0.25">
      <c r="E221" s="55"/>
      <c r="F221" s="55"/>
      <c r="H221" s="264"/>
    </row>
    <row r="222" spans="5:8" ht="15.75" customHeight="1" x14ac:dyDescent="0.25">
      <c r="E222" s="55"/>
      <c r="F222" s="55"/>
      <c r="H222" s="264"/>
    </row>
    <row r="223" spans="5:8" ht="15.75" customHeight="1" x14ac:dyDescent="0.25">
      <c r="H223" s="262"/>
    </row>
    <row r="224" spans="5: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2F00-000000000000}"/>
  </hyperlinks>
  <pageMargins left="0.7" right="0.7" top="0.75" bottom="0.75" header="0" footer="0"/>
  <pageSetup paperSize="9" fitToWidth="0" fitToHeight="0"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Z1000"/>
  <sheetViews>
    <sheetView workbookViewId="0">
      <selection activeCell="J2" sqref="J2"/>
    </sheetView>
  </sheetViews>
  <sheetFormatPr defaultColWidth="14" defaultRowHeight="15" customHeight="1" x14ac:dyDescent="0.25"/>
  <cols>
    <col min="1" max="1" width="11.5703125" customWidth="1"/>
    <col min="2" max="2" width="57.8554687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e">
        <f>VLOOKUP(C3,'TỔNG HỢP'!$C$4:$P$84,14,0)</f>
        <v>#N/A</v>
      </c>
      <c r="C3" s="307" t="s">
        <v>136</v>
      </c>
      <c r="D3" s="280" t="e">
        <f>VLOOKUP(C3,'TỔNG HỢP'!$C$4:$P$84,3,0)</f>
        <v>#N/A</v>
      </c>
      <c r="E3" s="281"/>
      <c r="F3" s="286">
        <f>SUM(F4:F889)</f>
        <v>0</v>
      </c>
      <c r="G3" s="286" t="e">
        <f>D3-F3</f>
        <v>#N/A</v>
      </c>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4"/>
      <c r="F4" s="244"/>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4"/>
      <c r="F5" s="244"/>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4"/>
      <c r="F6" s="244"/>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4"/>
      <c r="F7" s="244"/>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4"/>
      <c r="F8" s="244"/>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4"/>
      <c r="F9" s="244"/>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4"/>
      <c r="F10" s="244"/>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4"/>
      <c r="F11" s="244"/>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4"/>
      <c r="F12" s="244"/>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4"/>
      <c r="F13" s="244"/>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4"/>
      <c r="F14" s="244"/>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4"/>
      <c r="F15" s="244"/>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4"/>
      <c r="F16" s="244"/>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4"/>
      <c r="F17" s="244"/>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4"/>
      <c r="F18" s="244"/>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4"/>
      <c r="F19" s="244"/>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4"/>
      <c r="F20" s="244"/>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1309</v>
      </c>
      <c r="C21" s="260"/>
      <c r="D21" s="244"/>
      <c r="E21" s="244">
        <v>2244000</v>
      </c>
      <c r="F21" s="244"/>
      <c r="G21" s="243"/>
      <c r="H21" s="245">
        <v>45513</v>
      </c>
      <c r="I21" s="243" t="s">
        <v>664</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000-000000000000}"/>
  </hyperlinks>
  <pageMargins left="0.7" right="0.7" top="0.75" bottom="0.75" header="0" footer="0"/>
  <pageSetup paperSize="9" fitToWidth="0" fitToHeight="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Z1000"/>
  <sheetViews>
    <sheetView workbookViewId="0">
      <selection activeCell="J2" sqref="J2"/>
    </sheetView>
  </sheetViews>
  <sheetFormatPr defaultColWidth="14" defaultRowHeight="15" customHeight="1" x14ac:dyDescent="0.25"/>
  <cols>
    <col min="1" max="1" width="11.5703125" customWidth="1"/>
    <col min="2" max="2" width="47.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e">
        <f>VLOOKUP(C3,'TỔNG HỢP'!$C$4:$P$84,14,0)</f>
        <v>#N/A</v>
      </c>
      <c r="C3" s="307" t="s">
        <v>139</v>
      </c>
      <c r="D3" s="280" t="e">
        <f>VLOOKUP(C3,'TỔNG HỢP'!$C$4:$P$84,3,0)</f>
        <v>#N/A</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100-000000000000}"/>
  </hyperlinks>
  <pageMargins left="0.7" right="0.7" top="0.75" bottom="0.75" header="0" footer="0"/>
  <pageSetup paperSize="9" fitToWidth="0" fitToHeight="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Z1000"/>
  <sheetViews>
    <sheetView workbookViewId="0">
      <selection activeCell="J2" sqref="J2"/>
    </sheetView>
  </sheetViews>
  <sheetFormatPr defaultColWidth="14" defaultRowHeight="15" customHeight="1" x14ac:dyDescent="0.25"/>
  <cols>
    <col min="1" max="1" width="11.5703125" customWidth="1"/>
    <col min="2" max="2" width="57.140625" customWidth="1"/>
    <col min="3" max="3" width="14" customWidth="1"/>
    <col min="4" max="4" width="19.5703125" customWidth="1"/>
    <col min="5" max="5" width="11.85546875" customWidth="1"/>
    <col min="6" max="6" width="20.2851562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419</v>
      </c>
      <c r="G2" s="250" t="s">
        <v>422</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592"/>
      <c r="B3" s="268" t="e">
        <f>VLOOKUP(C3,'TỔNG HỢP'!$C$4:$P$84,14,0)</f>
        <v>#N/A</v>
      </c>
      <c r="C3" s="269" t="s">
        <v>142</v>
      </c>
      <c r="D3" s="270" t="e">
        <f>VLOOKUP(C3,'TỔNG HỢP'!$C$4:$P$84,3,0)</f>
        <v>#N/A</v>
      </c>
      <c r="E3" s="593"/>
      <c r="F3" s="270">
        <f>SUM(F4:F889)</f>
        <v>0</v>
      </c>
      <c r="G3" s="270" t="e">
        <f>D3-F3</f>
        <v>#N/A</v>
      </c>
      <c r="H3" s="594"/>
      <c r="I3" s="593"/>
      <c r="J3" s="595"/>
      <c r="K3" s="595"/>
      <c r="L3" s="595"/>
      <c r="M3" s="595"/>
      <c r="N3" s="595"/>
      <c r="O3" s="595"/>
      <c r="P3" s="595"/>
      <c r="Q3" s="595"/>
      <c r="R3" s="595"/>
      <c r="S3" s="595"/>
      <c r="T3" s="595"/>
      <c r="U3" s="595"/>
      <c r="V3" s="595"/>
      <c r="W3" s="595"/>
      <c r="X3" s="595"/>
      <c r="Y3" s="595"/>
      <c r="Z3" s="595"/>
    </row>
    <row r="4" spans="1:26" ht="16.5" x14ac:dyDescent="0.25">
      <c r="A4" s="242"/>
      <c r="B4" s="243"/>
      <c r="C4" s="260"/>
      <c r="D4" s="244"/>
      <c r="E4" s="244"/>
      <c r="F4" s="244"/>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4"/>
      <c r="F5" s="244"/>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4"/>
      <c r="F6" s="244"/>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4"/>
      <c r="F7" s="244"/>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4"/>
      <c r="F8" s="244"/>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4"/>
      <c r="F9" s="244"/>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4"/>
      <c r="F10" s="244"/>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4"/>
      <c r="F11" s="244"/>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4"/>
      <c r="F12" s="244"/>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4"/>
      <c r="F13" s="244"/>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4"/>
      <c r="F14" s="244"/>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4"/>
      <c r="F15" s="244"/>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4"/>
      <c r="F16" s="244"/>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4"/>
      <c r="F17" s="244"/>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4"/>
      <c r="F18" s="244"/>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4"/>
      <c r="F19" s="244"/>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4"/>
      <c r="F20" s="244"/>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1310</v>
      </c>
      <c r="C21" s="260"/>
      <c r="D21" s="244"/>
      <c r="E21" s="244">
        <v>47047619</v>
      </c>
      <c r="F21" s="244"/>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1311</v>
      </c>
      <c r="C22" s="260"/>
      <c r="D22" s="244"/>
      <c r="E22" s="244">
        <v>47047619</v>
      </c>
      <c r="F22" s="244"/>
      <c r="G22" s="243"/>
      <c r="H22" s="245">
        <v>45461</v>
      </c>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200-000000000000}"/>
  </hyperlinks>
  <pageMargins left="0.7" right="0.7" top="0.75" bottom="0.75" header="0" footer="0"/>
  <pageSetup paperSize="9" fitToWidth="0" fitToHeight="0"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e">
        <f>VLOOKUP(C3,'TỔNG HỢP'!$C$4:$P$84,14,0)</f>
        <v>#N/A</v>
      </c>
      <c r="C3" s="307" t="s">
        <v>145</v>
      </c>
      <c r="D3" s="280" t="e">
        <f>VLOOKUP(C3,'TỔNG HỢP'!$C$4:$P$84,3,0)</f>
        <v>#N/A</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300-000000000000}"/>
  </hyperlinks>
  <pageMargins left="0.7" right="0.7" top="0.75" bottom="0.75" header="0" footer="0"/>
  <pageSetup paperSize="9" fitToWidth="0" fitToHeight="0"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Z1000"/>
  <sheetViews>
    <sheetView workbookViewId="0">
      <selection activeCell="J2" sqref="J2"/>
    </sheetView>
  </sheetViews>
  <sheetFormatPr defaultColWidth="14" defaultRowHeight="15" customHeight="1" x14ac:dyDescent="0.25"/>
  <cols>
    <col min="1" max="1" width="6.42578125" customWidth="1"/>
    <col min="2" max="2" width="51.7109375" customWidth="1"/>
    <col min="3" max="3" width="15.7109375" customWidth="1"/>
    <col min="4" max="4" width="19.140625" customWidth="1"/>
    <col min="5" max="5" width="11.85546875" customWidth="1"/>
    <col min="6" max="6" width="14.2851562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A1" s="301"/>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e">
        <f>VLOOKUP(C3,'TỔNG HỢP'!$C$4:$P$84,14,0)</f>
        <v>#N/A</v>
      </c>
      <c r="C3" s="269" t="s">
        <v>148</v>
      </c>
      <c r="D3" s="270" t="e">
        <f>VLOOKUP(C3,'TỔNG HỢP'!$C$4:$P$84,3,0)</f>
        <v>#N/A</v>
      </c>
      <c r="E3" s="271"/>
      <c r="F3" s="272">
        <f>SUM(F4:F889)</f>
        <v>0</v>
      </c>
      <c r="G3" s="270" t="e">
        <f>D3-F3</f>
        <v>#N/A</v>
      </c>
      <c r="H3" s="273"/>
      <c r="I3" s="267"/>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43"/>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1312</v>
      </c>
      <c r="C21" s="260"/>
      <c r="D21" s="244"/>
      <c r="E21" s="275">
        <v>15054546</v>
      </c>
      <c r="F21" s="275"/>
      <c r="G21" s="243"/>
      <c r="H21" s="276">
        <v>45378</v>
      </c>
      <c r="I21" s="242" t="s">
        <v>900</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1313</v>
      </c>
      <c r="C22" s="260"/>
      <c r="D22" s="244"/>
      <c r="E22" s="275">
        <f>22368000/1.08</f>
        <v>20711111.111111108</v>
      </c>
      <c r="F22" s="275"/>
      <c r="G22" s="243"/>
      <c r="H22" s="276">
        <v>45401</v>
      </c>
      <c r="I22" s="242" t="s">
        <v>900</v>
      </c>
      <c r="J22" s="243"/>
      <c r="K22" s="243"/>
      <c r="L22" s="243"/>
      <c r="M22" s="243"/>
      <c r="N22" s="243"/>
      <c r="O22" s="243"/>
      <c r="P22" s="243"/>
      <c r="Q22" s="243"/>
      <c r="R22" s="243"/>
      <c r="S22" s="243"/>
      <c r="T22" s="243"/>
      <c r="U22" s="243"/>
      <c r="V22" s="243"/>
      <c r="W22" s="243"/>
      <c r="X22" s="243"/>
      <c r="Y22" s="243"/>
      <c r="Z22" s="243"/>
    </row>
    <row r="23" spans="1:26" ht="15.75" customHeight="1" x14ac:dyDescent="0.25">
      <c r="A23" s="301">
        <v>3</v>
      </c>
      <c r="B23" s="296" t="s">
        <v>1314</v>
      </c>
      <c r="C23" s="296"/>
      <c r="D23" s="296"/>
      <c r="E23" s="451">
        <v>10240000</v>
      </c>
      <c r="F23" s="451"/>
      <c r="G23" s="296"/>
      <c r="H23" s="300">
        <v>45458</v>
      </c>
      <c r="I23" s="242" t="s">
        <v>900</v>
      </c>
      <c r="J23" s="296"/>
      <c r="K23" s="296"/>
      <c r="L23" s="296"/>
      <c r="M23" s="296"/>
      <c r="N23" s="296"/>
      <c r="O23" s="296"/>
      <c r="P23" s="296"/>
      <c r="Q23" s="296"/>
      <c r="R23" s="296"/>
      <c r="S23" s="296"/>
      <c r="T23" s="296"/>
      <c r="U23" s="296"/>
      <c r="V23" s="296"/>
      <c r="W23" s="296"/>
      <c r="X23" s="296"/>
      <c r="Y23" s="296"/>
      <c r="Z23" s="296"/>
    </row>
    <row r="24" spans="1:26" ht="15.75" customHeight="1" x14ac:dyDescent="0.25">
      <c r="A24" s="301"/>
      <c r="B24" s="296"/>
      <c r="C24" s="296"/>
      <c r="D24" s="296"/>
      <c r="E24" s="451"/>
      <c r="F24" s="451"/>
      <c r="G24" s="296"/>
      <c r="H24" s="300"/>
      <c r="I24" s="301"/>
      <c r="J24" s="296"/>
      <c r="K24" s="296"/>
      <c r="L24" s="296"/>
      <c r="M24" s="296"/>
      <c r="N24" s="296"/>
      <c r="O24" s="296"/>
      <c r="P24" s="296"/>
      <c r="Q24" s="296"/>
      <c r="R24" s="296"/>
      <c r="S24" s="296"/>
      <c r="T24" s="296"/>
      <c r="U24" s="296"/>
      <c r="V24" s="296"/>
      <c r="W24" s="296"/>
      <c r="X24" s="296"/>
      <c r="Y24" s="296"/>
      <c r="Z24" s="296"/>
    </row>
    <row r="25" spans="1:26" ht="15.75" customHeight="1" x14ac:dyDescent="0.25">
      <c r="A25" s="301"/>
      <c r="B25" s="296"/>
      <c r="C25" s="296"/>
      <c r="D25" s="296"/>
      <c r="E25" s="451"/>
      <c r="F25" s="451"/>
      <c r="G25" s="296"/>
      <c r="H25" s="300"/>
      <c r="I25" s="301"/>
      <c r="J25" s="296"/>
      <c r="K25" s="296"/>
      <c r="L25" s="296"/>
      <c r="M25" s="296"/>
      <c r="N25" s="296"/>
      <c r="O25" s="296"/>
      <c r="P25" s="296"/>
      <c r="Q25" s="296"/>
      <c r="R25" s="296"/>
      <c r="S25" s="296"/>
      <c r="T25" s="296"/>
      <c r="U25" s="296"/>
      <c r="V25" s="296"/>
      <c r="W25" s="296"/>
      <c r="X25" s="296"/>
      <c r="Y25" s="296"/>
      <c r="Z25" s="296"/>
    </row>
    <row r="26" spans="1:26" ht="15.75" customHeight="1" x14ac:dyDescent="0.25">
      <c r="A26" s="301"/>
      <c r="B26" s="296"/>
      <c r="C26" s="296"/>
      <c r="D26" s="296"/>
      <c r="E26" s="451"/>
      <c r="F26" s="451"/>
      <c r="G26" s="296"/>
      <c r="H26" s="300"/>
      <c r="I26" s="301"/>
      <c r="J26" s="296"/>
      <c r="K26" s="296"/>
      <c r="L26" s="296"/>
      <c r="M26" s="296"/>
      <c r="N26" s="296"/>
      <c r="O26" s="296"/>
      <c r="P26" s="296"/>
      <c r="Q26" s="296"/>
      <c r="R26" s="296"/>
      <c r="S26" s="296"/>
      <c r="T26" s="296"/>
      <c r="U26" s="296"/>
      <c r="V26" s="296"/>
      <c r="W26" s="296"/>
      <c r="X26" s="296"/>
      <c r="Y26" s="296"/>
      <c r="Z26" s="296"/>
    </row>
    <row r="27" spans="1:26" ht="15.75" customHeight="1" x14ac:dyDescent="0.25">
      <c r="A27" s="301"/>
      <c r="B27" s="296"/>
      <c r="C27" s="296"/>
      <c r="D27" s="296"/>
      <c r="E27" s="451"/>
      <c r="F27" s="451"/>
      <c r="G27" s="296"/>
      <c r="H27" s="300"/>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301"/>
      <c r="B28" s="296"/>
      <c r="C28" s="296"/>
      <c r="D28" s="296"/>
      <c r="E28" s="451"/>
      <c r="F28" s="451"/>
      <c r="G28" s="296"/>
      <c r="H28" s="300"/>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301"/>
      <c r="B29" s="296"/>
      <c r="C29" s="296"/>
      <c r="D29" s="296"/>
      <c r="E29" s="451"/>
      <c r="F29" s="451"/>
      <c r="G29" s="296"/>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301"/>
      <c r="B30" s="296"/>
      <c r="C30" s="296"/>
      <c r="D30" s="296"/>
      <c r="E30" s="451"/>
      <c r="F30" s="451"/>
      <c r="G30" s="296"/>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301"/>
      <c r="B31" s="296"/>
      <c r="C31" s="296"/>
      <c r="D31" s="296"/>
      <c r="E31" s="451"/>
      <c r="F31" s="451"/>
      <c r="G31" s="296"/>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301"/>
      <c r="B32" s="296"/>
      <c r="C32" s="296"/>
      <c r="D32" s="296"/>
      <c r="E32" s="451"/>
      <c r="F32" s="451"/>
      <c r="G32" s="296"/>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301"/>
      <c r="B33" s="296"/>
      <c r="C33" s="296"/>
      <c r="D33" s="296"/>
      <c r="E33" s="451"/>
      <c r="F33" s="451"/>
      <c r="G33" s="296"/>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301"/>
      <c r="B34" s="296"/>
      <c r="C34" s="296"/>
      <c r="D34" s="296"/>
      <c r="E34" s="451"/>
      <c r="F34" s="451"/>
      <c r="G34" s="296"/>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301"/>
      <c r="B35" s="296"/>
      <c r="C35" s="296"/>
      <c r="D35" s="296"/>
      <c r="E35" s="451"/>
      <c r="F35" s="451"/>
      <c r="G35" s="296"/>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301"/>
      <c r="B36" s="296"/>
      <c r="C36" s="296"/>
      <c r="D36" s="296"/>
      <c r="E36" s="451"/>
      <c r="F36" s="451"/>
      <c r="G36" s="296"/>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301"/>
      <c r="B37" s="296"/>
      <c r="C37" s="296"/>
      <c r="D37" s="296"/>
      <c r="E37" s="451"/>
      <c r="F37" s="451"/>
      <c r="G37" s="296"/>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301"/>
      <c r="B38" s="296"/>
      <c r="C38" s="296"/>
      <c r="D38" s="296"/>
      <c r="E38" s="451"/>
      <c r="F38" s="451"/>
      <c r="G38" s="296"/>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301"/>
      <c r="B39" s="296"/>
      <c r="C39" s="296"/>
      <c r="D39" s="296"/>
      <c r="E39" s="451"/>
      <c r="F39" s="451"/>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301"/>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301"/>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301"/>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296"/>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296"/>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400-000000000000}"/>
  </hyperlinks>
  <pageMargins left="0.7" right="0.7" top="0.75" bottom="0.75" header="0" footer="0"/>
  <pageSetup paperSize="9" fitToWidth="0" fitToHeight="0"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Z1000"/>
  <sheetViews>
    <sheetView workbookViewId="0">
      <selection activeCell="J2" sqref="J2"/>
    </sheetView>
  </sheetViews>
  <sheetFormatPr defaultColWidth="14" defaultRowHeight="15" customHeight="1" x14ac:dyDescent="0.25"/>
  <cols>
    <col min="1" max="1" width="9.42578125" customWidth="1"/>
    <col min="2" max="2" width="62"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11" width="12.28515625" customWidth="1"/>
    <col min="12" max="26" width="8.7109375" customWidth="1"/>
  </cols>
  <sheetData>
    <row r="1" spans="1:26" x14ac:dyDescent="0.25">
      <c r="A1" s="265"/>
      <c r="F1" s="55"/>
      <c r="H1" s="300"/>
      <c r="I1" s="265"/>
    </row>
    <row r="2" spans="1:26" ht="31.5" x14ac:dyDescent="0.25">
      <c r="A2" s="246" t="s">
        <v>281</v>
      </c>
      <c r="B2" s="246" t="s">
        <v>282</v>
      </c>
      <c r="C2" s="247" t="s">
        <v>283</v>
      </c>
      <c r="D2" s="248" t="s">
        <v>417</v>
      </c>
      <c r="E2" s="249" t="s">
        <v>418</v>
      </c>
      <c r="F2" s="266" t="s">
        <v>286</v>
      </c>
      <c r="G2" s="250" t="s">
        <v>420</v>
      </c>
      <c r="H2" s="48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e">
        <f>VLOOKUP(C3,'TỔNG HỢP'!$C$4:$P$84,14,0)</f>
        <v>#N/A</v>
      </c>
      <c r="C3" s="307" t="s">
        <v>151</v>
      </c>
      <c r="D3" s="280" t="e">
        <f>VLOOKUP(C3,'TỔNG HỢP'!$C$4:$P$84,3,0)</f>
        <v>#N/A</v>
      </c>
      <c r="E3" s="281"/>
      <c r="F3" s="285">
        <f>SUM(F4:F889)</f>
        <v>0</v>
      </c>
      <c r="G3" s="281"/>
      <c r="H3" s="282"/>
      <c r="I3" s="278"/>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75"/>
      <c r="F4" s="275"/>
      <c r="G4" s="243"/>
      <c r="H4" s="300"/>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300"/>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300"/>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300"/>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300"/>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300"/>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300"/>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300"/>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300"/>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300"/>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300"/>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300"/>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300"/>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300"/>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300"/>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300"/>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300"/>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1315</v>
      </c>
      <c r="C21" s="260"/>
      <c r="D21" s="244"/>
      <c r="E21" s="275">
        <v>2666909</v>
      </c>
      <c r="F21" s="275"/>
      <c r="G21" s="243"/>
      <c r="H21" s="300"/>
      <c r="I21" s="242"/>
      <c r="J21" s="243" t="s">
        <v>346</v>
      </c>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1316</v>
      </c>
      <c r="C22" s="260"/>
      <c r="D22" s="244"/>
      <c r="E22" s="275">
        <v>8395000</v>
      </c>
      <c r="F22" s="275"/>
      <c r="G22" s="243"/>
      <c r="H22" s="300">
        <v>45481</v>
      </c>
      <c r="I22" s="242" t="s">
        <v>806</v>
      </c>
      <c r="J22" s="243"/>
      <c r="K22" s="243"/>
      <c r="L22" s="243"/>
      <c r="M22" s="243"/>
      <c r="N22" s="243"/>
      <c r="O22" s="243"/>
      <c r="P22" s="243"/>
      <c r="Q22" s="243"/>
      <c r="R22" s="243"/>
      <c r="S22" s="243"/>
      <c r="T22" s="243"/>
      <c r="U22" s="243"/>
      <c r="V22" s="243"/>
      <c r="W22" s="243"/>
      <c r="X22" s="243"/>
      <c r="Y22" s="243"/>
      <c r="Z22" s="243"/>
    </row>
    <row r="23" spans="1:26" ht="15.75" customHeight="1" x14ac:dyDescent="0.25">
      <c r="A23" s="265">
        <v>3</v>
      </c>
      <c r="B23" s="296" t="s">
        <v>1317</v>
      </c>
      <c r="C23" s="296"/>
      <c r="D23" s="296"/>
      <c r="E23" s="451">
        <v>3456000</v>
      </c>
      <c r="F23" s="451"/>
      <c r="G23" s="296"/>
      <c r="H23" s="300">
        <v>45481</v>
      </c>
      <c r="I23" s="301" t="s">
        <v>306</v>
      </c>
      <c r="J23" s="19" t="s">
        <v>1318</v>
      </c>
      <c r="K23" s="451">
        <v>10077000</v>
      </c>
    </row>
    <row r="24" spans="1:26" ht="15.75" customHeight="1" x14ac:dyDescent="0.25">
      <c r="A24" s="265"/>
      <c r="B24" s="19" t="s">
        <v>1319</v>
      </c>
      <c r="E24" s="55">
        <v>42792000</v>
      </c>
      <c r="F24" s="55"/>
      <c r="H24" s="300">
        <v>45484</v>
      </c>
      <c r="I24" s="265" t="s">
        <v>442</v>
      </c>
    </row>
    <row r="25" spans="1:26" ht="15.75" customHeight="1" x14ac:dyDescent="0.25">
      <c r="A25" s="265"/>
      <c r="E25" s="55"/>
      <c r="F25" s="55"/>
      <c r="H25" s="300"/>
      <c r="I25" s="265"/>
    </row>
    <row r="26" spans="1:26" ht="15.75" customHeight="1" x14ac:dyDescent="0.25">
      <c r="A26" s="265"/>
      <c r="E26" s="55"/>
      <c r="F26" s="55"/>
      <c r="H26" s="300"/>
      <c r="I26" s="265"/>
    </row>
    <row r="27" spans="1:26" ht="15.75" customHeight="1" x14ac:dyDescent="0.25">
      <c r="A27" s="265"/>
      <c r="E27" s="55"/>
      <c r="F27" s="55"/>
      <c r="H27" s="300"/>
      <c r="I27" s="265"/>
    </row>
    <row r="28" spans="1:26" ht="15.75" customHeight="1" x14ac:dyDescent="0.25">
      <c r="A28" s="265"/>
      <c r="E28" s="55"/>
      <c r="F28" s="55"/>
      <c r="H28" s="300"/>
      <c r="I28" s="265"/>
    </row>
    <row r="29" spans="1:26" ht="15.75" customHeight="1" x14ac:dyDescent="0.25">
      <c r="A29" s="265"/>
      <c r="E29" s="55"/>
      <c r="F29" s="55"/>
      <c r="H29" s="300"/>
      <c r="I29" s="265"/>
    </row>
    <row r="30" spans="1:26" ht="15.75" customHeight="1" x14ac:dyDescent="0.25">
      <c r="A30" s="265"/>
      <c r="E30" s="55"/>
      <c r="F30" s="55"/>
      <c r="H30" s="300"/>
      <c r="I30" s="265"/>
    </row>
    <row r="31" spans="1:26" ht="15.75" customHeight="1" x14ac:dyDescent="0.25">
      <c r="A31" s="265"/>
      <c r="E31" s="55"/>
      <c r="F31" s="55"/>
      <c r="H31" s="300"/>
      <c r="I31" s="265"/>
    </row>
    <row r="32" spans="1:26" ht="15.75" customHeight="1" x14ac:dyDescent="0.25">
      <c r="A32" s="265"/>
      <c r="E32" s="55"/>
      <c r="F32" s="55"/>
      <c r="H32" s="300"/>
      <c r="I32" s="265"/>
    </row>
    <row r="33" spans="1:9" ht="15.75" customHeight="1" x14ac:dyDescent="0.25">
      <c r="A33" s="265"/>
      <c r="E33" s="55"/>
      <c r="F33" s="55"/>
      <c r="H33" s="300"/>
      <c r="I33" s="265"/>
    </row>
    <row r="34" spans="1:9" ht="15.75" customHeight="1" x14ac:dyDescent="0.25">
      <c r="A34" s="265"/>
      <c r="E34" s="55"/>
      <c r="F34" s="55"/>
      <c r="H34" s="300"/>
      <c r="I34" s="265"/>
    </row>
    <row r="35" spans="1:9" ht="15.75" customHeight="1" x14ac:dyDescent="0.25">
      <c r="A35" s="265"/>
      <c r="E35" s="55"/>
      <c r="F35" s="55"/>
      <c r="H35" s="300"/>
      <c r="I35" s="265"/>
    </row>
    <row r="36" spans="1:9" ht="15.75" customHeight="1" x14ac:dyDescent="0.25">
      <c r="A36" s="265"/>
      <c r="E36" s="55"/>
      <c r="F36" s="55"/>
      <c r="H36" s="300"/>
      <c r="I36" s="265"/>
    </row>
    <row r="37" spans="1:9" ht="15.75" customHeight="1" x14ac:dyDescent="0.25">
      <c r="A37" s="265"/>
      <c r="E37" s="55"/>
      <c r="F37" s="55"/>
      <c r="H37" s="300"/>
      <c r="I37" s="265"/>
    </row>
    <row r="38" spans="1:9" ht="15.75" customHeight="1" x14ac:dyDescent="0.25">
      <c r="A38" s="265"/>
      <c r="E38" s="55"/>
      <c r="F38" s="55"/>
      <c r="H38" s="300"/>
      <c r="I38" s="265"/>
    </row>
    <row r="39" spans="1:9" ht="15.75" customHeight="1" x14ac:dyDescent="0.25">
      <c r="A39" s="265"/>
      <c r="E39" s="55"/>
      <c r="F39" s="55"/>
      <c r="H39" s="300"/>
      <c r="I39" s="265"/>
    </row>
    <row r="40" spans="1:9" ht="15.75" customHeight="1" x14ac:dyDescent="0.25">
      <c r="A40" s="265"/>
      <c r="E40" s="55"/>
      <c r="F40" s="55"/>
      <c r="H40" s="300"/>
      <c r="I40" s="265"/>
    </row>
    <row r="41" spans="1:9" ht="15.75" customHeight="1" x14ac:dyDescent="0.25">
      <c r="A41" s="265"/>
      <c r="E41" s="55"/>
      <c r="F41" s="55"/>
      <c r="H41" s="300"/>
      <c r="I41" s="265"/>
    </row>
    <row r="42" spans="1:9" ht="15.75" customHeight="1" x14ac:dyDescent="0.25">
      <c r="A42" s="265"/>
      <c r="E42" s="55"/>
      <c r="F42" s="55"/>
      <c r="H42" s="300"/>
      <c r="I42" s="265"/>
    </row>
    <row r="43" spans="1:9" ht="15.75" customHeight="1" x14ac:dyDescent="0.25">
      <c r="A43" s="265"/>
      <c r="E43" s="55"/>
      <c r="F43" s="55"/>
      <c r="H43" s="300"/>
      <c r="I43" s="265"/>
    </row>
    <row r="44" spans="1:9" ht="15.75" customHeight="1" x14ac:dyDescent="0.25">
      <c r="A44" s="265"/>
      <c r="E44" s="55"/>
      <c r="F44" s="55"/>
      <c r="H44" s="300"/>
      <c r="I44" s="265"/>
    </row>
    <row r="45" spans="1:9" ht="15.75" customHeight="1" x14ac:dyDescent="0.25">
      <c r="A45" s="265"/>
      <c r="E45" s="55"/>
      <c r="F45" s="55"/>
      <c r="H45" s="300"/>
      <c r="I45" s="265"/>
    </row>
    <row r="46" spans="1:9" ht="15.75" customHeight="1" x14ac:dyDescent="0.25">
      <c r="A46" s="265"/>
      <c r="E46" s="55"/>
      <c r="F46" s="55"/>
      <c r="H46" s="300"/>
      <c r="I46" s="265"/>
    </row>
    <row r="47" spans="1:9" ht="15.75" customHeight="1" x14ac:dyDescent="0.25">
      <c r="A47" s="265"/>
      <c r="E47" s="55"/>
      <c r="F47" s="55"/>
      <c r="H47" s="300"/>
      <c r="I47" s="265"/>
    </row>
    <row r="48" spans="1:9" ht="15.75" customHeight="1" x14ac:dyDescent="0.25">
      <c r="A48" s="265"/>
      <c r="E48" s="55"/>
      <c r="F48" s="55"/>
      <c r="H48" s="300"/>
      <c r="I48" s="265"/>
    </row>
    <row r="49" spans="1:9" ht="15.75" customHeight="1" x14ac:dyDescent="0.25">
      <c r="A49" s="265"/>
      <c r="E49" s="55"/>
      <c r="F49" s="55"/>
      <c r="H49" s="300"/>
      <c r="I49" s="265"/>
    </row>
    <row r="50" spans="1:9" ht="15.75" customHeight="1" x14ac:dyDescent="0.25">
      <c r="A50" s="265"/>
      <c r="E50" s="55"/>
      <c r="F50" s="55"/>
      <c r="H50" s="300"/>
      <c r="I50" s="265"/>
    </row>
    <row r="51" spans="1:9" ht="15.75" customHeight="1" x14ac:dyDescent="0.25">
      <c r="A51" s="265"/>
      <c r="E51" s="55"/>
      <c r="F51" s="55"/>
      <c r="H51" s="300"/>
      <c r="I51" s="265"/>
    </row>
    <row r="52" spans="1:9" ht="15.75" customHeight="1" x14ac:dyDescent="0.25">
      <c r="A52" s="265"/>
      <c r="E52" s="55"/>
      <c r="F52" s="55"/>
      <c r="H52" s="300"/>
      <c r="I52" s="265"/>
    </row>
    <row r="53" spans="1:9" ht="15.75" customHeight="1" x14ac:dyDescent="0.25">
      <c r="A53" s="265"/>
      <c r="E53" s="55"/>
      <c r="F53" s="55"/>
      <c r="H53" s="300"/>
      <c r="I53" s="265"/>
    </row>
    <row r="54" spans="1:9" ht="15.75" customHeight="1" x14ac:dyDescent="0.25">
      <c r="A54" s="265"/>
      <c r="E54" s="55"/>
      <c r="F54" s="55"/>
      <c r="H54" s="300"/>
      <c r="I54" s="265"/>
    </row>
    <row r="55" spans="1:9" ht="15.75" customHeight="1" x14ac:dyDescent="0.25">
      <c r="A55" s="265"/>
      <c r="E55" s="55"/>
      <c r="F55" s="55"/>
      <c r="H55" s="300"/>
      <c r="I55" s="265"/>
    </row>
    <row r="56" spans="1:9" ht="15.75" customHeight="1" x14ac:dyDescent="0.25">
      <c r="A56" s="265"/>
      <c r="E56" s="55"/>
      <c r="F56" s="55"/>
      <c r="H56" s="300"/>
      <c r="I56" s="265"/>
    </row>
    <row r="57" spans="1:9" ht="15.75" customHeight="1" x14ac:dyDescent="0.25">
      <c r="A57" s="265"/>
      <c r="E57" s="55"/>
      <c r="F57" s="55"/>
      <c r="H57" s="300"/>
      <c r="I57" s="265"/>
    </row>
    <row r="58" spans="1:9" ht="15.75" customHeight="1" x14ac:dyDescent="0.25">
      <c r="A58" s="265"/>
      <c r="E58" s="55"/>
      <c r="F58" s="55"/>
      <c r="H58" s="300"/>
      <c r="I58" s="265"/>
    </row>
    <row r="59" spans="1:9" ht="15.75" customHeight="1" x14ac:dyDescent="0.25">
      <c r="A59" s="265"/>
      <c r="E59" s="55"/>
      <c r="F59" s="55"/>
      <c r="H59" s="300"/>
      <c r="I59" s="265"/>
    </row>
    <row r="60" spans="1:9" ht="15.75" customHeight="1" x14ac:dyDescent="0.25">
      <c r="A60" s="265"/>
      <c r="E60" s="55"/>
      <c r="F60" s="55"/>
      <c r="H60" s="300"/>
      <c r="I60" s="265"/>
    </row>
    <row r="61" spans="1:9" ht="15.75" customHeight="1" x14ac:dyDescent="0.25">
      <c r="A61" s="265"/>
      <c r="E61" s="55"/>
      <c r="F61" s="55"/>
      <c r="H61" s="300"/>
      <c r="I61" s="265"/>
    </row>
    <row r="62" spans="1:9" ht="15.75" customHeight="1" x14ac:dyDescent="0.25">
      <c r="A62" s="265"/>
      <c r="E62" s="55"/>
      <c r="F62" s="55"/>
      <c r="H62" s="300"/>
      <c r="I62" s="265"/>
    </row>
    <row r="63" spans="1:9" ht="15.75" customHeight="1" x14ac:dyDescent="0.25">
      <c r="A63" s="265"/>
      <c r="E63" s="55"/>
      <c r="F63" s="55"/>
      <c r="H63" s="300"/>
      <c r="I63" s="265"/>
    </row>
    <row r="64" spans="1:9" ht="15.75" customHeight="1" x14ac:dyDescent="0.25">
      <c r="A64" s="265"/>
      <c r="E64" s="55"/>
      <c r="F64" s="55"/>
      <c r="H64" s="300"/>
      <c r="I64" s="265"/>
    </row>
    <row r="65" spans="1:9" ht="15.75" customHeight="1" x14ac:dyDescent="0.25">
      <c r="A65" s="265"/>
      <c r="E65" s="55"/>
      <c r="F65" s="55"/>
      <c r="H65" s="300"/>
      <c r="I65" s="265"/>
    </row>
    <row r="66" spans="1:9" ht="15.75" customHeight="1" x14ac:dyDescent="0.25">
      <c r="A66" s="265"/>
      <c r="E66" s="55"/>
      <c r="F66" s="55"/>
      <c r="H66" s="300"/>
      <c r="I66" s="265"/>
    </row>
    <row r="67" spans="1:9" ht="15.75" customHeight="1" x14ac:dyDescent="0.25">
      <c r="A67" s="265"/>
      <c r="E67" s="55"/>
      <c r="F67" s="55"/>
      <c r="H67" s="300"/>
      <c r="I67" s="265"/>
    </row>
    <row r="68" spans="1:9" ht="15.75" customHeight="1" x14ac:dyDescent="0.25">
      <c r="A68" s="265"/>
      <c r="E68" s="55"/>
      <c r="F68" s="55"/>
      <c r="H68" s="300"/>
      <c r="I68" s="265"/>
    </row>
    <row r="69" spans="1:9" ht="15.75" customHeight="1" x14ac:dyDescent="0.25">
      <c r="A69" s="265"/>
      <c r="E69" s="55"/>
      <c r="F69" s="55"/>
      <c r="H69" s="300"/>
      <c r="I69" s="265"/>
    </row>
    <row r="70" spans="1:9" ht="15.75" customHeight="1" x14ac:dyDescent="0.25">
      <c r="A70" s="265"/>
      <c r="E70" s="55"/>
      <c r="F70" s="55"/>
      <c r="H70" s="300"/>
      <c r="I70" s="265"/>
    </row>
    <row r="71" spans="1:9" ht="15.75" customHeight="1" x14ac:dyDescent="0.25">
      <c r="A71" s="265"/>
      <c r="E71" s="55"/>
      <c r="F71" s="55"/>
      <c r="H71" s="300"/>
      <c r="I71" s="265"/>
    </row>
    <row r="72" spans="1:9" ht="15.75" customHeight="1" x14ac:dyDescent="0.25">
      <c r="A72" s="265"/>
      <c r="E72" s="55"/>
      <c r="F72" s="55"/>
      <c r="H72" s="300"/>
      <c r="I72" s="265"/>
    </row>
    <row r="73" spans="1:9" ht="15.75" customHeight="1" x14ac:dyDescent="0.25">
      <c r="A73" s="265"/>
      <c r="E73" s="55"/>
      <c r="F73" s="55"/>
      <c r="H73" s="300"/>
      <c r="I73" s="265"/>
    </row>
    <row r="74" spans="1:9" ht="15.75" customHeight="1" x14ac:dyDescent="0.25">
      <c r="A74" s="265"/>
      <c r="E74" s="55"/>
      <c r="F74" s="55"/>
      <c r="H74" s="300"/>
      <c r="I74" s="265"/>
    </row>
    <row r="75" spans="1:9" ht="15.75" customHeight="1" x14ac:dyDescent="0.25">
      <c r="A75" s="265"/>
      <c r="E75" s="55"/>
      <c r="F75" s="55"/>
      <c r="H75" s="300"/>
      <c r="I75" s="265"/>
    </row>
    <row r="76" spans="1:9" ht="15.75" customHeight="1" x14ac:dyDescent="0.25">
      <c r="A76" s="265"/>
      <c r="E76" s="55"/>
      <c r="F76" s="55"/>
      <c r="H76" s="300"/>
      <c r="I76" s="265"/>
    </row>
    <row r="77" spans="1:9" ht="15.75" customHeight="1" x14ac:dyDescent="0.25">
      <c r="A77" s="265"/>
      <c r="E77" s="55"/>
      <c r="F77" s="55"/>
      <c r="H77" s="300"/>
      <c r="I77" s="265"/>
    </row>
    <row r="78" spans="1:9" ht="15.75" customHeight="1" x14ac:dyDescent="0.25">
      <c r="A78" s="265"/>
      <c r="E78" s="55"/>
      <c r="F78" s="55"/>
      <c r="H78" s="300"/>
      <c r="I78" s="265"/>
    </row>
    <row r="79" spans="1:9" ht="15.75" customHeight="1" x14ac:dyDescent="0.25">
      <c r="A79" s="265"/>
      <c r="E79" s="55"/>
      <c r="F79" s="55"/>
      <c r="H79" s="300"/>
      <c r="I79" s="265"/>
    </row>
    <row r="80" spans="1:9" ht="15.75" customHeight="1" x14ac:dyDescent="0.25">
      <c r="A80" s="265"/>
      <c r="E80" s="55"/>
      <c r="F80" s="55"/>
      <c r="H80" s="300"/>
      <c r="I80" s="265"/>
    </row>
    <row r="81" spans="1:9" ht="15.75" customHeight="1" x14ac:dyDescent="0.25">
      <c r="A81" s="265"/>
      <c r="E81" s="55"/>
      <c r="F81" s="55"/>
      <c r="H81" s="300"/>
      <c r="I81" s="265"/>
    </row>
    <row r="82" spans="1:9" ht="15.75" customHeight="1" x14ac:dyDescent="0.25">
      <c r="A82" s="265"/>
      <c r="E82" s="55"/>
      <c r="F82" s="55"/>
      <c r="H82" s="300"/>
      <c r="I82" s="265"/>
    </row>
    <row r="83" spans="1:9" ht="15.75" customHeight="1" x14ac:dyDescent="0.25">
      <c r="A83" s="265"/>
      <c r="E83" s="55"/>
      <c r="F83" s="55"/>
      <c r="H83" s="300"/>
      <c r="I83" s="265"/>
    </row>
    <row r="84" spans="1:9" ht="15.75" customHeight="1" x14ac:dyDescent="0.25">
      <c r="A84" s="265"/>
      <c r="E84" s="55"/>
      <c r="F84" s="55"/>
      <c r="H84" s="300"/>
      <c r="I84" s="265"/>
    </row>
    <row r="85" spans="1:9" ht="15.75" customHeight="1" x14ac:dyDescent="0.25">
      <c r="A85" s="265"/>
      <c r="E85" s="55"/>
      <c r="F85" s="55"/>
      <c r="H85" s="300"/>
      <c r="I85" s="265"/>
    </row>
    <row r="86" spans="1:9" ht="15.75" customHeight="1" x14ac:dyDescent="0.25">
      <c r="A86" s="265"/>
      <c r="E86" s="55"/>
      <c r="F86" s="55"/>
      <c r="H86" s="300"/>
      <c r="I86" s="265"/>
    </row>
    <row r="87" spans="1:9" ht="15.75" customHeight="1" x14ac:dyDescent="0.25">
      <c r="A87" s="265"/>
      <c r="E87" s="55"/>
      <c r="F87" s="55"/>
      <c r="H87" s="300"/>
      <c r="I87" s="265"/>
    </row>
    <row r="88" spans="1:9" ht="15.75" customHeight="1" x14ac:dyDescent="0.25">
      <c r="A88" s="265"/>
      <c r="E88" s="55"/>
      <c r="F88" s="55"/>
      <c r="H88" s="300"/>
      <c r="I88" s="265"/>
    </row>
    <row r="89" spans="1:9" ht="15.75" customHeight="1" x14ac:dyDescent="0.25">
      <c r="A89" s="265"/>
      <c r="E89" s="55"/>
      <c r="F89" s="55"/>
      <c r="H89" s="300"/>
      <c r="I89" s="265"/>
    </row>
    <row r="90" spans="1:9" ht="15.75" customHeight="1" x14ac:dyDescent="0.25">
      <c r="A90" s="265"/>
      <c r="E90" s="55"/>
      <c r="F90" s="55"/>
      <c r="H90" s="300"/>
      <c r="I90" s="265"/>
    </row>
    <row r="91" spans="1:9" ht="15.75" customHeight="1" x14ac:dyDescent="0.25">
      <c r="A91" s="265"/>
      <c r="E91" s="55"/>
      <c r="F91" s="55"/>
      <c r="H91" s="300"/>
      <c r="I91" s="265"/>
    </row>
    <row r="92" spans="1:9" ht="15.75" customHeight="1" x14ac:dyDescent="0.25">
      <c r="A92" s="265"/>
      <c r="E92" s="55"/>
      <c r="F92" s="55"/>
      <c r="H92" s="300"/>
      <c r="I92" s="265"/>
    </row>
    <row r="93" spans="1:9" ht="15.75" customHeight="1" x14ac:dyDescent="0.25">
      <c r="A93" s="265"/>
      <c r="E93" s="55"/>
      <c r="F93" s="55"/>
      <c r="H93" s="300"/>
      <c r="I93" s="265"/>
    </row>
    <row r="94" spans="1:9" ht="15.75" customHeight="1" x14ac:dyDescent="0.25">
      <c r="A94" s="265"/>
      <c r="E94" s="55"/>
      <c r="F94" s="55"/>
      <c r="H94" s="300"/>
      <c r="I94" s="265"/>
    </row>
    <row r="95" spans="1:9" ht="15.75" customHeight="1" x14ac:dyDescent="0.25">
      <c r="A95" s="265"/>
      <c r="E95" s="55"/>
      <c r="F95" s="55"/>
      <c r="H95" s="300"/>
      <c r="I95" s="265"/>
    </row>
    <row r="96" spans="1:9" ht="15.75" customHeight="1" x14ac:dyDescent="0.25">
      <c r="A96" s="265"/>
      <c r="E96" s="55"/>
      <c r="F96" s="55"/>
      <c r="H96" s="300"/>
      <c r="I96" s="265"/>
    </row>
    <row r="97" spans="1:9" ht="15.75" customHeight="1" x14ac:dyDescent="0.25">
      <c r="A97" s="265"/>
      <c r="E97" s="55"/>
      <c r="F97" s="55"/>
      <c r="H97" s="300"/>
      <c r="I97" s="265"/>
    </row>
    <row r="98" spans="1:9" ht="15.75" customHeight="1" x14ac:dyDescent="0.25">
      <c r="A98" s="265"/>
      <c r="E98" s="55"/>
      <c r="F98" s="55"/>
      <c r="H98" s="300"/>
      <c r="I98" s="265"/>
    </row>
    <row r="99" spans="1:9" ht="15.75" customHeight="1" x14ac:dyDescent="0.25">
      <c r="A99" s="265"/>
      <c r="E99" s="55"/>
      <c r="F99" s="55"/>
      <c r="H99" s="300"/>
      <c r="I99" s="265"/>
    </row>
    <row r="100" spans="1:9" ht="15.75" customHeight="1" x14ac:dyDescent="0.25">
      <c r="A100" s="265"/>
      <c r="E100" s="55"/>
      <c r="F100" s="55"/>
      <c r="H100" s="300"/>
      <c r="I100" s="265"/>
    </row>
    <row r="101" spans="1:9" ht="15.75" customHeight="1" x14ac:dyDescent="0.25">
      <c r="A101" s="265"/>
      <c r="E101" s="55"/>
      <c r="F101" s="55"/>
      <c r="H101" s="300"/>
      <c r="I101" s="265"/>
    </row>
    <row r="102" spans="1:9" ht="15.75" customHeight="1" x14ac:dyDescent="0.25">
      <c r="A102" s="265"/>
      <c r="E102" s="55"/>
      <c r="F102" s="55"/>
      <c r="H102" s="300"/>
      <c r="I102" s="265"/>
    </row>
    <row r="103" spans="1:9" ht="15.75" customHeight="1" x14ac:dyDescent="0.25">
      <c r="A103" s="265"/>
      <c r="E103" s="55"/>
      <c r="F103" s="55"/>
      <c r="H103" s="300"/>
      <c r="I103" s="265"/>
    </row>
    <row r="104" spans="1:9" ht="15.75" customHeight="1" x14ac:dyDescent="0.25">
      <c r="A104" s="265"/>
      <c r="E104" s="55"/>
      <c r="F104" s="55"/>
      <c r="H104" s="300"/>
      <c r="I104" s="265"/>
    </row>
    <row r="105" spans="1:9" ht="15.75" customHeight="1" x14ac:dyDescent="0.25">
      <c r="A105" s="265"/>
      <c r="E105" s="55"/>
      <c r="F105" s="55"/>
      <c r="H105" s="300"/>
      <c r="I105" s="265"/>
    </row>
    <row r="106" spans="1:9" ht="15.75" customHeight="1" x14ac:dyDescent="0.25">
      <c r="A106" s="265"/>
      <c r="E106" s="55"/>
      <c r="F106" s="55"/>
      <c r="H106" s="300"/>
      <c r="I106" s="265"/>
    </row>
    <row r="107" spans="1:9" ht="15.75" customHeight="1" x14ac:dyDescent="0.25">
      <c r="A107" s="265"/>
      <c r="E107" s="55"/>
      <c r="F107" s="55"/>
      <c r="H107" s="300"/>
      <c r="I107" s="265"/>
    </row>
    <row r="108" spans="1:9" ht="15.75" customHeight="1" x14ac:dyDescent="0.25">
      <c r="A108" s="265"/>
      <c r="E108" s="55"/>
      <c r="F108" s="55"/>
      <c r="H108" s="300"/>
      <c r="I108" s="265"/>
    </row>
    <row r="109" spans="1:9" ht="15.75" customHeight="1" x14ac:dyDescent="0.25">
      <c r="A109" s="265"/>
      <c r="E109" s="55"/>
      <c r="F109" s="55"/>
      <c r="H109" s="300"/>
      <c r="I109" s="265"/>
    </row>
    <row r="110" spans="1:9" ht="15.75" customHeight="1" x14ac:dyDescent="0.25">
      <c r="A110" s="265"/>
      <c r="E110" s="55"/>
      <c r="F110" s="55"/>
      <c r="H110" s="300"/>
      <c r="I110" s="265"/>
    </row>
    <row r="111" spans="1:9" ht="15.75" customHeight="1" x14ac:dyDescent="0.25">
      <c r="A111" s="265"/>
      <c r="E111" s="55"/>
      <c r="F111" s="55"/>
      <c r="H111" s="300"/>
      <c r="I111" s="265"/>
    </row>
    <row r="112" spans="1:9" ht="15.75" customHeight="1" x14ac:dyDescent="0.25">
      <c r="A112" s="265"/>
      <c r="E112" s="55"/>
      <c r="F112" s="55"/>
      <c r="H112" s="300"/>
      <c r="I112" s="265"/>
    </row>
    <row r="113" spans="1:9" ht="15.75" customHeight="1" x14ac:dyDescent="0.25">
      <c r="A113" s="265"/>
      <c r="E113" s="55"/>
      <c r="F113" s="55"/>
      <c r="H113" s="300"/>
      <c r="I113" s="265"/>
    </row>
    <row r="114" spans="1:9" ht="15.75" customHeight="1" x14ac:dyDescent="0.25">
      <c r="A114" s="265"/>
      <c r="E114" s="55"/>
      <c r="F114" s="55"/>
      <c r="H114" s="300"/>
      <c r="I114" s="265"/>
    </row>
    <row r="115" spans="1:9" ht="15.75" customHeight="1" x14ac:dyDescent="0.25">
      <c r="A115" s="265"/>
      <c r="E115" s="55"/>
      <c r="F115" s="55"/>
      <c r="H115" s="300"/>
      <c r="I115" s="265"/>
    </row>
    <row r="116" spans="1:9" ht="15.75" customHeight="1" x14ac:dyDescent="0.25">
      <c r="A116" s="265"/>
      <c r="E116" s="55"/>
      <c r="F116" s="55"/>
      <c r="H116" s="300"/>
      <c r="I116" s="265"/>
    </row>
    <row r="117" spans="1:9" ht="15.75" customHeight="1" x14ac:dyDescent="0.25">
      <c r="A117" s="265"/>
      <c r="E117" s="55"/>
      <c r="F117" s="55"/>
      <c r="H117" s="300"/>
      <c r="I117" s="265"/>
    </row>
    <row r="118" spans="1:9" ht="15.75" customHeight="1" x14ac:dyDescent="0.25">
      <c r="A118" s="265"/>
      <c r="E118" s="55"/>
      <c r="F118" s="55"/>
      <c r="H118" s="300"/>
      <c r="I118" s="265"/>
    </row>
    <row r="119" spans="1:9" ht="15.75" customHeight="1" x14ac:dyDescent="0.25">
      <c r="A119" s="265"/>
      <c r="E119" s="55"/>
      <c r="F119" s="55"/>
      <c r="H119" s="300"/>
      <c r="I119" s="265"/>
    </row>
    <row r="120" spans="1:9" ht="15.75" customHeight="1" x14ac:dyDescent="0.25">
      <c r="A120" s="265"/>
      <c r="E120" s="55"/>
      <c r="F120" s="55"/>
      <c r="H120" s="300"/>
      <c r="I120" s="265"/>
    </row>
    <row r="121" spans="1:9" ht="15.75" customHeight="1" x14ac:dyDescent="0.25">
      <c r="A121" s="265"/>
      <c r="E121" s="55"/>
      <c r="F121" s="55"/>
      <c r="H121" s="300"/>
      <c r="I121" s="265"/>
    </row>
    <row r="122" spans="1:9" ht="15.75" customHeight="1" x14ac:dyDescent="0.25">
      <c r="A122" s="265"/>
      <c r="E122" s="55"/>
      <c r="F122" s="55"/>
      <c r="H122" s="300"/>
      <c r="I122" s="265"/>
    </row>
    <row r="123" spans="1:9" ht="15.75" customHeight="1" x14ac:dyDescent="0.25">
      <c r="A123" s="265"/>
      <c r="E123" s="55"/>
      <c r="F123" s="55"/>
      <c r="H123" s="300"/>
      <c r="I123" s="265"/>
    </row>
    <row r="124" spans="1:9" ht="15.75" customHeight="1" x14ac:dyDescent="0.25">
      <c r="A124" s="265"/>
      <c r="E124" s="55"/>
      <c r="F124" s="55"/>
      <c r="H124" s="300"/>
      <c r="I124" s="265"/>
    </row>
    <row r="125" spans="1:9" ht="15.75" customHeight="1" x14ac:dyDescent="0.25">
      <c r="A125" s="265"/>
      <c r="E125" s="55"/>
      <c r="F125" s="55"/>
      <c r="H125" s="300"/>
      <c r="I125" s="265"/>
    </row>
    <row r="126" spans="1:9" ht="15.75" customHeight="1" x14ac:dyDescent="0.25">
      <c r="A126" s="265"/>
      <c r="E126" s="55"/>
      <c r="F126" s="55"/>
      <c r="H126" s="300"/>
      <c r="I126" s="265"/>
    </row>
    <row r="127" spans="1:9" ht="15.75" customHeight="1" x14ac:dyDescent="0.25">
      <c r="A127" s="265"/>
      <c r="E127" s="55"/>
      <c r="F127" s="55"/>
      <c r="H127" s="300"/>
      <c r="I127" s="265"/>
    </row>
    <row r="128" spans="1:9" ht="15.75" customHeight="1" x14ac:dyDescent="0.25">
      <c r="A128" s="265"/>
      <c r="E128" s="55"/>
      <c r="F128" s="55"/>
      <c r="H128" s="300"/>
      <c r="I128" s="265"/>
    </row>
    <row r="129" spans="1:9" ht="15.75" customHeight="1" x14ac:dyDescent="0.25">
      <c r="A129" s="265"/>
      <c r="E129" s="55"/>
      <c r="F129" s="55"/>
      <c r="H129" s="300"/>
      <c r="I129" s="265"/>
    </row>
    <row r="130" spans="1:9" ht="15.75" customHeight="1" x14ac:dyDescent="0.25">
      <c r="A130" s="265"/>
      <c r="E130" s="55"/>
      <c r="F130" s="55"/>
      <c r="H130" s="300"/>
      <c r="I130" s="265"/>
    </row>
    <row r="131" spans="1:9" ht="15.75" customHeight="1" x14ac:dyDescent="0.25">
      <c r="A131" s="265"/>
      <c r="E131" s="55"/>
      <c r="F131" s="55"/>
      <c r="H131" s="300"/>
      <c r="I131" s="265"/>
    </row>
    <row r="132" spans="1:9" ht="15.75" customHeight="1" x14ac:dyDescent="0.25">
      <c r="A132" s="265"/>
      <c r="E132" s="55"/>
      <c r="F132" s="55"/>
      <c r="H132" s="300"/>
      <c r="I132" s="265"/>
    </row>
    <row r="133" spans="1:9" ht="15.75" customHeight="1" x14ac:dyDescent="0.25">
      <c r="A133" s="265"/>
      <c r="E133" s="55"/>
      <c r="F133" s="55"/>
      <c r="H133" s="300"/>
      <c r="I133" s="265"/>
    </row>
    <row r="134" spans="1:9" ht="15.75" customHeight="1" x14ac:dyDescent="0.25">
      <c r="A134" s="265"/>
      <c r="E134" s="55"/>
      <c r="F134" s="55"/>
      <c r="H134" s="300"/>
      <c r="I134" s="265"/>
    </row>
    <row r="135" spans="1:9" ht="15.75" customHeight="1" x14ac:dyDescent="0.25">
      <c r="A135" s="265"/>
      <c r="E135" s="55"/>
      <c r="F135" s="55"/>
      <c r="H135" s="300"/>
      <c r="I135" s="265"/>
    </row>
    <row r="136" spans="1:9" ht="15.75" customHeight="1" x14ac:dyDescent="0.25">
      <c r="A136" s="265"/>
      <c r="E136" s="55"/>
      <c r="F136" s="55"/>
      <c r="H136" s="300"/>
      <c r="I136" s="265"/>
    </row>
    <row r="137" spans="1:9" ht="15.75" customHeight="1" x14ac:dyDescent="0.25">
      <c r="A137" s="265"/>
      <c r="E137" s="55"/>
      <c r="F137" s="55"/>
      <c r="H137" s="300"/>
      <c r="I137" s="265"/>
    </row>
    <row r="138" spans="1:9" ht="15.75" customHeight="1" x14ac:dyDescent="0.25">
      <c r="A138" s="265"/>
      <c r="E138" s="55"/>
      <c r="F138" s="55"/>
      <c r="H138" s="300"/>
      <c r="I138" s="265"/>
    </row>
    <row r="139" spans="1:9" ht="15.75" customHeight="1" x14ac:dyDescent="0.25">
      <c r="A139" s="265"/>
      <c r="E139" s="55"/>
      <c r="F139" s="55"/>
      <c r="H139" s="300"/>
      <c r="I139" s="265"/>
    </row>
    <row r="140" spans="1:9" ht="15.75" customHeight="1" x14ac:dyDescent="0.25">
      <c r="A140" s="265"/>
      <c r="E140" s="55"/>
      <c r="F140" s="55"/>
      <c r="H140" s="300"/>
      <c r="I140" s="265"/>
    </row>
    <row r="141" spans="1:9" ht="15.75" customHeight="1" x14ac:dyDescent="0.25">
      <c r="A141" s="265"/>
      <c r="E141" s="55"/>
      <c r="F141" s="55"/>
      <c r="H141" s="300"/>
      <c r="I141" s="265"/>
    </row>
    <row r="142" spans="1:9" ht="15.75" customHeight="1" x14ac:dyDescent="0.25">
      <c r="A142" s="265"/>
      <c r="E142" s="55"/>
      <c r="F142" s="55"/>
      <c r="H142" s="300"/>
      <c r="I142" s="265"/>
    </row>
    <row r="143" spans="1:9" ht="15.75" customHeight="1" x14ac:dyDescent="0.25">
      <c r="A143" s="265"/>
      <c r="E143" s="55"/>
      <c r="F143" s="55"/>
      <c r="H143" s="300"/>
      <c r="I143" s="265"/>
    </row>
    <row r="144" spans="1:9" ht="15.75" customHeight="1" x14ac:dyDescent="0.25">
      <c r="A144" s="265"/>
      <c r="E144" s="55"/>
      <c r="F144" s="55"/>
      <c r="H144" s="300"/>
      <c r="I144" s="265"/>
    </row>
    <row r="145" spans="1:9" ht="15.75" customHeight="1" x14ac:dyDescent="0.25">
      <c r="A145" s="265"/>
      <c r="E145" s="55"/>
      <c r="F145" s="55"/>
      <c r="H145" s="300"/>
      <c r="I145" s="265"/>
    </row>
    <row r="146" spans="1:9" ht="15.75" customHeight="1" x14ac:dyDescent="0.25">
      <c r="A146" s="265"/>
      <c r="E146" s="55"/>
      <c r="F146" s="55"/>
      <c r="H146" s="300"/>
      <c r="I146" s="265"/>
    </row>
    <row r="147" spans="1:9" ht="15.75" customHeight="1" x14ac:dyDescent="0.25">
      <c r="A147" s="265"/>
      <c r="E147" s="55"/>
      <c r="F147" s="55"/>
      <c r="H147" s="300"/>
      <c r="I147" s="265"/>
    </row>
    <row r="148" spans="1:9" ht="15.75" customHeight="1" x14ac:dyDescent="0.25">
      <c r="A148" s="265"/>
      <c r="E148" s="55"/>
      <c r="F148" s="55"/>
      <c r="H148" s="300"/>
      <c r="I148" s="265"/>
    </row>
    <row r="149" spans="1:9" ht="15.75" customHeight="1" x14ac:dyDescent="0.25">
      <c r="A149" s="265"/>
      <c r="E149" s="55"/>
      <c r="F149" s="55"/>
      <c r="H149" s="300"/>
      <c r="I149" s="265"/>
    </row>
    <row r="150" spans="1:9" ht="15.75" customHeight="1" x14ac:dyDescent="0.25">
      <c r="A150" s="265"/>
      <c r="E150" s="55"/>
      <c r="F150" s="55"/>
      <c r="H150" s="300"/>
      <c r="I150" s="265"/>
    </row>
    <row r="151" spans="1:9" ht="15.75" customHeight="1" x14ac:dyDescent="0.25">
      <c r="A151" s="265"/>
      <c r="E151" s="55"/>
      <c r="F151" s="55"/>
      <c r="H151" s="300"/>
      <c r="I151" s="265"/>
    </row>
    <row r="152" spans="1:9" ht="15.75" customHeight="1" x14ac:dyDescent="0.25">
      <c r="A152" s="265"/>
      <c r="E152" s="55"/>
      <c r="F152" s="55"/>
      <c r="H152" s="300"/>
      <c r="I152" s="265"/>
    </row>
    <row r="153" spans="1:9" ht="15.75" customHeight="1" x14ac:dyDescent="0.25">
      <c r="A153" s="265"/>
      <c r="E153" s="55"/>
      <c r="F153" s="55"/>
      <c r="H153" s="300"/>
      <c r="I153" s="265"/>
    </row>
    <row r="154" spans="1:9" ht="15.75" customHeight="1" x14ac:dyDescent="0.25">
      <c r="A154" s="265"/>
      <c r="E154" s="55"/>
      <c r="F154" s="55"/>
      <c r="H154" s="300"/>
      <c r="I154" s="265"/>
    </row>
    <row r="155" spans="1:9" ht="15.75" customHeight="1" x14ac:dyDescent="0.25">
      <c r="A155" s="265"/>
      <c r="E155" s="55"/>
      <c r="F155" s="55"/>
      <c r="H155" s="300"/>
      <c r="I155" s="265"/>
    </row>
    <row r="156" spans="1:9" ht="15.75" customHeight="1" x14ac:dyDescent="0.25">
      <c r="A156" s="265"/>
      <c r="E156" s="55"/>
      <c r="F156" s="55"/>
      <c r="H156" s="300"/>
      <c r="I156" s="265"/>
    </row>
    <row r="157" spans="1:9" ht="15.75" customHeight="1" x14ac:dyDescent="0.25">
      <c r="A157" s="265"/>
      <c r="E157" s="55"/>
      <c r="F157" s="55"/>
      <c r="H157" s="300"/>
      <c r="I157" s="265"/>
    </row>
    <row r="158" spans="1:9" ht="15.75" customHeight="1" x14ac:dyDescent="0.25">
      <c r="A158" s="265"/>
      <c r="E158" s="55"/>
      <c r="F158" s="55"/>
      <c r="H158" s="300"/>
      <c r="I158" s="265"/>
    </row>
    <row r="159" spans="1:9" ht="15.75" customHeight="1" x14ac:dyDescent="0.25">
      <c r="A159" s="265"/>
      <c r="E159" s="55"/>
      <c r="F159" s="55"/>
      <c r="H159" s="300"/>
      <c r="I159" s="265"/>
    </row>
    <row r="160" spans="1:9" ht="15.75" customHeight="1" x14ac:dyDescent="0.25">
      <c r="A160" s="265"/>
      <c r="E160" s="55"/>
      <c r="F160" s="55"/>
      <c r="H160" s="300"/>
      <c r="I160" s="265"/>
    </row>
    <row r="161" spans="1:9" ht="15.75" customHeight="1" x14ac:dyDescent="0.25">
      <c r="A161" s="265"/>
      <c r="E161" s="55"/>
      <c r="F161" s="55"/>
      <c r="H161" s="300"/>
      <c r="I161" s="265"/>
    </row>
    <row r="162" spans="1:9" ht="15.75" customHeight="1" x14ac:dyDescent="0.25">
      <c r="A162" s="265"/>
      <c r="E162" s="55"/>
      <c r="F162" s="55"/>
      <c r="H162" s="300"/>
      <c r="I162" s="265"/>
    </row>
    <row r="163" spans="1:9" ht="15.75" customHeight="1" x14ac:dyDescent="0.25">
      <c r="A163" s="265"/>
      <c r="E163" s="55"/>
      <c r="F163" s="55"/>
      <c r="H163" s="300"/>
      <c r="I163" s="265"/>
    </row>
    <row r="164" spans="1:9" ht="15.75" customHeight="1" x14ac:dyDescent="0.25">
      <c r="A164" s="265"/>
      <c r="E164" s="55"/>
      <c r="F164" s="55"/>
      <c r="H164" s="300"/>
      <c r="I164" s="265"/>
    </row>
    <row r="165" spans="1:9" ht="15.75" customHeight="1" x14ac:dyDescent="0.25">
      <c r="A165" s="265"/>
      <c r="E165" s="55"/>
      <c r="F165" s="55"/>
      <c r="H165" s="300"/>
      <c r="I165" s="265"/>
    </row>
    <row r="166" spans="1:9" ht="15.75" customHeight="1" x14ac:dyDescent="0.25">
      <c r="A166" s="265"/>
      <c r="E166" s="55"/>
      <c r="F166" s="55"/>
      <c r="H166" s="300"/>
      <c r="I166" s="265"/>
    </row>
    <row r="167" spans="1:9" ht="15.75" customHeight="1" x14ac:dyDescent="0.25">
      <c r="A167" s="265"/>
      <c r="E167" s="55"/>
      <c r="F167" s="55"/>
      <c r="H167" s="300"/>
      <c r="I167" s="265"/>
    </row>
    <row r="168" spans="1:9" ht="15.75" customHeight="1" x14ac:dyDescent="0.25">
      <c r="A168" s="265"/>
      <c r="E168" s="55"/>
      <c r="F168" s="55"/>
      <c r="H168" s="300"/>
      <c r="I168" s="265"/>
    </row>
    <row r="169" spans="1:9" ht="15.75" customHeight="1" x14ac:dyDescent="0.25">
      <c r="A169" s="265"/>
      <c r="E169" s="55"/>
      <c r="F169" s="55"/>
      <c r="H169" s="300"/>
      <c r="I169" s="265"/>
    </row>
    <row r="170" spans="1:9" ht="15.75" customHeight="1" x14ac:dyDescent="0.25">
      <c r="A170" s="265"/>
      <c r="E170" s="55"/>
      <c r="F170" s="55"/>
      <c r="H170" s="300"/>
      <c r="I170" s="265"/>
    </row>
    <row r="171" spans="1:9" ht="15.75" customHeight="1" x14ac:dyDescent="0.25">
      <c r="A171" s="265"/>
      <c r="E171" s="55"/>
      <c r="F171" s="55"/>
      <c r="H171" s="300"/>
      <c r="I171" s="265"/>
    </row>
    <row r="172" spans="1:9" ht="15.75" customHeight="1" x14ac:dyDescent="0.25">
      <c r="A172" s="265"/>
      <c r="E172" s="55"/>
      <c r="F172" s="55"/>
      <c r="H172" s="300"/>
      <c r="I172" s="265"/>
    </row>
    <row r="173" spans="1:9" ht="15.75" customHeight="1" x14ac:dyDescent="0.25">
      <c r="A173" s="265"/>
      <c r="E173" s="55"/>
      <c r="F173" s="55"/>
      <c r="H173" s="300"/>
      <c r="I173" s="265"/>
    </row>
    <row r="174" spans="1:9" ht="15.75" customHeight="1" x14ac:dyDescent="0.25">
      <c r="A174" s="265"/>
      <c r="E174" s="55"/>
      <c r="F174" s="55"/>
      <c r="H174" s="300"/>
      <c r="I174" s="265"/>
    </row>
    <row r="175" spans="1:9" ht="15.75" customHeight="1" x14ac:dyDescent="0.25">
      <c r="A175" s="265"/>
      <c r="E175" s="55"/>
      <c r="F175" s="55"/>
      <c r="H175" s="300"/>
      <c r="I175" s="265"/>
    </row>
    <row r="176" spans="1:9" ht="15.75" customHeight="1" x14ac:dyDescent="0.25">
      <c r="A176" s="265"/>
      <c r="E176" s="55"/>
      <c r="F176" s="55"/>
      <c r="H176" s="300"/>
      <c r="I176" s="265"/>
    </row>
    <row r="177" spans="1:9" ht="15.75" customHeight="1" x14ac:dyDescent="0.25">
      <c r="A177" s="265"/>
      <c r="E177" s="55"/>
      <c r="F177" s="55"/>
      <c r="H177" s="300"/>
      <c r="I177" s="265"/>
    </row>
    <row r="178" spans="1:9" ht="15.75" customHeight="1" x14ac:dyDescent="0.25">
      <c r="A178" s="265"/>
      <c r="E178" s="55"/>
      <c r="F178" s="55"/>
      <c r="H178" s="300"/>
      <c r="I178" s="265"/>
    </row>
    <row r="179" spans="1:9" ht="15.75" customHeight="1" x14ac:dyDescent="0.25">
      <c r="A179" s="265"/>
      <c r="E179" s="55"/>
      <c r="F179" s="55"/>
      <c r="H179" s="300"/>
      <c r="I179" s="265"/>
    </row>
    <row r="180" spans="1:9" ht="15.75" customHeight="1" x14ac:dyDescent="0.25">
      <c r="A180" s="265"/>
      <c r="E180" s="55"/>
      <c r="F180" s="55"/>
      <c r="H180" s="300"/>
      <c r="I180" s="265"/>
    </row>
    <row r="181" spans="1:9" ht="15.75" customHeight="1" x14ac:dyDescent="0.25">
      <c r="A181" s="265"/>
      <c r="E181" s="55"/>
      <c r="F181" s="55"/>
      <c r="H181" s="300"/>
      <c r="I181" s="265"/>
    </row>
    <row r="182" spans="1:9" ht="15.75" customHeight="1" x14ac:dyDescent="0.25">
      <c r="A182" s="265"/>
      <c r="E182" s="55"/>
      <c r="F182" s="55"/>
      <c r="H182" s="300"/>
      <c r="I182" s="265"/>
    </row>
    <row r="183" spans="1:9" ht="15.75" customHeight="1" x14ac:dyDescent="0.25">
      <c r="A183" s="265"/>
      <c r="E183" s="55"/>
      <c r="F183" s="55"/>
      <c r="H183" s="300"/>
      <c r="I183" s="265"/>
    </row>
    <row r="184" spans="1:9" ht="15.75" customHeight="1" x14ac:dyDescent="0.25">
      <c r="A184" s="265"/>
      <c r="E184" s="55"/>
      <c r="F184" s="55"/>
      <c r="H184" s="300"/>
      <c r="I184" s="265"/>
    </row>
    <row r="185" spans="1:9" ht="15.75" customHeight="1" x14ac:dyDescent="0.25">
      <c r="A185" s="265"/>
      <c r="E185" s="55"/>
      <c r="F185" s="55"/>
      <c r="H185" s="300"/>
      <c r="I185" s="265"/>
    </row>
    <row r="186" spans="1:9" ht="15.75" customHeight="1" x14ac:dyDescent="0.25">
      <c r="A186" s="265"/>
      <c r="E186" s="55"/>
      <c r="F186" s="55"/>
      <c r="H186" s="300"/>
      <c r="I186" s="265"/>
    </row>
    <row r="187" spans="1:9" ht="15.75" customHeight="1" x14ac:dyDescent="0.25">
      <c r="A187" s="265"/>
      <c r="E187" s="55"/>
      <c r="F187" s="55"/>
      <c r="H187" s="300"/>
      <c r="I187" s="265"/>
    </row>
    <row r="188" spans="1:9" ht="15.75" customHeight="1" x14ac:dyDescent="0.25">
      <c r="A188" s="265"/>
      <c r="E188" s="55"/>
      <c r="F188" s="55"/>
      <c r="H188" s="300"/>
      <c r="I188" s="265"/>
    </row>
    <row r="189" spans="1:9" ht="15.75" customHeight="1" x14ac:dyDescent="0.25">
      <c r="A189" s="265"/>
      <c r="E189" s="55"/>
      <c r="F189" s="55"/>
      <c r="H189" s="300"/>
      <c r="I189" s="265"/>
    </row>
    <row r="190" spans="1:9" ht="15.75" customHeight="1" x14ac:dyDescent="0.25">
      <c r="A190" s="265"/>
      <c r="E190" s="55"/>
      <c r="F190" s="55"/>
      <c r="H190" s="300"/>
      <c r="I190" s="265"/>
    </row>
    <row r="191" spans="1:9" ht="15.75" customHeight="1" x14ac:dyDescent="0.25">
      <c r="A191" s="265"/>
      <c r="E191" s="55"/>
      <c r="F191" s="55"/>
      <c r="H191" s="300"/>
      <c r="I191" s="265"/>
    </row>
    <row r="192" spans="1:9" ht="15.75" customHeight="1" x14ac:dyDescent="0.25">
      <c r="A192" s="265"/>
      <c r="E192" s="55"/>
      <c r="F192" s="55"/>
      <c r="H192" s="300"/>
      <c r="I192" s="265"/>
    </row>
    <row r="193" spans="1:9" ht="15.75" customHeight="1" x14ac:dyDescent="0.25">
      <c r="A193" s="265"/>
      <c r="E193" s="55"/>
      <c r="F193" s="55"/>
      <c r="H193" s="300"/>
      <c r="I193" s="265"/>
    </row>
    <row r="194" spans="1:9" ht="15.75" customHeight="1" x14ac:dyDescent="0.25">
      <c r="A194" s="265"/>
      <c r="E194" s="55"/>
      <c r="F194" s="55"/>
      <c r="H194" s="300"/>
      <c r="I194" s="265"/>
    </row>
    <row r="195" spans="1:9" ht="15.75" customHeight="1" x14ac:dyDescent="0.25">
      <c r="A195" s="265"/>
      <c r="E195" s="55"/>
      <c r="F195" s="55"/>
      <c r="H195" s="300"/>
      <c r="I195" s="265"/>
    </row>
    <row r="196" spans="1:9" ht="15.75" customHeight="1" x14ac:dyDescent="0.25">
      <c r="A196" s="265"/>
      <c r="E196" s="55"/>
      <c r="F196" s="55"/>
      <c r="H196" s="300"/>
      <c r="I196" s="265"/>
    </row>
    <row r="197" spans="1:9" ht="15.75" customHeight="1" x14ac:dyDescent="0.25">
      <c r="A197" s="265"/>
      <c r="E197" s="55"/>
      <c r="F197" s="55"/>
      <c r="H197" s="300"/>
      <c r="I197" s="265"/>
    </row>
    <row r="198" spans="1:9" ht="15.75" customHeight="1" x14ac:dyDescent="0.25">
      <c r="A198" s="265"/>
      <c r="E198" s="55"/>
      <c r="F198" s="55"/>
      <c r="H198" s="300"/>
      <c r="I198" s="265"/>
    </row>
    <row r="199" spans="1:9" ht="15.75" customHeight="1" x14ac:dyDescent="0.25">
      <c r="A199" s="265"/>
      <c r="E199" s="55"/>
      <c r="F199" s="55"/>
      <c r="H199" s="300"/>
      <c r="I199" s="265"/>
    </row>
    <row r="200" spans="1:9" ht="15.75" customHeight="1" x14ac:dyDescent="0.25">
      <c r="A200" s="265"/>
      <c r="E200" s="55"/>
      <c r="F200" s="55"/>
      <c r="H200" s="300"/>
      <c r="I200" s="265"/>
    </row>
    <row r="201" spans="1:9" ht="15.75" customHeight="1" x14ac:dyDescent="0.25">
      <c r="A201" s="265"/>
      <c r="E201" s="55"/>
      <c r="F201" s="55"/>
      <c r="H201" s="300"/>
      <c r="I201" s="265"/>
    </row>
    <row r="202" spans="1:9" ht="15.75" customHeight="1" x14ac:dyDescent="0.25">
      <c r="A202" s="265"/>
      <c r="E202" s="55"/>
      <c r="F202" s="55"/>
      <c r="H202" s="300"/>
      <c r="I202" s="265"/>
    </row>
    <row r="203" spans="1:9" ht="15.75" customHeight="1" x14ac:dyDescent="0.25">
      <c r="A203" s="265"/>
      <c r="E203" s="55"/>
      <c r="F203" s="55"/>
      <c r="H203" s="300"/>
      <c r="I203" s="265"/>
    </row>
    <row r="204" spans="1:9" ht="15.75" customHeight="1" x14ac:dyDescent="0.25">
      <c r="A204" s="265"/>
      <c r="E204" s="55"/>
      <c r="F204" s="55"/>
      <c r="H204" s="300"/>
      <c r="I204" s="265"/>
    </row>
    <row r="205" spans="1:9" ht="15.75" customHeight="1" x14ac:dyDescent="0.25">
      <c r="A205" s="265"/>
      <c r="E205" s="55"/>
      <c r="F205" s="55"/>
      <c r="H205" s="300"/>
      <c r="I205" s="265"/>
    </row>
    <row r="206" spans="1:9" ht="15.75" customHeight="1" x14ac:dyDescent="0.25">
      <c r="A206" s="265"/>
      <c r="E206" s="55"/>
      <c r="F206" s="55"/>
      <c r="H206" s="300"/>
      <c r="I206" s="265"/>
    </row>
    <row r="207" spans="1:9" ht="15.75" customHeight="1" x14ac:dyDescent="0.25">
      <c r="A207" s="265"/>
      <c r="E207" s="55"/>
      <c r="F207" s="55"/>
      <c r="H207" s="300"/>
      <c r="I207" s="265"/>
    </row>
    <row r="208" spans="1:9" ht="15.75" customHeight="1" x14ac:dyDescent="0.25">
      <c r="A208" s="265"/>
      <c r="E208" s="55"/>
      <c r="F208" s="55"/>
      <c r="H208" s="300"/>
      <c r="I208" s="265"/>
    </row>
    <row r="209" spans="1:9" ht="15.75" customHeight="1" x14ac:dyDescent="0.25">
      <c r="A209" s="265"/>
      <c r="E209" s="55"/>
      <c r="F209" s="55"/>
      <c r="H209" s="300"/>
      <c r="I209" s="265"/>
    </row>
    <row r="210" spans="1:9" ht="15.75" customHeight="1" x14ac:dyDescent="0.25">
      <c r="A210" s="265"/>
      <c r="E210" s="55"/>
      <c r="F210" s="55"/>
      <c r="H210" s="300"/>
      <c r="I210" s="265"/>
    </row>
    <row r="211" spans="1:9" ht="15.75" customHeight="1" x14ac:dyDescent="0.25">
      <c r="A211" s="265"/>
      <c r="E211" s="55"/>
      <c r="F211" s="55"/>
      <c r="H211" s="300"/>
      <c r="I211" s="265"/>
    </row>
    <row r="212" spans="1:9" ht="15.75" customHeight="1" x14ac:dyDescent="0.25">
      <c r="A212" s="265"/>
      <c r="E212" s="55"/>
      <c r="F212" s="55"/>
      <c r="H212" s="300"/>
      <c r="I212" s="265"/>
    </row>
    <row r="213" spans="1:9" ht="15.75" customHeight="1" x14ac:dyDescent="0.25">
      <c r="A213" s="265"/>
      <c r="E213" s="55"/>
      <c r="F213" s="55"/>
      <c r="H213" s="300"/>
      <c r="I213" s="265"/>
    </row>
    <row r="214" spans="1:9" ht="15.75" customHeight="1" x14ac:dyDescent="0.25">
      <c r="A214" s="265"/>
      <c r="E214" s="55"/>
      <c r="F214" s="55"/>
      <c r="H214" s="300"/>
      <c r="I214" s="265"/>
    </row>
    <row r="215" spans="1:9" ht="15.75" customHeight="1" x14ac:dyDescent="0.25">
      <c r="A215" s="265"/>
      <c r="E215" s="55"/>
      <c r="F215" s="55"/>
      <c r="H215" s="300"/>
      <c r="I215" s="265"/>
    </row>
    <row r="216" spans="1:9" ht="15.75" customHeight="1" x14ac:dyDescent="0.25">
      <c r="A216" s="265"/>
      <c r="E216" s="55"/>
      <c r="F216" s="55"/>
      <c r="H216" s="300"/>
      <c r="I216" s="265"/>
    </row>
    <row r="217" spans="1:9" ht="15.75" customHeight="1" x14ac:dyDescent="0.25">
      <c r="A217" s="265"/>
      <c r="E217" s="55"/>
      <c r="F217" s="55"/>
      <c r="H217" s="300"/>
      <c r="I217" s="265"/>
    </row>
    <row r="218" spans="1:9" ht="15.75" customHeight="1" x14ac:dyDescent="0.25">
      <c r="A218" s="265"/>
      <c r="E218" s="55"/>
      <c r="F218" s="55"/>
      <c r="H218" s="300"/>
      <c r="I218" s="265"/>
    </row>
    <row r="219" spans="1:9" ht="15.75" customHeight="1" x14ac:dyDescent="0.25">
      <c r="A219" s="265"/>
      <c r="E219" s="55"/>
      <c r="F219" s="55"/>
      <c r="H219" s="300"/>
      <c r="I219" s="265"/>
    </row>
    <row r="220" spans="1:9" ht="15.75" customHeight="1" x14ac:dyDescent="0.25">
      <c r="A220" s="265"/>
      <c r="E220" s="55"/>
      <c r="F220" s="55"/>
      <c r="H220" s="300"/>
      <c r="I220" s="265"/>
    </row>
    <row r="221" spans="1:9" ht="15.75" customHeight="1" x14ac:dyDescent="0.25">
      <c r="A221" s="265"/>
      <c r="E221" s="55"/>
      <c r="F221" s="55"/>
      <c r="H221" s="300"/>
      <c r="I221" s="265"/>
    </row>
    <row r="222" spans="1:9" ht="15.75" customHeight="1" x14ac:dyDescent="0.25">
      <c r="A222" s="265"/>
      <c r="E222" s="55"/>
      <c r="F222" s="55"/>
      <c r="H222" s="300"/>
      <c r="I222" s="265"/>
    </row>
    <row r="223" spans="1:9" ht="15.75" customHeight="1" x14ac:dyDescent="0.25">
      <c r="A223" s="265"/>
      <c r="E223" s="55"/>
      <c r="F223" s="55"/>
      <c r="H223" s="300"/>
      <c r="I223" s="265"/>
    </row>
    <row r="224" spans="1:9" ht="15.75" customHeight="1" x14ac:dyDescent="0.25">
      <c r="A224" s="265"/>
      <c r="E224" s="55"/>
      <c r="F224" s="55"/>
      <c r="H224" s="300"/>
      <c r="I224" s="265"/>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500-000000000000}"/>
  </hyperlinks>
  <pageMargins left="0.7" right="0.7" top="0.75" bottom="0.75" header="0" footer="0"/>
  <pageSetup paperSize="9" fitToWidth="0" fitToHeight="0"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Z1000"/>
  <sheetViews>
    <sheetView workbookViewId="0">
      <selection activeCell="J2" sqref="J2"/>
    </sheetView>
  </sheetViews>
  <sheetFormatPr defaultColWidth="14" defaultRowHeight="15" customHeight="1" x14ac:dyDescent="0.25"/>
  <cols>
    <col min="1" max="1" width="9.5703125" customWidth="1"/>
    <col min="2" max="2" width="56.85546875" customWidth="1"/>
    <col min="3" max="3" width="14" customWidth="1"/>
    <col min="4" max="4" width="16.140625" customWidth="1"/>
    <col min="5" max="5" width="11.85546875" customWidth="1"/>
    <col min="6" max="6" width="15.5703125" customWidth="1"/>
    <col min="7" max="7" width="18.7109375" customWidth="1"/>
    <col min="8" max="8" width="14.5703125" customWidth="1"/>
    <col min="9" max="9" width="19.85546875" customWidth="1"/>
    <col min="10" max="10" width="13.7109375" customWidth="1"/>
    <col min="11" max="26" width="8.7109375" customWidth="1"/>
  </cols>
  <sheetData>
    <row r="1" spans="1:26" x14ac:dyDescent="0.25">
      <c r="A1" s="301"/>
      <c r="B1" s="296"/>
      <c r="C1" s="296"/>
      <c r="D1" s="296"/>
      <c r="E1" s="296"/>
      <c r="F1" s="451"/>
      <c r="G1" s="296"/>
      <c r="H1" s="300"/>
      <c r="I1" s="296"/>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e">
        <f>VLOOKUP(C3,'TỔNG HỢP'!$C$4:$P$84,14,0)</f>
        <v>#N/A</v>
      </c>
      <c r="C3" s="269" t="s">
        <v>154</v>
      </c>
      <c r="D3" s="270" t="e">
        <f>VLOOKUP(C3,'TỔNG HỢP'!$C$4:$P$84,3,0)</f>
        <v>#N/A</v>
      </c>
      <c r="E3" s="271"/>
      <c r="F3" s="272">
        <f>SUM(F4:F889)</f>
        <v>0</v>
      </c>
      <c r="G3" s="270" t="e">
        <f>D3-F3</f>
        <v>#N/A</v>
      </c>
      <c r="H3" s="273"/>
      <c r="I3" s="271"/>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43"/>
      <c r="H4" s="276"/>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76"/>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76"/>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346</v>
      </c>
      <c r="C21" s="260"/>
      <c r="D21" s="244"/>
      <c r="E21" s="275">
        <f>71794125-E22</f>
        <v>37034125</v>
      </c>
      <c r="F21" s="275"/>
      <c r="G21" s="243"/>
      <c r="H21" s="276"/>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1320</v>
      </c>
      <c r="C22" s="260"/>
      <c r="D22" s="244"/>
      <c r="E22" s="275">
        <v>34760000</v>
      </c>
      <c r="F22" s="275"/>
      <c r="G22" s="243"/>
      <c r="H22" s="276">
        <v>45355</v>
      </c>
      <c r="I22" s="243" t="s">
        <v>1321</v>
      </c>
      <c r="J22" s="243"/>
      <c r="K22" s="243"/>
      <c r="L22" s="243"/>
      <c r="M22" s="243"/>
      <c r="N22" s="243"/>
      <c r="O22" s="243"/>
      <c r="P22" s="243"/>
      <c r="Q22" s="243"/>
      <c r="R22" s="243"/>
      <c r="S22" s="243"/>
      <c r="T22" s="243"/>
      <c r="U22" s="243"/>
      <c r="V22" s="243"/>
      <c r="W22" s="243"/>
      <c r="X22" s="243"/>
      <c r="Y22" s="243"/>
      <c r="Z22" s="243"/>
    </row>
    <row r="23" spans="1:26" ht="15.75" customHeight="1" x14ac:dyDescent="0.25">
      <c r="A23" s="301">
        <v>3</v>
      </c>
      <c r="B23" s="296" t="s">
        <v>1322</v>
      </c>
      <c r="C23" s="296"/>
      <c r="D23" s="296"/>
      <c r="E23" s="451">
        <v>94980600</v>
      </c>
      <c r="F23" s="451"/>
      <c r="G23" s="296"/>
      <c r="H23" s="276">
        <v>45355</v>
      </c>
      <c r="I23" s="243" t="s">
        <v>1321</v>
      </c>
      <c r="J23" s="296"/>
      <c r="K23" s="296"/>
      <c r="L23" s="296"/>
      <c r="M23" s="296"/>
      <c r="N23" s="296"/>
      <c r="O23" s="296"/>
      <c r="P23" s="296"/>
      <c r="Q23" s="296"/>
      <c r="R23" s="296"/>
      <c r="S23" s="296"/>
      <c r="T23" s="296"/>
      <c r="U23" s="296"/>
      <c r="V23" s="296"/>
      <c r="W23" s="296"/>
      <c r="X23" s="296"/>
      <c r="Y23" s="296"/>
      <c r="Z23" s="296"/>
    </row>
    <row r="24" spans="1:26" ht="15.75" customHeight="1" x14ac:dyDescent="0.25">
      <c r="A24" s="301">
        <v>4</v>
      </c>
      <c r="B24" s="296" t="s">
        <v>1323</v>
      </c>
      <c r="C24" s="296"/>
      <c r="D24" s="296"/>
      <c r="E24" s="451">
        <v>3100000</v>
      </c>
      <c r="F24" s="451"/>
      <c r="G24" s="296"/>
      <c r="H24" s="300">
        <v>45484</v>
      </c>
      <c r="I24" s="243" t="s">
        <v>1321</v>
      </c>
      <c r="J24" s="296"/>
      <c r="K24" s="296"/>
      <c r="L24" s="296"/>
      <c r="M24" s="296"/>
      <c r="N24" s="296"/>
      <c r="O24" s="296"/>
      <c r="P24" s="296"/>
      <c r="Q24" s="296"/>
      <c r="R24" s="296"/>
      <c r="S24" s="296"/>
      <c r="T24" s="296"/>
      <c r="U24" s="296"/>
      <c r="V24" s="296"/>
      <c r="W24" s="296"/>
      <c r="X24" s="296"/>
      <c r="Y24" s="296"/>
      <c r="Z24" s="296"/>
    </row>
    <row r="25" spans="1:26" ht="15.75" customHeight="1" x14ac:dyDescent="0.25">
      <c r="A25" s="301"/>
      <c r="B25" s="296" t="s">
        <v>1324</v>
      </c>
      <c r="C25" s="296"/>
      <c r="D25" s="296"/>
      <c r="E25" s="451"/>
      <c r="F25" s="451"/>
      <c r="G25" s="296"/>
      <c r="H25" s="300">
        <v>45484</v>
      </c>
      <c r="I25" s="243" t="s">
        <v>1321</v>
      </c>
      <c r="J25" s="296"/>
      <c r="K25" s="296"/>
      <c r="L25" s="296"/>
      <c r="M25" s="296"/>
      <c r="N25" s="296"/>
      <c r="O25" s="296"/>
      <c r="P25" s="296"/>
      <c r="Q25" s="296"/>
      <c r="R25" s="296"/>
      <c r="S25" s="296"/>
      <c r="T25" s="296"/>
      <c r="U25" s="296"/>
      <c r="V25" s="296"/>
      <c r="W25" s="296"/>
      <c r="X25" s="296"/>
      <c r="Y25" s="296"/>
      <c r="Z25" s="296"/>
    </row>
    <row r="26" spans="1:26" ht="15.75" customHeight="1" x14ac:dyDescent="0.25">
      <c r="A26" s="301"/>
      <c r="B26" s="296" t="s">
        <v>1325</v>
      </c>
      <c r="C26" s="296"/>
      <c r="D26" s="296"/>
      <c r="E26" s="451">
        <v>3610200</v>
      </c>
      <c r="F26" s="451"/>
      <c r="G26" s="296"/>
      <c r="H26" s="300">
        <v>45502</v>
      </c>
      <c r="I26" s="243" t="s">
        <v>1321</v>
      </c>
      <c r="J26" s="296"/>
      <c r="K26" s="296"/>
      <c r="L26" s="296"/>
      <c r="M26" s="296"/>
      <c r="N26" s="296"/>
      <c r="O26" s="296"/>
      <c r="P26" s="296"/>
      <c r="Q26" s="296"/>
      <c r="R26" s="296"/>
      <c r="S26" s="296"/>
      <c r="T26" s="296"/>
      <c r="U26" s="296"/>
      <c r="V26" s="296"/>
      <c r="W26" s="296"/>
      <c r="X26" s="296"/>
      <c r="Y26" s="296"/>
      <c r="Z26" s="296"/>
    </row>
    <row r="27" spans="1:26" ht="15.75" customHeight="1" x14ac:dyDescent="0.25">
      <c r="A27" s="301"/>
      <c r="B27" s="296" t="s">
        <v>1326</v>
      </c>
      <c r="C27" s="296"/>
      <c r="D27" s="296"/>
      <c r="E27" s="451">
        <v>80000000</v>
      </c>
      <c r="F27" s="451"/>
      <c r="G27" s="296"/>
      <c r="H27" s="300">
        <v>45505</v>
      </c>
      <c r="I27" s="243" t="s">
        <v>1321</v>
      </c>
      <c r="J27" s="296" t="s">
        <v>1327</v>
      </c>
      <c r="K27" s="296"/>
      <c r="L27" s="296"/>
      <c r="M27" s="296"/>
      <c r="N27" s="296"/>
      <c r="O27" s="296"/>
      <c r="P27" s="296"/>
      <c r="Q27" s="296"/>
      <c r="R27" s="296"/>
      <c r="S27" s="296"/>
      <c r="T27" s="296"/>
      <c r="U27" s="296"/>
      <c r="V27" s="296"/>
      <c r="W27" s="296"/>
      <c r="X27" s="296"/>
      <c r="Y27" s="296"/>
      <c r="Z27" s="296"/>
    </row>
    <row r="28" spans="1:26" ht="15.75" customHeight="1" x14ac:dyDescent="0.25">
      <c r="A28" s="301"/>
      <c r="B28" s="296"/>
      <c r="C28" s="296"/>
      <c r="D28" s="296"/>
      <c r="E28" s="451"/>
      <c r="F28" s="451"/>
      <c r="G28" s="296"/>
      <c r="H28" s="300"/>
      <c r="I28" s="296"/>
      <c r="J28" s="296"/>
      <c r="K28" s="296"/>
      <c r="L28" s="296"/>
      <c r="M28" s="296"/>
      <c r="N28" s="296"/>
      <c r="O28" s="296"/>
      <c r="P28" s="296"/>
      <c r="Q28" s="296"/>
      <c r="R28" s="296"/>
      <c r="S28" s="296"/>
      <c r="T28" s="296"/>
      <c r="U28" s="296"/>
      <c r="V28" s="296"/>
      <c r="W28" s="296"/>
      <c r="X28" s="296"/>
      <c r="Y28" s="296"/>
      <c r="Z28" s="296"/>
    </row>
    <row r="29" spans="1:26" ht="15.75" customHeight="1" x14ac:dyDescent="0.25">
      <c r="A29" s="301"/>
      <c r="B29" s="296"/>
      <c r="C29" s="296"/>
      <c r="D29" s="296"/>
      <c r="E29" s="451"/>
      <c r="F29" s="451"/>
      <c r="G29" s="296"/>
      <c r="H29" s="300"/>
      <c r="I29" s="296"/>
      <c r="J29" s="296"/>
      <c r="K29" s="296"/>
      <c r="L29" s="296"/>
      <c r="M29" s="296"/>
      <c r="N29" s="296"/>
      <c r="O29" s="296"/>
      <c r="P29" s="296"/>
      <c r="Q29" s="296"/>
      <c r="R29" s="296"/>
      <c r="S29" s="296"/>
      <c r="T29" s="296"/>
      <c r="U29" s="296"/>
      <c r="V29" s="296"/>
      <c r="W29" s="296"/>
      <c r="X29" s="296"/>
      <c r="Y29" s="296"/>
      <c r="Z29" s="296"/>
    </row>
    <row r="30" spans="1:26" ht="15.75" customHeight="1" x14ac:dyDescent="0.25">
      <c r="A30" s="301"/>
      <c r="B30" s="296"/>
      <c r="C30" s="296"/>
      <c r="D30" s="296"/>
      <c r="E30" s="451"/>
      <c r="F30" s="451"/>
      <c r="G30" s="296"/>
      <c r="H30" s="300"/>
      <c r="I30" s="296"/>
      <c r="J30" s="296"/>
      <c r="K30" s="296"/>
      <c r="L30" s="296"/>
      <c r="M30" s="296"/>
      <c r="N30" s="296"/>
      <c r="O30" s="296"/>
      <c r="P30" s="296"/>
      <c r="Q30" s="296"/>
      <c r="R30" s="296"/>
      <c r="S30" s="296"/>
      <c r="T30" s="296"/>
      <c r="U30" s="296"/>
      <c r="V30" s="296"/>
      <c r="W30" s="296"/>
      <c r="X30" s="296"/>
      <c r="Y30" s="296"/>
      <c r="Z30" s="296"/>
    </row>
    <row r="31" spans="1:26" ht="15.75" customHeight="1" x14ac:dyDescent="0.25">
      <c r="A31" s="301"/>
      <c r="B31" s="296"/>
      <c r="C31" s="296"/>
      <c r="D31" s="296"/>
      <c r="E31" s="451"/>
      <c r="F31" s="451"/>
      <c r="G31" s="296"/>
      <c r="H31" s="300"/>
      <c r="I31" s="296"/>
      <c r="J31" s="296"/>
      <c r="K31" s="296"/>
      <c r="L31" s="296"/>
      <c r="M31" s="296"/>
      <c r="N31" s="296"/>
      <c r="O31" s="296"/>
      <c r="P31" s="296"/>
      <c r="Q31" s="296"/>
      <c r="R31" s="296"/>
      <c r="S31" s="296"/>
      <c r="T31" s="296"/>
      <c r="U31" s="296"/>
      <c r="V31" s="296"/>
      <c r="W31" s="296"/>
      <c r="X31" s="296"/>
      <c r="Y31" s="296"/>
      <c r="Z31" s="296"/>
    </row>
    <row r="32" spans="1:26" ht="15.75" customHeight="1" x14ac:dyDescent="0.25">
      <c r="A32" s="301"/>
      <c r="B32" s="296"/>
      <c r="C32" s="296"/>
      <c r="D32" s="296"/>
      <c r="E32" s="451"/>
      <c r="F32" s="451"/>
      <c r="G32" s="296"/>
      <c r="H32" s="300"/>
      <c r="I32" s="296"/>
      <c r="J32" s="296"/>
      <c r="K32" s="296"/>
      <c r="L32" s="296"/>
      <c r="M32" s="296"/>
      <c r="N32" s="296"/>
      <c r="O32" s="296"/>
      <c r="P32" s="296"/>
      <c r="Q32" s="296"/>
      <c r="R32" s="296"/>
      <c r="S32" s="296"/>
      <c r="T32" s="296"/>
      <c r="U32" s="296"/>
      <c r="V32" s="296"/>
      <c r="W32" s="296"/>
      <c r="X32" s="296"/>
      <c r="Y32" s="296"/>
      <c r="Z32" s="296"/>
    </row>
    <row r="33" spans="1:26" ht="15.75" customHeight="1" x14ac:dyDescent="0.25">
      <c r="A33" s="301"/>
      <c r="B33" s="296"/>
      <c r="C33" s="296"/>
      <c r="D33" s="296"/>
      <c r="E33" s="451"/>
      <c r="F33" s="451"/>
      <c r="H33" s="300"/>
      <c r="I33" s="296"/>
      <c r="J33" s="296"/>
      <c r="K33" s="296"/>
      <c r="L33" s="296"/>
      <c r="M33" s="296"/>
      <c r="N33" s="296"/>
      <c r="O33" s="296"/>
      <c r="P33" s="296"/>
      <c r="Q33" s="296"/>
      <c r="R33" s="296"/>
      <c r="S33" s="296"/>
      <c r="T33" s="296"/>
      <c r="U33" s="296"/>
      <c r="V33" s="296"/>
      <c r="W33" s="296"/>
      <c r="X33" s="296"/>
      <c r="Y33" s="296"/>
      <c r="Z33" s="296"/>
    </row>
    <row r="34" spans="1:26" ht="15.75" customHeight="1" x14ac:dyDescent="0.25">
      <c r="A34" s="301"/>
      <c r="B34" s="296"/>
      <c r="C34" s="296"/>
      <c r="D34" s="296"/>
      <c r="E34" s="451"/>
      <c r="F34" s="451"/>
      <c r="G34" s="296"/>
      <c r="H34" s="300"/>
      <c r="I34" s="296"/>
      <c r="J34" s="296"/>
      <c r="K34" s="296"/>
      <c r="L34" s="296"/>
      <c r="M34" s="296"/>
      <c r="N34" s="296"/>
      <c r="O34" s="296"/>
      <c r="P34" s="296"/>
      <c r="Q34" s="296"/>
      <c r="R34" s="296"/>
      <c r="S34" s="296"/>
      <c r="T34" s="296"/>
      <c r="U34" s="296"/>
      <c r="V34" s="296"/>
      <c r="W34" s="296"/>
      <c r="X34" s="296"/>
      <c r="Y34" s="296"/>
      <c r="Z34" s="296"/>
    </row>
    <row r="35" spans="1:26" ht="15.75" customHeight="1" x14ac:dyDescent="0.25">
      <c r="A35" s="301"/>
      <c r="B35" s="296"/>
      <c r="C35" s="296"/>
      <c r="D35" s="296"/>
      <c r="E35" s="451"/>
      <c r="F35" s="451"/>
      <c r="G35" s="296"/>
      <c r="H35" s="300"/>
      <c r="I35" s="296"/>
      <c r="J35" s="296"/>
      <c r="K35" s="296"/>
      <c r="L35" s="296"/>
      <c r="M35" s="296"/>
      <c r="N35" s="296"/>
      <c r="O35" s="296"/>
      <c r="P35" s="296"/>
      <c r="Q35" s="296"/>
      <c r="R35" s="296"/>
      <c r="S35" s="296"/>
      <c r="T35" s="296"/>
      <c r="U35" s="296"/>
      <c r="V35" s="296"/>
      <c r="W35" s="296"/>
      <c r="X35" s="296"/>
      <c r="Y35" s="296"/>
      <c r="Z35" s="296"/>
    </row>
    <row r="36" spans="1:26" ht="15.75" customHeight="1" x14ac:dyDescent="0.25">
      <c r="A36" s="301"/>
      <c r="B36" s="296"/>
      <c r="C36" s="296"/>
      <c r="D36" s="296"/>
      <c r="E36" s="451"/>
      <c r="F36" s="451"/>
      <c r="G36" s="296"/>
      <c r="H36" s="300"/>
      <c r="I36" s="296"/>
      <c r="J36" s="296"/>
      <c r="K36" s="296"/>
      <c r="L36" s="296"/>
      <c r="M36" s="296"/>
      <c r="N36" s="296"/>
      <c r="O36" s="296"/>
      <c r="P36" s="296"/>
      <c r="Q36" s="296"/>
      <c r="R36" s="296"/>
      <c r="S36" s="296"/>
      <c r="T36" s="296"/>
      <c r="U36" s="296"/>
      <c r="V36" s="296"/>
      <c r="W36" s="296"/>
      <c r="X36" s="296"/>
      <c r="Y36" s="296"/>
      <c r="Z36" s="296"/>
    </row>
    <row r="37" spans="1:26" ht="15.75" customHeight="1" x14ac:dyDescent="0.25">
      <c r="A37" s="301"/>
      <c r="B37" s="296"/>
      <c r="C37" s="296"/>
      <c r="D37" s="296"/>
      <c r="E37" s="451"/>
      <c r="F37" s="451"/>
      <c r="G37" s="296"/>
      <c r="H37" s="300"/>
      <c r="I37" s="296"/>
      <c r="J37" s="296"/>
      <c r="K37" s="296"/>
      <c r="L37" s="296"/>
      <c r="M37" s="296"/>
      <c r="N37" s="296"/>
      <c r="O37" s="296"/>
      <c r="P37" s="296"/>
      <c r="Q37" s="296"/>
      <c r="R37" s="296"/>
      <c r="S37" s="296"/>
      <c r="T37" s="296"/>
      <c r="U37" s="296"/>
      <c r="V37" s="296"/>
      <c r="W37" s="296"/>
      <c r="X37" s="296"/>
      <c r="Y37" s="296"/>
      <c r="Z37" s="296"/>
    </row>
    <row r="38" spans="1:26" ht="15.75" customHeight="1" x14ac:dyDescent="0.25">
      <c r="A38" s="301"/>
      <c r="B38" s="296"/>
      <c r="C38" s="296"/>
      <c r="D38" s="296"/>
      <c r="E38" s="451"/>
      <c r="F38" s="451"/>
      <c r="G38" s="296"/>
      <c r="H38" s="300"/>
      <c r="I38" s="296"/>
      <c r="J38" s="296"/>
      <c r="K38" s="296"/>
      <c r="L38" s="296"/>
      <c r="M38" s="296"/>
      <c r="N38" s="296"/>
      <c r="O38" s="296"/>
      <c r="P38" s="296"/>
      <c r="Q38" s="296"/>
      <c r="R38" s="296"/>
      <c r="S38" s="296"/>
      <c r="T38" s="296"/>
      <c r="U38" s="296"/>
      <c r="V38" s="296"/>
      <c r="W38" s="296"/>
      <c r="X38" s="296"/>
      <c r="Y38" s="296"/>
      <c r="Z38" s="296"/>
    </row>
    <row r="39" spans="1:26" ht="15.75" customHeight="1" x14ac:dyDescent="0.25">
      <c r="A39" s="301"/>
      <c r="B39" s="296"/>
      <c r="C39" s="296"/>
      <c r="D39" s="296"/>
      <c r="E39" s="451"/>
      <c r="F39" s="451"/>
      <c r="G39" s="296"/>
      <c r="H39" s="300"/>
      <c r="I39" s="296"/>
      <c r="J39" s="296"/>
      <c r="K39" s="296"/>
      <c r="L39" s="296"/>
      <c r="M39" s="296"/>
      <c r="N39" s="296"/>
      <c r="O39" s="296"/>
      <c r="P39" s="296"/>
      <c r="Q39" s="296"/>
      <c r="R39" s="296"/>
      <c r="S39" s="296"/>
      <c r="T39" s="296"/>
      <c r="U39" s="296"/>
      <c r="V39" s="296"/>
      <c r="W39" s="296"/>
      <c r="X39" s="296"/>
      <c r="Y39" s="296"/>
      <c r="Z39" s="296"/>
    </row>
    <row r="40" spans="1:26" ht="15.75" customHeight="1" x14ac:dyDescent="0.25">
      <c r="A40" s="301"/>
      <c r="B40" s="296"/>
      <c r="C40" s="296"/>
      <c r="D40" s="296"/>
      <c r="E40" s="451"/>
      <c r="F40" s="451"/>
      <c r="G40" s="296"/>
      <c r="H40" s="300"/>
      <c r="I40" s="296"/>
      <c r="J40" s="296"/>
      <c r="K40" s="296"/>
      <c r="L40" s="296"/>
      <c r="M40" s="296"/>
      <c r="N40" s="296"/>
      <c r="O40" s="296"/>
      <c r="P40" s="296"/>
      <c r="Q40" s="296"/>
      <c r="R40" s="296"/>
      <c r="S40" s="296"/>
      <c r="T40" s="296"/>
      <c r="U40" s="296"/>
      <c r="V40" s="296"/>
      <c r="W40" s="296"/>
      <c r="X40" s="296"/>
      <c r="Y40" s="296"/>
      <c r="Z40" s="296"/>
    </row>
    <row r="41" spans="1:26" ht="15.75" customHeight="1" x14ac:dyDescent="0.25">
      <c r="A41" s="301"/>
      <c r="B41" s="296"/>
      <c r="C41" s="296"/>
      <c r="D41" s="296"/>
      <c r="E41" s="451"/>
      <c r="F41" s="451"/>
      <c r="G41" s="296"/>
      <c r="H41" s="300"/>
      <c r="I41" s="296"/>
      <c r="J41" s="296"/>
      <c r="K41" s="296"/>
      <c r="L41" s="296"/>
      <c r="M41" s="296"/>
      <c r="N41" s="296"/>
      <c r="O41" s="296"/>
      <c r="P41" s="296"/>
      <c r="Q41" s="296"/>
      <c r="R41" s="296"/>
      <c r="S41" s="296"/>
      <c r="T41" s="296"/>
      <c r="U41" s="296"/>
      <c r="V41" s="296"/>
      <c r="W41" s="296"/>
      <c r="X41" s="296"/>
      <c r="Y41" s="296"/>
      <c r="Z41" s="296"/>
    </row>
    <row r="42" spans="1:26" ht="15.75" customHeight="1" x14ac:dyDescent="0.25">
      <c r="A42" s="301"/>
      <c r="B42" s="296"/>
      <c r="C42" s="296"/>
      <c r="D42" s="296"/>
      <c r="E42" s="451"/>
      <c r="F42" s="451"/>
      <c r="G42" s="296"/>
      <c r="H42" s="300"/>
      <c r="I42" s="296"/>
      <c r="J42" s="296"/>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296"/>
      <c r="H43" s="300"/>
      <c r="I43" s="296"/>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296"/>
      <c r="H44" s="300"/>
      <c r="I44" s="296"/>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296"/>
      <c r="H45" s="300"/>
      <c r="I45" s="296"/>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296"/>
      <c r="H46" s="300"/>
      <c r="I46" s="296"/>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296"/>
      <c r="H47" s="300"/>
      <c r="I47" s="296"/>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296"/>
      <c r="H48" s="300"/>
      <c r="I48" s="296"/>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296"/>
      <c r="H49" s="300"/>
      <c r="I49" s="296"/>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296"/>
      <c r="H50" s="300"/>
      <c r="I50" s="296"/>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6"/>
      <c r="H51" s="300"/>
      <c r="I51" s="296"/>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6"/>
      <c r="H52" s="300"/>
      <c r="I52" s="296"/>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6"/>
      <c r="H53" s="300"/>
      <c r="I53" s="296"/>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6"/>
      <c r="H54" s="300"/>
      <c r="I54" s="296"/>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6"/>
      <c r="H55" s="300"/>
      <c r="I55" s="296"/>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6"/>
      <c r="H56" s="300"/>
      <c r="I56" s="296"/>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6"/>
      <c r="H57" s="300"/>
      <c r="I57" s="296"/>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300"/>
      <c r="I58" s="296"/>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300"/>
      <c r="I59" s="296"/>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300"/>
      <c r="I60" s="296"/>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300"/>
      <c r="I61" s="296"/>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300"/>
      <c r="I62" s="296"/>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300"/>
      <c r="I63" s="296"/>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6"/>
      <c r="H64" s="300"/>
      <c r="I64" s="296"/>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300"/>
      <c r="I65" s="296"/>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300"/>
      <c r="I66" s="296"/>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300"/>
      <c r="I67" s="296"/>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300"/>
      <c r="I68" s="296"/>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300"/>
      <c r="I69" s="296"/>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300"/>
      <c r="I70" s="296"/>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300"/>
      <c r="I71" s="296"/>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300"/>
      <c r="I72" s="296"/>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300"/>
      <c r="I73" s="296"/>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300"/>
      <c r="I74" s="296"/>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300"/>
      <c r="I75" s="296"/>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300"/>
      <c r="I76" s="296"/>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300"/>
      <c r="I77" s="296"/>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300"/>
      <c r="I78" s="296"/>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300"/>
      <c r="I79" s="296"/>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300"/>
      <c r="I80" s="296"/>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300"/>
      <c r="I81" s="296"/>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300"/>
      <c r="I82" s="296"/>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300"/>
      <c r="I83" s="296"/>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300"/>
      <c r="I84" s="296"/>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300"/>
      <c r="I85" s="296"/>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300"/>
      <c r="I86" s="296"/>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300"/>
      <c r="I87" s="296"/>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300"/>
      <c r="I88" s="296"/>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300"/>
      <c r="I89" s="296"/>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300"/>
      <c r="I90" s="296"/>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300"/>
      <c r="I91" s="296"/>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300"/>
      <c r="I92" s="296"/>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300"/>
      <c r="I93" s="296"/>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300"/>
      <c r="I94" s="296"/>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300"/>
      <c r="I95" s="296"/>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300"/>
      <c r="I96" s="296"/>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300"/>
      <c r="I97" s="296"/>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300"/>
      <c r="I98" s="296"/>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300"/>
      <c r="I99" s="296"/>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300"/>
      <c r="I100" s="296"/>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300"/>
      <c r="I101" s="296"/>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300"/>
      <c r="I102" s="296"/>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300"/>
      <c r="I103" s="296"/>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300"/>
      <c r="I104" s="296"/>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300"/>
      <c r="I105" s="296"/>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300"/>
      <c r="I106" s="296"/>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300"/>
      <c r="I107" s="296"/>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300"/>
      <c r="I108" s="296"/>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300"/>
      <c r="I109" s="296"/>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300"/>
      <c r="I110" s="296"/>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300"/>
      <c r="I111" s="296"/>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300"/>
      <c r="I112" s="296"/>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300"/>
      <c r="I113" s="296"/>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300"/>
      <c r="I114" s="296"/>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300"/>
      <c r="I115" s="296"/>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300"/>
      <c r="I116" s="296"/>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300"/>
      <c r="I117" s="296"/>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300"/>
      <c r="I118" s="296"/>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300"/>
      <c r="I119" s="296"/>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300"/>
      <c r="I120" s="296"/>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300"/>
      <c r="I121" s="296"/>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300"/>
      <c r="I122" s="296"/>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300"/>
      <c r="I123" s="296"/>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300"/>
      <c r="I124" s="296"/>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300"/>
      <c r="I125" s="296"/>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300"/>
      <c r="I126" s="296"/>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300"/>
      <c r="I127" s="296"/>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300"/>
      <c r="I128" s="296"/>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300"/>
      <c r="I129" s="296"/>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300"/>
      <c r="I130" s="296"/>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300"/>
      <c r="I131" s="296"/>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300"/>
      <c r="I132" s="296"/>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300"/>
      <c r="I133" s="296"/>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300"/>
      <c r="I134" s="296"/>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300"/>
      <c r="I135" s="296"/>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300"/>
      <c r="I136" s="296"/>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300"/>
      <c r="I137" s="296"/>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300"/>
      <c r="I138" s="296"/>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300"/>
      <c r="I139" s="296"/>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300"/>
      <c r="I140" s="296"/>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300"/>
      <c r="I141" s="296"/>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300"/>
      <c r="I142" s="296"/>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300"/>
      <c r="I143" s="296"/>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300"/>
      <c r="I144" s="296"/>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300"/>
      <c r="I145" s="296"/>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300"/>
      <c r="I146" s="296"/>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300"/>
      <c r="I147" s="296"/>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300"/>
      <c r="I148" s="296"/>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300"/>
      <c r="I149" s="296"/>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300"/>
      <c r="I150" s="296"/>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300"/>
      <c r="I151" s="296"/>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300"/>
      <c r="I152" s="296"/>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300"/>
      <c r="I153" s="296"/>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300"/>
      <c r="I154" s="296"/>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300"/>
      <c r="I155" s="296"/>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300"/>
      <c r="I156" s="296"/>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300"/>
      <c r="I157" s="296"/>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300"/>
      <c r="I158" s="296"/>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300"/>
      <c r="I159" s="296"/>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300"/>
      <c r="I160" s="296"/>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300"/>
      <c r="I161" s="296"/>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300"/>
      <c r="I162" s="296"/>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300"/>
      <c r="I163" s="296"/>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300"/>
      <c r="I164" s="296"/>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300"/>
      <c r="I165" s="296"/>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300"/>
      <c r="I166" s="296"/>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300"/>
      <c r="I167" s="296"/>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300"/>
      <c r="I168" s="296"/>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300"/>
      <c r="I169" s="296"/>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300"/>
      <c r="I170" s="296"/>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300"/>
      <c r="I171" s="296"/>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300"/>
      <c r="I172" s="296"/>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300"/>
      <c r="I173" s="296"/>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300"/>
      <c r="I174" s="296"/>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300"/>
      <c r="I175" s="296"/>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300"/>
      <c r="I176" s="296"/>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300"/>
      <c r="I177" s="296"/>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300"/>
      <c r="I178" s="296"/>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300"/>
      <c r="I179" s="296"/>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300"/>
      <c r="I180" s="296"/>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300"/>
      <c r="I181" s="296"/>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300"/>
      <c r="I182" s="296"/>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300"/>
      <c r="I183" s="296"/>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300"/>
      <c r="I184" s="296"/>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300"/>
      <c r="I185" s="296"/>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300"/>
      <c r="I186" s="296"/>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300"/>
      <c r="I187" s="296"/>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300"/>
      <c r="I188" s="296"/>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300"/>
      <c r="I189" s="296"/>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300"/>
      <c r="I190" s="296"/>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300"/>
      <c r="I191" s="296"/>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300"/>
      <c r="I192" s="296"/>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300"/>
      <c r="I193" s="296"/>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300"/>
      <c r="I194" s="296"/>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300"/>
      <c r="I195" s="296"/>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300"/>
      <c r="I196" s="296"/>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300"/>
      <c r="I197" s="296"/>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300"/>
      <c r="I198" s="296"/>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300"/>
      <c r="I199" s="296"/>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300"/>
      <c r="I200" s="296"/>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300"/>
      <c r="I201" s="296"/>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300"/>
      <c r="I202" s="296"/>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300"/>
      <c r="I203" s="296"/>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300"/>
      <c r="I204" s="296"/>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300"/>
      <c r="I205" s="296"/>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300"/>
      <c r="I206" s="296"/>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300"/>
      <c r="I207" s="296"/>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300"/>
      <c r="I208" s="296"/>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300"/>
      <c r="I209" s="296"/>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300"/>
      <c r="I210" s="296"/>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300"/>
      <c r="I211" s="296"/>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300"/>
      <c r="I212" s="296"/>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300"/>
      <c r="I213" s="296"/>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300"/>
      <c r="I214" s="296"/>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300"/>
      <c r="I215" s="296"/>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300"/>
      <c r="I216" s="296"/>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300"/>
      <c r="I217" s="296"/>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300"/>
      <c r="I218" s="296"/>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300"/>
      <c r="I219" s="296"/>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300"/>
      <c r="I220" s="296"/>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300"/>
      <c r="I221" s="296"/>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300"/>
      <c r="I222" s="296"/>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300"/>
      <c r="I223" s="296"/>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6"/>
      <c r="H224" s="300"/>
      <c r="I224" s="296"/>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301"/>
      <c r="B225" s="296"/>
      <c r="C225" s="296"/>
      <c r="D225" s="296"/>
      <c r="E225" s="451"/>
      <c r="F225" s="451"/>
      <c r="G225" s="296"/>
      <c r="H225" s="300"/>
      <c r="I225" s="296"/>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301"/>
      <c r="B226" s="296"/>
      <c r="C226" s="296"/>
      <c r="D226" s="296"/>
      <c r="E226" s="451"/>
      <c r="F226" s="451"/>
      <c r="G226" s="296"/>
      <c r="H226" s="300"/>
      <c r="I226" s="296"/>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301"/>
      <c r="B227" s="296"/>
      <c r="C227" s="296"/>
      <c r="D227" s="296"/>
      <c r="E227" s="451"/>
      <c r="F227" s="451"/>
      <c r="G227" s="296"/>
      <c r="H227" s="300"/>
      <c r="I227" s="296"/>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H228" s="262"/>
    </row>
    <row r="229" spans="1:26" ht="15.75" customHeight="1" x14ac:dyDescent="0.25">
      <c r="H229" s="262"/>
    </row>
    <row r="230" spans="1:26" ht="15.75" customHeight="1" x14ac:dyDescent="0.25">
      <c r="H230" s="262"/>
    </row>
    <row r="231" spans="1:26" ht="15.75" customHeight="1" x14ac:dyDescent="0.25">
      <c r="H231" s="262"/>
    </row>
    <row r="232" spans="1:26" ht="15.75" customHeight="1" x14ac:dyDescent="0.25">
      <c r="H232" s="262"/>
    </row>
    <row r="233" spans="1:26" ht="15.75" customHeight="1" x14ac:dyDescent="0.25">
      <c r="H233" s="262"/>
    </row>
    <row r="234" spans="1:26" ht="15.75" customHeight="1" x14ac:dyDescent="0.25">
      <c r="H234" s="262"/>
    </row>
    <row r="235" spans="1:26" ht="15.75" customHeight="1" x14ac:dyDescent="0.25">
      <c r="H235" s="262"/>
    </row>
    <row r="236" spans="1:26" ht="15.75" customHeight="1" x14ac:dyDescent="0.25">
      <c r="H236" s="262"/>
    </row>
    <row r="237" spans="1:26" ht="15.75" customHeight="1" x14ac:dyDescent="0.25">
      <c r="H237" s="262"/>
    </row>
    <row r="238" spans="1:26" ht="15.75" customHeight="1" x14ac:dyDescent="0.25">
      <c r="H238" s="262"/>
    </row>
    <row r="239" spans="1:26" ht="15.75" customHeight="1" x14ac:dyDescent="0.25">
      <c r="H239" s="262"/>
    </row>
    <row r="240" spans="1:26"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600-000000000000}"/>
  </hyperlinks>
  <pageMargins left="0.7" right="0.7" top="0.75" bottom="0.75" header="0" footer="0"/>
  <pageSetup paperSize="9" fitToWidth="0" fitToHeight="0"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Z1000"/>
  <sheetViews>
    <sheetView workbookViewId="0">
      <selection activeCell="J2" sqref="J2"/>
    </sheetView>
  </sheetViews>
  <sheetFormatPr defaultColWidth="14" defaultRowHeight="15" customHeight="1" x14ac:dyDescent="0.25"/>
  <cols>
    <col min="1" max="1" width="8.5703125" customWidth="1"/>
    <col min="2" max="2" width="50.42578125" customWidth="1"/>
    <col min="3" max="3" width="14" customWidth="1"/>
    <col min="4" max="4" width="19.140625" customWidth="1"/>
    <col min="5" max="5" width="11.85546875" customWidth="1"/>
    <col min="6" max="6" width="16.2851562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A1" s="301"/>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36.75" customHeight="1" x14ac:dyDescent="0.25">
      <c r="A3" s="267"/>
      <c r="B3" s="596" t="e">
        <f>VLOOKUP(C3,'TỔNG HỢP'!$C$4:$P$84,14,0)</f>
        <v>#N/A</v>
      </c>
      <c r="C3" s="269" t="s">
        <v>159</v>
      </c>
      <c r="D3" s="270" t="e">
        <f>VLOOKUP(C3,'TỔNG HỢP'!$C$4:$P$84,3,0)</f>
        <v>#N/A</v>
      </c>
      <c r="E3" s="271"/>
      <c r="F3" s="272">
        <f>SUM(F4:F889)</f>
        <v>0</v>
      </c>
      <c r="G3" s="270" t="e">
        <f>D3-F3</f>
        <v>#N/A</v>
      </c>
      <c r="H3" s="273"/>
      <c r="I3" s="267"/>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43"/>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1328</v>
      </c>
      <c r="C21" s="260"/>
      <c r="D21" s="244"/>
      <c r="E21" s="275">
        <f>1650000/1.08</f>
        <v>1527777.7777777778</v>
      </c>
      <c r="F21" s="275"/>
      <c r="G21" s="243"/>
      <c r="H21" s="276"/>
      <c r="I21" s="242"/>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1329</v>
      </c>
      <c r="C22" s="260"/>
      <c r="D22" s="244"/>
      <c r="E22" s="275">
        <v>1750000</v>
      </c>
      <c r="F22" s="275"/>
      <c r="G22" s="243"/>
      <c r="H22" s="276">
        <v>45433</v>
      </c>
      <c r="I22" s="242" t="s">
        <v>306</v>
      </c>
      <c r="J22" s="243"/>
      <c r="K22" s="243"/>
      <c r="L22" s="243"/>
      <c r="M22" s="243"/>
      <c r="N22" s="243"/>
      <c r="O22" s="243"/>
      <c r="P22" s="243"/>
      <c r="Q22" s="243"/>
      <c r="R22" s="243"/>
      <c r="S22" s="243"/>
      <c r="T22" s="243"/>
      <c r="U22" s="243"/>
      <c r="V22" s="243"/>
      <c r="W22" s="243"/>
      <c r="X22" s="243"/>
      <c r="Y22" s="243"/>
      <c r="Z22" s="243"/>
    </row>
    <row r="23" spans="1:26" ht="15.75" customHeight="1" x14ac:dyDescent="0.25">
      <c r="A23" s="301">
        <v>3</v>
      </c>
      <c r="B23" s="296" t="s">
        <v>1330</v>
      </c>
      <c r="C23" s="296"/>
      <c r="D23" s="296"/>
      <c r="E23" s="451">
        <v>1200000</v>
      </c>
      <c r="F23" s="451"/>
      <c r="G23" s="296"/>
      <c r="H23" s="300">
        <v>45447</v>
      </c>
      <c r="I23" s="301" t="s">
        <v>664</v>
      </c>
      <c r="J23" s="296"/>
      <c r="K23" s="296"/>
      <c r="L23" s="296"/>
      <c r="M23" s="296"/>
      <c r="N23" s="296"/>
      <c r="O23" s="296"/>
      <c r="P23" s="296"/>
      <c r="Q23" s="296"/>
      <c r="R23" s="296"/>
      <c r="S23" s="296"/>
      <c r="T23" s="296"/>
      <c r="U23" s="296"/>
      <c r="V23" s="296"/>
      <c r="W23" s="296"/>
      <c r="X23" s="296"/>
      <c r="Y23" s="296"/>
      <c r="Z23" s="296"/>
    </row>
    <row r="24" spans="1:26" ht="15.75" customHeight="1" x14ac:dyDescent="0.25">
      <c r="A24" s="301">
        <v>4</v>
      </c>
      <c r="B24" s="296" t="s">
        <v>1331</v>
      </c>
      <c r="C24" s="296"/>
      <c r="D24" s="296"/>
      <c r="E24" s="451">
        <f>3772000/1.08</f>
        <v>3492592.5925925924</v>
      </c>
      <c r="F24" s="451"/>
      <c r="G24" s="296"/>
      <c r="H24" s="300">
        <v>45447</v>
      </c>
      <c r="I24" s="301" t="s">
        <v>442</v>
      </c>
      <c r="J24" s="296"/>
      <c r="K24" s="296"/>
      <c r="L24" s="296"/>
      <c r="M24" s="296"/>
      <c r="N24" s="296"/>
      <c r="O24" s="296"/>
      <c r="P24" s="296"/>
      <c r="Q24" s="296"/>
      <c r="R24" s="296"/>
      <c r="S24" s="296"/>
      <c r="T24" s="296"/>
      <c r="U24" s="296"/>
      <c r="V24" s="296"/>
      <c r="W24" s="296"/>
      <c r="X24" s="296"/>
      <c r="Y24" s="296"/>
      <c r="Z24" s="296"/>
    </row>
    <row r="25" spans="1:26" ht="15.75" customHeight="1" x14ac:dyDescent="0.25">
      <c r="A25" s="301"/>
      <c r="B25" s="296" t="s">
        <v>1332</v>
      </c>
      <c r="C25" s="296"/>
      <c r="D25" s="296"/>
      <c r="E25" s="451">
        <v>1050000</v>
      </c>
      <c r="F25" s="451"/>
      <c r="G25" s="296"/>
      <c r="H25" s="300">
        <v>45468</v>
      </c>
      <c r="I25" s="301" t="s">
        <v>442</v>
      </c>
      <c r="J25" s="296"/>
      <c r="K25" s="296"/>
      <c r="L25" s="296"/>
      <c r="M25" s="296"/>
      <c r="N25" s="296"/>
      <c r="O25" s="296"/>
      <c r="P25" s="296"/>
      <c r="Q25" s="296"/>
      <c r="R25" s="296"/>
      <c r="S25" s="296"/>
      <c r="T25" s="296"/>
      <c r="U25" s="296"/>
      <c r="V25" s="296"/>
      <c r="W25" s="296"/>
      <c r="X25" s="296"/>
      <c r="Y25" s="296"/>
      <c r="Z25" s="296"/>
    </row>
    <row r="26" spans="1:26" ht="15.75" customHeight="1" x14ac:dyDescent="0.25">
      <c r="A26" s="301"/>
      <c r="B26" s="296" t="s">
        <v>1333</v>
      </c>
      <c r="C26" s="296"/>
      <c r="D26" s="296"/>
      <c r="E26" s="451">
        <v>1400000</v>
      </c>
      <c r="F26" s="451"/>
      <c r="G26" s="296"/>
      <c r="H26" s="300">
        <v>45468</v>
      </c>
      <c r="I26" s="301" t="s">
        <v>442</v>
      </c>
      <c r="J26" s="296"/>
      <c r="K26" s="296"/>
      <c r="L26" s="296"/>
      <c r="M26" s="296"/>
      <c r="N26" s="296"/>
      <c r="O26" s="296"/>
      <c r="P26" s="296"/>
      <c r="Q26" s="296"/>
      <c r="R26" s="296"/>
      <c r="S26" s="296"/>
      <c r="T26" s="296"/>
      <c r="U26" s="296"/>
      <c r="V26" s="296"/>
      <c r="W26" s="296"/>
      <c r="X26" s="296"/>
      <c r="Y26" s="296"/>
      <c r="Z26" s="296"/>
    </row>
    <row r="27" spans="1:26" ht="15.75" customHeight="1" x14ac:dyDescent="0.25">
      <c r="A27" s="301"/>
      <c r="B27" s="296"/>
      <c r="C27" s="296"/>
      <c r="D27" s="296"/>
      <c r="E27" s="451"/>
      <c r="F27" s="451"/>
      <c r="G27" s="296"/>
      <c r="H27" s="300"/>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301"/>
      <c r="B28" s="296"/>
      <c r="C28" s="296"/>
      <c r="D28" s="296"/>
      <c r="E28" s="451"/>
      <c r="F28" s="451"/>
      <c r="G28" s="296"/>
      <c r="H28" s="300"/>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301"/>
      <c r="B29" s="296"/>
      <c r="C29" s="296"/>
      <c r="D29" s="296"/>
      <c r="E29" s="451"/>
      <c r="F29" s="451"/>
      <c r="G29" s="296"/>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301"/>
      <c r="B30" s="296"/>
      <c r="C30" s="296"/>
      <c r="D30" s="296"/>
      <c r="E30" s="451"/>
      <c r="F30" s="451"/>
      <c r="G30" s="296"/>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301"/>
      <c r="B31" s="296"/>
      <c r="C31" s="296"/>
      <c r="D31" s="296"/>
      <c r="E31" s="451"/>
      <c r="F31" s="451"/>
      <c r="G31" s="296"/>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301"/>
      <c r="B32" s="296"/>
      <c r="C32" s="296"/>
      <c r="D32" s="296"/>
      <c r="E32" s="451"/>
      <c r="F32" s="451"/>
      <c r="G32" s="296"/>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301"/>
      <c r="B33" s="296"/>
      <c r="C33" s="296"/>
      <c r="D33" s="296"/>
      <c r="E33" s="451"/>
      <c r="F33" s="451"/>
      <c r="G33" s="296"/>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301"/>
      <c r="B34" s="296"/>
      <c r="C34" s="296"/>
      <c r="D34" s="296"/>
      <c r="E34" s="451"/>
      <c r="F34" s="451"/>
      <c r="G34" s="296"/>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301"/>
      <c r="B35" s="296"/>
      <c r="C35" s="296"/>
      <c r="D35" s="296"/>
      <c r="E35" s="451"/>
      <c r="F35" s="451"/>
      <c r="G35" s="296"/>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301"/>
      <c r="B36" s="296"/>
      <c r="C36" s="296"/>
      <c r="D36" s="296"/>
      <c r="E36" s="451"/>
      <c r="F36" s="451"/>
      <c r="G36" s="296"/>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301"/>
      <c r="B37" s="296"/>
      <c r="C37" s="296"/>
      <c r="D37" s="296"/>
      <c r="E37" s="451"/>
      <c r="F37" s="451"/>
      <c r="G37" s="296"/>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301"/>
      <c r="B38" s="296"/>
      <c r="C38" s="296"/>
      <c r="D38" s="296"/>
      <c r="E38" s="451"/>
      <c r="F38" s="451"/>
      <c r="G38" s="296"/>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301"/>
      <c r="B39" s="296"/>
      <c r="C39" s="296"/>
      <c r="D39" s="296"/>
      <c r="E39" s="451"/>
      <c r="F39" s="451"/>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301"/>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301"/>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301"/>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296"/>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296"/>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6"/>
      <c r="H224" s="300"/>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301"/>
      <c r="B225" s="296"/>
      <c r="C225" s="296"/>
      <c r="D225" s="296"/>
      <c r="E225" s="451"/>
      <c r="F225" s="451"/>
      <c r="G225" s="296"/>
      <c r="H225" s="300"/>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301"/>
      <c r="B226" s="296"/>
      <c r="C226" s="296"/>
      <c r="D226" s="296"/>
      <c r="E226" s="451"/>
      <c r="F226" s="451"/>
      <c r="G226" s="296"/>
      <c r="H226" s="300"/>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H227" s="262"/>
    </row>
    <row r="228" spans="1:26" ht="15.75" customHeight="1" x14ac:dyDescent="0.25">
      <c r="H228" s="262"/>
    </row>
    <row r="229" spans="1:26" ht="15.75" customHeight="1" x14ac:dyDescent="0.25">
      <c r="H229" s="262"/>
    </row>
    <row r="230" spans="1:26" ht="15.75" customHeight="1" x14ac:dyDescent="0.25">
      <c r="H230" s="262"/>
    </row>
    <row r="231" spans="1:26" ht="15.75" customHeight="1" x14ac:dyDescent="0.25">
      <c r="H231" s="262"/>
    </row>
    <row r="232" spans="1:26" ht="15.75" customHeight="1" x14ac:dyDescent="0.25">
      <c r="H232" s="262"/>
    </row>
    <row r="233" spans="1:26" ht="15.75" customHeight="1" x14ac:dyDescent="0.25">
      <c r="H233" s="262"/>
    </row>
    <row r="234" spans="1:26" ht="15.75" customHeight="1" x14ac:dyDescent="0.25">
      <c r="H234" s="262"/>
    </row>
    <row r="235" spans="1:26" ht="15.75" customHeight="1" x14ac:dyDescent="0.25">
      <c r="H235" s="262"/>
    </row>
    <row r="236" spans="1:26" ht="15.75" customHeight="1" x14ac:dyDescent="0.25">
      <c r="H236" s="262"/>
    </row>
    <row r="237" spans="1:26" ht="15.75" customHeight="1" x14ac:dyDescent="0.25">
      <c r="H237" s="262"/>
    </row>
    <row r="238" spans="1:26" ht="15.75" customHeight="1" x14ac:dyDescent="0.25">
      <c r="H238" s="262"/>
    </row>
    <row r="239" spans="1:26" ht="15.75" customHeight="1" x14ac:dyDescent="0.25">
      <c r="H239" s="262"/>
    </row>
    <row r="240" spans="1:26"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700-000000000000}"/>
  </hyperlinks>
  <pageMargins left="0.7" right="0.7" top="0.75" bottom="0.75" header="0" footer="0"/>
  <pageSetup paperSize="9" fitToWidth="0" fitToHeight="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Z1000"/>
  <sheetViews>
    <sheetView workbookViewId="0">
      <selection activeCell="J2" sqref="J2"/>
    </sheetView>
  </sheetViews>
  <sheetFormatPr defaultColWidth="14" defaultRowHeight="15" customHeight="1" x14ac:dyDescent="0.25"/>
  <cols>
    <col min="1" max="1" width="6.85546875" customWidth="1"/>
    <col min="2" max="2" width="36.85546875" customWidth="1"/>
    <col min="3" max="3" width="14" customWidth="1"/>
    <col min="4" max="4" width="21.85546875" customWidth="1"/>
    <col min="5" max="5" width="12.5703125" customWidth="1"/>
    <col min="6" max="6" width="16.5703125" customWidth="1"/>
    <col min="7" max="7" width="18.7109375" customWidth="1"/>
    <col min="8" max="8" width="12.7109375" style="684" customWidth="1"/>
    <col min="9" max="9" width="13.28515625" customWidth="1"/>
    <col min="10" max="10" width="13.7109375" customWidth="1"/>
    <col min="11" max="26" width="8.7109375" customWidth="1"/>
  </cols>
  <sheetData>
    <row r="1" spans="1:26" x14ac:dyDescent="0.25">
      <c r="H1" s="683"/>
      <c r="I1" s="265"/>
    </row>
    <row r="2" spans="1:26" ht="47.25" x14ac:dyDescent="0.25">
      <c r="A2" s="246" t="s">
        <v>281</v>
      </c>
      <c r="B2" s="246" t="s">
        <v>282</v>
      </c>
      <c r="C2" s="247" t="s">
        <v>283</v>
      </c>
      <c r="D2" s="248" t="s">
        <v>417</v>
      </c>
      <c r="E2" s="249" t="s">
        <v>418</v>
      </c>
      <c r="F2" s="277" t="s">
        <v>419</v>
      </c>
      <c r="G2" s="250" t="s">
        <v>420</v>
      </c>
      <c r="H2" s="680"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7" t="s">
        <v>162</v>
      </c>
      <c r="C3" s="269" t="s">
        <v>163</v>
      </c>
      <c r="D3" s="270">
        <f>VLOOKUP(C3,'TỔNG HỢP'!$C$4:$P$84,3,0)</f>
        <v>930000000</v>
      </c>
      <c r="E3" s="271"/>
      <c r="F3" s="272">
        <f>SUM(F4:F889)</f>
        <v>660895710</v>
      </c>
      <c r="G3" s="268">
        <f>D3-F3</f>
        <v>269104290</v>
      </c>
      <c r="H3" s="685"/>
      <c r="I3" s="267"/>
      <c r="J3" s="274"/>
      <c r="K3" s="274"/>
      <c r="L3" s="274"/>
      <c r="M3" s="274"/>
      <c r="N3" s="274"/>
      <c r="O3" s="274"/>
      <c r="P3" s="274"/>
      <c r="Q3" s="274"/>
      <c r="R3" s="274"/>
      <c r="S3" s="274"/>
      <c r="T3" s="274"/>
      <c r="U3" s="274"/>
      <c r="V3" s="274"/>
      <c r="W3" s="274"/>
      <c r="X3" s="274"/>
      <c r="Y3" s="274"/>
      <c r="Z3" s="274"/>
    </row>
    <row r="4" spans="1:26" ht="30" x14ac:dyDescent="0.25">
      <c r="A4" s="242"/>
      <c r="B4" s="472" t="s">
        <v>1334</v>
      </c>
      <c r="C4" s="260"/>
      <c r="D4" s="529" t="s">
        <v>1335</v>
      </c>
      <c r="E4" s="275"/>
      <c r="F4" s="244">
        <f>51425280*12</f>
        <v>617103360</v>
      </c>
      <c r="G4" s="242"/>
      <c r="H4" s="686">
        <v>46042</v>
      </c>
      <c r="I4" s="242" t="s">
        <v>425</v>
      </c>
      <c r="J4" s="243"/>
      <c r="K4" s="243"/>
      <c r="L4" s="243"/>
      <c r="M4" s="243"/>
      <c r="N4" s="243"/>
      <c r="O4" s="243"/>
      <c r="P4" s="243"/>
      <c r="Q4" s="243"/>
      <c r="R4" s="243"/>
      <c r="S4" s="243"/>
      <c r="T4" s="243"/>
      <c r="U4" s="243"/>
      <c r="V4" s="243"/>
      <c r="W4" s="243"/>
      <c r="X4" s="243"/>
      <c r="Y4" s="243"/>
      <c r="Z4" s="243"/>
    </row>
    <row r="5" spans="1:26" ht="19.5" customHeight="1" x14ac:dyDescent="0.25">
      <c r="A5" s="242"/>
      <c r="B5" s="243" t="s">
        <v>1716</v>
      </c>
      <c r="C5" s="260"/>
      <c r="D5" s="244"/>
      <c r="E5" s="275"/>
      <c r="F5" s="275">
        <v>43792350</v>
      </c>
      <c r="G5" s="242"/>
      <c r="H5" s="686">
        <v>46230</v>
      </c>
      <c r="I5" s="242" t="s">
        <v>425</v>
      </c>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2"/>
      <c r="H6" s="68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2"/>
      <c r="H7" s="68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2"/>
      <c r="H8" s="68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2"/>
      <c r="H9" s="68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2"/>
      <c r="H10" s="68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2"/>
      <c r="H11" s="68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2"/>
      <c r="H12" s="68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2"/>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2"/>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2"/>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t="s">
        <v>1336</v>
      </c>
      <c r="C16" s="260"/>
      <c r="D16" s="244"/>
      <c r="E16" s="244">
        <v>170240000</v>
      </c>
      <c r="F16" s="244"/>
      <c r="G16" s="242"/>
      <c r="H16" s="68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t="s">
        <v>1337</v>
      </c>
      <c r="C17" s="260"/>
      <c r="D17" s="244"/>
      <c r="E17" s="275">
        <v>37797800</v>
      </c>
      <c r="F17" s="275"/>
      <c r="G17" s="242"/>
      <c r="H17" s="686">
        <v>45992</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1338</v>
      </c>
      <c r="C18" s="260"/>
      <c r="D18" s="244"/>
      <c r="E18" s="275">
        <v>6132000</v>
      </c>
      <c r="F18" s="275"/>
      <c r="G18" s="242"/>
      <c r="H18" s="686">
        <v>45992</v>
      </c>
      <c r="I18" s="242" t="s">
        <v>425</v>
      </c>
      <c r="J18" s="243"/>
      <c r="K18" s="243"/>
      <c r="L18" s="243"/>
      <c r="M18" s="243"/>
      <c r="N18" s="243"/>
      <c r="O18" s="243"/>
      <c r="P18" s="243"/>
      <c r="Q18" s="243"/>
      <c r="R18" s="243"/>
      <c r="S18" s="243"/>
      <c r="T18" s="243"/>
      <c r="U18" s="243"/>
      <c r="V18" s="243"/>
      <c r="W18" s="243"/>
      <c r="X18" s="243"/>
      <c r="Y18" s="243"/>
      <c r="Z18" s="243"/>
    </row>
    <row r="19" spans="1:26" ht="30.75" customHeight="1" x14ac:dyDescent="0.25">
      <c r="A19" s="242"/>
      <c r="B19" s="243" t="s">
        <v>1339</v>
      </c>
      <c r="C19" s="260"/>
      <c r="D19" s="244"/>
      <c r="E19" s="275">
        <v>210000</v>
      </c>
      <c r="F19" s="275"/>
      <c r="G19" s="242"/>
      <c r="H19" s="686">
        <v>45978</v>
      </c>
      <c r="I19" s="242" t="s">
        <v>425</v>
      </c>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2"/>
      <c r="H20" s="68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1340</v>
      </c>
      <c r="C21" s="260"/>
      <c r="D21" s="244"/>
      <c r="E21" s="275">
        <v>2527200</v>
      </c>
      <c r="F21" s="275"/>
      <c r="G21" s="242"/>
      <c r="H21" s="686">
        <v>45321</v>
      </c>
      <c r="I21" s="242" t="s">
        <v>1341</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1342</v>
      </c>
      <c r="C22" s="260"/>
      <c r="D22" s="244"/>
      <c r="E22" s="275">
        <v>72635000</v>
      </c>
      <c r="F22" s="275"/>
      <c r="G22" s="242"/>
      <c r="H22" s="686">
        <v>45490</v>
      </c>
      <c r="I22" s="242" t="s">
        <v>1341</v>
      </c>
      <c r="J22" s="243"/>
      <c r="K22" s="243"/>
      <c r="L22" s="243"/>
      <c r="M22" s="243"/>
      <c r="N22" s="243"/>
      <c r="O22" s="243"/>
      <c r="P22" s="243"/>
      <c r="Q22" s="243"/>
      <c r="R22" s="243"/>
      <c r="S22" s="243"/>
      <c r="T22" s="243"/>
      <c r="U22" s="243"/>
      <c r="V22" s="243"/>
      <c r="W22" s="243"/>
      <c r="X22" s="243"/>
      <c r="Y22" s="243"/>
      <c r="Z22" s="243"/>
    </row>
    <row r="23" spans="1:26" ht="15.75" customHeight="1" x14ac:dyDescent="0.25">
      <c r="E23" s="275">
        <v>400000000</v>
      </c>
      <c r="F23" s="275"/>
      <c r="G23" s="265"/>
      <c r="H23" s="683"/>
      <c r="I23" s="265"/>
    </row>
    <row r="24" spans="1:26" ht="15.75" customHeight="1" x14ac:dyDescent="0.25">
      <c r="E24" s="275">
        <f>156000000-E22-E21</f>
        <v>80837800</v>
      </c>
      <c r="F24" s="275"/>
      <c r="G24" s="265"/>
      <c r="H24" s="683"/>
      <c r="I24" s="265"/>
    </row>
    <row r="25" spans="1:26" ht="15.75" customHeight="1" x14ac:dyDescent="0.25">
      <c r="E25" s="275"/>
      <c r="F25" s="275"/>
      <c r="G25" s="265"/>
      <c r="H25" s="683"/>
      <c r="I25" s="265"/>
    </row>
    <row r="26" spans="1:26" ht="15.75" customHeight="1" x14ac:dyDescent="0.25">
      <c r="E26" s="275"/>
      <c r="F26" s="275"/>
      <c r="G26" s="265"/>
      <c r="H26" s="683"/>
      <c r="I26" s="265"/>
    </row>
    <row r="27" spans="1:26" ht="15.75" customHeight="1" x14ac:dyDescent="0.25">
      <c r="E27" s="275"/>
      <c r="F27" s="275"/>
      <c r="G27" s="265"/>
      <c r="H27" s="683"/>
      <c r="I27" s="265" t="s">
        <v>327</v>
      </c>
    </row>
    <row r="28" spans="1:26" ht="15.75" customHeight="1" x14ac:dyDescent="0.25">
      <c r="E28" s="275"/>
      <c r="F28" s="275"/>
      <c r="G28" s="265"/>
      <c r="H28" s="683"/>
      <c r="I28" s="265"/>
    </row>
    <row r="29" spans="1:26" ht="15.75" customHeight="1" x14ac:dyDescent="0.25">
      <c r="E29" s="275"/>
      <c r="F29" s="275"/>
      <c r="G29" s="265"/>
      <c r="H29" s="683"/>
      <c r="I29" s="265"/>
    </row>
    <row r="30" spans="1:26" ht="15.75" customHeight="1" x14ac:dyDescent="0.25">
      <c r="E30" s="275"/>
      <c r="F30" s="275"/>
      <c r="G30" s="265"/>
      <c r="H30" s="683"/>
      <c r="I30" s="265"/>
    </row>
    <row r="31" spans="1:26" ht="15.75" customHeight="1" x14ac:dyDescent="0.25">
      <c r="E31" s="275"/>
      <c r="F31" s="275"/>
      <c r="G31" s="265"/>
      <c r="H31" s="683"/>
      <c r="I31" s="265"/>
    </row>
    <row r="32" spans="1:26" ht="15.75" customHeight="1" x14ac:dyDescent="0.25">
      <c r="E32" s="275"/>
      <c r="F32" s="275"/>
      <c r="G32" s="265"/>
      <c r="H32" s="683"/>
      <c r="I32" s="265"/>
    </row>
    <row r="33" spans="5:9" ht="15.75" customHeight="1" x14ac:dyDescent="0.25">
      <c r="E33" s="275"/>
      <c r="F33" s="275"/>
      <c r="G33" s="265"/>
      <c r="H33" s="683"/>
      <c r="I33" s="265"/>
    </row>
    <row r="34" spans="5:9" ht="15.75" customHeight="1" x14ac:dyDescent="0.25">
      <c r="E34" s="275"/>
      <c r="F34" s="275"/>
      <c r="G34" s="265"/>
      <c r="H34" s="683"/>
      <c r="I34" s="265"/>
    </row>
    <row r="35" spans="5:9" ht="15.75" customHeight="1" x14ac:dyDescent="0.25">
      <c r="E35" s="275"/>
      <c r="F35" s="275"/>
      <c r="G35" s="265"/>
      <c r="H35" s="683"/>
      <c r="I35" s="265"/>
    </row>
    <row r="36" spans="5:9" ht="15.75" customHeight="1" x14ac:dyDescent="0.25">
      <c r="E36" s="275"/>
      <c r="F36" s="275"/>
      <c r="H36" s="683"/>
      <c r="I36" s="265"/>
    </row>
    <row r="37" spans="5:9" ht="15.75" customHeight="1" x14ac:dyDescent="0.25">
      <c r="E37" s="275"/>
      <c r="F37" s="275"/>
      <c r="H37" s="683"/>
      <c r="I37" s="265"/>
    </row>
    <row r="38" spans="5:9" ht="15.75" customHeight="1" x14ac:dyDescent="0.25">
      <c r="E38" s="275"/>
      <c r="F38" s="275"/>
      <c r="H38" s="683"/>
      <c r="I38" s="265"/>
    </row>
    <row r="39" spans="5:9" ht="15.75" customHeight="1" x14ac:dyDescent="0.25">
      <c r="E39" s="275"/>
      <c r="F39" s="275"/>
      <c r="H39" s="683"/>
      <c r="I39" s="265"/>
    </row>
    <row r="40" spans="5:9" ht="15.75" customHeight="1" x14ac:dyDescent="0.25">
      <c r="E40" s="275"/>
      <c r="F40" s="275"/>
      <c r="H40" s="683"/>
      <c r="I40" s="265"/>
    </row>
    <row r="41" spans="5:9" ht="15.75" customHeight="1" x14ac:dyDescent="0.25">
      <c r="E41" s="275"/>
      <c r="F41" s="275"/>
      <c r="H41" s="683"/>
      <c r="I41" s="265"/>
    </row>
    <row r="42" spans="5:9" ht="15.75" customHeight="1" x14ac:dyDescent="0.25">
      <c r="E42" s="275"/>
      <c r="F42" s="275"/>
      <c r="H42" s="683"/>
      <c r="I42" s="265"/>
    </row>
    <row r="43" spans="5:9" ht="15.75" customHeight="1" x14ac:dyDescent="0.25">
      <c r="E43" s="275"/>
      <c r="F43" s="275"/>
      <c r="H43" s="683"/>
      <c r="I43" s="265"/>
    </row>
    <row r="44" spans="5:9" ht="15.75" customHeight="1" x14ac:dyDescent="0.25">
      <c r="E44" s="275"/>
      <c r="F44" s="275"/>
      <c r="H44" s="683"/>
      <c r="I44" s="265"/>
    </row>
    <row r="45" spans="5:9" ht="15.75" customHeight="1" x14ac:dyDescent="0.25">
      <c r="H45" s="683"/>
      <c r="I45" s="265"/>
    </row>
    <row r="46" spans="5:9" ht="15.75" customHeight="1" x14ac:dyDescent="0.25">
      <c r="H46" s="683"/>
      <c r="I46" s="265"/>
    </row>
    <row r="47" spans="5:9" ht="15.75" customHeight="1" x14ac:dyDescent="0.25">
      <c r="H47" s="683"/>
      <c r="I47" s="265"/>
    </row>
    <row r="48" spans="5:9" ht="15.75" customHeight="1" x14ac:dyDescent="0.25">
      <c r="H48" s="683"/>
      <c r="I48" s="265"/>
    </row>
    <row r="49" spans="8:9" ht="15.75" customHeight="1" x14ac:dyDescent="0.25">
      <c r="H49" s="683"/>
      <c r="I49" s="265"/>
    </row>
    <row r="50" spans="8:9" ht="15.75" customHeight="1" x14ac:dyDescent="0.25">
      <c r="H50" s="683"/>
      <c r="I50" s="265"/>
    </row>
    <row r="51" spans="8:9" ht="15.75" customHeight="1" x14ac:dyDescent="0.25">
      <c r="H51" s="683"/>
      <c r="I51" s="265"/>
    </row>
    <row r="52" spans="8:9" ht="15.75" customHeight="1" x14ac:dyDescent="0.25">
      <c r="H52" s="683"/>
      <c r="I52" s="265"/>
    </row>
    <row r="53" spans="8:9" ht="15.75" customHeight="1" x14ac:dyDescent="0.25">
      <c r="H53" s="683"/>
      <c r="I53" s="265"/>
    </row>
    <row r="54" spans="8:9" ht="15.75" customHeight="1" x14ac:dyDescent="0.25">
      <c r="H54" s="683"/>
      <c r="I54" s="265"/>
    </row>
    <row r="55" spans="8:9" ht="15.75" customHeight="1" x14ac:dyDescent="0.25">
      <c r="H55" s="683"/>
      <c r="I55" s="265"/>
    </row>
    <row r="56" spans="8:9" ht="15.75" customHeight="1" x14ac:dyDescent="0.25">
      <c r="H56" s="683"/>
      <c r="I56" s="265"/>
    </row>
    <row r="57" spans="8:9" ht="15.75" customHeight="1" x14ac:dyDescent="0.25">
      <c r="H57" s="683"/>
      <c r="I57" s="265"/>
    </row>
    <row r="58" spans="8:9" ht="15.75" customHeight="1" x14ac:dyDescent="0.25">
      <c r="H58" s="683"/>
      <c r="I58" s="265"/>
    </row>
    <row r="59" spans="8:9" ht="15.75" customHeight="1" x14ac:dyDescent="0.25">
      <c r="H59" s="683"/>
      <c r="I59" s="265"/>
    </row>
    <row r="60" spans="8:9" ht="15.75" customHeight="1" x14ac:dyDescent="0.25">
      <c r="H60" s="683"/>
      <c r="I60" s="265"/>
    </row>
    <row r="61" spans="8:9" ht="15.75" customHeight="1" x14ac:dyDescent="0.25">
      <c r="H61" s="683"/>
      <c r="I61" s="265"/>
    </row>
    <row r="62" spans="8:9" ht="15.75" customHeight="1" x14ac:dyDescent="0.25">
      <c r="H62" s="683"/>
      <c r="I62" s="265"/>
    </row>
    <row r="63" spans="8:9" ht="15.75" customHeight="1" x14ac:dyDescent="0.25">
      <c r="H63" s="683"/>
      <c r="I63" s="265"/>
    </row>
    <row r="64" spans="8:9" ht="15.75" customHeight="1" x14ac:dyDescent="0.25">
      <c r="H64" s="683"/>
      <c r="I64" s="265"/>
    </row>
    <row r="65" spans="8:9" ht="15.75" customHeight="1" x14ac:dyDescent="0.25">
      <c r="H65" s="683"/>
      <c r="I65" s="265"/>
    </row>
    <row r="66" spans="8:9" ht="15.75" customHeight="1" x14ac:dyDescent="0.25">
      <c r="H66" s="683"/>
      <c r="I66" s="265"/>
    </row>
    <row r="67" spans="8:9" ht="15.75" customHeight="1" x14ac:dyDescent="0.25">
      <c r="H67" s="683"/>
      <c r="I67" s="265"/>
    </row>
    <row r="68" spans="8:9" ht="15.75" customHeight="1" x14ac:dyDescent="0.25">
      <c r="H68" s="683"/>
      <c r="I68" s="265"/>
    </row>
    <row r="69" spans="8:9" ht="15.75" customHeight="1" x14ac:dyDescent="0.25">
      <c r="H69" s="683"/>
      <c r="I69" s="265"/>
    </row>
    <row r="70" spans="8:9" ht="15.75" customHeight="1" x14ac:dyDescent="0.25">
      <c r="H70" s="683"/>
      <c r="I70" s="265"/>
    </row>
    <row r="71" spans="8:9" ht="15.75" customHeight="1" x14ac:dyDescent="0.25">
      <c r="H71" s="683"/>
      <c r="I71" s="265"/>
    </row>
    <row r="72" spans="8:9" ht="15.75" customHeight="1" x14ac:dyDescent="0.25">
      <c r="H72" s="683"/>
      <c r="I72" s="265"/>
    </row>
    <row r="73" spans="8:9" ht="15.75" customHeight="1" x14ac:dyDescent="0.25">
      <c r="H73" s="683"/>
      <c r="I73" s="265"/>
    </row>
    <row r="74" spans="8:9" ht="15.75" customHeight="1" x14ac:dyDescent="0.25">
      <c r="H74" s="683"/>
      <c r="I74" s="265"/>
    </row>
    <row r="75" spans="8:9" ht="15.75" customHeight="1" x14ac:dyDescent="0.25">
      <c r="H75" s="683"/>
      <c r="I75" s="265"/>
    </row>
    <row r="76" spans="8:9" ht="15.75" customHeight="1" x14ac:dyDescent="0.25">
      <c r="H76" s="683"/>
      <c r="I76" s="265"/>
    </row>
    <row r="77" spans="8:9" ht="15.75" customHeight="1" x14ac:dyDescent="0.25">
      <c r="H77" s="683"/>
      <c r="I77" s="265"/>
    </row>
    <row r="78" spans="8:9" ht="15.75" customHeight="1" x14ac:dyDescent="0.25">
      <c r="H78" s="683"/>
      <c r="I78" s="265"/>
    </row>
    <row r="79" spans="8:9" ht="15.75" customHeight="1" x14ac:dyDescent="0.25">
      <c r="H79" s="683"/>
      <c r="I79" s="265"/>
    </row>
    <row r="80" spans="8:9" ht="15.75" customHeight="1" x14ac:dyDescent="0.25">
      <c r="H80" s="683"/>
      <c r="I80" s="265"/>
    </row>
    <row r="81" spans="8:9" ht="15.75" customHeight="1" x14ac:dyDescent="0.25">
      <c r="H81" s="683"/>
      <c r="I81" s="265"/>
    </row>
    <row r="82" spans="8:9" ht="15.75" customHeight="1" x14ac:dyDescent="0.25">
      <c r="H82" s="683"/>
      <c r="I82" s="265"/>
    </row>
    <row r="83" spans="8:9" ht="15.75" customHeight="1" x14ac:dyDescent="0.25">
      <c r="H83" s="683"/>
      <c r="I83" s="265"/>
    </row>
    <row r="84" spans="8:9" ht="15.75" customHeight="1" x14ac:dyDescent="0.25">
      <c r="H84" s="683"/>
      <c r="I84" s="265"/>
    </row>
    <row r="85" spans="8:9" ht="15.75" customHeight="1" x14ac:dyDescent="0.25">
      <c r="H85" s="683"/>
      <c r="I85" s="265"/>
    </row>
    <row r="86" spans="8:9" ht="15.75" customHeight="1" x14ac:dyDescent="0.25">
      <c r="H86" s="683"/>
      <c r="I86" s="265"/>
    </row>
    <row r="87" spans="8:9" ht="15.75" customHeight="1" x14ac:dyDescent="0.25">
      <c r="H87" s="683"/>
      <c r="I87" s="265"/>
    </row>
    <row r="88" spans="8:9" ht="15.75" customHeight="1" x14ac:dyDescent="0.25">
      <c r="H88" s="683"/>
      <c r="I88" s="265"/>
    </row>
    <row r="89" spans="8:9" ht="15.75" customHeight="1" x14ac:dyDescent="0.25">
      <c r="H89" s="683"/>
      <c r="I89" s="265"/>
    </row>
    <row r="90" spans="8:9" ht="15.75" customHeight="1" x14ac:dyDescent="0.25">
      <c r="H90" s="683"/>
      <c r="I90" s="265"/>
    </row>
    <row r="91" spans="8:9" ht="15.75" customHeight="1" x14ac:dyDescent="0.25">
      <c r="H91" s="683"/>
      <c r="I91" s="265"/>
    </row>
    <row r="92" spans="8:9" ht="15.75" customHeight="1" x14ac:dyDescent="0.25">
      <c r="H92" s="683"/>
      <c r="I92" s="265"/>
    </row>
    <row r="93" spans="8:9" ht="15.75" customHeight="1" x14ac:dyDescent="0.25">
      <c r="H93" s="683"/>
      <c r="I93" s="265"/>
    </row>
    <row r="94" spans="8:9" ht="15.75" customHeight="1" x14ac:dyDescent="0.25">
      <c r="H94" s="683"/>
      <c r="I94" s="265"/>
    </row>
    <row r="95" spans="8:9" ht="15.75" customHeight="1" x14ac:dyDescent="0.25">
      <c r="H95" s="683"/>
      <c r="I95" s="265"/>
    </row>
    <row r="96" spans="8:9" ht="15.75" customHeight="1" x14ac:dyDescent="0.25">
      <c r="H96" s="683"/>
      <c r="I96" s="265"/>
    </row>
    <row r="97" spans="8:9" ht="15.75" customHeight="1" x14ac:dyDescent="0.25">
      <c r="H97" s="683"/>
      <c r="I97" s="265"/>
    </row>
    <row r="98" spans="8:9" ht="15.75" customHeight="1" x14ac:dyDescent="0.25">
      <c r="H98" s="683"/>
      <c r="I98" s="265"/>
    </row>
    <row r="99" spans="8:9" ht="15.75" customHeight="1" x14ac:dyDescent="0.25">
      <c r="H99" s="683"/>
      <c r="I99" s="265"/>
    </row>
    <row r="100" spans="8:9" ht="15.75" customHeight="1" x14ac:dyDescent="0.25">
      <c r="H100" s="683"/>
      <c r="I100" s="265"/>
    </row>
    <row r="101" spans="8:9" ht="15.75" customHeight="1" x14ac:dyDescent="0.25">
      <c r="H101" s="683"/>
      <c r="I101" s="265"/>
    </row>
    <row r="102" spans="8:9" ht="15.75" customHeight="1" x14ac:dyDescent="0.25">
      <c r="H102" s="683"/>
      <c r="I102" s="265"/>
    </row>
    <row r="103" spans="8:9" ht="15.75" customHeight="1" x14ac:dyDescent="0.25">
      <c r="H103" s="683"/>
      <c r="I103" s="265"/>
    </row>
    <row r="104" spans="8:9" ht="15.75" customHeight="1" x14ac:dyDescent="0.25">
      <c r="H104" s="683"/>
      <c r="I104" s="265"/>
    </row>
    <row r="105" spans="8:9" ht="15.75" customHeight="1" x14ac:dyDescent="0.25">
      <c r="H105" s="683"/>
      <c r="I105" s="265"/>
    </row>
    <row r="106" spans="8:9" ht="15.75" customHeight="1" x14ac:dyDescent="0.25">
      <c r="H106" s="683"/>
      <c r="I106" s="265"/>
    </row>
    <row r="107" spans="8:9" ht="15.75" customHeight="1" x14ac:dyDescent="0.25">
      <c r="H107" s="683"/>
      <c r="I107" s="265"/>
    </row>
    <row r="108" spans="8:9" ht="15.75" customHeight="1" x14ac:dyDescent="0.25">
      <c r="H108" s="683"/>
      <c r="I108" s="265"/>
    </row>
    <row r="109" spans="8:9" ht="15.75" customHeight="1" x14ac:dyDescent="0.25">
      <c r="H109" s="683"/>
      <c r="I109" s="265"/>
    </row>
    <row r="110" spans="8:9" ht="15.75" customHeight="1" x14ac:dyDescent="0.25">
      <c r="H110" s="683"/>
      <c r="I110" s="265"/>
    </row>
    <row r="111" spans="8:9" ht="15.75" customHeight="1" x14ac:dyDescent="0.25">
      <c r="H111" s="683"/>
      <c r="I111" s="265"/>
    </row>
    <row r="112" spans="8:9" ht="15.75" customHeight="1" x14ac:dyDescent="0.25">
      <c r="H112" s="683"/>
      <c r="I112" s="265"/>
    </row>
    <row r="113" spans="8:9" ht="15.75" customHeight="1" x14ac:dyDescent="0.25">
      <c r="H113" s="683"/>
      <c r="I113" s="265"/>
    </row>
    <row r="114" spans="8:9" ht="15.75" customHeight="1" x14ac:dyDescent="0.25">
      <c r="H114" s="683"/>
      <c r="I114" s="265"/>
    </row>
    <row r="115" spans="8:9" ht="15.75" customHeight="1" x14ac:dyDescent="0.25">
      <c r="H115" s="683"/>
      <c r="I115" s="265"/>
    </row>
    <row r="116" spans="8:9" ht="15.75" customHeight="1" x14ac:dyDescent="0.25">
      <c r="H116" s="683"/>
      <c r="I116" s="265"/>
    </row>
    <row r="117" spans="8:9" ht="15.75" customHeight="1" x14ac:dyDescent="0.25">
      <c r="H117" s="683"/>
      <c r="I117" s="265"/>
    </row>
    <row r="118" spans="8:9" ht="15.75" customHeight="1" x14ac:dyDescent="0.25">
      <c r="H118" s="683"/>
      <c r="I118" s="265"/>
    </row>
    <row r="119" spans="8:9" ht="15.75" customHeight="1" x14ac:dyDescent="0.25">
      <c r="H119" s="683"/>
      <c r="I119" s="265"/>
    </row>
    <row r="120" spans="8:9" ht="15.75" customHeight="1" x14ac:dyDescent="0.25">
      <c r="H120" s="683"/>
      <c r="I120" s="265"/>
    </row>
    <row r="121" spans="8:9" ht="15.75" customHeight="1" x14ac:dyDescent="0.25">
      <c r="H121" s="683"/>
      <c r="I121" s="265"/>
    </row>
    <row r="122" spans="8:9" ht="15.75" customHeight="1" x14ac:dyDescent="0.25">
      <c r="H122" s="683"/>
      <c r="I122" s="265"/>
    </row>
    <row r="123" spans="8:9" ht="15.75" customHeight="1" x14ac:dyDescent="0.25">
      <c r="H123" s="683"/>
      <c r="I123" s="265"/>
    </row>
    <row r="124" spans="8:9" ht="15.75" customHeight="1" x14ac:dyDescent="0.25">
      <c r="H124" s="683"/>
      <c r="I124" s="265"/>
    </row>
    <row r="125" spans="8:9" ht="15.75" customHeight="1" x14ac:dyDescent="0.25">
      <c r="H125" s="683"/>
      <c r="I125" s="265"/>
    </row>
    <row r="126" spans="8:9" ht="15.75" customHeight="1" x14ac:dyDescent="0.25">
      <c r="H126" s="683"/>
      <c r="I126" s="265"/>
    </row>
    <row r="127" spans="8:9" ht="15.75" customHeight="1" x14ac:dyDescent="0.25">
      <c r="H127" s="683"/>
      <c r="I127" s="265"/>
    </row>
    <row r="128" spans="8:9" ht="15.75" customHeight="1" x14ac:dyDescent="0.25">
      <c r="H128" s="683"/>
      <c r="I128" s="265"/>
    </row>
    <row r="129" spans="8:9" ht="15.75" customHeight="1" x14ac:dyDescent="0.25">
      <c r="H129" s="683"/>
      <c r="I129" s="265"/>
    </row>
    <row r="130" spans="8:9" ht="15.75" customHeight="1" x14ac:dyDescent="0.25">
      <c r="H130" s="683"/>
      <c r="I130" s="265"/>
    </row>
    <row r="131" spans="8:9" ht="15.75" customHeight="1" x14ac:dyDescent="0.25">
      <c r="H131" s="683"/>
      <c r="I131" s="265"/>
    </row>
    <row r="132" spans="8:9" ht="15.75" customHeight="1" x14ac:dyDescent="0.25">
      <c r="H132" s="683"/>
      <c r="I132" s="265"/>
    </row>
    <row r="133" spans="8:9" ht="15.75" customHeight="1" x14ac:dyDescent="0.25">
      <c r="H133" s="683"/>
      <c r="I133" s="265"/>
    </row>
    <row r="134" spans="8:9" ht="15.75" customHeight="1" x14ac:dyDescent="0.25">
      <c r="H134" s="683"/>
      <c r="I134" s="265"/>
    </row>
    <row r="135" spans="8:9" ht="15.75" customHeight="1" x14ac:dyDescent="0.25">
      <c r="H135" s="683"/>
      <c r="I135" s="265"/>
    </row>
    <row r="136" spans="8:9" ht="15.75" customHeight="1" x14ac:dyDescent="0.25">
      <c r="H136" s="683"/>
      <c r="I136" s="265"/>
    </row>
    <row r="137" spans="8:9" ht="15.75" customHeight="1" x14ac:dyDescent="0.25">
      <c r="H137" s="683"/>
      <c r="I137" s="265"/>
    </row>
    <row r="138" spans="8:9" ht="15.75" customHeight="1" x14ac:dyDescent="0.25">
      <c r="H138" s="683"/>
      <c r="I138" s="265"/>
    </row>
    <row r="139" spans="8:9" ht="15.75" customHeight="1" x14ac:dyDescent="0.25">
      <c r="H139" s="683"/>
      <c r="I139" s="265"/>
    </row>
    <row r="140" spans="8:9" ht="15.75" customHeight="1" x14ac:dyDescent="0.25">
      <c r="H140" s="683"/>
      <c r="I140" s="265"/>
    </row>
    <row r="141" spans="8:9" ht="15.75" customHeight="1" x14ac:dyDescent="0.25">
      <c r="H141" s="683"/>
      <c r="I141" s="265"/>
    </row>
    <row r="142" spans="8:9" ht="15.75" customHeight="1" x14ac:dyDescent="0.25">
      <c r="H142" s="683"/>
      <c r="I142" s="265"/>
    </row>
    <row r="143" spans="8:9" ht="15.75" customHeight="1" x14ac:dyDescent="0.25">
      <c r="H143" s="683"/>
      <c r="I143" s="265"/>
    </row>
    <row r="144" spans="8:9" ht="15.75" customHeight="1" x14ac:dyDescent="0.25">
      <c r="H144" s="683"/>
      <c r="I144" s="265"/>
    </row>
    <row r="145" spans="8:9" ht="15.75" customHeight="1" x14ac:dyDescent="0.25">
      <c r="H145" s="683"/>
      <c r="I145" s="265"/>
    </row>
    <row r="146" spans="8:9" ht="15.75" customHeight="1" x14ac:dyDescent="0.25">
      <c r="H146" s="683"/>
      <c r="I146" s="265"/>
    </row>
    <row r="147" spans="8:9" ht="15.75" customHeight="1" x14ac:dyDescent="0.25">
      <c r="H147" s="683"/>
      <c r="I147" s="265"/>
    </row>
    <row r="148" spans="8:9" ht="15.75" customHeight="1" x14ac:dyDescent="0.25">
      <c r="H148" s="683"/>
      <c r="I148" s="265"/>
    </row>
    <row r="149" spans="8:9" ht="15.75" customHeight="1" x14ac:dyDescent="0.25">
      <c r="H149" s="683"/>
      <c r="I149" s="265"/>
    </row>
    <row r="150" spans="8:9" ht="15.75" customHeight="1" x14ac:dyDescent="0.25">
      <c r="H150" s="683"/>
      <c r="I150" s="265"/>
    </row>
    <row r="151" spans="8:9" ht="15.75" customHeight="1" x14ac:dyDescent="0.25">
      <c r="H151" s="683"/>
      <c r="I151" s="265"/>
    </row>
    <row r="152" spans="8:9" ht="15.75" customHeight="1" x14ac:dyDescent="0.25">
      <c r="H152" s="683"/>
      <c r="I152" s="265"/>
    </row>
    <row r="153" spans="8:9" ht="15.75" customHeight="1" x14ac:dyDescent="0.25">
      <c r="H153" s="683"/>
      <c r="I153" s="265"/>
    </row>
    <row r="154" spans="8:9" ht="15.75" customHeight="1" x14ac:dyDescent="0.25">
      <c r="H154" s="683"/>
      <c r="I154" s="265"/>
    </row>
    <row r="155" spans="8:9" ht="15.75" customHeight="1" x14ac:dyDescent="0.25">
      <c r="H155" s="683"/>
      <c r="I155" s="265"/>
    </row>
    <row r="156" spans="8:9" ht="15.75" customHeight="1" x14ac:dyDescent="0.25">
      <c r="H156" s="683"/>
      <c r="I156" s="265"/>
    </row>
    <row r="157" spans="8:9" ht="15.75" customHeight="1" x14ac:dyDescent="0.25">
      <c r="H157" s="683"/>
      <c r="I157" s="265"/>
    </row>
    <row r="158" spans="8:9" ht="15.75" customHeight="1" x14ac:dyDescent="0.25">
      <c r="H158" s="683"/>
      <c r="I158" s="265"/>
    </row>
    <row r="159" spans="8:9" ht="15.75" customHeight="1" x14ac:dyDescent="0.25">
      <c r="H159" s="683"/>
      <c r="I159" s="265"/>
    </row>
    <row r="160" spans="8:9" ht="15.75" customHeight="1" x14ac:dyDescent="0.25">
      <c r="H160" s="683"/>
      <c r="I160" s="265"/>
    </row>
    <row r="161" spans="8:9" ht="15.75" customHeight="1" x14ac:dyDescent="0.25">
      <c r="H161" s="683"/>
      <c r="I161" s="265"/>
    </row>
    <row r="162" spans="8:9" ht="15.75" customHeight="1" x14ac:dyDescent="0.25">
      <c r="H162" s="683"/>
      <c r="I162" s="265"/>
    </row>
    <row r="163" spans="8:9" ht="15.75" customHeight="1" x14ac:dyDescent="0.25">
      <c r="H163" s="683"/>
      <c r="I163" s="265"/>
    </row>
    <row r="164" spans="8:9" ht="15.75" customHeight="1" x14ac:dyDescent="0.25">
      <c r="H164" s="683"/>
      <c r="I164" s="265"/>
    </row>
    <row r="165" spans="8:9" ht="15.75" customHeight="1" x14ac:dyDescent="0.25">
      <c r="H165" s="683"/>
      <c r="I165" s="265"/>
    </row>
    <row r="166" spans="8:9" ht="15.75" customHeight="1" x14ac:dyDescent="0.25">
      <c r="H166" s="683"/>
      <c r="I166" s="265"/>
    </row>
    <row r="167" spans="8:9" ht="15.75" customHeight="1" x14ac:dyDescent="0.25">
      <c r="H167" s="683"/>
      <c r="I167" s="265"/>
    </row>
    <row r="168" spans="8:9" ht="15.75" customHeight="1" x14ac:dyDescent="0.25">
      <c r="H168" s="683"/>
      <c r="I168" s="265"/>
    </row>
    <row r="169" spans="8:9" ht="15.75" customHeight="1" x14ac:dyDescent="0.25">
      <c r="H169" s="683"/>
      <c r="I169" s="265"/>
    </row>
    <row r="170" spans="8:9" ht="15.75" customHeight="1" x14ac:dyDescent="0.25">
      <c r="H170" s="683"/>
      <c r="I170" s="265"/>
    </row>
    <row r="171" spans="8:9" ht="15.75" customHeight="1" x14ac:dyDescent="0.25">
      <c r="H171" s="683"/>
      <c r="I171" s="265"/>
    </row>
    <row r="172" spans="8:9" ht="15.75" customHeight="1" x14ac:dyDescent="0.25">
      <c r="H172" s="683"/>
      <c r="I172" s="265"/>
    </row>
    <row r="173" spans="8:9" ht="15.75" customHeight="1" x14ac:dyDescent="0.25">
      <c r="H173" s="683"/>
      <c r="I173" s="265"/>
    </row>
    <row r="174" spans="8:9" ht="15.75" customHeight="1" x14ac:dyDescent="0.25">
      <c r="H174" s="683"/>
      <c r="I174" s="265"/>
    </row>
    <row r="175" spans="8:9" ht="15.75" customHeight="1" x14ac:dyDescent="0.25">
      <c r="H175" s="683"/>
      <c r="I175" s="265"/>
    </row>
    <row r="176" spans="8:9" ht="15.75" customHeight="1" x14ac:dyDescent="0.25">
      <c r="H176" s="683"/>
      <c r="I176" s="265"/>
    </row>
    <row r="177" spans="8:9" ht="15.75" customHeight="1" x14ac:dyDescent="0.25">
      <c r="H177" s="683"/>
      <c r="I177" s="265"/>
    </row>
    <row r="178" spans="8:9" ht="15.75" customHeight="1" x14ac:dyDescent="0.25">
      <c r="H178" s="683"/>
      <c r="I178" s="265"/>
    </row>
    <row r="179" spans="8:9" ht="15.75" customHeight="1" x14ac:dyDescent="0.25">
      <c r="H179" s="683"/>
      <c r="I179" s="265"/>
    </row>
    <row r="180" spans="8:9" ht="15.75" customHeight="1" x14ac:dyDescent="0.25">
      <c r="H180" s="683"/>
      <c r="I180" s="265"/>
    </row>
    <row r="181" spans="8:9" ht="15.75" customHeight="1" x14ac:dyDescent="0.25">
      <c r="H181" s="683"/>
      <c r="I181" s="265"/>
    </row>
    <row r="182" spans="8:9" ht="15.75" customHeight="1" x14ac:dyDescent="0.25">
      <c r="H182" s="683"/>
      <c r="I182" s="265"/>
    </row>
    <row r="183" spans="8:9" ht="15.75" customHeight="1" x14ac:dyDescent="0.25">
      <c r="H183" s="683"/>
      <c r="I183" s="265"/>
    </row>
    <row r="184" spans="8:9" ht="15.75" customHeight="1" x14ac:dyDescent="0.25">
      <c r="H184" s="683"/>
      <c r="I184" s="265"/>
    </row>
    <row r="185" spans="8:9" ht="15.75" customHeight="1" x14ac:dyDescent="0.25">
      <c r="H185" s="683"/>
      <c r="I185" s="265"/>
    </row>
    <row r="186" spans="8:9" ht="15.75" customHeight="1" x14ac:dyDescent="0.25">
      <c r="H186" s="683"/>
      <c r="I186" s="265"/>
    </row>
    <row r="187" spans="8:9" ht="15.75" customHeight="1" x14ac:dyDescent="0.25">
      <c r="H187" s="683"/>
      <c r="I187" s="265"/>
    </row>
    <row r="188" spans="8:9" ht="15.75" customHeight="1" x14ac:dyDescent="0.25">
      <c r="H188" s="683"/>
      <c r="I188" s="265"/>
    </row>
    <row r="189" spans="8:9" ht="15.75" customHeight="1" x14ac:dyDescent="0.25">
      <c r="H189" s="683"/>
      <c r="I189" s="265"/>
    </row>
    <row r="190" spans="8:9" ht="15.75" customHeight="1" x14ac:dyDescent="0.25">
      <c r="H190" s="683"/>
      <c r="I190" s="265"/>
    </row>
    <row r="191" spans="8:9" ht="15.75" customHeight="1" x14ac:dyDescent="0.25">
      <c r="H191" s="683"/>
      <c r="I191" s="265"/>
    </row>
    <row r="192" spans="8:9" ht="15.75" customHeight="1" x14ac:dyDescent="0.25">
      <c r="H192" s="683"/>
      <c r="I192" s="265"/>
    </row>
    <row r="193" spans="8:9" ht="15.75" customHeight="1" x14ac:dyDescent="0.25">
      <c r="H193" s="683"/>
      <c r="I193" s="265"/>
    </row>
    <row r="194" spans="8:9" ht="15.75" customHeight="1" x14ac:dyDescent="0.25">
      <c r="H194" s="683"/>
      <c r="I194" s="265"/>
    </row>
    <row r="195" spans="8:9" ht="15.75" customHeight="1" x14ac:dyDescent="0.25">
      <c r="H195" s="683"/>
      <c r="I195" s="265"/>
    </row>
    <row r="196" spans="8:9" ht="15.75" customHeight="1" x14ac:dyDescent="0.25">
      <c r="H196" s="683"/>
      <c r="I196" s="265"/>
    </row>
    <row r="197" spans="8:9" ht="15.75" customHeight="1" x14ac:dyDescent="0.25">
      <c r="H197" s="683"/>
      <c r="I197" s="265"/>
    </row>
    <row r="198" spans="8:9" ht="15.75" customHeight="1" x14ac:dyDescent="0.25">
      <c r="H198" s="683"/>
      <c r="I198" s="265"/>
    </row>
    <row r="199" spans="8:9" ht="15.75" customHeight="1" x14ac:dyDescent="0.25">
      <c r="H199" s="683"/>
      <c r="I199" s="265"/>
    </row>
    <row r="200" spans="8:9" ht="15.75" customHeight="1" x14ac:dyDescent="0.25">
      <c r="H200" s="683"/>
      <c r="I200" s="265"/>
    </row>
    <row r="201" spans="8:9" ht="15.75" customHeight="1" x14ac:dyDescent="0.25">
      <c r="H201" s="683"/>
      <c r="I201" s="265"/>
    </row>
    <row r="202" spans="8:9" ht="15.75" customHeight="1" x14ac:dyDescent="0.25">
      <c r="H202" s="683"/>
      <c r="I202" s="265"/>
    </row>
    <row r="203" spans="8:9" ht="15.75" customHeight="1" x14ac:dyDescent="0.25">
      <c r="H203" s="683"/>
      <c r="I203" s="265"/>
    </row>
    <row r="204" spans="8:9" ht="15.75" customHeight="1" x14ac:dyDescent="0.25">
      <c r="H204" s="683"/>
      <c r="I204" s="265"/>
    </row>
    <row r="205" spans="8:9" ht="15.75" customHeight="1" x14ac:dyDescent="0.25">
      <c r="H205" s="683"/>
      <c r="I205" s="265"/>
    </row>
    <row r="206" spans="8:9" ht="15.75" customHeight="1" x14ac:dyDescent="0.25">
      <c r="H206" s="683"/>
      <c r="I206" s="265"/>
    </row>
    <row r="207" spans="8:9" ht="15.75" customHeight="1" x14ac:dyDescent="0.25">
      <c r="H207" s="683"/>
      <c r="I207" s="265"/>
    </row>
    <row r="208" spans="8:9" ht="15.75" customHeight="1" x14ac:dyDescent="0.25">
      <c r="H208" s="683"/>
      <c r="I208" s="265"/>
    </row>
    <row r="209" spans="8:9" ht="15.75" customHeight="1" x14ac:dyDescent="0.25">
      <c r="H209" s="683"/>
      <c r="I209" s="265"/>
    </row>
    <row r="210" spans="8:9" ht="15.75" customHeight="1" x14ac:dyDescent="0.25">
      <c r="H210" s="683"/>
      <c r="I210" s="265"/>
    </row>
    <row r="211" spans="8:9" ht="15.75" customHeight="1" x14ac:dyDescent="0.25">
      <c r="H211" s="683"/>
      <c r="I211" s="265"/>
    </row>
    <row r="212" spans="8:9" ht="15.75" customHeight="1" x14ac:dyDescent="0.25">
      <c r="H212" s="683"/>
      <c r="I212" s="265"/>
    </row>
    <row r="213" spans="8:9" ht="15.75" customHeight="1" x14ac:dyDescent="0.25">
      <c r="H213" s="683"/>
      <c r="I213" s="265"/>
    </row>
    <row r="214" spans="8:9" ht="15.75" customHeight="1" x14ac:dyDescent="0.25">
      <c r="H214" s="683"/>
      <c r="I214" s="265"/>
    </row>
    <row r="215" spans="8:9" ht="15.75" customHeight="1" x14ac:dyDescent="0.25">
      <c r="H215" s="683"/>
      <c r="I215" s="265"/>
    </row>
    <row r="216" spans="8:9" ht="15.75" customHeight="1" x14ac:dyDescent="0.25">
      <c r="H216" s="683"/>
      <c r="I216" s="265"/>
    </row>
    <row r="217" spans="8:9" ht="15.75" customHeight="1" x14ac:dyDescent="0.25">
      <c r="H217" s="683"/>
      <c r="I217" s="265"/>
    </row>
    <row r="218" spans="8:9" ht="15.75" customHeight="1" x14ac:dyDescent="0.25">
      <c r="H218" s="683"/>
      <c r="I218" s="265"/>
    </row>
    <row r="219" spans="8:9" ht="15.75" customHeight="1" x14ac:dyDescent="0.25">
      <c r="H219" s="683"/>
      <c r="I219" s="265"/>
    </row>
    <row r="220" spans="8:9" ht="15.75" customHeight="1" x14ac:dyDescent="0.25">
      <c r="H220" s="683"/>
      <c r="I220" s="265"/>
    </row>
    <row r="221" spans="8:9" ht="15.75" customHeight="1" x14ac:dyDescent="0.25">
      <c r="H221" s="683"/>
      <c r="I221" s="265"/>
    </row>
    <row r="222" spans="8:9" ht="15.75" customHeight="1" x14ac:dyDescent="0.25">
      <c r="H222" s="683"/>
      <c r="I222" s="265"/>
    </row>
    <row r="223" spans="8:9" ht="15.75" customHeight="1" x14ac:dyDescent="0.25">
      <c r="H223" s="683"/>
      <c r="I223" s="265"/>
    </row>
    <row r="224" spans="8:9" ht="15.75" customHeight="1" x14ac:dyDescent="0.25">
      <c r="H224" s="683"/>
      <c r="I224" s="265"/>
    </row>
    <row r="225" spans="8:9" ht="15.75" customHeight="1" x14ac:dyDescent="0.25">
      <c r="H225" s="683"/>
      <c r="I225" s="265"/>
    </row>
    <row r="226" spans="8:9" ht="15.75" customHeight="1" x14ac:dyDescent="0.25">
      <c r="H226" s="683"/>
      <c r="I226" s="265"/>
    </row>
    <row r="227" spans="8:9" ht="15.75" customHeight="1" x14ac:dyDescent="0.25">
      <c r="H227" s="683"/>
      <c r="I227" s="265"/>
    </row>
    <row r="228" spans="8:9" ht="15.75" customHeight="1" x14ac:dyDescent="0.25">
      <c r="H228" s="679"/>
    </row>
    <row r="229" spans="8:9" ht="15.75" customHeight="1" x14ac:dyDescent="0.25">
      <c r="H229" s="679"/>
    </row>
    <row r="230" spans="8:9" ht="15.75" customHeight="1" x14ac:dyDescent="0.25">
      <c r="H230" s="679"/>
    </row>
    <row r="231" spans="8:9" ht="15.75" customHeight="1" x14ac:dyDescent="0.25">
      <c r="H231" s="679"/>
    </row>
    <row r="232" spans="8:9" ht="15.75" customHeight="1" x14ac:dyDescent="0.25">
      <c r="H232" s="679"/>
    </row>
    <row r="233" spans="8:9" ht="15.75" customHeight="1" x14ac:dyDescent="0.25">
      <c r="H233" s="679"/>
    </row>
    <row r="234" spans="8:9" ht="15.75" customHeight="1" x14ac:dyDescent="0.25">
      <c r="H234" s="679"/>
    </row>
    <row r="235" spans="8:9" ht="15.75" customHeight="1" x14ac:dyDescent="0.25">
      <c r="H235" s="679"/>
    </row>
    <row r="236" spans="8:9" ht="15.75" customHeight="1" x14ac:dyDescent="0.25">
      <c r="H236" s="679"/>
    </row>
    <row r="237" spans="8:9" ht="15.75" customHeight="1" x14ac:dyDescent="0.25">
      <c r="H237" s="679"/>
    </row>
    <row r="238" spans="8:9" ht="15.75" customHeight="1" x14ac:dyDescent="0.25">
      <c r="H238" s="679"/>
    </row>
    <row r="239" spans="8:9" ht="15.75" customHeight="1" x14ac:dyDescent="0.25">
      <c r="H239" s="679"/>
    </row>
    <row r="240" spans="8:9" ht="15.75" customHeight="1" x14ac:dyDescent="0.25">
      <c r="H240" s="679"/>
    </row>
    <row r="241" spans="8:8" ht="15.75" customHeight="1" x14ac:dyDescent="0.25">
      <c r="H241" s="679"/>
    </row>
    <row r="242" spans="8:8" ht="15.75" customHeight="1" x14ac:dyDescent="0.25">
      <c r="H242" s="679"/>
    </row>
    <row r="243" spans="8:8" ht="15.75" customHeight="1" x14ac:dyDescent="0.25">
      <c r="H243" s="679"/>
    </row>
    <row r="244" spans="8:8" ht="15.75" customHeight="1" x14ac:dyDescent="0.25">
      <c r="H244" s="679"/>
    </row>
    <row r="245" spans="8:8" ht="15.75" customHeight="1" x14ac:dyDescent="0.25">
      <c r="H245" s="679"/>
    </row>
    <row r="246" spans="8:8" ht="15.75" customHeight="1" x14ac:dyDescent="0.25">
      <c r="H246" s="679"/>
    </row>
    <row r="247" spans="8:8" ht="15.75" customHeight="1" x14ac:dyDescent="0.25">
      <c r="H247" s="679"/>
    </row>
    <row r="248" spans="8:8" ht="15.75" customHeight="1" x14ac:dyDescent="0.25">
      <c r="H248" s="679"/>
    </row>
    <row r="249" spans="8:8" ht="15.75" customHeight="1" x14ac:dyDescent="0.25">
      <c r="H249" s="679"/>
    </row>
    <row r="250" spans="8:8" ht="15.75" customHeight="1" x14ac:dyDescent="0.25">
      <c r="H250" s="679"/>
    </row>
    <row r="251" spans="8:8" ht="15.75" customHeight="1" x14ac:dyDescent="0.25">
      <c r="H251" s="679"/>
    </row>
    <row r="252" spans="8:8" ht="15.75" customHeight="1" x14ac:dyDescent="0.25">
      <c r="H252" s="679"/>
    </row>
    <row r="253" spans="8:8" ht="15.75" customHeight="1" x14ac:dyDescent="0.25">
      <c r="H253" s="679"/>
    </row>
    <row r="254" spans="8:8" ht="15.75" customHeight="1" x14ac:dyDescent="0.25">
      <c r="H254" s="679"/>
    </row>
    <row r="255" spans="8:8" ht="15.75" customHeight="1" x14ac:dyDescent="0.25">
      <c r="H255" s="679"/>
    </row>
    <row r="256" spans="8:8" ht="15.75" customHeight="1" x14ac:dyDescent="0.25">
      <c r="H256" s="679"/>
    </row>
    <row r="257" spans="8:8" ht="15.75" customHeight="1" x14ac:dyDescent="0.25">
      <c r="H257" s="679"/>
    </row>
    <row r="258" spans="8:8" ht="15.75" customHeight="1" x14ac:dyDescent="0.25">
      <c r="H258" s="679"/>
    </row>
    <row r="259" spans="8:8" ht="15.75" customHeight="1" x14ac:dyDescent="0.25">
      <c r="H259" s="679"/>
    </row>
    <row r="260" spans="8:8" ht="15.75" customHeight="1" x14ac:dyDescent="0.25">
      <c r="H260" s="679"/>
    </row>
    <row r="261" spans="8:8" ht="15.75" customHeight="1" x14ac:dyDescent="0.25">
      <c r="H261" s="679"/>
    </row>
    <row r="262" spans="8:8" ht="15.75" customHeight="1" x14ac:dyDescent="0.25">
      <c r="H262" s="679"/>
    </row>
    <row r="263" spans="8:8" ht="15.75" customHeight="1" x14ac:dyDescent="0.25">
      <c r="H263" s="679"/>
    </row>
    <row r="264" spans="8:8" ht="15.75" customHeight="1" x14ac:dyDescent="0.25">
      <c r="H264" s="679"/>
    </row>
    <row r="265" spans="8:8" ht="15.75" customHeight="1" x14ac:dyDescent="0.25">
      <c r="H265" s="679"/>
    </row>
    <row r="266" spans="8:8" ht="15.75" customHeight="1" x14ac:dyDescent="0.25">
      <c r="H266" s="679"/>
    </row>
    <row r="267" spans="8:8" ht="15.75" customHeight="1" x14ac:dyDescent="0.25">
      <c r="H267" s="679"/>
    </row>
    <row r="268" spans="8:8" ht="15.75" customHeight="1" x14ac:dyDescent="0.25">
      <c r="H268" s="679"/>
    </row>
    <row r="269" spans="8:8" ht="15.75" customHeight="1" x14ac:dyDescent="0.25">
      <c r="H269" s="679"/>
    </row>
    <row r="270" spans="8:8" ht="15.75" customHeight="1" x14ac:dyDescent="0.25">
      <c r="H270" s="679"/>
    </row>
    <row r="271" spans="8:8" ht="15.75" customHeight="1" x14ac:dyDescent="0.25">
      <c r="H271" s="679"/>
    </row>
    <row r="272" spans="8:8" ht="15.75" customHeight="1" x14ac:dyDescent="0.25">
      <c r="H272" s="679"/>
    </row>
    <row r="273" spans="8:8" ht="15.75" customHeight="1" x14ac:dyDescent="0.25">
      <c r="H273" s="679"/>
    </row>
    <row r="274" spans="8:8" ht="15.75" customHeight="1" x14ac:dyDescent="0.25">
      <c r="H274" s="679"/>
    </row>
    <row r="275" spans="8:8" ht="15.75" customHeight="1" x14ac:dyDescent="0.25">
      <c r="H275" s="679"/>
    </row>
    <row r="276" spans="8:8" ht="15.75" customHeight="1" x14ac:dyDescent="0.25">
      <c r="H276" s="679"/>
    </row>
    <row r="277" spans="8:8" ht="15.75" customHeight="1" x14ac:dyDescent="0.25">
      <c r="H277" s="679"/>
    </row>
    <row r="278" spans="8:8" ht="15.75" customHeight="1" x14ac:dyDescent="0.25">
      <c r="H278" s="679"/>
    </row>
    <row r="279" spans="8:8" ht="15.75" customHeight="1" x14ac:dyDescent="0.25">
      <c r="H279" s="679"/>
    </row>
    <row r="280" spans="8:8" ht="15.75" customHeight="1" x14ac:dyDescent="0.25">
      <c r="H280" s="679"/>
    </row>
    <row r="281" spans="8:8" ht="15.75" customHeight="1" x14ac:dyDescent="0.25">
      <c r="H281" s="679"/>
    </row>
    <row r="282" spans="8:8" ht="15.75" customHeight="1" x14ac:dyDescent="0.25">
      <c r="H282" s="679"/>
    </row>
    <row r="283" spans="8:8" ht="15.75" customHeight="1" x14ac:dyDescent="0.25">
      <c r="H283" s="679"/>
    </row>
    <row r="284" spans="8:8" ht="15.75" customHeight="1" x14ac:dyDescent="0.25">
      <c r="H284" s="679"/>
    </row>
    <row r="285" spans="8:8" ht="15.75" customHeight="1" x14ac:dyDescent="0.25">
      <c r="H285" s="679"/>
    </row>
    <row r="286" spans="8:8" ht="15.75" customHeight="1" x14ac:dyDescent="0.25">
      <c r="H286" s="679"/>
    </row>
    <row r="287" spans="8:8" ht="15.75" customHeight="1" x14ac:dyDescent="0.25">
      <c r="H287" s="679"/>
    </row>
    <row r="288" spans="8:8" ht="15.75" customHeight="1" x14ac:dyDescent="0.25">
      <c r="H288" s="679"/>
    </row>
    <row r="289" spans="8:8" ht="15.75" customHeight="1" x14ac:dyDescent="0.25">
      <c r="H289" s="679"/>
    </row>
    <row r="290" spans="8:8" ht="15.75" customHeight="1" x14ac:dyDescent="0.25">
      <c r="H290" s="679"/>
    </row>
    <row r="291" spans="8:8" ht="15.75" customHeight="1" x14ac:dyDescent="0.25">
      <c r="H291" s="679"/>
    </row>
    <row r="292" spans="8:8" ht="15.75" customHeight="1" x14ac:dyDescent="0.25">
      <c r="H292" s="679"/>
    </row>
    <row r="293" spans="8:8" ht="15.75" customHeight="1" x14ac:dyDescent="0.25">
      <c r="H293" s="679"/>
    </row>
    <row r="294" spans="8:8" ht="15.75" customHeight="1" x14ac:dyDescent="0.25">
      <c r="H294" s="679"/>
    </row>
    <row r="295" spans="8:8" ht="15.75" customHeight="1" x14ac:dyDescent="0.25">
      <c r="H295" s="679"/>
    </row>
    <row r="296" spans="8:8" ht="15.75" customHeight="1" x14ac:dyDescent="0.25">
      <c r="H296" s="679"/>
    </row>
    <row r="297" spans="8:8" ht="15.75" customHeight="1" x14ac:dyDescent="0.25">
      <c r="H297" s="679"/>
    </row>
    <row r="298" spans="8:8" ht="15.75" customHeight="1" x14ac:dyDescent="0.25">
      <c r="H298" s="679"/>
    </row>
    <row r="299" spans="8:8" ht="15.75" customHeight="1" x14ac:dyDescent="0.25">
      <c r="H299" s="679"/>
    </row>
    <row r="300" spans="8:8" ht="15.75" customHeight="1" x14ac:dyDescent="0.25">
      <c r="H300" s="679"/>
    </row>
    <row r="301" spans="8:8" ht="15.75" customHeight="1" x14ac:dyDescent="0.25">
      <c r="H301" s="679"/>
    </row>
    <row r="302" spans="8:8" ht="15.75" customHeight="1" x14ac:dyDescent="0.25">
      <c r="H302" s="679"/>
    </row>
    <row r="303" spans="8:8" ht="15.75" customHeight="1" x14ac:dyDescent="0.25">
      <c r="H303" s="679"/>
    </row>
    <row r="304" spans="8:8" ht="15.75" customHeight="1" x14ac:dyDescent="0.25">
      <c r="H304" s="679"/>
    </row>
    <row r="305" spans="8:8" ht="15.75" customHeight="1" x14ac:dyDescent="0.25">
      <c r="H305" s="679"/>
    </row>
    <row r="306" spans="8:8" ht="15.75" customHeight="1" x14ac:dyDescent="0.25">
      <c r="H306" s="679"/>
    </row>
    <row r="307" spans="8:8" ht="15.75" customHeight="1" x14ac:dyDescent="0.25">
      <c r="H307" s="679"/>
    </row>
    <row r="308" spans="8:8" ht="15.75" customHeight="1" x14ac:dyDescent="0.25">
      <c r="H308" s="679"/>
    </row>
    <row r="309" spans="8:8" ht="15.75" customHeight="1" x14ac:dyDescent="0.25">
      <c r="H309" s="679"/>
    </row>
    <row r="310" spans="8:8" ht="15.75" customHeight="1" x14ac:dyDescent="0.25">
      <c r="H310" s="679"/>
    </row>
    <row r="311" spans="8:8" ht="15.75" customHeight="1" x14ac:dyDescent="0.25">
      <c r="H311" s="679"/>
    </row>
    <row r="312" spans="8:8" ht="15.75" customHeight="1" x14ac:dyDescent="0.25">
      <c r="H312" s="679"/>
    </row>
    <row r="313" spans="8:8" ht="15.75" customHeight="1" x14ac:dyDescent="0.25">
      <c r="H313" s="679"/>
    </row>
    <row r="314" spans="8:8" ht="15.75" customHeight="1" x14ac:dyDescent="0.25">
      <c r="H314" s="679"/>
    </row>
    <row r="315" spans="8:8" ht="15.75" customHeight="1" x14ac:dyDescent="0.25">
      <c r="H315" s="679"/>
    </row>
    <row r="316" spans="8:8" ht="15.75" customHeight="1" x14ac:dyDescent="0.25">
      <c r="H316" s="679"/>
    </row>
    <row r="317" spans="8:8" ht="15.75" customHeight="1" x14ac:dyDescent="0.25">
      <c r="H317" s="679"/>
    </row>
    <row r="318" spans="8:8" ht="15.75" customHeight="1" x14ac:dyDescent="0.25">
      <c r="H318" s="679"/>
    </row>
    <row r="319" spans="8:8" ht="15.75" customHeight="1" x14ac:dyDescent="0.25">
      <c r="H319" s="679"/>
    </row>
    <row r="320" spans="8:8" ht="15.75" customHeight="1" x14ac:dyDescent="0.25">
      <c r="H320" s="679"/>
    </row>
    <row r="321" spans="8:8" ht="15.75" customHeight="1" x14ac:dyDescent="0.25">
      <c r="H321" s="679"/>
    </row>
    <row r="322" spans="8:8" ht="15.75" customHeight="1" x14ac:dyDescent="0.25">
      <c r="H322" s="679"/>
    </row>
    <row r="323" spans="8:8" ht="15.75" customHeight="1" x14ac:dyDescent="0.25">
      <c r="H323" s="679"/>
    </row>
    <row r="324" spans="8:8" ht="15.75" customHeight="1" x14ac:dyDescent="0.25">
      <c r="H324" s="679"/>
    </row>
    <row r="325" spans="8:8" ht="15.75" customHeight="1" x14ac:dyDescent="0.25">
      <c r="H325" s="679"/>
    </row>
    <row r="326" spans="8:8" ht="15.75" customHeight="1" x14ac:dyDescent="0.25">
      <c r="H326" s="679"/>
    </row>
    <row r="327" spans="8:8" ht="15.75" customHeight="1" x14ac:dyDescent="0.25">
      <c r="H327" s="679"/>
    </row>
    <row r="328" spans="8:8" ht="15.75" customHeight="1" x14ac:dyDescent="0.25">
      <c r="H328" s="679"/>
    </row>
    <row r="329" spans="8:8" ht="15.75" customHeight="1" x14ac:dyDescent="0.25">
      <c r="H329" s="679"/>
    </row>
    <row r="330" spans="8:8" ht="15.75" customHeight="1" x14ac:dyDescent="0.25">
      <c r="H330" s="679"/>
    </row>
    <row r="331" spans="8:8" ht="15.75" customHeight="1" x14ac:dyDescent="0.25">
      <c r="H331" s="679"/>
    </row>
    <row r="332" spans="8:8" ht="15.75" customHeight="1" x14ac:dyDescent="0.25">
      <c r="H332" s="679"/>
    </row>
    <row r="333" spans="8:8" ht="15.75" customHeight="1" x14ac:dyDescent="0.25">
      <c r="H333" s="679"/>
    </row>
    <row r="334" spans="8:8" ht="15.75" customHeight="1" x14ac:dyDescent="0.25">
      <c r="H334" s="679"/>
    </row>
    <row r="335" spans="8:8" ht="15.75" customHeight="1" x14ac:dyDescent="0.25">
      <c r="H335" s="679"/>
    </row>
    <row r="336" spans="8:8" ht="15.75" customHeight="1" x14ac:dyDescent="0.25">
      <c r="H336" s="679"/>
    </row>
    <row r="337" spans="8:8" ht="15.75" customHeight="1" x14ac:dyDescent="0.25">
      <c r="H337" s="679"/>
    </row>
    <row r="338" spans="8:8" ht="15.75" customHeight="1" x14ac:dyDescent="0.25">
      <c r="H338" s="679"/>
    </row>
    <row r="339" spans="8:8" ht="15.75" customHeight="1" x14ac:dyDescent="0.25">
      <c r="H339" s="679"/>
    </row>
    <row r="340" spans="8:8" ht="15.75" customHeight="1" x14ac:dyDescent="0.25">
      <c r="H340" s="679"/>
    </row>
    <row r="341" spans="8:8" ht="15.75" customHeight="1" x14ac:dyDescent="0.25">
      <c r="H341" s="679"/>
    </row>
    <row r="342" spans="8:8" ht="15.75" customHeight="1" x14ac:dyDescent="0.25">
      <c r="H342" s="679"/>
    </row>
    <row r="343" spans="8:8" ht="15.75" customHeight="1" x14ac:dyDescent="0.25">
      <c r="H343" s="679"/>
    </row>
    <row r="344" spans="8:8" ht="15.75" customHeight="1" x14ac:dyDescent="0.25">
      <c r="H344" s="679"/>
    </row>
    <row r="345" spans="8:8" ht="15.75" customHeight="1" x14ac:dyDescent="0.25">
      <c r="H345" s="679"/>
    </row>
    <row r="346" spans="8:8" ht="15.75" customHeight="1" x14ac:dyDescent="0.25">
      <c r="H346" s="679"/>
    </row>
    <row r="347" spans="8:8" ht="15.75" customHeight="1" x14ac:dyDescent="0.25">
      <c r="H347" s="679"/>
    </row>
    <row r="348" spans="8:8" ht="15.75" customHeight="1" x14ac:dyDescent="0.25">
      <c r="H348" s="679"/>
    </row>
    <row r="349" spans="8:8" ht="15.75" customHeight="1" x14ac:dyDescent="0.25">
      <c r="H349" s="679"/>
    </row>
    <row r="350" spans="8:8" ht="15.75" customHeight="1" x14ac:dyDescent="0.25">
      <c r="H350" s="679"/>
    </row>
    <row r="351" spans="8:8" ht="15.75" customHeight="1" x14ac:dyDescent="0.25">
      <c r="H351" s="679"/>
    </row>
    <row r="352" spans="8:8" ht="15.75" customHeight="1" x14ac:dyDescent="0.25">
      <c r="H352" s="679"/>
    </row>
    <row r="353" spans="8:8" ht="15.75" customHeight="1" x14ac:dyDescent="0.25">
      <c r="H353" s="679"/>
    </row>
    <row r="354" spans="8:8" ht="15.75" customHeight="1" x14ac:dyDescent="0.25">
      <c r="H354" s="679"/>
    </row>
    <row r="355" spans="8:8" ht="15.75" customHeight="1" x14ac:dyDescent="0.25">
      <c r="H355" s="679"/>
    </row>
    <row r="356" spans="8:8" ht="15.75" customHeight="1" x14ac:dyDescent="0.25">
      <c r="H356" s="679"/>
    </row>
    <row r="357" spans="8:8" ht="15.75" customHeight="1" x14ac:dyDescent="0.25">
      <c r="H357" s="679"/>
    </row>
    <row r="358" spans="8:8" ht="15.75" customHeight="1" x14ac:dyDescent="0.25">
      <c r="H358" s="679"/>
    </row>
    <row r="359" spans="8:8" ht="15.75" customHeight="1" x14ac:dyDescent="0.25">
      <c r="H359" s="679"/>
    </row>
    <row r="360" spans="8:8" ht="15.75" customHeight="1" x14ac:dyDescent="0.25">
      <c r="H360" s="679"/>
    </row>
    <row r="361" spans="8:8" ht="15.75" customHeight="1" x14ac:dyDescent="0.25">
      <c r="H361" s="679"/>
    </row>
    <row r="362" spans="8:8" ht="15.75" customHeight="1" x14ac:dyDescent="0.25">
      <c r="H362" s="679"/>
    </row>
    <row r="363" spans="8:8" ht="15.75" customHeight="1" x14ac:dyDescent="0.25">
      <c r="H363" s="679"/>
    </row>
    <row r="364" spans="8:8" ht="15.75" customHeight="1" x14ac:dyDescent="0.25">
      <c r="H364" s="679"/>
    </row>
    <row r="365" spans="8:8" ht="15.75" customHeight="1" x14ac:dyDescent="0.25">
      <c r="H365" s="679"/>
    </row>
    <row r="366" spans="8:8" ht="15.75" customHeight="1" x14ac:dyDescent="0.25">
      <c r="H366" s="679"/>
    </row>
    <row r="367" spans="8:8" ht="15.75" customHeight="1" x14ac:dyDescent="0.25">
      <c r="H367" s="679"/>
    </row>
    <row r="368" spans="8:8" ht="15.75" customHeight="1" x14ac:dyDescent="0.25">
      <c r="H368" s="679"/>
    </row>
    <row r="369" spans="8:8" ht="15.75" customHeight="1" x14ac:dyDescent="0.25">
      <c r="H369" s="679"/>
    </row>
    <row r="370" spans="8:8" ht="15.75" customHeight="1" x14ac:dyDescent="0.25">
      <c r="H370" s="679"/>
    </row>
    <row r="371" spans="8:8" ht="15.75" customHeight="1" x14ac:dyDescent="0.25">
      <c r="H371" s="679"/>
    </row>
    <row r="372" spans="8:8" ht="15.75" customHeight="1" x14ac:dyDescent="0.25">
      <c r="H372" s="679"/>
    </row>
    <row r="373" spans="8:8" ht="15.75" customHeight="1" x14ac:dyDescent="0.25">
      <c r="H373" s="679"/>
    </row>
    <row r="374" spans="8:8" ht="15.75" customHeight="1" x14ac:dyDescent="0.25">
      <c r="H374" s="679"/>
    </row>
    <row r="375" spans="8:8" ht="15.75" customHeight="1" x14ac:dyDescent="0.25">
      <c r="H375" s="679"/>
    </row>
    <row r="376" spans="8:8" ht="15.75" customHeight="1" x14ac:dyDescent="0.25">
      <c r="H376" s="679"/>
    </row>
    <row r="377" spans="8:8" ht="15.75" customHeight="1" x14ac:dyDescent="0.25">
      <c r="H377" s="679"/>
    </row>
    <row r="378" spans="8:8" ht="15.75" customHeight="1" x14ac:dyDescent="0.25">
      <c r="H378" s="679"/>
    </row>
    <row r="379" spans="8:8" ht="15.75" customHeight="1" x14ac:dyDescent="0.25">
      <c r="H379" s="679"/>
    </row>
    <row r="380" spans="8:8" ht="15.75" customHeight="1" x14ac:dyDescent="0.25">
      <c r="H380" s="679"/>
    </row>
    <row r="381" spans="8:8" ht="15.75" customHeight="1" x14ac:dyDescent="0.25">
      <c r="H381" s="679"/>
    </row>
    <row r="382" spans="8:8" ht="15.75" customHeight="1" x14ac:dyDescent="0.25">
      <c r="H382" s="679"/>
    </row>
    <row r="383" spans="8:8" ht="15.75" customHeight="1" x14ac:dyDescent="0.25">
      <c r="H383" s="679"/>
    </row>
    <row r="384" spans="8:8" ht="15.75" customHeight="1" x14ac:dyDescent="0.25">
      <c r="H384" s="679"/>
    </row>
    <row r="385" spans="8:8" ht="15.75" customHeight="1" x14ac:dyDescent="0.25">
      <c r="H385" s="679"/>
    </row>
    <row r="386" spans="8:8" ht="15.75" customHeight="1" x14ac:dyDescent="0.25">
      <c r="H386" s="679"/>
    </row>
    <row r="387" spans="8:8" ht="15.75" customHeight="1" x14ac:dyDescent="0.25">
      <c r="H387" s="679"/>
    </row>
    <row r="388" spans="8:8" ht="15.75" customHeight="1" x14ac:dyDescent="0.25">
      <c r="H388" s="679"/>
    </row>
    <row r="389" spans="8:8" ht="15.75" customHeight="1" x14ac:dyDescent="0.25">
      <c r="H389" s="679"/>
    </row>
    <row r="390" spans="8:8" ht="15.75" customHeight="1" x14ac:dyDescent="0.25">
      <c r="H390" s="679"/>
    </row>
    <row r="391" spans="8:8" ht="15.75" customHeight="1" x14ac:dyDescent="0.25">
      <c r="H391" s="679"/>
    </row>
    <row r="392" spans="8:8" ht="15.75" customHeight="1" x14ac:dyDescent="0.25">
      <c r="H392" s="679"/>
    </row>
    <row r="393" spans="8:8" ht="15.75" customHeight="1" x14ac:dyDescent="0.25">
      <c r="H393" s="679"/>
    </row>
    <row r="394" spans="8:8" ht="15.75" customHeight="1" x14ac:dyDescent="0.25">
      <c r="H394" s="679"/>
    </row>
    <row r="395" spans="8:8" ht="15.75" customHeight="1" x14ac:dyDescent="0.25">
      <c r="H395" s="679"/>
    </row>
    <row r="396" spans="8:8" ht="15.75" customHeight="1" x14ac:dyDescent="0.25">
      <c r="H396" s="679"/>
    </row>
    <row r="397" spans="8:8" ht="15.75" customHeight="1" x14ac:dyDescent="0.25">
      <c r="H397" s="679"/>
    </row>
    <row r="398" spans="8:8" ht="15.75" customHeight="1" x14ac:dyDescent="0.25">
      <c r="H398" s="679"/>
    </row>
    <row r="399" spans="8:8" ht="15.75" customHeight="1" x14ac:dyDescent="0.25">
      <c r="H399" s="679"/>
    </row>
    <row r="400" spans="8:8" ht="15.75" customHeight="1" x14ac:dyDescent="0.25">
      <c r="H400" s="679"/>
    </row>
    <row r="401" spans="8:8" ht="15.75" customHeight="1" x14ac:dyDescent="0.25">
      <c r="H401" s="679"/>
    </row>
    <row r="402" spans="8:8" ht="15.75" customHeight="1" x14ac:dyDescent="0.25">
      <c r="H402" s="679"/>
    </row>
    <row r="403" spans="8:8" ht="15.75" customHeight="1" x14ac:dyDescent="0.25">
      <c r="H403" s="679"/>
    </row>
    <row r="404" spans="8:8" ht="15.75" customHeight="1" x14ac:dyDescent="0.25">
      <c r="H404" s="679"/>
    </row>
    <row r="405" spans="8:8" ht="15.75" customHeight="1" x14ac:dyDescent="0.25">
      <c r="H405" s="679"/>
    </row>
    <row r="406" spans="8:8" ht="15.75" customHeight="1" x14ac:dyDescent="0.25">
      <c r="H406" s="679"/>
    </row>
    <row r="407" spans="8:8" ht="15.75" customHeight="1" x14ac:dyDescent="0.25">
      <c r="H407" s="679"/>
    </row>
    <row r="408" spans="8:8" ht="15.75" customHeight="1" x14ac:dyDescent="0.25">
      <c r="H408" s="679"/>
    </row>
    <row r="409" spans="8:8" ht="15.75" customHeight="1" x14ac:dyDescent="0.25">
      <c r="H409" s="679"/>
    </row>
    <row r="410" spans="8:8" ht="15.75" customHeight="1" x14ac:dyDescent="0.25">
      <c r="H410" s="679"/>
    </row>
    <row r="411" spans="8:8" ht="15.75" customHeight="1" x14ac:dyDescent="0.25">
      <c r="H411" s="679"/>
    </row>
    <row r="412" spans="8:8" ht="15.75" customHeight="1" x14ac:dyDescent="0.25">
      <c r="H412" s="679"/>
    </row>
    <row r="413" spans="8:8" ht="15.75" customHeight="1" x14ac:dyDescent="0.25">
      <c r="H413" s="679"/>
    </row>
    <row r="414" spans="8:8" ht="15.75" customHeight="1" x14ac:dyDescent="0.25">
      <c r="H414" s="679"/>
    </row>
    <row r="415" spans="8:8" ht="15.75" customHeight="1" x14ac:dyDescent="0.25">
      <c r="H415" s="679"/>
    </row>
    <row r="416" spans="8:8" ht="15.75" customHeight="1" x14ac:dyDescent="0.25">
      <c r="H416" s="679"/>
    </row>
    <row r="417" spans="8:8" ht="15.75" customHeight="1" x14ac:dyDescent="0.25">
      <c r="H417" s="679"/>
    </row>
    <row r="418" spans="8:8" ht="15.75" customHeight="1" x14ac:dyDescent="0.25">
      <c r="H418" s="679"/>
    </row>
    <row r="419" spans="8:8" ht="15.75" customHeight="1" x14ac:dyDescent="0.25">
      <c r="H419" s="679"/>
    </row>
    <row r="420" spans="8:8" ht="15.75" customHeight="1" x14ac:dyDescent="0.25">
      <c r="H420" s="679"/>
    </row>
    <row r="421" spans="8:8" ht="15.75" customHeight="1" x14ac:dyDescent="0.25">
      <c r="H421" s="679"/>
    </row>
    <row r="422" spans="8:8" ht="15.75" customHeight="1" x14ac:dyDescent="0.25">
      <c r="H422" s="679"/>
    </row>
    <row r="423" spans="8:8" ht="15.75" customHeight="1" x14ac:dyDescent="0.25">
      <c r="H423" s="679"/>
    </row>
    <row r="424" spans="8:8" ht="15.75" customHeight="1" x14ac:dyDescent="0.25">
      <c r="H424" s="679"/>
    </row>
    <row r="425" spans="8:8" ht="15.75" customHeight="1" x14ac:dyDescent="0.25">
      <c r="H425" s="679"/>
    </row>
    <row r="426" spans="8:8" ht="15.75" customHeight="1" x14ac:dyDescent="0.25">
      <c r="H426" s="679"/>
    </row>
    <row r="427" spans="8:8" ht="15.75" customHeight="1" x14ac:dyDescent="0.25">
      <c r="H427" s="679"/>
    </row>
    <row r="428" spans="8:8" ht="15.75" customHeight="1" x14ac:dyDescent="0.25">
      <c r="H428" s="679"/>
    </row>
    <row r="429" spans="8:8" ht="15.75" customHeight="1" x14ac:dyDescent="0.25">
      <c r="H429" s="679"/>
    </row>
    <row r="430" spans="8:8" ht="15.75" customHeight="1" x14ac:dyDescent="0.25">
      <c r="H430" s="679"/>
    </row>
    <row r="431" spans="8:8" ht="15.75" customHeight="1" x14ac:dyDescent="0.25">
      <c r="H431" s="679"/>
    </row>
    <row r="432" spans="8:8" ht="15.75" customHeight="1" x14ac:dyDescent="0.25">
      <c r="H432" s="679"/>
    </row>
    <row r="433" spans="8:8" ht="15.75" customHeight="1" x14ac:dyDescent="0.25">
      <c r="H433" s="679"/>
    </row>
    <row r="434" spans="8:8" ht="15.75" customHeight="1" x14ac:dyDescent="0.25">
      <c r="H434" s="679"/>
    </row>
    <row r="435" spans="8:8" ht="15.75" customHeight="1" x14ac:dyDescent="0.25">
      <c r="H435" s="679"/>
    </row>
    <row r="436" spans="8:8" ht="15.75" customHeight="1" x14ac:dyDescent="0.25">
      <c r="H436" s="679"/>
    </row>
    <row r="437" spans="8:8" ht="15.75" customHeight="1" x14ac:dyDescent="0.25">
      <c r="H437" s="679"/>
    </row>
    <row r="438" spans="8:8" ht="15.75" customHeight="1" x14ac:dyDescent="0.25">
      <c r="H438" s="679"/>
    </row>
    <row r="439" spans="8:8" ht="15.75" customHeight="1" x14ac:dyDescent="0.25">
      <c r="H439" s="679"/>
    </row>
    <row r="440" spans="8:8" ht="15.75" customHeight="1" x14ac:dyDescent="0.25">
      <c r="H440" s="679"/>
    </row>
    <row r="441" spans="8:8" ht="15.75" customHeight="1" x14ac:dyDescent="0.25">
      <c r="H441" s="679"/>
    </row>
    <row r="442" spans="8:8" ht="15.75" customHeight="1" x14ac:dyDescent="0.25">
      <c r="H442" s="679"/>
    </row>
    <row r="443" spans="8:8" ht="15.75" customHeight="1" x14ac:dyDescent="0.25">
      <c r="H443" s="679"/>
    </row>
    <row r="444" spans="8:8" ht="15.75" customHeight="1" x14ac:dyDescent="0.25">
      <c r="H444" s="679"/>
    </row>
    <row r="445" spans="8:8" ht="15.75" customHeight="1" x14ac:dyDescent="0.25">
      <c r="H445" s="679"/>
    </row>
    <row r="446" spans="8:8" ht="15.75" customHeight="1" x14ac:dyDescent="0.25">
      <c r="H446" s="679"/>
    </row>
    <row r="447" spans="8:8" ht="15.75" customHeight="1" x14ac:dyDescent="0.25">
      <c r="H447" s="679"/>
    </row>
    <row r="448" spans="8:8" ht="15.75" customHeight="1" x14ac:dyDescent="0.25">
      <c r="H448" s="679"/>
    </row>
    <row r="449" spans="8:8" ht="15.75" customHeight="1" x14ac:dyDescent="0.25">
      <c r="H449" s="679"/>
    </row>
    <row r="450" spans="8:8" ht="15.75" customHeight="1" x14ac:dyDescent="0.25">
      <c r="H450" s="679"/>
    </row>
    <row r="451" spans="8:8" ht="15.75" customHeight="1" x14ac:dyDescent="0.25">
      <c r="H451" s="679"/>
    </row>
    <row r="452" spans="8:8" ht="15.75" customHeight="1" x14ac:dyDescent="0.25">
      <c r="H452" s="679"/>
    </row>
    <row r="453" spans="8:8" ht="15.75" customHeight="1" x14ac:dyDescent="0.25">
      <c r="H453" s="679"/>
    </row>
    <row r="454" spans="8:8" ht="15.75" customHeight="1" x14ac:dyDescent="0.25">
      <c r="H454" s="679"/>
    </row>
    <row r="455" spans="8:8" ht="15.75" customHeight="1" x14ac:dyDescent="0.25">
      <c r="H455" s="679"/>
    </row>
    <row r="456" spans="8:8" ht="15.75" customHeight="1" x14ac:dyDescent="0.25">
      <c r="H456" s="679"/>
    </row>
    <row r="457" spans="8:8" ht="15.75" customHeight="1" x14ac:dyDescent="0.25">
      <c r="H457" s="679"/>
    </row>
    <row r="458" spans="8:8" ht="15.75" customHeight="1" x14ac:dyDescent="0.25">
      <c r="H458" s="679"/>
    </row>
    <row r="459" spans="8:8" ht="15.75" customHeight="1" x14ac:dyDescent="0.25">
      <c r="H459" s="679"/>
    </row>
    <row r="460" spans="8:8" ht="15.75" customHeight="1" x14ac:dyDescent="0.25">
      <c r="H460" s="679"/>
    </row>
    <row r="461" spans="8:8" ht="15.75" customHeight="1" x14ac:dyDescent="0.25">
      <c r="H461" s="679"/>
    </row>
    <row r="462" spans="8:8" ht="15.75" customHeight="1" x14ac:dyDescent="0.25">
      <c r="H462" s="679"/>
    </row>
    <row r="463" spans="8:8" ht="15.75" customHeight="1" x14ac:dyDescent="0.25">
      <c r="H463" s="679"/>
    </row>
    <row r="464" spans="8:8" ht="15.75" customHeight="1" x14ac:dyDescent="0.25">
      <c r="H464" s="679"/>
    </row>
    <row r="465" spans="8:8" ht="15.75" customHeight="1" x14ac:dyDescent="0.25">
      <c r="H465" s="679"/>
    </row>
    <row r="466" spans="8:8" ht="15.75" customHeight="1" x14ac:dyDescent="0.25">
      <c r="H466" s="679"/>
    </row>
    <row r="467" spans="8:8" ht="15.75" customHeight="1" x14ac:dyDescent="0.25">
      <c r="H467" s="679"/>
    </row>
    <row r="468" spans="8:8" ht="15.75" customHeight="1" x14ac:dyDescent="0.25">
      <c r="H468" s="679"/>
    </row>
    <row r="469" spans="8:8" ht="15.75" customHeight="1" x14ac:dyDescent="0.25">
      <c r="H469" s="679"/>
    </row>
    <row r="470" spans="8:8" ht="15.75" customHeight="1" x14ac:dyDescent="0.25">
      <c r="H470" s="679"/>
    </row>
    <row r="471" spans="8:8" ht="15.75" customHeight="1" x14ac:dyDescent="0.25">
      <c r="H471" s="679"/>
    </row>
    <row r="472" spans="8:8" ht="15.75" customHeight="1" x14ac:dyDescent="0.25">
      <c r="H472" s="679"/>
    </row>
    <row r="473" spans="8:8" ht="15.75" customHeight="1" x14ac:dyDescent="0.25">
      <c r="H473" s="679"/>
    </row>
    <row r="474" spans="8:8" ht="15.75" customHeight="1" x14ac:dyDescent="0.25">
      <c r="H474" s="679"/>
    </row>
    <row r="475" spans="8:8" ht="15.75" customHeight="1" x14ac:dyDescent="0.25">
      <c r="H475" s="679"/>
    </row>
    <row r="476" spans="8:8" ht="15.75" customHeight="1" x14ac:dyDescent="0.25">
      <c r="H476" s="679"/>
    </row>
    <row r="477" spans="8:8" ht="15.75" customHeight="1" x14ac:dyDescent="0.25">
      <c r="H477" s="679"/>
    </row>
    <row r="478" spans="8:8" ht="15.75" customHeight="1" x14ac:dyDescent="0.25">
      <c r="H478" s="679"/>
    </row>
    <row r="479" spans="8:8" ht="15.75" customHeight="1" x14ac:dyDescent="0.25">
      <c r="H479" s="679"/>
    </row>
    <row r="480" spans="8:8" ht="15.75" customHeight="1" x14ac:dyDescent="0.25">
      <c r="H480" s="679"/>
    </row>
    <row r="481" spans="8:8" ht="15.75" customHeight="1" x14ac:dyDescent="0.25">
      <c r="H481" s="679"/>
    </row>
    <row r="482" spans="8:8" ht="15.75" customHeight="1" x14ac:dyDescent="0.25">
      <c r="H482" s="679"/>
    </row>
    <row r="483" spans="8:8" ht="15.75" customHeight="1" x14ac:dyDescent="0.25">
      <c r="H483" s="679"/>
    </row>
    <row r="484" spans="8:8" ht="15.75" customHeight="1" x14ac:dyDescent="0.25">
      <c r="H484" s="679"/>
    </row>
    <row r="485" spans="8:8" ht="15.75" customHeight="1" x14ac:dyDescent="0.25">
      <c r="H485" s="679"/>
    </row>
    <row r="486" spans="8:8" ht="15.75" customHeight="1" x14ac:dyDescent="0.25">
      <c r="H486" s="679"/>
    </row>
    <row r="487" spans="8:8" ht="15.75" customHeight="1" x14ac:dyDescent="0.25">
      <c r="H487" s="679"/>
    </row>
    <row r="488" spans="8:8" ht="15.75" customHeight="1" x14ac:dyDescent="0.25">
      <c r="H488" s="679"/>
    </row>
    <row r="489" spans="8:8" ht="15.75" customHeight="1" x14ac:dyDescent="0.25">
      <c r="H489" s="679"/>
    </row>
    <row r="490" spans="8:8" ht="15.75" customHeight="1" x14ac:dyDescent="0.25">
      <c r="H490" s="679"/>
    </row>
    <row r="491" spans="8:8" ht="15.75" customHeight="1" x14ac:dyDescent="0.25">
      <c r="H491" s="679"/>
    </row>
    <row r="492" spans="8:8" ht="15.75" customHeight="1" x14ac:dyDescent="0.25">
      <c r="H492" s="679"/>
    </row>
    <row r="493" spans="8:8" ht="15.75" customHeight="1" x14ac:dyDescent="0.25">
      <c r="H493" s="679"/>
    </row>
    <row r="494" spans="8:8" ht="15.75" customHeight="1" x14ac:dyDescent="0.25">
      <c r="H494" s="679"/>
    </row>
    <row r="495" spans="8:8" ht="15.75" customHeight="1" x14ac:dyDescent="0.25">
      <c r="H495" s="679"/>
    </row>
    <row r="496" spans="8:8" ht="15.75" customHeight="1" x14ac:dyDescent="0.25">
      <c r="H496" s="679"/>
    </row>
    <row r="497" spans="8:8" ht="15.75" customHeight="1" x14ac:dyDescent="0.25">
      <c r="H497" s="679"/>
    </row>
    <row r="498" spans="8:8" ht="15.75" customHeight="1" x14ac:dyDescent="0.25">
      <c r="H498" s="679"/>
    </row>
    <row r="499" spans="8:8" ht="15.75" customHeight="1" x14ac:dyDescent="0.25">
      <c r="H499" s="679"/>
    </row>
    <row r="500" spans="8:8" ht="15.75" customHeight="1" x14ac:dyDescent="0.25">
      <c r="H500" s="679"/>
    </row>
    <row r="501" spans="8:8" ht="15.75" customHeight="1" x14ac:dyDescent="0.25">
      <c r="H501" s="679"/>
    </row>
    <row r="502" spans="8:8" ht="15.75" customHeight="1" x14ac:dyDescent="0.25">
      <c r="H502" s="679"/>
    </row>
    <row r="503" spans="8:8" ht="15.75" customHeight="1" x14ac:dyDescent="0.25">
      <c r="H503" s="679"/>
    </row>
    <row r="504" spans="8:8" ht="15.75" customHeight="1" x14ac:dyDescent="0.25">
      <c r="H504" s="679"/>
    </row>
    <row r="505" spans="8:8" ht="15.75" customHeight="1" x14ac:dyDescent="0.25">
      <c r="H505" s="679"/>
    </row>
    <row r="506" spans="8:8" ht="15.75" customHeight="1" x14ac:dyDescent="0.25">
      <c r="H506" s="679"/>
    </row>
    <row r="507" spans="8:8" ht="15.75" customHeight="1" x14ac:dyDescent="0.25">
      <c r="H507" s="679"/>
    </row>
    <row r="508" spans="8:8" ht="15.75" customHeight="1" x14ac:dyDescent="0.25">
      <c r="H508" s="679"/>
    </row>
    <row r="509" spans="8:8" ht="15.75" customHeight="1" x14ac:dyDescent="0.25">
      <c r="H509" s="679"/>
    </row>
    <row r="510" spans="8:8" ht="15.75" customHeight="1" x14ac:dyDescent="0.25">
      <c r="H510" s="679"/>
    </row>
    <row r="511" spans="8:8" ht="15.75" customHeight="1" x14ac:dyDescent="0.25">
      <c r="H511" s="679"/>
    </row>
    <row r="512" spans="8:8" ht="15.75" customHeight="1" x14ac:dyDescent="0.25">
      <c r="H512" s="679"/>
    </row>
    <row r="513" spans="8:8" ht="15.75" customHeight="1" x14ac:dyDescent="0.25">
      <c r="H513" s="679"/>
    </row>
    <row r="514" spans="8:8" ht="15.75" customHeight="1" x14ac:dyDescent="0.25">
      <c r="H514" s="679"/>
    </row>
    <row r="515" spans="8:8" ht="15.75" customHeight="1" x14ac:dyDescent="0.25">
      <c r="H515" s="679"/>
    </row>
    <row r="516" spans="8:8" ht="15.75" customHeight="1" x14ac:dyDescent="0.25">
      <c r="H516" s="679"/>
    </row>
    <row r="517" spans="8:8" ht="15.75" customHeight="1" x14ac:dyDescent="0.25">
      <c r="H517" s="679"/>
    </row>
    <row r="518" spans="8:8" ht="15.75" customHeight="1" x14ac:dyDescent="0.25">
      <c r="H518" s="679"/>
    </row>
    <row r="519" spans="8:8" ht="15.75" customHeight="1" x14ac:dyDescent="0.25">
      <c r="H519" s="679"/>
    </row>
    <row r="520" spans="8:8" ht="15.75" customHeight="1" x14ac:dyDescent="0.25">
      <c r="H520" s="679"/>
    </row>
    <row r="521" spans="8:8" ht="15.75" customHeight="1" x14ac:dyDescent="0.25">
      <c r="H521" s="679"/>
    </row>
    <row r="522" spans="8:8" ht="15.75" customHeight="1" x14ac:dyDescent="0.25">
      <c r="H522" s="679"/>
    </row>
    <row r="523" spans="8:8" ht="15.75" customHeight="1" x14ac:dyDescent="0.25">
      <c r="H523" s="679"/>
    </row>
    <row r="524" spans="8:8" ht="15.75" customHeight="1" x14ac:dyDescent="0.25">
      <c r="H524" s="679"/>
    </row>
    <row r="525" spans="8:8" ht="15.75" customHeight="1" x14ac:dyDescent="0.25">
      <c r="H525" s="679"/>
    </row>
    <row r="526" spans="8:8" ht="15.75" customHeight="1" x14ac:dyDescent="0.25">
      <c r="H526" s="679"/>
    </row>
    <row r="527" spans="8:8" ht="15.75" customHeight="1" x14ac:dyDescent="0.25">
      <c r="H527" s="679"/>
    </row>
    <row r="528" spans="8:8" ht="15.75" customHeight="1" x14ac:dyDescent="0.25">
      <c r="H528" s="679"/>
    </row>
    <row r="529" spans="8:8" ht="15.75" customHeight="1" x14ac:dyDescent="0.25">
      <c r="H529" s="679"/>
    </row>
    <row r="530" spans="8:8" ht="15.75" customHeight="1" x14ac:dyDescent="0.25">
      <c r="H530" s="679"/>
    </row>
    <row r="531" spans="8:8" ht="15.75" customHeight="1" x14ac:dyDescent="0.25">
      <c r="H531" s="679"/>
    </row>
    <row r="532" spans="8:8" ht="15.75" customHeight="1" x14ac:dyDescent="0.25">
      <c r="H532" s="679"/>
    </row>
    <row r="533" spans="8:8" ht="15.75" customHeight="1" x14ac:dyDescent="0.25">
      <c r="H533" s="679"/>
    </row>
    <row r="534" spans="8:8" ht="15.75" customHeight="1" x14ac:dyDescent="0.25">
      <c r="H534" s="679"/>
    </row>
    <row r="535" spans="8:8" ht="15.75" customHeight="1" x14ac:dyDescent="0.25">
      <c r="H535" s="679"/>
    </row>
    <row r="536" spans="8:8" ht="15.75" customHeight="1" x14ac:dyDescent="0.25">
      <c r="H536" s="679"/>
    </row>
    <row r="537" spans="8:8" ht="15.75" customHeight="1" x14ac:dyDescent="0.25">
      <c r="H537" s="679"/>
    </row>
    <row r="538" spans="8:8" ht="15.75" customHeight="1" x14ac:dyDescent="0.25">
      <c r="H538" s="679"/>
    </row>
    <row r="539" spans="8:8" ht="15.75" customHeight="1" x14ac:dyDescent="0.25">
      <c r="H539" s="679"/>
    </row>
    <row r="540" spans="8:8" ht="15.75" customHeight="1" x14ac:dyDescent="0.25">
      <c r="H540" s="679"/>
    </row>
    <row r="541" spans="8:8" ht="15.75" customHeight="1" x14ac:dyDescent="0.25">
      <c r="H541" s="679"/>
    </row>
    <row r="542" spans="8:8" ht="15.75" customHeight="1" x14ac:dyDescent="0.25">
      <c r="H542" s="679"/>
    </row>
    <row r="543" spans="8:8" ht="15.75" customHeight="1" x14ac:dyDescent="0.25">
      <c r="H543" s="679"/>
    </row>
    <row r="544" spans="8:8" ht="15.75" customHeight="1" x14ac:dyDescent="0.25">
      <c r="H544" s="679"/>
    </row>
    <row r="545" spans="8:8" ht="15.75" customHeight="1" x14ac:dyDescent="0.25">
      <c r="H545" s="679"/>
    </row>
    <row r="546" spans="8:8" ht="15.75" customHeight="1" x14ac:dyDescent="0.25">
      <c r="H546" s="679"/>
    </row>
    <row r="547" spans="8:8" ht="15.75" customHeight="1" x14ac:dyDescent="0.25">
      <c r="H547" s="679"/>
    </row>
    <row r="548" spans="8:8" ht="15.75" customHeight="1" x14ac:dyDescent="0.25">
      <c r="H548" s="679"/>
    </row>
    <row r="549" spans="8:8" ht="15.75" customHeight="1" x14ac:dyDescent="0.25">
      <c r="H549" s="679"/>
    </row>
    <row r="550" spans="8:8" ht="15.75" customHeight="1" x14ac:dyDescent="0.25">
      <c r="H550" s="679"/>
    </row>
    <row r="551" spans="8:8" ht="15.75" customHeight="1" x14ac:dyDescent="0.25">
      <c r="H551" s="679"/>
    </row>
    <row r="552" spans="8:8" ht="15.75" customHeight="1" x14ac:dyDescent="0.25">
      <c r="H552" s="679"/>
    </row>
    <row r="553" spans="8:8" ht="15.75" customHeight="1" x14ac:dyDescent="0.25">
      <c r="H553" s="679"/>
    </row>
    <row r="554" spans="8:8" ht="15.75" customHeight="1" x14ac:dyDescent="0.25">
      <c r="H554" s="679"/>
    </row>
    <row r="555" spans="8:8" ht="15.75" customHeight="1" x14ac:dyDescent="0.25">
      <c r="H555" s="679"/>
    </row>
    <row r="556" spans="8:8" ht="15.75" customHeight="1" x14ac:dyDescent="0.25">
      <c r="H556" s="679"/>
    </row>
    <row r="557" spans="8:8" ht="15.75" customHeight="1" x14ac:dyDescent="0.25">
      <c r="H557" s="679"/>
    </row>
    <row r="558" spans="8:8" ht="15.75" customHeight="1" x14ac:dyDescent="0.25">
      <c r="H558" s="679"/>
    </row>
    <row r="559" spans="8:8" ht="15.75" customHeight="1" x14ac:dyDescent="0.25">
      <c r="H559" s="679"/>
    </row>
    <row r="560" spans="8:8" ht="15.75" customHeight="1" x14ac:dyDescent="0.25">
      <c r="H560" s="679"/>
    </row>
    <row r="561" spans="8:8" ht="15.75" customHeight="1" x14ac:dyDescent="0.25">
      <c r="H561" s="679"/>
    </row>
    <row r="562" spans="8:8" ht="15.75" customHeight="1" x14ac:dyDescent="0.25">
      <c r="H562" s="679"/>
    </row>
    <row r="563" spans="8:8" ht="15.75" customHeight="1" x14ac:dyDescent="0.25">
      <c r="H563" s="679"/>
    </row>
    <row r="564" spans="8:8" ht="15.75" customHeight="1" x14ac:dyDescent="0.25">
      <c r="H564" s="679"/>
    </row>
    <row r="565" spans="8:8" ht="15.75" customHeight="1" x14ac:dyDescent="0.25">
      <c r="H565" s="679"/>
    </row>
    <row r="566" spans="8:8" ht="15.75" customHeight="1" x14ac:dyDescent="0.25">
      <c r="H566" s="679"/>
    </row>
    <row r="567" spans="8:8" ht="15.75" customHeight="1" x14ac:dyDescent="0.25">
      <c r="H567" s="679"/>
    </row>
    <row r="568" spans="8:8" ht="15.75" customHeight="1" x14ac:dyDescent="0.25">
      <c r="H568" s="679"/>
    </row>
    <row r="569" spans="8:8" ht="15.75" customHeight="1" x14ac:dyDescent="0.25">
      <c r="H569" s="679"/>
    </row>
    <row r="570" spans="8:8" ht="15.75" customHeight="1" x14ac:dyDescent="0.25">
      <c r="H570" s="679"/>
    </row>
    <row r="571" spans="8:8" ht="15.75" customHeight="1" x14ac:dyDescent="0.25">
      <c r="H571" s="679"/>
    </row>
    <row r="572" spans="8:8" ht="15.75" customHeight="1" x14ac:dyDescent="0.25">
      <c r="H572" s="679"/>
    </row>
    <row r="573" spans="8:8" ht="15.75" customHeight="1" x14ac:dyDescent="0.25">
      <c r="H573" s="679"/>
    </row>
    <row r="574" spans="8:8" ht="15.75" customHeight="1" x14ac:dyDescent="0.25">
      <c r="H574" s="679"/>
    </row>
    <row r="575" spans="8:8" ht="15.75" customHeight="1" x14ac:dyDescent="0.25">
      <c r="H575" s="679"/>
    </row>
    <row r="576" spans="8:8" ht="15.75" customHeight="1" x14ac:dyDescent="0.25">
      <c r="H576" s="679"/>
    </row>
    <row r="577" spans="8:8" ht="15.75" customHeight="1" x14ac:dyDescent="0.25">
      <c r="H577" s="679"/>
    </row>
    <row r="578" spans="8:8" ht="15.75" customHeight="1" x14ac:dyDescent="0.25">
      <c r="H578" s="679"/>
    </row>
    <row r="579" spans="8:8" ht="15.75" customHeight="1" x14ac:dyDescent="0.25">
      <c r="H579" s="679"/>
    </row>
    <row r="580" spans="8:8" ht="15.75" customHeight="1" x14ac:dyDescent="0.25">
      <c r="H580" s="679"/>
    </row>
    <row r="581" spans="8:8" ht="15.75" customHeight="1" x14ac:dyDescent="0.25">
      <c r="H581" s="679"/>
    </row>
    <row r="582" spans="8:8" ht="15.75" customHeight="1" x14ac:dyDescent="0.25">
      <c r="H582" s="679"/>
    </row>
    <row r="583" spans="8:8" ht="15.75" customHeight="1" x14ac:dyDescent="0.25">
      <c r="H583" s="679"/>
    </row>
    <row r="584" spans="8:8" ht="15.75" customHeight="1" x14ac:dyDescent="0.25">
      <c r="H584" s="679"/>
    </row>
    <row r="585" spans="8:8" ht="15.75" customHeight="1" x14ac:dyDescent="0.25">
      <c r="H585" s="679"/>
    </row>
    <row r="586" spans="8:8" ht="15.75" customHeight="1" x14ac:dyDescent="0.25">
      <c r="H586" s="679"/>
    </row>
    <row r="587" spans="8:8" ht="15.75" customHeight="1" x14ac:dyDescent="0.25">
      <c r="H587" s="679"/>
    </row>
    <row r="588" spans="8:8" ht="15.75" customHeight="1" x14ac:dyDescent="0.25">
      <c r="H588" s="679"/>
    </row>
    <row r="589" spans="8:8" ht="15.75" customHeight="1" x14ac:dyDescent="0.25">
      <c r="H589" s="679"/>
    </row>
    <row r="590" spans="8:8" ht="15.75" customHeight="1" x14ac:dyDescent="0.25">
      <c r="H590" s="679"/>
    </row>
    <row r="591" spans="8:8" ht="15.75" customHeight="1" x14ac:dyDescent="0.25">
      <c r="H591" s="679"/>
    </row>
    <row r="592" spans="8:8" ht="15.75" customHeight="1" x14ac:dyDescent="0.25">
      <c r="H592" s="679"/>
    </row>
    <row r="593" spans="8:8" ht="15.75" customHeight="1" x14ac:dyDescent="0.25">
      <c r="H593" s="679"/>
    </row>
    <row r="594" spans="8:8" ht="15.75" customHeight="1" x14ac:dyDescent="0.25">
      <c r="H594" s="679"/>
    </row>
    <row r="595" spans="8:8" ht="15.75" customHeight="1" x14ac:dyDescent="0.25">
      <c r="H595" s="679"/>
    </row>
    <row r="596" spans="8:8" ht="15.75" customHeight="1" x14ac:dyDescent="0.25">
      <c r="H596" s="679"/>
    </row>
    <row r="597" spans="8:8" ht="15.75" customHeight="1" x14ac:dyDescent="0.25">
      <c r="H597" s="679"/>
    </row>
    <row r="598" spans="8:8" ht="15.75" customHeight="1" x14ac:dyDescent="0.25">
      <c r="H598" s="679"/>
    </row>
    <row r="599" spans="8:8" ht="15.75" customHeight="1" x14ac:dyDescent="0.25">
      <c r="H599" s="679"/>
    </row>
    <row r="600" spans="8:8" ht="15.75" customHeight="1" x14ac:dyDescent="0.25">
      <c r="H600" s="679"/>
    </row>
    <row r="601" spans="8:8" ht="15.75" customHeight="1" x14ac:dyDescent="0.25">
      <c r="H601" s="679"/>
    </row>
    <row r="602" spans="8:8" ht="15.75" customHeight="1" x14ac:dyDescent="0.25">
      <c r="H602" s="679"/>
    </row>
    <row r="603" spans="8:8" ht="15.75" customHeight="1" x14ac:dyDescent="0.25">
      <c r="H603" s="679"/>
    </row>
    <row r="604" spans="8:8" ht="15.75" customHeight="1" x14ac:dyDescent="0.25">
      <c r="H604" s="679"/>
    </row>
    <row r="605" spans="8:8" ht="15.75" customHeight="1" x14ac:dyDescent="0.25">
      <c r="H605" s="679"/>
    </row>
    <row r="606" spans="8:8" ht="15.75" customHeight="1" x14ac:dyDescent="0.25">
      <c r="H606" s="679"/>
    </row>
    <row r="607" spans="8:8" ht="15.75" customHeight="1" x14ac:dyDescent="0.25">
      <c r="H607" s="679"/>
    </row>
    <row r="608" spans="8:8" ht="15.75" customHeight="1" x14ac:dyDescent="0.25">
      <c r="H608" s="679"/>
    </row>
    <row r="609" spans="8:8" ht="15.75" customHeight="1" x14ac:dyDescent="0.25">
      <c r="H609" s="679"/>
    </row>
    <row r="610" spans="8:8" ht="15.75" customHeight="1" x14ac:dyDescent="0.25">
      <c r="H610" s="679"/>
    </row>
    <row r="611" spans="8:8" ht="15.75" customHeight="1" x14ac:dyDescent="0.25">
      <c r="H611" s="679"/>
    </row>
    <row r="612" spans="8:8" ht="15.75" customHeight="1" x14ac:dyDescent="0.25">
      <c r="H612" s="679"/>
    </row>
    <row r="613" spans="8:8" ht="15.75" customHeight="1" x14ac:dyDescent="0.25">
      <c r="H613" s="679"/>
    </row>
    <row r="614" spans="8:8" ht="15.75" customHeight="1" x14ac:dyDescent="0.25">
      <c r="H614" s="679"/>
    </row>
    <row r="615" spans="8:8" ht="15.75" customHeight="1" x14ac:dyDescent="0.25">
      <c r="H615" s="679"/>
    </row>
    <row r="616" spans="8:8" ht="15.75" customHeight="1" x14ac:dyDescent="0.25">
      <c r="H616" s="679"/>
    </row>
    <row r="617" spans="8:8" ht="15.75" customHeight="1" x14ac:dyDescent="0.25">
      <c r="H617" s="679"/>
    </row>
    <row r="618" spans="8:8" ht="15.75" customHeight="1" x14ac:dyDescent="0.25">
      <c r="H618" s="679"/>
    </row>
    <row r="619" spans="8:8" ht="15.75" customHeight="1" x14ac:dyDescent="0.25">
      <c r="H619" s="679"/>
    </row>
    <row r="620" spans="8:8" ht="15.75" customHeight="1" x14ac:dyDescent="0.25">
      <c r="H620" s="679"/>
    </row>
    <row r="621" spans="8:8" ht="15.75" customHeight="1" x14ac:dyDescent="0.25">
      <c r="H621" s="679"/>
    </row>
    <row r="622" spans="8:8" ht="15.75" customHeight="1" x14ac:dyDescent="0.25">
      <c r="H622" s="679"/>
    </row>
    <row r="623" spans="8:8" ht="15.75" customHeight="1" x14ac:dyDescent="0.25">
      <c r="H623" s="679"/>
    </row>
    <row r="624" spans="8:8" ht="15.75" customHeight="1" x14ac:dyDescent="0.25">
      <c r="H624" s="679"/>
    </row>
    <row r="625" spans="8:8" ht="15.75" customHeight="1" x14ac:dyDescent="0.25">
      <c r="H625" s="679"/>
    </row>
    <row r="626" spans="8:8" ht="15.75" customHeight="1" x14ac:dyDescent="0.25">
      <c r="H626" s="679"/>
    </row>
    <row r="627" spans="8:8" ht="15.75" customHeight="1" x14ac:dyDescent="0.25">
      <c r="H627" s="679"/>
    </row>
    <row r="628" spans="8:8" ht="15.75" customHeight="1" x14ac:dyDescent="0.25">
      <c r="H628" s="679"/>
    </row>
    <row r="629" spans="8:8" ht="15.75" customHeight="1" x14ac:dyDescent="0.25">
      <c r="H629" s="679"/>
    </row>
    <row r="630" spans="8:8" ht="15.75" customHeight="1" x14ac:dyDescent="0.25">
      <c r="H630" s="679"/>
    </row>
    <row r="631" spans="8:8" ht="15.75" customHeight="1" x14ac:dyDescent="0.25">
      <c r="H631" s="679"/>
    </row>
    <row r="632" spans="8:8" ht="15.75" customHeight="1" x14ac:dyDescent="0.25">
      <c r="H632" s="679"/>
    </row>
    <row r="633" spans="8:8" ht="15.75" customHeight="1" x14ac:dyDescent="0.25">
      <c r="H633" s="679"/>
    </row>
    <row r="634" spans="8:8" ht="15.75" customHeight="1" x14ac:dyDescent="0.25">
      <c r="H634" s="679"/>
    </row>
    <row r="635" spans="8:8" ht="15.75" customHeight="1" x14ac:dyDescent="0.25">
      <c r="H635" s="679"/>
    </row>
    <row r="636" spans="8:8" ht="15.75" customHeight="1" x14ac:dyDescent="0.25">
      <c r="H636" s="679"/>
    </row>
    <row r="637" spans="8:8" ht="15.75" customHeight="1" x14ac:dyDescent="0.25">
      <c r="H637" s="679"/>
    </row>
    <row r="638" spans="8:8" ht="15.75" customHeight="1" x14ac:dyDescent="0.25">
      <c r="H638" s="679"/>
    </row>
    <row r="639" spans="8:8" ht="15.75" customHeight="1" x14ac:dyDescent="0.25">
      <c r="H639" s="679"/>
    </row>
    <row r="640" spans="8:8" ht="15.75" customHeight="1" x14ac:dyDescent="0.25">
      <c r="H640" s="679"/>
    </row>
    <row r="641" spans="8:8" ht="15.75" customHeight="1" x14ac:dyDescent="0.25">
      <c r="H641" s="679"/>
    </row>
    <row r="642" spans="8:8" ht="15.75" customHeight="1" x14ac:dyDescent="0.25">
      <c r="H642" s="679"/>
    </row>
    <row r="643" spans="8:8" ht="15.75" customHeight="1" x14ac:dyDescent="0.25">
      <c r="H643" s="679"/>
    </row>
    <row r="644" spans="8:8" ht="15.75" customHeight="1" x14ac:dyDescent="0.25">
      <c r="H644" s="679"/>
    </row>
    <row r="645" spans="8:8" ht="15.75" customHeight="1" x14ac:dyDescent="0.25">
      <c r="H645" s="679"/>
    </row>
    <row r="646" spans="8:8" ht="15.75" customHeight="1" x14ac:dyDescent="0.25">
      <c r="H646" s="679"/>
    </row>
    <row r="647" spans="8:8" ht="15.75" customHeight="1" x14ac:dyDescent="0.25">
      <c r="H647" s="679"/>
    </row>
    <row r="648" spans="8:8" ht="15.75" customHeight="1" x14ac:dyDescent="0.25">
      <c r="H648" s="679"/>
    </row>
    <row r="649" spans="8:8" ht="15.75" customHeight="1" x14ac:dyDescent="0.25">
      <c r="H649" s="679"/>
    </row>
    <row r="650" spans="8:8" ht="15.75" customHeight="1" x14ac:dyDescent="0.25">
      <c r="H650" s="679"/>
    </row>
    <row r="651" spans="8:8" ht="15.75" customHeight="1" x14ac:dyDescent="0.25">
      <c r="H651" s="679"/>
    </row>
    <row r="652" spans="8:8" ht="15.75" customHeight="1" x14ac:dyDescent="0.25">
      <c r="H652" s="679"/>
    </row>
    <row r="653" spans="8:8" ht="15.75" customHeight="1" x14ac:dyDescent="0.25">
      <c r="H653" s="679"/>
    </row>
    <row r="654" spans="8:8" ht="15.75" customHeight="1" x14ac:dyDescent="0.25">
      <c r="H654" s="679"/>
    </row>
    <row r="655" spans="8:8" ht="15.75" customHeight="1" x14ac:dyDescent="0.25">
      <c r="H655" s="679"/>
    </row>
    <row r="656" spans="8:8" ht="15.75" customHeight="1" x14ac:dyDescent="0.25">
      <c r="H656" s="679"/>
    </row>
    <row r="657" spans="8:8" ht="15.75" customHeight="1" x14ac:dyDescent="0.25">
      <c r="H657" s="679"/>
    </row>
    <row r="658" spans="8:8" ht="15.75" customHeight="1" x14ac:dyDescent="0.25">
      <c r="H658" s="679"/>
    </row>
    <row r="659" spans="8:8" ht="15.75" customHeight="1" x14ac:dyDescent="0.25">
      <c r="H659" s="679"/>
    </row>
    <row r="660" spans="8:8" ht="15.75" customHeight="1" x14ac:dyDescent="0.25">
      <c r="H660" s="679"/>
    </row>
    <row r="661" spans="8:8" ht="15.75" customHeight="1" x14ac:dyDescent="0.25">
      <c r="H661" s="679"/>
    </row>
    <row r="662" spans="8:8" ht="15.75" customHeight="1" x14ac:dyDescent="0.25">
      <c r="H662" s="679"/>
    </row>
    <row r="663" spans="8:8" ht="15.75" customHeight="1" x14ac:dyDescent="0.25">
      <c r="H663" s="679"/>
    </row>
    <row r="664" spans="8:8" ht="15.75" customHeight="1" x14ac:dyDescent="0.25">
      <c r="H664" s="679"/>
    </row>
    <row r="665" spans="8:8" ht="15.75" customHeight="1" x14ac:dyDescent="0.25">
      <c r="H665" s="679"/>
    </row>
    <row r="666" spans="8:8" ht="15.75" customHeight="1" x14ac:dyDescent="0.25">
      <c r="H666" s="679"/>
    </row>
    <row r="667" spans="8:8" ht="15.75" customHeight="1" x14ac:dyDescent="0.25">
      <c r="H667" s="679"/>
    </row>
    <row r="668" spans="8:8" ht="15.75" customHeight="1" x14ac:dyDescent="0.25">
      <c r="H668" s="679"/>
    </row>
    <row r="669" spans="8:8" ht="15.75" customHeight="1" x14ac:dyDescent="0.25">
      <c r="H669" s="679"/>
    </row>
    <row r="670" spans="8:8" ht="15.75" customHeight="1" x14ac:dyDescent="0.25">
      <c r="H670" s="679"/>
    </row>
    <row r="671" spans="8:8" ht="15.75" customHeight="1" x14ac:dyDescent="0.25">
      <c r="H671" s="679"/>
    </row>
    <row r="672" spans="8:8" ht="15.75" customHeight="1" x14ac:dyDescent="0.25">
      <c r="H672" s="679"/>
    </row>
    <row r="673" spans="8:8" ht="15.75" customHeight="1" x14ac:dyDescent="0.25">
      <c r="H673" s="679"/>
    </row>
    <row r="674" spans="8:8" ht="15.75" customHeight="1" x14ac:dyDescent="0.25">
      <c r="H674" s="679"/>
    </row>
    <row r="675" spans="8:8" ht="15.75" customHeight="1" x14ac:dyDescent="0.25">
      <c r="H675" s="679"/>
    </row>
    <row r="676" spans="8:8" ht="15.75" customHeight="1" x14ac:dyDescent="0.25">
      <c r="H676" s="679"/>
    </row>
    <row r="677" spans="8:8" ht="15.75" customHeight="1" x14ac:dyDescent="0.25">
      <c r="H677" s="679"/>
    </row>
    <row r="678" spans="8:8" ht="15.75" customHeight="1" x14ac:dyDescent="0.25">
      <c r="H678" s="679"/>
    </row>
    <row r="679" spans="8:8" ht="15.75" customHeight="1" x14ac:dyDescent="0.25">
      <c r="H679" s="679"/>
    </row>
    <row r="680" spans="8:8" ht="15.75" customHeight="1" x14ac:dyDescent="0.25">
      <c r="H680" s="679"/>
    </row>
    <row r="681" spans="8:8" ht="15.75" customHeight="1" x14ac:dyDescent="0.25">
      <c r="H681" s="679"/>
    </row>
    <row r="682" spans="8:8" ht="15.75" customHeight="1" x14ac:dyDescent="0.25">
      <c r="H682" s="679"/>
    </row>
    <row r="683" spans="8:8" ht="15.75" customHeight="1" x14ac:dyDescent="0.25">
      <c r="H683" s="679"/>
    </row>
    <row r="684" spans="8:8" ht="15.75" customHeight="1" x14ac:dyDescent="0.25">
      <c r="H684" s="679"/>
    </row>
    <row r="685" spans="8:8" ht="15.75" customHeight="1" x14ac:dyDescent="0.25">
      <c r="H685" s="679"/>
    </row>
    <row r="686" spans="8:8" ht="15.75" customHeight="1" x14ac:dyDescent="0.25">
      <c r="H686" s="679"/>
    </row>
    <row r="687" spans="8:8" ht="15.75" customHeight="1" x14ac:dyDescent="0.25">
      <c r="H687" s="679"/>
    </row>
    <row r="688" spans="8:8" ht="15.75" customHeight="1" x14ac:dyDescent="0.25">
      <c r="H688" s="679"/>
    </row>
    <row r="689" spans="8:8" ht="15.75" customHeight="1" x14ac:dyDescent="0.25">
      <c r="H689" s="679"/>
    </row>
    <row r="690" spans="8:8" ht="15.75" customHeight="1" x14ac:dyDescent="0.25">
      <c r="H690" s="679"/>
    </row>
    <row r="691" spans="8:8" ht="15.75" customHeight="1" x14ac:dyDescent="0.25">
      <c r="H691" s="679"/>
    </row>
    <row r="692" spans="8:8" ht="15.75" customHeight="1" x14ac:dyDescent="0.25">
      <c r="H692" s="679"/>
    </row>
    <row r="693" spans="8:8" ht="15.75" customHeight="1" x14ac:dyDescent="0.25">
      <c r="H693" s="679"/>
    </row>
    <row r="694" spans="8:8" ht="15.75" customHeight="1" x14ac:dyDescent="0.25">
      <c r="H694" s="679"/>
    </row>
    <row r="695" spans="8:8" ht="15.75" customHeight="1" x14ac:dyDescent="0.25">
      <c r="H695" s="679"/>
    </row>
    <row r="696" spans="8:8" ht="15.75" customHeight="1" x14ac:dyDescent="0.25">
      <c r="H696" s="679"/>
    </row>
    <row r="697" spans="8:8" ht="15.75" customHeight="1" x14ac:dyDescent="0.25">
      <c r="H697" s="679"/>
    </row>
    <row r="698" spans="8:8" ht="15.75" customHeight="1" x14ac:dyDescent="0.25">
      <c r="H698" s="679"/>
    </row>
    <row r="699" spans="8:8" ht="15.75" customHeight="1" x14ac:dyDescent="0.25">
      <c r="H699" s="679"/>
    </row>
    <row r="700" spans="8:8" ht="15.75" customHeight="1" x14ac:dyDescent="0.25">
      <c r="H700" s="679"/>
    </row>
    <row r="701" spans="8:8" ht="15.75" customHeight="1" x14ac:dyDescent="0.25">
      <c r="H701" s="679"/>
    </row>
    <row r="702" spans="8:8" ht="15.75" customHeight="1" x14ac:dyDescent="0.25">
      <c r="H702" s="679"/>
    </row>
    <row r="703" spans="8:8" ht="15.75" customHeight="1" x14ac:dyDescent="0.25">
      <c r="H703" s="679"/>
    </row>
    <row r="704" spans="8:8" ht="15.75" customHeight="1" x14ac:dyDescent="0.25">
      <c r="H704" s="679"/>
    </row>
    <row r="705" spans="8:8" ht="15.75" customHeight="1" x14ac:dyDescent="0.25">
      <c r="H705" s="679"/>
    </row>
    <row r="706" spans="8:8" ht="15.75" customHeight="1" x14ac:dyDescent="0.25">
      <c r="H706" s="679"/>
    </row>
    <row r="707" spans="8:8" ht="15.75" customHeight="1" x14ac:dyDescent="0.25">
      <c r="H707" s="679"/>
    </row>
    <row r="708" spans="8:8" ht="15.75" customHeight="1" x14ac:dyDescent="0.25">
      <c r="H708" s="679"/>
    </row>
    <row r="709" spans="8:8" ht="15.75" customHeight="1" x14ac:dyDescent="0.25">
      <c r="H709" s="679"/>
    </row>
    <row r="710" spans="8:8" ht="15.75" customHeight="1" x14ac:dyDescent="0.25">
      <c r="H710" s="679"/>
    </row>
    <row r="711" spans="8:8" ht="15.75" customHeight="1" x14ac:dyDescent="0.25">
      <c r="H711" s="679"/>
    </row>
    <row r="712" spans="8:8" ht="15.75" customHeight="1" x14ac:dyDescent="0.25">
      <c r="H712" s="679"/>
    </row>
    <row r="713" spans="8:8" ht="15.75" customHeight="1" x14ac:dyDescent="0.25">
      <c r="H713" s="679"/>
    </row>
    <row r="714" spans="8:8" ht="15.75" customHeight="1" x14ac:dyDescent="0.25">
      <c r="H714" s="679"/>
    </row>
    <row r="715" spans="8:8" ht="15.75" customHeight="1" x14ac:dyDescent="0.25">
      <c r="H715" s="679"/>
    </row>
    <row r="716" spans="8:8" ht="15.75" customHeight="1" x14ac:dyDescent="0.25">
      <c r="H716" s="679"/>
    </row>
    <row r="717" spans="8:8" ht="15.75" customHeight="1" x14ac:dyDescent="0.25">
      <c r="H717" s="679"/>
    </row>
    <row r="718" spans="8:8" ht="15.75" customHeight="1" x14ac:dyDescent="0.25">
      <c r="H718" s="679"/>
    </row>
    <row r="719" spans="8:8" ht="15.75" customHeight="1" x14ac:dyDescent="0.25">
      <c r="H719" s="679"/>
    </row>
    <row r="720" spans="8:8" ht="15.75" customHeight="1" x14ac:dyDescent="0.25">
      <c r="H720" s="679"/>
    </row>
    <row r="721" spans="8:8" ht="15.75" customHeight="1" x14ac:dyDescent="0.25">
      <c r="H721" s="679"/>
    </row>
    <row r="722" spans="8:8" ht="15.75" customHeight="1" x14ac:dyDescent="0.25">
      <c r="H722" s="679"/>
    </row>
    <row r="723" spans="8:8" ht="15.75" customHeight="1" x14ac:dyDescent="0.25">
      <c r="H723" s="679"/>
    </row>
    <row r="724" spans="8:8" ht="15.75" customHeight="1" x14ac:dyDescent="0.25">
      <c r="H724" s="679"/>
    </row>
    <row r="725" spans="8:8" ht="15.75" customHeight="1" x14ac:dyDescent="0.25">
      <c r="H725" s="679"/>
    </row>
    <row r="726" spans="8:8" ht="15.75" customHeight="1" x14ac:dyDescent="0.25">
      <c r="H726" s="679"/>
    </row>
    <row r="727" spans="8:8" ht="15.75" customHeight="1" x14ac:dyDescent="0.25">
      <c r="H727" s="679"/>
    </row>
    <row r="728" spans="8:8" ht="15.75" customHeight="1" x14ac:dyDescent="0.25">
      <c r="H728" s="679"/>
    </row>
    <row r="729" spans="8:8" ht="15.75" customHeight="1" x14ac:dyDescent="0.25">
      <c r="H729" s="679"/>
    </row>
    <row r="730" spans="8:8" ht="15.75" customHeight="1" x14ac:dyDescent="0.25">
      <c r="H730" s="679"/>
    </row>
    <row r="731" spans="8:8" ht="15.75" customHeight="1" x14ac:dyDescent="0.25">
      <c r="H731" s="679"/>
    </row>
    <row r="732" spans="8:8" ht="15.75" customHeight="1" x14ac:dyDescent="0.25">
      <c r="H732" s="679"/>
    </row>
    <row r="733" spans="8:8" ht="15.75" customHeight="1" x14ac:dyDescent="0.25">
      <c r="H733" s="679"/>
    </row>
    <row r="734" spans="8:8" ht="15.75" customHeight="1" x14ac:dyDescent="0.25">
      <c r="H734" s="679"/>
    </row>
    <row r="735" spans="8:8" ht="15.75" customHeight="1" x14ac:dyDescent="0.25">
      <c r="H735" s="679"/>
    </row>
    <row r="736" spans="8:8" ht="15.75" customHeight="1" x14ac:dyDescent="0.25">
      <c r="H736" s="679"/>
    </row>
    <row r="737" spans="8:8" ht="15.75" customHeight="1" x14ac:dyDescent="0.25">
      <c r="H737" s="679"/>
    </row>
    <row r="738" spans="8:8" ht="15.75" customHeight="1" x14ac:dyDescent="0.25">
      <c r="H738" s="679"/>
    </row>
    <row r="739" spans="8:8" ht="15.75" customHeight="1" x14ac:dyDescent="0.25">
      <c r="H739" s="679"/>
    </row>
    <row r="740" spans="8:8" ht="15.75" customHeight="1" x14ac:dyDescent="0.25">
      <c r="H740" s="679"/>
    </row>
    <row r="741" spans="8:8" ht="15.75" customHeight="1" x14ac:dyDescent="0.25">
      <c r="H741" s="679"/>
    </row>
    <row r="742" spans="8:8" ht="15.75" customHeight="1" x14ac:dyDescent="0.25">
      <c r="H742" s="679"/>
    </row>
    <row r="743" spans="8:8" ht="15.75" customHeight="1" x14ac:dyDescent="0.25">
      <c r="H743" s="679"/>
    </row>
    <row r="744" spans="8:8" ht="15.75" customHeight="1" x14ac:dyDescent="0.25">
      <c r="H744" s="679"/>
    </row>
    <row r="745" spans="8:8" ht="15.75" customHeight="1" x14ac:dyDescent="0.25">
      <c r="H745" s="679"/>
    </row>
    <row r="746" spans="8:8" ht="15.75" customHeight="1" x14ac:dyDescent="0.25">
      <c r="H746" s="679"/>
    </row>
    <row r="747" spans="8:8" ht="15.75" customHeight="1" x14ac:dyDescent="0.25">
      <c r="H747" s="679"/>
    </row>
    <row r="748" spans="8:8" ht="15.75" customHeight="1" x14ac:dyDescent="0.25">
      <c r="H748" s="679"/>
    </row>
    <row r="749" spans="8:8" ht="15.75" customHeight="1" x14ac:dyDescent="0.25">
      <c r="H749" s="679"/>
    </row>
    <row r="750" spans="8:8" ht="15.75" customHeight="1" x14ac:dyDescent="0.25">
      <c r="H750" s="679"/>
    </row>
    <row r="751" spans="8:8" ht="15.75" customHeight="1" x14ac:dyDescent="0.25">
      <c r="H751" s="679"/>
    </row>
    <row r="752" spans="8:8" ht="15.75" customHeight="1" x14ac:dyDescent="0.25">
      <c r="H752" s="679"/>
    </row>
    <row r="753" spans="8:8" ht="15.75" customHeight="1" x14ac:dyDescent="0.25">
      <c r="H753" s="679"/>
    </row>
    <row r="754" spans="8:8" ht="15.75" customHeight="1" x14ac:dyDescent="0.25">
      <c r="H754" s="679"/>
    </row>
    <row r="755" spans="8:8" ht="15.75" customHeight="1" x14ac:dyDescent="0.25">
      <c r="H755" s="679"/>
    </row>
    <row r="756" spans="8:8" ht="15.75" customHeight="1" x14ac:dyDescent="0.25">
      <c r="H756" s="679"/>
    </row>
    <row r="757" spans="8:8" ht="15.75" customHeight="1" x14ac:dyDescent="0.25">
      <c r="H757" s="679"/>
    </row>
    <row r="758" spans="8:8" ht="15.75" customHeight="1" x14ac:dyDescent="0.25">
      <c r="H758" s="679"/>
    </row>
    <row r="759" spans="8:8" ht="15.75" customHeight="1" x14ac:dyDescent="0.25">
      <c r="H759" s="679"/>
    </row>
    <row r="760" spans="8:8" ht="15.75" customHeight="1" x14ac:dyDescent="0.25">
      <c r="H760" s="679"/>
    </row>
    <row r="761" spans="8:8" ht="15.75" customHeight="1" x14ac:dyDescent="0.25">
      <c r="H761" s="679"/>
    </row>
    <row r="762" spans="8:8" ht="15.75" customHeight="1" x14ac:dyDescent="0.25">
      <c r="H762" s="679"/>
    </row>
    <row r="763" spans="8:8" ht="15.75" customHeight="1" x14ac:dyDescent="0.25">
      <c r="H763" s="679"/>
    </row>
    <row r="764" spans="8:8" ht="15.75" customHeight="1" x14ac:dyDescent="0.25">
      <c r="H764" s="679"/>
    </row>
    <row r="765" spans="8:8" ht="15.75" customHeight="1" x14ac:dyDescent="0.25">
      <c r="H765" s="679"/>
    </row>
    <row r="766" spans="8:8" ht="15.75" customHeight="1" x14ac:dyDescent="0.25">
      <c r="H766" s="679"/>
    </row>
    <row r="767" spans="8:8" ht="15.75" customHeight="1" x14ac:dyDescent="0.25">
      <c r="H767" s="679"/>
    </row>
    <row r="768" spans="8:8" ht="15.75" customHeight="1" x14ac:dyDescent="0.25">
      <c r="H768" s="679"/>
    </row>
    <row r="769" spans="8:8" ht="15.75" customHeight="1" x14ac:dyDescent="0.25">
      <c r="H769" s="679"/>
    </row>
    <row r="770" spans="8:8" ht="15.75" customHeight="1" x14ac:dyDescent="0.25">
      <c r="H770" s="679"/>
    </row>
    <row r="771" spans="8:8" ht="15.75" customHeight="1" x14ac:dyDescent="0.25">
      <c r="H771" s="679"/>
    </row>
    <row r="772" spans="8:8" ht="15.75" customHeight="1" x14ac:dyDescent="0.25">
      <c r="H772" s="679"/>
    </row>
    <row r="773" spans="8:8" ht="15.75" customHeight="1" x14ac:dyDescent="0.25">
      <c r="H773" s="679"/>
    </row>
    <row r="774" spans="8:8" ht="15.75" customHeight="1" x14ac:dyDescent="0.25">
      <c r="H774" s="679"/>
    </row>
    <row r="775" spans="8:8" ht="15.75" customHeight="1" x14ac:dyDescent="0.25">
      <c r="H775" s="679"/>
    </row>
    <row r="776" spans="8:8" ht="15.75" customHeight="1" x14ac:dyDescent="0.25">
      <c r="H776" s="679"/>
    </row>
    <row r="777" spans="8:8" ht="15.75" customHeight="1" x14ac:dyDescent="0.25">
      <c r="H777" s="679"/>
    </row>
    <row r="778" spans="8:8" ht="15.75" customHeight="1" x14ac:dyDescent="0.25">
      <c r="H778" s="679"/>
    </row>
    <row r="779" spans="8:8" ht="15.75" customHeight="1" x14ac:dyDescent="0.25">
      <c r="H779" s="679"/>
    </row>
    <row r="780" spans="8:8" ht="15.75" customHeight="1" x14ac:dyDescent="0.25">
      <c r="H780" s="679"/>
    </row>
    <row r="781" spans="8:8" ht="15.75" customHeight="1" x14ac:dyDescent="0.25">
      <c r="H781" s="679"/>
    </row>
    <row r="782" spans="8:8" ht="15.75" customHeight="1" x14ac:dyDescent="0.25">
      <c r="H782" s="679"/>
    </row>
    <row r="783" spans="8:8" ht="15.75" customHeight="1" x14ac:dyDescent="0.25">
      <c r="H783" s="679"/>
    </row>
    <row r="784" spans="8:8" ht="15.75" customHeight="1" x14ac:dyDescent="0.25">
      <c r="H784" s="679"/>
    </row>
    <row r="785" spans="8:8" ht="15.75" customHeight="1" x14ac:dyDescent="0.25">
      <c r="H785" s="679"/>
    </row>
    <row r="786" spans="8:8" ht="15.75" customHeight="1" x14ac:dyDescent="0.25">
      <c r="H786" s="679"/>
    </row>
    <row r="787" spans="8:8" ht="15.75" customHeight="1" x14ac:dyDescent="0.25">
      <c r="H787" s="679"/>
    </row>
    <row r="788" spans="8:8" ht="15.75" customHeight="1" x14ac:dyDescent="0.25">
      <c r="H788" s="679"/>
    </row>
    <row r="789" spans="8:8" ht="15.75" customHeight="1" x14ac:dyDescent="0.25">
      <c r="H789" s="679"/>
    </row>
    <row r="790" spans="8:8" ht="15.75" customHeight="1" x14ac:dyDescent="0.25">
      <c r="H790" s="679"/>
    </row>
    <row r="791" spans="8:8" ht="15.75" customHeight="1" x14ac:dyDescent="0.25">
      <c r="H791" s="679"/>
    </row>
    <row r="792" spans="8:8" ht="15.75" customHeight="1" x14ac:dyDescent="0.25">
      <c r="H792" s="679"/>
    </row>
    <row r="793" spans="8:8" ht="15.75" customHeight="1" x14ac:dyDescent="0.25">
      <c r="H793" s="679"/>
    </row>
    <row r="794" spans="8:8" ht="15.75" customHeight="1" x14ac:dyDescent="0.25">
      <c r="H794" s="679"/>
    </row>
    <row r="795" spans="8:8" ht="15.75" customHeight="1" x14ac:dyDescent="0.25">
      <c r="H795" s="679"/>
    </row>
    <row r="796" spans="8:8" ht="15.75" customHeight="1" x14ac:dyDescent="0.25">
      <c r="H796" s="679"/>
    </row>
    <row r="797" spans="8:8" ht="15.75" customHeight="1" x14ac:dyDescent="0.25">
      <c r="H797" s="679"/>
    </row>
    <row r="798" spans="8:8" ht="15.75" customHeight="1" x14ac:dyDescent="0.25">
      <c r="H798" s="679"/>
    </row>
    <row r="799" spans="8:8" ht="15.75" customHeight="1" x14ac:dyDescent="0.25">
      <c r="H799" s="679"/>
    </row>
    <row r="800" spans="8:8" ht="15.75" customHeight="1" x14ac:dyDescent="0.25">
      <c r="H800" s="679"/>
    </row>
    <row r="801" spans="8:8" ht="15.75" customHeight="1" x14ac:dyDescent="0.25">
      <c r="H801" s="679"/>
    </row>
    <row r="802" spans="8:8" ht="15.75" customHeight="1" x14ac:dyDescent="0.25">
      <c r="H802" s="679"/>
    </row>
    <row r="803" spans="8:8" ht="15.75" customHeight="1" x14ac:dyDescent="0.25">
      <c r="H803" s="679"/>
    </row>
    <row r="804" spans="8:8" ht="15.75" customHeight="1" x14ac:dyDescent="0.25">
      <c r="H804" s="679"/>
    </row>
    <row r="805" spans="8:8" ht="15.75" customHeight="1" x14ac:dyDescent="0.25">
      <c r="H805" s="679"/>
    </row>
    <row r="806" spans="8:8" ht="15.75" customHeight="1" x14ac:dyDescent="0.25">
      <c r="H806" s="679"/>
    </row>
    <row r="807" spans="8:8" ht="15.75" customHeight="1" x14ac:dyDescent="0.25">
      <c r="H807" s="679"/>
    </row>
    <row r="808" spans="8:8" ht="15.75" customHeight="1" x14ac:dyDescent="0.25">
      <c r="H808" s="679"/>
    </row>
    <row r="809" spans="8:8" ht="15.75" customHeight="1" x14ac:dyDescent="0.25">
      <c r="H809" s="679"/>
    </row>
    <row r="810" spans="8:8" ht="15.75" customHeight="1" x14ac:dyDescent="0.25">
      <c r="H810" s="679"/>
    </row>
    <row r="811" spans="8:8" ht="15.75" customHeight="1" x14ac:dyDescent="0.25">
      <c r="H811" s="679"/>
    </row>
    <row r="812" spans="8:8" ht="15.75" customHeight="1" x14ac:dyDescent="0.25">
      <c r="H812" s="679"/>
    </row>
    <row r="813" spans="8:8" ht="15.75" customHeight="1" x14ac:dyDescent="0.25">
      <c r="H813" s="679"/>
    </row>
    <row r="814" spans="8:8" ht="15.75" customHeight="1" x14ac:dyDescent="0.25">
      <c r="H814" s="679"/>
    </row>
    <row r="815" spans="8:8" ht="15.75" customHeight="1" x14ac:dyDescent="0.25">
      <c r="H815" s="679"/>
    </row>
    <row r="816" spans="8:8" ht="15.75" customHeight="1" x14ac:dyDescent="0.25">
      <c r="H816" s="679"/>
    </row>
    <row r="817" spans="8:8" ht="15.75" customHeight="1" x14ac:dyDescent="0.25">
      <c r="H817" s="679"/>
    </row>
    <row r="818" spans="8:8" ht="15.75" customHeight="1" x14ac:dyDescent="0.25">
      <c r="H818" s="679"/>
    </row>
    <row r="819" spans="8:8" ht="15.75" customHeight="1" x14ac:dyDescent="0.25">
      <c r="H819" s="679"/>
    </row>
    <row r="820" spans="8:8" ht="15.75" customHeight="1" x14ac:dyDescent="0.25">
      <c r="H820" s="679"/>
    </row>
    <row r="821" spans="8:8" ht="15.75" customHeight="1" x14ac:dyDescent="0.25">
      <c r="H821" s="679"/>
    </row>
    <row r="822" spans="8:8" ht="15.75" customHeight="1" x14ac:dyDescent="0.25">
      <c r="H822" s="679"/>
    </row>
    <row r="823" spans="8:8" ht="15.75" customHeight="1" x14ac:dyDescent="0.25">
      <c r="H823" s="679"/>
    </row>
    <row r="824" spans="8:8" ht="15.75" customHeight="1" x14ac:dyDescent="0.25">
      <c r="H824" s="679"/>
    </row>
    <row r="825" spans="8:8" ht="15.75" customHeight="1" x14ac:dyDescent="0.25">
      <c r="H825" s="679"/>
    </row>
    <row r="826" spans="8:8" ht="15.75" customHeight="1" x14ac:dyDescent="0.25">
      <c r="H826" s="679"/>
    </row>
    <row r="827" spans="8:8" ht="15.75" customHeight="1" x14ac:dyDescent="0.25">
      <c r="H827" s="679"/>
    </row>
    <row r="828" spans="8:8" ht="15.75" customHeight="1" x14ac:dyDescent="0.25">
      <c r="H828" s="679"/>
    </row>
    <row r="829" spans="8:8" ht="15.75" customHeight="1" x14ac:dyDescent="0.25">
      <c r="H829" s="679"/>
    </row>
    <row r="830" spans="8:8" ht="15.75" customHeight="1" x14ac:dyDescent="0.25">
      <c r="H830" s="679"/>
    </row>
    <row r="831" spans="8:8" ht="15.75" customHeight="1" x14ac:dyDescent="0.25">
      <c r="H831" s="679"/>
    </row>
    <row r="832" spans="8:8" ht="15.75" customHeight="1" x14ac:dyDescent="0.25">
      <c r="H832" s="679"/>
    </row>
    <row r="833" spans="8:8" ht="15.75" customHeight="1" x14ac:dyDescent="0.25">
      <c r="H833" s="679"/>
    </row>
    <row r="834" spans="8:8" ht="15.75" customHeight="1" x14ac:dyDescent="0.25">
      <c r="H834" s="679"/>
    </row>
    <row r="835" spans="8:8" ht="15.75" customHeight="1" x14ac:dyDescent="0.25">
      <c r="H835" s="679"/>
    </row>
    <row r="836" spans="8:8" ht="15.75" customHeight="1" x14ac:dyDescent="0.25">
      <c r="H836" s="679"/>
    </row>
    <row r="837" spans="8:8" ht="15.75" customHeight="1" x14ac:dyDescent="0.25">
      <c r="H837" s="679"/>
    </row>
    <row r="838" spans="8:8" ht="15.75" customHeight="1" x14ac:dyDescent="0.25">
      <c r="H838" s="679"/>
    </row>
    <row r="839" spans="8:8" ht="15.75" customHeight="1" x14ac:dyDescent="0.25">
      <c r="H839" s="679"/>
    </row>
    <row r="840" spans="8:8" ht="15.75" customHeight="1" x14ac:dyDescent="0.25">
      <c r="H840" s="679"/>
    </row>
    <row r="841" spans="8:8" ht="15.75" customHeight="1" x14ac:dyDescent="0.25">
      <c r="H841" s="679"/>
    </row>
    <row r="842" spans="8:8" ht="15.75" customHeight="1" x14ac:dyDescent="0.25">
      <c r="H842" s="679"/>
    </row>
    <row r="843" spans="8:8" ht="15.75" customHeight="1" x14ac:dyDescent="0.25">
      <c r="H843" s="679"/>
    </row>
    <row r="844" spans="8:8" ht="15.75" customHeight="1" x14ac:dyDescent="0.25">
      <c r="H844" s="679"/>
    </row>
    <row r="845" spans="8:8" ht="15.75" customHeight="1" x14ac:dyDescent="0.25">
      <c r="H845" s="679"/>
    </row>
    <row r="846" spans="8:8" ht="15.75" customHeight="1" x14ac:dyDescent="0.25">
      <c r="H846" s="679"/>
    </row>
    <row r="847" spans="8:8" ht="15.75" customHeight="1" x14ac:dyDescent="0.25">
      <c r="H847" s="679"/>
    </row>
    <row r="848" spans="8:8" ht="15.75" customHeight="1" x14ac:dyDescent="0.25">
      <c r="H848" s="679"/>
    </row>
    <row r="849" spans="8:8" ht="15.75" customHeight="1" x14ac:dyDescent="0.25">
      <c r="H849" s="679"/>
    </row>
    <row r="850" spans="8:8" ht="15.75" customHeight="1" x14ac:dyDescent="0.25">
      <c r="H850" s="679"/>
    </row>
    <row r="851" spans="8:8" ht="15.75" customHeight="1" x14ac:dyDescent="0.25">
      <c r="H851" s="679"/>
    </row>
    <row r="852" spans="8:8" ht="15.75" customHeight="1" x14ac:dyDescent="0.25">
      <c r="H852" s="679"/>
    </row>
    <row r="853" spans="8:8" ht="15.75" customHeight="1" x14ac:dyDescent="0.25">
      <c r="H853" s="679"/>
    </row>
    <row r="854" spans="8:8" ht="15.75" customHeight="1" x14ac:dyDescent="0.25">
      <c r="H854" s="679"/>
    </row>
    <row r="855" spans="8:8" ht="15.75" customHeight="1" x14ac:dyDescent="0.25">
      <c r="H855" s="679"/>
    </row>
    <row r="856" spans="8:8" ht="15.75" customHeight="1" x14ac:dyDescent="0.25">
      <c r="H856" s="679"/>
    </row>
    <row r="857" spans="8:8" ht="15.75" customHeight="1" x14ac:dyDescent="0.25">
      <c r="H857" s="679"/>
    </row>
    <row r="858" spans="8:8" ht="15.75" customHeight="1" x14ac:dyDescent="0.25">
      <c r="H858" s="679"/>
    </row>
    <row r="859" spans="8:8" ht="15.75" customHeight="1" x14ac:dyDescent="0.25">
      <c r="H859" s="679"/>
    </row>
    <row r="860" spans="8:8" ht="15.75" customHeight="1" x14ac:dyDescent="0.25">
      <c r="H860" s="679"/>
    </row>
    <row r="861" spans="8:8" ht="15.75" customHeight="1" x14ac:dyDescent="0.25">
      <c r="H861" s="679"/>
    </row>
    <row r="862" spans="8:8" ht="15.75" customHeight="1" x14ac:dyDescent="0.25">
      <c r="H862" s="679"/>
    </row>
    <row r="863" spans="8:8" ht="15.75" customHeight="1" x14ac:dyDescent="0.25">
      <c r="H863" s="679"/>
    </row>
    <row r="864" spans="8:8" ht="15.75" customHeight="1" x14ac:dyDescent="0.25">
      <c r="H864" s="679"/>
    </row>
    <row r="865" spans="8:8" ht="15.75" customHeight="1" x14ac:dyDescent="0.25">
      <c r="H865" s="679"/>
    </row>
    <row r="866" spans="8:8" ht="15.75" customHeight="1" x14ac:dyDescent="0.25">
      <c r="H866" s="679"/>
    </row>
    <row r="867" spans="8:8" ht="15.75" customHeight="1" x14ac:dyDescent="0.25">
      <c r="H867" s="679"/>
    </row>
    <row r="868" spans="8:8" ht="15.75" customHeight="1" x14ac:dyDescent="0.25">
      <c r="H868" s="679"/>
    </row>
    <row r="869" spans="8:8" ht="15.75" customHeight="1" x14ac:dyDescent="0.25">
      <c r="H869" s="679"/>
    </row>
    <row r="870" spans="8:8" ht="15.75" customHeight="1" x14ac:dyDescent="0.25">
      <c r="H870" s="679"/>
    </row>
    <row r="871" spans="8:8" ht="15.75" customHeight="1" x14ac:dyDescent="0.25">
      <c r="H871" s="679"/>
    </row>
    <row r="872" spans="8:8" ht="15.75" customHeight="1" x14ac:dyDescent="0.25">
      <c r="H872" s="679"/>
    </row>
    <row r="873" spans="8:8" ht="15.75" customHeight="1" x14ac:dyDescent="0.25">
      <c r="H873" s="679"/>
    </row>
    <row r="874" spans="8:8" ht="15.75" customHeight="1" x14ac:dyDescent="0.25">
      <c r="H874" s="679"/>
    </row>
    <row r="875" spans="8:8" ht="15.75" customHeight="1" x14ac:dyDescent="0.25">
      <c r="H875" s="679"/>
    </row>
    <row r="876" spans="8:8" ht="15.75" customHeight="1" x14ac:dyDescent="0.25">
      <c r="H876" s="679"/>
    </row>
    <row r="877" spans="8:8" ht="15.75" customHeight="1" x14ac:dyDescent="0.25">
      <c r="H877" s="679"/>
    </row>
    <row r="878" spans="8:8" ht="15.75" customHeight="1" x14ac:dyDescent="0.25">
      <c r="H878" s="679"/>
    </row>
    <row r="879" spans="8:8" ht="15.75" customHeight="1" x14ac:dyDescent="0.25">
      <c r="H879" s="679"/>
    </row>
    <row r="880" spans="8:8" ht="15.75" customHeight="1" x14ac:dyDescent="0.25">
      <c r="H880" s="679"/>
    </row>
    <row r="881" spans="8:8" ht="15.75" customHeight="1" x14ac:dyDescent="0.25">
      <c r="H881" s="679"/>
    </row>
    <row r="882" spans="8:8" ht="15.75" customHeight="1" x14ac:dyDescent="0.25">
      <c r="H882" s="679"/>
    </row>
    <row r="883" spans="8:8" ht="15.75" customHeight="1" x14ac:dyDescent="0.25">
      <c r="H883" s="679"/>
    </row>
    <row r="884" spans="8:8" ht="15.75" customHeight="1" x14ac:dyDescent="0.25">
      <c r="H884" s="679"/>
    </row>
    <row r="885" spans="8:8" ht="15.75" customHeight="1" x14ac:dyDescent="0.25">
      <c r="H885" s="679"/>
    </row>
    <row r="886" spans="8:8" ht="15.75" customHeight="1" x14ac:dyDescent="0.25">
      <c r="H886" s="679"/>
    </row>
    <row r="887" spans="8:8" ht="15.75" customHeight="1" x14ac:dyDescent="0.25">
      <c r="H887" s="679"/>
    </row>
    <row r="888" spans="8:8" ht="15.75" customHeight="1" x14ac:dyDescent="0.25">
      <c r="H888" s="679"/>
    </row>
    <row r="889" spans="8:8" ht="15.75" customHeight="1" x14ac:dyDescent="0.25">
      <c r="H889" s="679"/>
    </row>
    <row r="890" spans="8:8" ht="15.75" customHeight="1" x14ac:dyDescent="0.25">
      <c r="H890" s="679"/>
    </row>
    <row r="891" spans="8:8" ht="15.75" customHeight="1" x14ac:dyDescent="0.25">
      <c r="H891" s="679"/>
    </row>
    <row r="892" spans="8:8" ht="15.75" customHeight="1" x14ac:dyDescent="0.25">
      <c r="H892" s="679"/>
    </row>
    <row r="893" spans="8:8" ht="15.75" customHeight="1" x14ac:dyDescent="0.25">
      <c r="H893" s="679"/>
    </row>
    <row r="894" spans="8:8" ht="15.75" customHeight="1" x14ac:dyDescent="0.25">
      <c r="H894" s="679"/>
    </row>
    <row r="895" spans="8:8" ht="15.75" customHeight="1" x14ac:dyDescent="0.25">
      <c r="H895" s="679"/>
    </row>
    <row r="896" spans="8:8" ht="15.75" customHeight="1" x14ac:dyDescent="0.25">
      <c r="H896" s="679"/>
    </row>
    <row r="897" spans="8:8" ht="15.75" customHeight="1" x14ac:dyDescent="0.25">
      <c r="H897" s="679"/>
    </row>
    <row r="898" spans="8:8" ht="15.75" customHeight="1" x14ac:dyDescent="0.25">
      <c r="H898" s="679"/>
    </row>
    <row r="899" spans="8:8" ht="15.75" customHeight="1" x14ac:dyDescent="0.25">
      <c r="H899" s="679"/>
    </row>
    <row r="900" spans="8:8" ht="15.75" customHeight="1" x14ac:dyDescent="0.25">
      <c r="H900" s="679"/>
    </row>
    <row r="901" spans="8:8" ht="15.75" customHeight="1" x14ac:dyDescent="0.25">
      <c r="H901" s="679"/>
    </row>
    <row r="902" spans="8:8" ht="15.75" customHeight="1" x14ac:dyDescent="0.25">
      <c r="H902" s="679"/>
    </row>
    <row r="903" spans="8:8" ht="15.75" customHeight="1" x14ac:dyDescent="0.25">
      <c r="H903" s="679"/>
    </row>
    <row r="904" spans="8:8" ht="15.75" customHeight="1" x14ac:dyDescent="0.25">
      <c r="H904" s="679"/>
    </row>
    <row r="905" spans="8:8" ht="15.75" customHeight="1" x14ac:dyDescent="0.25">
      <c r="H905" s="679"/>
    </row>
    <row r="906" spans="8:8" ht="15.75" customHeight="1" x14ac:dyDescent="0.25">
      <c r="H906" s="679"/>
    </row>
    <row r="907" spans="8:8" ht="15.75" customHeight="1" x14ac:dyDescent="0.25">
      <c r="H907" s="679"/>
    </row>
    <row r="908" spans="8:8" ht="15.75" customHeight="1" x14ac:dyDescent="0.25">
      <c r="H908" s="679"/>
    </row>
    <row r="909" spans="8:8" ht="15.75" customHeight="1" x14ac:dyDescent="0.25">
      <c r="H909" s="679"/>
    </row>
    <row r="910" spans="8:8" ht="15.75" customHeight="1" x14ac:dyDescent="0.25">
      <c r="H910" s="679"/>
    </row>
    <row r="911" spans="8:8" ht="15.75" customHeight="1" x14ac:dyDescent="0.25">
      <c r="H911" s="679"/>
    </row>
    <row r="912" spans="8:8" ht="15.75" customHeight="1" x14ac:dyDescent="0.25">
      <c r="H912" s="679"/>
    </row>
    <row r="913" spans="8:8" ht="15.75" customHeight="1" x14ac:dyDescent="0.25">
      <c r="H913" s="679"/>
    </row>
    <row r="914" spans="8:8" ht="15.75" customHeight="1" x14ac:dyDescent="0.25">
      <c r="H914" s="679"/>
    </row>
    <row r="915" spans="8:8" ht="15.75" customHeight="1" x14ac:dyDescent="0.25">
      <c r="H915" s="679"/>
    </row>
    <row r="916" spans="8:8" ht="15.75" customHeight="1" x14ac:dyDescent="0.25">
      <c r="H916" s="679"/>
    </row>
    <row r="917" spans="8:8" ht="15.75" customHeight="1" x14ac:dyDescent="0.25">
      <c r="H917" s="679"/>
    </row>
    <row r="918" spans="8:8" ht="15.75" customHeight="1" x14ac:dyDescent="0.25">
      <c r="H918" s="679"/>
    </row>
    <row r="919" spans="8:8" ht="15.75" customHeight="1" x14ac:dyDescent="0.25">
      <c r="H919" s="679"/>
    </row>
    <row r="920" spans="8:8" ht="15.75" customHeight="1" x14ac:dyDescent="0.25">
      <c r="H920" s="679"/>
    </row>
    <row r="921" spans="8:8" ht="15.75" customHeight="1" x14ac:dyDescent="0.25">
      <c r="H921" s="679"/>
    </row>
    <row r="922" spans="8:8" ht="15.75" customHeight="1" x14ac:dyDescent="0.25">
      <c r="H922" s="679"/>
    </row>
    <row r="923" spans="8:8" ht="15.75" customHeight="1" x14ac:dyDescent="0.25">
      <c r="H923" s="679"/>
    </row>
    <row r="924" spans="8:8" ht="15.75" customHeight="1" x14ac:dyDescent="0.25">
      <c r="H924" s="679"/>
    </row>
    <row r="925" spans="8:8" ht="15.75" customHeight="1" x14ac:dyDescent="0.25">
      <c r="H925" s="679"/>
    </row>
    <row r="926" spans="8:8" ht="15.75" customHeight="1" x14ac:dyDescent="0.25">
      <c r="H926" s="679"/>
    </row>
    <row r="927" spans="8:8" ht="15.75" customHeight="1" x14ac:dyDescent="0.25">
      <c r="H927" s="679"/>
    </row>
    <row r="928" spans="8:8" ht="15.75" customHeight="1" x14ac:dyDescent="0.25">
      <c r="H928" s="679"/>
    </row>
    <row r="929" spans="8:8" ht="15.75" customHeight="1" x14ac:dyDescent="0.25">
      <c r="H929" s="679"/>
    </row>
    <row r="930" spans="8:8" ht="15.75" customHeight="1" x14ac:dyDescent="0.25">
      <c r="H930" s="679"/>
    </row>
    <row r="931" spans="8:8" ht="15.75" customHeight="1" x14ac:dyDescent="0.25">
      <c r="H931" s="679"/>
    </row>
    <row r="932" spans="8:8" ht="15.75" customHeight="1" x14ac:dyDescent="0.25">
      <c r="H932" s="679"/>
    </row>
    <row r="933" spans="8:8" ht="15.75" customHeight="1" x14ac:dyDescent="0.25">
      <c r="H933" s="679"/>
    </row>
    <row r="934" spans="8:8" ht="15.75" customHeight="1" x14ac:dyDescent="0.25">
      <c r="H934" s="679"/>
    </row>
    <row r="935" spans="8:8" ht="15.75" customHeight="1" x14ac:dyDescent="0.25">
      <c r="H935" s="679"/>
    </row>
    <row r="936" spans="8:8" ht="15.75" customHeight="1" x14ac:dyDescent="0.25">
      <c r="H936" s="679"/>
    </row>
    <row r="937" spans="8:8" ht="15.75" customHeight="1" x14ac:dyDescent="0.25">
      <c r="H937" s="679"/>
    </row>
    <row r="938" spans="8:8" ht="15.75" customHeight="1" x14ac:dyDescent="0.25">
      <c r="H938" s="679"/>
    </row>
    <row r="939" spans="8:8" ht="15.75" customHeight="1" x14ac:dyDescent="0.25">
      <c r="H939" s="679"/>
    </row>
    <row r="940" spans="8:8" ht="15.75" customHeight="1" x14ac:dyDescent="0.25">
      <c r="H940" s="679"/>
    </row>
    <row r="941" spans="8:8" ht="15.75" customHeight="1" x14ac:dyDescent="0.25">
      <c r="H941" s="679"/>
    </row>
    <row r="942" spans="8:8" ht="15.75" customHeight="1" x14ac:dyDescent="0.25">
      <c r="H942" s="679"/>
    </row>
    <row r="943" spans="8:8" ht="15.75" customHeight="1" x14ac:dyDescent="0.25">
      <c r="H943" s="679"/>
    </row>
    <row r="944" spans="8:8" ht="15.75" customHeight="1" x14ac:dyDescent="0.25">
      <c r="H944" s="679"/>
    </row>
    <row r="945" spans="8:8" ht="15.75" customHeight="1" x14ac:dyDescent="0.25">
      <c r="H945" s="679"/>
    </row>
    <row r="946" spans="8:8" ht="15.75" customHeight="1" x14ac:dyDescent="0.25">
      <c r="H946" s="679"/>
    </row>
    <row r="947" spans="8:8" ht="15.75" customHeight="1" x14ac:dyDescent="0.25">
      <c r="H947" s="679"/>
    </row>
    <row r="948" spans="8:8" ht="15.75" customHeight="1" x14ac:dyDescent="0.25">
      <c r="H948" s="679"/>
    </row>
    <row r="949" spans="8:8" ht="15.75" customHeight="1" x14ac:dyDescent="0.25">
      <c r="H949" s="679"/>
    </row>
    <row r="950" spans="8:8" ht="15.75" customHeight="1" x14ac:dyDescent="0.25">
      <c r="H950" s="679"/>
    </row>
    <row r="951" spans="8:8" ht="15.75" customHeight="1" x14ac:dyDescent="0.25">
      <c r="H951" s="679"/>
    </row>
    <row r="952" spans="8:8" ht="15.75" customHeight="1" x14ac:dyDescent="0.25">
      <c r="H952" s="679"/>
    </row>
    <row r="953" spans="8:8" ht="15.75" customHeight="1" x14ac:dyDescent="0.25">
      <c r="H953" s="679"/>
    </row>
    <row r="954" spans="8:8" ht="15.75" customHeight="1" x14ac:dyDescent="0.25">
      <c r="H954" s="679"/>
    </row>
    <row r="955" spans="8:8" ht="15.75" customHeight="1" x14ac:dyDescent="0.25">
      <c r="H955" s="679"/>
    </row>
    <row r="956" spans="8:8" ht="15.75" customHeight="1" x14ac:dyDescent="0.25">
      <c r="H956" s="679"/>
    </row>
    <row r="957" spans="8:8" ht="15.75" customHeight="1" x14ac:dyDescent="0.25">
      <c r="H957" s="679"/>
    </row>
    <row r="958" spans="8:8" ht="15.75" customHeight="1" x14ac:dyDescent="0.25">
      <c r="H958" s="679"/>
    </row>
    <row r="959" spans="8:8" ht="15.75" customHeight="1" x14ac:dyDescent="0.25">
      <c r="H959" s="679"/>
    </row>
    <row r="960" spans="8:8" ht="15.75" customHeight="1" x14ac:dyDescent="0.25">
      <c r="H960" s="679"/>
    </row>
    <row r="961" spans="8:8" ht="15.75" customHeight="1" x14ac:dyDescent="0.25">
      <c r="H961" s="679"/>
    </row>
    <row r="962" spans="8:8" ht="15.75" customHeight="1" x14ac:dyDescent="0.25">
      <c r="H962" s="679"/>
    </row>
    <row r="963" spans="8:8" ht="15.75" customHeight="1" x14ac:dyDescent="0.25">
      <c r="H963" s="679"/>
    </row>
    <row r="964" spans="8:8" ht="15.75" customHeight="1" x14ac:dyDescent="0.25">
      <c r="H964" s="679"/>
    </row>
    <row r="965" spans="8:8" ht="15.75" customHeight="1" x14ac:dyDescent="0.25">
      <c r="H965" s="679"/>
    </row>
    <row r="966" spans="8:8" ht="15.75" customHeight="1" x14ac:dyDescent="0.25">
      <c r="H966" s="679"/>
    </row>
    <row r="967" spans="8:8" ht="15.75" customHeight="1" x14ac:dyDescent="0.25">
      <c r="H967" s="679"/>
    </row>
    <row r="968" spans="8:8" ht="15.75" customHeight="1" x14ac:dyDescent="0.25">
      <c r="H968" s="679"/>
    </row>
    <row r="969" spans="8:8" ht="15.75" customHeight="1" x14ac:dyDescent="0.25">
      <c r="H969" s="679"/>
    </row>
    <row r="970" spans="8:8" ht="15.75" customHeight="1" x14ac:dyDescent="0.25">
      <c r="H970" s="679"/>
    </row>
    <row r="971" spans="8:8" ht="15.75" customHeight="1" x14ac:dyDescent="0.25">
      <c r="H971" s="679"/>
    </row>
    <row r="972" spans="8:8" ht="15.75" customHeight="1" x14ac:dyDescent="0.25">
      <c r="H972" s="679"/>
    </row>
    <row r="973" spans="8:8" ht="15.75" customHeight="1" x14ac:dyDescent="0.25">
      <c r="H973" s="679"/>
    </row>
    <row r="974" spans="8:8" ht="15.75" customHeight="1" x14ac:dyDescent="0.25">
      <c r="H974" s="679"/>
    </row>
    <row r="975" spans="8:8" ht="15.75" customHeight="1" x14ac:dyDescent="0.25">
      <c r="H975" s="679"/>
    </row>
    <row r="976" spans="8:8" ht="15.75" customHeight="1" x14ac:dyDescent="0.25">
      <c r="H976" s="679"/>
    </row>
    <row r="977" spans="8:8" ht="15.75" customHeight="1" x14ac:dyDescent="0.25">
      <c r="H977" s="679"/>
    </row>
    <row r="978" spans="8:8" ht="15.75" customHeight="1" x14ac:dyDescent="0.25">
      <c r="H978" s="679"/>
    </row>
    <row r="979" spans="8:8" ht="15.75" customHeight="1" x14ac:dyDescent="0.25">
      <c r="H979" s="679"/>
    </row>
    <row r="980" spans="8:8" ht="15.75" customHeight="1" x14ac:dyDescent="0.25">
      <c r="H980" s="679"/>
    </row>
    <row r="981" spans="8:8" ht="15.75" customHeight="1" x14ac:dyDescent="0.25">
      <c r="H981" s="679"/>
    </row>
    <row r="982" spans="8:8" ht="15.75" customHeight="1" x14ac:dyDescent="0.25">
      <c r="H982" s="679"/>
    </row>
    <row r="983" spans="8:8" ht="15.75" customHeight="1" x14ac:dyDescent="0.25">
      <c r="H983" s="679"/>
    </row>
    <row r="984" spans="8:8" ht="15.75" customHeight="1" x14ac:dyDescent="0.25">
      <c r="H984" s="679"/>
    </row>
    <row r="985" spans="8:8" ht="15.75" customHeight="1" x14ac:dyDescent="0.25">
      <c r="H985" s="679"/>
    </row>
    <row r="986" spans="8:8" ht="15.75" customHeight="1" x14ac:dyDescent="0.25">
      <c r="H986" s="679"/>
    </row>
    <row r="987" spans="8:8" ht="15.75" customHeight="1" x14ac:dyDescent="0.25">
      <c r="H987" s="679"/>
    </row>
    <row r="988" spans="8:8" ht="15.75" customHeight="1" x14ac:dyDescent="0.25">
      <c r="H988" s="679"/>
    </row>
    <row r="989" spans="8:8" ht="15.75" customHeight="1" x14ac:dyDescent="0.25">
      <c r="H989" s="679"/>
    </row>
    <row r="990" spans="8:8" ht="15.75" customHeight="1" x14ac:dyDescent="0.25">
      <c r="H990" s="679"/>
    </row>
    <row r="991" spans="8:8" ht="15.75" customHeight="1" x14ac:dyDescent="0.25">
      <c r="H991" s="679"/>
    </row>
    <row r="992" spans="8:8" ht="15.75" customHeight="1" x14ac:dyDescent="0.25">
      <c r="H992" s="679"/>
    </row>
    <row r="993" spans="8:8" ht="15.75" customHeight="1" x14ac:dyDescent="0.25">
      <c r="H993" s="679"/>
    </row>
    <row r="994" spans="8:8" ht="15.75" customHeight="1" x14ac:dyDescent="0.25">
      <c r="H994" s="679"/>
    </row>
    <row r="995" spans="8:8" ht="15.75" customHeight="1" x14ac:dyDescent="0.25">
      <c r="H995" s="679"/>
    </row>
    <row r="996" spans="8:8" ht="15.75" customHeight="1" x14ac:dyDescent="0.25">
      <c r="H996" s="679"/>
    </row>
    <row r="997" spans="8:8" ht="15.75" customHeight="1" x14ac:dyDescent="0.25">
      <c r="H997" s="679"/>
    </row>
    <row r="998" spans="8:8" ht="15.75" customHeight="1" x14ac:dyDescent="0.25">
      <c r="H998" s="679"/>
    </row>
    <row r="999" spans="8:8" ht="15.75" customHeight="1" x14ac:dyDescent="0.25">
      <c r="H999" s="679"/>
    </row>
    <row r="1000" spans="8:8" ht="15.75" customHeight="1" x14ac:dyDescent="0.25">
      <c r="H1000" s="679"/>
    </row>
  </sheetData>
  <hyperlinks>
    <hyperlink ref="J2" location="'TỔNG HỢP'!A1" display="MỤC LỤC" xr:uid="{00000000-0004-0000-3800-000000000000}"/>
  </hyperlinks>
  <pageMargins left="0.7" right="0.7" top="0.75" bottom="0.75" header="0" footer="0"/>
  <pageSetup paperSize="9" fitToWidth="0" fitToHeight="0"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F1" s="305"/>
      <c r="H1" s="262"/>
    </row>
    <row r="2" spans="1:26" ht="31.5" x14ac:dyDescent="0.25">
      <c r="A2" s="246" t="s">
        <v>281</v>
      </c>
      <c r="B2" s="246" t="s">
        <v>282</v>
      </c>
      <c r="C2" s="247" t="s">
        <v>283</v>
      </c>
      <c r="D2" s="248" t="s">
        <v>417</v>
      </c>
      <c r="E2" s="249" t="s">
        <v>418</v>
      </c>
      <c r="F2" s="248"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
        <v>164</v>
      </c>
      <c r="C3" s="307" t="s">
        <v>165</v>
      </c>
      <c r="D3" s="280">
        <f>VLOOKUP(C3,'TỔNG HỢP'!$C$4:$P$84,3,0)</f>
        <v>360000000</v>
      </c>
      <c r="E3" s="281"/>
      <c r="F3" s="286">
        <f>SUM(F4:F889)</f>
        <v>306662400</v>
      </c>
      <c r="G3" s="286">
        <f>D3-F3</f>
        <v>53337600</v>
      </c>
      <c r="H3" s="282"/>
      <c r="I3" s="281"/>
      <c r="J3" s="283"/>
      <c r="K3" s="283"/>
      <c r="L3" s="283"/>
      <c r="M3" s="283"/>
      <c r="N3" s="283"/>
      <c r="O3" s="283"/>
      <c r="P3" s="283"/>
      <c r="Q3" s="283"/>
      <c r="R3" s="283"/>
      <c r="S3" s="283"/>
      <c r="T3" s="283"/>
      <c r="U3" s="283"/>
      <c r="V3" s="283"/>
      <c r="W3" s="283"/>
      <c r="X3" s="283"/>
      <c r="Y3" s="283"/>
      <c r="Z3" s="283"/>
    </row>
    <row r="4" spans="1:26" ht="16.5" x14ac:dyDescent="0.25">
      <c r="A4" s="242"/>
      <c r="B4" s="243" t="s">
        <v>1343</v>
      </c>
      <c r="C4" s="260"/>
      <c r="D4" s="244"/>
      <c r="E4" s="243"/>
      <c r="F4" s="244">
        <f>331195392/1.08</f>
        <v>306662400</v>
      </c>
      <c r="G4" s="243"/>
      <c r="H4" s="245">
        <v>46044</v>
      </c>
      <c r="I4" s="243" t="s">
        <v>447</v>
      </c>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4"/>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4"/>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4"/>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4"/>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4"/>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4"/>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4"/>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4"/>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4"/>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4"/>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4"/>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4"/>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4"/>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4"/>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4"/>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4"/>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4"/>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4"/>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F23" s="305"/>
      <c r="H23" s="262"/>
    </row>
    <row r="24" spans="1:26" ht="15.75" customHeight="1" x14ac:dyDescent="0.25">
      <c r="F24" s="305"/>
      <c r="H24" s="262"/>
    </row>
    <row r="25" spans="1:26" ht="15.75" customHeight="1" x14ac:dyDescent="0.25">
      <c r="F25" s="305"/>
      <c r="H25" s="262"/>
    </row>
    <row r="26" spans="1:26" ht="15.75" customHeight="1" x14ac:dyDescent="0.25">
      <c r="F26" s="305"/>
      <c r="H26" s="262"/>
    </row>
    <row r="27" spans="1:26" ht="15.75" customHeight="1" x14ac:dyDescent="0.25">
      <c r="F27" s="305"/>
      <c r="H27" s="262"/>
    </row>
    <row r="28" spans="1:26" ht="15.75" customHeight="1" x14ac:dyDescent="0.25">
      <c r="F28" s="305"/>
      <c r="H28" s="262"/>
    </row>
    <row r="29" spans="1:26" ht="15.75" customHeight="1" x14ac:dyDescent="0.25">
      <c r="F29" s="305"/>
      <c r="H29" s="262"/>
    </row>
    <row r="30" spans="1:26" ht="15.75" customHeight="1" x14ac:dyDescent="0.25">
      <c r="F30" s="305"/>
      <c r="H30" s="262"/>
    </row>
    <row r="31" spans="1:26" ht="15.75" customHeight="1" x14ac:dyDescent="0.25">
      <c r="F31" s="305"/>
      <c r="H31" s="262"/>
    </row>
    <row r="32" spans="1:26" ht="15.75" customHeight="1" x14ac:dyDescent="0.25">
      <c r="F32" s="305"/>
      <c r="H32" s="262"/>
    </row>
    <row r="33" spans="6:8" ht="15.75" customHeight="1" x14ac:dyDescent="0.25">
      <c r="F33" s="305"/>
      <c r="H33" s="262"/>
    </row>
    <row r="34" spans="6:8" ht="15.75" customHeight="1" x14ac:dyDescent="0.25">
      <c r="F34" s="305"/>
      <c r="H34" s="262"/>
    </row>
    <row r="35" spans="6:8" ht="15.75" customHeight="1" x14ac:dyDescent="0.25">
      <c r="F35" s="305"/>
      <c r="H35" s="262"/>
    </row>
    <row r="36" spans="6:8" ht="15.75" customHeight="1" x14ac:dyDescent="0.25">
      <c r="F36" s="305"/>
      <c r="H36" s="262"/>
    </row>
    <row r="37" spans="6:8" ht="15.75" customHeight="1" x14ac:dyDescent="0.25">
      <c r="F37" s="305"/>
      <c r="H37" s="262"/>
    </row>
    <row r="38" spans="6:8" ht="15.75" customHeight="1" x14ac:dyDescent="0.25">
      <c r="F38" s="305"/>
      <c r="H38" s="262"/>
    </row>
    <row r="39" spans="6:8" ht="15.75" customHeight="1" x14ac:dyDescent="0.25">
      <c r="F39" s="305"/>
      <c r="H39" s="262"/>
    </row>
    <row r="40" spans="6:8" ht="15.75" customHeight="1" x14ac:dyDescent="0.25">
      <c r="F40" s="305"/>
      <c r="H40" s="262"/>
    </row>
    <row r="41" spans="6:8" ht="15.75" customHeight="1" x14ac:dyDescent="0.25">
      <c r="F41" s="305"/>
      <c r="H41" s="262"/>
    </row>
    <row r="42" spans="6:8" ht="15.75" customHeight="1" x14ac:dyDescent="0.25">
      <c r="F42" s="305"/>
      <c r="H42" s="262"/>
    </row>
    <row r="43" spans="6:8" ht="15.75" customHeight="1" x14ac:dyDescent="0.25">
      <c r="F43" s="305"/>
      <c r="H43" s="262"/>
    </row>
    <row r="44" spans="6:8" ht="15.75" customHeight="1" x14ac:dyDescent="0.25">
      <c r="F44" s="305"/>
      <c r="H44" s="262"/>
    </row>
    <row r="45" spans="6:8" ht="15.75" customHeight="1" x14ac:dyDescent="0.25">
      <c r="F45" s="305"/>
      <c r="H45" s="262"/>
    </row>
    <row r="46" spans="6:8" ht="15.75" customHeight="1" x14ac:dyDescent="0.25">
      <c r="F46" s="305"/>
      <c r="H46" s="262"/>
    </row>
    <row r="47" spans="6:8" ht="15.75" customHeight="1" x14ac:dyDescent="0.25">
      <c r="F47" s="305"/>
      <c r="H47" s="262"/>
    </row>
    <row r="48" spans="6:8" ht="15.75" customHeight="1" x14ac:dyDescent="0.25">
      <c r="F48" s="305"/>
      <c r="H48" s="262"/>
    </row>
    <row r="49" spans="6:8" ht="15.75" customHeight="1" x14ac:dyDescent="0.25">
      <c r="F49" s="305"/>
      <c r="H49" s="262"/>
    </row>
    <row r="50" spans="6:8" ht="15.75" customHeight="1" x14ac:dyDescent="0.25">
      <c r="F50" s="305"/>
      <c r="H50" s="262"/>
    </row>
    <row r="51" spans="6:8" ht="15.75" customHeight="1" x14ac:dyDescent="0.25">
      <c r="F51" s="305"/>
      <c r="H51" s="262"/>
    </row>
    <row r="52" spans="6:8" ht="15.75" customHeight="1" x14ac:dyDescent="0.25">
      <c r="F52" s="305"/>
      <c r="H52" s="262"/>
    </row>
    <row r="53" spans="6:8" ht="15.75" customHeight="1" x14ac:dyDescent="0.25">
      <c r="F53" s="305"/>
      <c r="H53" s="262"/>
    </row>
    <row r="54" spans="6:8" ht="15.75" customHeight="1" x14ac:dyDescent="0.25">
      <c r="F54" s="305"/>
      <c r="H54" s="262"/>
    </row>
    <row r="55" spans="6:8" ht="15.75" customHeight="1" x14ac:dyDescent="0.25">
      <c r="F55" s="305"/>
      <c r="H55" s="262"/>
    </row>
    <row r="56" spans="6:8" ht="15.75" customHeight="1" x14ac:dyDescent="0.25">
      <c r="F56" s="305"/>
      <c r="H56" s="262"/>
    </row>
    <row r="57" spans="6:8" ht="15.75" customHeight="1" x14ac:dyDescent="0.25">
      <c r="F57" s="305"/>
      <c r="H57" s="262"/>
    </row>
    <row r="58" spans="6:8" ht="15.75" customHeight="1" x14ac:dyDescent="0.25">
      <c r="F58" s="305"/>
      <c r="H58" s="262"/>
    </row>
    <row r="59" spans="6:8" ht="15.75" customHeight="1" x14ac:dyDescent="0.25">
      <c r="F59" s="305"/>
      <c r="H59" s="262"/>
    </row>
    <row r="60" spans="6:8" ht="15.75" customHeight="1" x14ac:dyDescent="0.25">
      <c r="F60" s="305"/>
      <c r="H60" s="262"/>
    </row>
    <row r="61" spans="6:8" ht="15.75" customHeight="1" x14ac:dyDescent="0.25">
      <c r="F61" s="305"/>
      <c r="H61" s="262"/>
    </row>
    <row r="62" spans="6:8" ht="15.75" customHeight="1" x14ac:dyDescent="0.25">
      <c r="F62" s="305"/>
      <c r="H62" s="262"/>
    </row>
    <row r="63" spans="6:8" ht="15.75" customHeight="1" x14ac:dyDescent="0.25">
      <c r="F63" s="305"/>
      <c r="H63" s="262"/>
    </row>
    <row r="64" spans="6:8" ht="15.75" customHeight="1" x14ac:dyDescent="0.25">
      <c r="F64" s="305"/>
      <c r="H64" s="262"/>
    </row>
    <row r="65" spans="6:8" ht="15.75" customHeight="1" x14ac:dyDescent="0.25">
      <c r="F65" s="305"/>
      <c r="H65" s="262"/>
    </row>
    <row r="66" spans="6:8" ht="15.75" customHeight="1" x14ac:dyDescent="0.25">
      <c r="F66" s="305"/>
      <c r="H66" s="262"/>
    </row>
    <row r="67" spans="6:8" ht="15.75" customHeight="1" x14ac:dyDescent="0.25">
      <c r="F67" s="305"/>
      <c r="H67" s="262"/>
    </row>
    <row r="68" spans="6:8" ht="15.75" customHeight="1" x14ac:dyDescent="0.25">
      <c r="F68" s="305"/>
      <c r="H68" s="262"/>
    </row>
    <row r="69" spans="6:8" ht="15.75" customHeight="1" x14ac:dyDescent="0.25">
      <c r="F69" s="305"/>
      <c r="H69" s="262"/>
    </row>
    <row r="70" spans="6:8" ht="15.75" customHeight="1" x14ac:dyDescent="0.25">
      <c r="F70" s="305"/>
      <c r="H70" s="262"/>
    </row>
    <row r="71" spans="6:8" ht="15.75" customHeight="1" x14ac:dyDescent="0.25">
      <c r="F71" s="305"/>
      <c r="H71" s="262"/>
    </row>
    <row r="72" spans="6:8" ht="15.75" customHeight="1" x14ac:dyDescent="0.25">
      <c r="F72" s="305"/>
      <c r="H72" s="262"/>
    </row>
    <row r="73" spans="6:8" ht="15.75" customHeight="1" x14ac:dyDescent="0.25">
      <c r="F73" s="305"/>
      <c r="H73" s="262"/>
    </row>
    <row r="74" spans="6:8" ht="15.75" customHeight="1" x14ac:dyDescent="0.25">
      <c r="F74" s="305"/>
      <c r="H74" s="262"/>
    </row>
    <row r="75" spans="6:8" ht="15.75" customHeight="1" x14ac:dyDescent="0.25">
      <c r="F75" s="305"/>
      <c r="H75" s="262"/>
    </row>
    <row r="76" spans="6:8" ht="15.75" customHeight="1" x14ac:dyDescent="0.25">
      <c r="F76" s="305"/>
      <c r="H76" s="262"/>
    </row>
    <row r="77" spans="6:8" ht="15.75" customHeight="1" x14ac:dyDescent="0.25">
      <c r="F77" s="305"/>
      <c r="H77" s="262"/>
    </row>
    <row r="78" spans="6:8" ht="15.75" customHeight="1" x14ac:dyDescent="0.25">
      <c r="F78" s="305"/>
      <c r="H78" s="262"/>
    </row>
    <row r="79" spans="6:8" ht="15.75" customHeight="1" x14ac:dyDescent="0.25">
      <c r="F79" s="305"/>
      <c r="H79" s="262"/>
    </row>
    <row r="80" spans="6:8" ht="15.75" customHeight="1" x14ac:dyDescent="0.25">
      <c r="F80" s="305"/>
      <c r="H80" s="262"/>
    </row>
    <row r="81" spans="6:8" ht="15.75" customHeight="1" x14ac:dyDescent="0.25">
      <c r="F81" s="305"/>
      <c r="H81" s="262"/>
    </row>
    <row r="82" spans="6:8" ht="15.75" customHeight="1" x14ac:dyDescent="0.25">
      <c r="F82" s="305"/>
      <c r="H82" s="262"/>
    </row>
    <row r="83" spans="6:8" ht="15.75" customHeight="1" x14ac:dyDescent="0.25">
      <c r="F83" s="305"/>
      <c r="H83" s="262"/>
    </row>
    <row r="84" spans="6:8" ht="15.75" customHeight="1" x14ac:dyDescent="0.25">
      <c r="F84" s="305"/>
      <c r="H84" s="262"/>
    </row>
    <row r="85" spans="6:8" ht="15.75" customHeight="1" x14ac:dyDescent="0.25">
      <c r="F85" s="305"/>
      <c r="H85" s="262"/>
    </row>
    <row r="86" spans="6:8" ht="15.75" customHeight="1" x14ac:dyDescent="0.25">
      <c r="F86" s="305"/>
      <c r="H86" s="262"/>
    </row>
    <row r="87" spans="6:8" ht="15.75" customHeight="1" x14ac:dyDescent="0.25">
      <c r="F87" s="305"/>
      <c r="H87" s="262"/>
    </row>
    <row r="88" spans="6:8" ht="15.75" customHeight="1" x14ac:dyDescent="0.25">
      <c r="F88" s="305"/>
      <c r="H88" s="262"/>
    </row>
    <row r="89" spans="6:8" ht="15.75" customHeight="1" x14ac:dyDescent="0.25">
      <c r="F89" s="305"/>
      <c r="H89" s="262"/>
    </row>
    <row r="90" spans="6:8" ht="15.75" customHeight="1" x14ac:dyDescent="0.25">
      <c r="F90" s="305"/>
      <c r="H90" s="262"/>
    </row>
    <row r="91" spans="6:8" ht="15.75" customHeight="1" x14ac:dyDescent="0.25">
      <c r="F91" s="305"/>
      <c r="H91" s="262"/>
    </row>
    <row r="92" spans="6:8" ht="15.75" customHeight="1" x14ac:dyDescent="0.25">
      <c r="F92" s="305"/>
      <c r="H92" s="262"/>
    </row>
    <row r="93" spans="6:8" ht="15.75" customHeight="1" x14ac:dyDescent="0.25">
      <c r="F93" s="305"/>
      <c r="H93" s="262"/>
    </row>
    <row r="94" spans="6:8" ht="15.75" customHeight="1" x14ac:dyDescent="0.25">
      <c r="F94" s="305"/>
      <c r="H94" s="262"/>
    </row>
    <row r="95" spans="6:8" ht="15.75" customHeight="1" x14ac:dyDescent="0.25">
      <c r="F95" s="305"/>
      <c r="H95" s="262"/>
    </row>
    <row r="96" spans="6:8" ht="15.75" customHeight="1" x14ac:dyDescent="0.25">
      <c r="F96" s="305"/>
      <c r="H96" s="262"/>
    </row>
    <row r="97" spans="6:8" ht="15.75" customHeight="1" x14ac:dyDescent="0.25">
      <c r="F97" s="305"/>
      <c r="H97" s="262"/>
    </row>
    <row r="98" spans="6:8" ht="15.75" customHeight="1" x14ac:dyDescent="0.25">
      <c r="F98" s="305"/>
      <c r="H98" s="262"/>
    </row>
    <row r="99" spans="6:8" ht="15.75" customHeight="1" x14ac:dyDescent="0.25">
      <c r="F99" s="305"/>
      <c r="H99" s="262"/>
    </row>
    <row r="100" spans="6:8" ht="15.75" customHeight="1" x14ac:dyDescent="0.25">
      <c r="F100" s="305"/>
      <c r="H100" s="262"/>
    </row>
    <row r="101" spans="6:8" ht="15.75" customHeight="1" x14ac:dyDescent="0.25">
      <c r="F101" s="305"/>
      <c r="H101" s="262"/>
    </row>
    <row r="102" spans="6:8" ht="15.75" customHeight="1" x14ac:dyDescent="0.25">
      <c r="F102" s="305"/>
      <c r="H102" s="262"/>
    </row>
    <row r="103" spans="6:8" ht="15.75" customHeight="1" x14ac:dyDescent="0.25">
      <c r="F103" s="305"/>
      <c r="H103" s="262"/>
    </row>
    <row r="104" spans="6:8" ht="15.75" customHeight="1" x14ac:dyDescent="0.25">
      <c r="F104" s="305"/>
      <c r="H104" s="262"/>
    </row>
    <row r="105" spans="6:8" ht="15.75" customHeight="1" x14ac:dyDescent="0.25">
      <c r="F105" s="305"/>
      <c r="H105" s="262"/>
    </row>
    <row r="106" spans="6:8" ht="15.75" customHeight="1" x14ac:dyDescent="0.25">
      <c r="F106" s="305"/>
      <c r="H106" s="262"/>
    </row>
    <row r="107" spans="6:8" ht="15.75" customHeight="1" x14ac:dyDescent="0.25">
      <c r="F107" s="305"/>
      <c r="H107" s="262"/>
    </row>
    <row r="108" spans="6:8" ht="15.75" customHeight="1" x14ac:dyDescent="0.25">
      <c r="F108" s="305"/>
      <c r="H108" s="262"/>
    </row>
    <row r="109" spans="6:8" ht="15.75" customHeight="1" x14ac:dyDescent="0.25">
      <c r="F109" s="305"/>
      <c r="H109" s="262"/>
    </row>
    <row r="110" spans="6:8" ht="15.75" customHeight="1" x14ac:dyDescent="0.25">
      <c r="F110" s="305"/>
      <c r="H110" s="262"/>
    </row>
    <row r="111" spans="6:8" ht="15.75" customHeight="1" x14ac:dyDescent="0.25">
      <c r="F111" s="305"/>
      <c r="H111" s="262"/>
    </row>
    <row r="112" spans="6:8" ht="15.75" customHeight="1" x14ac:dyDescent="0.25">
      <c r="F112" s="305"/>
      <c r="H112" s="262"/>
    </row>
    <row r="113" spans="6:8" ht="15.75" customHeight="1" x14ac:dyDescent="0.25">
      <c r="F113" s="305"/>
      <c r="H113" s="262"/>
    </row>
    <row r="114" spans="6:8" ht="15.75" customHeight="1" x14ac:dyDescent="0.25">
      <c r="F114" s="305"/>
      <c r="H114" s="262"/>
    </row>
    <row r="115" spans="6:8" ht="15.75" customHeight="1" x14ac:dyDescent="0.25">
      <c r="F115" s="305"/>
      <c r="H115" s="262"/>
    </row>
    <row r="116" spans="6:8" ht="15.75" customHeight="1" x14ac:dyDescent="0.25">
      <c r="F116" s="305"/>
      <c r="H116" s="262"/>
    </row>
    <row r="117" spans="6:8" ht="15.75" customHeight="1" x14ac:dyDescent="0.25">
      <c r="F117" s="305"/>
      <c r="H117" s="262"/>
    </row>
    <row r="118" spans="6:8" ht="15.75" customHeight="1" x14ac:dyDescent="0.25">
      <c r="F118" s="305"/>
      <c r="H118" s="262"/>
    </row>
    <row r="119" spans="6:8" ht="15.75" customHeight="1" x14ac:dyDescent="0.25">
      <c r="F119" s="305"/>
      <c r="H119" s="262"/>
    </row>
    <row r="120" spans="6:8" ht="15.75" customHeight="1" x14ac:dyDescent="0.25">
      <c r="F120" s="305"/>
      <c r="H120" s="262"/>
    </row>
    <row r="121" spans="6:8" ht="15.75" customHeight="1" x14ac:dyDescent="0.25">
      <c r="F121" s="305"/>
      <c r="H121" s="262"/>
    </row>
    <row r="122" spans="6:8" ht="15.75" customHeight="1" x14ac:dyDescent="0.25">
      <c r="F122" s="305"/>
      <c r="H122" s="262"/>
    </row>
    <row r="123" spans="6:8" ht="15.75" customHeight="1" x14ac:dyDescent="0.25">
      <c r="F123" s="305"/>
      <c r="H123" s="262"/>
    </row>
    <row r="124" spans="6:8" ht="15.75" customHeight="1" x14ac:dyDescent="0.25">
      <c r="F124" s="305"/>
      <c r="H124" s="262"/>
    </row>
    <row r="125" spans="6:8" ht="15.75" customHeight="1" x14ac:dyDescent="0.25">
      <c r="F125" s="305"/>
      <c r="H125" s="262"/>
    </row>
    <row r="126" spans="6:8" ht="15.75" customHeight="1" x14ac:dyDescent="0.25">
      <c r="F126" s="305"/>
      <c r="H126" s="262"/>
    </row>
    <row r="127" spans="6:8" ht="15.75" customHeight="1" x14ac:dyDescent="0.25">
      <c r="F127" s="305"/>
      <c r="H127" s="262"/>
    </row>
    <row r="128" spans="6:8" ht="15.75" customHeight="1" x14ac:dyDescent="0.25">
      <c r="F128" s="305"/>
      <c r="H128" s="262"/>
    </row>
    <row r="129" spans="6:8" ht="15.75" customHeight="1" x14ac:dyDescent="0.25">
      <c r="F129" s="305"/>
      <c r="H129" s="262"/>
    </row>
    <row r="130" spans="6:8" ht="15.75" customHeight="1" x14ac:dyDescent="0.25">
      <c r="F130" s="305"/>
      <c r="H130" s="262"/>
    </row>
    <row r="131" spans="6:8" ht="15.75" customHeight="1" x14ac:dyDescent="0.25">
      <c r="F131" s="305"/>
      <c r="H131" s="262"/>
    </row>
    <row r="132" spans="6:8" ht="15.75" customHeight="1" x14ac:dyDescent="0.25">
      <c r="F132" s="305"/>
      <c r="H132" s="262"/>
    </row>
    <row r="133" spans="6:8" ht="15.75" customHeight="1" x14ac:dyDescent="0.25">
      <c r="F133" s="305"/>
      <c r="H133" s="262"/>
    </row>
    <row r="134" spans="6:8" ht="15.75" customHeight="1" x14ac:dyDescent="0.25">
      <c r="F134" s="305"/>
      <c r="H134" s="262"/>
    </row>
    <row r="135" spans="6:8" ht="15.75" customHeight="1" x14ac:dyDescent="0.25">
      <c r="F135" s="305"/>
      <c r="H135" s="262"/>
    </row>
    <row r="136" spans="6:8" ht="15.75" customHeight="1" x14ac:dyDescent="0.25">
      <c r="F136" s="305"/>
      <c r="H136" s="262"/>
    </row>
    <row r="137" spans="6:8" ht="15.75" customHeight="1" x14ac:dyDescent="0.25">
      <c r="F137" s="305"/>
      <c r="H137" s="262"/>
    </row>
    <row r="138" spans="6:8" ht="15.75" customHeight="1" x14ac:dyDescent="0.25">
      <c r="F138" s="305"/>
      <c r="H138" s="262"/>
    </row>
    <row r="139" spans="6:8" ht="15.75" customHeight="1" x14ac:dyDescent="0.25">
      <c r="F139" s="305"/>
      <c r="H139" s="262"/>
    </row>
    <row r="140" spans="6:8" ht="15.75" customHeight="1" x14ac:dyDescent="0.25">
      <c r="F140" s="305"/>
      <c r="H140" s="262"/>
    </row>
    <row r="141" spans="6:8" ht="15.75" customHeight="1" x14ac:dyDescent="0.25">
      <c r="F141" s="305"/>
      <c r="H141" s="262"/>
    </row>
    <row r="142" spans="6:8" ht="15.75" customHeight="1" x14ac:dyDescent="0.25">
      <c r="F142" s="305"/>
      <c r="H142" s="262"/>
    </row>
    <row r="143" spans="6:8" ht="15.75" customHeight="1" x14ac:dyDescent="0.25">
      <c r="F143" s="305"/>
      <c r="H143" s="262"/>
    </row>
    <row r="144" spans="6:8" ht="15.75" customHeight="1" x14ac:dyDescent="0.25">
      <c r="F144" s="305"/>
      <c r="H144" s="262"/>
    </row>
    <row r="145" spans="6:8" ht="15.75" customHeight="1" x14ac:dyDescent="0.25">
      <c r="F145" s="305"/>
      <c r="H145" s="262"/>
    </row>
    <row r="146" spans="6:8" ht="15.75" customHeight="1" x14ac:dyDescent="0.25">
      <c r="F146" s="305"/>
      <c r="H146" s="262"/>
    </row>
    <row r="147" spans="6:8" ht="15.75" customHeight="1" x14ac:dyDescent="0.25">
      <c r="F147" s="305"/>
      <c r="H147" s="262"/>
    </row>
    <row r="148" spans="6:8" ht="15.75" customHeight="1" x14ac:dyDescent="0.25">
      <c r="F148" s="305"/>
      <c r="H148" s="262"/>
    </row>
    <row r="149" spans="6:8" ht="15.75" customHeight="1" x14ac:dyDescent="0.25">
      <c r="F149" s="305"/>
      <c r="H149" s="262"/>
    </row>
    <row r="150" spans="6:8" ht="15.75" customHeight="1" x14ac:dyDescent="0.25">
      <c r="F150" s="305"/>
      <c r="H150" s="262"/>
    </row>
    <row r="151" spans="6:8" ht="15.75" customHeight="1" x14ac:dyDescent="0.25">
      <c r="F151" s="305"/>
      <c r="H151" s="262"/>
    </row>
    <row r="152" spans="6:8" ht="15.75" customHeight="1" x14ac:dyDescent="0.25">
      <c r="F152" s="305"/>
      <c r="H152" s="262"/>
    </row>
    <row r="153" spans="6:8" ht="15.75" customHeight="1" x14ac:dyDescent="0.25">
      <c r="F153" s="305"/>
      <c r="H153" s="262"/>
    </row>
    <row r="154" spans="6:8" ht="15.75" customHeight="1" x14ac:dyDescent="0.25">
      <c r="F154" s="305"/>
      <c r="H154" s="262"/>
    </row>
    <row r="155" spans="6:8" ht="15.75" customHeight="1" x14ac:dyDescent="0.25">
      <c r="F155" s="305"/>
      <c r="H155" s="262"/>
    </row>
    <row r="156" spans="6:8" ht="15.75" customHeight="1" x14ac:dyDescent="0.25">
      <c r="F156" s="305"/>
      <c r="H156" s="262"/>
    </row>
    <row r="157" spans="6:8" ht="15.75" customHeight="1" x14ac:dyDescent="0.25">
      <c r="F157" s="305"/>
      <c r="H157" s="262"/>
    </row>
    <row r="158" spans="6:8" ht="15.75" customHeight="1" x14ac:dyDescent="0.25">
      <c r="F158" s="305"/>
      <c r="H158" s="262"/>
    </row>
    <row r="159" spans="6:8" ht="15.75" customHeight="1" x14ac:dyDescent="0.25">
      <c r="F159" s="305"/>
      <c r="H159" s="262"/>
    </row>
    <row r="160" spans="6:8" ht="15.75" customHeight="1" x14ac:dyDescent="0.25">
      <c r="F160" s="305"/>
      <c r="H160" s="262"/>
    </row>
    <row r="161" spans="6:8" ht="15.75" customHeight="1" x14ac:dyDescent="0.25">
      <c r="F161" s="305"/>
      <c r="H161" s="262"/>
    </row>
    <row r="162" spans="6:8" ht="15.75" customHeight="1" x14ac:dyDescent="0.25">
      <c r="F162" s="305"/>
      <c r="H162" s="262"/>
    </row>
    <row r="163" spans="6:8" ht="15.75" customHeight="1" x14ac:dyDescent="0.25">
      <c r="F163" s="305"/>
      <c r="H163" s="262"/>
    </row>
    <row r="164" spans="6:8" ht="15.75" customHeight="1" x14ac:dyDescent="0.25">
      <c r="F164" s="305"/>
      <c r="H164" s="262"/>
    </row>
    <row r="165" spans="6:8" ht="15.75" customHeight="1" x14ac:dyDescent="0.25">
      <c r="F165" s="305"/>
      <c r="H165" s="262"/>
    </row>
    <row r="166" spans="6:8" ht="15.75" customHeight="1" x14ac:dyDescent="0.25">
      <c r="F166" s="305"/>
      <c r="H166" s="262"/>
    </row>
    <row r="167" spans="6:8" ht="15.75" customHeight="1" x14ac:dyDescent="0.25">
      <c r="F167" s="305"/>
      <c r="H167" s="262"/>
    </row>
    <row r="168" spans="6:8" ht="15.75" customHeight="1" x14ac:dyDescent="0.25">
      <c r="F168" s="305"/>
      <c r="H168" s="262"/>
    </row>
    <row r="169" spans="6:8" ht="15.75" customHeight="1" x14ac:dyDescent="0.25">
      <c r="F169" s="305"/>
      <c r="H169" s="262"/>
    </row>
    <row r="170" spans="6:8" ht="15.75" customHeight="1" x14ac:dyDescent="0.25">
      <c r="F170" s="305"/>
      <c r="H170" s="262"/>
    </row>
    <row r="171" spans="6:8" ht="15.75" customHeight="1" x14ac:dyDescent="0.25">
      <c r="F171" s="305"/>
      <c r="H171" s="262"/>
    </row>
    <row r="172" spans="6:8" ht="15.75" customHeight="1" x14ac:dyDescent="0.25">
      <c r="F172" s="305"/>
      <c r="H172" s="262"/>
    </row>
    <row r="173" spans="6:8" ht="15.75" customHeight="1" x14ac:dyDescent="0.25">
      <c r="F173" s="305"/>
      <c r="H173" s="262"/>
    </row>
    <row r="174" spans="6:8" ht="15.75" customHeight="1" x14ac:dyDescent="0.25">
      <c r="F174" s="305"/>
      <c r="H174" s="262"/>
    </row>
    <row r="175" spans="6:8" ht="15.75" customHeight="1" x14ac:dyDescent="0.25">
      <c r="F175" s="305"/>
      <c r="H175" s="262"/>
    </row>
    <row r="176" spans="6:8" ht="15.75" customHeight="1" x14ac:dyDescent="0.25">
      <c r="F176" s="305"/>
      <c r="H176" s="262"/>
    </row>
    <row r="177" spans="6:8" ht="15.75" customHeight="1" x14ac:dyDescent="0.25">
      <c r="F177" s="305"/>
      <c r="H177" s="262"/>
    </row>
    <row r="178" spans="6:8" ht="15.75" customHeight="1" x14ac:dyDescent="0.25">
      <c r="F178" s="305"/>
      <c r="H178" s="262"/>
    </row>
    <row r="179" spans="6:8" ht="15.75" customHeight="1" x14ac:dyDescent="0.25">
      <c r="F179" s="305"/>
      <c r="H179" s="262"/>
    </row>
    <row r="180" spans="6:8" ht="15.75" customHeight="1" x14ac:dyDescent="0.25">
      <c r="F180" s="305"/>
      <c r="H180" s="262"/>
    </row>
    <row r="181" spans="6:8" ht="15.75" customHeight="1" x14ac:dyDescent="0.25">
      <c r="F181" s="305"/>
      <c r="H181" s="262"/>
    </row>
    <row r="182" spans="6:8" ht="15.75" customHeight="1" x14ac:dyDescent="0.25">
      <c r="F182" s="305"/>
      <c r="H182" s="262"/>
    </row>
    <row r="183" spans="6:8" ht="15.75" customHeight="1" x14ac:dyDescent="0.25">
      <c r="F183" s="305"/>
      <c r="H183" s="262"/>
    </row>
    <row r="184" spans="6:8" ht="15.75" customHeight="1" x14ac:dyDescent="0.25">
      <c r="F184" s="305"/>
      <c r="H184" s="262"/>
    </row>
    <row r="185" spans="6:8" ht="15.75" customHeight="1" x14ac:dyDescent="0.25">
      <c r="F185" s="305"/>
      <c r="H185" s="262"/>
    </row>
    <row r="186" spans="6:8" ht="15.75" customHeight="1" x14ac:dyDescent="0.25">
      <c r="F186" s="305"/>
      <c r="H186" s="262"/>
    </row>
    <row r="187" spans="6:8" ht="15.75" customHeight="1" x14ac:dyDescent="0.25">
      <c r="F187" s="305"/>
      <c r="H187" s="262"/>
    </row>
    <row r="188" spans="6:8" ht="15.75" customHeight="1" x14ac:dyDescent="0.25">
      <c r="F188" s="305"/>
      <c r="H188" s="262"/>
    </row>
    <row r="189" spans="6:8" ht="15.75" customHeight="1" x14ac:dyDescent="0.25">
      <c r="F189" s="305"/>
      <c r="H189" s="262"/>
    </row>
    <row r="190" spans="6:8" ht="15.75" customHeight="1" x14ac:dyDescent="0.25">
      <c r="F190" s="305"/>
      <c r="H190" s="262"/>
    </row>
    <row r="191" spans="6:8" ht="15.75" customHeight="1" x14ac:dyDescent="0.25">
      <c r="F191" s="305"/>
      <c r="H191" s="262"/>
    </row>
    <row r="192" spans="6:8" ht="15.75" customHeight="1" x14ac:dyDescent="0.25">
      <c r="F192" s="305"/>
      <c r="H192" s="262"/>
    </row>
    <row r="193" spans="6:8" ht="15.75" customHeight="1" x14ac:dyDescent="0.25">
      <c r="F193" s="305"/>
      <c r="H193" s="262"/>
    </row>
    <row r="194" spans="6:8" ht="15.75" customHeight="1" x14ac:dyDescent="0.25">
      <c r="F194" s="305"/>
      <c r="H194" s="262"/>
    </row>
    <row r="195" spans="6:8" ht="15.75" customHeight="1" x14ac:dyDescent="0.25">
      <c r="F195" s="305"/>
      <c r="H195" s="262"/>
    </row>
    <row r="196" spans="6:8" ht="15.75" customHeight="1" x14ac:dyDescent="0.25">
      <c r="F196" s="305"/>
      <c r="H196" s="262"/>
    </row>
    <row r="197" spans="6:8" ht="15.75" customHeight="1" x14ac:dyDescent="0.25">
      <c r="F197" s="305"/>
      <c r="H197" s="262"/>
    </row>
    <row r="198" spans="6:8" ht="15.75" customHeight="1" x14ac:dyDescent="0.25">
      <c r="F198" s="305"/>
      <c r="H198" s="262"/>
    </row>
    <row r="199" spans="6:8" ht="15.75" customHeight="1" x14ac:dyDescent="0.25">
      <c r="F199" s="305"/>
      <c r="H199" s="262"/>
    </row>
    <row r="200" spans="6:8" ht="15.75" customHeight="1" x14ac:dyDescent="0.25">
      <c r="F200" s="305"/>
      <c r="H200" s="262"/>
    </row>
    <row r="201" spans="6:8" ht="15.75" customHeight="1" x14ac:dyDescent="0.25">
      <c r="F201" s="305"/>
      <c r="H201" s="262"/>
    </row>
    <row r="202" spans="6:8" ht="15.75" customHeight="1" x14ac:dyDescent="0.25">
      <c r="F202" s="305"/>
      <c r="H202" s="262"/>
    </row>
    <row r="203" spans="6:8" ht="15.75" customHeight="1" x14ac:dyDescent="0.25">
      <c r="F203" s="305"/>
      <c r="H203" s="262"/>
    </row>
    <row r="204" spans="6:8" ht="15.75" customHeight="1" x14ac:dyDescent="0.25">
      <c r="F204" s="305"/>
      <c r="H204" s="262"/>
    </row>
    <row r="205" spans="6:8" ht="15.75" customHeight="1" x14ac:dyDescent="0.25">
      <c r="F205" s="305"/>
      <c r="H205" s="262"/>
    </row>
    <row r="206" spans="6:8" ht="15.75" customHeight="1" x14ac:dyDescent="0.25">
      <c r="F206" s="305"/>
      <c r="H206" s="262"/>
    </row>
    <row r="207" spans="6:8" ht="15.75" customHeight="1" x14ac:dyDescent="0.25">
      <c r="F207" s="305"/>
      <c r="H207" s="262"/>
    </row>
    <row r="208" spans="6:8" ht="15.75" customHeight="1" x14ac:dyDescent="0.25">
      <c r="F208" s="305"/>
      <c r="H208" s="262"/>
    </row>
    <row r="209" spans="6:8" ht="15.75" customHeight="1" x14ac:dyDescent="0.25">
      <c r="F209" s="305"/>
      <c r="H209" s="262"/>
    </row>
    <row r="210" spans="6:8" ht="15.75" customHeight="1" x14ac:dyDescent="0.25">
      <c r="F210" s="305"/>
      <c r="H210" s="262"/>
    </row>
    <row r="211" spans="6:8" ht="15.75" customHeight="1" x14ac:dyDescent="0.25">
      <c r="F211" s="305"/>
      <c r="H211" s="262"/>
    </row>
    <row r="212" spans="6:8" ht="15.75" customHeight="1" x14ac:dyDescent="0.25">
      <c r="F212" s="305"/>
      <c r="H212" s="262"/>
    </row>
    <row r="213" spans="6:8" ht="15.75" customHeight="1" x14ac:dyDescent="0.25">
      <c r="F213" s="305"/>
      <c r="H213" s="262"/>
    </row>
    <row r="214" spans="6:8" ht="15.75" customHeight="1" x14ac:dyDescent="0.25">
      <c r="F214" s="305"/>
      <c r="H214" s="262"/>
    </row>
    <row r="215" spans="6:8" ht="15.75" customHeight="1" x14ac:dyDescent="0.25">
      <c r="F215" s="305"/>
      <c r="H215" s="262"/>
    </row>
    <row r="216" spans="6:8" ht="15.75" customHeight="1" x14ac:dyDescent="0.25">
      <c r="F216" s="305"/>
      <c r="H216" s="262"/>
    </row>
    <row r="217" spans="6:8" ht="15.75" customHeight="1" x14ac:dyDescent="0.25">
      <c r="F217" s="305"/>
      <c r="H217" s="262"/>
    </row>
    <row r="218" spans="6:8" ht="15.75" customHeight="1" x14ac:dyDescent="0.25">
      <c r="F218" s="305"/>
      <c r="H218" s="262"/>
    </row>
    <row r="219" spans="6:8" ht="15.75" customHeight="1" x14ac:dyDescent="0.25">
      <c r="F219" s="305"/>
      <c r="H219" s="262"/>
    </row>
    <row r="220" spans="6:8" ht="15.75" customHeight="1" x14ac:dyDescent="0.25">
      <c r="F220" s="305"/>
      <c r="H220" s="262"/>
    </row>
    <row r="221" spans="6:8" ht="15.75" customHeight="1" x14ac:dyDescent="0.25">
      <c r="F221" s="305"/>
      <c r="H221" s="262"/>
    </row>
    <row r="222" spans="6:8" ht="15.75" customHeight="1" x14ac:dyDescent="0.25">
      <c r="F222" s="305"/>
      <c r="H222" s="262"/>
    </row>
    <row r="223" spans="6:8" ht="15.75" customHeight="1" x14ac:dyDescent="0.25">
      <c r="F223" s="305"/>
      <c r="H223" s="262"/>
    </row>
    <row r="224" spans="6:8" ht="15.75" customHeight="1" x14ac:dyDescent="0.25">
      <c r="F224" s="305"/>
      <c r="H224" s="262"/>
    </row>
    <row r="225" spans="6:8" ht="15.75" customHeight="1" x14ac:dyDescent="0.25">
      <c r="F225" s="305"/>
      <c r="H225" s="262"/>
    </row>
    <row r="226" spans="6:8" ht="15.75" customHeight="1" x14ac:dyDescent="0.25">
      <c r="F226" s="305"/>
      <c r="H226" s="262"/>
    </row>
    <row r="227" spans="6:8" ht="15.75" customHeight="1" x14ac:dyDescent="0.25">
      <c r="F227" s="305"/>
      <c r="H227" s="262"/>
    </row>
    <row r="228" spans="6:8" ht="15.75" customHeight="1" x14ac:dyDescent="0.25">
      <c r="F228" s="305"/>
      <c r="H228" s="262"/>
    </row>
    <row r="229" spans="6:8" ht="15.75" customHeight="1" x14ac:dyDescent="0.25">
      <c r="F229" s="305"/>
      <c r="H229" s="262"/>
    </row>
    <row r="230" spans="6:8" ht="15.75" customHeight="1" x14ac:dyDescent="0.25">
      <c r="F230" s="305"/>
      <c r="H230" s="262"/>
    </row>
    <row r="231" spans="6:8" ht="15.75" customHeight="1" x14ac:dyDescent="0.25">
      <c r="F231" s="305"/>
      <c r="H231" s="262"/>
    </row>
    <row r="232" spans="6:8" ht="15.75" customHeight="1" x14ac:dyDescent="0.25">
      <c r="F232" s="305"/>
      <c r="H232" s="262"/>
    </row>
    <row r="233" spans="6:8" ht="15.75" customHeight="1" x14ac:dyDescent="0.25">
      <c r="F233" s="305"/>
      <c r="H233" s="262"/>
    </row>
    <row r="234" spans="6:8" ht="15.75" customHeight="1" x14ac:dyDescent="0.25">
      <c r="F234" s="305"/>
      <c r="H234" s="262"/>
    </row>
    <row r="235" spans="6:8" ht="15.75" customHeight="1" x14ac:dyDescent="0.25">
      <c r="F235" s="305"/>
      <c r="H235" s="262"/>
    </row>
    <row r="236" spans="6:8" ht="15.75" customHeight="1" x14ac:dyDescent="0.25">
      <c r="F236" s="305"/>
      <c r="H236" s="262"/>
    </row>
    <row r="237" spans="6:8" ht="15.75" customHeight="1" x14ac:dyDescent="0.25">
      <c r="F237" s="305"/>
      <c r="H237" s="262"/>
    </row>
    <row r="238" spans="6:8" ht="15.75" customHeight="1" x14ac:dyDescent="0.25">
      <c r="F238" s="305"/>
      <c r="H238" s="262"/>
    </row>
    <row r="239" spans="6:8" ht="15.75" customHeight="1" x14ac:dyDescent="0.25">
      <c r="F239" s="305"/>
      <c r="H239" s="262"/>
    </row>
    <row r="240" spans="6:8" ht="15.75" customHeight="1" x14ac:dyDescent="0.25">
      <c r="F240" s="305"/>
      <c r="H240" s="262"/>
    </row>
    <row r="241" spans="6:8" ht="15.75" customHeight="1" x14ac:dyDescent="0.25">
      <c r="F241" s="305"/>
      <c r="H241" s="262"/>
    </row>
    <row r="242" spans="6:8" ht="15.75" customHeight="1" x14ac:dyDescent="0.25">
      <c r="F242" s="305"/>
      <c r="H242" s="262"/>
    </row>
    <row r="243" spans="6:8" ht="15.75" customHeight="1" x14ac:dyDescent="0.25">
      <c r="F243" s="305"/>
      <c r="H243" s="262"/>
    </row>
    <row r="244" spans="6:8" ht="15.75" customHeight="1" x14ac:dyDescent="0.25">
      <c r="F244" s="305"/>
      <c r="H244" s="262"/>
    </row>
    <row r="245" spans="6:8" ht="15.75" customHeight="1" x14ac:dyDescent="0.25">
      <c r="F245" s="305"/>
      <c r="H245" s="262"/>
    </row>
    <row r="246" spans="6:8" ht="15.75" customHeight="1" x14ac:dyDescent="0.25">
      <c r="F246" s="305"/>
      <c r="H246" s="262"/>
    </row>
    <row r="247" spans="6:8" ht="15.75" customHeight="1" x14ac:dyDescent="0.25">
      <c r="F247" s="305"/>
      <c r="H247" s="262"/>
    </row>
    <row r="248" spans="6:8" ht="15.75" customHeight="1" x14ac:dyDescent="0.25">
      <c r="F248" s="305"/>
      <c r="H248" s="262"/>
    </row>
    <row r="249" spans="6:8" ht="15.75" customHeight="1" x14ac:dyDescent="0.25">
      <c r="F249" s="305"/>
      <c r="H249" s="262"/>
    </row>
    <row r="250" spans="6:8" ht="15.75" customHeight="1" x14ac:dyDescent="0.25">
      <c r="F250" s="305"/>
      <c r="H250" s="262"/>
    </row>
    <row r="251" spans="6:8" ht="15.75" customHeight="1" x14ac:dyDescent="0.25">
      <c r="F251" s="305"/>
      <c r="H251" s="262"/>
    </row>
    <row r="252" spans="6:8" ht="15.75" customHeight="1" x14ac:dyDescent="0.25">
      <c r="F252" s="305"/>
      <c r="H252" s="262"/>
    </row>
    <row r="253" spans="6:8" ht="15.75" customHeight="1" x14ac:dyDescent="0.25">
      <c r="F253" s="305"/>
      <c r="H253" s="262"/>
    </row>
    <row r="254" spans="6:8" ht="15.75" customHeight="1" x14ac:dyDescent="0.25">
      <c r="F254" s="305"/>
      <c r="H254" s="262"/>
    </row>
    <row r="255" spans="6:8" ht="15.75" customHeight="1" x14ac:dyDescent="0.25">
      <c r="F255" s="305"/>
      <c r="H255" s="262"/>
    </row>
    <row r="256" spans="6:8" ht="15.75" customHeight="1" x14ac:dyDescent="0.25">
      <c r="F256" s="305"/>
      <c r="H256" s="262"/>
    </row>
    <row r="257" spans="6:8" ht="15.75" customHeight="1" x14ac:dyDescent="0.25">
      <c r="F257" s="305"/>
      <c r="H257" s="262"/>
    </row>
    <row r="258" spans="6:8" ht="15.75" customHeight="1" x14ac:dyDescent="0.25">
      <c r="F258" s="305"/>
      <c r="H258" s="262"/>
    </row>
    <row r="259" spans="6:8" ht="15.75" customHeight="1" x14ac:dyDescent="0.25">
      <c r="F259" s="305"/>
      <c r="H259" s="262"/>
    </row>
    <row r="260" spans="6:8" ht="15.75" customHeight="1" x14ac:dyDescent="0.25">
      <c r="F260" s="305"/>
      <c r="H260" s="262"/>
    </row>
    <row r="261" spans="6:8" ht="15.75" customHeight="1" x14ac:dyDescent="0.25">
      <c r="F261" s="305"/>
      <c r="H261" s="262"/>
    </row>
    <row r="262" spans="6:8" ht="15.75" customHeight="1" x14ac:dyDescent="0.25">
      <c r="F262" s="305"/>
      <c r="H262" s="262"/>
    </row>
    <row r="263" spans="6:8" ht="15.75" customHeight="1" x14ac:dyDescent="0.25">
      <c r="F263" s="305"/>
      <c r="H263" s="262"/>
    </row>
    <row r="264" spans="6:8" ht="15.75" customHeight="1" x14ac:dyDescent="0.25">
      <c r="F264" s="305"/>
      <c r="H264" s="262"/>
    </row>
    <row r="265" spans="6:8" ht="15.75" customHeight="1" x14ac:dyDescent="0.25">
      <c r="F265" s="305"/>
      <c r="H265" s="262"/>
    </row>
    <row r="266" spans="6:8" ht="15.75" customHeight="1" x14ac:dyDescent="0.25">
      <c r="F266" s="305"/>
      <c r="H266" s="262"/>
    </row>
    <row r="267" spans="6:8" ht="15.75" customHeight="1" x14ac:dyDescent="0.25">
      <c r="F267" s="305"/>
      <c r="H267" s="262"/>
    </row>
    <row r="268" spans="6:8" ht="15.75" customHeight="1" x14ac:dyDescent="0.25">
      <c r="F268" s="305"/>
      <c r="H268" s="262"/>
    </row>
    <row r="269" spans="6:8" ht="15.75" customHeight="1" x14ac:dyDescent="0.25">
      <c r="F269" s="305"/>
      <c r="H269" s="262"/>
    </row>
    <row r="270" spans="6:8" ht="15.75" customHeight="1" x14ac:dyDescent="0.25">
      <c r="F270" s="305"/>
      <c r="H270" s="262"/>
    </row>
    <row r="271" spans="6:8" ht="15.75" customHeight="1" x14ac:dyDescent="0.25">
      <c r="F271" s="305"/>
      <c r="H271" s="262"/>
    </row>
    <row r="272" spans="6:8" ht="15.75" customHeight="1" x14ac:dyDescent="0.25">
      <c r="F272" s="305"/>
      <c r="H272" s="262"/>
    </row>
    <row r="273" spans="6:8" ht="15.75" customHeight="1" x14ac:dyDescent="0.25">
      <c r="F273" s="305"/>
      <c r="H273" s="262"/>
    </row>
    <row r="274" spans="6:8" ht="15.75" customHeight="1" x14ac:dyDescent="0.25">
      <c r="F274" s="305"/>
      <c r="H274" s="262"/>
    </row>
    <row r="275" spans="6:8" ht="15.75" customHeight="1" x14ac:dyDescent="0.25">
      <c r="F275" s="305"/>
      <c r="H275" s="262"/>
    </row>
    <row r="276" spans="6:8" ht="15.75" customHeight="1" x14ac:dyDescent="0.25">
      <c r="F276" s="305"/>
      <c r="H276" s="262"/>
    </row>
    <row r="277" spans="6:8" ht="15.75" customHeight="1" x14ac:dyDescent="0.25">
      <c r="F277" s="305"/>
      <c r="H277" s="262"/>
    </row>
    <row r="278" spans="6:8" ht="15.75" customHeight="1" x14ac:dyDescent="0.25">
      <c r="F278" s="305"/>
      <c r="H278" s="262"/>
    </row>
    <row r="279" spans="6:8" ht="15.75" customHeight="1" x14ac:dyDescent="0.25">
      <c r="F279" s="305"/>
      <c r="H279" s="262"/>
    </row>
    <row r="280" spans="6:8" ht="15.75" customHeight="1" x14ac:dyDescent="0.25">
      <c r="F280" s="305"/>
      <c r="H280" s="262"/>
    </row>
    <row r="281" spans="6:8" ht="15.75" customHeight="1" x14ac:dyDescent="0.25">
      <c r="F281" s="305"/>
      <c r="H281" s="262"/>
    </row>
    <row r="282" spans="6:8" ht="15.75" customHeight="1" x14ac:dyDescent="0.25">
      <c r="F282" s="305"/>
      <c r="H282" s="262"/>
    </row>
    <row r="283" spans="6:8" ht="15.75" customHeight="1" x14ac:dyDescent="0.25">
      <c r="F283" s="305"/>
      <c r="H283" s="262"/>
    </row>
    <row r="284" spans="6:8" ht="15.75" customHeight="1" x14ac:dyDescent="0.25">
      <c r="F284" s="305"/>
      <c r="H284" s="262"/>
    </row>
    <row r="285" spans="6:8" ht="15.75" customHeight="1" x14ac:dyDescent="0.25">
      <c r="F285" s="305"/>
      <c r="H285" s="262"/>
    </row>
    <row r="286" spans="6:8" ht="15.75" customHeight="1" x14ac:dyDescent="0.25">
      <c r="F286" s="305"/>
      <c r="H286" s="262"/>
    </row>
    <row r="287" spans="6:8" ht="15.75" customHeight="1" x14ac:dyDescent="0.25">
      <c r="F287" s="305"/>
      <c r="H287" s="262"/>
    </row>
    <row r="288" spans="6:8" ht="15.75" customHeight="1" x14ac:dyDescent="0.25">
      <c r="F288" s="305"/>
      <c r="H288" s="262"/>
    </row>
    <row r="289" spans="6:8" ht="15.75" customHeight="1" x14ac:dyDescent="0.25">
      <c r="F289" s="305"/>
      <c r="H289" s="262"/>
    </row>
    <row r="290" spans="6:8" ht="15.75" customHeight="1" x14ac:dyDescent="0.25">
      <c r="F290" s="305"/>
      <c r="H290" s="262"/>
    </row>
    <row r="291" spans="6:8" ht="15.75" customHeight="1" x14ac:dyDescent="0.25">
      <c r="F291" s="305"/>
      <c r="H291" s="262"/>
    </row>
    <row r="292" spans="6:8" ht="15.75" customHeight="1" x14ac:dyDescent="0.25">
      <c r="F292" s="305"/>
      <c r="H292" s="262"/>
    </row>
    <row r="293" spans="6:8" ht="15.75" customHeight="1" x14ac:dyDescent="0.25">
      <c r="F293" s="305"/>
      <c r="H293" s="262"/>
    </row>
    <row r="294" spans="6:8" ht="15.75" customHeight="1" x14ac:dyDescent="0.25">
      <c r="F294" s="305"/>
      <c r="H294" s="262"/>
    </row>
    <row r="295" spans="6:8" ht="15.75" customHeight="1" x14ac:dyDescent="0.25">
      <c r="F295" s="305"/>
      <c r="H295" s="262"/>
    </row>
    <row r="296" spans="6:8" ht="15.75" customHeight="1" x14ac:dyDescent="0.25">
      <c r="F296" s="305"/>
      <c r="H296" s="262"/>
    </row>
    <row r="297" spans="6:8" ht="15.75" customHeight="1" x14ac:dyDescent="0.25">
      <c r="F297" s="305"/>
      <c r="H297" s="262"/>
    </row>
    <row r="298" spans="6:8" ht="15.75" customHeight="1" x14ac:dyDescent="0.25">
      <c r="F298" s="305"/>
      <c r="H298" s="262"/>
    </row>
    <row r="299" spans="6:8" ht="15.75" customHeight="1" x14ac:dyDescent="0.25">
      <c r="F299" s="305"/>
      <c r="H299" s="262"/>
    </row>
    <row r="300" spans="6:8" ht="15.75" customHeight="1" x14ac:dyDescent="0.25">
      <c r="F300" s="305"/>
      <c r="H300" s="262"/>
    </row>
    <row r="301" spans="6:8" ht="15.75" customHeight="1" x14ac:dyDescent="0.25">
      <c r="F301" s="305"/>
      <c r="H301" s="262"/>
    </row>
    <row r="302" spans="6:8" ht="15.75" customHeight="1" x14ac:dyDescent="0.25">
      <c r="F302" s="305"/>
      <c r="H302" s="262"/>
    </row>
    <row r="303" spans="6:8" ht="15.75" customHeight="1" x14ac:dyDescent="0.25">
      <c r="F303" s="305"/>
      <c r="H303" s="262"/>
    </row>
    <row r="304" spans="6:8" ht="15.75" customHeight="1" x14ac:dyDescent="0.25">
      <c r="F304" s="305"/>
      <c r="H304" s="262"/>
    </row>
    <row r="305" spans="6:8" ht="15.75" customHeight="1" x14ac:dyDescent="0.25">
      <c r="F305" s="305"/>
      <c r="H305" s="262"/>
    </row>
    <row r="306" spans="6:8" ht="15.75" customHeight="1" x14ac:dyDescent="0.25">
      <c r="F306" s="305"/>
      <c r="H306" s="262"/>
    </row>
    <row r="307" spans="6:8" ht="15.75" customHeight="1" x14ac:dyDescent="0.25">
      <c r="F307" s="305"/>
      <c r="H307" s="262"/>
    </row>
    <row r="308" spans="6:8" ht="15.75" customHeight="1" x14ac:dyDescent="0.25">
      <c r="F308" s="305"/>
      <c r="H308" s="262"/>
    </row>
    <row r="309" spans="6:8" ht="15.75" customHeight="1" x14ac:dyDescent="0.25">
      <c r="F309" s="305"/>
      <c r="H309" s="262"/>
    </row>
    <row r="310" spans="6:8" ht="15.75" customHeight="1" x14ac:dyDescent="0.25">
      <c r="F310" s="305"/>
      <c r="H310" s="262"/>
    </row>
    <row r="311" spans="6:8" ht="15.75" customHeight="1" x14ac:dyDescent="0.25">
      <c r="F311" s="305"/>
      <c r="H311" s="262"/>
    </row>
    <row r="312" spans="6:8" ht="15.75" customHeight="1" x14ac:dyDescent="0.25">
      <c r="F312" s="305"/>
      <c r="H312" s="262"/>
    </row>
    <row r="313" spans="6:8" ht="15.75" customHeight="1" x14ac:dyDescent="0.25">
      <c r="F313" s="305"/>
      <c r="H313" s="262"/>
    </row>
    <row r="314" spans="6:8" ht="15.75" customHeight="1" x14ac:dyDescent="0.25">
      <c r="F314" s="305"/>
      <c r="H314" s="262"/>
    </row>
    <row r="315" spans="6:8" ht="15.75" customHeight="1" x14ac:dyDescent="0.25">
      <c r="F315" s="305"/>
      <c r="H315" s="262"/>
    </row>
    <row r="316" spans="6:8" ht="15.75" customHeight="1" x14ac:dyDescent="0.25">
      <c r="F316" s="305"/>
      <c r="H316" s="262"/>
    </row>
    <row r="317" spans="6:8" ht="15.75" customHeight="1" x14ac:dyDescent="0.25">
      <c r="F317" s="305"/>
      <c r="H317" s="262"/>
    </row>
    <row r="318" spans="6:8" ht="15.75" customHeight="1" x14ac:dyDescent="0.25">
      <c r="F318" s="305"/>
      <c r="H318" s="262"/>
    </row>
    <row r="319" spans="6:8" ht="15.75" customHeight="1" x14ac:dyDescent="0.25">
      <c r="F319" s="305"/>
      <c r="H319" s="262"/>
    </row>
    <row r="320" spans="6:8" ht="15.75" customHeight="1" x14ac:dyDescent="0.25">
      <c r="F320" s="305"/>
      <c r="H320" s="262"/>
    </row>
    <row r="321" spans="6:8" ht="15.75" customHeight="1" x14ac:dyDescent="0.25">
      <c r="F321" s="305"/>
      <c r="H321" s="262"/>
    </row>
    <row r="322" spans="6:8" ht="15.75" customHeight="1" x14ac:dyDescent="0.25">
      <c r="F322" s="305"/>
      <c r="H322" s="262"/>
    </row>
    <row r="323" spans="6:8" ht="15.75" customHeight="1" x14ac:dyDescent="0.25">
      <c r="F323" s="305"/>
      <c r="H323" s="262"/>
    </row>
    <row r="324" spans="6:8" ht="15.75" customHeight="1" x14ac:dyDescent="0.25">
      <c r="F324" s="305"/>
      <c r="H324" s="262"/>
    </row>
    <row r="325" spans="6:8" ht="15.75" customHeight="1" x14ac:dyDescent="0.25">
      <c r="F325" s="305"/>
      <c r="H325" s="262"/>
    </row>
    <row r="326" spans="6:8" ht="15.75" customHeight="1" x14ac:dyDescent="0.25">
      <c r="F326" s="305"/>
      <c r="H326" s="262"/>
    </row>
    <row r="327" spans="6:8" ht="15.75" customHeight="1" x14ac:dyDescent="0.25">
      <c r="F327" s="305"/>
      <c r="H327" s="262"/>
    </row>
    <row r="328" spans="6:8" ht="15.75" customHeight="1" x14ac:dyDescent="0.25">
      <c r="F328" s="305"/>
      <c r="H328" s="262"/>
    </row>
    <row r="329" spans="6:8" ht="15.75" customHeight="1" x14ac:dyDescent="0.25">
      <c r="F329" s="305"/>
      <c r="H329" s="262"/>
    </row>
    <row r="330" spans="6:8" ht="15.75" customHeight="1" x14ac:dyDescent="0.25">
      <c r="F330" s="305"/>
      <c r="H330" s="262"/>
    </row>
    <row r="331" spans="6:8" ht="15.75" customHeight="1" x14ac:dyDescent="0.25">
      <c r="F331" s="305"/>
      <c r="H331" s="262"/>
    </row>
    <row r="332" spans="6:8" ht="15.75" customHeight="1" x14ac:dyDescent="0.25">
      <c r="F332" s="305"/>
      <c r="H332" s="262"/>
    </row>
    <row r="333" spans="6:8" ht="15.75" customHeight="1" x14ac:dyDescent="0.25">
      <c r="F333" s="305"/>
      <c r="H333" s="262"/>
    </row>
    <row r="334" spans="6:8" ht="15.75" customHeight="1" x14ac:dyDescent="0.25">
      <c r="F334" s="305"/>
      <c r="H334" s="262"/>
    </row>
    <row r="335" spans="6:8" ht="15.75" customHeight="1" x14ac:dyDescent="0.25">
      <c r="F335" s="305"/>
      <c r="H335" s="262"/>
    </row>
    <row r="336" spans="6:8" ht="15.75" customHeight="1" x14ac:dyDescent="0.25">
      <c r="F336" s="305"/>
      <c r="H336" s="262"/>
    </row>
    <row r="337" spans="6:8" ht="15.75" customHeight="1" x14ac:dyDescent="0.25">
      <c r="F337" s="305"/>
      <c r="H337" s="262"/>
    </row>
    <row r="338" spans="6:8" ht="15.75" customHeight="1" x14ac:dyDescent="0.25">
      <c r="F338" s="305"/>
      <c r="H338" s="262"/>
    </row>
    <row r="339" spans="6:8" ht="15.75" customHeight="1" x14ac:dyDescent="0.25">
      <c r="F339" s="305"/>
      <c r="H339" s="262"/>
    </row>
    <row r="340" spans="6:8" ht="15.75" customHeight="1" x14ac:dyDescent="0.25">
      <c r="F340" s="305"/>
      <c r="H340" s="262"/>
    </row>
    <row r="341" spans="6:8" ht="15.75" customHeight="1" x14ac:dyDescent="0.25">
      <c r="F341" s="305"/>
      <c r="H341" s="262"/>
    </row>
    <row r="342" spans="6:8" ht="15.75" customHeight="1" x14ac:dyDescent="0.25">
      <c r="F342" s="305"/>
      <c r="H342" s="262"/>
    </row>
    <row r="343" spans="6:8" ht="15.75" customHeight="1" x14ac:dyDescent="0.25">
      <c r="F343" s="305"/>
      <c r="H343" s="262"/>
    </row>
    <row r="344" spans="6:8" ht="15.75" customHeight="1" x14ac:dyDescent="0.25">
      <c r="F344" s="305"/>
      <c r="H344" s="262"/>
    </row>
    <row r="345" spans="6:8" ht="15.75" customHeight="1" x14ac:dyDescent="0.25">
      <c r="F345" s="305"/>
      <c r="H345" s="262"/>
    </row>
    <row r="346" spans="6:8" ht="15.75" customHeight="1" x14ac:dyDescent="0.25">
      <c r="F346" s="305"/>
      <c r="H346" s="262"/>
    </row>
    <row r="347" spans="6:8" ht="15.75" customHeight="1" x14ac:dyDescent="0.25">
      <c r="F347" s="305"/>
      <c r="H347" s="262"/>
    </row>
    <row r="348" spans="6:8" ht="15.75" customHeight="1" x14ac:dyDescent="0.25">
      <c r="F348" s="305"/>
      <c r="H348" s="262"/>
    </row>
    <row r="349" spans="6:8" ht="15.75" customHeight="1" x14ac:dyDescent="0.25">
      <c r="F349" s="305"/>
      <c r="H349" s="262"/>
    </row>
    <row r="350" spans="6:8" ht="15.75" customHeight="1" x14ac:dyDescent="0.25">
      <c r="F350" s="305"/>
      <c r="H350" s="262"/>
    </row>
    <row r="351" spans="6:8" ht="15.75" customHeight="1" x14ac:dyDescent="0.25">
      <c r="F351" s="305"/>
      <c r="H351" s="262"/>
    </row>
    <row r="352" spans="6:8" ht="15.75" customHeight="1" x14ac:dyDescent="0.25">
      <c r="F352" s="305"/>
      <c r="H352" s="262"/>
    </row>
    <row r="353" spans="6:8" ht="15.75" customHeight="1" x14ac:dyDescent="0.25">
      <c r="F353" s="305"/>
      <c r="H353" s="262"/>
    </row>
    <row r="354" spans="6:8" ht="15.75" customHeight="1" x14ac:dyDescent="0.25">
      <c r="F354" s="305"/>
      <c r="H354" s="262"/>
    </row>
    <row r="355" spans="6:8" ht="15.75" customHeight="1" x14ac:dyDescent="0.25">
      <c r="F355" s="305"/>
      <c r="H355" s="262"/>
    </row>
    <row r="356" spans="6:8" ht="15.75" customHeight="1" x14ac:dyDescent="0.25">
      <c r="F356" s="305"/>
      <c r="H356" s="262"/>
    </row>
    <row r="357" spans="6:8" ht="15.75" customHeight="1" x14ac:dyDescent="0.25">
      <c r="F357" s="305"/>
      <c r="H357" s="262"/>
    </row>
    <row r="358" spans="6:8" ht="15.75" customHeight="1" x14ac:dyDescent="0.25">
      <c r="F358" s="305"/>
      <c r="H358" s="262"/>
    </row>
    <row r="359" spans="6:8" ht="15.75" customHeight="1" x14ac:dyDescent="0.25">
      <c r="F359" s="305"/>
      <c r="H359" s="262"/>
    </row>
    <row r="360" spans="6:8" ht="15.75" customHeight="1" x14ac:dyDescent="0.25">
      <c r="F360" s="305"/>
      <c r="H360" s="262"/>
    </row>
    <row r="361" spans="6:8" ht="15.75" customHeight="1" x14ac:dyDescent="0.25">
      <c r="F361" s="305"/>
      <c r="H361" s="262"/>
    </row>
    <row r="362" spans="6:8" ht="15.75" customHeight="1" x14ac:dyDescent="0.25">
      <c r="F362" s="305"/>
      <c r="H362" s="262"/>
    </row>
    <row r="363" spans="6:8" ht="15.75" customHeight="1" x14ac:dyDescent="0.25">
      <c r="F363" s="305"/>
      <c r="H363" s="262"/>
    </row>
    <row r="364" spans="6:8" ht="15.75" customHeight="1" x14ac:dyDescent="0.25">
      <c r="F364" s="305"/>
      <c r="H364" s="262"/>
    </row>
    <row r="365" spans="6:8" ht="15.75" customHeight="1" x14ac:dyDescent="0.25">
      <c r="F365" s="305"/>
      <c r="H365" s="262"/>
    </row>
    <row r="366" spans="6:8" ht="15.75" customHeight="1" x14ac:dyDescent="0.25">
      <c r="F366" s="305"/>
      <c r="H366" s="262"/>
    </row>
    <row r="367" spans="6:8" ht="15.75" customHeight="1" x14ac:dyDescent="0.25">
      <c r="F367" s="305"/>
      <c r="H367" s="262"/>
    </row>
    <row r="368" spans="6:8" ht="15.75" customHeight="1" x14ac:dyDescent="0.25">
      <c r="F368" s="305"/>
      <c r="H368" s="262"/>
    </row>
    <row r="369" spans="6:8" ht="15.75" customHeight="1" x14ac:dyDescent="0.25">
      <c r="F369" s="305"/>
      <c r="H369" s="262"/>
    </row>
    <row r="370" spans="6:8" ht="15.75" customHeight="1" x14ac:dyDescent="0.25">
      <c r="F370" s="305"/>
      <c r="H370" s="262"/>
    </row>
    <row r="371" spans="6:8" ht="15.75" customHeight="1" x14ac:dyDescent="0.25">
      <c r="F371" s="305"/>
      <c r="H371" s="262"/>
    </row>
    <row r="372" spans="6:8" ht="15.75" customHeight="1" x14ac:dyDescent="0.25">
      <c r="F372" s="305"/>
      <c r="H372" s="262"/>
    </row>
    <row r="373" spans="6:8" ht="15.75" customHeight="1" x14ac:dyDescent="0.25">
      <c r="F373" s="305"/>
      <c r="H373" s="262"/>
    </row>
    <row r="374" spans="6:8" ht="15.75" customHeight="1" x14ac:dyDescent="0.25">
      <c r="F374" s="305"/>
      <c r="H374" s="262"/>
    </row>
    <row r="375" spans="6:8" ht="15.75" customHeight="1" x14ac:dyDescent="0.25">
      <c r="F375" s="305"/>
      <c r="H375" s="262"/>
    </row>
    <row r="376" spans="6:8" ht="15.75" customHeight="1" x14ac:dyDescent="0.25">
      <c r="F376" s="305"/>
      <c r="H376" s="262"/>
    </row>
    <row r="377" spans="6:8" ht="15.75" customHeight="1" x14ac:dyDescent="0.25">
      <c r="F377" s="305"/>
      <c r="H377" s="262"/>
    </row>
    <row r="378" spans="6:8" ht="15.75" customHeight="1" x14ac:dyDescent="0.25">
      <c r="F378" s="305"/>
      <c r="H378" s="262"/>
    </row>
    <row r="379" spans="6:8" ht="15.75" customHeight="1" x14ac:dyDescent="0.25">
      <c r="F379" s="305"/>
      <c r="H379" s="262"/>
    </row>
    <row r="380" spans="6:8" ht="15.75" customHeight="1" x14ac:dyDescent="0.25">
      <c r="F380" s="305"/>
      <c r="H380" s="262"/>
    </row>
    <row r="381" spans="6:8" ht="15.75" customHeight="1" x14ac:dyDescent="0.25">
      <c r="F381" s="305"/>
      <c r="H381" s="262"/>
    </row>
    <row r="382" spans="6:8" ht="15.75" customHeight="1" x14ac:dyDescent="0.25">
      <c r="F382" s="305"/>
      <c r="H382" s="262"/>
    </row>
    <row r="383" spans="6:8" ht="15.75" customHeight="1" x14ac:dyDescent="0.25">
      <c r="F383" s="305"/>
      <c r="H383" s="262"/>
    </row>
    <row r="384" spans="6:8" ht="15.75" customHeight="1" x14ac:dyDescent="0.25">
      <c r="F384" s="305"/>
      <c r="H384" s="262"/>
    </row>
    <row r="385" spans="6:8" ht="15.75" customHeight="1" x14ac:dyDescent="0.25">
      <c r="F385" s="305"/>
      <c r="H385" s="262"/>
    </row>
    <row r="386" spans="6:8" ht="15.75" customHeight="1" x14ac:dyDescent="0.25">
      <c r="F386" s="305"/>
      <c r="H386" s="262"/>
    </row>
    <row r="387" spans="6:8" ht="15.75" customHeight="1" x14ac:dyDescent="0.25">
      <c r="F387" s="305"/>
      <c r="H387" s="262"/>
    </row>
    <row r="388" spans="6:8" ht="15.75" customHeight="1" x14ac:dyDescent="0.25">
      <c r="F388" s="305"/>
      <c r="H388" s="262"/>
    </row>
    <row r="389" spans="6:8" ht="15.75" customHeight="1" x14ac:dyDescent="0.25">
      <c r="F389" s="305"/>
      <c r="H389" s="262"/>
    </row>
    <row r="390" spans="6:8" ht="15.75" customHeight="1" x14ac:dyDescent="0.25">
      <c r="F390" s="305"/>
      <c r="H390" s="262"/>
    </row>
    <row r="391" spans="6:8" ht="15.75" customHeight="1" x14ac:dyDescent="0.25">
      <c r="F391" s="305"/>
      <c r="H391" s="262"/>
    </row>
    <row r="392" spans="6:8" ht="15.75" customHeight="1" x14ac:dyDescent="0.25">
      <c r="F392" s="305"/>
      <c r="H392" s="262"/>
    </row>
    <row r="393" spans="6:8" ht="15.75" customHeight="1" x14ac:dyDescent="0.25">
      <c r="F393" s="305"/>
      <c r="H393" s="262"/>
    </row>
    <row r="394" spans="6:8" ht="15.75" customHeight="1" x14ac:dyDescent="0.25">
      <c r="F394" s="305"/>
      <c r="H394" s="262"/>
    </row>
    <row r="395" spans="6:8" ht="15.75" customHeight="1" x14ac:dyDescent="0.25">
      <c r="F395" s="305"/>
      <c r="H395" s="262"/>
    </row>
    <row r="396" spans="6:8" ht="15.75" customHeight="1" x14ac:dyDescent="0.25">
      <c r="F396" s="305"/>
      <c r="H396" s="262"/>
    </row>
    <row r="397" spans="6:8" ht="15.75" customHeight="1" x14ac:dyDescent="0.25">
      <c r="F397" s="305"/>
      <c r="H397" s="262"/>
    </row>
    <row r="398" spans="6:8" ht="15.75" customHeight="1" x14ac:dyDescent="0.25">
      <c r="F398" s="305"/>
      <c r="H398" s="262"/>
    </row>
    <row r="399" spans="6:8" ht="15.75" customHeight="1" x14ac:dyDescent="0.25">
      <c r="F399" s="305"/>
      <c r="H399" s="262"/>
    </row>
    <row r="400" spans="6:8" ht="15.75" customHeight="1" x14ac:dyDescent="0.25">
      <c r="F400" s="305"/>
      <c r="H400" s="262"/>
    </row>
    <row r="401" spans="6:8" ht="15.75" customHeight="1" x14ac:dyDescent="0.25">
      <c r="F401" s="305"/>
      <c r="H401" s="262"/>
    </row>
    <row r="402" spans="6:8" ht="15.75" customHeight="1" x14ac:dyDescent="0.25">
      <c r="F402" s="305"/>
      <c r="H402" s="262"/>
    </row>
    <row r="403" spans="6:8" ht="15.75" customHeight="1" x14ac:dyDescent="0.25">
      <c r="F403" s="305"/>
      <c r="H403" s="262"/>
    </row>
    <row r="404" spans="6:8" ht="15.75" customHeight="1" x14ac:dyDescent="0.25">
      <c r="F404" s="305"/>
      <c r="H404" s="262"/>
    </row>
    <row r="405" spans="6:8" ht="15.75" customHeight="1" x14ac:dyDescent="0.25">
      <c r="F405" s="305"/>
      <c r="H405" s="262"/>
    </row>
    <row r="406" spans="6:8" ht="15.75" customHeight="1" x14ac:dyDescent="0.25">
      <c r="F406" s="305"/>
      <c r="H406" s="262"/>
    </row>
    <row r="407" spans="6:8" ht="15.75" customHeight="1" x14ac:dyDescent="0.25">
      <c r="F407" s="305"/>
      <c r="H407" s="262"/>
    </row>
    <row r="408" spans="6:8" ht="15.75" customHeight="1" x14ac:dyDescent="0.25">
      <c r="F408" s="305"/>
      <c r="H408" s="262"/>
    </row>
    <row r="409" spans="6:8" ht="15.75" customHeight="1" x14ac:dyDescent="0.25">
      <c r="F409" s="305"/>
      <c r="H409" s="262"/>
    </row>
    <row r="410" spans="6:8" ht="15.75" customHeight="1" x14ac:dyDescent="0.25">
      <c r="F410" s="305"/>
      <c r="H410" s="262"/>
    </row>
    <row r="411" spans="6:8" ht="15.75" customHeight="1" x14ac:dyDescent="0.25">
      <c r="F411" s="305"/>
      <c r="H411" s="262"/>
    </row>
    <row r="412" spans="6:8" ht="15.75" customHeight="1" x14ac:dyDescent="0.25">
      <c r="F412" s="305"/>
      <c r="H412" s="262"/>
    </row>
    <row r="413" spans="6:8" ht="15.75" customHeight="1" x14ac:dyDescent="0.25">
      <c r="F413" s="305"/>
      <c r="H413" s="262"/>
    </row>
    <row r="414" spans="6:8" ht="15.75" customHeight="1" x14ac:dyDescent="0.25">
      <c r="F414" s="305"/>
      <c r="H414" s="262"/>
    </row>
    <row r="415" spans="6:8" ht="15.75" customHeight="1" x14ac:dyDescent="0.25">
      <c r="F415" s="305"/>
      <c r="H415" s="262"/>
    </row>
    <row r="416" spans="6:8" ht="15.75" customHeight="1" x14ac:dyDescent="0.25">
      <c r="F416" s="305"/>
      <c r="H416" s="262"/>
    </row>
    <row r="417" spans="6:8" ht="15.75" customHeight="1" x14ac:dyDescent="0.25">
      <c r="F417" s="305"/>
      <c r="H417" s="262"/>
    </row>
    <row r="418" spans="6:8" ht="15.75" customHeight="1" x14ac:dyDescent="0.25">
      <c r="F418" s="305"/>
      <c r="H418" s="262"/>
    </row>
    <row r="419" spans="6:8" ht="15.75" customHeight="1" x14ac:dyDescent="0.25">
      <c r="F419" s="305"/>
      <c r="H419" s="262"/>
    </row>
    <row r="420" spans="6:8" ht="15.75" customHeight="1" x14ac:dyDescent="0.25">
      <c r="F420" s="305"/>
      <c r="H420" s="262"/>
    </row>
    <row r="421" spans="6:8" ht="15.75" customHeight="1" x14ac:dyDescent="0.25">
      <c r="F421" s="305"/>
      <c r="H421" s="262"/>
    </row>
    <row r="422" spans="6:8" ht="15.75" customHeight="1" x14ac:dyDescent="0.25">
      <c r="F422" s="305"/>
      <c r="H422" s="262"/>
    </row>
    <row r="423" spans="6:8" ht="15.75" customHeight="1" x14ac:dyDescent="0.25">
      <c r="F423" s="305"/>
      <c r="H423" s="262"/>
    </row>
    <row r="424" spans="6:8" ht="15.75" customHeight="1" x14ac:dyDescent="0.25">
      <c r="F424" s="305"/>
      <c r="H424" s="262"/>
    </row>
    <row r="425" spans="6:8" ht="15.75" customHeight="1" x14ac:dyDescent="0.25">
      <c r="F425" s="305"/>
      <c r="H425" s="262"/>
    </row>
    <row r="426" spans="6:8" ht="15.75" customHeight="1" x14ac:dyDescent="0.25">
      <c r="F426" s="305"/>
      <c r="H426" s="262"/>
    </row>
    <row r="427" spans="6:8" ht="15.75" customHeight="1" x14ac:dyDescent="0.25">
      <c r="F427" s="305"/>
      <c r="H427" s="262"/>
    </row>
    <row r="428" spans="6:8" ht="15.75" customHeight="1" x14ac:dyDescent="0.25">
      <c r="F428" s="305"/>
      <c r="H428" s="262"/>
    </row>
    <row r="429" spans="6:8" ht="15.75" customHeight="1" x14ac:dyDescent="0.25">
      <c r="F429" s="305"/>
      <c r="H429" s="262"/>
    </row>
    <row r="430" spans="6:8" ht="15.75" customHeight="1" x14ac:dyDescent="0.25">
      <c r="F430" s="305"/>
      <c r="H430" s="262"/>
    </row>
    <row r="431" spans="6:8" ht="15.75" customHeight="1" x14ac:dyDescent="0.25">
      <c r="F431" s="305"/>
      <c r="H431" s="262"/>
    </row>
    <row r="432" spans="6:8" ht="15.75" customHeight="1" x14ac:dyDescent="0.25">
      <c r="F432" s="305"/>
      <c r="H432" s="262"/>
    </row>
    <row r="433" spans="6:8" ht="15.75" customHeight="1" x14ac:dyDescent="0.25">
      <c r="F433" s="305"/>
      <c r="H433" s="262"/>
    </row>
    <row r="434" spans="6:8" ht="15.75" customHeight="1" x14ac:dyDescent="0.25">
      <c r="F434" s="305"/>
      <c r="H434" s="262"/>
    </row>
    <row r="435" spans="6:8" ht="15.75" customHeight="1" x14ac:dyDescent="0.25">
      <c r="F435" s="305"/>
      <c r="H435" s="262"/>
    </row>
    <row r="436" spans="6:8" ht="15.75" customHeight="1" x14ac:dyDescent="0.25">
      <c r="F436" s="305"/>
      <c r="H436" s="262"/>
    </row>
    <row r="437" spans="6:8" ht="15.75" customHeight="1" x14ac:dyDescent="0.25">
      <c r="F437" s="305"/>
      <c r="H437" s="262"/>
    </row>
    <row r="438" spans="6:8" ht="15.75" customHeight="1" x14ac:dyDescent="0.25">
      <c r="F438" s="305"/>
      <c r="H438" s="262"/>
    </row>
    <row r="439" spans="6:8" ht="15.75" customHeight="1" x14ac:dyDescent="0.25">
      <c r="F439" s="305"/>
      <c r="H439" s="262"/>
    </row>
    <row r="440" spans="6:8" ht="15.75" customHeight="1" x14ac:dyDescent="0.25">
      <c r="F440" s="305"/>
      <c r="H440" s="262"/>
    </row>
    <row r="441" spans="6:8" ht="15.75" customHeight="1" x14ac:dyDescent="0.25">
      <c r="F441" s="305"/>
      <c r="H441" s="262"/>
    </row>
    <row r="442" spans="6:8" ht="15.75" customHeight="1" x14ac:dyDescent="0.25">
      <c r="F442" s="305"/>
      <c r="H442" s="262"/>
    </row>
    <row r="443" spans="6:8" ht="15.75" customHeight="1" x14ac:dyDescent="0.25">
      <c r="F443" s="305"/>
      <c r="H443" s="262"/>
    </row>
    <row r="444" spans="6:8" ht="15.75" customHeight="1" x14ac:dyDescent="0.25">
      <c r="F444" s="305"/>
      <c r="H444" s="262"/>
    </row>
    <row r="445" spans="6:8" ht="15.75" customHeight="1" x14ac:dyDescent="0.25">
      <c r="F445" s="305"/>
      <c r="H445" s="262"/>
    </row>
    <row r="446" spans="6:8" ht="15.75" customHeight="1" x14ac:dyDescent="0.25">
      <c r="F446" s="305"/>
      <c r="H446" s="262"/>
    </row>
    <row r="447" spans="6:8" ht="15.75" customHeight="1" x14ac:dyDescent="0.25">
      <c r="F447" s="305"/>
      <c r="H447" s="262"/>
    </row>
    <row r="448" spans="6:8" ht="15.75" customHeight="1" x14ac:dyDescent="0.25">
      <c r="F448" s="305"/>
      <c r="H448" s="262"/>
    </row>
    <row r="449" spans="6:8" ht="15.75" customHeight="1" x14ac:dyDescent="0.25">
      <c r="F449" s="305"/>
      <c r="H449" s="262"/>
    </row>
    <row r="450" spans="6:8" ht="15.75" customHeight="1" x14ac:dyDescent="0.25">
      <c r="F450" s="305"/>
      <c r="H450" s="262"/>
    </row>
    <row r="451" spans="6:8" ht="15.75" customHeight="1" x14ac:dyDescent="0.25">
      <c r="F451" s="305"/>
      <c r="H451" s="262"/>
    </row>
    <row r="452" spans="6:8" ht="15.75" customHeight="1" x14ac:dyDescent="0.25">
      <c r="F452" s="305"/>
      <c r="H452" s="262"/>
    </row>
    <row r="453" spans="6:8" ht="15.75" customHeight="1" x14ac:dyDescent="0.25">
      <c r="F453" s="305"/>
      <c r="H453" s="262"/>
    </row>
    <row r="454" spans="6:8" ht="15.75" customHeight="1" x14ac:dyDescent="0.25">
      <c r="F454" s="305"/>
      <c r="H454" s="262"/>
    </row>
    <row r="455" spans="6:8" ht="15.75" customHeight="1" x14ac:dyDescent="0.25">
      <c r="F455" s="305"/>
      <c r="H455" s="262"/>
    </row>
    <row r="456" spans="6:8" ht="15.75" customHeight="1" x14ac:dyDescent="0.25">
      <c r="F456" s="305"/>
      <c r="H456" s="262"/>
    </row>
    <row r="457" spans="6:8" ht="15.75" customHeight="1" x14ac:dyDescent="0.25">
      <c r="F457" s="305"/>
      <c r="H457" s="262"/>
    </row>
    <row r="458" spans="6:8" ht="15.75" customHeight="1" x14ac:dyDescent="0.25">
      <c r="F458" s="305"/>
      <c r="H458" s="262"/>
    </row>
    <row r="459" spans="6:8" ht="15.75" customHeight="1" x14ac:dyDescent="0.25">
      <c r="F459" s="305"/>
      <c r="H459" s="262"/>
    </row>
    <row r="460" spans="6:8" ht="15.75" customHeight="1" x14ac:dyDescent="0.25">
      <c r="F460" s="305"/>
      <c r="H460" s="262"/>
    </row>
    <row r="461" spans="6:8" ht="15.75" customHeight="1" x14ac:dyDescent="0.25">
      <c r="F461" s="305"/>
      <c r="H461" s="262"/>
    </row>
    <row r="462" spans="6:8" ht="15.75" customHeight="1" x14ac:dyDescent="0.25">
      <c r="F462" s="305"/>
      <c r="H462" s="262"/>
    </row>
    <row r="463" spans="6:8" ht="15.75" customHeight="1" x14ac:dyDescent="0.25">
      <c r="F463" s="305"/>
      <c r="H463" s="262"/>
    </row>
    <row r="464" spans="6:8" ht="15.75" customHeight="1" x14ac:dyDescent="0.25">
      <c r="F464" s="305"/>
      <c r="H464" s="262"/>
    </row>
    <row r="465" spans="6:8" ht="15.75" customHeight="1" x14ac:dyDescent="0.25">
      <c r="F465" s="305"/>
      <c r="H465" s="262"/>
    </row>
    <row r="466" spans="6:8" ht="15.75" customHeight="1" x14ac:dyDescent="0.25">
      <c r="F466" s="305"/>
      <c r="H466" s="262"/>
    </row>
    <row r="467" spans="6:8" ht="15.75" customHeight="1" x14ac:dyDescent="0.25">
      <c r="F467" s="305"/>
      <c r="H467" s="262"/>
    </row>
    <row r="468" spans="6:8" ht="15.75" customHeight="1" x14ac:dyDescent="0.25">
      <c r="F468" s="305"/>
      <c r="H468" s="262"/>
    </row>
    <row r="469" spans="6:8" ht="15.75" customHeight="1" x14ac:dyDescent="0.25">
      <c r="F469" s="305"/>
      <c r="H469" s="262"/>
    </row>
    <row r="470" spans="6:8" ht="15.75" customHeight="1" x14ac:dyDescent="0.25">
      <c r="F470" s="305"/>
      <c r="H470" s="262"/>
    </row>
    <row r="471" spans="6:8" ht="15.75" customHeight="1" x14ac:dyDescent="0.25">
      <c r="F471" s="305"/>
      <c r="H471" s="262"/>
    </row>
    <row r="472" spans="6:8" ht="15.75" customHeight="1" x14ac:dyDescent="0.25">
      <c r="F472" s="305"/>
      <c r="H472" s="262"/>
    </row>
    <row r="473" spans="6:8" ht="15.75" customHeight="1" x14ac:dyDescent="0.25">
      <c r="F473" s="305"/>
      <c r="H473" s="262"/>
    </row>
    <row r="474" spans="6:8" ht="15.75" customHeight="1" x14ac:dyDescent="0.25">
      <c r="F474" s="305"/>
      <c r="H474" s="262"/>
    </row>
    <row r="475" spans="6:8" ht="15.75" customHeight="1" x14ac:dyDescent="0.25">
      <c r="F475" s="305"/>
      <c r="H475" s="262"/>
    </row>
    <row r="476" spans="6:8" ht="15.75" customHeight="1" x14ac:dyDescent="0.25">
      <c r="F476" s="305"/>
      <c r="H476" s="262"/>
    </row>
    <row r="477" spans="6:8" ht="15.75" customHeight="1" x14ac:dyDescent="0.25">
      <c r="F477" s="305"/>
      <c r="H477" s="262"/>
    </row>
    <row r="478" spans="6:8" ht="15.75" customHeight="1" x14ac:dyDescent="0.25">
      <c r="F478" s="305"/>
      <c r="H478" s="262"/>
    </row>
    <row r="479" spans="6:8" ht="15.75" customHeight="1" x14ac:dyDescent="0.25">
      <c r="F479" s="305"/>
      <c r="H479" s="262"/>
    </row>
    <row r="480" spans="6:8" ht="15.75" customHeight="1" x14ac:dyDescent="0.25">
      <c r="F480" s="305"/>
      <c r="H480" s="262"/>
    </row>
    <row r="481" spans="6:8" ht="15.75" customHeight="1" x14ac:dyDescent="0.25">
      <c r="F481" s="305"/>
      <c r="H481" s="262"/>
    </row>
    <row r="482" spans="6:8" ht="15.75" customHeight="1" x14ac:dyDescent="0.25">
      <c r="F482" s="305"/>
      <c r="H482" s="262"/>
    </row>
    <row r="483" spans="6:8" ht="15.75" customHeight="1" x14ac:dyDescent="0.25">
      <c r="F483" s="305"/>
      <c r="H483" s="262"/>
    </row>
    <row r="484" spans="6:8" ht="15.75" customHeight="1" x14ac:dyDescent="0.25">
      <c r="F484" s="305"/>
      <c r="H484" s="262"/>
    </row>
    <row r="485" spans="6:8" ht="15.75" customHeight="1" x14ac:dyDescent="0.25">
      <c r="F485" s="305"/>
      <c r="H485" s="262"/>
    </row>
    <row r="486" spans="6:8" ht="15.75" customHeight="1" x14ac:dyDescent="0.25">
      <c r="F486" s="305"/>
      <c r="H486" s="262"/>
    </row>
    <row r="487" spans="6:8" ht="15.75" customHeight="1" x14ac:dyDescent="0.25">
      <c r="F487" s="305"/>
      <c r="H487" s="262"/>
    </row>
    <row r="488" spans="6:8" ht="15.75" customHeight="1" x14ac:dyDescent="0.25">
      <c r="F488" s="305"/>
      <c r="H488" s="262"/>
    </row>
    <row r="489" spans="6:8" ht="15.75" customHeight="1" x14ac:dyDescent="0.25">
      <c r="F489" s="305"/>
      <c r="H489" s="262"/>
    </row>
    <row r="490" spans="6:8" ht="15.75" customHeight="1" x14ac:dyDescent="0.25">
      <c r="F490" s="305"/>
      <c r="H490" s="262"/>
    </row>
    <row r="491" spans="6:8" ht="15.75" customHeight="1" x14ac:dyDescent="0.25">
      <c r="F491" s="305"/>
      <c r="H491" s="262"/>
    </row>
    <row r="492" spans="6:8" ht="15.75" customHeight="1" x14ac:dyDescent="0.25">
      <c r="F492" s="305"/>
      <c r="H492" s="262"/>
    </row>
    <row r="493" spans="6:8" ht="15.75" customHeight="1" x14ac:dyDescent="0.25">
      <c r="F493" s="305"/>
      <c r="H493" s="262"/>
    </row>
    <row r="494" spans="6:8" ht="15.75" customHeight="1" x14ac:dyDescent="0.25">
      <c r="F494" s="305"/>
      <c r="H494" s="262"/>
    </row>
    <row r="495" spans="6:8" ht="15.75" customHeight="1" x14ac:dyDescent="0.25">
      <c r="F495" s="305"/>
      <c r="H495" s="262"/>
    </row>
    <row r="496" spans="6:8" ht="15.75" customHeight="1" x14ac:dyDescent="0.25">
      <c r="F496" s="305"/>
      <c r="H496" s="262"/>
    </row>
    <row r="497" spans="6:8" ht="15.75" customHeight="1" x14ac:dyDescent="0.25">
      <c r="F497" s="305"/>
      <c r="H497" s="262"/>
    </row>
    <row r="498" spans="6:8" ht="15.75" customHeight="1" x14ac:dyDescent="0.25">
      <c r="F498" s="305"/>
      <c r="H498" s="262"/>
    </row>
    <row r="499" spans="6:8" ht="15.75" customHeight="1" x14ac:dyDescent="0.25">
      <c r="F499" s="305"/>
      <c r="H499" s="262"/>
    </row>
    <row r="500" spans="6:8" ht="15.75" customHeight="1" x14ac:dyDescent="0.25">
      <c r="F500" s="305"/>
      <c r="H500" s="262"/>
    </row>
    <row r="501" spans="6:8" ht="15.75" customHeight="1" x14ac:dyDescent="0.25">
      <c r="F501" s="305"/>
      <c r="H501" s="262"/>
    </row>
    <row r="502" spans="6:8" ht="15.75" customHeight="1" x14ac:dyDescent="0.25">
      <c r="F502" s="305"/>
      <c r="H502" s="262"/>
    </row>
    <row r="503" spans="6:8" ht="15.75" customHeight="1" x14ac:dyDescent="0.25">
      <c r="F503" s="305"/>
      <c r="H503" s="262"/>
    </row>
    <row r="504" spans="6:8" ht="15.75" customHeight="1" x14ac:dyDescent="0.25">
      <c r="F504" s="305"/>
      <c r="H504" s="262"/>
    </row>
    <row r="505" spans="6:8" ht="15.75" customHeight="1" x14ac:dyDescent="0.25">
      <c r="F505" s="305"/>
      <c r="H505" s="262"/>
    </row>
    <row r="506" spans="6:8" ht="15.75" customHeight="1" x14ac:dyDescent="0.25">
      <c r="F506" s="305"/>
      <c r="H506" s="262"/>
    </row>
    <row r="507" spans="6:8" ht="15.75" customHeight="1" x14ac:dyDescent="0.25">
      <c r="F507" s="305"/>
      <c r="H507" s="262"/>
    </row>
    <row r="508" spans="6:8" ht="15.75" customHeight="1" x14ac:dyDescent="0.25">
      <c r="F508" s="305"/>
      <c r="H508" s="262"/>
    </row>
    <row r="509" spans="6:8" ht="15.75" customHeight="1" x14ac:dyDescent="0.25">
      <c r="F509" s="305"/>
      <c r="H509" s="262"/>
    </row>
    <row r="510" spans="6:8" ht="15.75" customHeight="1" x14ac:dyDescent="0.25">
      <c r="F510" s="305"/>
      <c r="H510" s="262"/>
    </row>
    <row r="511" spans="6:8" ht="15.75" customHeight="1" x14ac:dyDescent="0.25">
      <c r="F511" s="305"/>
      <c r="H511" s="262"/>
    </row>
    <row r="512" spans="6:8" ht="15.75" customHeight="1" x14ac:dyDescent="0.25">
      <c r="F512" s="305"/>
      <c r="H512" s="262"/>
    </row>
    <row r="513" spans="6:8" ht="15.75" customHeight="1" x14ac:dyDescent="0.25">
      <c r="F513" s="305"/>
      <c r="H513" s="262"/>
    </row>
    <row r="514" spans="6:8" ht="15.75" customHeight="1" x14ac:dyDescent="0.25">
      <c r="F514" s="305"/>
      <c r="H514" s="262"/>
    </row>
    <row r="515" spans="6:8" ht="15.75" customHeight="1" x14ac:dyDescent="0.25">
      <c r="F515" s="305"/>
      <c r="H515" s="262"/>
    </row>
    <row r="516" spans="6:8" ht="15.75" customHeight="1" x14ac:dyDescent="0.25">
      <c r="F516" s="305"/>
      <c r="H516" s="262"/>
    </row>
    <row r="517" spans="6:8" ht="15.75" customHeight="1" x14ac:dyDescent="0.25">
      <c r="F517" s="305"/>
      <c r="H517" s="262"/>
    </row>
    <row r="518" spans="6:8" ht="15.75" customHeight="1" x14ac:dyDescent="0.25">
      <c r="F518" s="305"/>
      <c r="H518" s="262"/>
    </row>
    <row r="519" spans="6:8" ht="15.75" customHeight="1" x14ac:dyDescent="0.25">
      <c r="F519" s="305"/>
      <c r="H519" s="262"/>
    </row>
    <row r="520" spans="6:8" ht="15.75" customHeight="1" x14ac:dyDescent="0.25">
      <c r="F520" s="305"/>
      <c r="H520" s="262"/>
    </row>
    <row r="521" spans="6:8" ht="15.75" customHeight="1" x14ac:dyDescent="0.25">
      <c r="F521" s="305"/>
      <c r="H521" s="262"/>
    </row>
    <row r="522" spans="6:8" ht="15.75" customHeight="1" x14ac:dyDescent="0.25">
      <c r="F522" s="305"/>
      <c r="H522" s="262"/>
    </row>
    <row r="523" spans="6:8" ht="15.75" customHeight="1" x14ac:dyDescent="0.25">
      <c r="F523" s="305"/>
      <c r="H523" s="262"/>
    </row>
    <row r="524" spans="6:8" ht="15.75" customHeight="1" x14ac:dyDescent="0.25">
      <c r="F524" s="305"/>
      <c r="H524" s="262"/>
    </row>
    <row r="525" spans="6:8" ht="15.75" customHeight="1" x14ac:dyDescent="0.25">
      <c r="F525" s="305"/>
      <c r="H525" s="262"/>
    </row>
    <row r="526" spans="6:8" ht="15.75" customHeight="1" x14ac:dyDescent="0.25">
      <c r="F526" s="305"/>
      <c r="H526" s="262"/>
    </row>
    <row r="527" spans="6:8" ht="15.75" customHeight="1" x14ac:dyDescent="0.25">
      <c r="F527" s="305"/>
      <c r="H527" s="262"/>
    </row>
    <row r="528" spans="6:8" ht="15.75" customHeight="1" x14ac:dyDescent="0.25">
      <c r="F528" s="305"/>
      <c r="H528" s="262"/>
    </row>
    <row r="529" spans="6:8" ht="15.75" customHeight="1" x14ac:dyDescent="0.25">
      <c r="F529" s="305"/>
      <c r="H529" s="262"/>
    </row>
    <row r="530" spans="6:8" ht="15.75" customHeight="1" x14ac:dyDescent="0.25">
      <c r="F530" s="305"/>
      <c r="H530" s="262"/>
    </row>
    <row r="531" spans="6:8" ht="15.75" customHeight="1" x14ac:dyDescent="0.25">
      <c r="F531" s="305"/>
      <c r="H531" s="262"/>
    </row>
    <row r="532" spans="6:8" ht="15.75" customHeight="1" x14ac:dyDescent="0.25">
      <c r="F532" s="305"/>
      <c r="H532" s="262"/>
    </row>
    <row r="533" spans="6:8" ht="15.75" customHeight="1" x14ac:dyDescent="0.25">
      <c r="F533" s="305"/>
      <c r="H533" s="262"/>
    </row>
    <row r="534" spans="6:8" ht="15.75" customHeight="1" x14ac:dyDescent="0.25">
      <c r="F534" s="305"/>
      <c r="H534" s="262"/>
    </row>
    <row r="535" spans="6:8" ht="15.75" customHeight="1" x14ac:dyDescent="0.25">
      <c r="F535" s="305"/>
      <c r="H535" s="262"/>
    </row>
    <row r="536" spans="6:8" ht="15.75" customHeight="1" x14ac:dyDescent="0.25">
      <c r="F536" s="305"/>
      <c r="H536" s="262"/>
    </row>
    <row r="537" spans="6:8" ht="15.75" customHeight="1" x14ac:dyDescent="0.25">
      <c r="F537" s="305"/>
      <c r="H537" s="262"/>
    </row>
    <row r="538" spans="6:8" ht="15.75" customHeight="1" x14ac:dyDescent="0.25">
      <c r="F538" s="305"/>
      <c r="H538" s="262"/>
    </row>
    <row r="539" spans="6:8" ht="15.75" customHeight="1" x14ac:dyDescent="0.25">
      <c r="F539" s="305"/>
      <c r="H539" s="262"/>
    </row>
    <row r="540" spans="6:8" ht="15.75" customHeight="1" x14ac:dyDescent="0.25">
      <c r="F540" s="305"/>
      <c r="H540" s="262"/>
    </row>
    <row r="541" spans="6:8" ht="15.75" customHeight="1" x14ac:dyDescent="0.25">
      <c r="F541" s="305"/>
      <c r="H541" s="262"/>
    </row>
    <row r="542" spans="6:8" ht="15.75" customHeight="1" x14ac:dyDescent="0.25">
      <c r="F542" s="305"/>
      <c r="H542" s="262"/>
    </row>
    <row r="543" spans="6:8" ht="15.75" customHeight="1" x14ac:dyDescent="0.25">
      <c r="F543" s="305"/>
      <c r="H543" s="262"/>
    </row>
    <row r="544" spans="6:8" ht="15.75" customHeight="1" x14ac:dyDescent="0.25">
      <c r="F544" s="305"/>
      <c r="H544" s="262"/>
    </row>
    <row r="545" spans="6:8" ht="15.75" customHeight="1" x14ac:dyDescent="0.25">
      <c r="F545" s="305"/>
      <c r="H545" s="262"/>
    </row>
    <row r="546" spans="6:8" ht="15.75" customHeight="1" x14ac:dyDescent="0.25">
      <c r="F546" s="305"/>
      <c r="H546" s="262"/>
    </row>
    <row r="547" spans="6:8" ht="15.75" customHeight="1" x14ac:dyDescent="0.25">
      <c r="F547" s="305"/>
      <c r="H547" s="262"/>
    </row>
    <row r="548" spans="6:8" ht="15.75" customHeight="1" x14ac:dyDescent="0.25">
      <c r="F548" s="305"/>
      <c r="H548" s="262"/>
    </row>
    <row r="549" spans="6:8" ht="15.75" customHeight="1" x14ac:dyDescent="0.25">
      <c r="F549" s="305"/>
      <c r="H549" s="262"/>
    </row>
    <row r="550" spans="6:8" ht="15.75" customHeight="1" x14ac:dyDescent="0.25">
      <c r="F550" s="305"/>
      <c r="H550" s="262"/>
    </row>
    <row r="551" spans="6:8" ht="15.75" customHeight="1" x14ac:dyDescent="0.25">
      <c r="F551" s="305"/>
      <c r="H551" s="262"/>
    </row>
    <row r="552" spans="6:8" ht="15.75" customHeight="1" x14ac:dyDescent="0.25">
      <c r="F552" s="305"/>
      <c r="H552" s="262"/>
    </row>
    <row r="553" spans="6:8" ht="15.75" customHeight="1" x14ac:dyDescent="0.25">
      <c r="F553" s="305"/>
      <c r="H553" s="262"/>
    </row>
    <row r="554" spans="6:8" ht="15.75" customHeight="1" x14ac:dyDescent="0.25">
      <c r="F554" s="305"/>
      <c r="H554" s="262"/>
    </row>
    <row r="555" spans="6:8" ht="15.75" customHeight="1" x14ac:dyDescent="0.25">
      <c r="F555" s="305"/>
      <c r="H555" s="262"/>
    </row>
    <row r="556" spans="6:8" ht="15.75" customHeight="1" x14ac:dyDescent="0.25">
      <c r="F556" s="305"/>
      <c r="H556" s="262"/>
    </row>
    <row r="557" spans="6:8" ht="15.75" customHeight="1" x14ac:dyDescent="0.25">
      <c r="F557" s="305"/>
      <c r="H557" s="262"/>
    </row>
    <row r="558" spans="6:8" ht="15.75" customHeight="1" x14ac:dyDescent="0.25">
      <c r="F558" s="305"/>
      <c r="H558" s="262"/>
    </row>
    <row r="559" spans="6:8" ht="15.75" customHeight="1" x14ac:dyDescent="0.25">
      <c r="F559" s="305"/>
      <c r="H559" s="262"/>
    </row>
    <row r="560" spans="6:8" ht="15.75" customHeight="1" x14ac:dyDescent="0.25">
      <c r="F560" s="305"/>
      <c r="H560" s="262"/>
    </row>
    <row r="561" spans="6:8" ht="15.75" customHeight="1" x14ac:dyDescent="0.25">
      <c r="F561" s="305"/>
      <c r="H561" s="262"/>
    </row>
    <row r="562" spans="6:8" ht="15.75" customHeight="1" x14ac:dyDescent="0.25">
      <c r="F562" s="305"/>
      <c r="H562" s="262"/>
    </row>
    <row r="563" spans="6:8" ht="15.75" customHeight="1" x14ac:dyDescent="0.25">
      <c r="F563" s="305"/>
      <c r="H563" s="262"/>
    </row>
    <row r="564" spans="6:8" ht="15.75" customHeight="1" x14ac:dyDescent="0.25">
      <c r="F564" s="305"/>
      <c r="H564" s="262"/>
    </row>
    <row r="565" spans="6:8" ht="15.75" customHeight="1" x14ac:dyDescent="0.25">
      <c r="F565" s="305"/>
      <c r="H565" s="262"/>
    </row>
    <row r="566" spans="6:8" ht="15.75" customHeight="1" x14ac:dyDescent="0.25">
      <c r="F566" s="305"/>
      <c r="H566" s="262"/>
    </row>
    <row r="567" spans="6:8" ht="15.75" customHeight="1" x14ac:dyDescent="0.25">
      <c r="F567" s="305"/>
      <c r="H567" s="262"/>
    </row>
    <row r="568" spans="6:8" ht="15.75" customHeight="1" x14ac:dyDescent="0.25">
      <c r="F568" s="305"/>
      <c r="H568" s="262"/>
    </row>
    <row r="569" spans="6:8" ht="15.75" customHeight="1" x14ac:dyDescent="0.25">
      <c r="F569" s="305"/>
      <c r="H569" s="262"/>
    </row>
    <row r="570" spans="6:8" ht="15.75" customHeight="1" x14ac:dyDescent="0.25">
      <c r="F570" s="305"/>
      <c r="H570" s="262"/>
    </row>
    <row r="571" spans="6:8" ht="15.75" customHeight="1" x14ac:dyDescent="0.25">
      <c r="F571" s="305"/>
      <c r="H571" s="262"/>
    </row>
    <row r="572" spans="6:8" ht="15.75" customHeight="1" x14ac:dyDescent="0.25">
      <c r="F572" s="305"/>
      <c r="H572" s="262"/>
    </row>
    <row r="573" spans="6:8" ht="15.75" customHeight="1" x14ac:dyDescent="0.25">
      <c r="F573" s="305"/>
      <c r="H573" s="262"/>
    </row>
    <row r="574" spans="6:8" ht="15.75" customHeight="1" x14ac:dyDescent="0.25">
      <c r="F574" s="305"/>
      <c r="H574" s="262"/>
    </row>
    <row r="575" spans="6:8" ht="15.75" customHeight="1" x14ac:dyDescent="0.25">
      <c r="F575" s="305"/>
      <c r="H575" s="262"/>
    </row>
    <row r="576" spans="6:8" ht="15.75" customHeight="1" x14ac:dyDescent="0.25">
      <c r="F576" s="305"/>
      <c r="H576" s="262"/>
    </row>
    <row r="577" spans="6:8" ht="15.75" customHeight="1" x14ac:dyDescent="0.25">
      <c r="F577" s="305"/>
      <c r="H577" s="262"/>
    </row>
    <row r="578" spans="6:8" ht="15.75" customHeight="1" x14ac:dyDescent="0.25">
      <c r="F578" s="305"/>
      <c r="H578" s="262"/>
    </row>
    <row r="579" spans="6:8" ht="15.75" customHeight="1" x14ac:dyDescent="0.25">
      <c r="F579" s="305"/>
      <c r="H579" s="262"/>
    </row>
    <row r="580" spans="6:8" ht="15.75" customHeight="1" x14ac:dyDescent="0.25">
      <c r="F580" s="305"/>
      <c r="H580" s="262"/>
    </row>
    <row r="581" spans="6:8" ht="15.75" customHeight="1" x14ac:dyDescent="0.25">
      <c r="F581" s="305"/>
      <c r="H581" s="262"/>
    </row>
    <row r="582" spans="6:8" ht="15.75" customHeight="1" x14ac:dyDescent="0.25">
      <c r="F582" s="305"/>
      <c r="H582" s="262"/>
    </row>
    <row r="583" spans="6:8" ht="15.75" customHeight="1" x14ac:dyDescent="0.25">
      <c r="F583" s="305"/>
      <c r="H583" s="262"/>
    </row>
    <row r="584" spans="6:8" ht="15.75" customHeight="1" x14ac:dyDescent="0.25">
      <c r="F584" s="305"/>
      <c r="H584" s="262"/>
    </row>
    <row r="585" spans="6:8" ht="15.75" customHeight="1" x14ac:dyDescent="0.25">
      <c r="F585" s="305"/>
      <c r="H585" s="262"/>
    </row>
    <row r="586" spans="6:8" ht="15.75" customHeight="1" x14ac:dyDescent="0.25">
      <c r="F586" s="305"/>
      <c r="H586" s="262"/>
    </row>
    <row r="587" spans="6:8" ht="15.75" customHeight="1" x14ac:dyDescent="0.25">
      <c r="F587" s="305"/>
      <c r="H587" s="262"/>
    </row>
    <row r="588" spans="6:8" ht="15.75" customHeight="1" x14ac:dyDescent="0.25">
      <c r="F588" s="305"/>
      <c r="H588" s="262"/>
    </row>
    <row r="589" spans="6:8" ht="15.75" customHeight="1" x14ac:dyDescent="0.25">
      <c r="F589" s="305"/>
      <c r="H589" s="262"/>
    </row>
    <row r="590" spans="6:8" ht="15.75" customHeight="1" x14ac:dyDescent="0.25">
      <c r="F590" s="305"/>
      <c r="H590" s="262"/>
    </row>
    <row r="591" spans="6:8" ht="15.75" customHeight="1" x14ac:dyDescent="0.25">
      <c r="F591" s="305"/>
      <c r="H591" s="262"/>
    </row>
    <row r="592" spans="6:8" ht="15.75" customHeight="1" x14ac:dyDescent="0.25">
      <c r="F592" s="305"/>
      <c r="H592" s="262"/>
    </row>
    <row r="593" spans="6:8" ht="15.75" customHeight="1" x14ac:dyDescent="0.25">
      <c r="F593" s="305"/>
      <c r="H593" s="262"/>
    </row>
    <row r="594" spans="6:8" ht="15.75" customHeight="1" x14ac:dyDescent="0.25">
      <c r="F594" s="305"/>
      <c r="H594" s="262"/>
    </row>
    <row r="595" spans="6:8" ht="15.75" customHeight="1" x14ac:dyDescent="0.25">
      <c r="F595" s="305"/>
      <c r="H595" s="262"/>
    </row>
    <row r="596" spans="6:8" ht="15.75" customHeight="1" x14ac:dyDescent="0.25">
      <c r="F596" s="305"/>
      <c r="H596" s="262"/>
    </row>
    <row r="597" spans="6:8" ht="15.75" customHeight="1" x14ac:dyDescent="0.25">
      <c r="F597" s="305"/>
      <c r="H597" s="262"/>
    </row>
    <row r="598" spans="6:8" ht="15.75" customHeight="1" x14ac:dyDescent="0.25">
      <c r="F598" s="305"/>
      <c r="H598" s="262"/>
    </row>
    <row r="599" spans="6:8" ht="15.75" customHeight="1" x14ac:dyDescent="0.25">
      <c r="F599" s="305"/>
      <c r="H599" s="262"/>
    </row>
    <row r="600" spans="6:8" ht="15.75" customHeight="1" x14ac:dyDescent="0.25">
      <c r="F600" s="305"/>
      <c r="H600" s="262"/>
    </row>
    <row r="601" spans="6:8" ht="15.75" customHeight="1" x14ac:dyDescent="0.25">
      <c r="F601" s="305"/>
      <c r="H601" s="262"/>
    </row>
    <row r="602" spans="6:8" ht="15.75" customHeight="1" x14ac:dyDescent="0.25">
      <c r="F602" s="305"/>
      <c r="H602" s="262"/>
    </row>
    <row r="603" spans="6:8" ht="15.75" customHeight="1" x14ac:dyDescent="0.25">
      <c r="F603" s="305"/>
      <c r="H603" s="262"/>
    </row>
    <row r="604" spans="6:8" ht="15.75" customHeight="1" x14ac:dyDescent="0.25">
      <c r="F604" s="305"/>
      <c r="H604" s="262"/>
    </row>
    <row r="605" spans="6:8" ht="15.75" customHeight="1" x14ac:dyDescent="0.25">
      <c r="F605" s="305"/>
      <c r="H605" s="262"/>
    </row>
    <row r="606" spans="6:8" ht="15.75" customHeight="1" x14ac:dyDescent="0.25">
      <c r="F606" s="305"/>
      <c r="H606" s="262"/>
    </row>
    <row r="607" spans="6:8" ht="15.75" customHeight="1" x14ac:dyDescent="0.25">
      <c r="F607" s="305"/>
      <c r="H607" s="262"/>
    </row>
    <row r="608" spans="6:8" ht="15.75" customHeight="1" x14ac:dyDescent="0.25">
      <c r="F608" s="305"/>
      <c r="H608" s="262"/>
    </row>
    <row r="609" spans="6:8" ht="15.75" customHeight="1" x14ac:dyDescent="0.25">
      <c r="F609" s="305"/>
      <c r="H609" s="262"/>
    </row>
    <row r="610" spans="6:8" ht="15.75" customHeight="1" x14ac:dyDescent="0.25">
      <c r="F610" s="305"/>
      <c r="H610" s="262"/>
    </row>
    <row r="611" spans="6:8" ht="15.75" customHeight="1" x14ac:dyDescent="0.25">
      <c r="F611" s="305"/>
      <c r="H611" s="262"/>
    </row>
    <row r="612" spans="6:8" ht="15.75" customHeight="1" x14ac:dyDescent="0.25">
      <c r="F612" s="305"/>
      <c r="H612" s="262"/>
    </row>
    <row r="613" spans="6:8" ht="15.75" customHeight="1" x14ac:dyDescent="0.25">
      <c r="F613" s="305"/>
      <c r="H613" s="262"/>
    </row>
    <row r="614" spans="6:8" ht="15.75" customHeight="1" x14ac:dyDescent="0.25">
      <c r="F614" s="305"/>
      <c r="H614" s="262"/>
    </row>
    <row r="615" spans="6:8" ht="15.75" customHeight="1" x14ac:dyDescent="0.25">
      <c r="F615" s="305"/>
      <c r="H615" s="262"/>
    </row>
    <row r="616" spans="6:8" ht="15.75" customHeight="1" x14ac:dyDescent="0.25">
      <c r="F616" s="305"/>
      <c r="H616" s="262"/>
    </row>
    <row r="617" spans="6:8" ht="15.75" customHeight="1" x14ac:dyDescent="0.25">
      <c r="F617" s="305"/>
      <c r="H617" s="262"/>
    </row>
    <row r="618" spans="6:8" ht="15.75" customHeight="1" x14ac:dyDescent="0.25">
      <c r="F618" s="305"/>
      <c r="H618" s="262"/>
    </row>
    <row r="619" spans="6:8" ht="15.75" customHeight="1" x14ac:dyDescent="0.25">
      <c r="F619" s="305"/>
      <c r="H619" s="262"/>
    </row>
    <row r="620" spans="6:8" ht="15.75" customHeight="1" x14ac:dyDescent="0.25">
      <c r="F620" s="305"/>
      <c r="H620" s="262"/>
    </row>
    <row r="621" spans="6:8" ht="15.75" customHeight="1" x14ac:dyDescent="0.25">
      <c r="F621" s="305"/>
      <c r="H621" s="262"/>
    </row>
    <row r="622" spans="6:8" ht="15.75" customHeight="1" x14ac:dyDescent="0.25">
      <c r="F622" s="305"/>
      <c r="H622" s="262"/>
    </row>
    <row r="623" spans="6:8" ht="15.75" customHeight="1" x14ac:dyDescent="0.25">
      <c r="F623" s="305"/>
      <c r="H623" s="262"/>
    </row>
    <row r="624" spans="6:8" ht="15.75" customHeight="1" x14ac:dyDescent="0.25">
      <c r="F624" s="305"/>
      <c r="H624" s="262"/>
    </row>
    <row r="625" spans="6:8" ht="15.75" customHeight="1" x14ac:dyDescent="0.25">
      <c r="F625" s="305"/>
      <c r="H625" s="262"/>
    </row>
    <row r="626" spans="6:8" ht="15.75" customHeight="1" x14ac:dyDescent="0.25">
      <c r="F626" s="305"/>
      <c r="H626" s="262"/>
    </row>
    <row r="627" spans="6:8" ht="15.75" customHeight="1" x14ac:dyDescent="0.25">
      <c r="F627" s="305"/>
      <c r="H627" s="262"/>
    </row>
    <row r="628" spans="6:8" ht="15.75" customHeight="1" x14ac:dyDescent="0.25">
      <c r="F628" s="305"/>
      <c r="H628" s="262"/>
    </row>
    <row r="629" spans="6:8" ht="15.75" customHeight="1" x14ac:dyDescent="0.25">
      <c r="F629" s="305"/>
      <c r="H629" s="262"/>
    </row>
    <row r="630" spans="6:8" ht="15.75" customHeight="1" x14ac:dyDescent="0.25">
      <c r="F630" s="305"/>
      <c r="H630" s="262"/>
    </row>
    <row r="631" spans="6:8" ht="15.75" customHeight="1" x14ac:dyDescent="0.25">
      <c r="F631" s="305"/>
      <c r="H631" s="262"/>
    </row>
    <row r="632" spans="6:8" ht="15.75" customHeight="1" x14ac:dyDescent="0.25">
      <c r="F632" s="305"/>
      <c r="H632" s="262"/>
    </row>
    <row r="633" spans="6:8" ht="15.75" customHeight="1" x14ac:dyDescent="0.25">
      <c r="F633" s="305"/>
      <c r="H633" s="262"/>
    </row>
    <row r="634" spans="6:8" ht="15.75" customHeight="1" x14ac:dyDescent="0.25">
      <c r="F634" s="305"/>
      <c r="H634" s="262"/>
    </row>
    <row r="635" spans="6:8" ht="15.75" customHeight="1" x14ac:dyDescent="0.25">
      <c r="F635" s="305"/>
      <c r="H635" s="262"/>
    </row>
    <row r="636" spans="6:8" ht="15.75" customHeight="1" x14ac:dyDescent="0.25">
      <c r="F636" s="305"/>
      <c r="H636" s="262"/>
    </row>
    <row r="637" spans="6:8" ht="15.75" customHeight="1" x14ac:dyDescent="0.25">
      <c r="F637" s="305"/>
      <c r="H637" s="262"/>
    </row>
    <row r="638" spans="6:8" ht="15.75" customHeight="1" x14ac:dyDescent="0.25">
      <c r="F638" s="305"/>
      <c r="H638" s="262"/>
    </row>
    <row r="639" spans="6:8" ht="15.75" customHeight="1" x14ac:dyDescent="0.25">
      <c r="F639" s="305"/>
      <c r="H639" s="262"/>
    </row>
    <row r="640" spans="6:8" ht="15.75" customHeight="1" x14ac:dyDescent="0.25">
      <c r="F640" s="305"/>
      <c r="H640" s="262"/>
    </row>
    <row r="641" spans="6:8" ht="15.75" customHeight="1" x14ac:dyDescent="0.25">
      <c r="F641" s="305"/>
      <c r="H641" s="262"/>
    </row>
    <row r="642" spans="6:8" ht="15.75" customHeight="1" x14ac:dyDescent="0.25">
      <c r="F642" s="305"/>
      <c r="H642" s="262"/>
    </row>
    <row r="643" spans="6:8" ht="15.75" customHeight="1" x14ac:dyDescent="0.25">
      <c r="F643" s="305"/>
      <c r="H643" s="262"/>
    </row>
    <row r="644" spans="6:8" ht="15.75" customHeight="1" x14ac:dyDescent="0.25">
      <c r="F644" s="305"/>
      <c r="H644" s="262"/>
    </row>
    <row r="645" spans="6:8" ht="15.75" customHeight="1" x14ac:dyDescent="0.25">
      <c r="F645" s="305"/>
      <c r="H645" s="262"/>
    </row>
    <row r="646" spans="6:8" ht="15.75" customHeight="1" x14ac:dyDescent="0.25">
      <c r="F646" s="305"/>
      <c r="H646" s="262"/>
    </row>
    <row r="647" spans="6:8" ht="15.75" customHeight="1" x14ac:dyDescent="0.25">
      <c r="F647" s="305"/>
      <c r="H647" s="262"/>
    </row>
    <row r="648" spans="6:8" ht="15.75" customHeight="1" x14ac:dyDescent="0.25">
      <c r="F648" s="305"/>
      <c r="H648" s="262"/>
    </row>
    <row r="649" spans="6:8" ht="15.75" customHeight="1" x14ac:dyDescent="0.25">
      <c r="F649" s="305"/>
      <c r="H649" s="262"/>
    </row>
    <row r="650" spans="6:8" ht="15.75" customHeight="1" x14ac:dyDescent="0.25">
      <c r="F650" s="305"/>
      <c r="H650" s="262"/>
    </row>
    <row r="651" spans="6:8" ht="15.75" customHeight="1" x14ac:dyDescent="0.25">
      <c r="F651" s="305"/>
      <c r="H651" s="262"/>
    </row>
    <row r="652" spans="6:8" ht="15.75" customHeight="1" x14ac:dyDescent="0.25">
      <c r="F652" s="305"/>
      <c r="H652" s="262"/>
    </row>
    <row r="653" spans="6:8" ht="15.75" customHeight="1" x14ac:dyDescent="0.25">
      <c r="F653" s="305"/>
      <c r="H653" s="262"/>
    </row>
    <row r="654" spans="6:8" ht="15.75" customHeight="1" x14ac:dyDescent="0.25">
      <c r="F654" s="305"/>
      <c r="H654" s="262"/>
    </row>
    <row r="655" spans="6:8" ht="15.75" customHeight="1" x14ac:dyDescent="0.25">
      <c r="F655" s="305"/>
      <c r="H655" s="262"/>
    </row>
    <row r="656" spans="6:8" ht="15.75" customHeight="1" x14ac:dyDescent="0.25">
      <c r="F656" s="305"/>
      <c r="H656" s="262"/>
    </row>
    <row r="657" spans="6:8" ht="15.75" customHeight="1" x14ac:dyDescent="0.25">
      <c r="F657" s="305"/>
      <c r="H657" s="262"/>
    </row>
    <row r="658" spans="6:8" ht="15.75" customHeight="1" x14ac:dyDescent="0.25">
      <c r="F658" s="305"/>
      <c r="H658" s="262"/>
    </row>
    <row r="659" spans="6:8" ht="15.75" customHeight="1" x14ac:dyDescent="0.25">
      <c r="F659" s="305"/>
      <c r="H659" s="262"/>
    </row>
    <row r="660" spans="6:8" ht="15.75" customHeight="1" x14ac:dyDescent="0.25">
      <c r="F660" s="305"/>
      <c r="H660" s="262"/>
    </row>
    <row r="661" spans="6:8" ht="15.75" customHeight="1" x14ac:dyDescent="0.25">
      <c r="F661" s="305"/>
      <c r="H661" s="262"/>
    </row>
    <row r="662" spans="6:8" ht="15.75" customHeight="1" x14ac:dyDescent="0.25">
      <c r="F662" s="305"/>
      <c r="H662" s="262"/>
    </row>
    <row r="663" spans="6:8" ht="15.75" customHeight="1" x14ac:dyDescent="0.25">
      <c r="F663" s="305"/>
      <c r="H663" s="262"/>
    </row>
    <row r="664" spans="6:8" ht="15.75" customHeight="1" x14ac:dyDescent="0.25">
      <c r="F664" s="305"/>
      <c r="H664" s="262"/>
    </row>
    <row r="665" spans="6:8" ht="15.75" customHeight="1" x14ac:dyDescent="0.25">
      <c r="F665" s="305"/>
      <c r="H665" s="262"/>
    </row>
    <row r="666" spans="6:8" ht="15.75" customHeight="1" x14ac:dyDescent="0.25">
      <c r="F666" s="305"/>
      <c r="H666" s="262"/>
    </row>
    <row r="667" spans="6:8" ht="15.75" customHeight="1" x14ac:dyDescent="0.25">
      <c r="F667" s="305"/>
      <c r="H667" s="262"/>
    </row>
    <row r="668" spans="6:8" ht="15.75" customHeight="1" x14ac:dyDescent="0.25">
      <c r="F668" s="305"/>
      <c r="H668" s="262"/>
    </row>
    <row r="669" spans="6:8" ht="15.75" customHeight="1" x14ac:dyDescent="0.25">
      <c r="F669" s="305"/>
      <c r="H669" s="262"/>
    </row>
    <row r="670" spans="6:8" ht="15.75" customHeight="1" x14ac:dyDescent="0.25">
      <c r="F670" s="305"/>
      <c r="H670" s="262"/>
    </row>
    <row r="671" spans="6:8" ht="15.75" customHeight="1" x14ac:dyDescent="0.25">
      <c r="F671" s="305"/>
      <c r="H671" s="262"/>
    </row>
    <row r="672" spans="6:8" ht="15.75" customHeight="1" x14ac:dyDescent="0.25">
      <c r="F672" s="305"/>
      <c r="H672" s="262"/>
    </row>
    <row r="673" spans="6:8" ht="15.75" customHeight="1" x14ac:dyDescent="0.25">
      <c r="F673" s="305"/>
      <c r="H673" s="262"/>
    </row>
    <row r="674" spans="6:8" ht="15.75" customHeight="1" x14ac:dyDescent="0.25">
      <c r="F674" s="305"/>
      <c r="H674" s="262"/>
    </row>
    <row r="675" spans="6:8" ht="15.75" customHeight="1" x14ac:dyDescent="0.25">
      <c r="F675" s="305"/>
      <c r="H675" s="262"/>
    </row>
    <row r="676" spans="6:8" ht="15.75" customHeight="1" x14ac:dyDescent="0.25">
      <c r="F676" s="305"/>
      <c r="H676" s="262"/>
    </row>
    <row r="677" spans="6:8" ht="15.75" customHeight="1" x14ac:dyDescent="0.25">
      <c r="F677" s="305"/>
      <c r="H677" s="262"/>
    </row>
    <row r="678" spans="6:8" ht="15.75" customHeight="1" x14ac:dyDescent="0.25">
      <c r="F678" s="305"/>
      <c r="H678" s="262"/>
    </row>
    <row r="679" spans="6:8" ht="15.75" customHeight="1" x14ac:dyDescent="0.25">
      <c r="F679" s="305"/>
      <c r="H679" s="262"/>
    </row>
    <row r="680" spans="6:8" ht="15.75" customHeight="1" x14ac:dyDescent="0.25">
      <c r="F680" s="305"/>
      <c r="H680" s="262"/>
    </row>
    <row r="681" spans="6:8" ht="15.75" customHeight="1" x14ac:dyDescent="0.25">
      <c r="F681" s="305"/>
      <c r="H681" s="262"/>
    </row>
    <row r="682" spans="6:8" ht="15.75" customHeight="1" x14ac:dyDescent="0.25">
      <c r="F682" s="305"/>
      <c r="H682" s="262"/>
    </row>
    <row r="683" spans="6:8" ht="15.75" customHeight="1" x14ac:dyDescent="0.25">
      <c r="F683" s="305"/>
      <c r="H683" s="262"/>
    </row>
    <row r="684" spans="6:8" ht="15.75" customHeight="1" x14ac:dyDescent="0.25">
      <c r="F684" s="305"/>
      <c r="H684" s="262"/>
    </row>
    <row r="685" spans="6:8" ht="15.75" customHeight="1" x14ac:dyDescent="0.25">
      <c r="F685" s="305"/>
      <c r="H685" s="262"/>
    </row>
    <row r="686" spans="6:8" ht="15.75" customHeight="1" x14ac:dyDescent="0.25">
      <c r="F686" s="305"/>
      <c r="H686" s="262"/>
    </row>
    <row r="687" spans="6:8" ht="15.75" customHeight="1" x14ac:dyDescent="0.25">
      <c r="F687" s="305"/>
      <c r="H687" s="262"/>
    </row>
    <row r="688" spans="6:8" ht="15.75" customHeight="1" x14ac:dyDescent="0.25">
      <c r="F688" s="305"/>
      <c r="H688" s="262"/>
    </row>
    <row r="689" spans="6:8" ht="15.75" customHeight="1" x14ac:dyDescent="0.25">
      <c r="F689" s="305"/>
      <c r="H689" s="262"/>
    </row>
    <row r="690" spans="6:8" ht="15.75" customHeight="1" x14ac:dyDescent="0.25">
      <c r="F690" s="305"/>
      <c r="H690" s="262"/>
    </row>
    <row r="691" spans="6:8" ht="15.75" customHeight="1" x14ac:dyDescent="0.25">
      <c r="F691" s="305"/>
      <c r="H691" s="262"/>
    </row>
    <row r="692" spans="6:8" ht="15.75" customHeight="1" x14ac:dyDescent="0.25">
      <c r="F692" s="305"/>
      <c r="H692" s="262"/>
    </row>
    <row r="693" spans="6:8" ht="15.75" customHeight="1" x14ac:dyDescent="0.25">
      <c r="F693" s="305"/>
      <c r="H693" s="262"/>
    </row>
    <row r="694" spans="6:8" ht="15.75" customHeight="1" x14ac:dyDescent="0.25">
      <c r="F694" s="305"/>
      <c r="H694" s="262"/>
    </row>
    <row r="695" spans="6:8" ht="15.75" customHeight="1" x14ac:dyDescent="0.25">
      <c r="F695" s="305"/>
      <c r="H695" s="262"/>
    </row>
    <row r="696" spans="6:8" ht="15.75" customHeight="1" x14ac:dyDescent="0.25">
      <c r="F696" s="305"/>
      <c r="H696" s="262"/>
    </row>
    <row r="697" spans="6:8" ht="15.75" customHeight="1" x14ac:dyDescent="0.25">
      <c r="F697" s="305"/>
      <c r="H697" s="262"/>
    </row>
    <row r="698" spans="6:8" ht="15.75" customHeight="1" x14ac:dyDescent="0.25">
      <c r="F698" s="305"/>
      <c r="H698" s="262"/>
    </row>
    <row r="699" spans="6:8" ht="15.75" customHeight="1" x14ac:dyDescent="0.25">
      <c r="F699" s="305"/>
      <c r="H699" s="262"/>
    </row>
    <row r="700" spans="6:8" ht="15.75" customHeight="1" x14ac:dyDescent="0.25">
      <c r="F700" s="305"/>
      <c r="H700" s="262"/>
    </row>
    <row r="701" spans="6:8" ht="15.75" customHeight="1" x14ac:dyDescent="0.25">
      <c r="F701" s="305"/>
      <c r="H701" s="262"/>
    </row>
    <row r="702" spans="6:8" ht="15.75" customHeight="1" x14ac:dyDescent="0.25">
      <c r="F702" s="305"/>
      <c r="H702" s="262"/>
    </row>
    <row r="703" spans="6:8" ht="15.75" customHeight="1" x14ac:dyDescent="0.25">
      <c r="F703" s="305"/>
      <c r="H703" s="262"/>
    </row>
    <row r="704" spans="6:8" ht="15.75" customHeight="1" x14ac:dyDescent="0.25">
      <c r="F704" s="305"/>
      <c r="H704" s="262"/>
    </row>
    <row r="705" spans="6:8" ht="15.75" customHeight="1" x14ac:dyDescent="0.25">
      <c r="F705" s="305"/>
      <c r="H705" s="262"/>
    </row>
    <row r="706" spans="6:8" ht="15.75" customHeight="1" x14ac:dyDescent="0.25">
      <c r="F706" s="305"/>
      <c r="H706" s="262"/>
    </row>
    <row r="707" spans="6:8" ht="15.75" customHeight="1" x14ac:dyDescent="0.25">
      <c r="F707" s="305"/>
      <c r="H707" s="262"/>
    </row>
    <row r="708" spans="6:8" ht="15.75" customHeight="1" x14ac:dyDescent="0.25">
      <c r="F708" s="305"/>
      <c r="H708" s="262"/>
    </row>
    <row r="709" spans="6:8" ht="15.75" customHeight="1" x14ac:dyDescent="0.25">
      <c r="F709" s="305"/>
      <c r="H709" s="262"/>
    </row>
    <row r="710" spans="6:8" ht="15.75" customHeight="1" x14ac:dyDescent="0.25">
      <c r="F710" s="305"/>
      <c r="H710" s="262"/>
    </row>
    <row r="711" spans="6:8" ht="15.75" customHeight="1" x14ac:dyDescent="0.25">
      <c r="F711" s="305"/>
      <c r="H711" s="262"/>
    </row>
    <row r="712" spans="6:8" ht="15.75" customHeight="1" x14ac:dyDescent="0.25">
      <c r="F712" s="305"/>
      <c r="H712" s="262"/>
    </row>
    <row r="713" spans="6:8" ht="15.75" customHeight="1" x14ac:dyDescent="0.25">
      <c r="F713" s="305"/>
      <c r="H713" s="262"/>
    </row>
    <row r="714" spans="6:8" ht="15.75" customHeight="1" x14ac:dyDescent="0.25">
      <c r="F714" s="305"/>
      <c r="H714" s="262"/>
    </row>
    <row r="715" spans="6:8" ht="15.75" customHeight="1" x14ac:dyDescent="0.25">
      <c r="F715" s="305"/>
      <c r="H715" s="262"/>
    </row>
    <row r="716" spans="6:8" ht="15.75" customHeight="1" x14ac:dyDescent="0.25">
      <c r="F716" s="305"/>
      <c r="H716" s="262"/>
    </row>
    <row r="717" spans="6:8" ht="15.75" customHeight="1" x14ac:dyDescent="0.25">
      <c r="F717" s="305"/>
      <c r="H717" s="262"/>
    </row>
    <row r="718" spans="6:8" ht="15.75" customHeight="1" x14ac:dyDescent="0.25">
      <c r="F718" s="305"/>
      <c r="H718" s="262"/>
    </row>
    <row r="719" spans="6:8" ht="15.75" customHeight="1" x14ac:dyDescent="0.25">
      <c r="F719" s="305"/>
      <c r="H719" s="262"/>
    </row>
    <row r="720" spans="6:8" ht="15.75" customHeight="1" x14ac:dyDescent="0.25">
      <c r="F720" s="305"/>
      <c r="H720" s="262"/>
    </row>
    <row r="721" spans="6:8" ht="15.75" customHeight="1" x14ac:dyDescent="0.25">
      <c r="F721" s="305"/>
      <c r="H721" s="262"/>
    </row>
    <row r="722" spans="6:8" ht="15.75" customHeight="1" x14ac:dyDescent="0.25">
      <c r="F722" s="305"/>
      <c r="H722" s="262"/>
    </row>
    <row r="723" spans="6:8" ht="15.75" customHeight="1" x14ac:dyDescent="0.25">
      <c r="F723" s="305"/>
      <c r="H723" s="262"/>
    </row>
    <row r="724" spans="6:8" ht="15.75" customHeight="1" x14ac:dyDescent="0.25">
      <c r="F724" s="305"/>
      <c r="H724" s="262"/>
    </row>
    <row r="725" spans="6:8" ht="15.75" customHeight="1" x14ac:dyDescent="0.25">
      <c r="F725" s="305"/>
      <c r="H725" s="262"/>
    </row>
    <row r="726" spans="6:8" ht="15.75" customHeight="1" x14ac:dyDescent="0.25">
      <c r="F726" s="305"/>
      <c r="H726" s="262"/>
    </row>
    <row r="727" spans="6:8" ht="15.75" customHeight="1" x14ac:dyDescent="0.25">
      <c r="F727" s="305"/>
      <c r="H727" s="262"/>
    </row>
    <row r="728" spans="6:8" ht="15.75" customHeight="1" x14ac:dyDescent="0.25">
      <c r="F728" s="305"/>
      <c r="H728" s="262"/>
    </row>
    <row r="729" spans="6:8" ht="15.75" customHeight="1" x14ac:dyDescent="0.25">
      <c r="F729" s="305"/>
      <c r="H729" s="262"/>
    </row>
    <row r="730" spans="6:8" ht="15.75" customHeight="1" x14ac:dyDescent="0.25">
      <c r="F730" s="305"/>
      <c r="H730" s="262"/>
    </row>
    <row r="731" spans="6:8" ht="15.75" customHeight="1" x14ac:dyDescent="0.25">
      <c r="F731" s="305"/>
      <c r="H731" s="262"/>
    </row>
    <row r="732" spans="6:8" ht="15.75" customHeight="1" x14ac:dyDescent="0.25">
      <c r="F732" s="305"/>
      <c r="H732" s="262"/>
    </row>
    <row r="733" spans="6:8" ht="15.75" customHeight="1" x14ac:dyDescent="0.25">
      <c r="F733" s="305"/>
      <c r="H733" s="262"/>
    </row>
    <row r="734" spans="6:8" ht="15.75" customHeight="1" x14ac:dyDescent="0.25">
      <c r="F734" s="305"/>
      <c r="H734" s="262"/>
    </row>
    <row r="735" spans="6:8" ht="15.75" customHeight="1" x14ac:dyDescent="0.25">
      <c r="F735" s="305"/>
      <c r="H735" s="262"/>
    </row>
    <row r="736" spans="6:8" ht="15.75" customHeight="1" x14ac:dyDescent="0.25">
      <c r="F736" s="305"/>
      <c r="H736" s="262"/>
    </row>
    <row r="737" spans="6:8" ht="15.75" customHeight="1" x14ac:dyDescent="0.25">
      <c r="F737" s="305"/>
      <c r="H737" s="262"/>
    </row>
    <row r="738" spans="6:8" ht="15.75" customHeight="1" x14ac:dyDescent="0.25">
      <c r="F738" s="305"/>
      <c r="H738" s="262"/>
    </row>
    <row r="739" spans="6:8" ht="15.75" customHeight="1" x14ac:dyDescent="0.25">
      <c r="F739" s="305"/>
      <c r="H739" s="262"/>
    </row>
    <row r="740" spans="6:8" ht="15.75" customHeight="1" x14ac:dyDescent="0.25">
      <c r="F740" s="305"/>
      <c r="H740" s="262"/>
    </row>
    <row r="741" spans="6:8" ht="15.75" customHeight="1" x14ac:dyDescent="0.25">
      <c r="F741" s="305"/>
      <c r="H741" s="262"/>
    </row>
    <row r="742" spans="6:8" ht="15.75" customHeight="1" x14ac:dyDescent="0.25">
      <c r="F742" s="305"/>
      <c r="H742" s="262"/>
    </row>
    <row r="743" spans="6:8" ht="15.75" customHeight="1" x14ac:dyDescent="0.25">
      <c r="F743" s="305"/>
      <c r="H743" s="262"/>
    </row>
    <row r="744" spans="6:8" ht="15.75" customHeight="1" x14ac:dyDescent="0.25">
      <c r="F744" s="305"/>
      <c r="H744" s="262"/>
    </row>
    <row r="745" spans="6:8" ht="15.75" customHeight="1" x14ac:dyDescent="0.25">
      <c r="F745" s="305"/>
      <c r="H745" s="262"/>
    </row>
    <row r="746" spans="6:8" ht="15.75" customHeight="1" x14ac:dyDescent="0.25">
      <c r="F746" s="305"/>
      <c r="H746" s="262"/>
    </row>
    <row r="747" spans="6:8" ht="15.75" customHeight="1" x14ac:dyDescent="0.25">
      <c r="F747" s="305"/>
      <c r="H747" s="262"/>
    </row>
    <row r="748" spans="6:8" ht="15.75" customHeight="1" x14ac:dyDescent="0.25">
      <c r="F748" s="305"/>
      <c r="H748" s="262"/>
    </row>
    <row r="749" spans="6:8" ht="15.75" customHeight="1" x14ac:dyDescent="0.25">
      <c r="F749" s="305"/>
      <c r="H749" s="262"/>
    </row>
    <row r="750" spans="6:8" ht="15.75" customHeight="1" x14ac:dyDescent="0.25">
      <c r="F750" s="305"/>
      <c r="H750" s="262"/>
    </row>
    <row r="751" spans="6:8" ht="15.75" customHeight="1" x14ac:dyDescent="0.25">
      <c r="F751" s="305"/>
      <c r="H751" s="262"/>
    </row>
    <row r="752" spans="6:8" ht="15.75" customHeight="1" x14ac:dyDescent="0.25">
      <c r="F752" s="305"/>
      <c r="H752" s="262"/>
    </row>
    <row r="753" spans="6:8" ht="15.75" customHeight="1" x14ac:dyDescent="0.25">
      <c r="F753" s="305"/>
      <c r="H753" s="262"/>
    </row>
    <row r="754" spans="6:8" ht="15.75" customHeight="1" x14ac:dyDescent="0.25">
      <c r="F754" s="305"/>
      <c r="H754" s="262"/>
    </row>
    <row r="755" spans="6:8" ht="15.75" customHeight="1" x14ac:dyDescent="0.25">
      <c r="F755" s="305"/>
      <c r="H755" s="262"/>
    </row>
    <row r="756" spans="6:8" ht="15.75" customHeight="1" x14ac:dyDescent="0.25">
      <c r="F756" s="305"/>
      <c r="H756" s="262"/>
    </row>
    <row r="757" spans="6:8" ht="15.75" customHeight="1" x14ac:dyDescent="0.25">
      <c r="F757" s="305"/>
      <c r="H757" s="262"/>
    </row>
    <row r="758" spans="6:8" ht="15.75" customHeight="1" x14ac:dyDescent="0.25">
      <c r="F758" s="305"/>
      <c r="H758" s="262"/>
    </row>
    <row r="759" spans="6:8" ht="15.75" customHeight="1" x14ac:dyDescent="0.25">
      <c r="F759" s="305"/>
      <c r="H759" s="262"/>
    </row>
    <row r="760" spans="6:8" ht="15.75" customHeight="1" x14ac:dyDescent="0.25">
      <c r="F760" s="305"/>
      <c r="H760" s="262"/>
    </row>
    <row r="761" spans="6:8" ht="15.75" customHeight="1" x14ac:dyDescent="0.25">
      <c r="F761" s="305"/>
      <c r="H761" s="262"/>
    </row>
    <row r="762" spans="6:8" ht="15.75" customHeight="1" x14ac:dyDescent="0.25">
      <c r="F762" s="305"/>
      <c r="H762" s="262"/>
    </row>
    <row r="763" spans="6:8" ht="15.75" customHeight="1" x14ac:dyDescent="0.25">
      <c r="F763" s="305"/>
      <c r="H763" s="262"/>
    </row>
    <row r="764" spans="6:8" ht="15.75" customHeight="1" x14ac:dyDescent="0.25">
      <c r="F764" s="305"/>
      <c r="H764" s="262"/>
    </row>
    <row r="765" spans="6:8" ht="15.75" customHeight="1" x14ac:dyDescent="0.25">
      <c r="F765" s="305"/>
      <c r="H765" s="262"/>
    </row>
    <row r="766" spans="6:8" ht="15.75" customHeight="1" x14ac:dyDescent="0.25">
      <c r="F766" s="305"/>
      <c r="H766" s="262"/>
    </row>
    <row r="767" spans="6:8" ht="15.75" customHeight="1" x14ac:dyDescent="0.25">
      <c r="F767" s="305"/>
      <c r="H767" s="262"/>
    </row>
    <row r="768" spans="6:8" ht="15.75" customHeight="1" x14ac:dyDescent="0.25">
      <c r="F768" s="305"/>
      <c r="H768" s="262"/>
    </row>
    <row r="769" spans="6:8" ht="15.75" customHeight="1" x14ac:dyDescent="0.25">
      <c r="F769" s="305"/>
      <c r="H769" s="262"/>
    </row>
    <row r="770" spans="6:8" ht="15.75" customHeight="1" x14ac:dyDescent="0.25">
      <c r="F770" s="305"/>
      <c r="H770" s="262"/>
    </row>
    <row r="771" spans="6:8" ht="15.75" customHeight="1" x14ac:dyDescent="0.25">
      <c r="F771" s="305"/>
      <c r="H771" s="262"/>
    </row>
    <row r="772" spans="6:8" ht="15.75" customHeight="1" x14ac:dyDescent="0.25">
      <c r="F772" s="305"/>
      <c r="H772" s="262"/>
    </row>
    <row r="773" spans="6:8" ht="15.75" customHeight="1" x14ac:dyDescent="0.25">
      <c r="F773" s="305"/>
      <c r="H773" s="262"/>
    </row>
    <row r="774" spans="6:8" ht="15.75" customHeight="1" x14ac:dyDescent="0.25">
      <c r="F774" s="305"/>
      <c r="H774" s="262"/>
    </row>
    <row r="775" spans="6:8" ht="15.75" customHeight="1" x14ac:dyDescent="0.25">
      <c r="F775" s="305"/>
      <c r="H775" s="262"/>
    </row>
    <row r="776" spans="6:8" ht="15.75" customHeight="1" x14ac:dyDescent="0.25">
      <c r="F776" s="305"/>
      <c r="H776" s="262"/>
    </row>
    <row r="777" spans="6:8" ht="15.75" customHeight="1" x14ac:dyDescent="0.25">
      <c r="F777" s="305"/>
      <c r="H777" s="262"/>
    </row>
    <row r="778" spans="6:8" ht="15.75" customHeight="1" x14ac:dyDescent="0.25">
      <c r="F778" s="305"/>
      <c r="H778" s="262"/>
    </row>
    <row r="779" spans="6:8" ht="15.75" customHeight="1" x14ac:dyDescent="0.25">
      <c r="F779" s="305"/>
      <c r="H779" s="262"/>
    </row>
    <row r="780" spans="6:8" ht="15.75" customHeight="1" x14ac:dyDescent="0.25">
      <c r="F780" s="305"/>
      <c r="H780" s="262"/>
    </row>
    <row r="781" spans="6:8" ht="15.75" customHeight="1" x14ac:dyDescent="0.25">
      <c r="F781" s="305"/>
      <c r="H781" s="262"/>
    </row>
    <row r="782" spans="6:8" ht="15.75" customHeight="1" x14ac:dyDescent="0.25">
      <c r="F782" s="305"/>
      <c r="H782" s="262"/>
    </row>
    <row r="783" spans="6:8" ht="15.75" customHeight="1" x14ac:dyDescent="0.25">
      <c r="F783" s="305"/>
      <c r="H783" s="262"/>
    </row>
    <row r="784" spans="6:8" ht="15.75" customHeight="1" x14ac:dyDescent="0.25">
      <c r="F784" s="305"/>
      <c r="H784" s="262"/>
    </row>
    <row r="785" spans="6:8" ht="15.75" customHeight="1" x14ac:dyDescent="0.25">
      <c r="F785" s="305"/>
      <c r="H785" s="262"/>
    </row>
    <row r="786" spans="6:8" ht="15.75" customHeight="1" x14ac:dyDescent="0.25">
      <c r="F786" s="305"/>
      <c r="H786" s="262"/>
    </row>
    <row r="787" spans="6:8" ht="15.75" customHeight="1" x14ac:dyDescent="0.25">
      <c r="F787" s="305"/>
      <c r="H787" s="262"/>
    </row>
    <row r="788" spans="6:8" ht="15.75" customHeight="1" x14ac:dyDescent="0.25">
      <c r="F788" s="305"/>
      <c r="H788" s="262"/>
    </row>
    <row r="789" spans="6:8" ht="15.75" customHeight="1" x14ac:dyDescent="0.25">
      <c r="F789" s="305"/>
      <c r="H789" s="262"/>
    </row>
    <row r="790" spans="6:8" ht="15.75" customHeight="1" x14ac:dyDescent="0.25">
      <c r="F790" s="305"/>
      <c r="H790" s="262"/>
    </row>
    <row r="791" spans="6:8" ht="15.75" customHeight="1" x14ac:dyDescent="0.25">
      <c r="F791" s="305"/>
      <c r="H791" s="262"/>
    </row>
    <row r="792" spans="6:8" ht="15.75" customHeight="1" x14ac:dyDescent="0.25">
      <c r="F792" s="305"/>
      <c r="H792" s="262"/>
    </row>
    <row r="793" spans="6:8" ht="15.75" customHeight="1" x14ac:dyDescent="0.25">
      <c r="F793" s="305"/>
      <c r="H793" s="262"/>
    </row>
    <row r="794" spans="6:8" ht="15.75" customHeight="1" x14ac:dyDescent="0.25">
      <c r="F794" s="305"/>
      <c r="H794" s="262"/>
    </row>
    <row r="795" spans="6:8" ht="15.75" customHeight="1" x14ac:dyDescent="0.25">
      <c r="F795" s="305"/>
      <c r="H795" s="262"/>
    </row>
    <row r="796" spans="6:8" ht="15.75" customHeight="1" x14ac:dyDescent="0.25">
      <c r="F796" s="305"/>
      <c r="H796" s="262"/>
    </row>
    <row r="797" spans="6:8" ht="15.75" customHeight="1" x14ac:dyDescent="0.25">
      <c r="F797" s="305"/>
      <c r="H797" s="262"/>
    </row>
    <row r="798" spans="6:8" ht="15.75" customHeight="1" x14ac:dyDescent="0.25">
      <c r="F798" s="305"/>
      <c r="H798" s="262"/>
    </row>
    <row r="799" spans="6:8" ht="15.75" customHeight="1" x14ac:dyDescent="0.25">
      <c r="F799" s="305"/>
      <c r="H799" s="262"/>
    </row>
    <row r="800" spans="6:8" ht="15.75" customHeight="1" x14ac:dyDescent="0.25">
      <c r="F800" s="305"/>
      <c r="H800" s="262"/>
    </row>
    <row r="801" spans="6:8" ht="15.75" customHeight="1" x14ac:dyDescent="0.25">
      <c r="F801" s="305"/>
      <c r="H801" s="262"/>
    </row>
    <row r="802" spans="6:8" ht="15.75" customHeight="1" x14ac:dyDescent="0.25">
      <c r="F802" s="305"/>
      <c r="H802" s="262"/>
    </row>
    <row r="803" spans="6:8" ht="15.75" customHeight="1" x14ac:dyDescent="0.25">
      <c r="F803" s="305"/>
      <c r="H803" s="262"/>
    </row>
    <row r="804" spans="6:8" ht="15.75" customHeight="1" x14ac:dyDescent="0.25">
      <c r="F804" s="305"/>
      <c r="H804" s="262"/>
    </row>
    <row r="805" spans="6:8" ht="15.75" customHeight="1" x14ac:dyDescent="0.25">
      <c r="F805" s="305"/>
      <c r="H805" s="262"/>
    </row>
    <row r="806" spans="6:8" ht="15.75" customHeight="1" x14ac:dyDescent="0.25">
      <c r="F806" s="305"/>
      <c r="H806" s="262"/>
    </row>
    <row r="807" spans="6:8" ht="15.75" customHeight="1" x14ac:dyDescent="0.25">
      <c r="F807" s="305"/>
      <c r="H807" s="262"/>
    </row>
    <row r="808" spans="6:8" ht="15.75" customHeight="1" x14ac:dyDescent="0.25">
      <c r="F808" s="305"/>
      <c r="H808" s="262"/>
    </row>
    <row r="809" spans="6:8" ht="15.75" customHeight="1" x14ac:dyDescent="0.25">
      <c r="F809" s="305"/>
      <c r="H809" s="262"/>
    </row>
    <row r="810" spans="6:8" ht="15.75" customHeight="1" x14ac:dyDescent="0.25">
      <c r="F810" s="305"/>
      <c r="H810" s="262"/>
    </row>
    <row r="811" spans="6:8" ht="15.75" customHeight="1" x14ac:dyDescent="0.25">
      <c r="F811" s="305"/>
      <c r="H811" s="262"/>
    </row>
    <row r="812" spans="6:8" ht="15.75" customHeight="1" x14ac:dyDescent="0.25">
      <c r="F812" s="305"/>
      <c r="H812" s="262"/>
    </row>
    <row r="813" spans="6:8" ht="15.75" customHeight="1" x14ac:dyDescent="0.25">
      <c r="F813" s="305"/>
      <c r="H813" s="262"/>
    </row>
    <row r="814" spans="6:8" ht="15.75" customHeight="1" x14ac:dyDescent="0.25">
      <c r="F814" s="305"/>
      <c r="H814" s="262"/>
    </row>
    <row r="815" spans="6:8" ht="15.75" customHeight="1" x14ac:dyDescent="0.25">
      <c r="F815" s="305"/>
      <c r="H815" s="262"/>
    </row>
    <row r="816" spans="6:8" ht="15.75" customHeight="1" x14ac:dyDescent="0.25">
      <c r="F816" s="305"/>
      <c r="H816" s="262"/>
    </row>
    <row r="817" spans="6:8" ht="15.75" customHeight="1" x14ac:dyDescent="0.25">
      <c r="F817" s="305"/>
      <c r="H817" s="262"/>
    </row>
    <row r="818" spans="6:8" ht="15.75" customHeight="1" x14ac:dyDescent="0.25">
      <c r="F818" s="305"/>
      <c r="H818" s="262"/>
    </row>
    <row r="819" spans="6:8" ht="15.75" customHeight="1" x14ac:dyDescent="0.25">
      <c r="F819" s="305"/>
      <c r="H819" s="262"/>
    </row>
    <row r="820" spans="6:8" ht="15.75" customHeight="1" x14ac:dyDescent="0.25">
      <c r="F820" s="305"/>
      <c r="H820" s="262"/>
    </row>
    <row r="821" spans="6:8" ht="15.75" customHeight="1" x14ac:dyDescent="0.25">
      <c r="F821" s="305"/>
      <c r="H821" s="262"/>
    </row>
    <row r="822" spans="6:8" ht="15.75" customHeight="1" x14ac:dyDescent="0.25">
      <c r="F822" s="305"/>
      <c r="H822" s="262"/>
    </row>
    <row r="823" spans="6:8" ht="15.75" customHeight="1" x14ac:dyDescent="0.25">
      <c r="F823" s="305"/>
      <c r="H823" s="262"/>
    </row>
    <row r="824" spans="6:8" ht="15.75" customHeight="1" x14ac:dyDescent="0.25">
      <c r="F824" s="305"/>
      <c r="H824" s="262"/>
    </row>
    <row r="825" spans="6:8" ht="15.75" customHeight="1" x14ac:dyDescent="0.25">
      <c r="F825" s="305"/>
      <c r="H825" s="262"/>
    </row>
    <row r="826" spans="6:8" ht="15.75" customHeight="1" x14ac:dyDescent="0.25">
      <c r="F826" s="305"/>
      <c r="H826" s="262"/>
    </row>
    <row r="827" spans="6:8" ht="15.75" customHeight="1" x14ac:dyDescent="0.25">
      <c r="F827" s="305"/>
      <c r="H827" s="262"/>
    </row>
    <row r="828" spans="6:8" ht="15.75" customHeight="1" x14ac:dyDescent="0.25">
      <c r="F828" s="305"/>
      <c r="H828" s="262"/>
    </row>
    <row r="829" spans="6:8" ht="15.75" customHeight="1" x14ac:dyDescent="0.25">
      <c r="F829" s="305"/>
      <c r="H829" s="262"/>
    </row>
    <row r="830" spans="6:8" ht="15.75" customHeight="1" x14ac:dyDescent="0.25">
      <c r="F830" s="305"/>
      <c r="H830" s="262"/>
    </row>
    <row r="831" spans="6:8" ht="15.75" customHeight="1" x14ac:dyDescent="0.25">
      <c r="F831" s="305"/>
      <c r="H831" s="262"/>
    </row>
    <row r="832" spans="6:8" ht="15.75" customHeight="1" x14ac:dyDescent="0.25">
      <c r="F832" s="305"/>
      <c r="H832" s="262"/>
    </row>
    <row r="833" spans="6:8" ht="15.75" customHeight="1" x14ac:dyDescent="0.25">
      <c r="F833" s="305"/>
      <c r="H833" s="262"/>
    </row>
    <row r="834" spans="6:8" ht="15.75" customHeight="1" x14ac:dyDescent="0.25">
      <c r="F834" s="305"/>
      <c r="H834" s="262"/>
    </row>
    <row r="835" spans="6:8" ht="15.75" customHeight="1" x14ac:dyDescent="0.25">
      <c r="F835" s="305"/>
      <c r="H835" s="262"/>
    </row>
    <row r="836" spans="6:8" ht="15.75" customHeight="1" x14ac:dyDescent="0.25">
      <c r="F836" s="305"/>
      <c r="H836" s="262"/>
    </row>
    <row r="837" spans="6:8" ht="15.75" customHeight="1" x14ac:dyDescent="0.25">
      <c r="F837" s="305"/>
      <c r="H837" s="262"/>
    </row>
    <row r="838" spans="6:8" ht="15.75" customHeight="1" x14ac:dyDescent="0.25">
      <c r="F838" s="305"/>
      <c r="H838" s="262"/>
    </row>
    <row r="839" spans="6:8" ht="15.75" customHeight="1" x14ac:dyDescent="0.25">
      <c r="F839" s="305"/>
      <c r="H839" s="262"/>
    </row>
    <row r="840" spans="6:8" ht="15.75" customHeight="1" x14ac:dyDescent="0.25">
      <c r="F840" s="305"/>
      <c r="H840" s="262"/>
    </row>
    <row r="841" spans="6:8" ht="15.75" customHeight="1" x14ac:dyDescent="0.25">
      <c r="F841" s="305"/>
      <c r="H841" s="262"/>
    </row>
    <row r="842" spans="6:8" ht="15.75" customHeight="1" x14ac:dyDescent="0.25">
      <c r="F842" s="305"/>
      <c r="H842" s="262"/>
    </row>
    <row r="843" spans="6:8" ht="15.75" customHeight="1" x14ac:dyDescent="0.25">
      <c r="F843" s="305"/>
      <c r="H843" s="262"/>
    </row>
    <row r="844" spans="6:8" ht="15.75" customHeight="1" x14ac:dyDescent="0.25">
      <c r="F844" s="305"/>
      <c r="H844" s="262"/>
    </row>
    <row r="845" spans="6:8" ht="15.75" customHeight="1" x14ac:dyDescent="0.25">
      <c r="F845" s="305"/>
      <c r="H845" s="262"/>
    </row>
    <row r="846" spans="6:8" ht="15.75" customHeight="1" x14ac:dyDescent="0.25">
      <c r="F846" s="305"/>
      <c r="H846" s="262"/>
    </row>
    <row r="847" spans="6:8" ht="15.75" customHeight="1" x14ac:dyDescent="0.25">
      <c r="F847" s="305"/>
      <c r="H847" s="262"/>
    </row>
    <row r="848" spans="6:8" ht="15.75" customHeight="1" x14ac:dyDescent="0.25">
      <c r="F848" s="305"/>
      <c r="H848" s="262"/>
    </row>
    <row r="849" spans="6:8" ht="15.75" customHeight="1" x14ac:dyDescent="0.25">
      <c r="F849" s="305"/>
      <c r="H849" s="262"/>
    </row>
    <row r="850" spans="6:8" ht="15.75" customHeight="1" x14ac:dyDescent="0.25">
      <c r="F850" s="305"/>
      <c r="H850" s="262"/>
    </row>
    <row r="851" spans="6:8" ht="15.75" customHeight="1" x14ac:dyDescent="0.25">
      <c r="F851" s="305"/>
      <c r="H851" s="262"/>
    </row>
    <row r="852" spans="6:8" ht="15.75" customHeight="1" x14ac:dyDescent="0.25">
      <c r="F852" s="305"/>
      <c r="H852" s="262"/>
    </row>
    <row r="853" spans="6:8" ht="15.75" customHeight="1" x14ac:dyDescent="0.25">
      <c r="F853" s="305"/>
      <c r="H853" s="262"/>
    </row>
    <row r="854" spans="6:8" ht="15.75" customHeight="1" x14ac:dyDescent="0.25">
      <c r="F854" s="305"/>
      <c r="H854" s="262"/>
    </row>
    <row r="855" spans="6:8" ht="15.75" customHeight="1" x14ac:dyDescent="0.25">
      <c r="F855" s="305"/>
      <c r="H855" s="262"/>
    </row>
    <row r="856" spans="6:8" ht="15.75" customHeight="1" x14ac:dyDescent="0.25">
      <c r="F856" s="305"/>
      <c r="H856" s="262"/>
    </row>
    <row r="857" spans="6:8" ht="15.75" customHeight="1" x14ac:dyDescent="0.25">
      <c r="F857" s="305"/>
      <c r="H857" s="262"/>
    </row>
    <row r="858" spans="6:8" ht="15.75" customHeight="1" x14ac:dyDescent="0.25">
      <c r="F858" s="305"/>
      <c r="H858" s="262"/>
    </row>
    <row r="859" spans="6:8" ht="15.75" customHeight="1" x14ac:dyDescent="0.25">
      <c r="F859" s="305"/>
      <c r="H859" s="262"/>
    </row>
    <row r="860" spans="6:8" ht="15.75" customHeight="1" x14ac:dyDescent="0.25">
      <c r="F860" s="305"/>
      <c r="H860" s="262"/>
    </row>
    <row r="861" spans="6:8" ht="15.75" customHeight="1" x14ac:dyDescent="0.25">
      <c r="F861" s="305"/>
      <c r="H861" s="262"/>
    </row>
    <row r="862" spans="6:8" ht="15.75" customHeight="1" x14ac:dyDescent="0.25">
      <c r="F862" s="305"/>
      <c r="H862" s="262"/>
    </row>
    <row r="863" spans="6:8" ht="15.75" customHeight="1" x14ac:dyDescent="0.25">
      <c r="F863" s="305"/>
      <c r="H863" s="262"/>
    </row>
    <row r="864" spans="6:8" ht="15.75" customHeight="1" x14ac:dyDescent="0.25">
      <c r="F864" s="305"/>
      <c r="H864" s="262"/>
    </row>
    <row r="865" spans="6:8" ht="15.75" customHeight="1" x14ac:dyDescent="0.25">
      <c r="F865" s="305"/>
      <c r="H865" s="262"/>
    </row>
    <row r="866" spans="6:8" ht="15.75" customHeight="1" x14ac:dyDescent="0.25">
      <c r="F866" s="305"/>
      <c r="H866" s="262"/>
    </row>
    <row r="867" spans="6:8" ht="15.75" customHeight="1" x14ac:dyDescent="0.25">
      <c r="F867" s="305"/>
      <c r="H867" s="262"/>
    </row>
    <row r="868" spans="6:8" ht="15.75" customHeight="1" x14ac:dyDescent="0.25">
      <c r="F868" s="305"/>
      <c r="H868" s="262"/>
    </row>
    <row r="869" spans="6:8" ht="15.75" customHeight="1" x14ac:dyDescent="0.25">
      <c r="F869" s="305"/>
      <c r="H869" s="262"/>
    </row>
    <row r="870" spans="6:8" ht="15.75" customHeight="1" x14ac:dyDescent="0.25">
      <c r="F870" s="305"/>
      <c r="H870" s="262"/>
    </row>
    <row r="871" spans="6:8" ht="15.75" customHeight="1" x14ac:dyDescent="0.25">
      <c r="F871" s="305"/>
      <c r="H871" s="262"/>
    </row>
    <row r="872" spans="6:8" ht="15.75" customHeight="1" x14ac:dyDescent="0.25">
      <c r="F872" s="305"/>
      <c r="H872" s="262"/>
    </row>
    <row r="873" spans="6:8" ht="15.75" customHeight="1" x14ac:dyDescent="0.25">
      <c r="F873" s="305"/>
      <c r="H873" s="262"/>
    </row>
    <row r="874" spans="6:8" ht="15.75" customHeight="1" x14ac:dyDescent="0.25">
      <c r="F874" s="305"/>
      <c r="H874" s="262"/>
    </row>
    <row r="875" spans="6:8" ht="15.75" customHeight="1" x14ac:dyDescent="0.25">
      <c r="F875" s="305"/>
      <c r="H875" s="262"/>
    </row>
    <row r="876" spans="6:8" ht="15.75" customHeight="1" x14ac:dyDescent="0.25">
      <c r="F876" s="305"/>
      <c r="H876" s="262"/>
    </row>
    <row r="877" spans="6:8" ht="15.75" customHeight="1" x14ac:dyDescent="0.25">
      <c r="F877" s="305"/>
      <c r="H877" s="262"/>
    </row>
    <row r="878" spans="6:8" ht="15.75" customHeight="1" x14ac:dyDescent="0.25">
      <c r="F878" s="305"/>
      <c r="H878" s="262"/>
    </row>
    <row r="879" spans="6:8" ht="15.75" customHeight="1" x14ac:dyDescent="0.25">
      <c r="F879" s="305"/>
      <c r="H879" s="262"/>
    </row>
    <row r="880" spans="6:8" ht="15.75" customHeight="1" x14ac:dyDescent="0.25">
      <c r="F880" s="305"/>
      <c r="H880" s="262"/>
    </row>
    <row r="881" spans="6:8" ht="15.75" customHeight="1" x14ac:dyDescent="0.25">
      <c r="F881" s="305"/>
      <c r="H881" s="262"/>
    </row>
    <row r="882" spans="6:8" ht="15.75" customHeight="1" x14ac:dyDescent="0.25">
      <c r="F882" s="305"/>
      <c r="H882" s="262"/>
    </row>
    <row r="883" spans="6:8" ht="15.75" customHeight="1" x14ac:dyDescent="0.25">
      <c r="F883" s="305"/>
      <c r="H883" s="262"/>
    </row>
    <row r="884" spans="6:8" ht="15.75" customHeight="1" x14ac:dyDescent="0.25">
      <c r="F884" s="305"/>
      <c r="H884" s="262"/>
    </row>
    <row r="885" spans="6:8" ht="15.75" customHeight="1" x14ac:dyDescent="0.25">
      <c r="F885" s="305"/>
      <c r="H885" s="262"/>
    </row>
    <row r="886" spans="6:8" ht="15.75" customHeight="1" x14ac:dyDescent="0.25">
      <c r="F886" s="305"/>
      <c r="H886" s="262"/>
    </row>
    <row r="887" spans="6:8" ht="15.75" customHeight="1" x14ac:dyDescent="0.25">
      <c r="F887" s="305"/>
      <c r="H887" s="262"/>
    </row>
    <row r="888" spans="6:8" ht="15.75" customHeight="1" x14ac:dyDescent="0.25">
      <c r="F888" s="305"/>
      <c r="H888" s="262"/>
    </row>
    <row r="889" spans="6:8" ht="15.75" customHeight="1" x14ac:dyDescent="0.25">
      <c r="F889" s="305"/>
      <c r="H889" s="262"/>
    </row>
    <row r="890" spans="6:8" ht="15.75" customHeight="1" x14ac:dyDescent="0.25">
      <c r="F890" s="305"/>
      <c r="H890" s="262"/>
    </row>
    <row r="891" spans="6:8" ht="15.75" customHeight="1" x14ac:dyDescent="0.25">
      <c r="F891" s="305"/>
      <c r="H891" s="262"/>
    </row>
    <row r="892" spans="6:8" ht="15.75" customHeight="1" x14ac:dyDescent="0.25">
      <c r="F892" s="305"/>
      <c r="H892" s="262"/>
    </row>
    <row r="893" spans="6:8" ht="15.75" customHeight="1" x14ac:dyDescent="0.25">
      <c r="F893" s="305"/>
      <c r="H893" s="262"/>
    </row>
    <row r="894" spans="6:8" ht="15.75" customHeight="1" x14ac:dyDescent="0.25">
      <c r="F894" s="305"/>
      <c r="H894" s="262"/>
    </row>
    <row r="895" spans="6:8" ht="15.75" customHeight="1" x14ac:dyDescent="0.25">
      <c r="F895" s="305"/>
      <c r="H895" s="262"/>
    </row>
    <row r="896" spans="6:8" ht="15.75" customHeight="1" x14ac:dyDescent="0.25">
      <c r="F896" s="305"/>
      <c r="H896" s="262"/>
    </row>
    <row r="897" spans="6:8" ht="15.75" customHeight="1" x14ac:dyDescent="0.25">
      <c r="F897" s="305"/>
      <c r="H897" s="262"/>
    </row>
    <row r="898" spans="6:8" ht="15.75" customHeight="1" x14ac:dyDescent="0.25">
      <c r="F898" s="305"/>
      <c r="H898" s="262"/>
    </row>
    <row r="899" spans="6:8" ht="15.75" customHeight="1" x14ac:dyDescent="0.25">
      <c r="F899" s="305"/>
      <c r="H899" s="262"/>
    </row>
    <row r="900" spans="6:8" ht="15.75" customHeight="1" x14ac:dyDescent="0.25">
      <c r="F900" s="305"/>
      <c r="H900" s="262"/>
    </row>
    <row r="901" spans="6:8" ht="15.75" customHeight="1" x14ac:dyDescent="0.25">
      <c r="F901" s="305"/>
      <c r="H901" s="262"/>
    </row>
    <row r="902" spans="6:8" ht="15.75" customHeight="1" x14ac:dyDescent="0.25">
      <c r="F902" s="305"/>
      <c r="H902" s="262"/>
    </row>
    <row r="903" spans="6:8" ht="15.75" customHeight="1" x14ac:dyDescent="0.25">
      <c r="F903" s="305"/>
      <c r="H903" s="262"/>
    </row>
    <row r="904" spans="6:8" ht="15.75" customHeight="1" x14ac:dyDescent="0.25">
      <c r="F904" s="305"/>
      <c r="H904" s="262"/>
    </row>
    <row r="905" spans="6:8" ht="15.75" customHeight="1" x14ac:dyDescent="0.25">
      <c r="F905" s="305"/>
      <c r="H905" s="262"/>
    </row>
    <row r="906" spans="6:8" ht="15.75" customHeight="1" x14ac:dyDescent="0.25">
      <c r="F906" s="305"/>
      <c r="H906" s="262"/>
    </row>
    <row r="907" spans="6:8" ht="15.75" customHeight="1" x14ac:dyDescent="0.25">
      <c r="F907" s="305"/>
      <c r="H907" s="262"/>
    </row>
    <row r="908" spans="6:8" ht="15.75" customHeight="1" x14ac:dyDescent="0.25">
      <c r="F908" s="305"/>
      <c r="H908" s="262"/>
    </row>
    <row r="909" spans="6:8" ht="15.75" customHeight="1" x14ac:dyDescent="0.25">
      <c r="F909" s="305"/>
      <c r="H909" s="262"/>
    </row>
    <row r="910" spans="6:8" ht="15.75" customHeight="1" x14ac:dyDescent="0.25">
      <c r="F910" s="305"/>
      <c r="H910" s="262"/>
    </row>
    <row r="911" spans="6:8" ht="15.75" customHeight="1" x14ac:dyDescent="0.25">
      <c r="F911" s="305"/>
      <c r="H911" s="262"/>
    </row>
    <row r="912" spans="6:8" ht="15.75" customHeight="1" x14ac:dyDescent="0.25">
      <c r="F912" s="305"/>
      <c r="H912" s="262"/>
    </row>
    <row r="913" spans="6:8" ht="15.75" customHeight="1" x14ac:dyDescent="0.25">
      <c r="F913" s="305"/>
      <c r="H913" s="262"/>
    </row>
    <row r="914" spans="6:8" ht="15.75" customHeight="1" x14ac:dyDescent="0.25">
      <c r="F914" s="305"/>
      <c r="H914" s="262"/>
    </row>
    <row r="915" spans="6:8" ht="15.75" customHeight="1" x14ac:dyDescent="0.25">
      <c r="F915" s="305"/>
      <c r="H915" s="262"/>
    </row>
    <row r="916" spans="6:8" ht="15.75" customHeight="1" x14ac:dyDescent="0.25">
      <c r="F916" s="305"/>
      <c r="H916" s="262"/>
    </row>
    <row r="917" spans="6:8" ht="15.75" customHeight="1" x14ac:dyDescent="0.25">
      <c r="F917" s="305"/>
      <c r="H917" s="262"/>
    </row>
    <row r="918" spans="6:8" ht="15.75" customHeight="1" x14ac:dyDescent="0.25">
      <c r="F918" s="305"/>
      <c r="H918" s="262"/>
    </row>
    <row r="919" spans="6:8" ht="15.75" customHeight="1" x14ac:dyDescent="0.25">
      <c r="F919" s="305"/>
      <c r="H919" s="262"/>
    </row>
    <row r="920" spans="6:8" ht="15.75" customHeight="1" x14ac:dyDescent="0.25">
      <c r="F920" s="305"/>
      <c r="H920" s="262"/>
    </row>
    <row r="921" spans="6:8" ht="15.75" customHeight="1" x14ac:dyDescent="0.25">
      <c r="F921" s="305"/>
      <c r="H921" s="262"/>
    </row>
    <row r="922" spans="6:8" ht="15.75" customHeight="1" x14ac:dyDescent="0.25">
      <c r="F922" s="305"/>
      <c r="H922" s="262"/>
    </row>
    <row r="923" spans="6:8" ht="15.75" customHeight="1" x14ac:dyDescent="0.25">
      <c r="F923" s="305"/>
      <c r="H923" s="262"/>
    </row>
    <row r="924" spans="6:8" ht="15.75" customHeight="1" x14ac:dyDescent="0.25">
      <c r="F924" s="305"/>
      <c r="H924" s="262"/>
    </row>
    <row r="925" spans="6:8" ht="15.75" customHeight="1" x14ac:dyDescent="0.25">
      <c r="F925" s="305"/>
      <c r="H925" s="262"/>
    </row>
    <row r="926" spans="6:8" ht="15.75" customHeight="1" x14ac:dyDescent="0.25">
      <c r="F926" s="305"/>
      <c r="H926" s="262"/>
    </row>
    <row r="927" spans="6:8" ht="15.75" customHeight="1" x14ac:dyDescent="0.25">
      <c r="F927" s="305"/>
      <c r="H927" s="262"/>
    </row>
    <row r="928" spans="6:8" ht="15.75" customHeight="1" x14ac:dyDescent="0.25">
      <c r="F928" s="305"/>
      <c r="H928" s="262"/>
    </row>
    <row r="929" spans="6:8" ht="15.75" customHeight="1" x14ac:dyDescent="0.25">
      <c r="F929" s="305"/>
      <c r="H929" s="262"/>
    </row>
    <row r="930" spans="6:8" ht="15.75" customHeight="1" x14ac:dyDescent="0.25">
      <c r="F930" s="305"/>
      <c r="H930" s="262"/>
    </row>
    <row r="931" spans="6:8" ht="15.75" customHeight="1" x14ac:dyDescent="0.25">
      <c r="F931" s="305"/>
      <c r="H931" s="262"/>
    </row>
    <row r="932" spans="6:8" ht="15.75" customHeight="1" x14ac:dyDescent="0.25">
      <c r="F932" s="305"/>
      <c r="H932" s="262"/>
    </row>
    <row r="933" spans="6:8" ht="15.75" customHeight="1" x14ac:dyDescent="0.25">
      <c r="F933" s="305"/>
      <c r="H933" s="262"/>
    </row>
    <row r="934" spans="6:8" ht="15.75" customHeight="1" x14ac:dyDescent="0.25">
      <c r="F934" s="305"/>
      <c r="H934" s="262"/>
    </row>
    <row r="935" spans="6:8" ht="15.75" customHeight="1" x14ac:dyDescent="0.25">
      <c r="F935" s="305"/>
      <c r="H935" s="262"/>
    </row>
    <row r="936" spans="6:8" ht="15.75" customHeight="1" x14ac:dyDescent="0.25">
      <c r="F936" s="305"/>
      <c r="H936" s="262"/>
    </row>
    <row r="937" spans="6:8" ht="15.75" customHeight="1" x14ac:dyDescent="0.25">
      <c r="F937" s="305"/>
      <c r="H937" s="262"/>
    </row>
    <row r="938" spans="6:8" ht="15.75" customHeight="1" x14ac:dyDescent="0.25">
      <c r="F938" s="305"/>
      <c r="H938" s="262"/>
    </row>
    <row r="939" spans="6:8" ht="15.75" customHeight="1" x14ac:dyDescent="0.25">
      <c r="F939" s="305"/>
      <c r="H939" s="262"/>
    </row>
    <row r="940" spans="6:8" ht="15.75" customHeight="1" x14ac:dyDescent="0.25">
      <c r="F940" s="305"/>
      <c r="H940" s="262"/>
    </row>
    <row r="941" spans="6:8" ht="15.75" customHeight="1" x14ac:dyDescent="0.25">
      <c r="F941" s="305"/>
      <c r="H941" s="262"/>
    </row>
    <row r="942" spans="6:8" ht="15.75" customHeight="1" x14ac:dyDescent="0.25">
      <c r="F942" s="305"/>
      <c r="H942" s="262"/>
    </row>
    <row r="943" spans="6:8" ht="15.75" customHeight="1" x14ac:dyDescent="0.25">
      <c r="F943" s="305"/>
      <c r="H943" s="262"/>
    </row>
    <row r="944" spans="6:8" ht="15.75" customHeight="1" x14ac:dyDescent="0.25">
      <c r="F944" s="305"/>
      <c r="H944" s="262"/>
    </row>
    <row r="945" spans="6:8" ht="15.75" customHeight="1" x14ac:dyDescent="0.25">
      <c r="F945" s="305"/>
      <c r="H945" s="262"/>
    </row>
    <row r="946" spans="6:8" ht="15.75" customHeight="1" x14ac:dyDescent="0.25">
      <c r="F946" s="305"/>
      <c r="H946" s="262"/>
    </row>
    <row r="947" spans="6:8" ht="15.75" customHeight="1" x14ac:dyDescent="0.25">
      <c r="F947" s="305"/>
      <c r="H947" s="262"/>
    </row>
    <row r="948" spans="6:8" ht="15.75" customHeight="1" x14ac:dyDescent="0.25">
      <c r="F948" s="305"/>
      <c r="H948" s="262"/>
    </row>
    <row r="949" spans="6:8" ht="15.75" customHeight="1" x14ac:dyDescent="0.25">
      <c r="F949" s="305"/>
      <c r="H949" s="262"/>
    </row>
    <row r="950" spans="6:8" ht="15.75" customHeight="1" x14ac:dyDescent="0.25">
      <c r="F950" s="305"/>
      <c r="H950" s="262"/>
    </row>
    <row r="951" spans="6:8" ht="15.75" customHeight="1" x14ac:dyDescent="0.25">
      <c r="F951" s="305"/>
      <c r="H951" s="262"/>
    </row>
    <row r="952" spans="6:8" ht="15.75" customHeight="1" x14ac:dyDescent="0.25">
      <c r="F952" s="305"/>
      <c r="H952" s="262"/>
    </row>
    <row r="953" spans="6:8" ht="15.75" customHeight="1" x14ac:dyDescent="0.25">
      <c r="F953" s="305"/>
      <c r="H953" s="262"/>
    </row>
    <row r="954" spans="6:8" ht="15.75" customHeight="1" x14ac:dyDescent="0.25">
      <c r="F954" s="305"/>
      <c r="H954" s="262"/>
    </row>
    <row r="955" spans="6:8" ht="15.75" customHeight="1" x14ac:dyDescent="0.25">
      <c r="F955" s="305"/>
      <c r="H955" s="262"/>
    </row>
    <row r="956" spans="6:8" ht="15.75" customHeight="1" x14ac:dyDescent="0.25">
      <c r="F956" s="305"/>
      <c r="H956" s="262"/>
    </row>
    <row r="957" spans="6:8" ht="15.75" customHeight="1" x14ac:dyDescent="0.25">
      <c r="F957" s="305"/>
      <c r="H957" s="262"/>
    </row>
    <row r="958" spans="6:8" ht="15.75" customHeight="1" x14ac:dyDescent="0.25">
      <c r="F958" s="305"/>
      <c r="H958" s="262"/>
    </row>
    <row r="959" spans="6:8" ht="15.75" customHeight="1" x14ac:dyDescent="0.25">
      <c r="F959" s="305"/>
      <c r="H959" s="262"/>
    </row>
    <row r="960" spans="6:8" ht="15.75" customHeight="1" x14ac:dyDescent="0.25">
      <c r="F960" s="305"/>
      <c r="H960" s="262"/>
    </row>
    <row r="961" spans="6:8" ht="15.75" customHeight="1" x14ac:dyDescent="0.25">
      <c r="F961" s="305"/>
      <c r="H961" s="262"/>
    </row>
    <row r="962" spans="6:8" ht="15.75" customHeight="1" x14ac:dyDescent="0.25">
      <c r="F962" s="305"/>
      <c r="H962" s="262"/>
    </row>
    <row r="963" spans="6:8" ht="15.75" customHeight="1" x14ac:dyDescent="0.25">
      <c r="F963" s="305"/>
      <c r="H963" s="262"/>
    </row>
    <row r="964" spans="6:8" ht="15.75" customHeight="1" x14ac:dyDescent="0.25">
      <c r="F964" s="305"/>
      <c r="H964" s="262"/>
    </row>
    <row r="965" spans="6:8" ht="15.75" customHeight="1" x14ac:dyDescent="0.25">
      <c r="F965" s="305"/>
      <c r="H965" s="262"/>
    </row>
    <row r="966" spans="6:8" ht="15.75" customHeight="1" x14ac:dyDescent="0.25">
      <c r="F966" s="305"/>
      <c r="H966" s="262"/>
    </row>
    <row r="967" spans="6:8" ht="15.75" customHeight="1" x14ac:dyDescent="0.25">
      <c r="F967" s="305"/>
      <c r="H967" s="262"/>
    </row>
    <row r="968" spans="6:8" ht="15.75" customHeight="1" x14ac:dyDescent="0.25">
      <c r="F968" s="305"/>
      <c r="H968" s="262"/>
    </row>
    <row r="969" spans="6:8" ht="15.75" customHeight="1" x14ac:dyDescent="0.25">
      <c r="F969" s="305"/>
      <c r="H969" s="262"/>
    </row>
    <row r="970" spans="6:8" ht="15.75" customHeight="1" x14ac:dyDescent="0.25">
      <c r="F970" s="305"/>
      <c r="H970" s="262"/>
    </row>
    <row r="971" spans="6:8" ht="15.75" customHeight="1" x14ac:dyDescent="0.25">
      <c r="F971" s="305"/>
      <c r="H971" s="262"/>
    </row>
    <row r="972" spans="6:8" ht="15.75" customHeight="1" x14ac:dyDescent="0.25">
      <c r="F972" s="305"/>
      <c r="H972" s="262"/>
    </row>
    <row r="973" spans="6:8" ht="15.75" customHeight="1" x14ac:dyDescent="0.25">
      <c r="F973" s="305"/>
      <c r="H973" s="262"/>
    </row>
    <row r="974" spans="6:8" ht="15.75" customHeight="1" x14ac:dyDescent="0.25">
      <c r="F974" s="305"/>
      <c r="H974" s="262"/>
    </row>
    <row r="975" spans="6:8" ht="15.75" customHeight="1" x14ac:dyDescent="0.25">
      <c r="F975" s="305"/>
      <c r="H975" s="262"/>
    </row>
    <row r="976" spans="6:8" ht="15.75" customHeight="1" x14ac:dyDescent="0.25">
      <c r="F976" s="305"/>
      <c r="H976" s="262"/>
    </row>
    <row r="977" spans="6:8" ht="15.75" customHeight="1" x14ac:dyDescent="0.25">
      <c r="F977" s="305"/>
      <c r="H977" s="262"/>
    </row>
    <row r="978" spans="6:8" ht="15.75" customHeight="1" x14ac:dyDescent="0.25">
      <c r="F978" s="305"/>
      <c r="H978" s="262"/>
    </row>
    <row r="979" spans="6:8" ht="15.75" customHeight="1" x14ac:dyDescent="0.25">
      <c r="F979" s="305"/>
      <c r="H979" s="262"/>
    </row>
    <row r="980" spans="6:8" ht="15.75" customHeight="1" x14ac:dyDescent="0.25">
      <c r="F980" s="305"/>
      <c r="H980" s="262"/>
    </row>
    <row r="981" spans="6:8" ht="15.75" customHeight="1" x14ac:dyDescent="0.25">
      <c r="F981" s="305"/>
      <c r="H981" s="262"/>
    </row>
    <row r="982" spans="6:8" ht="15.75" customHeight="1" x14ac:dyDescent="0.25">
      <c r="F982" s="305"/>
      <c r="H982" s="262"/>
    </row>
    <row r="983" spans="6:8" ht="15.75" customHeight="1" x14ac:dyDescent="0.25">
      <c r="F983" s="305"/>
      <c r="H983" s="262"/>
    </row>
    <row r="984" spans="6:8" ht="15.75" customHeight="1" x14ac:dyDescent="0.25">
      <c r="F984" s="305"/>
      <c r="H984" s="262"/>
    </row>
    <row r="985" spans="6:8" ht="15.75" customHeight="1" x14ac:dyDescent="0.25">
      <c r="F985" s="305"/>
      <c r="H985" s="262"/>
    </row>
    <row r="986" spans="6:8" ht="15.75" customHeight="1" x14ac:dyDescent="0.25">
      <c r="F986" s="305"/>
      <c r="H986" s="262"/>
    </row>
    <row r="987" spans="6:8" ht="15.75" customHeight="1" x14ac:dyDescent="0.25">
      <c r="F987" s="305"/>
      <c r="H987" s="262"/>
    </row>
    <row r="988" spans="6:8" ht="15.75" customHeight="1" x14ac:dyDescent="0.25">
      <c r="F988" s="305"/>
      <c r="H988" s="262"/>
    </row>
    <row r="989" spans="6:8" ht="15.75" customHeight="1" x14ac:dyDescent="0.25">
      <c r="F989" s="305"/>
      <c r="H989" s="262"/>
    </row>
    <row r="990" spans="6:8" ht="15.75" customHeight="1" x14ac:dyDescent="0.25">
      <c r="F990" s="305"/>
      <c r="H990" s="262"/>
    </row>
    <row r="991" spans="6:8" ht="15.75" customHeight="1" x14ac:dyDescent="0.25">
      <c r="F991" s="305"/>
      <c r="H991" s="262"/>
    </row>
    <row r="992" spans="6:8" ht="15.75" customHeight="1" x14ac:dyDescent="0.25">
      <c r="F992" s="305"/>
      <c r="H992" s="262"/>
    </row>
    <row r="993" spans="6:8" ht="15.75" customHeight="1" x14ac:dyDescent="0.25">
      <c r="F993" s="305"/>
      <c r="H993" s="262"/>
    </row>
    <row r="994" spans="6:8" ht="15.75" customHeight="1" x14ac:dyDescent="0.25">
      <c r="F994" s="305"/>
      <c r="H994" s="262"/>
    </row>
    <row r="995" spans="6:8" ht="15.75" customHeight="1" x14ac:dyDescent="0.25">
      <c r="F995" s="305"/>
      <c r="H995" s="262"/>
    </row>
    <row r="996" spans="6:8" ht="15.75" customHeight="1" x14ac:dyDescent="0.25">
      <c r="F996" s="305"/>
      <c r="H996" s="262"/>
    </row>
    <row r="997" spans="6:8" ht="15.75" customHeight="1" x14ac:dyDescent="0.25">
      <c r="F997" s="305"/>
      <c r="H997" s="262"/>
    </row>
    <row r="998" spans="6:8" ht="15.75" customHeight="1" x14ac:dyDescent="0.25">
      <c r="F998" s="305"/>
      <c r="H998" s="262"/>
    </row>
    <row r="999" spans="6:8" ht="15.75" customHeight="1" x14ac:dyDescent="0.25">
      <c r="F999" s="305"/>
      <c r="H999" s="262"/>
    </row>
    <row r="1000" spans="6:8" ht="15.75" customHeight="1" x14ac:dyDescent="0.25">
      <c r="F1000" s="305"/>
      <c r="H1000" s="262"/>
    </row>
  </sheetData>
  <hyperlinks>
    <hyperlink ref="J2" location="'TỔNG HỢP'!A1" display="MỤC LỤC" xr:uid="{00000000-0004-0000-3900-000000000000}"/>
  </hyperlinks>
  <pageMargins left="0.7" right="0.7" top="0.75" bottom="0.75" header="0" footer="0"/>
  <pageSetup paperSize="9" fitToWidth="0" fitToHeight="0" orientation="landscape"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Z1000"/>
  <sheetViews>
    <sheetView workbookViewId="0">
      <selection activeCell="J2" sqref="J2"/>
    </sheetView>
  </sheetViews>
  <sheetFormatPr defaultColWidth="14" defaultRowHeight="15" customHeight="1" x14ac:dyDescent="0.25"/>
  <cols>
    <col min="1" max="1" width="11.5703125" customWidth="1"/>
    <col min="2" max="2" width="58.42578125" customWidth="1"/>
    <col min="3" max="3" width="14" customWidth="1"/>
    <col min="4" max="4" width="19.140625" customWidth="1"/>
    <col min="5" max="5" width="11.85546875" customWidth="1"/>
    <col min="6" max="6" width="14.2851562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4"/>
      <c r="I1" s="265"/>
    </row>
    <row r="2" spans="1:26" ht="31.5" x14ac:dyDescent="0.25">
      <c r="A2" s="246" t="s">
        <v>281</v>
      </c>
      <c r="B2" s="246" t="s">
        <v>282</v>
      </c>
      <c r="C2" s="247" t="s">
        <v>283</v>
      </c>
      <c r="D2" s="248" t="s">
        <v>417</v>
      </c>
      <c r="E2" s="249" t="s">
        <v>418</v>
      </c>
      <c r="F2" s="277" t="s">
        <v>419</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str">
        <f>VLOOKUP(C3,'TỔNG HỢP'!$C$4:$P$84,14,0)</f>
        <v>Thuê dịch vụ vệ sinh môi trường, chất thải</v>
      </c>
      <c r="C3" s="269" t="s">
        <v>167</v>
      </c>
      <c r="D3" s="270">
        <f>VLOOKUP(C3,'TỔNG HỢP'!$C$4:$P$84,3,0)</f>
        <v>120000000</v>
      </c>
      <c r="E3" s="271"/>
      <c r="F3" s="271">
        <f>SUM(F4:F889)</f>
        <v>0</v>
      </c>
      <c r="G3" s="271"/>
      <c r="H3" s="273"/>
      <c r="I3" s="267"/>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43"/>
      <c r="F4" s="243"/>
      <c r="G4" s="243"/>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1344</v>
      </c>
      <c r="C21" s="260"/>
      <c r="D21" s="244"/>
      <c r="E21" s="243"/>
      <c r="F21" s="243"/>
      <c r="G21" s="243" t="s">
        <v>1345</v>
      </c>
      <c r="H21" s="276">
        <v>45378</v>
      </c>
      <c r="I21" s="242" t="s">
        <v>900</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76"/>
      <c r="I22" s="242"/>
      <c r="J22" s="243"/>
      <c r="K22" s="243"/>
      <c r="L22" s="243"/>
      <c r="M22" s="243"/>
      <c r="N22" s="243"/>
      <c r="O22" s="243"/>
      <c r="P22" s="243"/>
      <c r="Q22" s="243"/>
      <c r="R22" s="243"/>
      <c r="S22" s="243"/>
      <c r="T22" s="243"/>
      <c r="U22" s="243"/>
      <c r="V22" s="243"/>
      <c r="W22" s="243"/>
      <c r="X22" s="243"/>
      <c r="Y22" s="243"/>
      <c r="Z22" s="243"/>
    </row>
    <row r="23" spans="1:26" ht="15.75" customHeight="1" x14ac:dyDescent="0.25">
      <c r="H23" s="264"/>
      <c r="I23" s="265"/>
    </row>
    <row r="24" spans="1:26" ht="15.75" customHeight="1" x14ac:dyDescent="0.25">
      <c r="H24" s="264"/>
      <c r="I24" s="265"/>
    </row>
    <row r="25" spans="1:26" ht="15.75" customHeight="1" x14ac:dyDescent="0.25">
      <c r="H25" s="264"/>
      <c r="I25" s="265"/>
    </row>
    <row r="26" spans="1:26" ht="15.75" customHeight="1" x14ac:dyDescent="0.25">
      <c r="H26" s="264"/>
      <c r="I26" s="265"/>
    </row>
    <row r="27" spans="1:26" ht="15.75" customHeight="1" x14ac:dyDescent="0.25">
      <c r="H27" s="264"/>
      <c r="I27" s="265"/>
    </row>
    <row r="28" spans="1:26" ht="15.75" customHeight="1" x14ac:dyDescent="0.25">
      <c r="H28" s="264"/>
      <c r="I28" s="265"/>
    </row>
    <row r="29" spans="1:26" ht="15.75" customHeight="1" x14ac:dyDescent="0.25">
      <c r="H29" s="264"/>
      <c r="I29" s="265"/>
    </row>
    <row r="30" spans="1:26" ht="15.75" customHeight="1" x14ac:dyDescent="0.25">
      <c r="H30" s="264"/>
      <c r="I30" s="265"/>
    </row>
    <row r="31" spans="1:26" ht="15.75" customHeight="1" x14ac:dyDescent="0.25">
      <c r="H31" s="264"/>
      <c r="I31" s="265"/>
    </row>
    <row r="32" spans="1:26" ht="15.75" customHeight="1" x14ac:dyDescent="0.25">
      <c r="H32" s="264"/>
      <c r="I32" s="265"/>
    </row>
    <row r="33" spans="8:9" ht="15.75" customHeight="1" x14ac:dyDescent="0.25">
      <c r="H33" s="264"/>
      <c r="I33" s="265"/>
    </row>
    <row r="34" spans="8:9" ht="15.75" customHeight="1" x14ac:dyDescent="0.25">
      <c r="H34" s="264"/>
      <c r="I34" s="265"/>
    </row>
    <row r="35" spans="8:9" ht="15.75" customHeight="1" x14ac:dyDescent="0.25">
      <c r="H35" s="264"/>
      <c r="I35" s="265"/>
    </row>
    <row r="36" spans="8:9" ht="15.75" customHeight="1" x14ac:dyDescent="0.25">
      <c r="H36" s="264"/>
      <c r="I36" s="265"/>
    </row>
    <row r="37" spans="8:9" ht="15.75" customHeight="1" x14ac:dyDescent="0.25">
      <c r="H37" s="264"/>
      <c r="I37" s="265"/>
    </row>
    <row r="38" spans="8:9" ht="15.75" customHeight="1" x14ac:dyDescent="0.25">
      <c r="H38" s="264"/>
      <c r="I38" s="265"/>
    </row>
    <row r="39" spans="8:9" ht="15.75" customHeight="1" x14ac:dyDescent="0.25">
      <c r="H39" s="264"/>
      <c r="I39" s="265"/>
    </row>
    <row r="40" spans="8:9" ht="15.75" customHeight="1" x14ac:dyDescent="0.25">
      <c r="H40" s="264"/>
      <c r="I40" s="265"/>
    </row>
    <row r="41" spans="8:9" ht="15.75" customHeight="1" x14ac:dyDescent="0.25">
      <c r="H41" s="264"/>
      <c r="I41" s="265"/>
    </row>
    <row r="42" spans="8:9" ht="15.75" customHeight="1" x14ac:dyDescent="0.25">
      <c r="H42" s="264"/>
      <c r="I42" s="265"/>
    </row>
    <row r="43" spans="8:9" ht="15.75" customHeight="1" x14ac:dyDescent="0.25">
      <c r="H43" s="264"/>
      <c r="I43" s="265"/>
    </row>
    <row r="44" spans="8:9" ht="15.75" customHeight="1" x14ac:dyDescent="0.25">
      <c r="H44" s="264"/>
      <c r="I44" s="265"/>
    </row>
    <row r="45" spans="8:9" ht="15.75" customHeight="1" x14ac:dyDescent="0.25">
      <c r="H45" s="264"/>
      <c r="I45" s="265"/>
    </row>
    <row r="46" spans="8:9" ht="15.75" customHeight="1" x14ac:dyDescent="0.25">
      <c r="H46" s="264"/>
      <c r="I46" s="265"/>
    </row>
    <row r="47" spans="8:9" ht="15.75" customHeight="1" x14ac:dyDescent="0.25">
      <c r="H47" s="264"/>
      <c r="I47" s="265"/>
    </row>
    <row r="48" spans="8:9" ht="15.75" customHeight="1" x14ac:dyDescent="0.25">
      <c r="H48" s="264"/>
      <c r="I48" s="265"/>
    </row>
    <row r="49" spans="8:9" ht="15.75" customHeight="1" x14ac:dyDescent="0.25">
      <c r="H49" s="264"/>
      <c r="I49" s="265"/>
    </row>
    <row r="50" spans="8:9" ht="15.75" customHeight="1" x14ac:dyDescent="0.25">
      <c r="H50" s="264"/>
      <c r="I50" s="265"/>
    </row>
    <row r="51" spans="8:9" ht="15.75" customHeight="1" x14ac:dyDescent="0.25">
      <c r="H51" s="264"/>
      <c r="I51" s="265"/>
    </row>
    <row r="52" spans="8:9" ht="15.75" customHeight="1" x14ac:dyDescent="0.25">
      <c r="H52" s="264"/>
      <c r="I52" s="265"/>
    </row>
    <row r="53" spans="8:9" ht="15.75" customHeight="1" x14ac:dyDescent="0.25">
      <c r="H53" s="264"/>
      <c r="I53" s="265"/>
    </row>
    <row r="54" spans="8:9" ht="15.75" customHeight="1" x14ac:dyDescent="0.25">
      <c r="H54" s="264"/>
      <c r="I54" s="265"/>
    </row>
    <row r="55" spans="8:9" ht="15.75" customHeight="1" x14ac:dyDescent="0.25">
      <c r="H55" s="264"/>
      <c r="I55" s="265"/>
    </row>
    <row r="56" spans="8:9" ht="15.75" customHeight="1" x14ac:dyDescent="0.25">
      <c r="H56" s="264"/>
      <c r="I56" s="265"/>
    </row>
    <row r="57" spans="8:9" ht="15.75" customHeight="1" x14ac:dyDescent="0.25">
      <c r="H57" s="264"/>
      <c r="I57" s="265"/>
    </row>
    <row r="58" spans="8:9" ht="15.75" customHeight="1" x14ac:dyDescent="0.25">
      <c r="H58" s="264"/>
      <c r="I58" s="265"/>
    </row>
    <row r="59" spans="8:9" ht="15.75" customHeight="1" x14ac:dyDescent="0.25">
      <c r="H59" s="264"/>
      <c r="I59" s="265"/>
    </row>
    <row r="60" spans="8:9" ht="15.75" customHeight="1" x14ac:dyDescent="0.25">
      <c r="H60" s="264"/>
      <c r="I60" s="265"/>
    </row>
    <row r="61" spans="8:9" ht="15.75" customHeight="1" x14ac:dyDescent="0.25">
      <c r="H61" s="264"/>
      <c r="I61" s="265"/>
    </row>
    <row r="62" spans="8:9" ht="15.75" customHeight="1" x14ac:dyDescent="0.25">
      <c r="H62" s="264"/>
      <c r="I62" s="265"/>
    </row>
    <row r="63" spans="8:9" ht="15.75" customHeight="1" x14ac:dyDescent="0.25">
      <c r="H63" s="264"/>
      <c r="I63" s="265"/>
    </row>
    <row r="64" spans="8:9" ht="15.75" customHeight="1" x14ac:dyDescent="0.25">
      <c r="H64" s="264"/>
      <c r="I64" s="265"/>
    </row>
    <row r="65" spans="8:9" ht="15.75" customHeight="1" x14ac:dyDescent="0.25">
      <c r="H65" s="264"/>
      <c r="I65" s="265"/>
    </row>
    <row r="66" spans="8:9" ht="15.75" customHeight="1" x14ac:dyDescent="0.25">
      <c r="H66" s="264"/>
      <c r="I66" s="265"/>
    </row>
    <row r="67" spans="8:9" ht="15.75" customHeight="1" x14ac:dyDescent="0.25">
      <c r="H67" s="264"/>
      <c r="I67" s="265"/>
    </row>
    <row r="68" spans="8:9" ht="15.75" customHeight="1" x14ac:dyDescent="0.25">
      <c r="H68" s="264"/>
      <c r="I68" s="265"/>
    </row>
    <row r="69" spans="8:9" ht="15.75" customHeight="1" x14ac:dyDescent="0.25">
      <c r="H69" s="264"/>
      <c r="I69" s="265"/>
    </row>
    <row r="70" spans="8:9" ht="15.75" customHeight="1" x14ac:dyDescent="0.25">
      <c r="H70" s="264"/>
      <c r="I70" s="265"/>
    </row>
    <row r="71" spans="8:9" ht="15.75" customHeight="1" x14ac:dyDescent="0.25">
      <c r="H71" s="264"/>
      <c r="I71" s="265"/>
    </row>
    <row r="72" spans="8:9" ht="15.75" customHeight="1" x14ac:dyDescent="0.25">
      <c r="H72" s="264"/>
      <c r="I72" s="265"/>
    </row>
    <row r="73" spans="8:9" ht="15.75" customHeight="1" x14ac:dyDescent="0.25">
      <c r="H73" s="264"/>
      <c r="I73" s="265"/>
    </row>
    <row r="74" spans="8:9" ht="15.75" customHeight="1" x14ac:dyDescent="0.25">
      <c r="H74" s="264"/>
      <c r="I74" s="265"/>
    </row>
    <row r="75" spans="8:9" ht="15.75" customHeight="1" x14ac:dyDescent="0.25">
      <c r="H75" s="264"/>
      <c r="I75" s="265"/>
    </row>
    <row r="76" spans="8:9" ht="15.75" customHeight="1" x14ac:dyDescent="0.25">
      <c r="H76" s="264"/>
      <c r="I76" s="265"/>
    </row>
    <row r="77" spans="8:9" ht="15.75" customHeight="1" x14ac:dyDescent="0.25">
      <c r="H77" s="264"/>
      <c r="I77" s="265"/>
    </row>
    <row r="78" spans="8:9" ht="15.75" customHeight="1" x14ac:dyDescent="0.25">
      <c r="H78" s="264"/>
      <c r="I78" s="265"/>
    </row>
    <row r="79" spans="8:9" ht="15.75" customHeight="1" x14ac:dyDescent="0.25">
      <c r="H79" s="264"/>
      <c r="I79" s="265"/>
    </row>
    <row r="80" spans="8:9" ht="15.75" customHeight="1" x14ac:dyDescent="0.25">
      <c r="H80" s="264"/>
      <c r="I80" s="265"/>
    </row>
    <row r="81" spans="8:9" ht="15.75" customHeight="1" x14ac:dyDescent="0.25">
      <c r="H81" s="264"/>
      <c r="I81" s="265"/>
    </row>
    <row r="82" spans="8:9" ht="15.75" customHeight="1" x14ac:dyDescent="0.25">
      <c r="H82" s="264"/>
      <c r="I82" s="265"/>
    </row>
    <row r="83" spans="8:9" ht="15.75" customHeight="1" x14ac:dyDescent="0.25">
      <c r="H83" s="264"/>
      <c r="I83" s="265"/>
    </row>
    <row r="84" spans="8:9" ht="15.75" customHeight="1" x14ac:dyDescent="0.25">
      <c r="H84" s="264"/>
      <c r="I84" s="265"/>
    </row>
    <row r="85" spans="8:9" ht="15.75" customHeight="1" x14ac:dyDescent="0.25">
      <c r="H85" s="264"/>
      <c r="I85" s="265"/>
    </row>
    <row r="86" spans="8:9" ht="15.75" customHeight="1" x14ac:dyDescent="0.25">
      <c r="H86" s="264"/>
      <c r="I86" s="265"/>
    </row>
    <row r="87" spans="8:9" ht="15.75" customHeight="1" x14ac:dyDescent="0.25">
      <c r="H87" s="264"/>
      <c r="I87" s="265"/>
    </row>
    <row r="88" spans="8:9" ht="15.75" customHeight="1" x14ac:dyDescent="0.25">
      <c r="H88" s="264"/>
      <c r="I88" s="265"/>
    </row>
    <row r="89" spans="8:9" ht="15.75" customHeight="1" x14ac:dyDescent="0.25">
      <c r="H89" s="264"/>
      <c r="I89" s="265"/>
    </row>
    <row r="90" spans="8:9" ht="15.75" customHeight="1" x14ac:dyDescent="0.25">
      <c r="H90" s="264"/>
      <c r="I90" s="265"/>
    </row>
    <row r="91" spans="8:9" ht="15.75" customHeight="1" x14ac:dyDescent="0.25">
      <c r="H91" s="264"/>
      <c r="I91" s="265"/>
    </row>
    <row r="92" spans="8:9" ht="15.75" customHeight="1" x14ac:dyDescent="0.25">
      <c r="H92" s="264"/>
      <c r="I92" s="265"/>
    </row>
    <row r="93" spans="8:9" ht="15.75" customHeight="1" x14ac:dyDescent="0.25">
      <c r="H93" s="264"/>
      <c r="I93" s="265"/>
    </row>
    <row r="94" spans="8:9" ht="15.75" customHeight="1" x14ac:dyDescent="0.25">
      <c r="H94" s="264"/>
      <c r="I94" s="265"/>
    </row>
    <row r="95" spans="8:9" ht="15.75" customHeight="1" x14ac:dyDescent="0.25">
      <c r="H95" s="264"/>
      <c r="I95" s="265"/>
    </row>
    <row r="96" spans="8:9" ht="15.75" customHeight="1" x14ac:dyDescent="0.25">
      <c r="H96" s="264"/>
      <c r="I96" s="265"/>
    </row>
    <row r="97" spans="8:9" ht="15.75" customHeight="1" x14ac:dyDescent="0.25">
      <c r="H97" s="264"/>
      <c r="I97" s="265"/>
    </row>
    <row r="98" spans="8:9" ht="15.75" customHeight="1" x14ac:dyDescent="0.25">
      <c r="H98" s="264"/>
      <c r="I98" s="265"/>
    </row>
    <row r="99" spans="8:9" ht="15.75" customHeight="1" x14ac:dyDescent="0.25">
      <c r="H99" s="264"/>
      <c r="I99" s="265"/>
    </row>
    <row r="100" spans="8:9" ht="15.75" customHeight="1" x14ac:dyDescent="0.25">
      <c r="H100" s="264"/>
      <c r="I100" s="265"/>
    </row>
    <row r="101" spans="8:9" ht="15.75" customHeight="1" x14ac:dyDescent="0.25">
      <c r="H101" s="264"/>
      <c r="I101" s="265"/>
    </row>
    <row r="102" spans="8:9" ht="15.75" customHeight="1" x14ac:dyDescent="0.25">
      <c r="H102" s="264"/>
      <c r="I102" s="265"/>
    </row>
    <row r="103" spans="8:9" ht="15.75" customHeight="1" x14ac:dyDescent="0.25">
      <c r="H103" s="264"/>
      <c r="I103" s="265"/>
    </row>
    <row r="104" spans="8:9" ht="15.75" customHeight="1" x14ac:dyDescent="0.25">
      <c r="H104" s="264"/>
      <c r="I104" s="265"/>
    </row>
    <row r="105" spans="8:9" ht="15.75" customHeight="1" x14ac:dyDescent="0.25">
      <c r="H105" s="264"/>
      <c r="I105" s="265"/>
    </row>
    <row r="106" spans="8:9" ht="15.75" customHeight="1" x14ac:dyDescent="0.25">
      <c r="H106" s="264"/>
      <c r="I106" s="265"/>
    </row>
    <row r="107" spans="8:9" ht="15.75" customHeight="1" x14ac:dyDescent="0.25">
      <c r="H107" s="264"/>
      <c r="I107" s="265"/>
    </row>
    <row r="108" spans="8:9" ht="15.75" customHeight="1" x14ac:dyDescent="0.25">
      <c r="H108" s="264"/>
      <c r="I108" s="265"/>
    </row>
    <row r="109" spans="8:9" ht="15.75" customHeight="1" x14ac:dyDescent="0.25">
      <c r="H109" s="264"/>
      <c r="I109" s="265"/>
    </row>
    <row r="110" spans="8:9" ht="15.75" customHeight="1" x14ac:dyDescent="0.25">
      <c r="H110" s="264"/>
      <c r="I110" s="265"/>
    </row>
    <row r="111" spans="8:9" ht="15.75" customHeight="1" x14ac:dyDescent="0.25">
      <c r="H111" s="264"/>
      <c r="I111" s="265"/>
    </row>
    <row r="112" spans="8:9" ht="15.75" customHeight="1" x14ac:dyDescent="0.25">
      <c r="H112" s="264"/>
      <c r="I112" s="265"/>
    </row>
    <row r="113" spans="8:9" ht="15.75" customHeight="1" x14ac:dyDescent="0.25">
      <c r="H113" s="264"/>
      <c r="I113" s="265"/>
    </row>
    <row r="114" spans="8:9" ht="15.75" customHeight="1" x14ac:dyDescent="0.25">
      <c r="H114" s="264"/>
      <c r="I114" s="265"/>
    </row>
    <row r="115" spans="8:9" ht="15.75" customHeight="1" x14ac:dyDescent="0.25">
      <c r="H115" s="264"/>
      <c r="I115" s="265"/>
    </row>
    <row r="116" spans="8:9" ht="15.75" customHeight="1" x14ac:dyDescent="0.25">
      <c r="H116" s="264"/>
      <c r="I116" s="265"/>
    </row>
    <row r="117" spans="8:9" ht="15.75" customHeight="1" x14ac:dyDescent="0.25">
      <c r="H117" s="264"/>
      <c r="I117" s="265"/>
    </row>
    <row r="118" spans="8:9" ht="15.75" customHeight="1" x14ac:dyDescent="0.25">
      <c r="H118" s="264"/>
      <c r="I118" s="265"/>
    </row>
    <row r="119" spans="8:9" ht="15.75" customHeight="1" x14ac:dyDescent="0.25">
      <c r="H119" s="264"/>
      <c r="I119" s="265"/>
    </row>
    <row r="120" spans="8:9" ht="15.75" customHeight="1" x14ac:dyDescent="0.25">
      <c r="H120" s="264"/>
      <c r="I120" s="265"/>
    </row>
    <row r="121" spans="8:9" ht="15.75" customHeight="1" x14ac:dyDescent="0.25">
      <c r="H121" s="264"/>
      <c r="I121" s="265"/>
    </row>
    <row r="122" spans="8:9" ht="15.75" customHeight="1" x14ac:dyDescent="0.25">
      <c r="H122" s="264"/>
      <c r="I122" s="265"/>
    </row>
    <row r="123" spans="8:9" ht="15.75" customHeight="1" x14ac:dyDescent="0.25">
      <c r="H123" s="264"/>
      <c r="I123" s="265"/>
    </row>
    <row r="124" spans="8:9" ht="15.75" customHeight="1" x14ac:dyDescent="0.25">
      <c r="H124" s="264"/>
      <c r="I124" s="265"/>
    </row>
    <row r="125" spans="8:9" ht="15.75" customHeight="1" x14ac:dyDescent="0.25">
      <c r="H125" s="264"/>
      <c r="I125" s="265"/>
    </row>
    <row r="126" spans="8:9" ht="15.75" customHeight="1" x14ac:dyDescent="0.25">
      <c r="H126" s="264"/>
      <c r="I126" s="265"/>
    </row>
    <row r="127" spans="8:9" ht="15.75" customHeight="1" x14ac:dyDescent="0.25">
      <c r="H127" s="264"/>
      <c r="I127" s="265"/>
    </row>
    <row r="128" spans="8:9" ht="15.75" customHeight="1" x14ac:dyDescent="0.25">
      <c r="H128" s="264"/>
      <c r="I128" s="265"/>
    </row>
    <row r="129" spans="8:9" ht="15.75" customHeight="1" x14ac:dyDescent="0.25">
      <c r="H129" s="264"/>
      <c r="I129" s="265"/>
    </row>
    <row r="130" spans="8:9" ht="15.75" customHeight="1" x14ac:dyDescent="0.25">
      <c r="H130" s="264"/>
      <c r="I130" s="265"/>
    </row>
    <row r="131" spans="8:9" ht="15.75" customHeight="1" x14ac:dyDescent="0.25">
      <c r="H131" s="264"/>
      <c r="I131" s="265"/>
    </row>
    <row r="132" spans="8:9" ht="15.75" customHeight="1" x14ac:dyDescent="0.25">
      <c r="H132" s="264"/>
      <c r="I132" s="265"/>
    </row>
    <row r="133" spans="8:9" ht="15.75" customHeight="1" x14ac:dyDescent="0.25">
      <c r="H133" s="264"/>
      <c r="I133" s="265"/>
    </row>
    <row r="134" spans="8:9" ht="15.75" customHeight="1" x14ac:dyDescent="0.25">
      <c r="H134" s="264"/>
      <c r="I134" s="265"/>
    </row>
    <row r="135" spans="8:9" ht="15.75" customHeight="1" x14ac:dyDescent="0.25">
      <c r="H135" s="264"/>
      <c r="I135" s="265"/>
    </row>
    <row r="136" spans="8:9" ht="15.75" customHeight="1" x14ac:dyDescent="0.25">
      <c r="H136" s="264"/>
      <c r="I136" s="265"/>
    </row>
    <row r="137" spans="8:9" ht="15.75" customHeight="1" x14ac:dyDescent="0.25">
      <c r="H137" s="264"/>
      <c r="I137" s="265"/>
    </row>
    <row r="138" spans="8:9" ht="15.75" customHeight="1" x14ac:dyDescent="0.25">
      <c r="H138" s="264"/>
      <c r="I138" s="265"/>
    </row>
    <row r="139" spans="8:9" ht="15.75" customHeight="1" x14ac:dyDescent="0.25">
      <c r="H139" s="264"/>
      <c r="I139" s="265"/>
    </row>
    <row r="140" spans="8:9" ht="15.75" customHeight="1" x14ac:dyDescent="0.25">
      <c r="H140" s="264"/>
      <c r="I140" s="265"/>
    </row>
    <row r="141" spans="8:9" ht="15.75" customHeight="1" x14ac:dyDescent="0.25">
      <c r="H141" s="264"/>
      <c r="I141" s="265"/>
    </row>
    <row r="142" spans="8:9" ht="15.75" customHeight="1" x14ac:dyDescent="0.25">
      <c r="H142" s="264"/>
      <c r="I142" s="265"/>
    </row>
    <row r="143" spans="8:9" ht="15.75" customHeight="1" x14ac:dyDescent="0.25">
      <c r="H143" s="264"/>
      <c r="I143" s="265"/>
    </row>
    <row r="144" spans="8:9" ht="15.75" customHeight="1" x14ac:dyDescent="0.25">
      <c r="H144" s="264"/>
      <c r="I144" s="265"/>
    </row>
    <row r="145" spans="8:9" ht="15.75" customHeight="1" x14ac:dyDescent="0.25">
      <c r="H145" s="264"/>
      <c r="I145" s="265"/>
    </row>
    <row r="146" spans="8:9" ht="15.75" customHeight="1" x14ac:dyDescent="0.25">
      <c r="H146" s="264"/>
      <c r="I146" s="265"/>
    </row>
    <row r="147" spans="8:9" ht="15.75" customHeight="1" x14ac:dyDescent="0.25">
      <c r="H147" s="264"/>
      <c r="I147" s="265"/>
    </row>
    <row r="148" spans="8:9" ht="15.75" customHeight="1" x14ac:dyDescent="0.25">
      <c r="H148" s="264"/>
      <c r="I148" s="265"/>
    </row>
    <row r="149" spans="8:9" ht="15.75" customHeight="1" x14ac:dyDescent="0.25">
      <c r="H149" s="264"/>
      <c r="I149" s="265"/>
    </row>
    <row r="150" spans="8:9" ht="15.75" customHeight="1" x14ac:dyDescent="0.25">
      <c r="H150" s="264"/>
      <c r="I150" s="265"/>
    </row>
    <row r="151" spans="8:9" ht="15.75" customHeight="1" x14ac:dyDescent="0.25">
      <c r="H151" s="264"/>
      <c r="I151" s="265"/>
    </row>
    <row r="152" spans="8:9" ht="15.75" customHeight="1" x14ac:dyDescent="0.25">
      <c r="H152" s="264"/>
      <c r="I152" s="265"/>
    </row>
    <row r="153" spans="8:9" ht="15.75" customHeight="1" x14ac:dyDescent="0.25">
      <c r="H153" s="264"/>
      <c r="I153" s="265"/>
    </row>
    <row r="154" spans="8:9" ht="15.75" customHeight="1" x14ac:dyDescent="0.25">
      <c r="H154" s="264"/>
      <c r="I154" s="265"/>
    </row>
    <row r="155" spans="8:9" ht="15.75" customHeight="1" x14ac:dyDescent="0.25">
      <c r="H155" s="264"/>
      <c r="I155" s="265"/>
    </row>
    <row r="156" spans="8:9" ht="15.75" customHeight="1" x14ac:dyDescent="0.25">
      <c r="H156" s="264"/>
      <c r="I156" s="265"/>
    </row>
    <row r="157" spans="8:9" ht="15.75" customHeight="1" x14ac:dyDescent="0.25">
      <c r="H157" s="264"/>
      <c r="I157" s="265"/>
    </row>
    <row r="158" spans="8:9" ht="15.75" customHeight="1" x14ac:dyDescent="0.25">
      <c r="H158" s="264"/>
      <c r="I158" s="265"/>
    </row>
    <row r="159" spans="8:9" ht="15.75" customHeight="1" x14ac:dyDescent="0.25">
      <c r="H159" s="264"/>
      <c r="I159" s="265"/>
    </row>
    <row r="160" spans="8:9" ht="15.75" customHeight="1" x14ac:dyDescent="0.25">
      <c r="H160" s="264"/>
      <c r="I160" s="265"/>
    </row>
    <row r="161" spans="8:9" ht="15.75" customHeight="1" x14ac:dyDescent="0.25">
      <c r="H161" s="264"/>
      <c r="I161" s="265"/>
    </row>
    <row r="162" spans="8:9" ht="15.75" customHeight="1" x14ac:dyDescent="0.25">
      <c r="H162" s="264"/>
      <c r="I162" s="265"/>
    </row>
    <row r="163" spans="8:9" ht="15.75" customHeight="1" x14ac:dyDescent="0.25">
      <c r="H163" s="264"/>
      <c r="I163" s="265"/>
    </row>
    <row r="164" spans="8:9" ht="15.75" customHeight="1" x14ac:dyDescent="0.25">
      <c r="H164" s="264"/>
      <c r="I164" s="265"/>
    </row>
    <row r="165" spans="8:9" ht="15.75" customHeight="1" x14ac:dyDescent="0.25">
      <c r="H165" s="264"/>
      <c r="I165" s="265"/>
    </row>
    <row r="166" spans="8:9" ht="15.75" customHeight="1" x14ac:dyDescent="0.25">
      <c r="H166" s="264"/>
      <c r="I166" s="265"/>
    </row>
    <row r="167" spans="8:9" ht="15.75" customHeight="1" x14ac:dyDescent="0.25">
      <c r="H167" s="264"/>
      <c r="I167" s="265"/>
    </row>
    <row r="168" spans="8:9" ht="15.75" customHeight="1" x14ac:dyDescent="0.25">
      <c r="H168" s="264"/>
      <c r="I168" s="265"/>
    </row>
    <row r="169" spans="8:9" ht="15.75" customHeight="1" x14ac:dyDescent="0.25">
      <c r="H169" s="264"/>
      <c r="I169" s="265"/>
    </row>
    <row r="170" spans="8:9" ht="15.75" customHeight="1" x14ac:dyDescent="0.25">
      <c r="H170" s="264"/>
      <c r="I170" s="265"/>
    </row>
    <row r="171" spans="8:9" ht="15.75" customHeight="1" x14ac:dyDescent="0.25">
      <c r="H171" s="264"/>
      <c r="I171" s="265"/>
    </row>
    <row r="172" spans="8:9" ht="15.75" customHeight="1" x14ac:dyDescent="0.25">
      <c r="H172" s="264"/>
      <c r="I172" s="265"/>
    </row>
    <row r="173" spans="8:9" ht="15.75" customHeight="1" x14ac:dyDescent="0.25">
      <c r="H173" s="264"/>
      <c r="I173" s="265"/>
    </row>
    <row r="174" spans="8:9" ht="15.75" customHeight="1" x14ac:dyDescent="0.25">
      <c r="H174" s="264"/>
      <c r="I174" s="265"/>
    </row>
    <row r="175" spans="8:9" ht="15.75" customHeight="1" x14ac:dyDescent="0.25">
      <c r="H175" s="264"/>
      <c r="I175" s="265"/>
    </row>
    <row r="176" spans="8:9" ht="15.75" customHeight="1" x14ac:dyDescent="0.25">
      <c r="H176" s="264"/>
      <c r="I176" s="265"/>
    </row>
    <row r="177" spans="8:9" ht="15.75" customHeight="1" x14ac:dyDescent="0.25">
      <c r="H177" s="264"/>
      <c r="I177" s="265"/>
    </row>
    <row r="178" spans="8:9" ht="15.75" customHeight="1" x14ac:dyDescent="0.25">
      <c r="H178" s="264"/>
      <c r="I178" s="265"/>
    </row>
    <row r="179" spans="8:9" ht="15.75" customHeight="1" x14ac:dyDescent="0.25">
      <c r="H179" s="264"/>
      <c r="I179" s="265"/>
    </row>
    <row r="180" spans="8:9" ht="15.75" customHeight="1" x14ac:dyDescent="0.25">
      <c r="H180" s="264"/>
      <c r="I180" s="265"/>
    </row>
    <row r="181" spans="8:9" ht="15.75" customHeight="1" x14ac:dyDescent="0.25">
      <c r="H181" s="264"/>
      <c r="I181" s="265"/>
    </row>
    <row r="182" spans="8:9" ht="15.75" customHeight="1" x14ac:dyDescent="0.25">
      <c r="H182" s="264"/>
      <c r="I182" s="265"/>
    </row>
    <row r="183" spans="8:9" ht="15.75" customHeight="1" x14ac:dyDescent="0.25">
      <c r="H183" s="264"/>
      <c r="I183" s="265"/>
    </row>
    <row r="184" spans="8:9" ht="15.75" customHeight="1" x14ac:dyDescent="0.25">
      <c r="H184" s="264"/>
      <c r="I184" s="265"/>
    </row>
    <row r="185" spans="8:9" ht="15.75" customHeight="1" x14ac:dyDescent="0.25">
      <c r="H185" s="264"/>
      <c r="I185" s="265"/>
    </row>
    <row r="186" spans="8:9" ht="15.75" customHeight="1" x14ac:dyDescent="0.25">
      <c r="H186" s="264"/>
      <c r="I186" s="265"/>
    </row>
    <row r="187" spans="8:9" ht="15.75" customHeight="1" x14ac:dyDescent="0.25">
      <c r="H187" s="264"/>
      <c r="I187" s="265"/>
    </row>
    <row r="188" spans="8:9" ht="15.75" customHeight="1" x14ac:dyDescent="0.25">
      <c r="H188" s="264"/>
      <c r="I188" s="265"/>
    </row>
    <row r="189" spans="8:9" ht="15.75" customHeight="1" x14ac:dyDescent="0.25">
      <c r="H189" s="264"/>
      <c r="I189" s="265"/>
    </row>
    <row r="190" spans="8:9" ht="15.75" customHeight="1" x14ac:dyDescent="0.25">
      <c r="H190" s="264"/>
      <c r="I190" s="265"/>
    </row>
    <row r="191" spans="8:9" ht="15.75" customHeight="1" x14ac:dyDescent="0.25">
      <c r="H191" s="264"/>
      <c r="I191" s="265"/>
    </row>
    <row r="192" spans="8:9" ht="15.75" customHeight="1" x14ac:dyDescent="0.25">
      <c r="H192" s="264"/>
      <c r="I192" s="265"/>
    </row>
    <row r="193" spans="8:9" ht="15.75" customHeight="1" x14ac:dyDescent="0.25">
      <c r="H193" s="264"/>
      <c r="I193" s="265"/>
    </row>
    <row r="194" spans="8:9" ht="15.75" customHeight="1" x14ac:dyDescent="0.25">
      <c r="H194" s="264"/>
      <c r="I194" s="265"/>
    </row>
    <row r="195" spans="8:9" ht="15.75" customHeight="1" x14ac:dyDescent="0.25">
      <c r="H195" s="264"/>
      <c r="I195" s="265"/>
    </row>
    <row r="196" spans="8:9" ht="15.75" customHeight="1" x14ac:dyDescent="0.25">
      <c r="H196" s="264"/>
      <c r="I196" s="265"/>
    </row>
    <row r="197" spans="8:9" ht="15.75" customHeight="1" x14ac:dyDescent="0.25">
      <c r="H197" s="264"/>
      <c r="I197" s="265"/>
    </row>
    <row r="198" spans="8:9" ht="15.75" customHeight="1" x14ac:dyDescent="0.25">
      <c r="H198" s="264"/>
      <c r="I198" s="265"/>
    </row>
    <row r="199" spans="8:9" ht="15.75" customHeight="1" x14ac:dyDescent="0.25">
      <c r="H199" s="264"/>
      <c r="I199" s="265"/>
    </row>
    <row r="200" spans="8:9" ht="15.75" customHeight="1" x14ac:dyDescent="0.25">
      <c r="H200" s="264"/>
      <c r="I200" s="265"/>
    </row>
    <row r="201" spans="8:9" ht="15.75" customHeight="1" x14ac:dyDescent="0.25">
      <c r="H201" s="264"/>
      <c r="I201" s="265"/>
    </row>
    <row r="202" spans="8:9" ht="15.75" customHeight="1" x14ac:dyDescent="0.25">
      <c r="H202" s="264"/>
      <c r="I202" s="265"/>
    </row>
    <row r="203" spans="8:9" ht="15.75" customHeight="1" x14ac:dyDescent="0.25">
      <c r="H203" s="264"/>
      <c r="I203" s="265"/>
    </row>
    <row r="204" spans="8:9" ht="15.75" customHeight="1" x14ac:dyDescent="0.25">
      <c r="H204" s="264"/>
      <c r="I204" s="265"/>
    </row>
    <row r="205" spans="8:9" ht="15.75" customHeight="1" x14ac:dyDescent="0.25">
      <c r="H205" s="264"/>
      <c r="I205" s="265"/>
    </row>
    <row r="206" spans="8:9" ht="15.75" customHeight="1" x14ac:dyDescent="0.25">
      <c r="H206" s="264"/>
      <c r="I206" s="265"/>
    </row>
    <row r="207" spans="8:9" ht="15.75" customHeight="1" x14ac:dyDescent="0.25">
      <c r="H207" s="264"/>
      <c r="I207" s="265"/>
    </row>
    <row r="208" spans="8:9" ht="15.75" customHeight="1" x14ac:dyDescent="0.25">
      <c r="H208" s="264"/>
      <c r="I208" s="265"/>
    </row>
    <row r="209" spans="8:9" ht="15.75" customHeight="1" x14ac:dyDescent="0.25">
      <c r="H209" s="264"/>
      <c r="I209" s="265"/>
    </row>
    <row r="210" spans="8:9" ht="15.75" customHeight="1" x14ac:dyDescent="0.25">
      <c r="H210" s="264"/>
      <c r="I210" s="265"/>
    </row>
    <row r="211" spans="8:9" ht="15.75" customHeight="1" x14ac:dyDescent="0.25">
      <c r="H211" s="264"/>
      <c r="I211" s="265"/>
    </row>
    <row r="212" spans="8:9" ht="15.75" customHeight="1" x14ac:dyDescent="0.25">
      <c r="H212" s="264"/>
      <c r="I212" s="265"/>
    </row>
    <row r="213" spans="8:9" ht="15.75" customHeight="1" x14ac:dyDescent="0.25">
      <c r="H213" s="264"/>
      <c r="I213" s="265"/>
    </row>
    <row r="214" spans="8:9" ht="15.75" customHeight="1" x14ac:dyDescent="0.25">
      <c r="H214" s="264"/>
      <c r="I214" s="265"/>
    </row>
    <row r="215" spans="8:9" ht="15.75" customHeight="1" x14ac:dyDescent="0.25">
      <c r="H215" s="264"/>
      <c r="I215" s="265"/>
    </row>
    <row r="216" spans="8:9" ht="15.75" customHeight="1" x14ac:dyDescent="0.25">
      <c r="H216" s="264"/>
      <c r="I216" s="265"/>
    </row>
    <row r="217" spans="8:9" ht="15.75" customHeight="1" x14ac:dyDescent="0.25">
      <c r="H217" s="264"/>
      <c r="I217" s="265"/>
    </row>
    <row r="218" spans="8:9" ht="15.75" customHeight="1" x14ac:dyDescent="0.25">
      <c r="H218" s="264"/>
      <c r="I218" s="265"/>
    </row>
    <row r="219" spans="8:9" ht="15.75" customHeight="1" x14ac:dyDescent="0.25">
      <c r="H219" s="264"/>
      <c r="I219" s="265"/>
    </row>
    <row r="220" spans="8:9" ht="15.75" customHeight="1" x14ac:dyDescent="0.25">
      <c r="H220" s="264"/>
      <c r="I220" s="265"/>
    </row>
    <row r="221" spans="8:9" ht="15.75" customHeight="1" x14ac:dyDescent="0.25">
      <c r="H221" s="264"/>
      <c r="I221" s="265"/>
    </row>
    <row r="222" spans="8:9" ht="15.75" customHeight="1" x14ac:dyDescent="0.25">
      <c r="H222" s="264"/>
      <c r="I222" s="265"/>
    </row>
    <row r="223" spans="8:9" ht="15.75" customHeight="1" x14ac:dyDescent="0.25">
      <c r="H223" s="262"/>
    </row>
    <row r="224" spans="8:9"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A00-000000000000}"/>
  </hyperlinks>
  <pageMargins left="0.7" right="0.7" top="0.75" bottom="0.75" header="0" footer="0"/>
  <pageSetup paperSize="9" fitToWidth="0" fitToHeight="0" orientation="landscape"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Dịch vụ VIP, khách hàng C</v>
      </c>
      <c r="C3" s="307" t="s">
        <v>169</v>
      </c>
      <c r="D3" s="280">
        <f>VLOOKUP(C3,'TỔNG HỢP'!$C$4:$P$84,3,0)</f>
        <v>5000000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B00-000000000000}"/>
  </hyperlinks>
  <pageMargins left="0.7" right="0.7" top="0.75" bottom="0.75" header="0" footer="0"/>
  <pageSetup paperSize="9" fitToWidth="0" fitToHeight="0" orientation="landscape"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Thuê vận chuyển bốc xếp</v>
      </c>
      <c r="C3" s="307" t="s">
        <v>171</v>
      </c>
      <c r="D3" s="280">
        <f>VLOOKUP(C3,'TỔNG HỢP'!$C$4:$P$84,3,0)</f>
        <v>100000000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C00-000000000000}"/>
  </hyperlinks>
  <pageMargins left="0.7" right="0.7" top="0.75" bottom="0.75" header="0" footer="0"/>
  <pageSetup paperSize="9" fitToWidth="0" fitToHeight="0"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14.28515625" customWidth="1"/>
    <col min="7" max="7" width="18.7109375" customWidth="1"/>
    <col min="8" max="8" width="10.7109375" customWidth="1"/>
    <col min="9" max="9" width="19.85546875" customWidth="1"/>
    <col min="10" max="10" width="13.7109375" customWidth="1"/>
    <col min="11" max="26" width="8.7109375" customWidth="1"/>
  </cols>
  <sheetData>
    <row r="1" spans="1:26" x14ac:dyDescent="0.25">
      <c r="F1" s="55"/>
      <c r="H1" s="264"/>
      <c r="I1" s="265"/>
    </row>
    <row r="2" spans="1:26" ht="31.5" x14ac:dyDescent="0.25">
      <c r="A2" s="246" t="s">
        <v>281</v>
      </c>
      <c r="B2" s="246" t="s">
        <v>282</v>
      </c>
      <c r="C2" s="247" t="s">
        <v>283</v>
      </c>
      <c r="D2" s="248" t="s">
        <v>417</v>
      </c>
      <c r="E2" s="249" t="s">
        <v>418</v>
      </c>
      <c r="F2" s="266" t="s">
        <v>419</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str">
        <f>VLOOKUP(C3,'TỔNG HỢP'!$C$4:$P$84,14,0)</f>
        <v>Thông tin liên lạc</v>
      </c>
      <c r="C3" s="269" t="s">
        <v>174</v>
      </c>
      <c r="D3" s="270">
        <f>VLOOKUP(C3,'TỔNG HỢP'!$C$4:$P$84,3,0)</f>
        <v>123000000</v>
      </c>
      <c r="E3" s="271"/>
      <c r="F3" s="272">
        <f>SUM(F4:F889)</f>
        <v>0</v>
      </c>
      <c r="G3" s="270">
        <f>D3-F3</f>
        <v>123000000</v>
      </c>
      <c r="H3" s="273"/>
      <c r="I3" s="267"/>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43"/>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1346</v>
      </c>
      <c r="C21" s="260"/>
      <c r="D21" s="244"/>
      <c r="E21" s="275">
        <v>3608000</v>
      </c>
      <c r="F21" s="275"/>
      <c r="G21" s="243"/>
      <c r="H21" s="276">
        <v>45310</v>
      </c>
      <c r="I21" s="242" t="s">
        <v>532</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75"/>
      <c r="F22" s="275"/>
      <c r="G22" s="243"/>
      <c r="H22" s="276"/>
      <c r="I22" s="242"/>
      <c r="J22" s="243"/>
      <c r="K22" s="243"/>
      <c r="L22" s="243"/>
      <c r="M22" s="243"/>
      <c r="N22" s="243"/>
      <c r="O22" s="243"/>
      <c r="P22" s="243"/>
      <c r="Q22" s="243"/>
      <c r="R22" s="243"/>
      <c r="S22" s="243"/>
      <c r="T22" s="243"/>
      <c r="U22" s="243"/>
      <c r="V22" s="243"/>
      <c r="W22" s="243"/>
      <c r="X22" s="243"/>
      <c r="Y22" s="243"/>
      <c r="Z22" s="243"/>
    </row>
    <row r="23" spans="1:26" ht="15.75" customHeight="1" x14ac:dyDescent="0.25">
      <c r="E23" s="55"/>
      <c r="F23" s="55"/>
      <c r="H23" s="264"/>
      <c r="I23" s="265"/>
    </row>
    <row r="24" spans="1:26" ht="15.75" customHeight="1" x14ac:dyDescent="0.25">
      <c r="E24" s="55"/>
      <c r="F24" s="55"/>
      <c r="H24" s="264"/>
      <c r="I24" s="265"/>
    </row>
    <row r="25" spans="1:26" ht="15.75" customHeight="1" x14ac:dyDescent="0.25">
      <c r="E25" s="55"/>
      <c r="F25" s="55"/>
      <c r="H25" s="264"/>
      <c r="I25" s="265"/>
    </row>
    <row r="26" spans="1:26" ht="15.75" customHeight="1" x14ac:dyDescent="0.25">
      <c r="E26" s="55"/>
      <c r="F26" s="55"/>
      <c r="H26" s="264"/>
      <c r="I26" s="265"/>
    </row>
    <row r="27" spans="1:26" ht="15.75" customHeight="1" x14ac:dyDescent="0.25">
      <c r="E27" s="55"/>
      <c r="F27" s="55"/>
      <c r="H27" s="264"/>
      <c r="I27" s="265"/>
    </row>
    <row r="28" spans="1:26" ht="15.75" customHeight="1" x14ac:dyDescent="0.25">
      <c r="E28" s="55"/>
      <c r="F28" s="55"/>
      <c r="H28" s="264"/>
      <c r="I28" s="265"/>
    </row>
    <row r="29" spans="1:26" ht="15.75" customHeight="1" x14ac:dyDescent="0.25">
      <c r="E29" s="55"/>
      <c r="F29" s="55"/>
      <c r="H29" s="264"/>
      <c r="I29" s="265"/>
    </row>
    <row r="30" spans="1:26" ht="15.75" customHeight="1" x14ac:dyDescent="0.25">
      <c r="E30" s="55"/>
      <c r="F30" s="55"/>
      <c r="H30" s="264"/>
      <c r="I30" s="265"/>
    </row>
    <row r="31" spans="1:26" ht="15.75" customHeight="1" x14ac:dyDescent="0.25">
      <c r="E31" s="55"/>
      <c r="F31" s="55"/>
      <c r="H31" s="264"/>
      <c r="I31" s="265"/>
    </row>
    <row r="32" spans="1:26" ht="15.75" customHeight="1" x14ac:dyDescent="0.25">
      <c r="E32" s="55"/>
      <c r="F32" s="55"/>
      <c r="H32" s="264"/>
      <c r="I32" s="265"/>
    </row>
    <row r="33" spans="5:9" ht="15.75" customHeight="1" x14ac:dyDescent="0.25">
      <c r="E33" s="55"/>
      <c r="F33" s="55"/>
      <c r="H33" s="264"/>
      <c r="I33" s="265"/>
    </row>
    <row r="34" spans="5:9" ht="15.75" customHeight="1" x14ac:dyDescent="0.25">
      <c r="E34" s="55"/>
      <c r="F34" s="55"/>
      <c r="H34" s="264"/>
      <c r="I34" s="265"/>
    </row>
    <row r="35" spans="5:9" ht="15.75" customHeight="1" x14ac:dyDescent="0.25">
      <c r="E35" s="55"/>
      <c r="F35" s="55"/>
      <c r="H35" s="264"/>
      <c r="I35" s="265"/>
    </row>
    <row r="36" spans="5:9" ht="15.75" customHeight="1" x14ac:dyDescent="0.25">
      <c r="E36" s="55"/>
      <c r="F36" s="55"/>
      <c r="H36" s="264"/>
      <c r="I36" s="265"/>
    </row>
    <row r="37" spans="5:9" ht="15.75" customHeight="1" x14ac:dyDescent="0.25">
      <c r="E37" s="55"/>
      <c r="F37" s="55"/>
      <c r="H37" s="264"/>
      <c r="I37" s="265"/>
    </row>
    <row r="38" spans="5:9" ht="15.75" customHeight="1" x14ac:dyDescent="0.25">
      <c r="E38" s="55"/>
      <c r="F38" s="55"/>
      <c r="H38" s="264"/>
      <c r="I38" s="265"/>
    </row>
    <row r="39" spans="5:9" ht="15.75" customHeight="1" x14ac:dyDescent="0.25">
      <c r="E39" s="55"/>
      <c r="F39" s="55"/>
      <c r="H39" s="264"/>
      <c r="I39" s="265"/>
    </row>
    <row r="40" spans="5:9" ht="15.75" customHeight="1" x14ac:dyDescent="0.25">
      <c r="E40" s="55"/>
      <c r="F40" s="55"/>
      <c r="H40" s="264"/>
      <c r="I40" s="265"/>
    </row>
    <row r="41" spans="5:9" ht="15.75" customHeight="1" x14ac:dyDescent="0.25">
      <c r="E41" s="55"/>
      <c r="F41" s="55"/>
      <c r="H41" s="264"/>
      <c r="I41" s="265"/>
    </row>
    <row r="42" spans="5:9" ht="15.75" customHeight="1" x14ac:dyDescent="0.25">
      <c r="E42" s="55"/>
      <c r="F42" s="55"/>
      <c r="H42" s="264"/>
      <c r="I42" s="265"/>
    </row>
    <row r="43" spans="5:9" ht="15.75" customHeight="1" x14ac:dyDescent="0.25">
      <c r="E43" s="55"/>
      <c r="F43" s="55"/>
      <c r="H43" s="264"/>
      <c r="I43" s="265"/>
    </row>
    <row r="44" spans="5:9" ht="15.75" customHeight="1" x14ac:dyDescent="0.25">
      <c r="E44" s="55"/>
      <c r="F44" s="55"/>
      <c r="H44" s="264"/>
      <c r="I44" s="265"/>
    </row>
    <row r="45" spans="5:9" ht="15.75" customHeight="1" x14ac:dyDescent="0.25">
      <c r="E45" s="55"/>
      <c r="F45" s="55"/>
      <c r="H45" s="264"/>
      <c r="I45" s="265"/>
    </row>
    <row r="46" spans="5:9" ht="15.75" customHeight="1" x14ac:dyDescent="0.25">
      <c r="E46" s="55"/>
      <c r="F46" s="55"/>
      <c r="H46" s="264"/>
      <c r="I46" s="265"/>
    </row>
    <row r="47" spans="5:9" ht="15.75" customHeight="1" x14ac:dyDescent="0.25">
      <c r="E47" s="55"/>
      <c r="F47" s="55"/>
      <c r="H47" s="264"/>
      <c r="I47" s="265"/>
    </row>
    <row r="48" spans="5:9" ht="15.75" customHeight="1" x14ac:dyDescent="0.25">
      <c r="E48" s="55"/>
      <c r="F48" s="55"/>
      <c r="H48" s="264"/>
      <c r="I48" s="265"/>
    </row>
    <row r="49" spans="5:9" ht="15.75" customHeight="1" x14ac:dyDescent="0.25">
      <c r="E49" s="55"/>
      <c r="F49" s="55"/>
      <c r="H49" s="264"/>
      <c r="I49" s="265"/>
    </row>
    <row r="50" spans="5:9" ht="15.75" customHeight="1" x14ac:dyDescent="0.25">
      <c r="E50" s="55"/>
      <c r="F50" s="55"/>
      <c r="H50" s="264"/>
      <c r="I50" s="265"/>
    </row>
    <row r="51" spans="5:9" ht="15.75" customHeight="1" x14ac:dyDescent="0.25">
      <c r="E51" s="55"/>
      <c r="F51" s="55"/>
      <c r="H51" s="264"/>
      <c r="I51" s="265"/>
    </row>
    <row r="52" spans="5:9" ht="15.75" customHeight="1" x14ac:dyDescent="0.25">
      <c r="E52" s="55"/>
      <c r="F52" s="55"/>
      <c r="H52" s="264"/>
      <c r="I52" s="265"/>
    </row>
    <row r="53" spans="5:9" ht="15.75" customHeight="1" x14ac:dyDescent="0.25">
      <c r="E53" s="55"/>
      <c r="F53" s="55"/>
      <c r="H53" s="264"/>
      <c r="I53" s="265"/>
    </row>
    <row r="54" spans="5:9" ht="15.75" customHeight="1" x14ac:dyDescent="0.25">
      <c r="E54" s="55"/>
      <c r="F54" s="55"/>
      <c r="H54" s="264"/>
      <c r="I54" s="265"/>
    </row>
    <row r="55" spans="5:9" ht="15.75" customHeight="1" x14ac:dyDescent="0.25">
      <c r="E55" s="55"/>
      <c r="F55" s="55"/>
      <c r="H55" s="264"/>
      <c r="I55" s="265"/>
    </row>
    <row r="56" spans="5:9" ht="15.75" customHeight="1" x14ac:dyDescent="0.25">
      <c r="E56" s="55"/>
      <c r="F56" s="55"/>
      <c r="H56" s="264"/>
      <c r="I56" s="265"/>
    </row>
    <row r="57" spans="5:9" ht="15.75" customHeight="1" x14ac:dyDescent="0.25">
      <c r="E57" s="55"/>
      <c r="F57" s="55"/>
      <c r="H57" s="264"/>
      <c r="I57" s="265"/>
    </row>
    <row r="58" spans="5:9" ht="15.75" customHeight="1" x14ac:dyDescent="0.25">
      <c r="E58" s="55"/>
      <c r="F58" s="55"/>
      <c r="H58" s="264"/>
      <c r="I58" s="265"/>
    </row>
    <row r="59" spans="5:9" ht="15.75" customHeight="1" x14ac:dyDescent="0.25">
      <c r="E59" s="55"/>
      <c r="F59" s="55"/>
      <c r="H59" s="264"/>
      <c r="I59" s="265"/>
    </row>
    <row r="60" spans="5:9" ht="15.75" customHeight="1" x14ac:dyDescent="0.25">
      <c r="E60" s="55"/>
      <c r="F60" s="55"/>
      <c r="H60" s="264"/>
      <c r="I60" s="265"/>
    </row>
    <row r="61" spans="5:9" ht="15.75" customHeight="1" x14ac:dyDescent="0.25">
      <c r="E61" s="55"/>
      <c r="F61" s="55"/>
      <c r="H61" s="264"/>
      <c r="I61" s="265"/>
    </row>
    <row r="62" spans="5:9" ht="15.75" customHeight="1" x14ac:dyDescent="0.25">
      <c r="E62" s="55"/>
      <c r="F62" s="55"/>
      <c r="H62" s="264"/>
      <c r="I62" s="265"/>
    </row>
    <row r="63" spans="5:9" ht="15.75" customHeight="1" x14ac:dyDescent="0.25">
      <c r="E63" s="55"/>
      <c r="F63" s="55"/>
      <c r="H63" s="264"/>
      <c r="I63" s="265"/>
    </row>
    <row r="64" spans="5:9" ht="15.75" customHeight="1" x14ac:dyDescent="0.25">
      <c r="E64" s="55"/>
      <c r="F64" s="55"/>
      <c r="H64" s="264"/>
      <c r="I64" s="265"/>
    </row>
    <row r="65" spans="5:9" ht="15.75" customHeight="1" x14ac:dyDescent="0.25">
      <c r="E65" s="55"/>
      <c r="F65" s="55"/>
      <c r="H65" s="264"/>
      <c r="I65" s="265"/>
    </row>
    <row r="66" spans="5:9" ht="15.75" customHeight="1" x14ac:dyDescent="0.25">
      <c r="E66" s="55"/>
      <c r="F66" s="55"/>
      <c r="H66" s="264"/>
      <c r="I66" s="265"/>
    </row>
    <row r="67" spans="5:9" ht="15.75" customHeight="1" x14ac:dyDescent="0.25">
      <c r="E67" s="55"/>
      <c r="F67" s="55"/>
      <c r="H67" s="264"/>
      <c r="I67" s="265"/>
    </row>
    <row r="68" spans="5:9" ht="15.75" customHeight="1" x14ac:dyDescent="0.25">
      <c r="E68" s="55"/>
      <c r="F68" s="55"/>
      <c r="H68" s="264"/>
      <c r="I68" s="265"/>
    </row>
    <row r="69" spans="5:9" ht="15.75" customHeight="1" x14ac:dyDescent="0.25">
      <c r="E69" s="55"/>
      <c r="F69" s="55"/>
      <c r="H69" s="264"/>
      <c r="I69" s="265"/>
    </row>
    <row r="70" spans="5:9" ht="15.75" customHeight="1" x14ac:dyDescent="0.25">
      <c r="E70" s="55"/>
      <c r="F70" s="55"/>
      <c r="H70" s="264"/>
      <c r="I70" s="265"/>
    </row>
    <row r="71" spans="5:9" ht="15.75" customHeight="1" x14ac:dyDescent="0.25">
      <c r="E71" s="55"/>
      <c r="F71" s="55"/>
      <c r="H71" s="264"/>
      <c r="I71" s="265"/>
    </row>
    <row r="72" spans="5:9" ht="15.75" customHeight="1" x14ac:dyDescent="0.25">
      <c r="E72" s="55"/>
      <c r="F72" s="55"/>
      <c r="H72" s="264"/>
      <c r="I72" s="265"/>
    </row>
    <row r="73" spans="5:9" ht="15.75" customHeight="1" x14ac:dyDescent="0.25">
      <c r="E73" s="55"/>
      <c r="F73" s="55"/>
      <c r="H73" s="264"/>
      <c r="I73" s="265"/>
    </row>
    <row r="74" spans="5:9" ht="15.75" customHeight="1" x14ac:dyDescent="0.25">
      <c r="E74" s="55"/>
      <c r="F74" s="55"/>
      <c r="H74" s="264"/>
      <c r="I74" s="265"/>
    </row>
    <row r="75" spans="5:9" ht="15.75" customHeight="1" x14ac:dyDescent="0.25">
      <c r="E75" s="55"/>
      <c r="F75" s="55"/>
      <c r="H75" s="264"/>
      <c r="I75" s="265"/>
    </row>
    <row r="76" spans="5:9" ht="15.75" customHeight="1" x14ac:dyDescent="0.25">
      <c r="E76" s="55"/>
      <c r="F76" s="55"/>
      <c r="H76" s="264"/>
      <c r="I76" s="265"/>
    </row>
    <row r="77" spans="5:9" ht="15.75" customHeight="1" x14ac:dyDescent="0.25">
      <c r="E77" s="55"/>
      <c r="F77" s="55"/>
      <c r="H77" s="264"/>
      <c r="I77" s="265"/>
    </row>
    <row r="78" spans="5:9" ht="15.75" customHeight="1" x14ac:dyDescent="0.25">
      <c r="E78" s="55"/>
      <c r="F78" s="55"/>
      <c r="H78" s="264"/>
      <c r="I78" s="265"/>
    </row>
    <row r="79" spans="5:9" ht="15.75" customHeight="1" x14ac:dyDescent="0.25">
      <c r="E79" s="55"/>
      <c r="F79" s="55"/>
      <c r="H79" s="264"/>
      <c r="I79" s="265"/>
    </row>
    <row r="80" spans="5:9" ht="15.75" customHeight="1" x14ac:dyDescent="0.25">
      <c r="E80" s="55"/>
      <c r="F80" s="55"/>
      <c r="H80" s="264"/>
      <c r="I80" s="265"/>
    </row>
    <row r="81" spans="5:9" ht="15.75" customHeight="1" x14ac:dyDescent="0.25">
      <c r="E81" s="55"/>
      <c r="F81" s="55"/>
      <c r="H81" s="264"/>
      <c r="I81" s="265"/>
    </row>
    <row r="82" spans="5:9" ht="15.75" customHeight="1" x14ac:dyDescent="0.25">
      <c r="E82" s="55"/>
      <c r="F82" s="55"/>
      <c r="H82" s="264"/>
      <c r="I82" s="265"/>
    </row>
    <row r="83" spans="5:9" ht="15.75" customHeight="1" x14ac:dyDescent="0.25">
      <c r="E83" s="55"/>
      <c r="F83" s="55"/>
      <c r="H83" s="264"/>
      <c r="I83" s="265"/>
    </row>
    <row r="84" spans="5:9" ht="15.75" customHeight="1" x14ac:dyDescent="0.25">
      <c r="E84" s="55"/>
      <c r="F84" s="55"/>
      <c r="H84" s="264"/>
      <c r="I84" s="265"/>
    </row>
    <row r="85" spans="5:9" ht="15.75" customHeight="1" x14ac:dyDescent="0.25">
      <c r="E85" s="55"/>
      <c r="F85" s="55"/>
      <c r="H85" s="264"/>
      <c r="I85" s="265"/>
    </row>
    <row r="86" spans="5:9" ht="15.75" customHeight="1" x14ac:dyDescent="0.25">
      <c r="E86" s="55"/>
      <c r="F86" s="55"/>
      <c r="H86" s="264"/>
      <c r="I86" s="265"/>
    </row>
    <row r="87" spans="5:9" ht="15.75" customHeight="1" x14ac:dyDescent="0.25">
      <c r="E87" s="55"/>
      <c r="F87" s="55"/>
      <c r="H87" s="264"/>
      <c r="I87" s="265"/>
    </row>
    <row r="88" spans="5:9" ht="15.75" customHeight="1" x14ac:dyDescent="0.25">
      <c r="E88" s="55"/>
      <c r="F88" s="55"/>
      <c r="H88" s="264"/>
      <c r="I88" s="265"/>
    </row>
    <row r="89" spans="5:9" ht="15.75" customHeight="1" x14ac:dyDescent="0.25">
      <c r="E89" s="55"/>
      <c r="F89" s="55"/>
      <c r="H89" s="264"/>
      <c r="I89" s="265"/>
    </row>
    <row r="90" spans="5:9" ht="15.75" customHeight="1" x14ac:dyDescent="0.25">
      <c r="E90" s="55"/>
      <c r="F90" s="55"/>
      <c r="H90" s="264"/>
      <c r="I90" s="265"/>
    </row>
    <row r="91" spans="5:9" ht="15.75" customHeight="1" x14ac:dyDescent="0.25">
      <c r="E91" s="55"/>
      <c r="F91" s="55"/>
      <c r="H91" s="264"/>
      <c r="I91" s="265"/>
    </row>
    <row r="92" spans="5:9" ht="15.75" customHeight="1" x14ac:dyDescent="0.25">
      <c r="E92" s="55"/>
      <c r="F92" s="55"/>
      <c r="H92" s="264"/>
      <c r="I92" s="265"/>
    </row>
    <row r="93" spans="5:9" ht="15.75" customHeight="1" x14ac:dyDescent="0.25">
      <c r="E93" s="55"/>
      <c r="F93" s="55"/>
      <c r="H93" s="264"/>
      <c r="I93" s="265"/>
    </row>
    <row r="94" spans="5:9" ht="15.75" customHeight="1" x14ac:dyDescent="0.25">
      <c r="E94" s="55"/>
      <c r="F94" s="55"/>
      <c r="H94" s="264"/>
      <c r="I94" s="265"/>
    </row>
    <row r="95" spans="5:9" ht="15.75" customHeight="1" x14ac:dyDescent="0.25">
      <c r="E95" s="55"/>
      <c r="F95" s="55"/>
      <c r="H95" s="264"/>
      <c r="I95" s="265"/>
    </row>
    <row r="96" spans="5:9" ht="15.75" customHeight="1" x14ac:dyDescent="0.25">
      <c r="E96" s="55"/>
      <c r="F96" s="55"/>
      <c r="H96" s="264"/>
      <c r="I96" s="265"/>
    </row>
    <row r="97" spans="5:9" ht="15.75" customHeight="1" x14ac:dyDescent="0.25">
      <c r="E97" s="55"/>
      <c r="F97" s="55"/>
      <c r="H97" s="264"/>
      <c r="I97" s="265"/>
    </row>
    <row r="98" spans="5:9" ht="15.75" customHeight="1" x14ac:dyDescent="0.25">
      <c r="E98" s="55"/>
      <c r="F98" s="55"/>
      <c r="H98" s="264"/>
      <c r="I98" s="265"/>
    </row>
    <row r="99" spans="5:9" ht="15.75" customHeight="1" x14ac:dyDescent="0.25">
      <c r="E99" s="55"/>
      <c r="F99" s="55"/>
      <c r="H99" s="264"/>
      <c r="I99" s="265"/>
    </row>
    <row r="100" spans="5:9" ht="15.75" customHeight="1" x14ac:dyDescent="0.25">
      <c r="E100" s="55"/>
      <c r="F100" s="55"/>
      <c r="H100" s="264"/>
      <c r="I100" s="265"/>
    </row>
    <row r="101" spans="5:9" ht="15.75" customHeight="1" x14ac:dyDescent="0.25">
      <c r="E101" s="55"/>
      <c r="F101" s="55"/>
      <c r="H101" s="264"/>
      <c r="I101" s="265"/>
    </row>
    <row r="102" spans="5:9" ht="15.75" customHeight="1" x14ac:dyDescent="0.25">
      <c r="E102" s="55"/>
      <c r="F102" s="55"/>
      <c r="H102" s="264"/>
      <c r="I102" s="265"/>
    </row>
    <row r="103" spans="5:9" ht="15.75" customHeight="1" x14ac:dyDescent="0.25">
      <c r="E103" s="55"/>
      <c r="F103" s="55"/>
      <c r="H103" s="264"/>
      <c r="I103" s="265"/>
    </row>
    <row r="104" spans="5:9" ht="15.75" customHeight="1" x14ac:dyDescent="0.25">
      <c r="E104" s="55"/>
      <c r="F104" s="55"/>
      <c r="H104" s="264"/>
      <c r="I104" s="265"/>
    </row>
    <row r="105" spans="5:9" ht="15.75" customHeight="1" x14ac:dyDescent="0.25">
      <c r="E105" s="55"/>
      <c r="F105" s="55"/>
      <c r="H105" s="264"/>
      <c r="I105" s="265"/>
    </row>
    <row r="106" spans="5:9" ht="15.75" customHeight="1" x14ac:dyDescent="0.25">
      <c r="E106" s="55"/>
      <c r="F106" s="55"/>
      <c r="H106" s="264"/>
      <c r="I106" s="265"/>
    </row>
    <row r="107" spans="5:9" ht="15.75" customHeight="1" x14ac:dyDescent="0.25">
      <c r="E107" s="55"/>
      <c r="F107" s="55"/>
      <c r="H107" s="264"/>
      <c r="I107" s="265"/>
    </row>
    <row r="108" spans="5:9" ht="15.75" customHeight="1" x14ac:dyDescent="0.25">
      <c r="E108" s="55"/>
      <c r="F108" s="55"/>
      <c r="H108" s="264"/>
      <c r="I108" s="265"/>
    </row>
    <row r="109" spans="5:9" ht="15.75" customHeight="1" x14ac:dyDescent="0.25">
      <c r="E109" s="55"/>
      <c r="F109" s="55"/>
      <c r="H109" s="264"/>
      <c r="I109" s="265"/>
    </row>
    <row r="110" spans="5:9" ht="15.75" customHeight="1" x14ac:dyDescent="0.25">
      <c r="E110" s="55"/>
      <c r="F110" s="55"/>
      <c r="H110" s="264"/>
      <c r="I110" s="265"/>
    </row>
    <row r="111" spans="5:9" ht="15.75" customHeight="1" x14ac:dyDescent="0.25">
      <c r="E111" s="55"/>
      <c r="F111" s="55"/>
      <c r="H111" s="264"/>
      <c r="I111" s="265"/>
    </row>
    <row r="112" spans="5:9" ht="15.75" customHeight="1" x14ac:dyDescent="0.25">
      <c r="E112" s="55"/>
      <c r="F112" s="55"/>
      <c r="H112" s="264"/>
      <c r="I112" s="265"/>
    </row>
    <row r="113" spans="5:9" ht="15.75" customHeight="1" x14ac:dyDescent="0.25">
      <c r="E113" s="55"/>
      <c r="F113" s="55"/>
      <c r="H113" s="264"/>
      <c r="I113" s="265"/>
    </row>
    <row r="114" spans="5:9" ht="15.75" customHeight="1" x14ac:dyDescent="0.25">
      <c r="E114" s="55"/>
      <c r="F114" s="55"/>
      <c r="H114" s="264"/>
      <c r="I114" s="265"/>
    </row>
    <row r="115" spans="5:9" ht="15.75" customHeight="1" x14ac:dyDescent="0.25">
      <c r="E115" s="55"/>
      <c r="F115" s="55"/>
      <c r="H115" s="264"/>
      <c r="I115" s="265"/>
    </row>
    <row r="116" spans="5:9" ht="15.75" customHeight="1" x14ac:dyDescent="0.25">
      <c r="E116" s="55"/>
      <c r="F116" s="55"/>
      <c r="H116" s="264"/>
      <c r="I116" s="265"/>
    </row>
    <row r="117" spans="5:9" ht="15.75" customHeight="1" x14ac:dyDescent="0.25">
      <c r="E117" s="55"/>
      <c r="F117" s="55"/>
      <c r="H117" s="264"/>
      <c r="I117" s="265"/>
    </row>
    <row r="118" spans="5:9" ht="15.75" customHeight="1" x14ac:dyDescent="0.25">
      <c r="E118" s="55"/>
      <c r="F118" s="55"/>
      <c r="H118" s="264"/>
      <c r="I118" s="265"/>
    </row>
    <row r="119" spans="5:9" ht="15.75" customHeight="1" x14ac:dyDescent="0.25">
      <c r="E119" s="55"/>
      <c r="F119" s="55"/>
      <c r="H119" s="264"/>
      <c r="I119" s="265"/>
    </row>
    <row r="120" spans="5:9" ht="15.75" customHeight="1" x14ac:dyDescent="0.25">
      <c r="E120" s="55"/>
      <c r="F120" s="55"/>
      <c r="H120" s="264"/>
      <c r="I120" s="265"/>
    </row>
    <row r="121" spans="5:9" ht="15.75" customHeight="1" x14ac:dyDescent="0.25">
      <c r="E121" s="55"/>
      <c r="F121" s="55"/>
      <c r="H121" s="264"/>
      <c r="I121" s="265"/>
    </row>
    <row r="122" spans="5:9" ht="15.75" customHeight="1" x14ac:dyDescent="0.25">
      <c r="E122" s="55"/>
      <c r="F122" s="55"/>
      <c r="H122" s="264"/>
      <c r="I122" s="265"/>
    </row>
    <row r="123" spans="5:9" ht="15.75" customHeight="1" x14ac:dyDescent="0.25">
      <c r="E123" s="55"/>
      <c r="F123" s="55"/>
      <c r="H123" s="264"/>
      <c r="I123" s="265"/>
    </row>
    <row r="124" spans="5:9" ht="15.75" customHeight="1" x14ac:dyDescent="0.25">
      <c r="E124" s="55"/>
      <c r="F124" s="55"/>
      <c r="H124" s="264"/>
      <c r="I124" s="265"/>
    </row>
    <row r="125" spans="5:9" ht="15.75" customHeight="1" x14ac:dyDescent="0.25">
      <c r="E125" s="55"/>
      <c r="F125" s="55"/>
      <c r="H125" s="264"/>
      <c r="I125" s="265"/>
    </row>
    <row r="126" spans="5:9" ht="15.75" customHeight="1" x14ac:dyDescent="0.25">
      <c r="E126" s="55"/>
      <c r="F126" s="55"/>
      <c r="H126" s="264"/>
      <c r="I126" s="265"/>
    </row>
    <row r="127" spans="5:9" ht="15.75" customHeight="1" x14ac:dyDescent="0.25">
      <c r="E127" s="55"/>
      <c r="F127" s="55"/>
      <c r="H127" s="264"/>
      <c r="I127" s="265"/>
    </row>
    <row r="128" spans="5:9" ht="15.75" customHeight="1" x14ac:dyDescent="0.25">
      <c r="E128" s="55"/>
      <c r="F128" s="55"/>
      <c r="H128" s="264"/>
      <c r="I128" s="265"/>
    </row>
    <row r="129" spans="5:9" ht="15.75" customHeight="1" x14ac:dyDescent="0.25">
      <c r="E129" s="55"/>
      <c r="F129" s="55"/>
      <c r="H129" s="264"/>
      <c r="I129" s="265"/>
    </row>
    <row r="130" spans="5:9" ht="15.75" customHeight="1" x14ac:dyDescent="0.25">
      <c r="E130" s="55"/>
      <c r="F130" s="55"/>
      <c r="H130" s="264"/>
      <c r="I130" s="265"/>
    </row>
    <row r="131" spans="5:9" ht="15.75" customHeight="1" x14ac:dyDescent="0.25">
      <c r="E131" s="55"/>
      <c r="F131" s="55"/>
      <c r="H131" s="264"/>
      <c r="I131" s="265"/>
    </row>
    <row r="132" spans="5:9" ht="15.75" customHeight="1" x14ac:dyDescent="0.25">
      <c r="E132" s="55"/>
      <c r="F132" s="55"/>
      <c r="H132" s="264"/>
      <c r="I132" s="265"/>
    </row>
    <row r="133" spans="5:9" ht="15.75" customHeight="1" x14ac:dyDescent="0.25">
      <c r="E133" s="55"/>
      <c r="F133" s="55"/>
      <c r="H133" s="264"/>
      <c r="I133" s="265"/>
    </row>
    <row r="134" spans="5:9" ht="15.75" customHeight="1" x14ac:dyDescent="0.25">
      <c r="E134" s="55"/>
      <c r="F134" s="55"/>
      <c r="H134" s="264"/>
      <c r="I134" s="265"/>
    </row>
    <row r="135" spans="5:9" ht="15.75" customHeight="1" x14ac:dyDescent="0.25">
      <c r="E135" s="55"/>
      <c r="F135" s="55"/>
      <c r="H135" s="264"/>
      <c r="I135" s="265"/>
    </row>
    <row r="136" spans="5:9" ht="15.75" customHeight="1" x14ac:dyDescent="0.25">
      <c r="E136" s="55"/>
      <c r="F136" s="55"/>
      <c r="H136" s="264"/>
      <c r="I136" s="265"/>
    </row>
    <row r="137" spans="5:9" ht="15.75" customHeight="1" x14ac:dyDescent="0.25">
      <c r="E137" s="55"/>
      <c r="F137" s="55"/>
      <c r="H137" s="264"/>
      <c r="I137" s="265"/>
    </row>
    <row r="138" spans="5:9" ht="15.75" customHeight="1" x14ac:dyDescent="0.25">
      <c r="E138" s="55"/>
      <c r="F138" s="55"/>
      <c r="H138" s="264"/>
      <c r="I138" s="265"/>
    </row>
    <row r="139" spans="5:9" ht="15.75" customHeight="1" x14ac:dyDescent="0.25">
      <c r="E139" s="55"/>
      <c r="F139" s="55"/>
      <c r="H139" s="264"/>
      <c r="I139" s="265"/>
    </row>
    <row r="140" spans="5:9" ht="15.75" customHeight="1" x14ac:dyDescent="0.25">
      <c r="E140" s="55"/>
      <c r="F140" s="55"/>
      <c r="H140" s="264"/>
      <c r="I140" s="265"/>
    </row>
    <row r="141" spans="5:9" ht="15.75" customHeight="1" x14ac:dyDescent="0.25">
      <c r="E141" s="55"/>
      <c r="F141" s="55"/>
      <c r="H141" s="264"/>
      <c r="I141" s="265"/>
    </row>
    <row r="142" spans="5:9" ht="15.75" customHeight="1" x14ac:dyDescent="0.25">
      <c r="E142" s="55"/>
      <c r="F142" s="55"/>
      <c r="H142" s="264"/>
      <c r="I142" s="265"/>
    </row>
    <row r="143" spans="5:9" ht="15.75" customHeight="1" x14ac:dyDescent="0.25">
      <c r="E143" s="55"/>
      <c r="F143" s="55"/>
      <c r="H143" s="264"/>
      <c r="I143" s="265"/>
    </row>
    <row r="144" spans="5:9" ht="15.75" customHeight="1" x14ac:dyDescent="0.25">
      <c r="E144" s="55"/>
      <c r="F144" s="55"/>
      <c r="H144" s="264"/>
      <c r="I144" s="265"/>
    </row>
    <row r="145" spans="5:9" ht="15.75" customHeight="1" x14ac:dyDescent="0.25">
      <c r="E145" s="55"/>
      <c r="F145" s="55"/>
      <c r="H145" s="264"/>
      <c r="I145" s="265"/>
    </row>
    <row r="146" spans="5:9" ht="15.75" customHeight="1" x14ac:dyDescent="0.25">
      <c r="E146" s="55"/>
      <c r="F146" s="55"/>
      <c r="H146" s="264"/>
      <c r="I146" s="265"/>
    </row>
    <row r="147" spans="5:9" ht="15.75" customHeight="1" x14ac:dyDescent="0.25">
      <c r="E147" s="55"/>
      <c r="F147" s="55"/>
      <c r="H147" s="264"/>
      <c r="I147" s="265"/>
    </row>
    <row r="148" spans="5:9" ht="15.75" customHeight="1" x14ac:dyDescent="0.25">
      <c r="E148" s="55"/>
      <c r="F148" s="55"/>
      <c r="H148" s="264"/>
      <c r="I148" s="265"/>
    </row>
    <row r="149" spans="5:9" ht="15.75" customHeight="1" x14ac:dyDescent="0.25">
      <c r="E149" s="55"/>
      <c r="F149" s="55"/>
      <c r="H149" s="264"/>
      <c r="I149" s="265"/>
    </row>
    <row r="150" spans="5:9" ht="15.75" customHeight="1" x14ac:dyDescent="0.25">
      <c r="E150" s="55"/>
      <c r="F150" s="55"/>
      <c r="H150" s="264"/>
      <c r="I150" s="265"/>
    </row>
    <row r="151" spans="5:9" ht="15.75" customHeight="1" x14ac:dyDescent="0.25">
      <c r="E151" s="55"/>
      <c r="F151" s="55"/>
      <c r="H151" s="264"/>
      <c r="I151" s="265"/>
    </row>
    <row r="152" spans="5:9" ht="15.75" customHeight="1" x14ac:dyDescent="0.25">
      <c r="E152" s="55"/>
      <c r="F152" s="55"/>
      <c r="H152" s="264"/>
      <c r="I152" s="265"/>
    </row>
    <row r="153" spans="5:9" ht="15.75" customHeight="1" x14ac:dyDescent="0.25">
      <c r="E153" s="55"/>
      <c r="F153" s="55"/>
      <c r="H153" s="264"/>
      <c r="I153" s="265"/>
    </row>
    <row r="154" spans="5:9" ht="15.75" customHeight="1" x14ac:dyDescent="0.25">
      <c r="E154" s="55"/>
      <c r="F154" s="55"/>
      <c r="H154" s="264"/>
      <c r="I154" s="265"/>
    </row>
    <row r="155" spans="5:9" ht="15.75" customHeight="1" x14ac:dyDescent="0.25">
      <c r="E155" s="55"/>
      <c r="F155" s="55"/>
      <c r="H155" s="264"/>
      <c r="I155" s="265"/>
    </row>
    <row r="156" spans="5:9" ht="15.75" customHeight="1" x14ac:dyDescent="0.25">
      <c r="E156" s="55"/>
      <c r="F156" s="55"/>
      <c r="H156" s="264"/>
      <c r="I156" s="265"/>
    </row>
    <row r="157" spans="5:9" ht="15.75" customHeight="1" x14ac:dyDescent="0.25">
      <c r="E157" s="55"/>
      <c r="F157" s="55"/>
      <c r="H157" s="264"/>
      <c r="I157" s="265"/>
    </row>
    <row r="158" spans="5:9" ht="15.75" customHeight="1" x14ac:dyDescent="0.25">
      <c r="E158" s="55"/>
      <c r="F158" s="55"/>
      <c r="H158" s="264"/>
      <c r="I158" s="265"/>
    </row>
    <row r="159" spans="5:9" ht="15.75" customHeight="1" x14ac:dyDescent="0.25">
      <c r="E159" s="55"/>
      <c r="F159" s="55"/>
      <c r="H159" s="264"/>
      <c r="I159" s="265"/>
    </row>
    <row r="160" spans="5:9" ht="15.75" customHeight="1" x14ac:dyDescent="0.25">
      <c r="E160" s="55"/>
      <c r="F160" s="55"/>
      <c r="H160" s="264"/>
      <c r="I160" s="265"/>
    </row>
    <row r="161" spans="5:9" ht="15.75" customHeight="1" x14ac:dyDescent="0.25">
      <c r="E161" s="55"/>
      <c r="F161" s="55"/>
      <c r="H161" s="264"/>
      <c r="I161" s="265"/>
    </row>
    <row r="162" spans="5:9" ht="15.75" customHeight="1" x14ac:dyDescent="0.25">
      <c r="E162" s="55"/>
      <c r="F162" s="55"/>
      <c r="H162" s="264"/>
      <c r="I162" s="265"/>
    </row>
    <row r="163" spans="5:9" ht="15.75" customHeight="1" x14ac:dyDescent="0.25">
      <c r="E163" s="55"/>
      <c r="F163" s="55"/>
      <c r="H163" s="264"/>
      <c r="I163" s="265"/>
    </row>
    <row r="164" spans="5:9" ht="15.75" customHeight="1" x14ac:dyDescent="0.25">
      <c r="E164" s="55"/>
      <c r="F164" s="55"/>
      <c r="H164" s="264"/>
      <c r="I164" s="265"/>
    </row>
    <row r="165" spans="5:9" ht="15.75" customHeight="1" x14ac:dyDescent="0.25">
      <c r="E165" s="55"/>
      <c r="F165" s="55"/>
      <c r="H165" s="264"/>
      <c r="I165" s="265"/>
    </row>
    <row r="166" spans="5:9" ht="15.75" customHeight="1" x14ac:dyDescent="0.25">
      <c r="E166" s="55"/>
      <c r="F166" s="55"/>
      <c r="H166" s="264"/>
      <c r="I166" s="265"/>
    </row>
    <row r="167" spans="5:9" ht="15.75" customHeight="1" x14ac:dyDescent="0.25">
      <c r="E167" s="55"/>
      <c r="F167" s="55"/>
      <c r="H167" s="264"/>
      <c r="I167" s="265"/>
    </row>
    <row r="168" spans="5:9" ht="15.75" customHeight="1" x14ac:dyDescent="0.25">
      <c r="E168" s="55"/>
      <c r="F168" s="55"/>
      <c r="H168" s="264"/>
      <c r="I168" s="265"/>
    </row>
    <row r="169" spans="5:9" ht="15.75" customHeight="1" x14ac:dyDescent="0.25">
      <c r="E169" s="55"/>
      <c r="F169" s="55"/>
      <c r="H169" s="264"/>
      <c r="I169" s="265"/>
    </row>
    <row r="170" spans="5:9" ht="15.75" customHeight="1" x14ac:dyDescent="0.25">
      <c r="E170" s="55"/>
      <c r="F170" s="55"/>
      <c r="H170" s="264"/>
      <c r="I170" s="265"/>
    </row>
    <row r="171" spans="5:9" ht="15.75" customHeight="1" x14ac:dyDescent="0.25">
      <c r="E171" s="55"/>
      <c r="F171" s="55"/>
      <c r="H171" s="264"/>
      <c r="I171" s="265"/>
    </row>
    <row r="172" spans="5:9" ht="15.75" customHeight="1" x14ac:dyDescent="0.25">
      <c r="E172" s="55"/>
      <c r="F172" s="55"/>
      <c r="H172" s="264"/>
      <c r="I172" s="265"/>
    </row>
    <row r="173" spans="5:9" ht="15.75" customHeight="1" x14ac:dyDescent="0.25">
      <c r="E173" s="55"/>
      <c r="F173" s="55"/>
      <c r="H173" s="264"/>
      <c r="I173" s="265"/>
    </row>
    <row r="174" spans="5:9" ht="15.75" customHeight="1" x14ac:dyDescent="0.25">
      <c r="E174" s="55"/>
      <c r="F174" s="55"/>
      <c r="H174" s="264"/>
      <c r="I174" s="265"/>
    </row>
    <row r="175" spans="5:9" ht="15.75" customHeight="1" x14ac:dyDescent="0.25">
      <c r="E175" s="55"/>
      <c r="F175" s="55"/>
      <c r="H175" s="264"/>
      <c r="I175" s="265"/>
    </row>
    <row r="176" spans="5:9" ht="15.75" customHeight="1" x14ac:dyDescent="0.25">
      <c r="E176" s="55"/>
      <c r="F176" s="55"/>
      <c r="H176" s="264"/>
      <c r="I176" s="265"/>
    </row>
    <row r="177" spans="5:9" ht="15.75" customHeight="1" x14ac:dyDescent="0.25">
      <c r="E177" s="55"/>
      <c r="F177" s="55"/>
      <c r="H177" s="264"/>
      <c r="I177" s="265"/>
    </row>
    <row r="178" spans="5:9" ht="15.75" customHeight="1" x14ac:dyDescent="0.25">
      <c r="E178" s="55"/>
      <c r="F178" s="55"/>
      <c r="H178" s="264"/>
      <c r="I178" s="265"/>
    </row>
    <row r="179" spans="5:9" ht="15.75" customHeight="1" x14ac:dyDescent="0.25">
      <c r="E179" s="55"/>
      <c r="F179" s="55"/>
      <c r="H179" s="264"/>
      <c r="I179" s="265"/>
    </row>
    <row r="180" spans="5:9" ht="15.75" customHeight="1" x14ac:dyDescent="0.25">
      <c r="E180" s="55"/>
      <c r="F180" s="55"/>
      <c r="H180" s="264"/>
      <c r="I180" s="265"/>
    </row>
    <row r="181" spans="5:9" ht="15.75" customHeight="1" x14ac:dyDescent="0.25">
      <c r="E181" s="55"/>
      <c r="F181" s="55"/>
      <c r="H181" s="264"/>
      <c r="I181" s="265"/>
    </row>
    <row r="182" spans="5:9" ht="15.75" customHeight="1" x14ac:dyDescent="0.25">
      <c r="E182" s="55"/>
      <c r="F182" s="55"/>
      <c r="H182" s="264"/>
      <c r="I182" s="265"/>
    </row>
    <row r="183" spans="5:9" ht="15.75" customHeight="1" x14ac:dyDescent="0.25">
      <c r="E183" s="55"/>
      <c r="F183" s="55"/>
      <c r="H183" s="264"/>
      <c r="I183" s="265"/>
    </row>
    <row r="184" spans="5:9" ht="15.75" customHeight="1" x14ac:dyDescent="0.25">
      <c r="E184" s="55"/>
      <c r="F184" s="55"/>
      <c r="H184" s="264"/>
      <c r="I184" s="265"/>
    </row>
    <row r="185" spans="5:9" ht="15.75" customHeight="1" x14ac:dyDescent="0.25">
      <c r="E185" s="55"/>
      <c r="F185" s="55"/>
      <c r="H185" s="264"/>
      <c r="I185" s="265"/>
    </row>
    <row r="186" spans="5:9" ht="15.75" customHeight="1" x14ac:dyDescent="0.25">
      <c r="E186" s="55"/>
      <c r="F186" s="55"/>
      <c r="H186" s="264"/>
      <c r="I186" s="265"/>
    </row>
    <row r="187" spans="5:9" ht="15.75" customHeight="1" x14ac:dyDescent="0.25">
      <c r="E187" s="55"/>
      <c r="F187" s="55"/>
      <c r="H187" s="264"/>
      <c r="I187" s="265"/>
    </row>
    <row r="188" spans="5:9" ht="15.75" customHeight="1" x14ac:dyDescent="0.25">
      <c r="E188" s="55"/>
      <c r="F188" s="55"/>
      <c r="H188" s="264"/>
      <c r="I188" s="265"/>
    </row>
    <row r="189" spans="5:9" ht="15.75" customHeight="1" x14ac:dyDescent="0.25">
      <c r="E189" s="55"/>
      <c r="F189" s="55"/>
      <c r="H189" s="264"/>
      <c r="I189" s="265"/>
    </row>
    <row r="190" spans="5:9" ht="15.75" customHeight="1" x14ac:dyDescent="0.25">
      <c r="E190" s="55"/>
      <c r="F190" s="55"/>
      <c r="H190" s="264"/>
      <c r="I190" s="265"/>
    </row>
    <row r="191" spans="5:9" ht="15.75" customHeight="1" x14ac:dyDescent="0.25">
      <c r="E191" s="55"/>
      <c r="F191" s="55"/>
      <c r="H191" s="264"/>
      <c r="I191" s="265"/>
    </row>
    <row r="192" spans="5:9" ht="15.75" customHeight="1" x14ac:dyDescent="0.25">
      <c r="E192" s="55"/>
      <c r="F192" s="55"/>
      <c r="H192" s="264"/>
      <c r="I192" s="265"/>
    </row>
    <row r="193" spans="5:9" ht="15.75" customHeight="1" x14ac:dyDescent="0.25">
      <c r="E193" s="55"/>
      <c r="F193" s="55"/>
      <c r="H193" s="264"/>
      <c r="I193" s="265"/>
    </row>
    <row r="194" spans="5:9" ht="15.75" customHeight="1" x14ac:dyDescent="0.25">
      <c r="E194" s="55"/>
      <c r="F194" s="55"/>
      <c r="H194" s="264"/>
      <c r="I194" s="265"/>
    </row>
    <row r="195" spans="5:9" ht="15.75" customHeight="1" x14ac:dyDescent="0.25">
      <c r="E195" s="55"/>
      <c r="F195" s="55"/>
      <c r="H195" s="264"/>
      <c r="I195" s="265"/>
    </row>
    <row r="196" spans="5:9" ht="15.75" customHeight="1" x14ac:dyDescent="0.25">
      <c r="E196" s="55"/>
      <c r="F196" s="55"/>
      <c r="H196" s="264"/>
      <c r="I196" s="265"/>
    </row>
    <row r="197" spans="5:9" ht="15.75" customHeight="1" x14ac:dyDescent="0.25">
      <c r="E197" s="55"/>
      <c r="F197" s="55"/>
      <c r="H197" s="264"/>
      <c r="I197" s="265"/>
    </row>
    <row r="198" spans="5:9" ht="15.75" customHeight="1" x14ac:dyDescent="0.25">
      <c r="E198" s="55"/>
      <c r="F198" s="55"/>
      <c r="H198" s="264"/>
      <c r="I198" s="265"/>
    </row>
    <row r="199" spans="5:9" ht="15.75" customHeight="1" x14ac:dyDescent="0.25">
      <c r="E199" s="55"/>
      <c r="F199" s="55"/>
      <c r="H199" s="264"/>
      <c r="I199" s="265"/>
    </row>
    <row r="200" spans="5:9" ht="15.75" customHeight="1" x14ac:dyDescent="0.25">
      <c r="E200" s="55"/>
      <c r="F200" s="55"/>
      <c r="H200" s="264"/>
      <c r="I200" s="265"/>
    </row>
    <row r="201" spans="5:9" ht="15.75" customHeight="1" x14ac:dyDescent="0.25">
      <c r="E201" s="55"/>
      <c r="F201" s="55"/>
      <c r="H201" s="264"/>
      <c r="I201" s="265"/>
    </row>
    <row r="202" spans="5:9" ht="15.75" customHeight="1" x14ac:dyDescent="0.25">
      <c r="E202" s="55"/>
      <c r="F202" s="55"/>
      <c r="H202" s="264"/>
      <c r="I202" s="265"/>
    </row>
    <row r="203" spans="5:9" ht="15.75" customHeight="1" x14ac:dyDescent="0.25">
      <c r="E203" s="55"/>
      <c r="F203" s="55"/>
      <c r="H203" s="264"/>
      <c r="I203" s="265"/>
    </row>
    <row r="204" spans="5:9" ht="15.75" customHeight="1" x14ac:dyDescent="0.25">
      <c r="E204" s="55"/>
      <c r="F204" s="55"/>
      <c r="H204" s="264"/>
      <c r="I204" s="265"/>
    </row>
    <row r="205" spans="5:9" ht="15.75" customHeight="1" x14ac:dyDescent="0.25">
      <c r="E205" s="55"/>
      <c r="F205" s="55"/>
      <c r="H205" s="264"/>
      <c r="I205" s="265"/>
    </row>
    <row r="206" spans="5:9" ht="15.75" customHeight="1" x14ac:dyDescent="0.25">
      <c r="E206" s="55"/>
      <c r="F206" s="55"/>
      <c r="H206" s="264"/>
      <c r="I206" s="265"/>
    </row>
    <row r="207" spans="5:9" ht="15.75" customHeight="1" x14ac:dyDescent="0.25">
      <c r="E207" s="55"/>
      <c r="F207" s="55"/>
      <c r="H207" s="264"/>
      <c r="I207" s="265"/>
    </row>
    <row r="208" spans="5:9" ht="15.75" customHeight="1" x14ac:dyDescent="0.25">
      <c r="E208" s="55"/>
      <c r="F208" s="55"/>
      <c r="H208" s="264"/>
      <c r="I208" s="265"/>
    </row>
    <row r="209" spans="5:9" ht="15.75" customHeight="1" x14ac:dyDescent="0.25">
      <c r="E209" s="55"/>
      <c r="F209" s="55"/>
      <c r="H209" s="264"/>
      <c r="I209" s="265"/>
    </row>
    <row r="210" spans="5:9" ht="15.75" customHeight="1" x14ac:dyDescent="0.25">
      <c r="E210" s="55"/>
      <c r="F210" s="55"/>
      <c r="H210" s="264"/>
      <c r="I210" s="265"/>
    </row>
    <row r="211" spans="5:9" ht="15.75" customHeight="1" x14ac:dyDescent="0.25">
      <c r="E211" s="55"/>
      <c r="F211" s="55"/>
      <c r="H211" s="264"/>
      <c r="I211" s="265"/>
    </row>
    <row r="212" spans="5:9" ht="15.75" customHeight="1" x14ac:dyDescent="0.25">
      <c r="E212" s="55"/>
      <c r="F212" s="55"/>
      <c r="H212" s="264"/>
      <c r="I212" s="265"/>
    </row>
    <row r="213" spans="5:9" ht="15.75" customHeight="1" x14ac:dyDescent="0.25">
      <c r="E213" s="55"/>
      <c r="F213" s="55"/>
      <c r="H213" s="264"/>
      <c r="I213" s="265"/>
    </row>
    <row r="214" spans="5:9" ht="15.75" customHeight="1" x14ac:dyDescent="0.25">
      <c r="E214" s="55"/>
      <c r="F214" s="55"/>
      <c r="H214" s="264"/>
      <c r="I214" s="265"/>
    </row>
    <row r="215" spans="5:9" ht="15.75" customHeight="1" x14ac:dyDescent="0.25">
      <c r="E215" s="55"/>
      <c r="F215" s="55"/>
      <c r="H215" s="264"/>
      <c r="I215" s="265"/>
    </row>
    <row r="216" spans="5:9" ht="15.75" customHeight="1" x14ac:dyDescent="0.25">
      <c r="E216" s="55"/>
      <c r="F216" s="55"/>
      <c r="H216" s="264"/>
      <c r="I216" s="265"/>
    </row>
    <row r="217" spans="5:9" ht="15.75" customHeight="1" x14ac:dyDescent="0.25">
      <c r="E217" s="55"/>
      <c r="F217" s="55"/>
      <c r="H217" s="264"/>
      <c r="I217" s="265"/>
    </row>
    <row r="218" spans="5:9" ht="15.75" customHeight="1" x14ac:dyDescent="0.25">
      <c r="E218" s="55"/>
      <c r="F218" s="55"/>
      <c r="H218" s="264"/>
      <c r="I218" s="265"/>
    </row>
    <row r="219" spans="5:9" ht="15.75" customHeight="1" x14ac:dyDescent="0.25">
      <c r="E219" s="55"/>
      <c r="F219" s="55"/>
      <c r="H219" s="264"/>
      <c r="I219" s="265"/>
    </row>
    <row r="220" spans="5:9" ht="15.75" customHeight="1" x14ac:dyDescent="0.25">
      <c r="E220" s="55"/>
      <c r="F220" s="55"/>
      <c r="H220" s="264"/>
      <c r="I220" s="265"/>
    </row>
    <row r="221" spans="5:9" ht="15.75" customHeight="1" x14ac:dyDescent="0.25">
      <c r="E221" s="55"/>
      <c r="F221" s="55"/>
      <c r="H221" s="264"/>
      <c r="I221" s="265"/>
    </row>
    <row r="222" spans="5:9" ht="15.75" customHeight="1" x14ac:dyDescent="0.25">
      <c r="E222" s="55"/>
      <c r="F222" s="55"/>
      <c r="H222" s="264"/>
      <c r="I222" s="265"/>
    </row>
    <row r="223" spans="5:9" ht="15.75" customHeight="1" x14ac:dyDescent="0.25">
      <c r="H223" s="262"/>
    </row>
    <row r="224" spans="5:9"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D00-000000000000}"/>
  </hyperlinks>
  <pageMargins left="0.7" right="0.7" top="0.75" bottom="0.75" header="0" footer="0"/>
  <pageSetup paperSize="9" fitToWidth="0" fitToHeight="0"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Tiền điện</v>
      </c>
      <c r="C3" s="307" t="s">
        <v>176</v>
      </c>
      <c r="D3" s="280">
        <f>VLOOKUP(C3,'TỔNG HỢP'!$C$4:$P$84,3,0)</f>
        <v>8500000000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E00-000000000000}"/>
  </hyperlinks>
  <pageMargins left="0.7" right="0.7" top="0.75" bottom="0.75" header="0" footer="0"/>
  <pageSetup paperSize="9" fitToWidth="0" fitToHeight="0" orientation="landscape"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Tiền nước</v>
      </c>
      <c r="C3" s="307" t="s">
        <v>178</v>
      </c>
      <c r="D3" s="280">
        <f>VLOOKUP(C3,'TỔNG HỢP'!$C$4:$P$84,3,0)</f>
        <v>700000000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3F00-000000000000}"/>
  </hyperlinks>
  <pageMargins left="0.7" right="0.7" top="0.75" bottom="0.75" header="0" footer="0"/>
  <pageSetup paperSize="9" fitToWidth="0" fitToHeight="0" orientation="landscape"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Z1009"/>
  <sheetViews>
    <sheetView workbookViewId="0">
      <selection activeCell="J2" sqref="J2"/>
    </sheetView>
  </sheetViews>
  <sheetFormatPr defaultColWidth="14" defaultRowHeight="15" customHeight="1" x14ac:dyDescent="0.25"/>
  <cols>
    <col min="1" max="1" width="4.42578125" customWidth="1"/>
    <col min="2" max="2" width="41.42578125" customWidth="1"/>
    <col min="3" max="3" width="14" customWidth="1"/>
    <col min="4" max="4" width="19.140625" customWidth="1"/>
    <col min="5" max="5" width="11.85546875" customWidth="1"/>
    <col min="6" max="6" width="16.42578125" customWidth="1"/>
    <col min="7" max="7" width="18.7109375" customWidth="1"/>
    <col min="8" max="8" width="18.42578125" style="684" customWidth="1"/>
    <col min="9" max="9" width="19.85546875" customWidth="1"/>
    <col min="10" max="10" width="13.7109375" customWidth="1"/>
    <col min="11" max="26" width="8.7109375" customWidth="1"/>
  </cols>
  <sheetData>
    <row r="1" spans="1:26" x14ac:dyDescent="0.25">
      <c r="A1" s="301"/>
      <c r="B1" s="296"/>
      <c r="C1" s="296"/>
      <c r="D1" s="296"/>
      <c r="E1" s="296"/>
      <c r="F1" s="451"/>
      <c r="G1" s="296"/>
      <c r="H1" s="687"/>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680"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54"/>
      <c r="B3" s="597" t="s">
        <v>179</v>
      </c>
      <c r="C3" s="255" t="s">
        <v>180</v>
      </c>
      <c r="D3" s="256">
        <f>VLOOKUP(C3,'TỔNG HỢP'!$C$4:$P$84,3,0)</f>
        <v>500000000</v>
      </c>
      <c r="E3" s="257"/>
      <c r="F3" s="487">
        <f>SUM(F4:F898)</f>
        <v>58796160</v>
      </c>
      <c r="G3" s="256">
        <f>D3-F3</f>
        <v>441203840</v>
      </c>
      <c r="H3" s="688"/>
      <c r="I3" s="254"/>
      <c r="J3" s="259"/>
      <c r="K3" s="259"/>
      <c r="L3" s="259"/>
      <c r="M3" s="259"/>
      <c r="N3" s="259"/>
      <c r="O3" s="259"/>
      <c r="P3" s="259"/>
      <c r="Q3" s="259"/>
      <c r="R3" s="259"/>
      <c r="S3" s="259"/>
      <c r="T3" s="259"/>
      <c r="U3" s="259"/>
      <c r="V3" s="259"/>
      <c r="W3" s="259"/>
      <c r="X3" s="259"/>
      <c r="Y3" s="259"/>
      <c r="Z3" s="259"/>
    </row>
    <row r="4" spans="1:26" ht="16.5" x14ac:dyDescent="0.25">
      <c r="A4" s="242"/>
      <c r="B4" s="243" t="s">
        <v>1347</v>
      </c>
      <c r="C4" s="260"/>
      <c r="D4" s="244"/>
      <c r="E4" s="451"/>
      <c r="F4" s="451">
        <v>2262300</v>
      </c>
      <c r="G4" s="243"/>
      <c r="H4" s="686">
        <v>46059</v>
      </c>
      <c r="I4" s="242" t="s">
        <v>442</v>
      </c>
      <c r="J4" s="243"/>
      <c r="K4" s="243"/>
      <c r="L4" s="243"/>
      <c r="M4" s="243"/>
      <c r="N4" s="243"/>
      <c r="O4" s="243"/>
      <c r="P4" s="243"/>
      <c r="Q4" s="243"/>
      <c r="R4" s="243"/>
      <c r="S4" s="243"/>
      <c r="T4" s="243"/>
      <c r="U4" s="243"/>
      <c r="V4" s="243"/>
      <c r="W4" s="243"/>
      <c r="X4" s="243"/>
      <c r="Y4" s="243"/>
      <c r="Z4" s="243"/>
    </row>
    <row r="5" spans="1:26" ht="16.5" x14ac:dyDescent="0.25">
      <c r="A5" s="242"/>
      <c r="B5" s="243" t="s">
        <v>1348</v>
      </c>
      <c r="C5" s="260"/>
      <c r="D5" s="244"/>
      <c r="E5" s="451"/>
      <c r="F5" s="451">
        <v>2852300</v>
      </c>
      <c r="G5" s="243"/>
      <c r="H5" s="686">
        <v>46059</v>
      </c>
      <c r="I5" s="242" t="s">
        <v>442</v>
      </c>
      <c r="J5" s="243"/>
      <c r="K5" s="243"/>
      <c r="L5" s="243"/>
      <c r="M5" s="243"/>
      <c r="N5" s="243"/>
      <c r="O5" s="243"/>
      <c r="P5" s="243"/>
      <c r="Q5" s="243"/>
      <c r="R5" s="243"/>
      <c r="S5" s="243"/>
      <c r="T5" s="243"/>
      <c r="U5" s="243"/>
      <c r="V5" s="243"/>
      <c r="W5" s="243"/>
      <c r="X5" s="243"/>
      <c r="Y5" s="243"/>
      <c r="Z5" s="243"/>
    </row>
    <row r="6" spans="1:26" ht="16.5" x14ac:dyDescent="0.25">
      <c r="A6" s="242"/>
      <c r="B6" s="243" t="s">
        <v>1349</v>
      </c>
      <c r="C6" s="260"/>
      <c r="D6" s="244"/>
      <c r="E6" s="451"/>
      <c r="F6" s="451">
        <v>2852300</v>
      </c>
      <c r="G6" s="243"/>
      <c r="H6" s="686">
        <v>46059</v>
      </c>
      <c r="I6" s="242" t="s">
        <v>442</v>
      </c>
      <c r="J6" s="243"/>
      <c r="K6" s="243"/>
      <c r="L6" s="243"/>
      <c r="M6" s="243"/>
      <c r="N6" s="243"/>
      <c r="O6" s="243"/>
      <c r="P6" s="243"/>
      <c r="Q6" s="243"/>
      <c r="R6" s="243"/>
      <c r="S6" s="243"/>
      <c r="T6" s="243"/>
      <c r="U6" s="243"/>
      <c r="V6" s="243"/>
      <c r="W6" s="243"/>
      <c r="X6" s="243"/>
      <c r="Y6" s="243"/>
      <c r="Z6" s="243"/>
    </row>
    <row r="7" spans="1:26" ht="16.5" x14ac:dyDescent="0.25">
      <c r="A7" s="242"/>
      <c r="B7" s="469" t="s">
        <v>1625</v>
      </c>
      <c r="C7" s="260"/>
      <c r="D7" s="244"/>
      <c r="E7" s="451"/>
      <c r="F7" s="451">
        <v>7983500</v>
      </c>
      <c r="G7" s="243"/>
      <c r="H7" s="686">
        <v>46150</v>
      </c>
      <c r="I7" s="242" t="s">
        <v>442</v>
      </c>
      <c r="J7" s="243"/>
      <c r="K7" s="243"/>
      <c r="L7" s="243"/>
      <c r="M7" s="243"/>
      <c r="N7" s="243"/>
      <c r="O7" s="243"/>
      <c r="P7" s="243"/>
      <c r="Q7" s="243"/>
      <c r="R7" s="243"/>
      <c r="S7" s="243"/>
      <c r="T7" s="243"/>
      <c r="U7" s="243"/>
      <c r="V7" s="243"/>
      <c r="W7" s="243"/>
      <c r="X7" s="243"/>
      <c r="Y7" s="243"/>
      <c r="Z7" s="243"/>
    </row>
    <row r="8" spans="1:26" ht="16.5" x14ac:dyDescent="0.25">
      <c r="A8" s="242"/>
      <c r="B8" s="243" t="s">
        <v>1353</v>
      </c>
      <c r="C8" s="260"/>
      <c r="D8" s="244"/>
      <c r="E8" s="451"/>
      <c r="F8" s="451">
        <v>10209700</v>
      </c>
      <c r="G8" s="243"/>
      <c r="H8" s="686" t="s">
        <v>1633</v>
      </c>
      <c r="I8" s="242" t="s">
        <v>306</v>
      </c>
      <c r="J8" s="243"/>
      <c r="K8" s="243"/>
      <c r="L8" s="243"/>
      <c r="M8" s="243"/>
      <c r="N8" s="243"/>
      <c r="O8" s="243"/>
      <c r="P8" s="243"/>
      <c r="Q8" s="243"/>
      <c r="R8" s="243"/>
      <c r="S8" s="243"/>
      <c r="T8" s="243"/>
      <c r="U8" s="243"/>
      <c r="V8" s="243"/>
      <c r="W8" s="243"/>
      <c r="X8" s="243"/>
      <c r="Y8" s="243"/>
      <c r="Z8" s="243"/>
    </row>
    <row r="9" spans="1:26" ht="16.5" x14ac:dyDescent="0.25">
      <c r="A9" s="242"/>
      <c r="B9" s="243" t="s">
        <v>1354</v>
      </c>
      <c r="C9" s="260"/>
      <c r="D9" s="244"/>
      <c r="E9" s="451">
        <v>6131560</v>
      </c>
      <c r="F9" s="451">
        <v>6510560</v>
      </c>
      <c r="G9" s="243"/>
      <c r="H9" s="686">
        <v>45845</v>
      </c>
      <c r="I9" s="242" t="s">
        <v>451</v>
      </c>
      <c r="J9" s="243"/>
      <c r="K9" s="243"/>
      <c r="L9" s="243"/>
      <c r="M9" s="243"/>
      <c r="N9" s="243"/>
      <c r="O9" s="243"/>
      <c r="P9" s="243"/>
      <c r="Q9" s="243"/>
      <c r="R9" s="243"/>
      <c r="S9" s="243"/>
      <c r="T9" s="243"/>
      <c r="U9" s="243"/>
      <c r="V9" s="243"/>
      <c r="W9" s="243"/>
      <c r="X9" s="243"/>
      <c r="Y9" s="243"/>
      <c r="Z9" s="243"/>
    </row>
    <row r="10" spans="1:26" ht="16.5" x14ac:dyDescent="0.25">
      <c r="A10" s="242"/>
      <c r="B10" s="243" t="s">
        <v>1355</v>
      </c>
      <c r="C10" s="260"/>
      <c r="D10" s="244"/>
      <c r="E10" s="451">
        <v>6090700</v>
      </c>
      <c r="F10" s="451">
        <v>5499700</v>
      </c>
      <c r="G10" s="243"/>
      <c r="H10" s="686">
        <v>45845</v>
      </c>
      <c r="I10" s="242" t="s">
        <v>306</v>
      </c>
      <c r="J10" s="243"/>
      <c r="K10" s="243"/>
      <c r="L10" s="243"/>
      <c r="M10" s="243"/>
      <c r="N10" s="243"/>
      <c r="O10" s="243"/>
      <c r="P10" s="243"/>
      <c r="Q10" s="243"/>
      <c r="R10" s="243"/>
      <c r="S10" s="243"/>
      <c r="T10" s="243"/>
      <c r="U10" s="243"/>
      <c r="V10" s="243"/>
      <c r="W10" s="243"/>
      <c r="X10" s="243"/>
      <c r="Y10" s="243"/>
      <c r="Z10" s="243"/>
    </row>
    <row r="11" spans="1:26" ht="16.5" x14ac:dyDescent="0.25">
      <c r="A11" s="242"/>
      <c r="B11" s="243" t="s">
        <v>1357</v>
      </c>
      <c r="C11" s="260"/>
      <c r="D11" s="244"/>
      <c r="E11" s="451">
        <v>7947400</v>
      </c>
      <c r="F11" s="451">
        <v>7702000</v>
      </c>
      <c r="G11" s="243"/>
      <c r="H11" s="686">
        <v>46296</v>
      </c>
      <c r="I11" s="242" t="s">
        <v>306</v>
      </c>
      <c r="J11" s="243"/>
      <c r="K11" s="243"/>
      <c r="L11" s="243"/>
      <c r="M11" s="243"/>
      <c r="N11" s="243"/>
      <c r="O11" s="243"/>
      <c r="P11" s="243"/>
      <c r="Q11" s="243"/>
      <c r="R11" s="243"/>
      <c r="S11" s="243"/>
      <c r="T11" s="243"/>
      <c r="U11" s="243"/>
      <c r="V11" s="243"/>
      <c r="W11" s="243"/>
      <c r="X11" s="243"/>
      <c r="Y11" s="243"/>
      <c r="Z11" s="243"/>
    </row>
    <row r="12" spans="1:26" ht="16.5" x14ac:dyDescent="0.25">
      <c r="A12" s="242"/>
      <c r="B12" s="243" t="s">
        <v>1356</v>
      </c>
      <c r="C12" s="260"/>
      <c r="D12" s="244"/>
      <c r="E12" s="451">
        <v>13459001</v>
      </c>
      <c r="F12" s="451">
        <v>12923800</v>
      </c>
      <c r="G12" s="243"/>
      <c r="H12" s="686">
        <v>46296</v>
      </c>
      <c r="I12" s="242" t="s">
        <v>306</v>
      </c>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451"/>
      <c r="F13" s="451"/>
      <c r="G13" s="243"/>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451"/>
      <c r="F14" s="451"/>
      <c r="G14" s="243"/>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451"/>
      <c r="F15" s="451"/>
      <c r="G15" s="243"/>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t="s">
        <v>1350</v>
      </c>
      <c r="C16" s="260"/>
      <c r="D16" s="244"/>
      <c r="E16" s="451">
        <v>5956600</v>
      </c>
      <c r="F16" s="451"/>
      <c r="G16" s="243"/>
      <c r="H16" s="686">
        <v>45677</v>
      </c>
      <c r="I16" s="242" t="s">
        <v>306</v>
      </c>
      <c r="J16" s="243"/>
      <c r="K16" s="243"/>
      <c r="L16" s="243"/>
      <c r="M16" s="243"/>
      <c r="N16" s="243"/>
      <c r="O16" s="243"/>
      <c r="P16" s="243"/>
      <c r="Q16" s="243"/>
      <c r="R16" s="243"/>
      <c r="S16" s="243"/>
      <c r="T16" s="243"/>
      <c r="U16" s="243"/>
      <c r="V16" s="243"/>
      <c r="W16" s="243"/>
      <c r="X16" s="243"/>
      <c r="Y16" s="243"/>
      <c r="Z16" s="243"/>
    </row>
    <row r="17" spans="1:26" ht="16.5" x14ac:dyDescent="0.25">
      <c r="A17" s="242"/>
      <c r="B17" s="243" t="s">
        <v>1351</v>
      </c>
      <c r="C17" s="260"/>
      <c r="D17" s="244"/>
      <c r="E17" s="451">
        <v>2166300</v>
      </c>
      <c r="F17" s="451"/>
      <c r="G17" s="243"/>
      <c r="H17" s="686">
        <v>45708</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1352</v>
      </c>
      <c r="C18" s="260"/>
      <c r="D18" s="244"/>
      <c r="E18" s="451">
        <v>8837501</v>
      </c>
      <c r="F18" s="451"/>
      <c r="G18" s="243"/>
      <c r="H18" s="686">
        <v>45791</v>
      </c>
      <c r="I18" s="242" t="s">
        <v>306</v>
      </c>
      <c r="J18" s="243"/>
      <c r="K18" s="243"/>
      <c r="L18" s="243"/>
      <c r="M18" s="243"/>
      <c r="N18" s="243"/>
      <c r="O18" s="243"/>
      <c r="P18" s="243"/>
      <c r="Q18" s="243"/>
      <c r="R18" s="243"/>
      <c r="S18" s="243"/>
      <c r="T18" s="243"/>
      <c r="U18" s="243"/>
      <c r="V18" s="243"/>
      <c r="W18" s="243"/>
      <c r="X18" s="243"/>
      <c r="Y18" s="243"/>
      <c r="Z18" s="243"/>
    </row>
    <row r="19" spans="1:26" ht="16.5" x14ac:dyDescent="0.25">
      <c r="A19" s="242"/>
      <c r="B19" s="243" t="s">
        <v>1353</v>
      </c>
      <c r="C19" s="260"/>
      <c r="D19" s="244"/>
      <c r="E19" s="451"/>
      <c r="F19" s="451"/>
      <c r="G19" s="243"/>
      <c r="H19" s="686">
        <v>45791</v>
      </c>
      <c r="I19" s="242" t="s">
        <v>306</v>
      </c>
      <c r="J19" s="243"/>
      <c r="K19" s="243"/>
      <c r="L19" s="243"/>
      <c r="M19" s="243"/>
      <c r="N19" s="243"/>
      <c r="O19" s="243"/>
      <c r="P19" s="243"/>
      <c r="Q19" s="243"/>
      <c r="R19" s="243"/>
      <c r="S19" s="243"/>
      <c r="T19" s="243"/>
      <c r="U19" s="243"/>
      <c r="V19" s="243"/>
      <c r="W19" s="243"/>
      <c r="X19" s="243"/>
      <c r="Y19" s="243"/>
      <c r="Z19" s="243"/>
    </row>
    <row r="20" spans="1:26" ht="16.5" x14ac:dyDescent="0.25">
      <c r="A20" s="242"/>
      <c r="B20" s="243" t="s">
        <v>1354</v>
      </c>
      <c r="C20" s="260"/>
      <c r="D20" s="244"/>
      <c r="E20" s="451">
        <v>6131560</v>
      </c>
      <c r="F20" s="451"/>
      <c r="G20" s="243"/>
      <c r="H20" s="686">
        <v>45838</v>
      </c>
      <c r="I20" s="242" t="s">
        <v>451</v>
      </c>
      <c r="J20" s="243"/>
      <c r="K20" s="243"/>
      <c r="L20" s="243"/>
      <c r="M20" s="243"/>
      <c r="N20" s="243"/>
      <c r="O20" s="243"/>
      <c r="P20" s="243"/>
      <c r="Q20" s="243"/>
      <c r="R20" s="243"/>
      <c r="S20" s="243"/>
      <c r="T20" s="243"/>
      <c r="U20" s="243"/>
      <c r="V20" s="243"/>
      <c r="W20" s="243"/>
      <c r="X20" s="243"/>
      <c r="Y20" s="243"/>
      <c r="Z20" s="243"/>
    </row>
    <row r="21" spans="1:26" ht="16.5" x14ac:dyDescent="0.25">
      <c r="A21" s="242"/>
      <c r="B21" s="243" t="s">
        <v>1355</v>
      </c>
      <c r="C21" s="260"/>
      <c r="D21" s="244"/>
      <c r="E21" s="451">
        <v>6090700</v>
      </c>
      <c r="F21" s="451"/>
      <c r="G21" s="243"/>
      <c r="H21" s="686">
        <v>45845</v>
      </c>
      <c r="I21" s="242" t="s">
        <v>306</v>
      </c>
      <c r="J21" s="243"/>
      <c r="K21" s="243"/>
      <c r="L21" s="243"/>
      <c r="M21" s="243"/>
      <c r="N21" s="243"/>
      <c r="O21" s="243"/>
      <c r="P21" s="243"/>
      <c r="Q21" s="243"/>
      <c r="R21" s="243"/>
      <c r="S21" s="243"/>
      <c r="T21" s="243"/>
      <c r="U21" s="243"/>
      <c r="V21" s="243"/>
      <c r="W21" s="243"/>
      <c r="X21" s="243"/>
      <c r="Y21" s="243"/>
      <c r="Z21" s="243"/>
    </row>
    <row r="22" spans="1:26" ht="16.5" x14ac:dyDescent="0.25">
      <c r="A22" s="242"/>
      <c r="B22" s="243" t="s">
        <v>1356</v>
      </c>
      <c r="C22" s="260"/>
      <c r="D22" s="244"/>
      <c r="E22" s="451">
        <v>13459001</v>
      </c>
      <c r="F22" s="451"/>
      <c r="G22" s="243"/>
      <c r="H22" s="686">
        <v>45938</v>
      </c>
      <c r="I22" s="242" t="s">
        <v>306</v>
      </c>
      <c r="J22" s="243"/>
      <c r="K22" s="243"/>
      <c r="L22" s="243"/>
      <c r="M22" s="243"/>
      <c r="N22" s="243"/>
      <c r="O22" s="243"/>
      <c r="P22" s="243"/>
      <c r="Q22" s="243"/>
      <c r="R22" s="243"/>
      <c r="S22" s="243"/>
      <c r="T22" s="243"/>
      <c r="U22" s="243"/>
      <c r="V22" s="243"/>
      <c r="W22" s="243"/>
      <c r="X22" s="243"/>
      <c r="Y22" s="243"/>
      <c r="Z22" s="243"/>
    </row>
    <row r="23" spans="1:26" ht="16.5" x14ac:dyDescent="0.25">
      <c r="A23" s="242"/>
      <c r="B23" s="243" t="s">
        <v>1357</v>
      </c>
      <c r="C23" s="260"/>
      <c r="D23" s="244"/>
      <c r="E23" s="451">
        <v>7947400</v>
      </c>
      <c r="F23" s="451"/>
      <c r="G23" s="243"/>
      <c r="H23" s="686">
        <v>45931</v>
      </c>
      <c r="I23" s="242" t="s">
        <v>306</v>
      </c>
      <c r="J23" s="243"/>
      <c r="K23" s="243"/>
      <c r="L23" s="243"/>
      <c r="M23" s="243"/>
      <c r="N23" s="243"/>
      <c r="O23" s="243"/>
      <c r="P23" s="243"/>
      <c r="Q23" s="243"/>
      <c r="R23" s="243"/>
      <c r="S23" s="243"/>
      <c r="T23" s="243"/>
      <c r="U23" s="243"/>
      <c r="V23" s="243"/>
      <c r="W23" s="243"/>
      <c r="X23" s="243"/>
      <c r="Y23" s="243"/>
      <c r="Z23" s="243"/>
    </row>
    <row r="24" spans="1:26" ht="16.5" x14ac:dyDescent="0.25">
      <c r="A24" s="242"/>
      <c r="B24" s="243" t="s">
        <v>1358</v>
      </c>
      <c r="C24" s="260"/>
      <c r="D24" s="244"/>
      <c r="E24" s="451">
        <v>9727200</v>
      </c>
      <c r="F24" s="451"/>
      <c r="G24" s="243"/>
      <c r="H24" s="686">
        <v>45979</v>
      </c>
      <c r="I24" s="242" t="s">
        <v>306</v>
      </c>
      <c r="J24" s="243"/>
      <c r="K24" s="243"/>
      <c r="L24" s="243"/>
      <c r="M24" s="243"/>
      <c r="N24" s="243"/>
      <c r="O24" s="243"/>
      <c r="P24" s="243"/>
      <c r="Q24" s="243"/>
      <c r="R24" s="243"/>
      <c r="S24" s="243"/>
      <c r="T24" s="243"/>
      <c r="U24" s="243"/>
      <c r="V24" s="243"/>
      <c r="W24" s="243"/>
      <c r="X24" s="243"/>
      <c r="Y24" s="243"/>
      <c r="Z24" s="243"/>
    </row>
    <row r="25" spans="1:26" ht="16.5" x14ac:dyDescent="0.25">
      <c r="A25" s="242"/>
      <c r="B25" s="243" t="s">
        <v>1359</v>
      </c>
      <c r="C25" s="260"/>
      <c r="D25" s="244"/>
      <c r="E25" s="451">
        <v>7474300</v>
      </c>
      <c r="F25" s="451"/>
      <c r="G25" s="243"/>
      <c r="H25" s="686">
        <v>46002</v>
      </c>
      <c r="I25" s="242" t="s">
        <v>306</v>
      </c>
      <c r="J25" s="243"/>
      <c r="K25" s="243"/>
      <c r="L25" s="243"/>
      <c r="M25" s="243"/>
      <c r="N25" s="243"/>
      <c r="O25" s="243"/>
      <c r="P25" s="243"/>
      <c r="Q25" s="243"/>
      <c r="R25" s="243"/>
      <c r="S25" s="243"/>
      <c r="T25" s="243"/>
      <c r="U25" s="243"/>
      <c r="V25" s="243"/>
      <c r="W25" s="243"/>
      <c r="X25" s="243"/>
      <c r="Y25" s="243"/>
      <c r="Z25" s="243"/>
    </row>
    <row r="26" spans="1:26" ht="16.5" x14ac:dyDescent="0.25">
      <c r="A26" s="242"/>
      <c r="B26" s="243" t="s">
        <v>1360</v>
      </c>
      <c r="C26" s="260"/>
      <c r="D26" s="244"/>
      <c r="E26" s="451">
        <v>13120700</v>
      </c>
      <c r="F26" s="451"/>
      <c r="G26" s="243"/>
      <c r="H26" s="686">
        <v>46002</v>
      </c>
      <c r="I26" s="242" t="s">
        <v>306</v>
      </c>
      <c r="J26" s="243"/>
      <c r="K26" s="243"/>
      <c r="L26" s="243"/>
      <c r="M26" s="243"/>
      <c r="N26" s="243"/>
      <c r="O26" s="243"/>
      <c r="P26" s="243"/>
      <c r="Q26" s="243"/>
      <c r="R26" s="243"/>
      <c r="S26" s="243"/>
      <c r="T26" s="243"/>
      <c r="U26" s="243"/>
      <c r="V26" s="243"/>
      <c r="W26" s="243"/>
      <c r="X26" s="243"/>
      <c r="Y26" s="243"/>
      <c r="Z26" s="243"/>
    </row>
    <row r="27" spans="1:26" ht="16.5" x14ac:dyDescent="0.25">
      <c r="A27" s="242"/>
      <c r="B27" s="243" t="s">
        <v>1891</v>
      </c>
      <c r="C27" s="260"/>
      <c r="D27" s="244"/>
      <c r="E27" s="451">
        <v>13019560</v>
      </c>
      <c r="F27" s="451"/>
      <c r="G27" s="243"/>
      <c r="H27" s="686">
        <v>46009</v>
      </c>
      <c r="I27" s="242" t="s">
        <v>1361</v>
      </c>
      <c r="J27" s="243"/>
      <c r="K27" s="243"/>
      <c r="L27" s="243"/>
      <c r="M27" s="243"/>
      <c r="N27" s="243"/>
      <c r="O27" s="243"/>
      <c r="P27" s="243"/>
      <c r="Q27" s="243"/>
      <c r="R27" s="243"/>
      <c r="S27" s="243"/>
      <c r="T27" s="243"/>
      <c r="U27" s="243"/>
      <c r="V27" s="243"/>
      <c r="W27" s="243"/>
      <c r="X27" s="243"/>
      <c r="Y27" s="243"/>
      <c r="Z27" s="243"/>
    </row>
    <row r="28" spans="1:26" ht="16.5" x14ac:dyDescent="0.25">
      <c r="A28" s="242"/>
      <c r="B28" s="243"/>
      <c r="C28" s="260"/>
      <c r="D28" s="244"/>
      <c r="E28" s="451"/>
      <c r="F28" s="451"/>
      <c r="G28" s="243"/>
      <c r="H28" s="686"/>
      <c r="I28" s="242"/>
      <c r="J28" s="243"/>
      <c r="K28" s="243"/>
      <c r="L28" s="243"/>
      <c r="M28" s="243"/>
      <c r="N28" s="243"/>
      <c r="O28" s="243"/>
      <c r="P28" s="243"/>
      <c r="Q28" s="243"/>
      <c r="R28" s="243"/>
      <c r="S28" s="243"/>
      <c r="T28" s="243"/>
      <c r="U28" s="243"/>
      <c r="V28" s="243"/>
      <c r="W28" s="243"/>
      <c r="X28" s="243"/>
      <c r="Y28" s="243"/>
      <c r="Z28" s="243"/>
    </row>
    <row r="29" spans="1:26" ht="16.5" x14ac:dyDescent="0.25">
      <c r="A29" s="242"/>
      <c r="B29" s="243"/>
      <c r="C29" s="260"/>
      <c r="D29" s="244"/>
      <c r="E29" s="451"/>
      <c r="F29" s="451"/>
      <c r="G29" s="243"/>
      <c r="H29" s="686"/>
      <c r="I29" s="242"/>
      <c r="J29" s="243"/>
      <c r="K29" s="243"/>
      <c r="L29" s="243"/>
      <c r="M29" s="243"/>
      <c r="N29" s="243"/>
      <c r="O29" s="243"/>
      <c r="P29" s="243"/>
      <c r="Q29" s="243"/>
      <c r="R29" s="243"/>
      <c r="S29" s="243"/>
      <c r="T29" s="243"/>
      <c r="U29" s="243"/>
      <c r="V29" s="243"/>
      <c r="W29" s="243"/>
      <c r="X29" s="243"/>
      <c r="Y29" s="243"/>
      <c r="Z29" s="243"/>
    </row>
    <row r="30" spans="1:26" ht="15.75" customHeight="1" x14ac:dyDescent="0.25">
      <c r="A30" s="242">
        <v>1</v>
      </c>
      <c r="B30" s="243" t="s">
        <v>1362</v>
      </c>
      <c r="C30" s="260"/>
      <c r="D30" s="244"/>
      <c r="E30" s="451">
        <v>2994300</v>
      </c>
      <c r="F30" s="451"/>
      <c r="G30" s="243"/>
      <c r="H30" s="686">
        <v>45337</v>
      </c>
      <c r="I30" s="242" t="s">
        <v>306</v>
      </c>
      <c r="J30" s="243"/>
      <c r="K30" s="243"/>
      <c r="L30" s="243"/>
      <c r="M30" s="243"/>
      <c r="N30" s="243"/>
      <c r="O30" s="243"/>
      <c r="P30" s="243"/>
      <c r="Q30" s="243"/>
      <c r="R30" s="243"/>
      <c r="S30" s="243"/>
      <c r="T30" s="243"/>
      <c r="U30" s="243"/>
      <c r="V30" s="243"/>
      <c r="W30" s="243"/>
      <c r="X30" s="243"/>
      <c r="Y30" s="243"/>
      <c r="Z30" s="243"/>
    </row>
    <row r="31" spans="1:26" ht="15.75" customHeight="1" x14ac:dyDescent="0.25">
      <c r="A31" s="242">
        <v>2</v>
      </c>
      <c r="B31" s="243" t="s">
        <v>1363</v>
      </c>
      <c r="C31" s="260"/>
      <c r="D31" s="244"/>
      <c r="E31" s="451">
        <v>5261000</v>
      </c>
      <c r="F31" s="451"/>
      <c r="G31" s="243"/>
      <c r="H31" s="686"/>
      <c r="I31" s="242" t="s">
        <v>306</v>
      </c>
      <c r="J31" s="243"/>
      <c r="K31" s="243"/>
      <c r="L31" s="243"/>
      <c r="M31" s="243"/>
      <c r="N31" s="243"/>
      <c r="O31" s="243"/>
      <c r="P31" s="243"/>
      <c r="Q31" s="243"/>
      <c r="R31" s="243"/>
      <c r="S31" s="243"/>
      <c r="T31" s="243"/>
      <c r="U31" s="243"/>
      <c r="V31" s="243"/>
      <c r="W31" s="243"/>
      <c r="X31" s="243"/>
      <c r="Y31" s="243"/>
      <c r="Z31" s="243"/>
    </row>
    <row r="32" spans="1:26" ht="15.75" customHeight="1" x14ac:dyDescent="0.25">
      <c r="A32" s="301">
        <v>3</v>
      </c>
      <c r="B32" s="296" t="s">
        <v>1364</v>
      </c>
      <c r="C32" s="296"/>
      <c r="D32" s="296"/>
      <c r="E32" s="451">
        <f>9964500/1.1</f>
        <v>9058636.3636363633</v>
      </c>
      <c r="F32" s="451"/>
      <c r="G32" s="296"/>
      <c r="H32" s="687">
        <v>45418</v>
      </c>
      <c r="I32" s="242" t="s">
        <v>306</v>
      </c>
      <c r="J32" s="296"/>
      <c r="K32" s="296"/>
      <c r="L32" s="296"/>
      <c r="M32" s="296"/>
      <c r="N32" s="296"/>
      <c r="O32" s="296"/>
      <c r="P32" s="296"/>
      <c r="Q32" s="296"/>
      <c r="R32" s="296"/>
      <c r="S32" s="296"/>
      <c r="T32" s="296"/>
      <c r="U32" s="296"/>
      <c r="V32" s="296"/>
      <c r="W32" s="296"/>
      <c r="X32" s="296"/>
      <c r="Y32" s="296"/>
      <c r="Z32" s="296"/>
    </row>
    <row r="33" spans="1:26" ht="15.75" customHeight="1" x14ac:dyDescent="0.25">
      <c r="A33" s="242">
        <v>4</v>
      </c>
      <c r="B33" s="296" t="s">
        <v>1365</v>
      </c>
      <c r="C33" s="296"/>
      <c r="D33" s="296"/>
      <c r="E33" s="451">
        <v>8830700</v>
      </c>
      <c r="F33" s="451"/>
      <c r="G33" s="296"/>
      <c r="H33" s="687">
        <v>45435</v>
      </c>
      <c r="I33" s="242" t="s">
        <v>306</v>
      </c>
      <c r="J33" s="296"/>
      <c r="K33" s="296"/>
      <c r="L33" s="296"/>
      <c r="M33" s="296"/>
      <c r="N33" s="296"/>
      <c r="O33" s="296"/>
      <c r="P33" s="296"/>
      <c r="Q33" s="296"/>
      <c r="R33" s="296"/>
      <c r="S33" s="296"/>
      <c r="T33" s="296"/>
      <c r="U33" s="296"/>
      <c r="V33" s="296"/>
      <c r="W33" s="296"/>
      <c r="X33" s="296"/>
      <c r="Y33" s="296"/>
      <c r="Z33" s="296"/>
    </row>
    <row r="34" spans="1:26" ht="15.75" customHeight="1" x14ac:dyDescent="0.25">
      <c r="A34" s="301">
        <v>5</v>
      </c>
      <c r="B34" s="296" t="s">
        <v>1366</v>
      </c>
      <c r="C34" s="296"/>
      <c r="D34" s="296"/>
      <c r="E34" s="451">
        <v>7499700</v>
      </c>
      <c r="F34" s="451"/>
      <c r="G34" s="296"/>
      <c r="H34" s="687">
        <v>45477</v>
      </c>
      <c r="I34" s="242" t="s">
        <v>306</v>
      </c>
      <c r="J34" s="296"/>
      <c r="K34" s="296"/>
      <c r="L34" s="296"/>
      <c r="M34" s="296"/>
      <c r="N34" s="296"/>
      <c r="O34" s="296"/>
      <c r="P34" s="296"/>
      <c r="Q34" s="296"/>
      <c r="R34" s="296"/>
      <c r="S34" s="296"/>
      <c r="T34" s="296"/>
      <c r="U34" s="296"/>
      <c r="V34" s="296"/>
      <c r="W34" s="296"/>
      <c r="X34" s="296"/>
      <c r="Y34" s="296"/>
      <c r="Z34" s="296"/>
    </row>
    <row r="35" spans="1:26" ht="15.75" customHeight="1" x14ac:dyDescent="0.25">
      <c r="A35" s="242">
        <v>6</v>
      </c>
      <c r="B35" s="296" t="s">
        <v>1367</v>
      </c>
      <c r="C35" s="296"/>
      <c r="D35" s="296"/>
      <c r="E35" s="451">
        <v>7084560</v>
      </c>
      <c r="F35" s="451"/>
      <c r="G35" s="296"/>
      <c r="H35" s="687">
        <v>45477</v>
      </c>
      <c r="I35" s="242" t="s">
        <v>306</v>
      </c>
      <c r="J35" s="296"/>
      <c r="K35" s="296"/>
      <c r="L35" s="296"/>
      <c r="M35" s="296"/>
      <c r="N35" s="296"/>
      <c r="O35" s="296"/>
      <c r="P35" s="296"/>
      <c r="Q35" s="296"/>
      <c r="R35" s="296"/>
      <c r="S35" s="296"/>
      <c r="T35" s="296"/>
      <c r="U35" s="296"/>
      <c r="V35" s="296"/>
      <c r="W35" s="296"/>
      <c r="X35" s="296"/>
      <c r="Y35" s="296"/>
      <c r="Z35" s="296"/>
    </row>
    <row r="36" spans="1:26" ht="15.75" customHeight="1" x14ac:dyDescent="0.25">
      <c r="A36" s="301">
        <v>7</v>
      </c>
      <c r="B36" s="296" t="s">
        <v>1368</v>
      </c>
      <c r="C36" s="296"/>
      <c r="D36" s="296"/>
      <c r="E36" s="451">
        <v>8812400</v>
      </c>
      <c r="F36" s="451"/>
      <c r="G36" s="296"/>
      <c r="H36" s="687">
        <v>45566</v>
      </c>
      <c r="I36" s="242" t="s">
        <v>306</v>
      </c>
      <c r="J36" s="296"/>
      <c r="K36" s="296"/>
      <c r="L36" s="296"/>
      <c r="M36" s="296"/>
      <c r="N36" s="296"/>
      <c r="O36" s="296"/>
      <c r="P36" s="296"/>
      <c r="Q36" s="296"/>
      <c r="R36" s="296"/>
      <c r="S36" s="296"/>
      <c r="T36" s="296"/>
      <c r="U36" s="296"/>
      <c r="V36" s="296"/>
      <c r="W36" s="296"/>
      <c r="X36" s="296"/>
      <c r="Y36" s="296"/>
      <c r="Z36" s="296"/>
    </row>
    <row r="37" spans="1:26" ht="15.75" customHeight="1" x14ac:dyDescent="0.25">
      <c r="A37" s="242">
        <v>8</v>
      </c>
      <c r="B37" s="296" t="s">
        <v>1369</v>
      </c>
      <c r="C37" s="296"/>
      <c r="D37" s="296"/>
      <c r="E37" s="451">
        <v>15797000</v>
      </c>
      <c r="F37" s="451"/>
      <c r="G37" s="296"/>
      <c r="H37" s="687">
        <v>45582</v>
      </c>
      <c r="I37" s="242" t="s">
        <v>306</v>
      </c>
      <c r="J37" s="296"/>
      <c r="K37" s="296"/>
      <c r="L37" s="296"/>
      <c r="M37" s="296"/>
      <c r="N37" s="296"/>
      <c r="O37" s="296"/>
      <c r="P37" s="296"/>
      <c r="Q37" s="296"/>
      <c r="R37" s="296"/>
      <c r="S37" s="296"/>
      <c r="T37" s="296"/>
      <c r="U37" s="296"/>
      <c r="V37" s="296"/>
      <c r="W37" s="296"/>
      <c r="X37" s="296"/>
      <c r="Y37" s="296"/>
      <c r="Z37" s="296"/>
    </row>
    <row r="38" spans="1:26" ht="15.75" customHeight="1" x14ac:dyDescent="0.25">
      <c r="A38" s="301">
        <v>9</v>
      </c>
      <c r="B38" s="296" t="s">
        <v>1370</v>
      </c>
      <c r="C38" s="296"/>
      <c r="D38" s="296"/>
      <c r="E38" s="451">
        <v>11062200</v>
      </c>
      <c r="F38" s="451"/>
      <c r="G38" s="296"/>
      <c r="H38" s="687">
        <v>45582</v>
      </c>
      <c r="I38" s="242" t="s">
        <v>306</v>
      </c>
      <c r="J38" s="296"/>
      <c r="K38" s="296"/>
      <c r="L38" s="296"/>
      <c r="M38" s="296"/>
      <c r="N38" s="296"/>
      <c r="O38" s="296"/>
      <c r="P38" s="296"/>
      <c r="Q38" s="296"/>
      <c r="R38" s="296"/>
      <c r="S38" s="296"/>
      <c r="T38" s="296"/>
      <c r="U38" s="296"/>
      <c r="V38" s="296"/>
      <c r="W38" s="296"/>
      <c r="X38" s="296"/>
      <c r="Y38" s="296"/>
      <c r="Z38" s="296"/>
    </row>
    <row r="39" spans="1:26" ht="15.75" customHeight="1" x14ac:dyDescent="0.25">
      <c r="A39" s="242">
        <v>10</v>
      </c>
      <c r="B39" s="296" t="s">
        <v>1371</v>
      </c>
      <c r="C39" s="296"/>
      <c r="D39" s="296"/>
      <c r="E39" s="451">
        <v>9518300</v>
      </c>
      <c r="F39" s="451"/>
      <c r="G39" s="296"/>
      <c r="H39" s="687">
        <v>45637</v>
      </c>
      <c r="I39" s="242" t="s">
        <v>306</v>
      </c>
      <c r="J39" s="296"/>
      <c r="K39" s="296"/>
      <c r="L39" s="296"/>
      <c r="M39" s="296"/>
      <c r="N39" s="296"/>
      <c r="O39" s="296"/>
      <c r="P39" s="296"/>
      <c r="Q39" s="296"/>
      <c r="R39" s="296"/>
      <c r="S39" s="296"/>
      <c r="T39" s="296"/>
      <c r="U39" s="296"/>
      <c r="V39" s="296"/>
      <c r="W39" s="296"/>
      <c r="X39" s="296"/>
      <c r="Y39" s="296"/>
      <c r="Z39" s="296"/>
    </row>
    <row r="40" spans="1:26" ht="15.75" customHeight="1" x14ac:dyDescent="0.25">
      <c r="A40" s="301">
        <v>11</v>
      </c>
      <c r="B40" s="296"/>
      <c r="C40" s="296"/>
      <c r="D40" s="296"/>
      <c r="E40" s="451"/>
      <c r="F40" s="451"/>
      <c r="G40" s="296"/>
      <c r="H40" s="687"/>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242">
        <v>12</v>
      </c>
      <c r="B41" s="296"/>
      <c r="C41" s="296"/>
      <c r="D41" s="296"/>
      <c r="E41" s="451"/>
      <c r="F41" s="451"/>
      <c r="G41" s="296"/>
      <c r="H41" s="687"/>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301">
        <v>13</v>
      </c>
      <c r="B42" s="296"/>
      <c r="C42" s="296"/>
      <c r="D42" s="296"/>
      <c r="E42" s="451"/>
      <c r="F42" s="451"/>
      <c r="G42" s="296"/>
      <c r="H42" s="687"/>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242">
        <v>14</v>
      </c>
      <c r="B43" s="296"/>
      <c r="C43" s="296"/>
      <c r="D43" s="296"/>
      <c r="E43" s="451"/>
      <c r="F43" s="451"/>
      <c r="G43" s="296"/>
      <c r="H43" s="687"/>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296"/>
      <c r="H44" s="687"/>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296"/>
      <c r="H45" s="687"/>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296"/>
      <c r="H46" s="687"/>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296"/>
      <c r="H47" s="687"/>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296"/>
      <c r="H48" s="687"/>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296"/>
      <c r="H49" s="687"/>
      <c r="I49" s="301" t="s">
        <v>327</v>
      </c>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296"/>
      <c r="H50" s="687"/>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6"/>
      <c r="H51" s="687"/>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6"/>
      <c r="H52" s="687"/>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6"/>
      <c r="H53" s="687"/>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6"/>
      <c r="H54" s="687"/>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6"/>
      <c r="H55" s="687"/>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6"/>
      <c r="H56" s="687"/>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6"/>
      <c r="H57" s="687"/>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687"/>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687"/>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687"/>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687"/>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687"/>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687"/>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6"/>
      <c r="H64" s="687"/>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687"/>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687"/>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687"/>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687"/>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687"/>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687"/>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687"/>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687"/>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687"/>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687"/>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687"/>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687"/>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687"/>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687"/>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687"/>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687"/>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687"/>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687"/>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687"/>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687"/>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687"/>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687"/>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687"/>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687"/>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687"/>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687"/>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687"/>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687"/>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687"/>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687"/>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687"/>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687"/>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687"/>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687"/>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687"/>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687"/>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687"/>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687"/>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687"/>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687"/>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687"/>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687"/>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687"/>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687"/>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687"/>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687"/>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687"/>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687"/>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687"/>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687"/>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687"/>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687"/>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687"/>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687"/>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687"/>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687"/>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687"/>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687"/>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687"/>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687"/>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687"/>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687"/>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687"/>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687"/>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687"/>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687"/>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687"/>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687"/>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687"/>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687"/>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687"/>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687"/>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687"/>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687"/>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687"/>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687"/>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687"/>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687"/>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687"/>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687"/>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687"/>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687"/>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687"/>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687"/>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687"/>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687"/>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687"/>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687"/>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687"/>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687"/>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687"/>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687"/>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687"/>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687"/>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687"/>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687"/>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687"/>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687"/>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687"/>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687"/>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687"/>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687"/>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687"/>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687"/>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687"/>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687"/>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687"/>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687"/>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687"/>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687"/>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687"/>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687"/>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687"/>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687"/>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687"/>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687"/>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687"/>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687"/>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687"/>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687"/>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687"/>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687"/>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687"/>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687"/>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687"/>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687"/>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687"/>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687"/>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687"/>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687"/>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687"/>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687"/>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687"/>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687"/>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687"/>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687"/>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687"/>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687"/>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687"/>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687"/>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687"/>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687"/>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687"/>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687"/>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687"/>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687"/>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687"/>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687"/>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687"/>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687"/>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687"/>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687"/>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687"/>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687"/>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687"/>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687"/>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687"/>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687"/>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687"/>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6"/>
      <c r="H224" s="687"/>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301"/>
      <c r="B225" s="296"/>
      <c r="C225" s="296"/>
      <c r="D225" s="296"/>
      <c r="E225" s="451"/>
      <c r="F225" s="451"/>
      <c r="G225" s="296"/>
      <c r="H225" s="687"/>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301"/>
      <c r="B226" s="296"/>
      <c r="C226" s="296"/>
      <c r="D226" s="296"/>
      <c r="E226" s="451"/>
      <c r="F226" s="451"/>
      <c r="G226" s="296"/>
      <c r="H226" s="687"/>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301"/>
      <c r="B227" s="296"/>
      <c r="C227" s="296"/>
      <c r="D227" s="296"/>
      <c r="E227" s="451"/>
      <c r="F227" s="451"/>
      <c r="G227" s="296"/>
      <c r="H227" s="687"/>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301"/>
      <c r="B228" s="296"/>
      <c r="C228" s="296"/>
      <c r="D228" s="296"/>
      <c r="E228" s="451"/>
      <c r="F228" s="451"/>
      <c r="G228" s="296"/>
      <c r="H228" s="687"/>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A229" s="301"/>
      <c r="B229" s="296"/>
      <c r="C229" s="296"/>
      <c r="D229" s="296"/>
      <c r="E229" s="451"/>
      <c r="F229" s="451"/>
      <c r="G229" s="296"/>
      <c r="H229" s="687"/>
      <c r="I229" s="301"/>
      <c r="J229" s="296"/>
      <c r="K229" s="296"/>
      <c r="L229" s="296"/>
      <c r="M229" s="296"/>
      <c r="N229" s="296"/>
      <c r="O229" s="296"/>
      <c r="P229" s="296"/>
      <c r="Q229" s="296"/>
      <c r="R229" s="296"/>
      <c r="S229" s="296"/>
      <c r="T229" s="296"/>
      <c r="U229" s="296"/>
      <c r="V229" s="296"/>
      <c r="W229" s="296"/>
      <c r="X229" s="296"/>
      <c r="Y229" s="296"/>
      <c r="Z229" s="296"/>
    </row>
    <row r="230" spans="1:26" ht="15.75" customHeight="1" x14ac:dyDescent="0.25">
      <c r="A230" s="301"/>
      <c r="B230" s="296"/>
      <c r="C230" s="296"/>
      <c r="D230" s="296"/>
      <c r="E230" s="451"/>
      <c r="F230" s="451"/>
      <c r="G230" s="296"/>
      <c r="H230" s="687"/>
      <c r="I230" s="301"/>
      <c r="J230" s="296"/>
      <c r="K230" s="296"/>
      <c r="L230" s="296"/>
      <c r="M230" s="296"/>
      <c r="N230" s="296"/>
      <c r="O230" s="296"/>
      <c r="P230" s="296"/>
      <c r="Q230" s="296"/>
      <c r="R230" s="296"/>
      <c r="S230" s="296"/>
      <c r="T230" s="296"/>
      <c r="U230" s="296"/>
      <c r="V230" s="296"/>
      <c r="W230" s="296"/>
      <c r="X230" s="296"/>
      <c r="Y230" s="296"/>
      <c r="Z230" s="296"/>
    </row>
    <row r="231" spans="1:26" ht="15.75" customHeight="1" x14ac:dyDescent="0.25">
      <c r="A231" s="301"/>
      <c r="B231" s="296"/>
      <c r="C231" s="296"/>
      <c r="D231" s="296"/>
      <c r="E231" s="451"/>
      <c r="F231" s="451"/>
      <c r="G231" s="296"/>
      <c r="H231" s="687"/>
      <c r="I231" s="301"/>
      <c r="J231" s="296"/>
      <c r="K231" s="296"/>
      <c r="L231" s="296"/>
      <c r="M231" s="296"/>
      <c r="N231" s="296"/>
      <c r="O231" s="296"/>
      <c r="P231" s="296"/>
      <c r="Q231" s="296"/>
      <c r="R231" s="296"/>
      <c r="S231" s="296"/>
      <c r="T231" s="296"/>
      <c r="U231" s="296"/>
      <c r="V231" s="296"/>
      <c r="W231" s="296"/>
      <c r="X231" s="296"/>
      <c r="Y231" s="296"/>
      <c r="Z231" s="296"/>
    </row>
    <row r="232" spans="1:26" ht="15.75" customHeight="1" x14ac:dyDescent="0.25">
      <c r="A232" s="301"/>
      <c r="B232" s="296"/>
      <c r="C232" s="296"/>
      <c r="D232" s="296"/>
      <c r="E232" s="451"/>
      <c r="F232" s="451"/>
      <c r="G232" s="296"/>
      <c r="H232" s="687"/>
      <c r="I232" s="301"/>
      <c r="J232" s="296"/>
      <c r="K232" s="296"/>
      <c r="L232" s="296"/>
      <c r="M232" s="296"/>
      <c r="N232" s="296"/>
      <c r="O232" s="296"/>
      <c r="P232" s="296"/>
      <c r="Q232" s="296"/>
      <c r="R232" s="296"/>
      <c r="S232" s="296"/>
      <c r="T232" s="296"/>
      <c r="U232" s="296"/>
      <c r="V232" s="296"/>
      <c r="W232" s="296"/>
      <c r="X232" s="296"/>
      <c r="Y232" s="296"/>
      <c r="Z232" s="296"/>
    </row>
    <row r="233" spans="1:26" ht="15.75" customHeight="1" x14ac:dyDescent="0.25">
      <c r="A233" s="301"/>
      <c r="B233" s="296"/>
      <c r="C233" s="296"/>
      <c r="D233" s="296"/>
      <c r="E233" s="451"/>
      <c r="F233" s="451"/>
      <c r="G233" s="296"/>
      <c r="H233" s="687"/>
      <c r="I233" s="301"/>
      <c r="J233" s="296"/>
      <c r="K233" s="296"/>
      <c r="L233" s="296"/>
      <c r="M233" s="296"/>
      <c r="N233" s="296"/>
      <c r="O233" s="296"/>
      <c r="P233" s="296"/>
      <c r="Q233" s="296"/>
      <c r="R233" s="296"/>
      <c r="S233" s="296"/>
      <c r="T233" s="296"/>
      <c r="U233" s="296"/>
      <c r="V233" s="296"/>
      <c r="W233" s="296"/>
      <c r="X233" s="296"/>
      <c r="Y233" s="296"/>
      <c r="Z233" s="296"/>
    </row>
    <row r="234" spans="1:26" ht="15.75" customHeight="1" x14ac:dyDescent="0.25">
      <c r="A234" s="301"/>
      <c r="B234" s="296"/>
      <c r="C234" s="296"/>
      <c r="D234" s="296"/>
      <c r="E234" s="451"/>
      <c r="F234" s="451"/>
      <c r="G234" s="296"/>
      <c r="H234" s="687"/>
      <c r="I234" s="301"/>
      <c r="J234" s="296"/>
      <c r="K234" s="296"/>
      <c r="L234" s="296"/>
      <c r="M234" s="296"/>
      <c r="N234" s="296"/>
      <c r="O234" s="296"/>
      <c r="P234" s="296"/>
      <c r="Q234" s="296"/>
      <c r="R234" s="296"/>
      <c r="S234" s="296"/>
      <c r="T234" s="296"/>
      <c r="U234" s="296"/>
      <c r="V234" s="296"/>
      <c r="W234" s="296"/>
      <c r="X234" s="296"/>
      <c r="Y234" s="296"/>
      <c r="Z234" s="296"/>
    </row>
    <row r="235" spans="1:26" ht="15.75" customHeight="1" x14ac:dyDescent="0.25">
      <c r="A235" s="301"/>
      <c r="B235" s="296"/>
      <c r="C235" s="296"/>
      <c r="D235" s="296"/>
      <c r="E235" s="451"/>
      <c r="F235" s="451"/>
      <c r="G235" s="296"/>
      <c r="H235" s="687"/>
      <c r="I235" s="301"/>
      <c r="J235" s="296"/>
      <c r="K235" s="296"/>
      <c r="L235" s="296"/>
      <c r="M235" s="296"/>
      <c r="N235" s="296"/>
      <c r="O235" s="296"/>
      <c r="P235" s="296"/>
      <c r="Q235" s="296"/>
      <c r="R235" s="296"/>
      <c r="S235" s="296"/>
      <c r="T235" s="296"/>
      <c r="U235" s="296"/>
      <c r="V235" s="296"/>
      <c r="W235" s="296"/>
      <c r="X235" s="296"/>
      <c r="Y235" s="296"/>
      <c r="Z235" s="296"/>
    </row>
    <row r="236" spans="1:26" ht="15.75" customHeight="1" x14ac:dyDescent="0.25">
      <c r="A236" s="301"/>
      <c r="B236" s="296"/>
      <c r="C236" s="296"/>
      <c r="D236" s="296"/>
      <c r="E236" s="451"/>
      <c r="F236" s="451"/>
      <c r="G236" s="296"/>
      <c r="H236" s="687"/>
      <c r="I236" s="301"/>
      <c r="J236" s="296"/>
      <c r="K236" s="296"/>
      <c r="L236" s="296"/>
      <c r="M236" s="296"/>
      <c r="N236" s="296"/>
      <c r="O236" s="296"/>
      <c r="P236" s="296"/>
      <c r="Q236" s="296"/>
      <c r="R236" s="296"/>
      <c r="S236" s="296"/>
      <c r="T236" s="296"/>
      <c r="U236" s="296"/>
      <c r="V236" s="296"/>
      <c r="W236" s="296"/>
      <c r="X236" s="296"/>
      <c r="Y236" s="296"/>
      <c r="Z236" s="296"/>
    </row>
    <row r="237" spans="1:26" ht="15.75" customHeight="1" x14ac:dyDescent="0.25">
      <c r="A237" s="301"/>
      <c r="B237" s="296"/>
      <c r="C237" s="296"/>
      <c r="D237" s="296"/>
      <c r="E237" s="451"/>
      <c r="F237" s="451"/>
      <c r="G237" s="296"/>
      <c r="H237" s="687"/>
      <c r="I237" s="301"/>
      <c r="J237" s="296"/>
      <c r="K237" s="296"/>
      <c r="L237" s="296"/>
      <c r="M237" s="296"/>
      <c r="N237" s="296"/>
      <c r="O237" s="296"/>
      <c r="P237" s="296"/>
      <c r="Q237" s="296"/>
      <c r="R237" s="296"/>
      <c r="S237" s="296"/>
      <c r="T237" s="296"/>
      <c r="U237" s="296"/>
      <c r="V237" s="296"/>
      <c r="W237" s="296"/>
      <c r="X237" s="296"/>
      <c r="Y237" s="296"/>
      <c r="Z237" s="296"/>
    </row>
    <row r="238" spans="1:26" ht="15.75" customHeight="1" x14ac:dyDescent="0.25">
      <c r="A238" s="301"/>
      <c r="B238" s="296"/>
      <c r="C238" s="296"/>
      <c r="D238" s="296"/>
      <c r="E238" s="451"/>
      <c r="F238" s="451"/>
      <c r="G238" s="296"/>
      <c r="H238" s="687"/>
      <c r="I238" s="301"/>
      <c r="J238" s="296"/>
      <c r="K238" s="296"/>
      <c r="L238" s="296"/>
      <c r="M238" s="296"/>
      <c r="N238" s="296"/>
      <c r="O238" s="296"/>
      <c r="P238" s="296"/>
      <c r="Q238" s="296"/>
      <c r="R238" s="296"/>
      <c r="S238" s="296"/>
      <c r="T238" s="296"/>
      <c r="U238" s="296"/>
      <c r="V238" s="296"/>
      <c r="W238" s="296"/>
      <c r="X238" s="296"/>
      <c r="Y238" s="296"/>
      <c r="Z238" s="296"/>
    </row>
    <row r="239" spans="1:26" ht="15.75" customHeight="1" x14ac:dyDescent="0.25">
      <c r="A239" s="301"/>
      <c r="B239" s="296"/>
      <c r="C239" s="296"/>
      <c r="D239" s="296"/>
      <c r="E239" s="451"/>
      <c r="F239" s="451"/>
      <c r="G239" s="296"/>
      <c r="H239" s="687"/>
      <c r="I239" s="301"/>
      <c r="J239" s="296"/>
      <c r="K239" s="296"/>
      <c r="L239" s="296"/>
      <c r="M239" s="296"/>
      <c r="N239" s="296"/>
      <c r="O239" s="296"/>
      <c r="P239" s="296"/>
      <c r="Q239" s="296"/>
      <c r="R239" s="296"/>
      <c r="S239" s="296"/>
      <c r="T239" s="296"/>
      <c r="U239" s="296"/>
      <c r="V239" s="296"/>
      <c r="W239" s="296"/>
      <c r="X239" s="296"/>
      <c r="Y239" s="296"/>
      <c r="Z239" s="296"/>
    </row>
    <row r="240" spans="1:26" ht="15.75" customHeight="1" x14ac:dyDescent="0.25">
      <c r="A240" s="301"/>
      <c r="B240" s="296"/>
      <c r="C240" s="296"/>
      <c r="D240" s="296"/>
      <c r="E240" s="451"/>
      <c r="F240" s="451"/>
      <c r="G240" s="296"/>
      <c r="H240" s="687"/>
      <c r="I240" s="301"/>
      <c r="J240" s="296"/>
      <c r="K240" s="296"/>
      <c r="L240" s="296"/>
      <c r="M240" s="296"/>
      <c r="N240" s="296"/>
      <c r="O240" s="296"/>
      <c r="P240" s="296"/>
      <c r="Q240" s="296"/>
      <c r="R240" s="296"/>
      <c r="S240" s="296"/>
      <c r="T240" s="296"/>
      <c r="U240" s="296"/>
      <c r="V240" s="296"/>
      <c r="W240" s="296"/>
      <c r="X240" s="296"/>
      <c r="Y240" s="296"/>
      <c r="Z240" s="296"/>
    </row>
    <row r="241" spans="1:26" ht="15.75" customHeight="1" x14ac:dyDescent="0.25">
      <c r="A241" s="301"/>
      <c r="B241" s="296"/>
      <c r="C241" s="296"/>
      <c r="D241" s="296"/>
      <c r="E241" s="451"/>
      <c r="F241" s="451"/>
      <c r="G241" s="296"/>
      <c r="H241" s="687"/>
      <c r="I241" s="301"/>
      <c r="J241" s="296"/>
      <c r="K241" s="296"/>
      <c r="L241" s="296"/>
      <c r="M241" s="296"/>
      <c r="N241" s="296"/>
      <c r="O241" s="296"/>
      <c r="P241" s="296"/>
      <c r="Q241" s="296"/>
      <c r="R241" s="296"/>
      <c r="S241" s="296"/>
      <c r="T241" s="296"/>
      <c r="U241" s="296"/>
      <c r="V241" s="296"/>
      <c r="W241" s="296"/>
      <c r="X241" s="296"/>
      <c r="Y241" s="296"/>
      <c r="Z241" s="296"/>
    </row>
    <row r="242" spans="1:26" ht="15.75" customHeight="1" x14ac:dyDescent="0.25">
      <c r="A242" s="301"/>
      <c r="B242" s="296"/>
      <c r="C242" s="296"/>
      <c r="D242" s="296"/>
      <c r="E242" s="451"/>
      <c r="F242" s="451"/>
      <c r="G242" s="296"/>
      <c r="H242" s="687"/>
      <c r="I242" s="301"/>
      <c r="J242" s="296"/>
      <c r="K242" s="296"/>
      <c r="L242" s="296"/>
      <c r="M242" s="296"/>
      <c r="N242" s="296"/>
      <c r="O242" s="296"/>
      <c r="P242" s="296"/>
      <c r="Q242" s="296"/>
      <c r="R242" s="296"/>
      <c r="S242" s="296"/>
      <c r="T242" s="296"/>
      <c r="U242" s="296"/>
      <c r="V242" s="296"/>
      <c r="W242" s="296"/>
      <c r="X242" s="296"/>
      <c r="Y242" s="296"/>
      <c r="Z242" s="296"/>
    </row>
    <row r="243" spans="1:26" ht="15.75" customHeight="1" x14ac:dyDescent="0.25">
      <c r="A243" s="301"/>
      <c r="B243" s="296"/>
      <c r="C243" s="296"/>
      <c r="D243" s="296"/>
      <c r="E243" s="451"/>
      <c r="F243" s="451"/>
      <c r="G243" s="296"/>
      <c r="H243" s="687"/>
      <c r="I243" s="301"/>
      <c r="J243" s="296"/>
      <c r="K243" s="296"/>
      <c r="L243" s="296"/>
      <c r="M243" s="296"/>
      <c r="N243" s="296"/>
      <c r="O243" s="296"/>
      <c r="P243" s="296"/>
      <c r="Q243" s="296"/>
      <c r="R243" s="296"/>
      <c r="S243" s="296"/>
      <c r="T243" s="296"/>
      <c r="U243" s="296"/>
      <c r="V243" s="296"/>
      <c r="W243" s="296"/>
      <c r="X243" s="296"/>
      <c r="Y243" s="296"/>
      <c r="Z243" s="296"/>
    </row>
    <row r="244" spans="1:26" ht="15.75" customHeight="1" x14ac:dyDescent="0.25">
      <c r="A244" s="301"/>
      <c r="B244" s="296"/>
      <c r="C244" s="296"/>
      <c r="D244" s="296"/>
      <c r="E244" s="451"/>
      <c r="F244" s="451"/>
      <c r="G244" s="296"/>
      <c r="H244" s="687"/>
      <c r="I244" s="301"/>
      <c r="J244" s="296"/>
      <c r="K244" s="296"/>
      <c r="L244" s="296"/>
      <c r="M244" s="296"/>
      <c r="N244" s="296"/>
      <c r="O244" s="296"/>
      <c r="P244" s="296"/>
      <c r="Q244" s="296"/>
      <c r="R244" s="296"/>
      <c r="S244" s="296"/>
      <c r="T244" s="296"/>
      <c r="U244" s="296"/>
      <c r="V244" s="296"/>
      <c r="W244" s="296"/>
      <c r="X244" s="296"/>
      <c r="Y244" s="296"/>
      <c r="Z244" s="296"/>
    </row>
    <row r="245" spans="1:26" ht="15.75" customHeight="1" x14ac:dyDescent="0.25">
      <c r="A245" s="301"/>
      <c r="B245" s="296"/>
      <c r="C245" s="296"/>
      <c r="D245" s="296"/>
      <c r="E245" s="451"/>
      <c r="F245" s="451"/>
      <c r="G245" s="296"/>
      <c r="H245" s="687"/>
      <c r="I245" s="301"/>
      <c r="J245" s="296"/>
      <c r="K245" s="296"/>
      <c r="L245" s="296"/>
      <c r="M245" s="296"/>
      <c r="N245" s="296"/>
      <c r="O245" s="296"/>
      <c r="P245" s="296"/>
      <c r="Q245" s="296"/>
      <c r="R245" s="296"/>
      <c r="S245" s="296"/>
      <c r="T245" s="296"/>
      <c r="U245" s="296"/>
      <c r="V245" s="296"/>
      <c r="W245" s="296"/>
      <c r="X245" s="296"/>
      <c r="Y245" s="296"/>
      <c r="Z245" s="296"/>
    </row>
    <row r="246" spans="1:26" ht="15.75" customHeight="1" x14ac:dyDescent="0.25">
      <c r="A246" s="301"/>
      <c r="B246" s="296"/>
      <c r="C246" s="296"/>
      <c r="D246" s="296"/>
      <c r="E246" s="451"/>
      <c r="F246" s="451"/>
      <c r="G246" s="296"/>
      <c r="H246" s="687"/>
      <c r="I246" s="301"/>
      <c r="J246" s="296"/>
      <c r="K246" s="296"/>
      <c r="L246" s="296"/>
      <c r="M246" s="296"/>
      <c r="N246" s="296"/>
      <c r="O246" s="296"/>
      <c r="P246" s="296"/>
      <c r="Q246" s="296"/>
      <c r="R246" s="296"/>
      <c r="S246" s="296"/>
      <c r="T246" s="296"/>
      <c r="U246" s="296"/>
      <c r="V246" s="296"/>
      <c r="W246" s="296"/>
      <c r="X246" s="296"/>
      <c r="Y246" s="296"/>
      <c r="Z246" s="296"/>
    </row>
    <row r="247" spans="1:26" ht="15.75" customHeight="1" x14ac:dyDescent="0.25">
      <c r="A247" s="301"/>
      <c r="B247" s="296"/>
      <c r="C247" s="296"/>
      <c r="D247" s="296"/>
      <c r="E247" s="451"/>
      <c r="F247" s="451"/>
      <c r="G247" s="296"/>
      <c r="H247" s="687"/>
      <c r="I247" s="301"/>
      <c r="J247" s="296"/>
      <c r="K247" s="296"/>
      <c r="L247" s="296"/>
      <c r="M247" s="296"/>
      <c r="N247" s="296"/>
      <c r="O247" s="296"/>
      <c r="P247" s="296"/>
      <c r="Q247" s="296"/>
      <c r="R247" s="296"/>
      <c r="S247" s="296"/>
      <c r="T247" s="296"/>
      <c r="U247" s="296"/>
      <c r="V247" s="296"/>
      <c r="W247" s="296"/>
      <c r="X247" s="296"/>
      <c r="Y247" s="296"/>
      <c r="Z247" s="296"/>
    </row>
    <row r="248" spans="1:26" ht="15.75" customHeight="1" x14ac:dyDescent="0.25">
      <c r="A248" s="301"/>
      <c r="B248" s="296"/>
      <c r="C248" s="296"/>
      <c r="D248" s="296"/>
      <c r="E248" s="451"/>
      <c r="F248" s="451"/>
      <c r="G248" s="296"/>
      <c r="H248" s="687"/>
      <c r="I248" s="301"/>
      <c r="J248" s="296"/>
      <c r="K248" s="296"/>
      <c r="L248" s="296"/>
      <c r="M248" s="296"/>
      <c r="N248" s="296"/>
      <c r="O248" s="296"/>
      <c r="P248" s="296"/>
      <c r="Q248" s="296"/>
      <c r="R248" s="296"/>
      <c r="S248" s="296"/>
      <c r="T248" s="296"/>
      <c r="U248" s="296"/>
      <c r="V248" s="296"/>
      <c r="W248" s="296"/>
      <c r="X248" s="296"/>
      <c r="Y248" s="296"/>
      <c r="Z248" s="296"/>
    </row>
    <row r="249" spans="1:26" ht="15.75" customHeight="1" x14ac:dyDescent="0.25">
      <c r="A249" s="301"/>
      <c r="B249" s="296"/>
      <c r="C249" s="296"/>
      <c r="D249" s="296"/>
      <c r="E249" s="451"/>
      <c r="F249" s="451"/>
      <c r="G249" s="296"/>
      <c r="H249" s="687"/>
      <c r="I249" s="301"/>
      <c r="J249" s="296"/>
      <c r="K249" s="296"/>
      <c r="L249" s="296"/>
      <c r="M249" s="296"/>
      <c r="N249" s="296"/>
      <c r="O249" s="296"/>
      <c r="P249" s="296"/>
      <c r="Q249" s="296"/>
      <c r="R249" s="296"/>
      <c r="S249" s="296"/>
      <c r="T249" s="296"/>
      <c r="U249" s="296"/>
      <c r="V249" s="296"/>
      <c r="W249" s="296"/>
      <c r="X249" s="296"/>
      <c r="Y249" s="296"/>
      <c r="Z249" s="296"/>
    </row>
    <row r="250" spans="1:26" ht="15.75" customHeight="1" x14ac:dyDescent="0.25">
      <c r="H250" s="679"/>
    </row>
    <row r="251" spans="1:26" ht="15.75" customHeight="1" x14ac:dyDescent="0.25">
      <c r="H251" s="679"/>
    </row>
    <row r="252" spans="1:26" ht="15.75" customHeight="1" x14ac:dyDescent="0.25">
      <c r="H252" s="679"/>
    </row>
    <row r="253" spans="1:26" ht="15.75" customHeight="1" x14ac:dyDescent="0.25">
      <c r="H253" s="679"/>
    </row>
    <row r="254" spans="1:26" ht="15.75" customHeight="1" x14ac:dyDescent="0.25">
      <c r="H254" s="679"/>
    </row>
    <row r="255" spans="1:26" ht="15.75" customHeight="1" x14ac:dyDescent="0.25">
      <c r="H255" s="679"/>
    </row>
    <row r="256" spans="1:26" ht="15.75" customHeight="1" x14ac:dyDescent="0.25">
      <c r="H256" s="679"/>
    </row>
    <row r="257" spans="8:8" ht="15.75" customHeight="1" x14ac:dyDescent="0.25">
      <c r="H257" s="679"/>
    </row>
    <row r="258" spans="8:8" ht="15.75" customHeight="1" x14ac:dyDescent="0.25">
      <c r="H258" s="679"/>
    </row>
    <row r="259" spans="8:8" ht="15.75" customHeight="1" x14ac:dyDescent="0.25">
      <c r="H259" s="679"/>
    </row>
    <row r="260" spans="8:8" ht="15.75" customHeight="1" x14ac:dyDescent="0.25">
      <c r="H260" s="679"/>
    </row>
    <row r="261" spans="8:8" ht="15.75" customHeight="1" x14ac:dyDescent="0.25">
      <c r="H261" s="679"/>
    </row>
    <row r="262" spans="8:8" ht="15.75" customHeight="1" x14ac:dyDescent="0.25">
      <c r="H262" s="679"/>
    </row>
    <row r="263" spans="8:8" ht="15.75" customHeight="1" x14ac:dyDescent="0.25">
      <c r="H263" s="679"/>
    </row>
    <row r="264" spans="8:8" ht="15.75" customHeight="1" x14ac:dyDescent="0.25">
      <c r="H264" s="679"/>
    </row>
    <row r="265" spans="8:8" ht="15.75" customHeight="1" x14ac:dyDescent="0.25">
      <c r="H265" s="679"/>
    </row>
    <row r="266" spans="8:8" ht="15.75" customHeight="1" x14ac:dyDescent="0.25">
      <c r="H266" s="679"/>
    </row>
    <row r="267" spans="8:8" ht="15.75" customHeight="1" x14ac:dyDescent="0.25">
      <c r="H267" s="679"/>
    </row>
    <row r="268" spans="8:8" ht="15.75" customHeight="1" x14ac:dyDescent="0.25">
      <c r="H268" s="679"/>
    </row>
    <row r="269" spans="8:8" ht="15.75" customHeight="1" x14ac:dyDescent="0.25">
      <c r="H269" s="679"/>
    </row>
    <row r="270" spans="8:8" ht="15.75" customHeight="1" x14ac:dyDescent="0.25">
      <c r="H270" s="679"/>
    </row>
    <row r="271" spans="8:8" ht="15.75" customHeight="1" x14ac:dyDescent="0.25">
      <c r="H271" s="679"/>
    </row>
    <row r="272" spans="8:8" ht="15.75" customHeight="1" x14ac:dyDescent="0.25">
      <c r="H272" s="679"/>
    </row>
    <row r="273" spans="8:8" ht="15.75" customHeight="1" x14ac:dyDescent="0.25">
      <c r="H273" s="679"/>
    </row>
    <row r="274" spans="8:8" ht="15.75" customHeight="1" x14ac:dyDescent="0.25">
      <c r="H274" s="679"/>
    </row>
    <row r="275" spans="8:8" ht="15.75" customHeight="1" x14ac:dyDescent="0.25">
      <c r="H275" s="679"/>
    </row>
    <row r="276" spans="8:8" ht="15.75" customHeight="1" x14ac:dyDescent="0.25">
      <c r="H276" s="679"/>
    </row>
    <row r="277" spans="8:8" ht="15.75" customHeight="1" x14ac:dyDescent="0.25">
      <c r="H277" s="679"/>
    </row>
    <row r="278" spans="8:8" ht="15.75" customHeight="1" x14ac:dyDescent="0.25">
      <c r="H278" s="679"/>
    </row>
    <row r="279" spans="8:8" ht="15.75" customHeight="1" x14ac:dyDescent="0.25">
      <c r="H279" s="679"/>
    </row>
    <row r="280" spans="8:8" ht="15.75" customHeight="1" x14ac:dyDescent="0.25">
      <c r="H280" s="679"/>
    </row>
    <row r="281" spans="8:8" ht="15.75" customHeight="1" x14ac:dyDescent="0.25">
      <c r="H281" s="679"/>
    </row>
    <row r="282" spans="8:8" ht="15.75" customHeight="1" x14ac:dyDescent="0.25">
      <c r="H282" s="679"/>
    </row>
    <row r="283" spans="8:8" ht="15.75" customHeight="1" x14ac:dyDescent="0.25">
      <c r="H283" s="679"/>
    </row>
    <row r="284" spans="8:8" ht="15.75" customHeight="1" x14ac:dyDescent="0.25">
      <c r="H284" s="679"/>
    </row>
    <row r="285" spans="8:8" ht="15.75" customHeight="1" x14ac:dyDescent="0.25">
      <c r="H285" s="679"/>
    </row>
    <row r="286" spans="8:8" ht="15.75" customHeight="1" x14ac:dyDescent="0.25">
      <c r="H286" s="679"/>
    </row>
    <row r="287" spans="8:8" ht="15.75" customHeight="1" x14ac:dyDescent="0.25">
      <c r="H287" s="679"/>
    </row>
    <row r="288" spans="8:8" ht="15.75" customHeight="1" x14ac:dyDescent="0.25">
      <c r="H288" s="679"/>
    </row>
    <row r="289" spans="8:8" ht="15.75" customHeight="1" x14ac:dyDescent="0.25">
      <c r="H289" s="679"/>
    </row>
    <row r="290" spans="8:8" ht="15.75" customHeight="1" x14ac:dyDescent="0.25">
      <c r="H290" s="679"/>
    </row>
    <row r="291" spans="8:8" ht="15.75" customHeight="1" x14ac:dyDescent="0.25">
      <c r="H291" s="679"/>
    </row>
    <row r="292" spans="8:8" ht="15.75" customHeight="1" x14ac:dyDescent="0.25">
      <c r="H292" s="679"/>
    </row>
    <row r="293" spans="8:8" ht="15.75" customHeight="1" x14ac:dyDescent="0.25">
      <c r="H293" s="679"/>
    </row>
    <row r="294" spans="8:8" ht="15.75" customHeight="1" x14ac:dyDescent="0.25">
      <c r="H294" s="679"/>
    </row>
    <row r="295" spans="8:8" ht="15.75" customHeight="1" x14ac:dyDescent="0.25">
      <c r="H295" s="679"/>
    </row>
    <row r="296" spans="8:8" ht="15.75" customHeight="1" x14ac:dyDescent="0.25">
      <c r="H296" s="679"/>
    </row>
    <row r="297" spans="8:8" ht="15.75" customHeight="1" x14ac:dyDescent="0.25">
      <c r="H297" s="679"/>
    </row>
    <row r="298" spans="8:8" ht="15.75" customHeight="1" x14ac:dyDescent="0.25">
      <c r="H298" s="679"/>
    </row>
    <row r="299" spans="8:8" ht="15.75" customHeight="1" x14ac:dyDescent="0.25">
      <c r="H299" s="679"/>
    </row>
    <row r="300" spans="8:8" ht="15.75" customHeight="1" x14ac:dyDescent="0.25">
      <c r="H300" s="679"/>
    </row>
    <row r="301" spans="8:8" ht="15.75" customHeight="1" x14ac:dyDescent="0.25">
      <c r="H301" s="679"/>
    </row>
    <row r="302" spans="8:8" ht="15.75" customHeight="1" x14ac:dyDescent="0.25">
      <c r="H302" s="679"/>
    </row>
    <row r="303" spans="8:8" ht="15.75" customHeight="1" x14ac:dyDescent="0.25">
      <c r="H303" s="679"/>
    </row>
    <row r="304" spans="8:8" ht="15.75" customHeight="1" x14ac:dyDescent="0.25">
      <c r="H304" s="679"/>
    </row>
    <row r="305" spans="8:8" ht="15.75" customHeight="1" x14ac:dyDescent="0.25">
      <c r="H305" s="679"/>
    </row>
    <row r="306" spans="8:8" ht="15.75" customHeight="1" x14ac:dyDescent="0.25">
      <c r="H306" s="679"/>
    </row>
    <row r="307" spans="8:8" ht="15.75" customHeight="1" x14ac:dyDescent="0.25">
      <c r="H307" s="679"/>
    </row>
    <row r="308" spans="8:8" ht="15.75" customHeight="1" x14ac:dyDescent="0.25">
      <c r="H308" s="679"/>
    </row>
    <row r="309" spans="8:8" ht="15.75" customHeight="1" x14ac:dyDescent="0.25">
      <c r="H309" s="679"/>
    </row>
    <row r="310" spans="8:8" ht="15.75" customHeight="1" x14ac:dyDescent="0.25">
      <c r="H310" s="679"/>
    </row>
    <row r="311" spans="8:8" ht="15.75" customHeight="1" x14ac:dyDescent="0.25">
      <c r="H311" s="679"/>
    </row>
    <row r="312" spans="8:8" ht="15.75" customHeight="1" x14ac:dyDescent="0.25">
      <c r="H312" s="679"/>
    </row>
    <row r="313" spans="8:8" ht="15.75" customHeight="1" x14ac:dyDescent="0.25">
      <c r="H313" s="679"/>
    </row>
    <row r="314" spans="8:8" ht="15.75" customHeight="1" x14ac:dyDescent="0.25">
      <c r="H314" s="679"/>
    </row>
    <row r="315" spans="8:8" ht="15.75" customHeight="1" x14ac:dyDescent="0.25">
      <c r="H315" s="679"/>
    </row>
    <row r="316" spans="8:8" ht="15.75" customHeight="1" x14ac:dyDescent="0.25">
      <c r="H316" s="679"/>
    </row>
    <row r="317" spans="8:8" ht="15.75" customHeight="1" x14ac:dyDescent="0.25">
      <c r="H317" s="679"/>
    </row>
    <row r="318" spans="8:8" ht="15.75" customHeight="1" x14ac:dyDescent="0.25">
      <c r="H318" s="679"/>
    </row>
    <row r="319" spans="8:8" ht="15.75" customHeight="1" x14ac:dyDescent="0.25">
      <c r="H319" s="679"/>
    </row>
    <row r="320" spans="8:8" ht="15.75" customHeight="1" x14ac:dyDescent="0.25">
      <c r="H320" s="679"/>
    </row>
    <row r="321" spans="8:8" ht="15.75" customHeight="1" x14ac:dyDescent="0.25">
      <c r="H321" s="679"/>
    </row>
    <row r="322" spans="8:8" ht="15.75" customHeight="1" x14ac:dyDescent="0.25">
      <c r="H322" s="679"/>
    </row>
    <row r="323" spans="8:8" ht="15.75" customHeight="1" x14ac:dyDescent="0.25">
      <c r="H323" s="679"/>
    </row>
    <row r="324" spans="8:8" ht="15.75" customHeight="1" x14ac:dyDescent="0.25">
      <c r="H324" s="679"/>
    </row>
    <row r="325" spans="8:8" ht="15.75" customHeight="1" x14ac:dyDescent="0.25">
      <c r="H325" s="679"/>
    </row>
    <row r="326" spans="8:8" ht="15.75" customHeight="1" x14ac:dyDescent="0.25">
      <c r="H326" s="679"/>
    </row>
    <row r="327" spans="8:8" ht="15.75" customHeight="1" x14ac:dyDescent="0.25">
      <c r="H327" s="679"/>
    </row>
    <row r="328" spans="8:8" ht="15.75" customHeight="1" x14ac:dyDescent="0.25">
      <c r="H328" s="679"/>
    </row>
    <row r="329" spans="8:8" ht="15.75" customHeight="1" x14ac:dyDescent="0.25">
      <c r="H329" s="679"/>
    </row>
    <row r="330" spans="8:8" ht="15.75" customHeight="1" x14ac:dyDescent="0.25">
      <c r="H330" s="679"/>
    </row>
    <row r="331" spans="8:8" ht="15.75" customHeight="1" x14ac:dyDescent="0.25">
      <c r="H331" s="679"/>
    </row>
    <row r="332" spans="8:8" ht="15.75" customHeight="1" x14ac:dyDescent="0.25">
      <c r="H332" s="679"/>
    </row>
    <row r="333" spans="8:8" ht="15.75" customHeight="1" x14ac:dyDescent="0.25">
      <c r="H333" s="679"/>
    </row>
    <row r="334" spans="8:8" ht="15.75" customHeight="1" x14ac:dyDescent="0.25">
      <c r="H334" s="679"/>
    </row>
    <row r="335" spans="8:8" ht="15.75" customHeight="1" x14ac:dyDescent="0.25">
      <c r="H335" s="679"/>
    </row>
    <row r="336" spans="8:8" ht="15.75" customHeight="1" x14ac:dyDescent="0.25">
      <c r="H336" s="679"/>
    </row>
    <row r="337" spans="8:8" ht="15.75" customHeight="1" x14ac:dyDescent="0.25">
      <c r="H337" s="679"/>
    </row>
    <row r="338" spans="8:8" ht="15.75" customHeight="1" x14ac:dyDescent="0.25">
      <c r="H338" s="679"/>
    </row>
    <row r="339" spans="8:8" ht="15.75" customHeight="1" x14ac:dyDescent="0.25">
      <c r="H339" s="679"/>
    </row>
    <row r="340" spans="8:8" ht="15.75" customHeight="1" x14ac:dyDescent="0.25">
      <c r="H340" s="679"/>
    </row>
    <row r="341" spans="8:8" ht="15.75" customHeight="1" x14ac:dyDescent="0.25">
      <c r="H341" s="679"/>
    </row>
    <row r="342" spans="8:8" ht="15.75" customHeight="1" x14ac:dyDescent="0.25">
      <c r="H342" s="679"/>
    </row>
    <row r="343" spans="8:8" ht="15.75" customHeight="1" x14ac:dyDescent="0.25">
      <c r="H343" s="679"/>
    </row>
    <row r="344" spans="8:8" ht="15.75" customHeight="1" x14ac:dyDescent="0.25">
      <c r="H344" s="679"/>
    </row>
    <row r="345" spans="8:8" ht="15.75" customHeight="1" x14ac:dyDescent="0.25">
      <c r="H345" s="679"/>
    </row>
    <row r="346" spans="8:8" ht="15.75" customHeight="1" x14ac:dyDescent="0.25">
      <c r="H346" s="679"/>
    </row>
    <row r="347" spans="8:8" ht="15.75" customHeight="1" x14ac:dyDescent="0.25">
      <c r="H347" s="679"/>
    </row>
    <row r="348" spans="8:8" ht="15.75" customHeight="1" x14ac:dyDescent="0.25">
      <c r="H348" s="679"/>
    </row>
    <row r="349" spans="8:8" ht="15.75" customHeight="1" x14ac:dyDescent="0.25">
      <c r="H349" s="679"/>
    </row>
    <row r="350" spans="8:8" ht="15.75" customHeight="1" x14ac:dyDescent="0.25">
      <c r="H350" s="679"/>
    </row>
    <row r="351" spans="8:8" ht="15.75" customHeight="1" x14ac:dyDescent="0.25">
      <c r="H351" s="679"/>
    </row>
    <row r="352" spans="8:8" ht="15.75" customHeight="1" x14ac:dyDescent="0.25">
      <c r="H352" s="679"/>
    </row>
    <row r="353" spans="8:8" ht="15.75" customHeight="1" x14ac:dyDescent="0.25">
      <c r="H353" s="679"/>
    </row>
    <row r="354" spans="8:8" ht="15.75" customHeight="1" x14ac:dyDescent="0.25">
      <c r="H354" s="679"/>
    </row>
    <row r="355" spans="8:8" ht="15.75" customHeight="1" x14ac:dyDescent="0.25">
      <c r="H355" s="679"/>
    </row>
    <row r="356" spans="8:8" ht="15.75" customHeight="1" x14ac:dyDescent="0.25">
      <c r="H356" s="679"/>
    </row>
    <row r="357" spans="8:8" ht="15.75" customHeight="1" x14ac:dyDescent="0.25">
      <c r="H357" s="679"/>
    </row>
    <row r="358" spans="8:8" ht="15.75" customHeight="1" x14ac:dyDescent="0.25">
      <c r="H358" s="679"/>
    </row>
    <row r="359" spans="8:8" ht="15.75" customHeight="1" x14ac:dyDescent="0.25">
      <c r="H359" s="679"/>
    </row>
    <row r="360" spans="8:8" ht="15.75" customHeight="1" x14ac:dyDescent="0.25">
      <c r="H360" s="679"/>
    </row>
    <row r="361" spans="8:8" ht="15.75" customHeight="1" x14ac:dyDescent="0.25">
      <c r="H361" s="679"/>
    </row>
    <row r="362" spans="8:8" ht="15.75" customHeight="1" x14ac:dyDescent="0.25">
      <c r="H362" s="679"/>
    </row>
    <row r="363" spans="8:8" ht="15.75" customHeight="1" x14ac:dyDescent="0.25">
      <c r="H363" s="679"/>
    </row>
    <row r="364" spans="8:8" ht="15.75" customHeight="1" x14ac:dyDescent="0.25">
      <c r="H364" s="679"/>
    </row>
    <row r="365" spans="8:8" ht="15.75" customHeight="1" x14ac:dyDescent="0.25">
      <c r="H365" s="679"/>
    </row>
    <row r="366" spans="8:8" ht="15.75" customHeight="1" x14ac:dyDescent="0.25">
      <c r="H366" s="679"/>
    </row>
    <row r="367" spans="8:8" ht="15.75" customHeight="1" x14ac:dyDescent="0.25">
      <c r="H367" s="679"/>
    </row>
    <row r="368" spans="8:8" ht="15.75" customHeight="1" x14ac:dyDescent="0.25">
      <c r="H368" s="679"/>
    </row>
    <row r="369" spans="8:8" ht="15.75" customHeight="1" x14ac:dyDescent="0.25">
      <c r="H369" s="679"/>
    </row>
    <row r="370" spans="8:8" ht="15.75" customHeight="1" x14ac:dyDescent="0.25">
      <c r="H370" s="679"/>
    </row>
    <row r="371" spans="8:8" ht="15.75" customHeight="1" x14ac:dyDescent="0.25">
      <c r="H371" s="679"/>
    </row>
    <row r="372" spans="8:8" ht="15.75" customHeight="1" x14ac:dyDescent="0.25">
      <c r="H372" s="679"/>
    </row>
    <row r="373" spans="8:8" ht="15.75" customHeight="1" x14ac:dyDescent="0.25">
      <c r="H373" s="679"/>
    </row>
    <row r="374" spans="8:8" ht="15.75" customHeight="1" x14ac:dyDescent="0.25">
      <c r="H374" s="679"/>
    </row>
    <row r="375" spans="8:8" ht="15.75" customHeight="1" x14ac:dyDescent="0.25">
      <c r="H375" s="679"/>
    </row>
    <row r="376" spans="8:8" ht="15.75" customHeight="1" x14ac:dyDescent="0.25">
      <c r="H376" s="679"/>
    </row>
    <row r="377" spans="8:8" ht="15.75" customHeight="1" x14ac:dyDescent="0.25">
      <c r="H377" s="679"/>
    </row>
    <row r="378" spans="8:8" ht="15.75" customHeight="1" x14ac:dyDescent="0.25">
      <c r="H378" s="679"/>
    </row>
    <row r="379" spans="8:8" ht="15.75" customHeight="1" x14ac:dyDescent="0.25">
      <c r="H379" s="679"/>
    </row>
    <row r="380" spans="8:8" ht="15.75" customHeight="1" x14ac:dyDescent="0.25">
      <c r="H380" s="679"/>
    </row>
    <row r="381" spans="8:8" ht="15.75" customHeight="1" x14ac:dyDescent="0.25">
      <c r="H381" s="679"/>
    </row>
    <row r="382" spans="8:8" ht="15.75" customHeight="1" x14ac:dyDescent="0.25">
      <c r="H382" s="679"/>
    </row>
    <row r="383" spans="8:8" ht="15.75" customHeight="1" x14ac:dyDescent="0.25">
      <c r="H383" s="679"/>
    </row>
    <row r="384" spans="8:8" ht="15.75" customHeight="1" x14ac:dyDescent="0.25">
      <c r="H384" s="679"/>
    </row>
    <row r="385" spans="8:8" ht="15.75" customHeight="1" x14ac:dyDescent="0.25">
      <c r="H385" s="679"/>
    </row>
    <row r="386" spans="8:8" ht="15.75" customHeight="1" x14ac:dyDescent="0.25">
      <c r="H386" s="679"/>
    </row>
    <row r="387" spans="8:8" ht="15.75" customHeight="1" x14ac:dyDescent="0.25">
      <c r="H387" s="679"/>
    </row>
    <row r="388" spans="8:8" ht="15.75" customHeight="1" x14ac:dyDescent="0.25">
      <c r="H388" s="679"/>
    </row>
    <row r="389" spans="8:8" ht="15.75" customHeight="1" x14ac:dyDescent="0.25">
      <c r="H389" s="679"/>
    </row>
    <row r="390" spans="8:8" ht="15.75" customHeight="1" x14ac:dyDescent="0.25">
      <c r="H390" s="679"/>
    </row>
    <row r="391" spans="8:8" ht="15.75" customHeight="1" x14ac:dyDescent="0.25">
      <c r="H391" s="679"/>
    </row>
    <row r="392" spans="8:8" ht="15.75" customHeight="1" x14ac:dyDescent="0.25">
      <c r="H392" s="679"/>
    </row>
    <row r="393" spans="8:8" ht="15.75" customHeight="1" x14ac:dyDescent="0.25">
      <c r="H393" s="679"/>
    </row>
    <row r="394" spans="8:8" ht="15.75" customHeight="1" x14ac:dyDescent="0.25">
      <c r="H394" s="679"/>
    </row>
    <row r="395" spans="8:8" ht="15.75" customHeight="1" x14ac:dyDescent="0.25">
      <c r="H395" s="679"/>
    </row>
    <row r="396" spans="8:8" ht="15.75" customHeight="1" x14ac:dyDescent="0.25">
      <c r="H396" s="679"/>
    </row>
    <row r="397" spans="8:8" ht="15.75" customHeight="1" x14ac:dyDescent="0.25">
      <c r="H397" s="679"/>
    </row>
    <row r="398" spans="8:8" ht="15.75" customHeight="1" x14ac:dyDescent="0.25">
      <c r="H398" s="679"/>
    </row>
    <row r="399" spans="8:8" ht="15.75" customHeight="1" x14ac:dyDescent="0.25">
      <c r="H399" s="679"/>
    </row>
    <row r="400" spans="8:8" ht="15.75" customHeight="1" x14ac:dyDescent="0.25">
      <c r="H400" s="679"/>
    </row>
    <row r="401" spans="8:8" ht="15.75" customHeight="1" x14ac:dyDescent="0.25">
      <c r="H401" s="679"/>
    </row>
    <row r="402" spans="8:8" ht="15.75" customHeight="1" x14ac:dyDescent="0.25">
      <c r="H402" s="679"/>
    </row>
    <row r="403" spans="8:8" ht="15.75" customHeight="1" x14ac:dyDescent="0.25">
      <c r="H403" s="679"/>
    </row>
    <row r="404" spans="8:8" ht="15.75" customHeight="1" x14ac:dyDescent="0.25">
      <c r="H404" s="679"/>
    </row>
    <row r="405" spans="8:8" ht="15.75" customHeight="1" x14ac:dyDescent="0.25">
      <c r="H405" s="679"/>
    </row>
    <row r="406" spans="8:8" ht="15.75" customHeight="1" x14ac:dyDescent="0.25">
      <c r="H406" s="679"/>
    </row>
    <row r="407" spans="8:8" ht="15.75" customHeight="1" x14ac:dyDescent="0.25">
      <c r="H407" s="679"/>
    </row>
    <row r="408" spans="8:8" ht="15.75" customHeight="1" x14ac:dyDescent="0.25">
      <c r="H408" s="679"/>
    </row>
    <row r="409" spans="8:8" ht="15.75" customHeight="1" x14ac:dyDescent="0.25">
      <c r="H409" s="679"/>
    </row>
    <row r="410" spans="8:8" ht="15.75" customHeight="1" x14ac:dyDescent="0.25">
      <c r="H410" s="679"/>
    </row>
    <row r="411" spans="8:8" ht="15.75" customHeight="1" x14ac:dyDescent="0.25">
      <c r="H411" s="679"/>
    </row>
    <row r="412" spans="8:8" ht="15.75" customHeight="1" x14ac:dyDescent="0.25">
      <c r="H412" s="679"/>
    </row>
    <row r="413" spans="8:8" ht="15.75" customHeight="1" x14ac:dyDescent="0.25">
      <c r="H413" s="679"/>
    </row>
    <row r="414" spans="8:8" ht="15.75" customHeight="1" x14ac:dyDescent="0.25">
      <c r="H414" s="679"/>
    </row>
    <row r="415" spans="8:8" ht="15.75" customHeight="1" x14ac:dyDescent="0.25">
      <c r="H415" s="679"/>
    </row>
    <row r="416" spans="8:8" ht="15.75" customHeight="1" x14ac:dyDescent="0.25">
      <c r="H416" s="679"/>
    </row>
    <row r="417" spans="8:8" ht="15.75" customHeight="1" x14ac:dyDescent="0.25">
      <c r="H417" s="679"/>
    </row>
    <row r="418" spans="8:8" ht="15.75" customHeight="1" x14ac:dyDescent="0.25">
      <c r="H418" s="679"/>
    </row>
    <row r="419" spans="8:8" ht="15.75" customHeight="1" x14ac:dyDescent="0.25">
      <c r="H419" s="679"/>
    </row>
    <row r="420" spans="8:8" ht="15.75" customHeight="1" x14ac:dyDescent="0.25">
      <c r="H420" s="679"/>
    </row>
    <row r="421" spans="8:8" ht="15.75" customHeight="1" x14ac:dyDescent="0.25">
      <c r="H421" s="679"/>
    </row>
    <row r="422" spans="8:8" ht="15.75" customHeight="1" x14ac:dyDescent="0.25">
      <c r="H422" s="679"/>
    </row>
    <row r="423" spans="8:8" ht="15.75" customHeight="1" x14ac:dyDescent="0.25">
      <c r="H423" s="679"/>
    </row>
    <row r="424" spans="8:8" ht="15.75" customHeight="1" x14ac:dyDescent="0.25">
      <c r="H424" s="679"/>
    </row>
    <row r="425" spans="8:8" ht="15.75" customHeight="1" x14ac:dyDescent="0.25">
      <c r="H425" s="679"/>
    </row>
    <row r="426" spans="8:8" ht="15.75" customHeight="1" x14ac:dyDescent="0.25">
      <c r="H426" s="679"/>
    </row>
    <row r="427" spans="8:8" ht="15.75" customHeight="1" x14ac:dyDescent="0.25">
      <c r="H427" s="679"/>
    </row>
    <row r="428" spans="8:8" ht="15.75" customHeight="1" x14ac:dyDescent="0.25">
      <c r="H428" s="679"/>
    </row>
    <row r="429" spans="8:8" ht="15.75" customHeight="1" x14ac:dyDescent="0.25">
      <c r="H429" s="679"/>
    </row>
    <row r="430" spans="8:8" ht="15.75" customHeight="1" x14ac:dyDescent="0.25">
      <c r="H430" s="679"/>
    </row>
    <row r="431" spans="8:8" ht="15.75" customHeight="1" x14ac:dyDescent="0.25">
      <c r="H431" s="679"/>
    </row>
    <row r="432" spans="8:8" ht="15.75" customHeight="1" x14ac:dyDescent="0.25">
      <c r="H432" s="679"/>
    </row>
    <row r="433" spans="8:8" ht="15.75" customHeight="1" x14ac:dyDescent="0.25">
      <c r="H433" s="679"/>
    </row>
    <row r="434" spans="8:8" ht="15.75" customHeight="1" x14ac:dyDescent="0.25">
      <c r="H434" s="679"/>
    </row>
    <row r="435" spans="8:8" ht="15.75" customHeight="1" x14ac:dyDescent="0.25">
      <c r="H435" s="679"/>
    </row>
    <row r="436" spans="8:8" ht="15.75" customHeight="1" x14ac:dyDescent="0.25">
      <c r="H436" s="679"/>
    </row>
    <row r="437" spans="8:8" ht="15.75" customHeight="1" x14ac:dyDescent="0.25">
      <c r="H437" s="679"/>
    </row>
    <row r="438" spans="8:8" ht="15.75" customHeight="1" x14ac:dyDescent="0.25">
      <c r="H438" s="679"/>
    </row>
    <row r="439" spans="8:8" ht="15.75" customHeight="1" x14ac:dyDescent="0.25">
      <c r="H439" s="679"/>
    </row>
    <row r="440" spans="8:8" ht="15.75" customHeight="1" x14ac:dyDescent="0.25">
      <c r="H440" s="679"/>
    </row>
    <row r="441" spans="8:8" ht="15.75" customHeight="1" x14ac:dyDescent="0.25">
      <c r="H441" s="679"/>
    </row>
    <row r="442" spans="8:8" ht="15.75" customHeight="1" x14ac:dyDescent="0.25">
      <c r="H442" s="679"/>
    </row>
    <row r="443" spans="8:8" ht="15.75" customHeight="1" x14ac:dyDescent="0.25">
      <c r="H443" s="679"/>
    </row>
    <row r="444" spans="8:8" ht="15.75" customHeight="1" x14ac:dyDescent="0.25">
      <c r="H444" s="679"/>
    </row>
    <row r="445" spans="8:8" ht="15.75" customHeight="1" x14ac:dyDescent="0.25">
      <c r="H445" s="679"/>
    </row>
    <row r="446" spans="8:8" ht="15.75" customHeight="1" x14ac:dyDescent="0.25">
      <c r="H446" s="679"/>
    </row>
    <row r="447" spans="8:8" ht="15.75" customHeight="1" x14ac:dyDescent="0.25">
      <c r="H447" s="679"/>
    </row>
    <row r="448" spans="8:8" ht="15.75" customHeight="1" x14ac:dyDescent="0.25">
      <c r="H448" s="679"/>
    </row>
    <row r="449" spans="8:8" ht="15.75" customHeight="1" x14ac:dyDescent="0.25">
      <c r="H449" s="679"/>
    </row>
    <row r="450" spans="8:8" ht="15.75" customHeight="1" x14ac:dyDescent="0.25">
      <c r="H450" s="679"/>
    </row>
    <row r="451" spans="8:8" ht="15.75" customHeight="1" x14ac:dyDescent="0.25">
      <c r="H451" s="679"/>
    </row>
    <row r="452" spans="8:8" ht="15.75" customHeight="1" x14ac:dyDescent="0.25">
      <c r="H452" s="679"/>
    </row>
    <row r="453" spans="8:8" ht="15.75" customHeight="1" x14ac:dyDescent="0.25">
      <c r="H453" s="679"/>
    </row>
    <row r="454" spans="8:8" ht="15.75" customHeight="1" x14ac:dyDescent="0.25">
      <c r="H454" s="679"/>
    </row>
    <row r="455" spans="8:8" ht="15.75" customHeight="1" x14ac:dyDescent="0.25">
      <c r="H455" s="679"/>
    </row>
    <row r="456" spans="8:8" ht="15.75" customHeight="1" x14ac:dyDescent="0.25">
      <c r="H456" s="679"/>
    </row>
    <row r="457" spans="8:8" ht="15.75" customHeight="1" x14ac:dyDescent="0.25">
      <c r="H457" s="679"/>
    </row>
    <row r="458" spans="8:8" ht="15.75" customHeight="1" x14ac:dyDescent="0.25">
      <c r="H458" s="679"/>
    </row>
    <row r="459" spans="8:8" ht="15.75" customHeight="1" x14ac:dyDescent="0.25">
      <c r="H459" s="679"/>
    </row>
    <row r="460" spans="8:8" ht="15.75" customHeight="1" x14ac:dyDescent="0.25">
      <c r="H460" s="679"/>
    </row>
    <row r="461" spans="8:8" ht="15.75" customHeight="1" x14ac:dyDescent="0.25">
      <c r="H461" s="679"/>
    </row>
    <row r="462" spans="8:8" ht="15.75" customHeight="1" x14ac:dyDescent="0.25">
      <c r="H462" s="679"/>
    </row>
    <row r="463" spans="8:8" ht="15.75" customHeight="1" x14ac:dyDescent="0.25">
      <c r="H463" s="679"/>
    </row>
    <row r="464" spans="8:8" ht="15.75" customHeight="1" x14ac:dyDescent="0.25">
      <c r="H464" s="679"/>
    </row>
    <row r="465" spans="8:8" ht="15.75" customHeight="1" x14ac:dyDescent="0.25">
      <c r="H465" s="679"/>
    </row>
    <row r="466" spans="8:8" ht="15.75" customHeight="1" x14ac:dyDescent="0.25">
      <c r="H466" s="679"/>
    </row>
    <row r="467" spans="8:8" ht="15.75" customHeight="1" x14ac:dyDescent="0.25">
      <c r="H467" s="679"/>
    </row>
    <row r="468" spans="8:8" ht="15.75" customHeight="1" x14ac:dyDescent="0.25">
      <c r="H468" s="679"/>
    </row>
    <row r="469" spans="8:8" ht="15.75" customHeight="1" x14ac:dyDescent="0.25">
      <c r="H469" s="679"/>
    </row>
    <row r="470" spans="8:8" ht="15.75" customHeight="1" x14ac:dyDescent="0.25">
      <c r="H470" s="679"/>
    </row>
    <row r="471" spans="8:8" ht="15.75" customHeight="1" x14ac:dyDescent="0.25">
      <c r="H471" s="679"/>
    </row>
    <row r="472" spans="8:8" ht="15.75" customHeight="1" x14ac:dyDescent="0.25">
      <c r="H472" s="679"/>
    </row>
    <row r="473" spans="8:8" ht="15.75" customHeight="1" x14ac:dyDescent="0.25">
      <c r="H473" s="679"/>
    </row>
    <row r="474" spans="8:8" ht="15.75" customHeight="1" x14ac:dyDescent="0.25">
      <c r="H474" s="679"/>
    </row>
    <row r="475" spans="8:8" ht="15.75" customHeight="1" x14ac:dyDescent="0.25">
      <c r="H475" s="679"/>
    </row>
    <row r="476" spans="8:8" ht="15.75" customHeight="1" x14ac:dyDescent="0.25">
      <c r="H476" s="679"/>
    </row>
    <row r="477" spans="8:8" ht="15.75" customHeight="1" x14ac:dyDescent="0.25">
      <c r="H477" s="679"/>
    </row>
    <row r="478" spans="8:8" ht="15.75" customHeight="1" x14ac:dyDescent="0.25">
      <c r="H478" s="679"/>
    </row>
    <row r="479" spans="8:8" ht="15.75" customHeight="1" x14ac:dyDescent="0.25">
      <c r="H479" s="679"/>
    </row>
    <row r="480" spans="8:8" ht="15.75" customHeight="1" x14ac:dyDescent="0.25">
      <c r="H480" s="679"/>
    </row>
    <row r="481" spans="8:8" ht="15.75" customHeight="1" x14ac:dyDescent="0.25">
      <c r="H481" s="679"/>
    </row>
    <row r="482" spans="8:8" ht="15.75" customHeight="1" x14ac:dyDescent="0.25">
      <c r="H482" s="679"/>
    </row>
    <row r="483" spans="8:8" ht="15.75" customHeight="1" x14ac:dyDescent="0.25">
      <c r="H483" s="679"/>
    </row>
    <row r="484" spans="8:8" ht="15.75" customHeight="1" x14ac:dyDescent="0.25">
      <c r="H484" s="679"/>
    </row>
    <row r="485" spans="8:8" ht="15.75" customHeight="1" x14ac:dyDescent="0.25">
      <c r="H485" s="679"/>
    </row>
    <row r="486" spans="8:8" ht="15.75" customHeight="1" x14ac:dyDescent="0.25">
      <c r="H486" s="679"/>
    </row>
    <row r="487" spans="8:8" ht="15.75" customHeight="1" x14ac:dyDescent="0.25">
      <c r="H487" s="679"/>
    </row>
    <row r="488" spans="8:8" ht="15.75" customHeight="1" x14ac:dyDescent="0.25">
      <c r="H488" s="679"/>
    </row>
    <row r="489" spans="8:8" ht="15.75" customHeight="1" x14ac:dyDescent="0.25">
      <c r="H489" s="679"/>
    </row>
    <row r="490" spans="8:8" ht="15.75" customHeight="1" x14ac:dyDescent="0.25">
      <c r="H490" s="679"/>
    </row>
    <row r="491" spans="8:8" ht="15.75" customHeight="1" x14ac:dyDescent="0.25">
      <c r="H491" s="679"/>
    </row>
    <row r="492" spans="8:8" ht="15.75" customHeight="1" x14ac:dyDescent="0.25">
      <c r="H492" s="679"/>
    </row>
    <row r="493" spans="8:8" ht="15.75" customHeight="1" x14ac:dyDescent="0.25">
      <c r="H493" s="679"/>
    </row>
    <row r="494" spans="8:8" ht="15.75" customHeight="1" x14ac:dyDescent="0.25">
      <c r="H494" s="679"/>
    </row>
    <row r="495" spans="8:8" ht="15.75" customHeight="1" x14ac:dyDescent="0.25">
      <c r="H495" s="679"/>
    </row>
    <row r="496" spans="8:8" ht="15.75" customHeight="1" x14ac:dyDescent="0.25">
      <c r="H496" s="679"/>
    </row>
    <row r="497" spans="8:8" ht="15.75" customHeight="1" x14ac:dyDescent="0.25">
      <c r="H497" s="679"/>
    </row>
    <row r="498" spans="8:8" ht="15.75" customHeight="1" x14ac:dyDescent="0.25">
      <c r="H498" s="679"/>
    </row>
    <row r="499" spans="8:8" ht="15.75" customHeight="1" x14ac:dyDescent="0.25">
      <c r="H499" s="679"/>
    </row>
    <row r="500" spans="8:8" ht="15.75" customHeight="1" x14ac:dyDescent="0.25">
      <c r="H500" s="679"/>
    </row>
    <row r="501" spans="8:8" ht="15.75" customHeight="1" x14ac:dyDescent="0.25">
      <c r="H501" s="679"/>
    </row>
    <row r="502" spans="8:8" ht="15.75" customHeight="1" x14ac:dyDescent="0.25">
      <c r="H502" s="679"/>
    </row>
    <row r="503" spans="8:8" ht="15.75" customHeight="1" x14ac:dyDescent="0.25">
      <c r="H503" s="679"/>
    </row>
    <row r="504" spans="8:8" ht="15.75" customHeight="1" x14ac:dyDescent="0.25">
      <c r="H504" s="679"/>
    </row>
    <row r="505" spans="8:8" ht="15.75" customHeight="1" x14ac:dyDescent="0.25">
      <c r="H505" s="679"/>
    </row>
    <row r="506" spans="8:8" ht="15.75" customHeight="1" x14ac:dyDescent="0.25">
      <c r="H506" s="679"/>
    </row>
    <row r="507" spans="8:8" ht="15.75" customHeight="1" x14ac:dyDescent="0.25">
      <c r="H507" s="679"/>
    </row>
    <row r="508" spans="8:8" ht="15.75" customHeight="1" x14ac:dyDescent="0.25">
      <c r="H508" s="679"/>
    </row>
    <row r="509" spans="8:8" ht="15.75" customHeight="1" x14ac:dyDescent="0.25">
      <c r="H509" s="679"/>
    </row>
    <row r="510" spans="8:8" ht="15.75" customHeight="1" x14ac:dyDescent="0.25">
      <c r="H510" s="679"/>
    </row>
    <row r="511" spans="8:8" ht="15.75" customHeight="1" x14ac:dyDescent="0.25">
      <c r="H511" s="679"/>
    </row>
    <row r="512" spans="8:8" ht="15.75" customHeight="1" x14ac:dyDescent="0.25">
      <c r="H512" s="679"/>
    </row>
    <row r="513" spans="8:8" ht="15.75" customHeight="1" x14ac:dyDescent="0.25">
      <c r="H513" s="679"/>
    </row>
    <row r="514" spans="8:8" ht="15.75" customHeight="1" x14ac:dyDescent="0.25">
      <c r="H514" s="679"/>
    </row>
    <row r="515" spans="8:8" ht="15.75" customHeight="1" x14ac:dyDescent="0.25">
      <c r="H515" s="679"/>
    </row>
    <row r="516" spans="8:8" ht="15.75" customHeight="1" x14ac:dyDescent="0.25">
      <c r="H516" s="679"/>
    </row>
    <row r="517" spans="8:8" ht="15.75" customHeight="1" x14ac:dyDescent="0.25">
      <c r="H517" s="679"/>
    </row>
    <row r="518" spans="8:8" ht="15.75" customHeight="1" x14ac:dyDescent="0.25">
      <c r="H518" s="679"/>
    </row>
    <row r="519" spans="8:8" ht="15.75" customHeight="1" x14ac:dyDescent="0.25">
      <c r="H519" s="679"/>
    </row>
    <row r="520" spans="8:8" ht="15.75" customHeight="1" x14ac:dyDescent="0.25">
      <c r="H520" s="679"/>
    </row>
    <row r="521" spans="8:8" ht="15.75" customHeight="1" x14ac:dyDescent="0.25">
      <c r="H521" s="679"/>
    </row>
    <row r="522" spans="8:8" ht="15.75" customHeight="1" x14ac:dyDescent="0.25">
      <c r="H522" s="679"/>
    </row>
    <row r="523" spans="8:8" ht="15.75" customHeight="1" x14ac:dyDescent="0.25">
      <c r="H523" s="679"/>
    </row>
    <row r="524" spans="8:8" ht="15.75" customHeight="1" x14ac:dyDescent="0.25">
      <c r="H524" s="679"/>
    </row>
    <row r="525" spans="8:8" ht="15.75" customHeight="1" x14ac:dyDescent="0.25">
      <c r="H525" s="679"/>
    </row>
    <row r="526" spans="8:8" ht="15.75" customHeight="1" x14ac:dyDescent="0.25">
      <c r="H526" s="679"/>
    </row>
    <row r="527" spans="8:8" ht="15.75" customHeight="1" x14ac:dyDescent="0.25">
      <c r="H527" s="679"/>
    </row>
    <row r="528" spans="8:8" ht="15.75" customHeight="1" x14ac:dyDescent="0.25">
      <c r="H528" s="679"/>
    </row>
    <row r="529" spans="8:8" ht="15.75" customHeight="1" x14ac:dyDescent="0.25">
      <c r="H529" s="679"/>
    </row>
    <row r="530" spans="8:8" ht="15.75" customHeight="1" x14ac:dyDescent="0.25">
      <c r="H530" s="679"/>
    </row>
    <row r="531" spans="8:8" ht="15.75" customHeight="1" x14ac:dyDescent="0.25">
      <c r="H531" s="679"/>
    </row>
    <row r="532" spans="8:8" ht="15.75" customHeight="1" x14ac:dyDescent="0.25">
      <c r="H532" s="679"/>
    </row>
    <row r="533" spans="8:8" ht="15.75" customHeight="1" x14ac:dyDescent="0.25">
      <c r="H533" s="679"/>
    </row>
    <row r="534" spans="8:8" ht="15.75" customHeight="1" x14ac:dyDescent="0.25">
      <c r="H534" s="679"/>
    </row>
    <row r="535" spans="8:8" ht="15.75" customHeight="1" x14ac:dyDescent="0.25">
      <c r="H535" s="679"/>
    </row>
    <row r="536" spans="8:8" ht="15.75" customHeight="1" x14ac:dyDescent="0.25">
      <c r="H536" s="679"/>
    </row>
    <row r="537" spans="8:8" ht="15.75" customHeight="1" x14ac:dyDescent="0.25">
      <c r="H537" s="679"/>
    </row>
    <row r="538" spans="8:8" ht="15.75" customHeight="1" x14ac:dyDescent="0.25">
      <c r="H538" s="679"/>
    </row>
    <row r="539" spans="8:8" ht="15.75" customHeight="1" x14ac:dyDescent="0.25">
      <c r="H539" s="679"/>
    </row>
    <row r="540" spans="8:8" ht="15.75" customHeight="1" x14ac:dyDescent="0.25">
      <c r="H540" s="679"/>
    </row>
    <row r="541" spans="8:8" ht="15.75" customHeight="1" x14ac:dyDescent="0.25">
      <c r="H541" s="679"/>
    </row>
    <row r="542" spans="8:8" ht="15.75" customHeight="1" x14ac:dyDescent="0.25">
      <c r="H542" s="679"/>
    </row>
    <row r="543" spans="8:8" ht="15.75" customHeight="1" x14ac:dyDescent="0.25">
      <c r="H543" s="679"/>
    </row>
    <row r="544" spans="8:8" ht="15.75" customHeight="1" x14ac:dyDescent="0.25">
      <c r="H544" s="679"/>
    </row>
    <row r="545" spans="8:8" ht="15.75" customHeight="1" x14ac:dyDescent="0.25">
      <c r="H545" s="679"/>
    </row>
    <row r="546" spans="8:8" ht="15.75" customHeight="1" x14ac:dyDescent="0.25">
      <c r="H546" s="679"/>
    </row>
    <row r="547" spans="8:8" ht="15.75" customHeight="1" x14ac:dyDescent="0.25">
      <c r="H547" s="679"/>
    </row>
    <row r="548" spans="8:8" ht="15.75" customHeight="1" x14ac:dyDescent="0.25">
      <c r="H548" s="679"/>
    </row>
    <row r="549" spans="8:8" ht="15.75" customHeight="1" x14ac:dyDescent="0.25">
      <c r="H549" s="679"/>
    </row>
    <row r="550" spans="8:8" ht="15.75" customHeight="1" x14ac:dyDescent="0.25">
      <c r="H550" s="679"/>
    </row>
    <row r="551" spans="8:8" ht="15.75" customHeight="1" x14ac:dyDescent="0.25">
      <c r="H551" s="679"/>
    </row>
    <row r="552" spans="8:8" ht="15.75" customHeight="1" x14ac:dyDescent="0.25">
      <c r="H552" s="679"/>
    </row>
    <row r="553" spans="8:8" ht="15.75" customHeight="1" x14ac:dyDescent="0.25">
      <c r="H553" s="679"/>
    </row>
    <row r="554" spans="8:8" ht="15.75" customHeight="1" x14ac:dyDescent="0.25">
      <c r="H554" s="679"/>
    </row>
    <row r="555" spans="8:8" ht="15.75" customHeight="1" x14ac:dyDescent="0.25">
      <c r="H555" s="679"/>
    </row>
    <row r="556" spans="8:8" ht="15.75" customHeight="1" x14ac:dyDescent="0.25">
      <c r="H556" s="679"/>
    </row>
    <row r="557" spans="8:8" ht="15.75" customHeight="1" x14ac:dyDescent="0.25">
      <c r="H557" s="679"/>
    </row>
    <row r="558" spans="8:8" ht="15.75" customHeight="1" x14ac:dyDescent="0.25">
      <c r="H558" s="679"/>
    </row>
    <row r="559" spans="8:8" ht="15.75" customHeight="1" x14ac:dyDescent="0.25">
      <c r="H559" s="679"/>
    </row>
    <row r="560" spans="8:8" ht="15.75" customHeight="1" x14ac:dyDescent="0.25">
      <c r="H560" s="679"/>
    </row>
    <row r="561" spans="8:8" ht="15.75" customHeight="1" x14ac:dyDescent="0.25">
      <c r="H561" s="679"/>
    </row>
    <row r="562" spans="8:8" ht="15.75" customHeight="1" x14ac:dyDescent="0.25">
      <c r="H562" s="679"/>
    </row>
    <row r="563" spans="8:8" ht="15.75" customHeight="1" x14ac:dyDescent="0.25">
      <c r="H563" s="679"/>
    </row>
    <row r="564" spans="8:8" ht="15.75" customHeight="1" x14ac:dyDescent="0.25">
      <c r="H564" s="679"/>
    </row>
    <row r="565" spans="8:8" ht="15.75" customHeight="1" x14ac:dyDescent="0.25">
      <c r="H565" s="679"/>
    </row>
    <row r="566" spans="8:8" ht="15.75" customHeight="1" x14ac:dyDescent="0.25">
      <c r="H566" s="679"/>
    </row>
    <row r="567" spans="8:8" ht="15.75" customHeight="1" x14ac:dyDescent="0.25">
      <c r="H567" s="679"/>
    </row>
    <row r="568" spans="8:8" ht="15.75" customHeight="1" x14ac:dyDescent="0.25">
      <c r="H568" s="679"/>
    </row>
    <row r="569" spans="8:8" ht="15.75" customHeight="1" x14ac:dyDescent="0.25">
      <c r="H569" s="679"/>
    </row>
    <row r="570" spans="8:8" ht="15.75" customHeight="1" x14ac:dyDescent="0.25">
      <c r="H570" s="679"/>
    </row>
    <row r="571" spans="8:8" ht="15.75" customHeight="1" x14ac:dyDescent="0.25">
      <c r="H571" s="679"/>
    </row>
    <row r="572" spans="8:8" ht="15.75" customHeight="1" x14ac:dyDescent="0.25">
      <c r="H572" s="679"/>
    </row>
    <row r="573" spans="8:8" ht="15.75" customHeight="1" x14ac:dyDescent="0.25">
      <c r="H573" s="679"/>
    </row>
    <row r="574" spans="8:8" ht="15.75" customHeight="1" x14ac:dyDescent="0.25">
      <c r="H574" s="679"/>
    </row>
    <row r="575" spans="8:8" ht="15.75" customHeight="1" x14ac:dyDescent="0.25">
      <c r="H575" s="679"/>
    </row>
    <row r="576" spans="8:8" ht="15.75" customHeight="1" x14ac:dyDescent="0.25">
      <c r="H576" s="679"/>
    </row>
    <row r="577" spans="8:8" ht="15.75" customHeight="1" x14ac:dyDescent="0.25">
      <c r="H577" s="679"/>
    </row>
    <row r="578" spans="8:8" ht="15.75" customHeight="1" x14ac:dyDescent="0.25">
      <c r="H578" s="679"/>
    </row>
    <row r="579" spans="8:8" ht="15.75" customHeight="1" x14ac:dyDescent="0.25">
      <c r="H579" s="679"/>
    </row>
    <row r="580" spans="8:8" ht="15.75" customHeight="1" x14ac:dyDescent="0.25">
      <c r="H580" s="679"/>
    </row>
    <row r="581" spans="8:8" ht="15.75" customHeight="1" x14ac:dyDescent="0.25">
      <c r="H581" s="679"/>
    </row>
    <row r="582" spans="8:8" ht="15.75" customHeight="1" x14ac:dyDescent="0.25">
      <c r="H582" s="679"/>
    </row>
    <row r="583" spans="8:8" ht="15.75" customHeight="1" x14ac:dyDescent="0.25">
      <c r="H583" s="679"/>
    </row>
    <row r="584" spans="8:8" ht="15.75" customHeight="1" x14ac:dyDescent="0.25">
      <c r="H584" s="679"/>
    </row>
    <row r="585" spans="8:8" ht="15.75" customHeight="1" x14ac:dyDescent="0.25">
      <c r="H585" s="679"/>
    </row>
    <row r="586" spans="8:8" ht="15.75" customHeight="1" x14ac:dyDescent="0.25">
      <c r="H586" s="679"/>
    </row>
    <row r="587" spans="8:8" ht="15.75" customHeight="1" x14ac:dyDescent="0.25">
      <c r="H587" s="679"/>
    </row>
    <row r="588" spans="8:8" ht="15.75" customHeight="1" x14ac:dyDescent="0.25">
      <c r="H588" s="679"/>
    </row>
    <row r="589" spans="8:8" ht="15.75" customHeight="1" x14ac:dyDescent="0.25">
      <c r="H589" s="679"/>
    </row>
    <row r="590" spans="8:8" ht="15.75" customHeight="1" x14ac:dyDescent="0.25">
      <c r="H590" s="679"/>
    </row>
    <row r="591" spans="8:8" ht="15.75" customHeight="1" x14ac:dyDescent="0.25">
      <c r="H591" s="679"/>
    </row>
    <row r="592" spans="8:8" ht="15.75" customHeight="1" x14ac:dyDescent="0.25">
      <c r="H592" s="679"/>
    </row>
    <row r="593" spans="8:8" ht="15.75" customHeight="1" x14ac:dyDescent="0.25">
      <c r="H593" s="679"/>
    </row>
    <row r="594" spans="8:8" ht="15.75" customHeight="1" x14ac:dyDescent="0.25">
      <c r="H594" s="679"/>
    </row>
    <row r="595" spans="8:8" ht="15.75" customHeight="1" x14ac:dyDescent="0.25">
      <c r="H595" s="679"/>
    </row>
    <row r="596" spans="8:8" ht="15.75" customHeight="1" x14ac:dyDescent="0.25">
      <c r="H596" s="679"/>
    </row>
    <row r="597" spans="8:8" ht="15.75" customHeight="1" x14ac:dyDescent="0.25">
      <c r="H597" s="679"/>
    </row>
    <row r="598" spans="8:8" ht="15.75" customHeight="1" x14ac:dyDescent="0.25">
      <c r="H598" s="679"/>
    </row>
    <row r="599" spans="8:8" ht="15.75" customHeight="1" x14ac:dyDescent="0.25">
      <c r="H599" s="679"/>
    </row>
    <row r="600" spans="8:8" ht="15.75" customHeight="1" x14ac:dyDescent="0.25">
      <c r="H600" s="679"/>
    </row>
    <row r="601" spans="8:8" ht="15.75" customHeight="1" x14ac:dyDescent="0.25">
      <c r="H601" s="679"/>
    </row>
    <row r="602" spans="8:8" ht="15.75" customHeight="1" x14ac:dyDescent="0.25">
      <c r="H602" s="679"/>
    </row>
    <row r="603" spans="8:8" ht="15.75" customHeight="1" x14ac:dyDescent="0.25">
      <c r="H603" s="679"/>
    </row>
    <row r="604" spans="8:8" ht="15.75" customHeight="1" x14ac:dyDescent="0.25">
      <c r="H604" s="679"/>
    </row>
    <row r="605" spans="8:8" ht="15.75" customHeight="1" x14ac:dyDescent="0.25">
      <c r="H605" s="679"/>
    </row>
    <row r="606" spans="8:8" ht="15.75" customHeight="1" x14ac:dyDescent="0.25">
      <c r="H606" s="679"/>
    </row>
    <row r="607" spans="8:8" ht="15.75" customHeight="1" x14ac:dyDescent="0.25">
      <c r="H607" s="679"/>
    </row>
    <row r="608" spans="8:8" ht="15.75" customHeight="1" x14ac:dyDescent="0.25">
      <c r="H608" s="679"/>
    </row>
    <row r="609" spans="8:8" ht="15.75" customHeight="1" x14ac:dyDescent="0.25">
      <c r="H609" s="679"/>
    </row>
    <row r="610" spans="8:8" ht="15.75" customHeight="1" x14ac:dyDescent="0.25">
      <c r="H610" s="679"/>
    </row>
    <row r="611" spans="8:8" ht="15.75" customHeight="1" x14ac:dyDescent="0.25">
      <c r="H611" s="679"/>
    </row>
    <row r="612" spans="8:8" ht="15.75" customHeight="1" x14ac:dyDescent="0.25">
      <c r="H612" s="679"/>
    </row>
    <row r="613" spans="8:8" ht="15.75" customHeight="1" x14ac:dyDescent="0.25">
      <c r="H613" s="679"/>
    </row>
    <row r="614" spans="8:8" ht="15.75" customHeight="1" x14ac:dyDescent="0.25">
      <c r="H614" s="679"/>
    </row>
    <row r="615" spans="8:8" ht="15.75" customHeight="1" x14ac:dyDescent="0.25">
      <c r="H615" s="679"/>
    </row>
    <row r="616" spans="8:8" ht="15.75" customHeight="1" x14ac:dyDescent="0.25">
      <c r="H616" s="679"/>
    </row>
    <row r="617" spans="8:8" ht="15.75" customHeight="1" x14ac:dyDescent="0.25">
      <c r="H617" s="679"/>
    </row>
    <row r="618" spans="8:8" ht="15.75" customHeight="1" x14ac:dyDescent="0.25">
      <c r="H618" s="679"/>
    </row>
    <row r="619" spans="8:8" ht="15.75" customHeight="1" x14ac:dyDescent="0.25">
      <c r="H619" s="679"/>
    </row>
    <row r="620" spans="8:8" ht="15.75" customHeight="1" x14ac:dyDescent="0.25">
      <c r="H620" s="679"/>
    </row>
    <row r="621" spans="8:8" ht="15.75" customHeight="1" x14ac:dyDescent="0.25">
      <c r="H621" s="679"/>
    </row>
    <row r="622" spans="8:8" ht="15.75" customHeight="1" x14ac:dyDescent="0.25">
      <c r="H622" s="679"/>
    </row>
    <row r="623" spans="8:8" ht="15.75" customHeight="1" x14ac:dyDescent="0.25">
      <c r="H623" s="679"/>
    </row>
    <row r="624" spans="8:8" ht="15.75" customHeight="1" x14ac:dyDescent="0.25">
      <c r="H624" s="679"/>
    </row>
    <row r="625" spans="8:8" ht="15.75" customHeight="1" x14ac:dyDescent="0.25">
      <c r="H625" s="679"/>
    </row>
    <row r="626" spans="8:8" ht="15.75" customHeight="1" x14ac:dyDescent="0.25">
      <c r="H626" s="679"/>
    </row>
    <row r="627" spans="8:8" ht="15.75" customHeight="1" x14ac:dyDescent="0.25">
      <c r="H627" s="679"/>
    </row>
    <row r="628" spans="8:8" ht="15.75" customHeight="1" x14ac:dyDescent="0.25">
      <c r="H628" s="679"/>
    </row>
    <row r="629" spans="8:8" ht="15.75" customHeight="1" x14ac:dyDescent="0.25">
      <c r="H629" s="679"/>
    </row>
    <row r="630" spans="8:8" ht="15.75" customHeight="1" x14ac:dyDescent="0.25">
      <c r="H630" s="679"/>
    </row>
    <row r="631" spans="8:8" ht="15.75" customHeight="1" x14ac:dyDescent="0.25">
      <c r="H631" s="679"/>
    </row>
    <row r="632" spans="8:8" ht="15.75" customHeight="1" x14ac:dyDescent="0.25">
      <c r="H632" s="679"/>
    </row>
    <row r="633" spans="8:8" ht="15.75" customHeight="1" x14ac:dyDescent="0.25">
      <c r="H633" s="679"/>
    </row>
    <row r="634" spans="8:8" ht="15.75" customHeight="1" x14ac:dyDescent="0.25">
      <c r="H634" s="679"/>
    </row>
    <row r="635" spans="8:8" ht="15.75" customHeight="1" x14ac:dyDescent="0.25">
      <c r="H635" s="679"/>
    </row>
    <row r="636" spans="8:8" ht="15.75" customHeight="1" x14ac:dyDescent="0.25">
      <c r="H636" s="679"/>
    </row>
    <row r="637" spans="8:8" ht="15.75" customHeight="1" x14ac:dyDescent="0.25">
      <c r="H637" s="679"/>
    </row>
    <row r="638" spans="8:8" ht="15.75" customHeight="1" x14ac:dyDescent="0.25">
      <c r="H638" s="679"/>
    </row>
    <row r="639" spans="8:8" ht="15.75" customHeight="1" x14ac:dyDescent="0.25">
      <c r="H639" s="679"/>
    </row>
    <row r="640" spans="8:8" ht="15.75" customHeight="1" x14ac:dyDescent="0.25">
      <c r="H640" s="679"/>
    </row>
    <row r="641" spans="8:8" ht="15.75" customHeight="1" x14ac:dyDescent="0.25">
      <c r="H641" s="679"/>
    </row>
    <row r="642" spans="8:8" ht="15.75" customHeight="1" x14ac:dyDescent="0.25">
      <c r="H642" s="679"/>
    </row>
    <row r="643" spans="8:8" ht="15.75" customHeight="1" x14ac:dyDescent="0.25">
      <c r="H643" s="679"/>
    </row>
    <row r="644" spans="8:8" ht="15.75" customHeight="1" x14ac:dyDescent="0.25">
      <c r="H644" s="679"/>
    </row>
    <row r="645" spans="8:8" ht="15.75" customHeight="1" x14ac:dyDescent="0.25">
      <c r="H645" s="679"/>
    </row>
    <row r="646" spans="8:8" ht="15.75" customHeight="1" x14ac:dyDescent="0.25">
      <c r="H646" s="679"/>
    </row>
    <row r="647" spans="8:8" ht="15.75" customHeight="1" x14ac:dyDescent="0.25">
      <c r="H647" s="679"/>
    </row>
    <row r="648" spans="8:8" ht="15.75" customHeight="1" x14ac:dyDescent="0.25">
      <c r="H648" s="679"/>
    </row>
    <row r="649" spans="8:8" ht="15.75" customHeight="1" x14ac:dyDescent="0.25">
      <c r="H649" s="679"/>
    </row>
    <row r="650" spans="8:8" ht="15.75" customHeight="1" x14ac:dyDescent="0.25">
      <c r="H650" s="679"/>
    </row>
    <row r="651" spans="8:8" ht="15.75" customHeight="1" x14ac:dyDescent="0.25">
      <c r="H651" s="679"/>
    </row>
    <row r="652" spans="8:8" ht="15.75" customHeight="1" x14ac:dyDescent="0.25">
      <c r="H652" s="679"/>
    </row>
    <row r="653" spans="8:8" ht="15.75" customHeight="1" x14ac:dyDescent="0.25">
      <c r="H653" s="679"/>
    </row>
    <row r="654" spans="8:8" ht="15.75" customHeight="1" x14ac:dyDescent="0.25">
      <c r="H654" s="679"/>
    </row>
    <row r="655" spans="8:8" ht="15.75" customHeight="1" x14ac:dyDescent="0.25">
      <c r="H655" s="679"/>
    </row>
    <row r="656" spans="8:8" ht="15.75" customHeight="1" x14ac:dyDescent="0.25">
      <c r="H656" s="679"/>
    </row>
    <row r="657" spans="8:8" ht="15.75" customHeight="1" x14ac:dyDescent="0.25">
      <c r="H657" s="679"/>
    </row>
    <row r="658" spans="8:8" ht="15.75" customHeight="1" x14ac:dyDescent="0.25">
      <c r="H658" s="679"/>
    </row>
    <row r="659" spans="8:8" ht="15.75" customHeight="1" x14ac:dyDescent="0.25">
      <c r="H659" s="679"/>
    </row>
    <row r="660" spans="8:8" ht="15.75" customHeight="1" x14ac:dyDescent="0.25">
      <c r="H660" s="679"/>
    </row>
    <row r="661" spans="8:8" ht="15.75" customHeight="1" x14ac:dyDescent="0.25">
      <c r="H661" s="679"/>
    </row>
    <row r="662" spans="8:8" ht="15.75" customHeight="1" x14ac:dyDescent="0.25">
      <c r="H662" s="679"/>
    </row>
    <row r="663" spans="8:8" ht="15.75" customHeight="1" x14ac:dyDescent="0.25">
      <c r="H663" s="679"/>
    </row>
    <row r="664" spans="8:8" ht="15.75" customHeight="1" x14ac:dyDescent="0.25">
      <c r="H664" s="679"/>
    </row>
    <row r="665" spans="8:8" ht="15.75" customHeight="1" x14ac:dyDescent="0.25">
      <c r="H665" s="679"/>
    </row>
    <row r="666" spans="8:8" ht="15.75" customHeight="1" x14ac:dyDescent="0.25">
      <c r="H666" s="679"/>
    </row>
    <row r="667" spans="8:8" ht="15.75" customHeight="1" x14ac:dyDescent="0.25">
      <c r="H667" s="679"/>
    </row>
    <row r="668" spans="8:8" ht="15.75" customHeight="1" x14ac:dyDescent="0.25">
      <c r="H668" s="679"/>
    </row>
    <row r="669" spans="8:8" ht="15.75" customHeight="1" x14ac:dyDescent="0.25">
      <c r="H669" s="679"/>
    </row>
    <row r="670" spans="8:8" ht="15.75" customHeight="1" x14ac:dyDescent="0.25">
      <c r="H670" s="679"/>
    </row>
    <row r="671" spans="8:8" ht="15.75" customHeight="1" x14ac:dyDescent="0.25">
      <c r="H671" s="679"/>
    </row>
    <row r="672" spans="8:8" ht="15.75" customHeight="1" x14ac:dyDescent="0.25">
      <c r="H672" s="679"/>
    </row>
    <row r="673" spans="8:8" ht="15.75" customHeight="1" x14ac:dyDescent="0.25">
      <c r="H673" s="679"/>
    </row>
    <row r="674" spans="8:8" ht="15.75" customHeight="1" x14ac:dyDescent="0.25">
      <c r="H674" s="679"/>
    </row>
    <row r="675" spans="8:8" ht="15.75" customHeight="1" x14ac:dyDescent="0.25">
      <c r="H675" s="679"/>
    </row>
    <row r="676" spans="8:8" ht="15.75" customHeight="1" x14ac:dyDescent="0.25">
      <c r="H676" s="679"/>
    </row>
    <row r="677" spans="8:8" ht="15.75" customHeight="1" x14ac:dyDescent="0.25">
      <c r="H677" s="679"/>
    </row>
    <row r="678" spans="8:8" ht="15.75" customHeight="1" x14ac:dyDescent="0.25">
      <c r="H678" s="679"/>
    </row>
    <row r="679" spans="8:8" ht="15.75" customHeight="1" x14ac:dyDescent="0.25">
      <c r="H679" s="679"/>
    </row>
    <row r="680" spans="8:8" ht="15.75" customHeight="1" x14ac:dyDescent="0.25">
      <c r="H680" s="679"/>
    </row>
    <row r="681" spans="8:8" ht="15.75" customHeight="1" x14ac:dyDescent="0.25">
      <c r="H681" s="679"/>
    </row>
    <row r="682" spans="8:8" ht="15.75" customHeight="1" x14ac:dyDescent="0.25">
      <c r="H682" s="679"/>
    </row>
    <row r="683" spans="8:8" ht="15.75" customHeight="1" x14ac:dyDescent="0.25">
      <c r="H683" s="679"/>
    </row>
    <row r="684" spans="8:8" ht="15.75" customHeight="1" x14ac:dyDescent="0.25">
      <c r="H684" s="679"/>
    </row>
    <row r="685" spans="8:8" ht="15.75" customHeight="1" x14ac:dyDescent="0.25">
      <c r="H685" s="679"/>
    </row>
    <row r="686" spans="8:8" ht="15.75" customHeight="1" x14ac:dyDescent="0.25">
      <c r="H686" s="679"/>
    </row>
    <row r="687" spans="8:8" ht="15.75" customHeight="1" x14ac:dyDescent="0.25">
      <c r="H687" s="679"/>
    </row>
    <row r="688" spans="8:8" ht="15.75" customHeight="1" x14ac:dyDescent="0.25">
      <c r="H688" s="679"/>
    </row>
    <row r="689" spans="8:8" ht="15.75" customHeight="1" x14ac:dyDescent="0.25">
      <c r="H689" s="679"/>
    </row>
    <row r="690" spans="8:8" ht="15.75" customHeight="1" x14ac:dyDescent="0.25">
      <c r="H690" s="679"/>
    </row>
    <row r="691" spans="8:8" ht="15.75" customHeight="1" x14ac:dyDescent="0.25">
      <c r="H691" s="679"/>
    </row>
    <row r="692" spans="8:8" ht="15.75" customHeight="1" x14ac:dyDescent="0.25">
      <c r="H692" s="679"/>
    </row>
    <row r="693" spans="8:8" ht="15.75" customHeight="1" x14ac:dyDescent="0.25">
      <c r="H693" s="679"/>
    </row>
    <row r="694" spans="8:8" ht="15.75" customHeight="1" x14ac:dyDescent="0.25">
      <c r="H694" s="679"/>
    </row>
    <row r="695" spans="8:8" ht="15.75" customHeight="1" x14ac:dyDescent="0.25">
      <c r="H695" s="679"/>
    </row>
    <row r="696" spans="8:8" ht="15.75" customHeight="1" x14ac:dyDescent="0.25">
      <c r="H696" s="679"/>
    </row>
    <row r="697" spans="8:8" ht="15.75" customHeight="1" x14ac:dyDescent="0.25">
      <c r="H697" s="679"/>
    </row>
    <row r="698" spans="8:8" ht="15.75" customHeight="1" x14ac:dyDescent="0.25">
      <c r="H698" s="679"/>
    </row>
    <row r="699" spans="8:8" ht="15.75" customHeight="1" x14ac:dyDescent="0.25">
      <c r="H699" s="679"/>
    </row>
    <row r="700" spans="8:8" ht="15.75" customHeight="1" x14ac:dyDescent="0.25">
      <c r="H700" s="679"/>
    </row>
    <row r="701" spans="8:8" ht="15.75" customHeight="1" x14ac:dyDescent="0.25">
      <c r="H701" s="679"/>
    </row>
    <row r="702" spans="8:8" ht="15.75" customHeight="1" x14ac:dyDescent="0.25">
      <c r="H702" s="679"/>
    </row>
    <row r="703" spans="8:8" ht="15.75" customHeight="1" x14ac:dyDescent="0.25">
      <c r="H703" s="679"/>
    </row>
    <row r="704" spans="8:8" ht="15.75" customHeight="1" x14ac:dyDescent="0.25">
      <c r="H704" s="679"/>
    </row>
    <row r="705" spans="8:8" ht="15.75" customHeight="1" x14ac:dyDescent="0.25">
      <c r="H705" s="679"/>
    </row>
    <row r="706" spans="8:8" ht="15.75" customHeight="1" x14ac:dyDescent="0.25">
      <c r="H706" s="679"/>
    </row>
    <row r="707" spans="8:8" ht="15.75" customHeight="1" x14ac:dyDescent="0.25">
      <c r="H707" s="679"/>
    </row>
    <row r="708" spans="8:8" ht="15.75" customHeight="1" x14ac:dyDescent="0.25">
      <c r="H708" s="679"/>
    </row>
    <row r="709" spans="8:8" ht="15.75" customHeight="1" x14ac:dyDescent="0.25">
      <c r="H709" s="679"/>
    </row>
    <row r="710" spans="8:8" ht="15.75" customHeight="1" x14ac:dyDescent="0.25">
      <c r="H710" s="679"/>
    </row>
    <row r="711" spans="8:8" ht="15.75" customHeight="1" x14ac:dyDescent="0.25">
      <c r="H711" s="679"/>
    </row>
    <row r="712" spans="8:8" ht="15.75" customHeight="1" x14ac:dyDescent="0.25">
      <c r="H712" s="679"/>
    </row>
    <row r="713" spans="8:8" ht="15.75" customHeight="1" x14ac:dyDescent="0.25">
      <c r="H713" s="679"/>
    </row>
    <row r="714" spans="8:8" ht="15.75" customHeight="1" x14ac:dyDescent="0.25">
      <c r="H714" s="679"/>
    </row>
    <row r="715" spans="8:8" ht="15.75" customHeight="1" x14ac:dyDescent="0.25">
      <c r="H715" s="679"/>
    </row>
    <row r="716" spans="8:8" ht="15.75" customHeight="1" x14ac:dyDescent="0.25">
      <c r="H716" s="679"/>
    </row>
    <row r="717" spans="8:8" ht="15.75" customHeight="1" x14ac:dyDescent="0.25">
      <c r="H717" s="679"/>
    </row>
    <row r="718" spans="8:8" ht="15.75" customHeight="1" x14ac:dyDescent="0.25">
      <c r="H718" s="679"/>
    </row>
    <row r="719" spans="8:8" ht="15.75" customHeight="1" x14ac:dyDescent="0.25">
      <c r="H719" s="679"/>
    </row>
    <row r="720" spans="8:8" ht="15.75" customHeight="1" x14ac:dyDescent="0.25">
      <c r="H720" s="679"/>
    </row>
    <row r="721" spans="8:8" ht="15.75" customHeight="1" x14ac:dyDescent="0.25">
      <c r="H721" s="679"/>
    </row>
    <row r="722" spans="8:8" ht="15.75" customHeight="1" x14ac:dyDescent="0.25">
      <c r="H722" s="679"/>
    </row>
    <row r="723" spans="8:8" ht="15.75" customHeight="1" x14ac:dyDescent="0.25">
      <c r="H723" s="679"/>
    </row>
    <row r="724" spans="8:8" ht="15.75" customHeight="1" x14ac:dyDescent="0.25">
      <c r="H724" s="679"/>
    </row>
    <row r="725" spans="8:8" ht="15.75" customHeight="1" x14ac:dyDescent="0.25">
      <c r="H725" s="679"/>
    </row>
    <row r="726" spans="8:8" ht="15.75" customHeight="1" x14ac:dyDescent="0.25">
      <c r="H726" s="679"/>
    </row>
    <row r="727" spans="8:8" ht="15.75" customHeight="1" x14ac:dyDescent="0.25">
      <c r="H727" s="679"/>
    </row>
    <row r="728" spans="8:8" ht="15.75" customHeight="1" x14ac:dyDescent="0.25">
      <c r="H728" s="679"/>
    </row>
    <row r="729" spans="8:8" ht="15.75" customHeight="1" x14ac:dyDescent="0.25">
      <c r="H729" s="679"/>
    </row>
    <row r="730" spans="8:8" ht="15.75" customHeight="1" x14ac:dyDescent="0.25">
      <c r="H730" s="679"/>
    </row>
    <row r="731" spans="8:8" ht="15.75" customHeight="1" x14ac:dyDescent="0.25">
      <c r="H731" s="679"/>
    </row>
    <row r="732" spans="8:8" ht="15.75" customHeight="1" x14ac:dyDescent="0.25">
      <c r="H732" s="679"/>
    </row>
    <row r="733" spans="8:8" ht="15.75" customHeight="1" x14ac:dyDescent="0.25">
      <c r="H733" s="679"/>
    </row>
    <row r="734" spans="8:8" ht="15.75" customHeight="1" x14ac:dyDescent="0.25">
      <c r="H734" s="679"/>
    </row>
    <row r="735" spans="8:8" ht="15.75" customHeight="1" x14ac:dyDescent="0.25">
      <c r="H735" s="679"/>
    </row>
    <row r="736" spans="8:8" ht="15.75" customHeight="1" x14ac:dyDescent="0.25">
      <c r="H736" s="679"/>
    </row>
    <row r="737" spans="8:8" ht="15.75" customHeight="1" x14ac:dyDescent="0.25">
      <c r="H737" s="679"/>
    </row>
    <row r="738" spans="8:8" ht="15.75" customHeight="1" x14ac:dyDescent="0.25">
      <c r="H738" s="679"/>
    </row>
    <row r="739" spans="8:8" ht="15.75" customHeight="1" x14ac:dyDescent="0.25">
      <c r="H739" s="679"/>
    </row>
    <row r="740" spans="8:8" ht="15.75" customHeight="1" x14ac:dyDescent="0.25">
      <c r="H740" s="679"/>
    </row>
    <row r="741" spans="8:8" ht="15.75" customHeight="1" x14ac:dyDescent="0.25">
      <c r="H741" s="679"/>
    </row>
    <row r="742" spans="8:8" ht="15.75" customHeight="1" x14ac:dyDescent="0.25">
      <c r="H742" s="679"/>
    </row>
    <row r="743" spans="8:8" ht="15.75" customHeight="1" x14ac:dyDescent="0.25">
      <c r="H743" s="679"/>
    </row>
    <row r="744" spans="8:8" ht="15.75" customHeight="1" x14ac:dyDescent="0.25">
      <c r="H744" s="679"/>
    </row>
    <row r="745" spans="8:8" ht="15.75" customHeight="1" x14ac:dyDescent="0.25">
      <c r="H745" s="679"/>
    </row>
    <row r="746" spans="8:8" ht="15.75" customHeight="1" x14ac:dyDescent="0.25">
      <c r="H746" s="679"/>
    </row>
    <row r="747" spans="8:8" ht="15.75" customHeight="1" x14ac:dyDescent="0.25">
      <c r="H747" s="679"/>
    </row>
    <row r="748" spans="8:8" ht="15.75" customHeight="1" x14ac:dyDescent="0.25">
      <c r="H748" s="679"/>
    </row>
    <row r="749" spans="8:8" ht="15.75" customHeight="1" x14ac:dyDescent="0.25">
      <c r="H749" s="679"/>
    </row>
    <row r="750" spans="8:8" ht="15.75" customHeight="1" x14ac:dyDescent="0.25">
      <c r="H750" s="679"/>
    </row>
    <row r="751" spans="8:8" ht="15.75" customHeight="1" x14ac:dyDescent="0.25">
      <c r="H751" s="679"/>
    </row>
    <row r="752" spans="8:8" ht="15.75" customHeight="1" x14ac:dyDescent="0.25">
      <c r="H752" s="679"/>
    </row>
    <row r="753" spans="8:8" ht="15.75" customHeight="1" x14ac:dyDescent="0.25">
      <c r="H753" s="679"/>
    </row>
    <row r="754" spans="8:8" ht="15.75" customHeight="1" x14ac:dyDescent="0.25">
      <c r="H754" s="679"/>
    </row>
    <row r="755" spans="8:8" ht="15.75" customHeight="1" x14ac:dyDescent="0.25">
      <c r="H755" s="679"/>
    </row>
    <row r="756" spans="8:8" ht="15.75" customHeight="1" x14ac:dyDescent="0.25">
      <c r="H756" s="679"/>
    </row>
    <row r="757" spans="8:8" ht="15.75" customHeight="1" x14ac:dyDescent="0.25">
      <c r="H757" s="679"/>
    </row>
    <row r="758" spans="8:8" ht="15.75" customHeight="1" x14ac:dyDescent="0.25">
      <c r="H758" s="679"/>
    </row>
    <row r="759" spans="8:8" ht="15.75" customHeight="1" x14ac:dyDescent="0.25">
      <c r="H759" s="679"/>
    </row>
    <row r="760" spans="8:8" ht="15.75" customHeight="1" x14ac:dyDescent="0.25">
      <c r="H760" s="679"/>
    </row>
    <row r="761" spans="8:8" ht="15.75" customHeight="1" x14ac:dyDescent="0.25">
      <c r="H761" s="679"/>
    </row>
    <row r="762" spans="8:8" ht="15.75" customHeight="1" x14ac:dyDescent="0.25">
      <c r="H762" s="679"/>
    </row>
    <row r="763" spans="8:8" ht="15.75" customHeight="1" x14ac:dyDescent="0.25">
      <c r="H763" s="679"/>
    </row>
    <row r="764" spans="8:8" ht="15.75" customHeight="1" x14ac:dyDescent="0.25">
      <c r="H764" s="679"/>
    </row>
    <row r="765" spans="8:8" ht="15.75" customHeight="1" x14ac:dyDescent="0.25">
      <c r="H765" s="679"/>
    </row>
    <row r="766" spans="8:8" ht="15.75" customHeight="1" x14ac:dyDescent="0.25">
      <c r="H766" s="679"/>
    </row>
    <row r="767" spans="8:8" ht="15.75" customHeight="1" x14ac:dyDescent="0.25">
      <c r="H767" s="679"/>
    </row>
    <row r="768" spans="8:8" ht="15.75" customHeight="1" x14ac:dyDescent="0.25">
      <c r="H768" s="679"/>
    </row>
    <row r="769" spans="8:8" ht="15.75" customHeight="1" x14ac:dyDescent="0.25">
      <c r="H769" s="679"/>
    </row>
    <row r="770" spans="8:8" ht="15.75" customHeight="1" x14ac:dyDescent="0.25">
      <c r="H770" s="679"/>
    </row>
    <row r="771" spans="8:8" ht="15.75" customHeight="1" x14ac:dyDescent="0.25">
      <c r="H771" s="679"/>
    </row>
    <row r="772" spans="8:8" ht="15.75" customHeight="1" x14ac:dyDescent="0.25">
      <c r="H772" s="679"/>
    </row>
    <row r="773" spans="8:8" ht="15.75" customHeight="1" x14ac:dyDescent="0.25">
      <c r="H773" s="679"/>
    </row>
    <row r="774" spans="8:8" ht="15.75" customHeight="1" x14ac:dyDescent="0.25">
      <c r="H774" s="679"/>
    </row>
    <row r="775" spans="8:8" ht="15.75" customHeight="1" x14ac:dyDescent="0.25">
      <c r="H775" s="679"/>
    </row>
    <row r="776" spans="8:8" ht="15.75" customHeight="1" x14ac:dyDescent="0.25">
      <c r="H776" s="679"/>
    </row>
    <row r="777" spans="8:8" ht="15.75" customHeight="1" x14ac:dyDescent="0.25">
      <c r="H777" s="679"/>
    </row>
    <row r="778" spans="8:8" ht="15.75" customHeight="1" x14ac:dyDescent="0.25">
      <c r="H778" s="679"/>
    </row>
    <row r="779" spans="8:8" ht="15.75" customHeight="1" x14ac:dyDescent="0.25">
      <c r="H779" s="679"/>
    </row>
    <row r="780" spans="8:8" ht="15.75" customHeight="1" x14ac:dyDescent="0.25">
      <c r="H780" s="679"/>
    </row>
    <row r="781" spans="8:8" ht="15.75" customHeight="1" x14ac:dyDescent="0.25">
      <c r="H781" s="679"/>
    </row>
    <row r="782" spans="8:8" ht="15.75" customHeight="1" x14ac:dyDescent="0.25">
      <c r="H782" s="679"/>
    </row>
    <row r="783" spans="8:8" ht="15.75" customHeight="1" x14ac:dyDescent="0.25">
      <c r="H783" s="679"/>
    </row>
    <row r="784" spans="8:8" ht="15.75" customHeight="1" x14ac:dyDescent="0.25">
      <c r="H784" s="679"/>
    </row>
    <row r="785" spans="8:8" ht="15.75" customHeight="1" x14ac:dyDescent="0.25">
      <c r="H785" s="679"/>
    </row>
    <row r="786" spans="8:8" ht="15.75" customHeight="1" x14ac:dyDescent="0.25">
      <c r="H786" s="679"/>
    </row>
    <row r="787" spans="8:8" ht="15.75" customHeight="1" x14ac:dyDescent="0.25">
      <c r="H787" s="679"/>
    </row>
    <row r="788" spans="8:8" ht="15.75" customHeight="1" x14ac:dyDescent="0.25">
      <c r="H788" s="679"/>
    </row>
    <row r="789" spans="8:8" ht="15.75" customHeight="1" x14ac:dyDescent="0.25">
      <c r="H789" s="679"/>
    </row>
    <row r="790" spans="8:8" ht="15.75" customHeight="1" x14ac:dyDescent="0.25">
      <c r="H790" s="679"/>
    </row>
    <row r="791" spans="8:8" ht="15.75" customHeight="1" x14ac:dyDescent="0.25">
      <c r="H791" s="679"/>
    </row>
    <row r="792" spans="8:8" ht="15.75" customHeight="1" x14ac:dyDescent="0.25">
      <c r="H792" s="679"/>
    </row>
    <row r="793" spans="8:8" ht="15.75" customHeight="1" x14ac:dyDescent="0.25">
      <c r="H793" s="679"/>
    </row>
    <row r="794" spans="8:8" ht="15.75" customHeight="1" x14ac:dyDescent="0.25">
      <c r="H794" s="679"/>
    </row>
    <row r="795" spans="8:8" ht="15.75" customHeight="1" x14ac:dyDescent="0.25">
      <c r="H795" s="679"/>
    </row>
    <row r="796" spans="8:8" ht="15.75" customHeight="1" x14ac:dyDescent="0.25">
      <c r="H796" s="679"/>
    </row>
    <row r="797" spans="8:8" ht="15.75" customHeight="1" x14ac:dyDescent="0.25">
      <c r="H797" s="679"/>
    </row>
    <row r="798" spans="8:8" ht="15.75" customHeight="1" x14ac:dyDescent="0.25">
      <c r="H798" s="679"/>
    </row>
    <row r="799" spans="8:8" ht="15.75" customHeight="1" x14ac:dyDescent="0.25">
      <c r="H799" s="679"/>
    </row>
    <row r="800" spans="8:8" ht="15.75" customHeight="1" x14ac:dyDescent="0.25">
      <c r="H800" s="679"/>
    </row>
    <row r="801" spans="8:8" ht="15.75" customHeight="1" x14ac:dyDescent="0.25">
      <c r="H801" s="679"/>
    </row>
    <row r="802" spans="8:8" ht="15.75" customHeight="1" x14ac:dyDescent="0.25">
      <c r="H802" s="679"/>
    </row>
    <row r="803" spans="8:8" ht="15.75" customHeight="1" x14ac:dyDescent="0.25">
      <c r="H803" s="679"/>
    </row>
    <row r="804" spans="8:8" ht="15.75" customHeight="1" x14ac:dyDescent="0.25">
      <c r="H804" s="679"/>
    </row>
    <row r="805" spans="8:8" ht="15.75" customHeight="1" x14ac:dyDescent="0.25">
      <c r="H805" s="679"/>
    </row>
    <row r="806" spans="8:8" ht="15.75" customHeight="1" x14ac:dyDescent="0.25">
      <c r="H806" s="679"/>
    </row>
    <row r="807" spans="8:8" ht="15.75" customHeight="1" x14ac:dyDescent="0.25">
      <c r="H807" s="679"/>
    </row>
    <row r="808" spans="8:8" ht="15.75" customHeight="1" x14ac:dyDescent="0.25">
      <c r="H808" s="679"/>
    </row>
    <row r="809" spans="8:8" ht="15.75" customHeight="1" x14ac:dyDescent="0.25">
      <c r="H809" s="679"/>
    </row>
    <row r="810" spans="8:8" ht="15.75" customHeight="1" x14ac:dyDescent="0.25">
      <c r="H810" s="679"/>
    </row>
    <row r="811" spans="8:8" ht="15.75" customHeight="1" x14ac:dyDescent="0.25">
      <c r="H811" s="679"/>
    </row>
    <row r="812" spans="8:8" ht="15.75" customHeight="1" x14ac:dyDescent="0.25">
      <c r="H812" s="679"/>
    </row>
    <row r="813" spans="8:8" ht="15.75" customHeight="1" x14ac:dyDescent="0.25">
      <c r="H813" s="679"/>
    </row>
    <row r="814" spans="8:8" ht="15.75" customHeight="1" x14ac:dyDescent="0.25">
      <c r="H814" s="679"/>
    </row>
    <row r="815" spans="8:8" ht="15.75" customHeight="1" x14ac:dyDescent="0.25">
      <c r="H815" s="679"/>
    </row>
    <row r="816" spans="8:8" ht="15.75" customHeight="1" x14ac:dyDescent="0.25">
      <c r="H816" s="679"/>
    </row>
    <row r="817" spans="8:8" ht="15.75" customHeight="1" x14ac:dyDescent="0.25">
      <c r="H817" s="679"/>
    </row>
    <row r="818" spans="8:8" ht="15.75" customHeight="1" x14ac:dyDescent="0.25">
      <c r="H818" s="679"/>
    </row>
    <row r="819" spans="8:8" ht="15.75" customHeight="1" x14ac:dyDescent="0.25">
      <c r="H819" s="679"/>
    </row>
    <row r="820" spans="8:8" ht="15.75" customHeight="1" x14ac:dyDescent="0.25">
      <c r="H820" s="679"/>
    </row>
    <row r="821" spans="8:8" ht="15.75" customHeight="1" x14ac:dyDescent="0.25">
      <c r="H821" s="679"/>
    </row>
    <row r="822" spans="8:8" ht="15.75" customHeight="1" x14ac:dyDescent="0.25">
      <c r="H822" s="679"/>
    </row>
    <row r="823" spans="8:8" ht="15.75" customHeight="1" x14ac:dyDescent="0.25">
      <c r="H823" s="679"/>
    </row>
    <row r="824" spans="8:8" ht="15.75" customHeight="1" x14ac:dyDescent="0.25">
      <c r="H824" s="679"/>
    </row>
    <row r="825" spans="8:8" ht="15.75" customHeight="1" x14ac:dyDescent="0.25">
      <c r="H825" s="679"/>
    </row>
    <row r="826" spans="8:8" ht="15.75" customHeight="1" x14ac:dyDescent="0.25">
      <c r="H826" s="679"/>
    </row>
    <row r="827" spans="8:8" ht="15.75" customHeight="1" x14ac:dyDescent="0.25">
      <c r="H827" s="679"/>
    </row>
    <row r="828" spans="8:8" ht="15.75" customHeight="1" x14ac:dyDescent="0.25">
      <c r="H828" s="679"/>
    </row>
    <row r="829" spans="8:8" ht="15.75" customHeight="1" x14ac:dyDescent="0.25">
      <c r="H829" s="679"/>
    </row>
    <row r="830" spans="8:8" ht="15.75" customHeight="1" x14ac:dyDescent="0.25">
      <c r="H830" s="679"/>
    </row>
    <row r="831" spans="8:8" ht="15.75" customHeight="1" x14ac:dyDescent="0.25">
      <c r="H831" s="679"/>
    </row>
    <row r="832" spans="8:8" ht="15.75" customHeight="1" x14ac:dyDescent="0.25">
      <c r="H832" s="679"/>
    </row>
    <row r="833" spans="8:8" ht="15.75" customHeight="1" x14ac:dyDescent="0.25">
      <c r="H833" s="679"/>
    </row>
    <row r="834" spans="8:8" ht="15.75" customHeight="1" x14ac:dyDescent="0.25">
      <c r="H834" s="679"/>
    </row>
    <row r="835" spans="8:8" ht="15.75" customHeight="1" x14ac:dyDescent="0.25">
      <c r="H835" s="679"/>
    </row>
    <row r="836" spans="8:8" ht="15.75" customHeight="1" x14ac:dyDescent="0.25">
      <c r="H836" s="679"/>
    </row>
    <row r="837" spans="8:8" ht="15.75" customHeight="1" x14ac:dyDescent="0.25">
      <c r="H837" s="679"/>
    </row>
    <row r="838" spans="8:8" ht="15.75" customHeight="1" x14ac:dyDescent="0.25">
      <c r="H838" s="679"/>
    </row>
    <row r="839" spans="8:8" ht="15.75" customHeight="1" x14ac:dyDescent="0.25">
      <c r="H839" s="679"/>
    </row>
    <row r="840" spans="8:8" ht="15.75" customHeight="1" x14ac:dyDescent="0.25">
      <c r="H840" s="679"/>
    </row>
    <row r="841" spans="8:8" ht="15.75" customHeight="1" x14ac:dyDescent="0.25">
      <c r="H841" s="679"/>
    </row>
    <row r="842" spans="8:8" ht="15.75" customHeight="1" x14ac:dyDescent="0.25">
      <c r="H842" s="679"/>
    </row>
    <row r="843" spans="8:8" ht="15.75" customHeight="1" x14ac:dyDescent="0.25">
      <c r="H843" s="679"/>
    </row>
    <row r="844" spans="8:8" ht="15.75" customHeight="1" x14ac:dyDescent="0.25">
      <c r="H844" s="679"/>
    </row>
    <row r="845" spans="8:8" ht="15.75" customHeight="1" x14ac:dyDescent="0.25">
      <c r="H845" s="679"/>
    </row>
    <row r="846" spans="8:8" ht="15.75" customHeight="1" x14ac:dyDescent="0.25">
      <c r="H846" s="679"/>
    </row>
    <row r="847" spans="8:8" ht="15.75" customHeight="1" x14ac:dyDescent="0.25">
      <c r="H847" s="679"/>
    </row>
    <row r="848" spans="8:8" ht="15.75" customHeight="1" x14ac:dyDescent="0.25">
      <c r="H848" s="679"/>
    </row>
    <row r="849" spans="8:8" ht="15.75" customHeight="1" x14ac:dyDescent="0.25">
      <c r="H849" s="679"/>
    </row>
    <row r="850" spans="8:8" ht="15.75" customHeight="1" x14ac:dyDescent="0.25">
      <c r="H850" s="679"/>
    </row>
    <row r="851" spans="8:8" ht="15.75" customHeight="1" x14ac:dyDescent="0.25">
      <c r="H851" s="679"/>
    </row>
    <row r="852" spans="8:8" ht="15.75" customHeight="1" x14ac:dyDescent="0.25">
      <c r="H852" s="679"/>
    </row>
    <row r="853" spans="8:8" ht="15.75" customHeight="1" x14ac:dyDescent="0.25">
      <c r="H853" s="679"/>
    </row>
    <row r="854" spans="8:8" ht="15.75" customHeight="1" x14ac:dyDescent="0.25">
      <c r="H854" s="679"/>
    </row>
    <row r="855" spans="8:8" ht="15.75" customHeight="1" x14ac:dyDescent="0.25">
      <c r="H855" s="679"/>
    </row>
    <row r="856" spans="8:8" ht="15.75" customHeight="1" x14ac:dyDescent="0.25">
      <c r="H856" s="679"/>
    </row>
    <row r="857" spans="8:8" ht="15.75" customHeight="1" x14ac:dyDescent="0.25">
      <c r="H857" s="679"/>
    </row>
    <row r="858" spans="8:8" ht="15.75" customHeight="1" x14ac:dyDescent="0.25">
      <c r="H858" s="679"/>
    </row>
    <row r="859" spans="8:8" ht="15.75" customHeight="1" x14ac:dyDescent="0.25">
      <c r="H859" s="679"/>
    </row>
    <row r="860" spans="8:8" ht="15.75" customHeight="1" x14ac:dyDescent="0.25">
      <c r="H860" s="679"/>
    </row>
    <row r="861" spans="8:8" ht="15.75" customHeight="1" x14ac:dyDescent="0.25">
      <c r="H861" s="679"/>
    </row>
    <row r="862" spans="8:8" ht="15.75" customHeight="1" x14ac:dyDescent="0.25">
      <c r="H862" s="679"/>
    </row>
    <row r="863" spans="8:8" ht="15.75" customHeight="1" x14ac:dyDescent="0.25">
      <c r="H863" s="679"/>
    </row>
    <row r="864" spans="8:8" ht="15.75" customHeight="1" x14ac:dyDescent="0.25">
      <c r="H864" s="679"/>
    </row>
    <row r="865" spans="8:8" ht="15.75" customHeight="1" x14ac:dyDescent="0.25">
      <c r="H865" s="679"/>
    </row>
    <row r="866" spans="8:8" ht="15.75" customHeight="1" x14ac:dyDescent="0.25">
      <c r="H866" s="679"/>
    </row>
    <row r="867" spans="8:8" ht="15.75" customHeight="1" x14ac:dyDescent="0.25">
      <c r="H867" s="679"/>
    </row>
    <row r="868" spans="8:8" ht="15.75" customHeight="1" x14ac:dyDescent="0.25">
      <c r="H868" s="679"/>
    </row>
    <row r="869" spans="8:8" ht="15.75" customHeight="1" x14ac:dyDescent="0.25">
      <c r="H869" s="679"/>
    </row>
    <row r="870" spans="8:8" ht="15.75" customHeight="1" x14ac:dyDescent="0.25">
      <c r="H870" s="679"/>
    </row>
    <row r="871" spans="8:8" ht="15.75" customHeight="1" x14ac:dyDescent="0.25">
      <c r="H871" s="679"/>
    </row>
    <row r="872" spans="8:8" ht="15.75" customHeight="1" x14ac:dyDescent="0.25">
      <c r="H872" s="679"/>
    </row>
    <row r="873" spans="8:8" ht="15.75" customHeight="1" x14ac:dyDescent="0.25">
      <c r="H873" s="679"/>
    </row>
    <row r="874" spans="8:8" ht="15.75" customHeight="1" x14ac:dyDescent="0.25">
      <c r="H874" s="679"/>
    </row>
    <row r="875" spans="8:8" ht="15.75" customHeight="1" x14ac:dyDescent="0.25">
      <c r="H875" s="679"/>
    </row>
    <row r="876" spans="8:8" ht="15.75" customHeight="1" x14ac:dyDescent="0.25">
      <c r="H876" s="679"/>
    </row>
    <row r="877" spans="8:8" ht="15.75" customHeight="1" x14ac:dyDescent="0.25">
      <c r="H877" s="679"/>
    </row>
    <row r="878" spans="8:8" ht="15.75" customHeight="1" x14ac:dyDescent="0.25">
      <c r="H878" s="679"/>
    </row>
    <row r="879" spans="8:8" ht="15.75" customHeight="1" x14ac:dyDescent="0.25">
      <c r="H879" s="679"/>
    </row>
    <row r="880" spans="8:8" ht="15.75" customHeight="1" x14ac:dyDescent="0.25">
      <c r="H880" s="679"/>
    </row>
    <row r="881" spans="8:8" ht="15.75" customHeight="1" x14ac:dyDescent="0.25">
      <c r="H881" s="679"/>
    </row>
    <row r="882" spans="8:8" ht="15.75" customHeight="1" x14ac:dyDescent="0.25">
      <c r="H882" s="679"/>
    </row>
    <row r="883" spans="8:8" ht="15.75" customHeight="1" x14ac:dyDescent="0.25">
      <c r="H883" s="679"/>
    </row>
    <row r="884" spans="8:8" ht="15.75" customHeight="1" x14ac:dyDescent="0.25">
      <c r="H884" s="679"/>
    </row>
    <row r="885" spans="8:8" ht="15.75" customHeight="1" x14ac:dyDescent="0.25">
      <c r="H885" s="679"/>
    </row>
    <row r="886" spans="8:8" ht="15.75" customHeight="1" x14ac:dyDescent="0.25">
      <c r="H886" s="679"/>
    </row>
    <row r="887" spans="8:8" ht="15.75" customHeight="1" x14ac:dyDescent="0.25">
      <c r="H887" s="679"/>
    </row>
    <row r="888" spans="8:8" ht="15.75" customHeight="1" x14ac:dyDescent="0.25">
      <c r="H888" s="679"/>
    </row>
    <row r="889" spans="8:8" ht="15.75" customHeight="1" x14ac:dyDescent="0.25">
      <c r="H889" s="679"/>
    </row>
    <row r="890" spans="8:8" ht="15.75" customHeight="1" x14ac:dyDescent="0.25">
      <c r="H890" s="679"/>
    </row>
    <row r="891" spans="8:8" ht="15.75" customHeight="1" x14ac:dyDescent="0.25">
      <c r="H891" s="679"/>
    </row>
    <row r="892" spans="8:8" ht="15.75" customHeight="1" x14ac:dyDescent="0.25">
      <c r="H892" s="679"/>
    </row>
    <row r="893" spans="8:8" ht="15.75" customHeight="1" x14ac:dyDescent="0.25">
      <c r="H893" s="679"/>
    </row>
    <row r="894" spans="8:8" ht="15.75" customHeight="1" x14ac:dyDescent="0.25">
      <c r="H894" s="679"/>
    </row>
    <row r="895" spans="8:8" ht="15.75" customHeight="1" x14ac:dyDescent="0.25">
      <c r="H895" s="679"/>
    </row>
    <row r="896" spans="8:8" ht="15.75" customHeight="1" x14ac:dyDescent="0.25">
      <c r="H896" s="679"/>
    </row>
    <row r="897" spans="8:8" ht="15.75" customHeight="1" x14ac:dyDescent="0.25">
      <c r="H897" s="679"/>
    </row>
    <row r="898" spans="8:8" ht="15.75" customHeight="1" x14ac:dyDescent="0.25">
      <c r="H898" s="679"/>
    </row>
    <row r="899" spans="8:8" ht="15.75" customHeight="1" x14ac:dyDescent="0.25">
      <c r="H899" s="679"/>
    </row>
    <row r="900" spans="8:8" ht="15.75" customHeight="1" x14ac:dyDescent="0.25">
      <c r="H900" s="679"/>
    </row>
    <row r="901" spans="8:8" ht="15.75" customHeight="1" x14ac:dyDescent="0.25">
      <c r="H901" s="679"/>
    </row>
    <row r="902" spans="8:8" ht="15.75" customHeight="1" x14ac:dyDescent="0.25">
      <c r="H902" s="679"/>
    </row>
    <row r="903" spans="8:8" ht="15.75" customHeight="1" x14ac:dyDescent="0.25">
      <c r="H903" s="679"/>
    </row>
    <row r="904" spans="8:8" ht="15.75" customHeight="1" x14ac:dyDescent="0.25">
      <c r="H904" s="679"/>
    </row>
    <row r="905" spans="8:8" ht="15.75" customHeight="1" x14ac:dyDescent="0.25">
      <c r="H905" s="679"/>
    </row>
    <row r="906" spans="8:8" ht="15.75" customHeight="1" x14ac:dyDescent="0.25">
      <c r="H906" s="679"/>
    </row>
    <row r="907" spans="8:8" ht="15.75" customHeight="1" x14ac:dyDescent="0.25">
      <c r="H907" s="679"/>
    </row>
    <row r="908" spans="8:8" ht="15.75" customHeight="1" x14ac:dyDescent="0.25">
      <c r="H908" s="679"/>
    </row>
    <row r="909" spans="8:8" ht="15.75" customHeight="1" x14ac:dyDescent="0.25">
      <c r="H909" s="679"/>
    </row>
    <row r="910" spans="8:8" ht="15.75" customHeight="1" x14ac:dyDescent="0.25">
      <c r="H910" s="679"/>
    </row>
    <row r="911" spans="8:8" ht="15.75" customHeight="1" x14ac:dyDescent="0.25">
      <c r="H911" s="679"/>
    </row>
    <row r="912" spans="8:8" ht="15.75" customHeight="1" x14ac:dyDescent="0.25">
      <c r="H912" s="679"/>
    </row>
    <row r="913" spans="8:8" ht="15.75" customHeight="1" x14ac:dyDescent="0.25">
      <c r="H913" s="679"/>
    </row>
    <row r="914" spans="8:8" ht="15.75" customHeight="1" x14ac:dyDescent="0.25">
      <c r="H914" s="679"/>
    </row>
    <row r="915" spans="8:8" ht="15.75" customHeight="1" x14ac:dyDescent="0.25">
      <c r="H915" s="679"/>
    </row>
    <row r="916" spans="8:8" ht="15.75" customHeight="1" x14ac:dyDescent="0.25">
      <c r="H916" s="679"/>
    </row>
    <row r="917" spans="8:8" ht="15.75" customHeight="1" x14ac:dyDescent="0.25">
      <c r="H917" s="679"/>
    </row>
    <row r="918" spans="8:8" ht="15.75" customHeight="1" x14ac:dyDescent="0.25">
      <c r="H918" s="679"/>
    </row>
    <row r="919" spans="8:8" ht="15.75" customHeight="1" x14ac:dyDescent="0.25">
      <c r="H919" s="679"/>
    </row>
    <row r="920" spans="8:8" ht="15.75" customHeight="1" x14ac:dyDescent="0.25">
      <c r="H920" s="679"/>
    </row>
    <row r="921" spans="8:8" ht="15.75" customHeight="1" x14ac:dyDescent="0.25">
      <c r="H921" s="679"/>
    </row>
    <row r="922" spans="8:8" ht="15.75" customHeight="1" x14ac:dyDescent="0.25">
      <c r="H922" s="679"/>
    </row>
    <row r="923" spans="8:8" ht="15.75" customHeight="1" x14ac:dyDescent="0.25">
      <c r="H923" s="679"/>
    </row>
    <row r="924" spans="8:8" ht="15.75" customHeight="1" x14ac:dyDescent="0.25">
      <c r="H924" s="679"/>
    </row>
    <row r="925" spans="8:8" ht="15.75" customHeight="1" x14ac:dyDescent="0.25">
      <c r="H925" s="679"/>
    </row>
    <row r="926" spans="8:8" ht="15.75" customHeight="1" x14ac:dyDescent="0.25">
      <c r="H926" s="679"/>
    </row>
    <row r="927" spans="8:8" ht="15.75" customHeight="1" x14ac:dyDescent="0.25">
      <c r="H927" s="679"/>
    </row>
    <row r="928" spans="8:8" ht="15.75" customHeight="1" x14ac:dyDescent="0.25">
      <c r="H928" s="679"/>
    </row>
    <row r="929" spans="8:8" ht="15.75" customHeight="1" x14ac:dyDescent="0.25">
      <c r="H929" s="679"/>
    </row>
    <row r="930" spans="8:8" ht="15.75" customHeight="1" x14ac:dyDescent="0.25">
      <c r="H930" s="679"/>
    </row>
    <row r="931" spans="8:8" ht="15.75" customHeight="1" x14ac:dyDescent="0.25">
      <c r="H931" s="679"/>
    </row>
    <row r="932" spans="8:8" ht="15.75" customHeight="1" x14ac:dyDescent="0.25">
      <c r="H932" s="679"/>
    </row>
    <row r="933" spans="8:8" ht="15.75" customHeight="1" x14ac:dyDescent="0.25">
      <c r="H933" s="679"/>
    </row>
    <row r="934" spans="8:8" ht="15.75" customHeight="1" x14ac:dyDescent="0.25">
      <c r="H934" s="679"/>
    </row>
    <row r="935" spans="8:8" ht="15.75" customHeight="1" x14ac:dyDescent="0.25">
      <c r="H935" s="679"/>
    </row>
    <row r="936" spans="8:8" ht="15.75" customHeight="1" x14ac:dyDescent="0.25">
      <c r="H936" s="679"/>
    </row>
    <row r="937" spans="8:8" ht="15.75" customHeight="1" x14ac:dyDescent="0.25">
      <c r="H937" s="679"/>
    </row>
    <row r="938" spans="8:8" ht="15.75" customHeight="1" x14ac:dyDescent="0.25">
      <c r="H938" s="679"/>
    </row>
    <row r="939" spans="8:8" ht="15.75" customHeight="1" x14ac:dyDescent="0.25">
      <c r="H939" s="679"/>
    </row>
    <row r="940" spans="8:8" ht="15.75" customHeight="1" x14ac:dyDescent="0.25">
      <c r="H940" s="679"/>
    </row>
    <row r="941" spans="8:8" ht="15.75" customHeight="1" x14ac:dyDescent="0.25">
      <c r="H941" s="679"/>
    </row>
    <row r="942" spans="8:8" ht="15.75" customHeight="1" x14ac:dyDescent="0.25">
      <c r="H942" s="679"/>
    </row>
    <row r="943" spans="8:8" ht="15.75" customHeight="1" x14ac:dyDescent="0.25">
      <c r="H943" s="679"/>
    </row>
    <row r="944" spans="8:8" ht="15.75" customHeight="1" x14ac:dyDescent="0.25">
      <c r="H944" s="679"/>
    </row>
    <row r="945" spans="8:8" ht="15.75" customHeight="1" x14ac:dyDescent="0.25">
      <c r="H945" s="679"/>
    </row>
    <row r="946" spans="8:8" ht="15.75" customHeight="1" x14ac:dyDescent="0.25">
      <c r="H946" s="679"/>
    </row>
    <row r="947" spans="8:8" ht="15.75" customHeight="1" x14ac:dyDescent="0.25">
      <c r="H947" s="679"/>
    </row>
    <row r="948" spans="8:8" ht="15.75" customHeight="1" x14ac:dyDescent="0.25">
      <c r="H948" s="679"/>
    </row>
    <row r="949" spans="8:8" ht="15.75" customHeight="1" x14ac:dyDescent="0.25">
      <c r="H949" s="679"/>
    </row>
    <row r="950" spans="8:8" ht="15.75" customHeight="1" x14ac:dyDescent="0.25">
      <c r="H950" s="679"/>
    </row>
    <row r="951" spans="8:8" ht="15.75" customHeight="1" x14ac:dyDescent="0.25">
      <c r="H951" s="679"/>
    </row>
    <row r="952" spans="8:8" ht="15.75" customHeight="1" x14ac:dyDescent="0.25">
      <c r="H952" s="679"/>
    </row>
    <row r="953" spans="8:8" ht="15.75" customHeight="1" x14ac:dyDescent="0.25">
      <c r="H953" s="679"/>
    </row>
    <row r="954" spans="8:8" ht="15.75" customHeight="1" x14ac:dyDescent="0.25">
      <c r="H954" s="679"/>
    </row>
    <row r="955" spans="8:8" ht="15.75" customHeight="1" x14ac:dyDescent="0.25">
      <c r="H955" s="679"/>
    </row>
    <row r="956" spans="8:8" ht="15.75" customHeight="1" x14ac:dyDescent="0.25">
      <c r="H956" s="679"/>
    </row>
    <row r="957" spans="8:8" ht="15.75" customHeight="1" x14ac:dyDescent="0.25">
      <c r="H957" s="679"/>
    </row>
    <row r="958" spans="8:8" ht="15.75" customHeight="1" x14ac:dyDescent="0.25">
      <c r="H958" s="679"/>
    </row>
    <row r="959" spans="8:8" ht="15.75" customHeight="1" x14ac:dyDescent="0.25">
      <c r="H959" s="679"/>
    </row>
    <row r="960" spans="8:8" ht="15.75" customHeight="1" x14ac:dyDescent="0.25">
      <c r="H960" s="679"/>
    </row>
    <row r="961" spans="8:8" ht="15.75" customHeight="1" x14ac:dyDescent="0.25">
      <c r="H961" s="679"/>
    </row>
    <row r="962" spans="8:8" ht="15.75" customHeight="1" x14ac:dyDescent="0.25">
      <c r="H962" s="679"/>
    </row>
    <row r="963" spans="8:8" ht="15.75" customHeight="1" x14ac:dyDescent="0.25">
      <c r="H963" s="679"/>
    </row>
    <row r="964" spans="8:8" ht="15.75" customHeight="1" x14ac:dyDescent="0.25">
      <c r="H964" s="679"/>
    </row>
    <row r="965" spans="8:8" ht="15.75" customHeight="1" x14ac:dyDescent="0.25">
      <c r="H965" s="679"/>
    </row>
    <row r="966" spans="8:8" ht="15.75" customHeight="1" x14ac:dyDescent="0.25">
      <c r="H966" s="679"/>
    </row>
    <row r="967" spans="8:8" ht="15.75" customHeight="1" x14ac:dyDescent="0.25">
      <c r="H967" s="679"/>
    </row>
    <row r="968" spans="8:8" ht="15.75" customHeight="1" x14ac:dyDescent="0.25">
      <c r="H968" s="679"/>
    </row>
    <row r="969" spans="8:8" ht="15.75" customHeight="1" x14ac:dyDescent="0.25">
      <c r="H969" s="679"/>
    </row>
    <row r="970" spans="8:8" ht="15.75" customHeight="1" x14ac:dyDescent="0.25">
      <c r="H970" s="679"/>
    </row>
    <row r="971" spans="8:8" ht="15.75" customHeight="1" x14ac:dyDescent="0.25">
      <c r="H971" s="679"/>
    </row>
    <row r="972" spans="8:8" ht="15.75" customHeight="1" x14ac:dyDescent="0.25">
      <c r="H972" s="679"/>
    </row>
    <row r="973" spans="8:8" ht="15.75" customHeight="1" x14ac:dyDescent="0.25">
      <c r="H973" s="679"/>
    </row>
    <row r="974" spans="8:8" ht="15.75" customHeight="1" x14ac:dyDescent="0.25">
      <c r="H974" s="679"/>
    </row>
    <row r="975" spans="8:8" ht="15.75" customHeight="1" x14ac:dyDescent="0.25">
      <c r="H975" s="679"/>
    </row>
    <row r="976" spans="8:8" ht="15.75" customHeight="1" x14ac:dyDescent="0.25">
      <c r="H976" s="679"/>
    </row>
    <row r="977" spans="8:8" ht="15.75" customHeight="1" x14ac:dyDescent="0.25">
      <c r="H977" s="679"/>
    </row>
    <row r="978" spans="8:8" ht="15.75" customHeight="1" x14ac:dyDescent="0.25">
      <c r="H978" s="679"/>
    </row>
    <row r="979" spans="8:8" ht="15.75" customHeight="1" x14ac:dyDescent="0.25">
      <c r="H979" s="679"/>
    </row>
    <row r="980" spans="8:8" ht="15.75" customHeight="1" x14ac:dyDescent="0.25">
      <c r="H980" s="679"/>
    </row>
    <row r="981" spans="8:8" ht="15.75" customHeight="1" x14ac:dyDescent="0.25">
      <c r="H981" s="679"/>
    </row>
    <row r="982" spans="8:8" ht="15.75" customHeight="1" x14ac:dyDescent="0.25">
      <c r="H982" s="679"/>
    </row>
    <row r="983" spans="8:8" ht="15.75" customHeight="1" x14ac:dyDescent="0.25">
      <c r="H983" s="679"/>
    </row>
    <row r="984" spans="8:8" ht="15.75" customHeight="1" x14ac:dyDescent="0.25">
      <c r="H984" s="679"/>
    </row>
    <row r="985" spans="8:8" ht="15.75" customHeight="1" x14ac:dyDescent="0.25">
      <c r="H985" s="679"/>
    </row>
    <row r="986" spans="8:8" ht="15.75" customHeight="1" x14ac:dyDescent="0.25">
      <c r="H986" s="679"/>
    </row>
    <row r="987" spans="8:8" ht="15.75" customHeight="1" x14ac:dyDescent="0.25">
      <c r="H987" s="679"/>
    </row>
    <row r="988" spans="8:8" ht="15.75" customHeight="1" x14ac:dyDescent="0.25">
      <c r="H988" s="679"/>
    </row>
    <row r="989" spans="8:8" ht="15.75" customHeight="1" x14ac:dyDescent="0.25">
      <c r="H989" s="679"/>
    </row>
    <row r="990" spans="8:8" ht="15.75" customHeight="1" x14ac:dyDescent="0.25">
      <c r="H990" s="679"/>
    </row>
    <row r="991" spans="8:8" ht="15.75" customHeight="1" x14ac:dyDescent="0.25">
      <c r="H991" s="679"/>
    </row>
    <row r="992" spans="8:8" ht="15.75" customHeight="1" x14ac:dyDescent="0.25">
      <c r="H992" s="679"/>
    </row>
    <row r="993" spans="8:8" ht="15.75" customHeight="1" x14ac:dyDescent="0.25">
      <c r="H993" s="679"/>
    </row>
    <row r="994" spans="8:8" ht="15.75" customHeight="1" x14ac:dyDescent="0.25">
      <c r="H994" s="679"/>
    </row>
    <row r="995" spans="8:8" ht="15.75" customHeight="1" x14ac:dyDescent="0.25">
      <c r="H995" s="679"/>
    </row>
    <row r="996" spans="8:8" ht="15.75" customHeight="1" x14ac:dyDescent="0.25">
      <c r="H996" s="679"/>
    </row>
    <row r="997" spans="8:8" ht="15.75" customHeight="1" x14ac:dyDescent="0.25">
      <c r="H997" s="679"/>
    </row>
    <row r="998" spans="8:8" ht="15.75" customHeight="1" x14ac:dyDescent="0.25">
      <c r="H998" s="679"/>
    </row>
    <row r="999" spans="8:8" ht="15.75" customHeight="1" x14ac:dyDescent="0.25">
      <c r="H999" s="679"/>
    </row>
    <row r="1000" spans="8:8" ht="15.75" customHeight="1" x14ac:dyDescent="0.25">
      <c r="H1000" s="679"/>
    </row>
    <row r="1001" spans="8:8" ht="15.75" customHeight="1" x14ac:dyDescent="0.25">
      <c r="H1001" s="679"/>
    </row>
    <row r="1002" spans="8:8" ht="15.75" customHeight="1" x14ac:dyDescent="0.25">
      <c r="H1002" s="679"/>
    </row>
    <row r="1003" spans="8:8" ht="15.75" customHeight="1" x14ac:dyDescent="0.25">
      <c r="H1003" s="679"/>
    </row>
    <row r="1004" spans="8:8" ht="15.75" customHeight="1" x14ac:dyDescent="0.25">
      <c r="H1004" s="679"/>
    </row>
    <row r="1005" spans="8:8" ht="15.75" customHeight="1" x14ac:dyDescent="0.25">
      <c r="H1005" s="679"/>
    </row>
    <row r="1006" spans="8:8" ht="15.75" customHeight="1" x14ac:dyDescent="0.25">
      <c r="H1006" s="679"/>
    </row>
    <row r="1007" spans="8:8" ht="15.75" customHeight="1" x14ac:dyDescent="0.25">
      <c r="H1007" s="679"/>
    </row>
    <row r="1008" spans="8:8" ht="15.75" customHeight="1" x14ac:dyDescent="0.25">
      <c r="H1008" s="679"/>
    </row>
    <row r="1009" spans="8:8" ht="15.75" customHeight="1" x14ac:dyDescent="0.25">
      <c r="H1009" s="679"/>
    </row>
  </sheetData>
  <hyperlinks>
    <hyperlink ref="J2" location="'TỔNG HỢP'!A1" display="MỤC LỤC" xr:uid="{00000000-0004-0000-4000-000000000000}"/>
  </hyperlinks>
  <pageMargins left="0.7" right="0.7" top="0.75" bottom="0.75" header="0" footer="0"/>
  <pageSetup paperSize="9" fitToWidth="0" fitToHeight="0" orientation="landscape"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0.570312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A1" s="296"/>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s">
        <v>181</v>
      </c>
      <c r="C3" s="269" t="s">
        <v>182</v>
      </c>
      <c r="D3" s="270">
        <f>VLOOKUP(C3,'TỔNG HỢP'!$C$4:$P$84,3,0)</f>
        <v>1650000000</v>
      </c>
      <c r="E3" s="271"/>
      <c r="F3" s="272">
        <f>SUM(F4:F889)</f>
        <v>0</v>
      </c>
      <c r="G3" s="270">
        <f>D3-F3</f>
        <v>1650000000</v>
      </c>
      <c r="H3" s="273"/>
      <c r="I3" s="267"/>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43"/>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t="s">
        <v>1372</v>
      </c>
      <c r="C20" s="260"/>
      <c r="D20" s="244"/>
      <c r="E20" s="275">
        <v>52800000</v>
      </c>
      <c r="F20" s="275"/>
      <c r="G20" s="243"/>
      <c r="H20" s="276">
        <v>45930</v>
      </c>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75"/>
      <c r="F21" s="275"/>
      <c r="G21" s="243"/>
      <c r="H21" s="276"/>
      <c r="I21" s="242"/>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1373</v>
      </c>
      <c r="C22" s="260"/>
      <c r="D22" s="244"/>
      <c r="E22" s="275">
        <v>44200000</v>
      </c>
      <c r="F22" s="275"/>
      <c r="G22" s="243"/>
      <c r="H22" s="276">
        <v>45435</v>
      </c>
      <c r="I22" s="242" t="s">
        <v>439</v>
      </c>
      <c r="J22" s="243"/>
      <c r="K22" s="243"/>
      <c r="L22" s="243"/>
      <c r="M22" s="243"/>
      <c r="N22" s="243"/>
      <c r="O22" s="243"/>
      <c r="P22" s="243"/>
      <c r="Q22" s="243"/>
      <c r="R22" s="243"/>
      <c r="S22" s="243"/>
      <c r="T22" s="243"/>
      <c r="U22" s="243"/>
      <c r="V22" s="243"/>
      <c r="W22" s="243"/>
      <c r="X22" s="243"/>
      <c r="Y22" s="243"/>
      <c r="Z22" s="243"/>
    </row>
    <row r="23" spans="1:26" ht="15.75" customHeight="1" x14ac:dyDescent="0.25">
      <c r="A23" s="296"/>
      <c r="B23" s="296" t="s">
        <v>1374</v>
      </c>
      <c r="C23" s="296"/>
      <c r="D23" s="296"/>
      <c r="E23" s="451">
        <v>39600000</v>
      </c>
      <c r="F23" s="451"/>
      <c r="G23" s="296"/>
      <c r="H23" s="300">
        <v>45489</v>
      </c>
      <c r="I23" s="301" t="s">
        <v>711</v>
      </c>
      <c r="J23" s="296"/>
      <c r="K23" s="296"/>
      <c r="L23" s="296"/>
      <c r="M23" s="296"/>
      <c r="N23" s="296"/>
      <c r="O23" s="296"/>
      <c r="P23" s="296"/>
      <c r="Q23" s="296"/>
      <c r="R23" s="296"/>
      <c r="S23" s="296"/>
      <c r="T23" s="296"/>
      <c r="U23" s="296"/>
      <c r="V23" s="296"/>
      <c r="W23" s="296"/>
      <c r="X23" s="296"/>
      <c r="Y23" s="296"/>
      <c r="Z23" s="296"/>
    </row>
    <row r="24" spans="1:26" ht="15.75" customHeight="1" x14ac:dyDescent="0.25">
      <c r="A24" s="296"/>
      <c r="B24" s="296" t="s">
        <v>1375</v>
      </c>
      <c r="C24" s="296"/>
      <c r="D24" s="296"/>
      <c r="E24" s="451">
        <v>4500000</v>
      </c>
      <c r="F24" s="451"/>
      <c r="G24" s="296"/>
      <c r="H24" s="300">
        <v>45475</v>
      </c>
      <c r="I24" s="301" t="s">
        <v>464</v>
      </c>
      <c r="J24" s="296"/>
      <c r="K24" s="296"/>
      <c r="L24" s="296"/>
      <c r="M24" s="296"/>
      <c r="N24" s="296"/>
      <c r="O24" s="296"/>
      <c r="P24" s="296"/>
      <c r="Q24" s="296"/>
      <c r="R24" s="296"/>
      <c r="S24" s="296"/>
      <c r="T24" s="296"/>
      <c r="U24" s="296"/>
      <c r="V24" s="296"/>
      <c r="W24" s="296"/>
      <c r="X24" s="296"/>
      <c r="Y24" s="296"/>
      <c r="Z24" s="296"/>
    </row>
    <row r="25" spans="1:26" ht="15.75" customHeight="1" x14ac:dyDescent="0.25">
      <c r="A25" s="296"/>
      <c r="B25" s="296" t="s">
        <v>1376</v>
      </c>
      <c r="C25" s="296"/>
      <c r="D25" s="296"/>
      <c r="E25" s="451">
        <v>13910400</v>
      </c>
      <c r="F25" s="451"/>
      <c r="G25" s="296"/>
      <c r="H25" s="300">
        <v>45621</v>
      </c>
      <c r="I25" s="301" t="s">
        <v>711</v>
      </c>
      <c r="J25" s="296"/>
      <c r="K25" s="296"/>
      <c r="L25" s="296"/>
      <c r="M25" s="296"/>
      <c r="N25" s="296"/>
      <c r="O25" s="296"/>
      <c r="P25" s="296"/>
      <c r="Q25" s="296"/>
      <c r="R25" s="296"/>
      <c r="S25" s="296"/>
      <c r="T25" s="296"/>
      <c r="U25" s="296"/>
      <c r="V25" s="296"/>
      <c r="W25" s="296"/>
      <c r="X25" s="296"/>
      <c r="Y25" s="296"/>
      <c r="Z25" s="296"/>
    </row>
    <row r="26" spans="1:26" ht="15.75" customHeight="1" x14ac:dyDescent="0.25">
      <c r="A26" s="296"/>
      <c r="B26" s="296" t="s">
        <v>1377</v>
      </c>
      <c r="C26" s="296"/>
      <c r="D26" s="296"/>
      <c r="E26" s="451">
        <v>55000000</v>
      </c>
      <c r="F26" s="451"/>
      <c r="G26" s="296"/>
      <c r="H26" s="300">
        <v>45623</v>
      </c>
      <c r="I26" s="301"/>
      <c r="J26" s="296"/>
      <c r="K26" s="296"/>
      <c r="L26" s="296"/>
      <c r="M26" s="296"/>
      <c r="N26" s="296"/>
      <c r="O26" s="296"/>
      <c r="P26" s="296"/>
      <c r="Q26" s="296"/>
      <c r="R26" s="296"/>
      <c r="S26" s="296"/>
      <c r="T26" s="296"/>
      <c r="U26" s="296"/>
      <c r="V26" s="296"/>
      <c r="W26" s="296"/>
      <c r="X26" s="296"/>
      <c r="Y26" s="296"/>
      <c r="Z26" s="296"/>
    </row>
    <row r="27" spans="1:26" ht="15.75" customHeight="1" x14ac:dyDescent="0.25">
      <c r="A27" s="296"/>
      <c r="B27" s="296"/>
      <c r="C27" s="296"/>
      <c r="D27" s="296"/>
      <c r="E27" s="451"/>
      <c r="F27" s="451"/>
      <c r="G27" s="296"/>
      <c r="H27" s="300"/>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296"/>
      <c r="B28" s="296"/>
      <c r="C28" s="296"/>
      <c r="D28" s="296"/>
      <c r="E28" s="451"/>
      <c r="F28" s="451"/>
      <c r="G28" s="296"/>
      <c r="H28" s="300"/>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296"/>
      <c r="B29" s="296"/>
      <c r="C29" s="296"/>
      <c r="D29" s="296"/>
      <c r="E29" s="451"/>
      <c r="F29" s="451"/>
      <c r="G29" s="296"/>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296"/>
      <c r="B30" s="296"/>
      <c r="C30" s="296"/>
      <c r="D30" s="296"/>
      <c r="E30" s="451"/>
      <c r="F30" s="451"/>
      <c r="G30" s="296"/>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296"/>
      <c r="B31" s="296"/>
      <c r="C31" s="296"/>
      <c r="D31" s="296"/>
      <c r="E31" s="451"/>
      <c r="F31" s="451"/>
      <c r="G31" s="296"/>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296"/>
      <c r="B32" s="296"/>
      <c r="C32" s="296"/>
      <c r="D32" s="296"/>
      <c r="E32" s="451"/>
      <c r="F32" s="451"/>
      <c r="G32" s="296"/>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296"/>
      <c r="B33" s="296"/>
      <c r="C33" s="296"/>
      <c r="D33" s="296"/>
      <c r="E33" s="451"/>
      <c r="F33" s="451"/>
      <c r="G33" s="296"/>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296"/>
      <c r="B34" s="296"/>
      <c r="C34" s="296"/>
      <c r="D34" s="296"/>
      <c r="E34" s="451"/>
      <c r="F34" s="451"/>
      <c r="G34" s="296"/>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296"/>
      <c r="B35" s="296"/>
      <c r="C35" s="296"/>
      <c r="D35" s="296"/>
      <c r="E35" s="451"/>
      <c r="F35" s="451"/>
      <c r="G35" s="296"/>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296"/>
      <c r="B36" s="296"/>
      <c r="C36" s="296"/>
      <c r="D36" s="296"/>
      <c r="E36" s="451"/>
      <c r="F36" s="451"/>
      <c r="G36" s="296"/>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296"/>
      <c r="B37" s="296"/>
      <c r="C37" s="296"/>
      <c r="D37" s="296"/>
      <c r="E37" s="451"/>
      <c r="F37" s="451"/>
      <c r="G37" s="296"/>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296"/>
      <c r="B38" s="296"/>
      <c r="C38" s="296"/>
      <c r="D38" s="296"/>
      <c r="E38" s="451"/>
      <c r="F38" s="451"/>
      <c r="G38" s="296"/>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296"/>
      <c r="B39" s="296"/>
      <c r="C39" s="296"/>
      <c r="D39" s="296"/>
      <c r="E39" s="451"/>
      <c r="F39" s="451"/>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296"/>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296"/>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296"/>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296"/>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296"/>
      <c r="B44" s="296"/>
      <c r="C44" s="296"/>
      <c r="D44" s="296"/>
      <c r="E44" s="451"/>
      <c r="F44" s="451"/>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296"/>
      <c r="B45" s="296"/>
      <c r="C45" s="296"/>
      <c r="D45" s="296"/>
      <c r="E45" s="451"/>
      <c r="F45" s="451"/>
      <c r="G45" s="296"/>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296"/>
      <c r="B46" s="296"/>
      <c r="C46" s="296"/>
      <c r="D46" s="296"/>
      <c r="E46" s="451"/>
      <c r="F46" s="451"/>
      <c r="G46" s="296"/>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296"/>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296"/>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296"/>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296"/>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296"/>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296"/>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296"/>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296"/>
      <c r="B224" s="296"/>
      <c r="C224" s="296"/>
      <c r="D224" s="296"/>
      <c r="E224" s="451"/>
      <c r="F224" s="451"/>
      <c r="G224" s="296"/>
      <c r="H224" s="300"/>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296"/>
      <c r="B225" s="296"/>
      <c r="C225" s="296"/>
      <c r="D225" s="296"/>
      <c r="E225" s="451"/>
      <c r="F225" s="451"/>
      <c r="G225" s="296"/>
      <c r="H225" s="300"/>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296"/>
      <c r="B226" s="296"/>
      <c r="C226" s="296"/>
      <c r="D226" s="296"/>
      <c r="E226" s="451"/>
      <c r="F226" s="451"/>
      <c r="G226" s="296"/>
      <c r="H226" s="300"/>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H227" s="262"/>
    </row>
    <row r="228" spans="1:26" ht="15.75" customHeight="1" x14ac:dyDescent="0.25">
      <c r="H228" s="262"/>
    </row>
    <row r="229" spans="1:26" ht="15.75" customHeight="1" x14ac:dyDescent="0.25">
      <c r="H229" s="262"/>
    </row>
    <row r="230" spans="1:26" ht="15.75" customHeight="1" x14ac:dyDescent="0.25">
      <c r="H230" s="262"/>
    </row>
    <row r="231" spans="1:26" ht="15.75" customHeight="1" x14ac:dyDescent="0.25">
      <c r="H231" s="262"/>
    </row>
    <row r="232" spans="1:26" ht="15.75" customHeight="1" x14ac:dyDescent="0.25">
      <c r="H232" s="262"/>
    </row>
    <row r="233" spans="1:26" ht="15.75" customHeight="1" x14ac:dyDescent="0.25">
      <c r="H233" s="262"/>
    </row>
    <row r="234" spans="1:26" ht="15.75" customHeight="1" x14ac:dyDescent="0.25">
      <c r="H234" s="262"/>
    </row>
    <row r="235" spans="1:26" ht="15.75" customHeight="1" x14ac:dyDescent="0.25">
      <c r="H235" s="262"/>
    </row>
    <row r="236" spans="1:26" ht="15.75" customHeight="1" x14ac:dyDescent="0.25">
      <c r="H236" s="262"/>
    </row>
    <row r="237" spans="1:26" ht="15.75" customHeight="1" x14ac:dyDescent="0.25">
      <c r="H237" s="262"/>
    </row>
    <row r="238" spans="1:26" ht="15.75" customHeight="1" x14ac:dyDescent="0.25">
      <c r="H238" s="262"/>
    </row>
    <row r="239" spans="1:26" ht="15.75" customHeight="1" x14ac:dyDescent="0.25">
      <c r="H239" s="262"/>
    </row>
    <row r="240" spans="1:26"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4100-000000000000}"/>
  </hyperlinks>
  <pageMargins left="0.7" right="0.7" top="0.75" bottom="0.75" header="0" footer="0"/>
  <pageSetup paperSize="9" fitToWidth="0" fitToHeight="0"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28.85546875" customWidth="1"/>
    <col min="5" max="5" width="28.2851562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Chi dịch vụ tư vấn, ISO</v>
      </c>
      <c r="C3" s="307" t="s">
        <v>184</v>
      </c>
      <c r="D3" s="280">
        <f>VLOOKUP(C3,'TỔNG HỢP'!$C$4:$P$84,3,0)</f>
        <v>502000000</v>
      </c>
      <c r="E3" s="281"/>
      <c r="F3" s="280">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703" t="s">
        <v>1720</v>
      </c>
      <c r="C4" s="704"/>
      <c r="D4" s="705"/>
      <c r="E4" s="706">
        <v>265000000</v>
      </c>
      <c r="F4" s="706"/>
      <c r="G4" s="243"/>
      <c r="H4" s="682"/>
      <c r="I4" s="242" t="s">
        <v>1043</v>
      </c>
      <c r="J4" s="243"/>
      <c r="K4" s="243"/>
      <c r="L4" s="243"/>
      <c r="M4" s="243"/>
      <c r="N4" s="243"/>
      <c r="O4" s="243"/>
      <c r="P4" s="243"/>
      <c r="Q4" s="243"/>
      <c r="R4" s="243"/>
      <c r="S4" s="243"/>
      <c r="T4" s="243"/>
      <c r="U4" s="243"/>
      <c r="V4" s="243"/>
      <c r="W4" s="243"/>
      <c r="X4" s="243"/>
      <c r="Y4" s="243"/>
      <c r="Z4" s="243"/>
    </row>
    <row r="5" spans="1:26" ht="16.5" x14ac:dyDescent="0.25">
      <c r="A5" s="242"/>
      <c r="B5" s="703" t="s">
        <v>1719</v>
      </c>
      <c r="C5" s="704"/>
      <c r="D5" s="705"/>
      <c r="E5" s="706">
        <v>110000000</v>
      </c>
      <c r="F5" s="706"/>
      <c r="G5" s="243"/>
      <c r="H5" s="682"/>
      <c r="I5" s="242" t="s">
        <v>1043</v>
      </c>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4200-000000000000}"/>
  </hyperlinks>
  <pageMargins left="0.7" right="0.7" top="0.75" bottom="0.75" header="0" footer="0"/>
  <pageSetup paperSize="9" fitToWidth="0" fitToHeight="0"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Truyền thông, quảng cáo</v>
      </c>
      <c r="C3" s="307" t="s">
        <v>400</v>
      </c>
      <c r="D3" s="280">
        <f>VLOOKUP(C3,'TỔNG HỢP'!$C$4:$P$84,3,0)</f>
        <v>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4300-000000000000}"/>
  </hyperlinks>
  <pageMargins left="0.7" right="0.7" top="0.75" bottom="0.75" header="0" footer="0"/>
  <pageSetup paperSize="9" fitToWidth="0" fitToHeight="0"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Z999"/>
  <sheetViews>
    <sheetView workbookViewId="0">
      <selection activeCell="J2" sqref="J2"/>
    </sheetView>
  </sheetViews>
  <sheetFormatPr defaultColWidth="14" defaultRowHeight="15" customHeight="1" x14ac:dyDescent="0.25"/>
  <cols>
    <col min="1" max="1" width="6.5703125" customWidth="1"/>
    <col min="2" max="2" width="47.140625" customWidth="1"/>
    <col min="3" max="3" width="14" customWidth="1"/>
    <col min="4" max="4" width="19.140625" customWidth="1"/>
    <col min="5" max="5" width="11.85546875" customWidth="1"/>
    <col min="6" max="6" width="19.28515625" customWidth="1"/>
    <col min="7" max="7" width="18.7109375" customWidth="1"/>
    <col min="8" max="8" width="17.5703125" style="749" customWidth="1"/>
    <col min="9" max="9" width="19.85546875" style="751" customWidth="1"/>
    <col min="10" max="10" width="13.7109375" customWidth="1"/>
    <col min="11" max="26" width="8.7109375" customWidth="1"/>
  </cols>
  <sheetData>
    <row r="1" spans="1:26" x14ac:dyDescent="0.25">
      <c r="F1" s="55"/>
      <c r="H1" s="683"/>
    </row>
    <row r="2" spans="1:26" ht="31.5" x14ac:dyDescent="0.25">
      <c r="A2" s="246" t="s">
        <v>281</v>
      </c>
      <c r="B2" s="246" t="s">
        <v>282</v>
      </c>
      <c r="C2" s="247" t="s">
        <v>283</v>
      </c>
      <c r="D2" s="248" t="s">
        <v>417</v>
      </c>
      <c r="E2" s="249" t="s">
        <v>418</v>
      </c>
      <c r="F2" s="266" t="s">
        <v>419</v>
      </c>
      <c r="G2" s="250" t="s">
        <v>420</v>
      </c>
      <c r="H2" s="680"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84"/>
      <c r="B3" s="279" t="str">
        <f>VLOOKUP(C3,'TỔNG HỢP'!$C$4:$P$84,14,0)</f>
        <v>Dịch vụ giám sát môi trường</v>
      </c>
      <c r="C3" s="307" t="s">
        <v>188</v>
      </c>
      <c r="D3" s="280">
        <f>VLOOKUP(C3,'TỔNG HỢP'!$C$4:$P$84,3,0)</f>
        <v>42000000</v>
      </c>
      <c r="E3" s="455"/>
      <c r="F3" s="456">
        <f>SUM(F4:F888)</f>
        <v>8711000</v>
      </c>
      <c r="G3" s="280">
        <f>D3-F3</f>
        <v>33289000</v>
      </c>
      <c r="H3" s="752"/>
      <c r="I3" s="284"/>
      <c r="J3" s="458"/>
      <c r="K3" s="458"/>
      <c r="L3" s="458"/>
      <c r="M3" s="458"/>
      <c r="N3" s="458"/>
      <c r="O3" s="458"/>
      <c r="P3" s="458"/>
      <c r="Q3" s="458"/>
      <c r="R3" s="458"/>
      <c r="S3" s="458"/>
      <c r="T3" s="458"/>
      <c r="U3" s="458"/>
      <c r="V3" s="458"/>
      <c r="W3" s="458"/>
      <c r="X3" s="458"/>
      <c r="Y3" s="458"/>
      <c r="Z3" s="458"/>
    </row>
    <row r="4" spans="1:26" ht="27" customHeight="1" x14ac:dyDescent="0.25">
      <c r="A4" s="242">
        <v>2</v>
      </c>
      <c r="B4" s="243" t="s">
        <v>1378</v>
      </c>
      <c r="C4" s="260"/>
      <c r="D4" s="244"/>
      <c r="E4" s="275"/>
      <c r="F4" s="275">
        <v>8711000</v>
      </c>
      <c r="G4" s="243"/>
      <c r="H4" s="686">
        <v>46294</v>
      </c>
      <c r="I4" s="242" t="s">
        <v>548</v>
      </c>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68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68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68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68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68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68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68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68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t="s">
        <v>1813</v>
      </c>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68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68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H18" s="68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686"/>
      <c r="I19" s="242"/>
      <c r="J19" s="243"/>
      <c r="K19" s="243"/>
      <c r="L19" s="243"/>
      <c r="M19" s="243"/>
      <c r="N19" s="243"/>
      <c r="O19" s="243"/>
      <c r="P19" s="243"/>
      <c r="Q19" s="243"/>
      <c r="R19" s="243"/>
      <c r="S19" s="243"/>
      <c r="T19" s="243"/>
      <c r="U19" s="243"/>
      <c r="V19" s="243"/>
      <c r="W19" s="243"/>
      <c r="X19" s="243"/>
      <c r="Y19" s="243"/>
      <c r="Z19" s="243"/>
    </row>
    <row r="20" spans="1:26" ht="27.75" customHeight="1" x14ac:dyDescent="0.25">
      <c r="A20" s="242"/>
      <c r="B20" s="243"/>
      <c r="C20" s="260"/>
      <c r="D20" s="244"/>
      <c r="E20" s="275"/>
      <c r="F20" s="275"/>
      <c r="G20" s="243"/>
      <c r="H20" s="686"/>
      <c r="I20" s="242"/>
      <c r="J20" s="243"/>
      <c r="K20" s="243"/>
      <c r="L20" s="243"/>
      <c r="M20" s="243"/>
      <c r="N20" s="243"/>
      <c r="O20" s="243"/>
      <c r="P20" s="243"/>
      <c r="Q20" s="243"/>
      <c r="R20" s="243"/>
      <c r="S20" s="243"/>
      <c r="T20" s="243"/>
      <c r="U20" s="243"/>
      <c r="V20" s="243"/>
      <c r="W20" s="243"/>
      <c r="X20" s="243"/>
      <c r="Y20" s="243"/>
      <c r="Z20" s="243"/>
    </row>
    <row r="21" spans="1:26" ht="27" customHeight="1" x14ac:dyDescent="0.25">
      <c r="A21" s="242">
        <v>2</v>
      </c>
      <c r="B21" s="243" t="s">
        <v>1378</v>
      </c>
      <c r="C21" s="260"/>
      <c r="D21" s="244"/>
      <c r="E21" s="275">
        <v>8323000</v>
      </c>
      <c r="F21" s="275"/>
      <c r="G21" s="243"/>
      <c r="H21" s="686"/>
      <c r="I21" s="242"/>
      <c r="J21" s="243"/>
      <c r="K21" s="243"/>
      <c r="L21" s="243"/>
      <c r="M21" s="243"/>
      <c r="N21" s="243"/>
      <c r="O21" s="243"/>
      <c r="P21" s="243"/>
      <c r="Q21" s="243"/>
      <c r="R21" s="243"/>
      <c r="S21" s="243"/>
      <c r="T21" s="243"/>
      <c r="U21" s="243"/>
      <c r="V21" s="243"/>
      <c r="W21" s="243"/>
      <c r="X21" s="243"/>
      <c r="Y21" s="243"/>
      <c r="Z21" s="243"/>
    </row>
    <row r="22" spans="1:26" ht="15.75" customHeight="1" x14ac:dyDescent="0.25">
      <c r="E22" s="55"/>
      <c r="F22" s="55"/>
      <c r="H22" s="683"/>
    </row>
    <row r="23" spans="1:26" ht="15.75" customHeight="1" x14ac:dyDescent="0.25">
      <c r="E23" s="55"/>
      <c r="F23" s="55"/>
      <c r="H23" s="683"/>
    </row>
    <row r="24" spans="1:26" ht="15.75" customHeight="1" x14ac:dyDescent="0.25">
      <c r="E24" s="55"/>
      <c r="F24" s="55"/>
      <c r="H24" s="683"/>
    </row>
    <row r="25" spans="1:26" ht="15.75" customHeight="1" x14ac:dyDescent="0.25">
      <c r="E25" s="55"/>
      <c r="F25" s="55"/>
      <c r="H25" s="683"/>
    </row>
    <row r="26" spans="1:26" ht="15.75" customHeight="1" x14ac:dyDescent="0.25">
      <c r="E26" s="55"/>
      <c r="F26" s="55"/>
      <c r="H26" s="683"/>
    </row>
    <row r="27" spans="1:26" ht="15.75" customHeight="1" x14ac:dyDescent="0.25">
      <c r="E27" s="55"/>
      <c r="F27" s="55"/>
      <c r="H27" s="683"/>
    </row>
    <row r="28" spans="1:26" ht="15.75" customHeight="1" x14ac:dyDescent="0.25">
      <c r="E28" s="55"/>
      <c r="F28" s="55"/>
      <c r="H28" s="683"/>
    </row>
    <row r="29" spans="1:26" ht="15.75" customHeight="1" x14ac:dyDescent="0.25">
      <c r="E29" s="55"/>
      <c r="F29" s="55"/>
      <c r="H29" s="683"/>
    </row>
    <row r="30" spans="1:26" ht="15.75" customHeight="1" x14ac:dyDescent="0.25">
      <c r="E30" s="55"/>
      <c r="F30" s="55"/>
      <c r="H30" s="683"/>
    </row>
    <row r="31" spans="1:26" ht="15.75" customHeight="1" x14ac:dyDescent="0.25">
      <c r="E31" s="55"/>
      <c r="F31" s="55"/>
      <c r="H31" s="683"/>
    </row>
    <row r="32" spans="1:26" ht="15.75" customHeight="1" x14ac:dyDescent="0.25">
      <c r="E32" s="55"/>
      <c r="F32" s="55"/>
      <c r="H32" s="683"/>
    </row>
    <row r="33" spans="5:8" ht="15.75" customHeight="1" x14ac:dyDescent="0.25">
      <c r="E33" s="55"/>
      <c r="F33" s="55"/>
      <c r="H33" s="683"/>
    </row>
    <row r="34" spans="5:8" ht="15.75" customHeight="1" x14ac:dyDescent="0.25">
      <c r="E34" s="55"/>
      <c r="F34" s="55"/>
      <c r="H34" s="683"/>
    </row>
    <row r="35" spans="5:8" ht="15.75" customHeight="1" x14ac:dyDescent="0.25">
      <c r="E35" s="55"/>
      <c r="F35" s="55"/>
      <c r="H35" s="683"/>
    </row>
    <row r="36" spans="5:8" ht="15.75" customHeight="1" x14ac:dyDescent="0.25">
      <c r="E36" s="55"/>
      <c r="F36" s="55"/>
      <c r="H36" s="683"/>
    </row>
    <row r="37" spans="5:8" ht="15.75" customHeight="1" x14ac:dyDescent="0.25">
      <c r="E37" s="55"/>
      <c r="F37" s="55"/>
      <c r="H37" s="683"/>
    </row>
    <row r="38" spans="5:8" ht="15.75" customHeight="1" x14ac:dyDescent="0.25">
      <c r="E38" s="55"/>
      <c r="F38" s="55"/>
      <c r="H38" s="683"/>
    </row>
    <row r="39" spans="5:8" ht="15.75" customHeight="1" x14ac:dyDescent="0.25">
      <c r="E39" s="55"/>
      <c r="F39" s="55"/>
      <c r="H39" s="683"/>
    </row>
    <row r="40" spans="5:8" ht="15.75" customHeight="1" x14ac:dyDescent="0.25">
      <c r="E40" s="55"/>
      <c r="F40" s="55"/>
      <c r="H40" s="683"/>
    </row>
    <row r="41" spans="5:8" ht="15.75" customHeight="1" x14ac:dyDescent="0.25">
      <c r="E41" s="55"/>
      <c r="F41" s="55"/>
      <c r="H41" s="683"/>
    </row>
    <row r="42" spans="5:8" ht="15.75" customHeight="1" x14ac:dyDescent="0.25">
      <c r="E42" s="55"/>
      <c r="F42" s="55"/>
      <c r="H42" s="683"/>
    </row>
    <row r="43" spans="5:8" ht="15.75" customHeight="1" x14ac:dyDescent="0.25">
      <c r="E43" s="55"/>
      <c r="F43" s="55"/>
      <c r="H43" s="683"/>
    </row>
    <row r="44" spans="5:8" ht="15.75" customHeight="1" x14ac:dyDescent="0.25">
      <c r="E44" s="55"/>
      <c r="F44" s="55"/>
      <c r="H44" s="683"/>
    </row>
    <row r="45" spans="5:8" ht="15.75" customHeight="1" x14ac:dyDescent="0.25">
      <c r="E45" s="55"/>
      <c r="F45" s="55"/>
      <c r="H45" s="683"/>
    </row>
    <row r="46" spans="5:8" ht="15.75" customHeight="1" x14ac:dyDescent="0.25">
      <c r="E46" s="55"/>
      <c r="F46" s="55"/>
      <c r="H46" s="683"/>
    </row>
    <row r="47" spans="5:8" ht="15.75" customHeight="1" x14ac:dyDescent="0.25">
      <c r="E47" s="55"/>
      <c r="F47" s="55"/>
      <c r="H47" s="683"/>
    </row>
    <row r="48" spans="5:8" ht="15.75" customHeight="1" x14ac:dyDescent="0.25">
      <c r="E48" s="55"/>
      <c r="F48" s="55"/>
      <c r="H48" s="683"/>
    </row>
    <row r="49" spans="5:8" ht="15.75" customHeight="1" x14ac:dyDescent="0.25">
      <c r="E49" s="55"/>
      <c r="F49" s="55"/>
      <c r="H49" s="683"/>
    </row>
    <row r="50" spans="5:8" ht="15.75" customHeight="1" x14ac:dyDescent="0.25">
      <c r="E50" s="55"/>
      <c r="F50" s="55"/>
      <c r="H50" s="683"/>
    </row>
    <row r="51" spans="5:8" ht="15.75" customHeight="1" x14ac:dyDescent="0.25">
      <c r="E51" s="55"/>
      <c r="F51" s="55"/>
      <c r="H51" s="683"/>
    </row>
    <row r="52" spans="5:8" ht="15.75" customHeight="1" x14ac:dyDescent="0.25">
      <c r="E52" s="55"/>
      <c r="F52" s="55"/>
      <c r="H52" s="683"/>
    </row>
    <row r="53" spans="5:8" ht="15.75" customHeight="1" x14ac:dyDescent="0.25">
      <c r="E53" s="55"/>
      <c r="F53" s="55"/>
      <c r="H53" s="683"/>
    </row>
    <row r="54" spans="5:8" ht="15.75" customHeight="1" x14ac:dyDescent="0.25">
      <c r="E54" s="55"/>
      <c r="F54" s="55"/>
      <c r="H54" s="683"/>
    </row>
    <row r="55" spans="5:8" ht="15.75" customHeight="1" x14ac:dyDescent="0.25">
      <c r="E55" s="55"/>
      <c r="F55" s="55"/>
      <c r="H55" s="683"/>
    </row>
    <row r="56" spans="5:8" ht="15.75" customHeight="1" x14ac:dyDescent="0.25">
      <c r="E56" s="55"/>
      <c r="F56" s="55"/>
      <c r="H56" s="683"/>
    </row>
    <row r="57" spans="5:8" ht="15.75" customHeight="1" x14ac:dyDescent="0.25">
      <c r="E57" s="55"/>
      <c r="F57" s="55"/>
      <c r="H57" s="683"/>
    </row>
    <row r="58" spans="5:8" ht="15.75" customHeight="1" x14ac:dyDescent="0.25">
      <c r="E58" s="55"/>
      <c r="F58" s="55"/>
      <c r="H58" s="683"/>
    </row>
    <row r="59" spans="5:8" ht="15.75" customHeight="1" x14ac:dyDescent="0.25">
      <c r="E59" s="55"/>
      <c r="F59" s="55"/>
      <c r="H59" s="683"/>
    </row>
    <row r="60" spans="5:8" ht="15.75" customHeight="1" x14ac:dyDescent="0.25">
      <c r="E60" s="55"/>
      <c r="F60" s="55"/>
      <c r="H60" s="683"/>
    </row>
    <row r="61" spans="5:8" ht="15.75" customHeight="1" x14ac:dyDescent="0.25">
      <c r="E61" s="55"/>
      <c r="F61" s="55"/>
      <c r="H61" s="683"/>
    </row>
    <row r="62" spans="5:8" ht="15.75" customHeight="1" x14ac:dyDescent="0.25">
      <c r="E62" s="55"/>
      <c r="F62" s="55"/>
      <c r="H62" s="683"/>
    </row>
    <row r="63" spans="5:8" ht="15.75" customHeight="1" x14ac:dyDescent="0.25">
      <c r="E63" s="55"/>
      <c r="F63" s="55"/>
      <c r="H63" s="683"/>
    </row>
    <row r="64" spans="5:8" ht="15.75" customHeight="1" x14ac:dyDescent="0.25">
      <c r="E64" s="55"/>
      <c r="F64" s="55"/>
      <c r="H64" s="683"/>
    </row>
    <row r="65" spans="5:8" ht="15.75" customHeight="1" x14ac:dyDescent="0.25">
      <c r="E65" s="55"/>
      <c r="F65" s="55"/>
      <c r="H65" s="683"/>
    </row>
    <row r="66" spans="5:8" ht="15.75" customHeight="1" x14ac:dyDescent="0.25">
      <c r="E66" s="55"/>
      <c r="F66" s="55"/>
      <c r="H66" s="683"/>
    </row>
    <row r="67" spans="5:8" ht="15.75" customHeight="1" x14ac:dyDescent="0.25">
      <c r="E67" s="55"/>
      <c r="F67" s="55"/>
      <c r="H67" s="683"/>
    </row>
    <row r="68" spans="5:8" ht="15.75" customHeight="1" x14ac:dyDescent="0.25">
      <c r="E68" s="55"/>
      <c r="F68" s="55"/>
      <c r="H68" s="683"/>
    </row>
    <row r="69" spans="5:8" ht="15.75" customHeight="1" x14ac:dyDescent="0.25">
      <c r="E69" s="55"/>
      <c r="F69" s="55"/>
      <c r="H69" s="683"/>
    </row>
    <row r="70" spans="5:8" ht="15.75" customHeight="1" x14ac:dyDescent="0.25">
      <c r="E70" s="55"/>
      <c r="F70" s="55"/>
      <c r="H70" s="683"/>
    </row>
    <row r="71" spans="5:8" ht="15.75" customHeight="1" x14ac:dyDescent="0.25">
      <c r="E71" s="55"/>
      <c r="F71" s="55"/>
      <c r="H71" s="683"/>
    </row>
    <row r="72" spans="5:8" ht="15.75" customHeight="1" x14ac:dyDescent="0.25">
      <c r="E72" s="55"/>
      <c r="F72" s="55"/>
      <c r="H72" s="683"/>
    </row>
    <row r="73" spans="5:8" ht="15.75" customHeight="1" x14ac:dyDescent="0.25">
      <c r="E73" s="55"/>
      <c r="F73" s="55"/>
      <c r="H73" s="683"/>
    </row>
    <row r="74" spans="5:8" ht="15.75" customHeight="1" x14ac:dyDescent="0.25">
      <c r="E74" s="55"/>
      <c r="F74" s="55"/>
      <c r="H74" s="683"/>
    </row>
    <row r="75" spans="5:8" ht="15.75" customHeight="1" x14ac:dyDescent="0.25">
      <c r="E75" s="55"/>
      <c r="F75" s="55"/>
      <c r="H75" s="683"/>
    </row>
    <row r="76" spans="5:8" ht="15.75" customHeight="1" x14ac:dyDescent="0.25">
      <c r="E76" s="55"/>
      <c r="F76" s="55"/>
      <c r="H76" s="683"/>
    </row>
    <row r="77" spans="5:8" ht="15.75" customHeight="1" x14ac:dyDescent="0.25">
      <c r="E77" s="55"/>
      <c r="F77" s="55"/>
      <c r="H77" s="683"/>
    </row>
    <row r="78" spans="5:8" ht="15.75" customHeight="1" x14ac:dyDescent="0.25">
      <c r="E78" s="55"/>
      <c r="F78" s="55"/>
      <c r="H78" s="683"/>
    </row>
    <row r="79" spans="5:8" ht="15.75" customHeight="1" x14ac:dyDescent="0.25">
      <c r="E79" s="55"/>
      <c r="F79" s="55"/>
      <c r="H79" s="683"/>
    </row>
    <row r="80" spans="5:8" ht="15.75" customHeight="1" x14ac:dyDescent="0.25">
      <c r="E80" s="55"/>
      <c r="F80" s="55"/>
      <c r="H80" s="683"/>
    </row>
    <row r="81" spans="5:8" ht="15.75" customHeight="1" x14ac:dyDescent="0.25">
      <c r="E81" s="55"/>
      <c r="F81" s="55"/>
      <c r="H81" s="683"/>
    </row>
    <row r="82" spans="5:8" ht="15.75" customHeight="1" x14ac:dyDescent="0.25">
      <c r="E82" s="55"/>
      <c r="F82" s="55"/>
      <c r="H82" s="683"/>
    </row>
    <row r="83" spans="5:8" ht="15.75" customHeight="1" x14ac:dyDescent="0.25">
      <c r="E83" s="55"/>
      <c r="F83" s="55"/>
      <c r="H83" s="683"/>
    </row>
    <row r="84" spans="5:8" ht="15.75" customHeight="1" x14ac:dyDescent="0.25">
      <c r="E84" s="55"/>
      <c r="F84" s="55"/>
      <c r="H84" s="683"/>
    </row>
    <row r="85" spans="5:8" ht="15.75" customHeight="1" x14ac:dyDescent="0.25">
      <c r="E85" s="55"/>
      <c r="F85" s="55"/>
      <c r="H85" s="683"/>
    </row>
    <row r="86" spans="5:8" ht="15.75" customHeight="1" x14ac:dyDescent="0.25">
      <c r="E86" s="55"/>
      <c r="F86" s="55"/>
      <c r="H86" s="683"/>
    </row>
    <row r="87" spans="5:8" ht="15.75" customHeight="1" x14ac:dyDescent="0.25">
      <c r="E87" s="55"/>
      <c r="F87" s="55"/>
      <c r="H87" s="683"/>
    </row>
    <row r="88" spans="5:8" ht="15.75" customHeight="1" x14ac:dyDescent="0.25">
      <c r="E88" s="55"/>
      <c r="F88" s="55"/>
      <c r="H88" s="683"/>
    </row>
    <row r="89" spans="5:8" ht="15.75" customHeight="1" x14ac:dyDescent="0.25">
      <c r="E89" s="55"/>
      <c r="F89" s="55"/>
      <c r="H89" s="683"/>
    </row>
    <row r="90" spans="5:8" ht="15.75" customHeight="1" x14ac:dyDescent="0.25">
      <c r="E90" s="55"/>
      <c r="F90" s="55"/>
      <c r="H90" s="683"/>
    </row>
    <row r="91" spans="5:8" ht="15.75" customHeight="1" x14ac:dyDescent="0.25">
      <c r="E91" s="55"/>
      <c r="F91" s="55"/>
      <c r="H91" s="683"/>
    </row>
    <row r="92" spans="5:8" ht="15.75" customHeight="1" x14ac:dyDescent="0.25">
      <c r="E92" s="55"/>
      <c r="F92" s="55"/>
      <c r="H92" s="683"/>
    </row>
    <row r="93" spans="5:8" ht="15.75" customHeight="1" x14ac:dyDescent="0.25">
      <c r="E93" s="55"/>
      <c r="F93" s="55"/>
      <c r="H93" s="683"/>
    </row>
    <row r="94" spans="5:8" ht="15.75" customHeight="1" x14ac:dyDescent="0.25">
      <c r="E94" s="55"/>
      <c r="F94" s="55"/>
      <c r="H94" s="683"/>
    </row>
    <row r="95" spans="5:8" ht="15.75" customHeight="1" x14ac:dyDescent="0.25">
      <c r="E95" s="55"/>
      <c r="F95" s="55"/>
      <c r="H95" s="683"/>
    </row>
    <row r="96" spans="5:8" ht="15.75" customHeight="1" x14ac:dyDescent="0.25">
      <c r="E96" s="55"/>
      <c r="F96" s="55"/>
      <c r="H96" s="683"/>
    </row>
    <row r="97" spans="5:8" ht="15.75" customHeight="1" x14ac:dyDescent="0.25">
      <c r="E97" s="55"/>
      <c r="F97" s="55"/>
      <c r="H97" s="683"/>
    </row>
    <row r="98" spans="5:8" ht="15.75" customHeight="1" x14ac:dyDescent="0.25">
      <c r="E98" s="55"/>
      <c r="F98" s="55"/>
      <c r="H98" s="683"/>
    </row>
    <row r="99" spans="5:8" ht="15.75" customHeight="1" x14ac:dyDescent="0.25">
      <c r="E99" s="55"/>
      <c r="F99" s="55"/>
      <c r="H99" s="683"/>
    </row>
    <row r="100" spans="5:8" ht="15.75" customHeight="1" x14ac:dyDescent="0.25">
      <c r="E100" s="55"/>
      <c r="F100" s="55"/>
      <c r="H100" s="683"/>
    </row>
    <row r="101" spans="5:8" ht="15.75" customHeight="1" x14ac:dyDescent="0.25">
      <c r="E101" s="55"/>
      <c r="F101" s="55"/>
      <c r="H101" s="683"/>
    </row>
    <row r="102" spans="5:8" ht="15.75" customHeight="1" x14ac:dyDescent="0.25">
      <c r="E102" s="55"/>
      <c r="F102" s="55"/>
      <c r="H102" s="683"/>
    </row>
    <row r="103" spans="5:8" ht="15.75" customHeight="1" x14ac:dyDescent="0.25">
      <c r="E103" s="55"/>
      <c r="F103" s="55"/>
      <c r="H103" s="683"/>
    </row>
    <row r="104" spans="5:8" ht="15.75" customHeight="1" x14ac:dyDescent="0.25">
      <c r="E104" s="55"/>
      <c r="F104" s="55"/>
      <c r="H104" s="683"/>
    </row>
    <row r="105" spans="5:8" ht="15.75" customHeight="1" x14ac:dyDescent="0.25">
      <c r="E105" s="55"/>
      <c r="F105" s="55"/>
      <c r="H105" s="683"/>
    </row>
    <row r="106" spans="5:8" ht="15.75" customHeight="1" x14ac:dyDescent="0.25">
      <c r="E106" s="55"/>
      <c r="F106" s="55"/>
      <c r="H106" s="683"/>
    </row>
    <row r="107" spans="5:8" ht="15.75" customHeight="1" x14ac:dyDescent="0.25">
      <c r="E107" s="55"/>
      <c r="F107" s="55"/>
      <c r="H107" s="683"/>
    </row>
    <row r="108" spans="5:8" ht="15.75" customHeight="1" x14ac:dyDescent="0.25">
      <c r="E108" s="55"/>
      <c r="F108" s="55"/>
      <c r="H108" s="683"/>
    </row>
    <row r="109" spans="5:8" ht="15.75" customHeight="1" x14ac:dyDescent="0.25">
      <c r="E109" s="55"/>
      <c r="F109" s="55"/>
      <c r="H109" s="683"/>
    </row>
    <row r="110" spans="5:8" ht="15.75" customHeight="1" x14ac:dyDescent="0.25">
      <c r="E110" s="55"/>
      <c r="F110" s="55"/>
      <c r="H110" s="683"/>
    </row>
    <row r="111" spans="5:8" ht="15.75" customHeight="1" x14ac:dyDescent="0.25">
      <c r="E111" s="55"/>
      <c r="F111" s="55"/>
      <c r="H111" s="683"/>
    </row>
    <row r="112" spans="5:8" ht="15.75" customHeight="1" x14ac:dyDescent="0.25">
      <c r="E112" s="55"/>
      <c r="F112" s="55"/>
      <c r="H112" s="683"/>
    </row>
    <row r="113" spans="5:8" ht="15.75" customHeight="1" x14ac:dyDescent="0.25">
      <c r="E113" s="55"/>
      <c r="F113" s="55"/>
      <c r="H113" s="683"/>
    </row>
    <row r="114" spans="5:8" ht="15.75" customHeight="1" x14ac:dyDescent="0.25">
      <c r="E114" s="55"/>
      <c r="F114" s="55"/>
      <c r="H114" s="683"/>
    </row>
    <row r="115" spans="5:8" ht="15.75" customHeight="1" x14ac:dyDescent="0.25">
      <c r="E115" s="55"/>
      <c r="F115" s="55"/>
      <c r="H115" s="683"/>
    </row>
    <row r="116" spans="5:8" ht="15.75" customHeight="1" x14ac:dyDescent="0.25">
      <c r="E116" s="55"/>
      <c r="F116" s="55"/>
      <c r="H116" s="683"/>
    </row>
    <row r="117" spans="5:8" ht="15.75" customHeight="1" x14ac:dyDescent="0.25">
      <c r="E117" s="55"/>
      <c r="F117" s="55"/>
      <c r="H117" s="683"/>
    </row>
    <row r="118" spans="5:8" ht="15.75" customHeight="1" x14ac:dyDescent="0.25">
      <c r="E118" s="55"/>
      <c r="F118" s="55"/>
      <c r="H118" s="683"/>
    </row>
    <row r="119" spans="5:8" ht="15.75" customHeight="1" x14ac:dyDescent="0.25">
      <c r="E119" s="55"/>
      <c r="F119" s="55"/>
      <c r="H119" s="683"/>
    </row>
    <row r="120" spans="5:8" ht="15.75" customHeight="1" x14ac:dyDescent="0.25">
      <c r="E120" s="55"/>
      <c r="F120" s="55"/>
      <c r="H120" s="683"/>
    </row>
    <row r="121" spans="5:8" ht="15.75" customHeight="1" x14ac:dyDescent="0.25">
      <c r="E121" s="55"/>
      <c r="F121" s="55"/>
      <c r="H121" s="683"/>
    </row>
    <row r="122" spans="5:8" ht="15.75" customHeight="1" x14ac:dyDescent="0.25">
      <c r="E122" s="55"/>
      <c r="F122" s="55"/>
      <c r="H122" s="683"/>
    </row>
    <row r="123" spans="5:8" ht="15.75" customHeight="1" x14ac:dyDescent="0.25">
      <c r="E123" s="55"/>
      <c r="F123" s="55"/>
      <c r="H123" s="683"/>
    </row>
    <row r="124" spans="5:8" ht="15.75" customHeight="1" x14ac:dyDescent="0.25">
      <c r="E124" s="55"/>
      <c r="F124" s="55"/>
      <c r="H124" s="683"/>
    </row>
    <row r="125" spans="5:8" ht="15.75" customHeight="1" x14ac:dyDescent="0.25">
      <c r="E125" s="55"/>
      <c r="F125" s="55"/>
      <c r="H125" s="683"/>
    </row>
    <row r="126" spans="5:8" ht="15.75" customHeight="1" x14ac:dyDescent="0.25">
      <c r="E126" s="55"/>
      <c r="F126" s="55"/>
      <c r="H126" s="683"/>
    </row>
    <row r="127" spans="5:8" ht="15.75" customHeight="1" x14ac:dyDescent="0.25">
      <c r="E127" s="55"/>
      <c r="F127" s="55"/>
      <c r="H127" s="683"/>
    </row>
    <row r="128" spans="5:8" ht="15.75" customHeight="1" x14ac:dyDescent="0.25">
      <c r="E128" s="55"/>
      <c r="F128" s="55"/>
      <c r="H128" s="683"/>
    </row>
    <row r="129" spans="5:8" ht="15.75" customHeight="1" x14ac:dyDescent="0.25">
      <c r="E129" s="55"/>
      <c r="F129" s="55"/>
      <c r="H129" s="683"/>
    </row>
    <row r="130" spans="5:8" ht="15.75" customHeight="1" x14ac:dyDescent="0.25">
      <c r="E130" s="55"/>
      <c r="F130" s="55"/>
      <c r="H130" s="683"/>
    </row>
    <row r="131" spans="5:8" ht="15.75" customHeight="1" x14ac:dyDescent="0.25">
      <c r="E131" s="55"/>
      <c r="F131" s="55"/>
      <c r="H131" s="683"/>
    </row>
    <row r="132" spans="5:8" ht="15.75" customHeight="1" x14ac:dyDescent="0.25">
      <c r="E132" s="55"/>
      <c r="F132" s="55"/>
      <c r="H132" s="683"/>
    </row>
    <row r="133" spans="5:8" ht="15.75" customHeight="1" x14ac:dyDescent="0.25">
      <c r="E133" s="55"/>
      <c r="F133" s="55"/>
      <c r="H133" s="683"/>
    </row>
    <row r="134" spans="5:8" ht="15.75" customHeight="1" x14ac:dyDescent="0.25">
      <c r="E134" s="55"/>
      <c r="F134" s="55"/>
      <c r="H134" s="683"/>
    </row>
    <row r="135" spans="5:8" ht="15.75" customHeight="1" x14ac:dyDescent="0.25">
      <c r="E135" s="55"/>
      <c r="F135" s="55"/>
      <c r="H135" s="683"/>
    </row>
    <row r="136" spans="5:8" ht="15.75" customHeight="1" x14ac:dyDescent="0.25">
      <c r="E136" s="55"/>
      <c r="F136" s="55"/>
      <c r="H136" s="683"/>
    </row>
    <row r="137" spans="5:8" ht="15.75" customHeight="1" x14ac:dyDescent="0.25">
      <c r="E137" s="55"/>
      <c r="F137" s="55"/>
      <c r="H137" s="683"/>
    </row>
    <row r="138" spans="5:8" ht="15.75" customHeight="1" x14ac:dyDescent="0.25">
      <c r="E138" s="55"/>
      <c r="F138" s="55"/>
      <c r="H138" s="683"/>
    </row>
    <row r="139" spans="5:8" ht="15.75" customHeight="1" x14ac:dyDescent="0.25">
      <c r="E139" s="55"/>
      <c r="F139" s="55"/>
      <c r="H139" s="683"/>
    </row>
    <row r="140" spans="5:8" ht="15.75" customHeight="1" x14ac:dyDescent="0.25">
      <c r="E140" s="55"/>
      <c r="F140" s="55"/>
      <c r="H140" s="683"/>
    </row>
    <row r="141" spans="5:8" ht="15.75" customHeight="1" x14ac:dyDescent="0.25">
      <c r="E141" s="55"/>
      <c r="F141" s="55"/>
      <c r="H141" s="683"/>
    </row>
    <row r="142" spans="5:8" ht="15.75" customHeight="1" x14ac:dyDescent="0.25">
      <c r="E142" s="55"/>
      <c r="F142" s="55"/>
      <c r="H142" s="683"/>
    </row>
    <row r="143" spans="5:8" ht="15.75" customHeight="1" x14ac:dyDescent="0.25">
      <c r="E143" s="55"/>
      <c r="F143" s="55"/>
      <c r="H143" s="683"/>
    </row>
    <row r="144" spans="5:8" ht="15.75" customHeight="1" x14ac:dyDescent="0.25">
      <c r="E144" s="55"/>
      <c r="F144" s="55"/>
      <c r="H144" s="683"/>
    </row>
    <row r="145" spans="5:8" ht="15.75" customHeight="1" x14ac:dyDescent="0.25">
      <c r="E145" s="55"/>
      <c r="F145" s="55"/>
      <c r="H145" s="683"/>
    </row>
    <row r="146" spans="5:8" ht="15.75" customHeight="1" x14ac:dyDescent="0.25">
      <c r="E146" s="55"/>
      <c r="F146" s="55"/>
      <c r="H146" s="683"/>
    </row>
    <row r="147" spans="5:8" ht="15.75" customHeight="1" x14ac:dyDescent="0.25">
      <c r="E147" s="55"/>
      <c r="F147" s="55"/>
      <c r="H147" s="683"/>
    </row>
    <row r="148" spans="5:8" ht="15.75" customHeight="1" x14ac:dyDescent="0.25">
      <c r="E148" s="55"/>
      <c r="F148" s="55"/>
      <c r="H148" s="683"/>
    </row>
    <row r="149" spans="5:8" ht="15.75" customHeight="1" x14ac:dyDescent="0.25">
      <c r="E149" s="55"/>
      <c r="F149" s="55"/>
      <c r="H149" s="683"/>
    </row>
    <row r="150" spans="5:8" ht="15.75" customHeight="1" x14ac:dyDescent="0.25">
      <c r="E150" s="55"/>
      <c r="F150" s="55"/>
      <c r="H150" s="683"/>
    </row>
    <row r="151" spans="5:8" ht="15.75" customHeight="1" x14ac:dyDescent="0.25">
      <c r="E151" s="55"/>
      <c r="F151" s="55"/>
      <c r="H151" s="683"/>
    </row>
    <row r="152" spans="5:8" ht="15.75" customHeight="1" x14ac:dyDescent="0.25">
      <c r="E152" s="55"/>
      <c r="F152" s="55"/>
      <c r="H152" s="683"/>
    </row>
    <row r="153" spans="5:8" ht="15.75" customHeight="1" x14ac:dyDescent="0.25">
      <c r="E153" s="55"/>
      <c r="F153" s="55"/>
      <c r="H153" s="683"/>
    </row>
    <row r="154" spans="5:8" ht="15.75" customHeight="1" x14ac:dyDescent="0.25">
      <c r="E154" s="55"/>
      <c r="F154" s="55"/>
      <c r="H154" s="683"/>
    </row>
    <row r="155" spans="5:8" ht="15.75" customHeight="1" x14ac:dyDescent="0.25">
      <c r="E155" s="55"/>
      <c r="F155" s="55"/>
      <c r="H155" s="683"/>
    </row>
    <row r="156" spans="5:8" ht="15.75" customHeight="1" x14ac:dyDescent="0.25">
      <c r="E156" s="55"/>
      <c r="F156" s="55"/>
      <c r="H156" s="683"/>
    </row>
    <row r="157" spans="5:8" ht="15.75" customHeight="1" x14ac:dyDescent="0.25">
      <c r="E157" s="55"/>
      <c r="F157" s="55"/>
      <c r="H157" s="683"/>
    </row>
    <row r="158" spans="5:8" ht="15.75" customHeight="1" x14ac:dyDescent="0.25">
      <c r="E158" s="55"/>
      <c r="F158" s="55"/>
      <c r="H158" s="683"/>
    </row>
    <row r="159" spans="5:8" ht="15.75" customHeight="1" x14ac:dyDescent="0.25">
      <c r="E159" s="55"/>
      <c r="F159" s="55"/>
      <c r="H159" s="683"/>
    </row>
    <row r="160" spans="5:8" ht="15.75" customHeight="1" x14ac:dyDescent="0.25">
      <c r="E160" s="55"/>
      <c r="F160" s="55"/>
      <c r="H160" s="683"/>
    </row>
    <row r="161" spans="5:8" ht="15.75" customHeight="1" x14ac:dyDescent="0.25">
      <c r="E161" s="55"/>
      <c r="F161" s="55"/>
      <c r="H161" s="683"/>
    </row>
    <row r="162" spans="5:8" ht="15.75" customHeight="1" x14ac:dyDescent="0.25">
      <c r="E162" s="55"/>
      <c r="F162" s="55"/>
      <c r="H162" s="683"/>
    </row>
    <row r="163" spans="5:8" ht="15.75" customHeight="1" x14ac:dyDescent="0.25">
      <c r="E163" s="55"/>
      <c r="F163" s="55"/>
      <c r="H163" s="683"/>
    </row>
    <row r="164" spans="5:8" ht="15.75" customHeight="1" x14ac:dyDescent="0.25">
      <c r="E164" s="55"/>
      <c r="F164" s="55"/>
      <c r="H164" s="683"/>
    </row>
    <row r="165" spans="5:8" ht="15.75" customHeight="1" x14ac:dyDescent="0.25">
      <c r="E165" s="55"/>
      <c r="F165" s="55"/>
      <c r="H165" s="683"/>
    </row>
    <row r="166" spans="5:8" ht="15.75" customHeight="1" x14ac:dyDescent="0.25">
      <c r="E166" s="55"/>
      <c r="F166" s="55"/>
      <c r="H166" s="683"/>
    </row>
    <row r="167" spans="5:8" ht="15.75" customHeight="1" x14ac:dyDescent="0.25">
      <c r="E167" s="55"/>
      <c r="F167" s="55"/>
      <c r="H167" s="683"/>
    </row>
    <row r="168" spans="5:8" ht="15.75" customHeight="1" x14ac:dyDescent="0.25">
      <c r="E168" s="55"/>
      <c r="F168" s="55"/>
      <c r="H168" s="683"/>
    </row>
    <row r="169" spans="5:8" ht="15.75" customHeight="1" x14ac:dyDescent="0.25">
      <c r="E169" s="55"/>
      <c r="F169" s="55"/>
      <c r="H169" s="683"/>
    </row>
    <row r="170" spans="5:8" ht="15.75" customHeight="1" x14ac:dyDescent="0.25">
      <c r="E170" s="55"/>
      <c r="F170" s="55"/>
      <c r="H170" s="683"/>
    </row>
    <row r="171" spans="5:8" ht="15.75" customHeight="1" x14ac:dyDescent="0.25">
      <c r="E171" s="55"/>
      <c r="F171" s="55"/>
      <c r="H171" s="683"/>
    </row>
    <row r="172" spans="5:8" ht="15.75" customHeight="1" x14ac:dyDescent="0.25">
      <c r="E172" s="55"/>
      <c r="F172" s="55"/>
      <c r="H172" s="683"/>
    </row>
    <row r="173" spans="5:8" ht="15.75" customHeight="1" x14ac:dyDescent="0.25">
      <c r="E173" s="55"/>
      <c r="F173" s="55"/>
      <c r="H173" s="683"/>
    </row>
    <row r="174" spans="5:8" ht="15.75" customHeight="1" x14ac:dyDescent="0.25">
      <c r="E174" s="55"/>
      <c r="F174" s="55"/>
      <c r="H174" s="683"/>
    </row>
    <row r="175" spans="5:8" ht="15.75" customHeight="1" x14ac:dyDescent="0.25">
      <c r="E175" s="55"/>
      <c r="F175" s="55"/>
      <c r="H175" s="683"/>
    </row>
    <row r="176" spans="5:8" ht="15.75" customHeight="1" x14ac:dyDescent="0.25">
      <c r="E176" s="55"/>
      <c r="F176" s="55"/>
      <c r="H176" s="683"/>
    </row>
    <row r="177" spans="5:8" ht="15.75" customHeight="1" x14ac:dyDescent="0.25">
      <c r="E177" s="55"/>
      <c r="F177" s="55"/>
      <c r="H177" s="683"/>
    </row>
    <row r="178" spans="5:8" ht="15.75" customHeight="1" x14ac:dyDescent="0.25">
      <c r="E178" s="55"/>
      <c r="F178" s="55"/>
      <c r="H178" s="683"/>
    </row>
    <row r="179" spans="5:8" ht="15.75" customHeight="1" x14ac:dyDescent="0.25">
      <c r="E179" s="55"/>
      <c r="F179" s="55"/>
      <c r="H179" s="683"/>
    </row>
    <row r="180" spans="5:8" ht="15.75" customHeight="1" x14ac:dyDescent="0.25">
      <c r="E180" s="55"/>
      <c r="F180" s="55"/>
      <c r="H180" s="683"/>
    </row>
    <row r="181" spans="5:8" ht="15.75" customHeight="1" x14ac:dyDescent="0.25">
      <c r="E181" s="55"/>
      <c r="F181" s="55"/>
      <c r="H181" s="683"/>
    </row>
    <row r="182" spans="5:8" ht="15.75" customHeight="1" x14ac:dyDescent="0.25">
      <c r="E182" s="55"/>
      <c r="F182" s="55"/>
      <c r="H182" s="683"/>
    </row>
    <row r="183" spans="5:8" ht="15.75" customHeight="1" x14ac:dyDescent="0.25">
      <c r="E183" s="55"/>
      <c r="F183" s="55"/>
      <c r="H183" s="683"/>
    </row>
    <row r="184" spans="5:8" ht="15.75" customHeight="1" x14ac:dyDescent="0.25">
      <c r="E184" s="55"/>
      <c r="F184" s="55"/>
      <c r="H184" s="683"/>
    </row>
    <row r="185" spans="5:8" ht="15.75" customHeight="1" x14ac:dyDescent="0.25">
      <c r="E185" s="55"/>
      <c r="F185" s="55"/>
      <c r="H185" s="683"/>
    </row>
    <row r="186" spans="5:8" ht="15.75" customHeight="1" x14ac:dyDescent="0.25">
      <c r="E186" s="55"/>
      <c r="F186" s="55"/>
      <c r="H186" s="683"/>
    </row>
    <row r="187" spans="5:8" ht="15.75" customHeight="1" x14ac:dyDescent="0.25">
      <c r="E187" s="55"/>
      <c r="F187" s="55"/>
      <c r="H187" s="683"/>
    </row>
    <row r="188" spans="5:8" ht="15.75" customHeight="1" x14ac:dyDescent="0.25">
      <c r="E188" s="55"/>
      <c r="F188" s="55"/>
      <c r="H188" s="683"/>
    </row>
    <row r="189" spans="5:8" ht="15.75" customHeight="1" x14ac:dyDescent="0.25">
      <c r="E189" s="55"/>
      <c r="F189" s="55"/>
      <c r="H189" s="683"/>
    </row>
    <row r="190" spans="5:8" ht="15.75" customHeight="1" x14ac:dyDescent="0.25">
      <c r="E190" s="55"/>
      <c r="F190" s="55"/>
      <c r="H190" s="683"/>
    </row>
    <row r="191" spans="5:8" ht="15.75" customHeight="1" x14ac:dyDescent="0.25">
      <c r="E191" s="55"/>
      <c r="F191" s="55"/>
      <c r="H191" s="683"/>
    </row>
    <row r="192" spans="5:8" ht="15.75" customHeight="1" x14ac:dyDescent="0.25">
      <c r="E192" s="55"/>
      <c r="F192" s="55"/>
      <c r="H192" s="683"/>
    </row>
    <row r="193" spans="5:8" ht="15.75" customHeight="1" x14ac:dyDescent="0.25">
      <c r="E193" s="55"/>
      <c r="F193" s="55"/>
      <c r="H193" s="683"/>
    </row>
    <row r="194" spans="5:8" ht="15.75" customHeight="1" x14ac:dyDescent="0.25">
      <c r="E194" s="55"/>
      <c r="F194" s="55"/>
      <c r="H194" s="683"/>
    </row>
    <row r="195" spans="5:8" ht="15.75" customHeight="1" x14ac:dyDescent="0.25">
      <c r="E195" s="55"/>
      <c r="F195" s="55"/>
      <c r="H195" s="683"/>
    </row>
    <row r="196" spans="5:8" ht="15.75" customHeight="1" x14ac:dyDescent="0.25">
      <c r="E196" s="55"/>
      <c r="F196" s="55"/>
      <c r="H196" s="683"/>
    </row>
    <row r="197" spans="5:8" ht="15.75" customHeight="1" x14ac:dyDescent="0.25">
      <c r="E197" s="55"/>
      <c r="F197" s="55"/>
      <c r="H197" s="683"/>
    </row>
    <row r="198" spans="5:8" ht="15.75" customHeight="1" x14ac:dyDescent="0.25">
      <c r="E198" s="55"/>
      <c r="F198" s="55"/>
      <c r="H198" s="683"/>
    </row>
    <row r="199" spans="5:8" ht="15.75" customHeight="1" x14ac:dyDescent="0.25">
      <c r="E199" s="55"/>
      <c r="F199" s="55"/>
      <c r="H199" s="683"/>
    </row>
    <row r="200" spans="5:8" ht="15.75" customHeight="1" x14ac:dyDescent="0.25">
      <c r="E200" s="55"/>
      <c r="F200" s="55"/>
      <c r="H200" s="683"/>
    </row>
    <row r="201" spans="5:8" ht="15.75" customHeight="1" x14ac:dyDescent="0.25">
      <c r="E201" s="55"/>
      <c r="F201" s="55"/>
      <c r="H201" s="683"/>
    </row>
    <row r="202" spans="5:8" ht="15.75" customHeight="1" x14ac:dyDescent="0.25">
      <c r="E202" s="55"/>
      <c r="F202" s="55"/>
      <c r="H202" s="683"/>
    </row>
    <row r="203" spans="5:8" ht="15.75" customHeight="1" x14ac:dyDescent="0.25">
      <c r="E203" s="55"/>
      <c r="F203" s="55"/>
      <c r="H203" s="683"/>
    </row>
    <row r="204" spans="5:8" ht="15.75" customHeight="1" x14ac:dyDescent="0.25">
      <c r="E204" s="55"/>
      <c r="F204" s="55"/>
      <c r="H204" s="683"/>
    </row>
    <row r="205" spans="5:8" ht="15.75" customHeight="1" x14ac:dyDescent="0.25">
      <c r="E205" s="55"/>
      <c r="F205" s="55"/>
      <c r="H205" s="683"/>
    </row>
    <row r="206" spans="5:8" ht="15.75" customHeight="1" x14ac:dyDescent="0.25">
      <c r="E206" s="55"/>
      <c r="F206" s="55"/>
      <c r="H206" s="683"/>
    </row>
    <row r="207" spans="5:8" ht="15.75" customHeight="1" x14ac:dyDescent="0.25">
      <c r="E207" s="55"/>
      <c r="F207" s="55"/>
      <c r="H207" s="683"/>
    </row>
    <row r="208" spans="5:8" ht="15.75" customHeight="1" x14ac:dyDescent="0.25">
      <c r="E208" s="55"/>
      <c r="F208" s="55"/>
      <c r="H208" s="683"/>
    </row>
    <row r="209" spans="5:8" ht="15.75" customHeight="1" x14ac:dyDescent="0.25">
      <c r="E209" s="55"/>
      <c r="F209" s="55"/>
      <c r="H209" s="683"/>
    </row>
    <row r="210" spans="5:8" ht="15.75" customHeight="1" x14ac:dyDescent="0.25">
      <c r="E210" s="55"/>
      <c r="F210" s="55"/>
      <c r="H210" s="683"/>
    </row>
    <row r="211" spans="5:8" ht="15.75" customHeight="1" x14ac:dyDescent="0.25">
      <c r="E211" s="55"/>
      <c r="F211" s="55"/>
      <c r="H211" s="683"/>
    </row>
    <row r="212" spans="5:8" ht="15.75" customHeight="1" x14ac:dyDescent="0.25">
      <c r="E212" s="55"/>
      <c r="F212" s="55"/>
      <c r="H212" s="683"/>
    </row>
    <row r="213" spans="5:8" ht="15.75" customHeight="1" x14ac:dyDescent="0.25">
      <c r="E213" s="55"/>
      <c r="F213" s="55"/>
      <c r="H213" s="683"/>
    </row>
    <row r="214" spans="5:8" ht="15.75" customHeight="1" x14ac:dyDescent="0.25">
      <c r="E214" s="55"/>
      <c r="F214" s="55"/>
      <c r="H214" s="683"/>
    </row>
    <row r="215" spans="5:8" ht="15.75" customHeight="1" x14ac:dyDescent="0.25">
      <c r="E215" s="55"/>
      <c r="F215" s="55"/>
      <c r="H215" s="683"/>
    </row>
    <row r="216" spans="5:8" ht="15.75" customHeight="1" x14ac:dyDescent="0.25">
      <c r="E216" s="55"/>
      <c r="F216" s="55"/>
      <c r="H216" s="683"/>
    </row>
    <row r="217" spans="5:8" ht="15.75" customHeight="1" x14ac:dyDescent="0.25">
      <c r="E217" s="55"/>
      <c r="F217" s="55"/>
      <c r="H217" s="683"/>
    </row>
    <row r="218" spans="5:8" ht="15.75" customHeight="1" x14ac:dyDescent="0.25">
      <c r="E218" s="55"/>
      <c r="F218" s="55"/>
      <c r="H218" s="683"/>
    </row>
    <row r="219" spans="5:8" ht="15.75" customHeight="1" x14ac:dyDescent="0.25">
      <c r="E219" s="55"/>
      <c r="F219" s="55"/>
      <c r="H219" s="683"/>
    </row>
    <row r="220" spans="5:8" ht="15.75" customHeight="1" x14ac:dyDescent="0.25">
      <c r="E220" s="55"/>
      <c r="F220" s="55"/>
      <c r="H220" s="683"/>
    </row>
    <row r="221" spans="5:8" ht="15.75" customHeight="1" x14ac:dyDescent="0.25">
      <c r="E221" s="55"/>
      <c r="F221" s="55"/>
      <c r="H221" s="683"/>
    </row>
    <row r="222" spans="5:8" ht="15.75" customHeight="1" x14ac:dyDescent="0.25">
      <c r="H222" s="683"/>
    </row>
    <row r="223" spans="5:8" ht="15.75" customHeight="1" x14ac:dyDescent="0.25">
      <c r="H223" s="683"/>
    </row>
    <row r="224" spans="5:8" ht="15.75" customHeight="1" x14ac:dyDescent="0.25">
      <c r="H224" s="683"/>
    </row>
    <row r="225" spans="8:8" ht="15.75" customHeight="1" x14ac:dyDescent="0.25">
      <c r="H225" s="683"/>
    </row>
    <row r="226" spans="8:8" ht="15.75" customHeight="1" x14ac:dyDescent="0.25">
      <c r="H226" s="683"/>
    </row>
    <row r="227" spans="8:8" ht="15.75" customHeight="1" x14ac:dyDescent="0.25">
      <c r="H227" s="683"/>
    </row>
    <row r="228" spans="8:8" ht="15.75" customHeight="1" x14ac:dyDescent="0.25">
      <c r="H228" s="683"/>
    </row>
    <row r="229" spans="8:8" ht="15.75" customHeight="1" x14ac:dyDescent="0.25">
      <c r="H229" s="683"/>
    </row>
    <row r="230" spans="8:8" ht="15.75" customHeight="1" x14ac:dyDescent="0.25">
      <c r="H230" s="683"/>
    </row>
    <row r="231" spans="8:8" ht="15.75" customHeight="1" x14ac:dyDescent="0.25">
      <c r="H231" s="683"/>
    </row>
    <row r="232" spans="8:8" ht="15.75" customHeight="1" x14ac:dyDescent="0.25">
      <c r="H232" s="683"/>
    </row>
    <row r="233" spans="8:8" ht="15.75" customHeight="1" x14ac:dyDescent="0.25">
      <c r="H233" s="683"/>
    </row>
    <row r="234" spans="8:8" ht="15.75" customHeight="1" x14ac:dyDescent="0.25">
      <c r="H234" s="683"/>
    </row>
    <row r="235" spans="8:8" ht="15.75" customHeight="1" x14ac:dyDescent="0.25">
      <c r="H235" s="683"/>
    </row>
    <row r="236" spans="8:8" ht="15.75" customHeight="1" x14ac:dyDescent="0.25">
      <c r="H236" s="683"/>
    </row>
    <row r="237" spans="8:8" ht="15.75" customHeight="1" x14ac:dyDescent="0.25">
      <c r="H237" s="683"/>
    </row>
    <row r="238" spans="8:8" ht="15.75" customHeight="1" x14ac:dyDescent="0.25">
      <c r="H238" s="683"/>
    </row>
    <row r="239" spans="8:8" ht="15.75" customHeight="1" x14ac:dyDescent="0.25">
      <c r="H239" s="683"/>
    </row>
    <row r="240" spans="8:8" ht="15.75" customHeight="1" x14ac:dyDescent="0.25">
      <c r="H240" s="683"/>
    </row>
    <row r="241" spans="8:8" ht="15.75" customHeight="1" x14ac:dyDescent="0.25">
      <c r="H241" s="683"/>
    </row>
    <row r="242" spans="8:8" ht="15.75" customHeight="1" x14ac:dyDescent="0.25">
      <c r="H242" s="683"/>
    </row>
    <row r="243" spans="8:8" ht="15.75" customHeight="1" x14ac:dyDescent="0.25">
      <c r="H243" s="683"/>
    </row>
    <row r="244" spans="8:8" ht="15.75" customHeight="1" x14ac:dyDescent="0.25">
      <c r="H244" s="683"/>
    </row>
    <row r="245" spans="8:8" ht="15.75" customHeight="1" x14ac:dyDescent="0.25">
      <c r="H245" s="683"/>
    </row>
    <row r="246" spans="8:8" ht="15.75" customHeight="1" x14ac:dyDescent="0.25">
      <c r="H246" s="683"/>
    </row>
    <row r="247" spans="8:8" ht="15.75" customHeight="1" x14ac:dyDescent="0.25">
      <c r="H247" s="683"/>
    </row>
    <row r="248" spans="8:8" ht="15.75" customHeight="1" x14ac:dyDescent="0.25">
      <c r="H248" s="683"/>
    </row>
    <row r="249" spans="8:8" ht="15.75" customHeight="1" x14ac:dyDescent="0.25">
      <c r="H249" s="683"/>
    </row>
    <row r="250" spans="8:8" ht="15.75" customHeight="1" x14ac:dyDescent="0.25">
      <c r="H250" s="683"/>
    </row>
    <row r="251" spans="8:8" ht="15.75" customHeight="1" x14ac:dyDescent="0.25">
      <c r="H251" s="683"/>
    </row>
    <row r="252" spans="8:8" ht="15.75" customHeight="1" x14ac:dyDescent="0.25">
      <c r="H252" s="683"/>
    </row>
    <row r="253" spans="8:8" ht="15.75" customHeight="1" x14ac:dyDescent="0.25">
      <c r="H253" s="683"/>
    </row>
    <row r="254" spans="8:8" ht="15.75" customHeight="1" x14ac:dyDescent="0.25">
      <c r="H254" s="683"/>
    </row>
    <row r="255" spans="8:8" ht="15.75" customHeight="1" x14ac:dyDescent="0.25">
      <c r="H255" s="683"/>
    </row>
    <row r="256" spans="8:8" ht="15.75" customHeight="1" x14ac:dyDescent="0.25">
      <c r="H256" s="683"/>
    </row>
    <row r="257" spans="8:8" ht="15.75" customHeight="1" x14ac:dyDescent="0.25">
      <c r="H257" s="683"/>
    </row>
    <row r="258" spans="8:8" ht="15.75" customHeight="1" x14ac:dyDescent="0.25">
      <c r="H258" s="683"/>
    </row>
    <row r="259" spans="8:8" ht="15.75" customHeight="1" x14ac:dyDescent="0.25">
      <c r="H259" s="683"/>
    </row>
    <row r="260" spans="8:8" ht="15.75" customHeight="1" x14ac:dyDescent="0.25">
      <c r="H260" s="683"/>
    </row>
    <row r="261" spans="8:8" ht="15.75" customHeight="1" x14ac:dyDescent="0.25">
      <c r="H261" s="683"/>
    </row>
    <row r="262" spans="8:8" ht="15.75" customHeight="1" x14ac:dyDescent="0.25">
      <c r="H262" s="683"/>
    </row>
    <row r="263" spans="8:8" ht="15.75" customHeight="1" x14ac:dyDescent="0.25">
      <c r="H263" s="683"/>
    </row>
    <row r="264" spans="8:8" ht="15.75" customHeight="1" x14ac:dyDescent="0.25">
      <c r="H264" s="683"/>
    </row>
    <row r="265" spans="8:8" ht="15.75" customHeight="1" x14ac:dyDescent="0.25">
      <c r="H265" s="683"/>
    </row>
    <row r="266" spans="8:8" ht="15.75" customHeight="1" x14ac:dyDescent="0.25">
      <c r="H266" s="683"/>
    </row>
    <row r="267" spans="8:8" ht="15.75" customHeight="1" x14ac:dyDescent="0.25">
      <c r="H267" s="683"/>
    </row>
    <row r="268" spans="8:8" ht="15.75" customHeight="1" x14ac:dyDescent="0.25">
      <c r="H268" s="683"/>
    </row>
    <row r="269" spans="8:8" ht="15.75" customHeight="1" x14ac:dyDescent="0.25">
      <c r="H269" s="683"/>
    </row>
    <row r="270" spans="8:8" ht="15.75" customHeight="1" x14ac:dyDescent="0.25">
      <c r="H270" s="683"/>
    </row>
    <row r="271" spans="8:8" ht="15.75" customHeight="1" x14ac:dyDescent="0.25">
      <c r="H271" s="683"/>
    </row>
    <row r="272" spans="8:8" ht="15.75" customHeight="1" x14ac:dyDescent="0.25">
      <c r="H272" s="683"/>
    </row>
    <row r="273" spans="8:8" ht="15.75" customHeight="1" x14ac:dyDescent="0.25">
      <c r="H273" s="683"/>
    </row>
    <row r="274" spans="8:8" ht="15.75" customHeight="1" x14ac:dyDescent="0.25">
      <c r="H274" s="683"/>
    </row>
    <row r="275" spans="8:8" ht="15.75" customHeight="1" x14ac:dyDescent="0.25">
      <c r="H275" s="683"/>
    </row>
    <row r="276" spans="8:8" ht="15.75" customHeight="1" x14ac:dyDescent="0.25">
      <c r="H276" s="683"/>
    </row>
    <row r="277" spans="8:8" ht="15.75" customHeight="1" x14ac:dyDescent="0.25">
      <c r="H277" s="683"/>
    </row>
    <row r="278" spans="8:8" ht="15.75" customHeight="1" x14ac:dyDescent="0.25">
      <c r="H278" s="683"/>
    </row>
    <row r="279" spans="8:8" ht="15.75" customHeight="1" x14ac:dyDescent="0.25">
      <c r="H279" s="683"/>
    </row>
    <row r="280" spans="8:8" ht="15.75" customHeight="1" x14ac:dyDescent="0.25">
      <c r="H280" s="683"/>
    </row>
    <row r="281" spans="8:8" ht="15.75" customHeight="1" x14ac:dyDescent="0.25">
      <c r="H281" s="683"/>
    </row>
    <row r="282" spans="8:8" ht="15.75" customHeight="1" x14ac:dyDescent="0.25">
      <c r="H282" s="683"/>
    </row>
    <row r="283" spans="8:8" ht="15.75" customHeight="1" x14ac:dyDescent="0.25">
      <c r="H283" s="683"/>
    </row>
    <row r="284" spans="8:8" ht="15.75" customHeight="1" x14ac:dyDescent="0.25">
      <c r="H284" s="683"/>
    </row>
    <row r="285" spans="8:8" ht="15.75" customHeight="1" x14ac:dyDescent="0.25">
      <c r="H285" s="683"/>
    </row>
    <row r="286" spans="8:8" ht="15.75" customHeight="1" x14ac:dyDescent="0.25">
      <c r="H286" s="683"/>
    </row>
    <row r="287" spans="8:8" ht="15.75" customHeight="1" x14ac:dyDescent="0.25">
      <c r="H287" s="683"/>
    </row>
    <row r="288" spans="8:8" ht="15.75" customHeight="1" x14ac:dyDescent="0.25">
      <c r="H288" s="683"/>
    </row>
    <row r="289" spans="8:8" ht="15.75" customHeight="1" x14ac:dyDescent="0.25">
      <c r="H289" s="683"/>
    </row>
    <row r="290" spans="8:8" ht="15.75" customHeight="1" x14ac:dyDescent="0.25">
      <c r="H290" s="683"/>
    </row>
    <row r="291" spans="8:8" ht="15.75" customHeight="1" x14ac:dyDescent="0.25">
      <c r="H291" s="683"/>
    </row>
    <row r="292" spans="8:8" ht="15.75" customHeight="1" x14ac:dyDescent="0.25">
      <c r="H292" s="683"/>
    </row>
    <row r="293" spans="8:8" ht="15.75" customHeight="1" x14ac:dyDescent="0.25">
      <c r="H293" s="683"/>
    </row>
    <row r="294" spans="8:8" ht="15.75" customHeight="1" x14ac:dyDescent="0.25">
      <c r="H294" s="683"/>
    </row>
    <row r="295" spans="8:8" ht="15.75" customHeight="1" x14ac:dyDescent="0.25">
      <c r="H295" s="683"/>
    </row>
    <row r="296" spans="8:8" ht="15.75" customHeight="1" x14ac:dyDescent="0.25">
      <c r="H296" s="683"/>
    </row>
    <row r="297" spans="8:8" ht="15.75" customHeight="1" x14ac:dyDescent="0.25">
      <c r="H297" s="683"/>
    </row>
    <row r="298" spans="8:8" ht="15.75" customHeight="1" x14ac:dyDescent="0.25">
      <c r="H298" s="683"/>
    </row>
    <row r="299" spans="8:8" ht="15.75" customHeight="1" x14ac:dyDescent="0.25">
      <c r="H299" s="683"/>
    </row>
    <row r="300" spans="8:8" ht="15.75" customHeight="1" x14ac:dyDescent="0.25">
      <c r="H300" s="683"/>
    </row>
    <row r="301" spans="8:8" ht="15.75" customHeight="1" x14ac:dyDescent="0.25">
      <c r="H301" s="683"/>
    </row>
    <row r="302" spans="8:8" ht="15.75" customHeight="1" x14ac:dyDescent="0.25">
      <c r="H302" s="683"/>
    </row>
    <row r="303" spans="8:8" ht="15.75" customHeight="1" x14ac:dyDescent="0.25">
      <c r="H303" s="683"/>
    </row>
    <row r="304" spans="8:8" ht="15.75" customHeight="1" x14ac:dyDescent="0.25">
      <c r="H304" s="683"/>
    </row>
    <row r="305" spans="8:8" ht="15.75" customHeight="1" x14ac:dyDescent="0.25">
      <c r="H305" s="683"/>
    </row>
    <row r="306" spans="8:8" ht="15.75" customHeight="1" x14ac:dyDescent="0.25">
      <c r="H306" s="683"/>
    </row>
    <row r="307" spans="8:8" ht="15.75" customHeight="1" x14ac:dyDescent="0.25">
      <c r="H307" s="683"/>
    </row>
    <row r="308" spans="8:8" ht="15.75" customHeight="1" x14ac:dyDescent="0.25">
      <c r="H308" s="683"/>
    </row>
    <row r="309" spans="8:8" ht="15.75" customHeight="1" x14ac:dyDescent="0.25">
      <c r="H309" s="683"/>
    </row>
    <row r="310" spans="8:8" ht="15.75" customHeight="1" x14ac:dyDescent="0.25">
      <c r="H310" s="683"/>
    </row>
    <row r="311" spans="8:8" ht="15.75" customHeight="1" x14ac:dyDescent="0.25">
      <c r="H311" s="683"/>
    </row>
    <row r="312" spans="8:8" ht="15.75" customHeight="1" x14ac:dyDescent="0.25">
      <c r="H312" s="683"/>
    </row>
    <row r="313" spans="8:8" ht="15.75" customHeight="1" x14ac:dyDescent="0.25">
      <c r="H313" s="683"/>
    </row>
    <row r="314" spans="8:8" ht="15.75" customHeight="1" x14ac:dyDescent="0.25">
      <c r="H314" s="683"/>
    </row>
    <row r="315" spans="8:8" ht="15.75" customHeight="1" x14ac:dyDescent="0.25">
      <c r="H315" s="683"/>
    </row>
    <row r="316" spans="8:8" ht="15.75" customHeight="1" x14ac:dyDescent="0.25">
      <c r="H316" s="683"/>
    </row>
    <row r="317" spans="8:8" ht="15.75" customHeight="1" x14ac:dyDescent="0.25">
      <c r="H317" s="683"/>
    </row>
    <row r="318" spans="8:8" ht="15.75" customHeight="1" x14ac:dyDescent="0.25">
      <c r="H318" s="683"/>
    </row>
    <row r="319" spans="8:8" ht="15.75" customHeight="1" x14ac:dyDescent="0.25">
      <c r="H319" s="683"/>
    </row>
    <row r="320" spans="8:8" ht="15.75" customHeight="1" x14ac:dyDescent="0.25">
      <c r="H320" s="683"/>
    </row>
    <row r="321" spans="8:8" ht="15.75" customHeight="1" x14ac:dyDescent="0.25">
      <c r="H321" s="683"/>
    </row>
    <row r="322" spans="8:8" ht="15.75" customHeight="1" x14ac:dyDescent="0.25">
      <c r="H322" s="683"/>
    </row>
    <row r="323" spans="8:8" ht="15.75" customHeight="1" x14ac:dyDescent="0.25">
      <c r="H323" s="683"/>
    </row>
    <row r="324" spans="8:8" ht="15.75" customHeight="1" x14ac:dyDescent="0.25">
      <c r="H324" s="683"/>
    </row>
    <row r="325" spans="8:8" ht="15.75" customHeight="1" x14ac:dyDescent="0.25">
      <c r="H325" s="683"/>
    </row>
    <row r="326" spans="8:8" ht="15.75" customHeight="1" x14ac:dyDescent="0.25">
      <c r="H326" s="683"/>
    </row>
    <row r="327" spans="8:8" ht="15.75" customHeight="1" x14ac:dyDescent="0.25">
      <c r="H327" s="683"/>
    </row>
    <row r="328" spans="8:8" ht="15.75" customHeight="1" x14ac:dyDescent="0.25">
      <c r="H328" s="683"/>
    </row>
    <row r="329" spans="8:8" ht="15.75" customHeight="1" x14ac:dyDescent="0.25">
      <c r="H329" s="683"/>
    </row>
    <row r="330" spans="8:8" ht="15.75" customHeight="1" x14ac:dyDescent="0.25">
      <c r="H330" s="683"/>
    </row>
    <row r="331" spans="8:8" ht="15.75" customHeight="1" x14ac:dyDescent="0.25">
      <c r="H331" s="683"/>
    </row>
    <row r="332" spans="8:8" ht="15.75" customHeight="1" x14ac:dyDescent="0.25">
      <c r="H332" s="683"/>
    </row>
    <row r="333" spans="8:8" ht="15.75" customHeight="1" x14ac:dyDescent="0.25">
      <c r="H333" s="683"/>
    </row>
    <row r="334" spans="8:8" ht="15.75" customHeight="1" x14ac:dyDescent="0.25">
      <c r="H334" s="683"/>
    </row>
    <row r="335" spans="8:8" ht="15.75" customHeight="1" x14ac:dyDescent="0.25">
      <c r="H335" s="683"/>
    </row>
    <row r="336" spans="8:8" ht="15.75" customHeight="1" x14ac:dyDescent="0.25">
      <c r="H336" s="683"/>
    </row>
    <row r="337" spans="8:8" ht="15.75" customHeight="1" x14ac:dyDescent="0.25">
      <c r="H337" s="683"/>
    </row>
    <row r="338" spans="8:8" ht="15.75" customHeight="1" x14ac:dyDescent="0.25">
      <c r="H338" s="683"/>
    </row>
    <row r="339" spans="8:8" ht="15.75" customHeight="1" x14ac:dyDescent="0.25">
      <c r="H339" s="683"/>
    </row>
    <row r="340" spans="8:8" ht="15.75" customHeight="1" x14ac:dyDescent="0.25">
      <c r="H340" s="683"/>
    </row>
    <row r="341" spans="8:8" ht="15.75" customHeight="1" x14ac:dyDescent="0.25">
      <c r="H341" s="683"/>
    </row>
    <row r="342" spans="8:8" ht="15.75" customHeight="1" x14ac:dyDescent="0.25">
      <c r="H342" s="683"/>
    </row>
    <row r="343" spans="8:8" ht="15.75" customHeight="1" x14ac:dyDescent="0.25">
      <c r="H343" s="683"/>
    </row>
    <row r="344" spans="8:8" ht="15.75" customHeight="1" x14ac:dyDescent="0.25">
      <c r="H344" s="683"/>
    </row>
    <row r="345" spans="8:8" ht="15.75" customHeight="1" x14ac:dyDescent="0.25">
      <c r="H345" s="683"/>
    </row>
    <row r="346" spans="8:8" ht="15.75" customHeight="1" x14ac:dyDescent="0.25">
      <c r="H346" s="683"/>
    </row>
    <row r="347" spans="8:8" ht="15.75" customHeight="1" x14ac:dyDescent="0.25">
      <c r="H347" s="683"/>
    </row>
    <row r="348" spans="8:8" ht="15.75" customHeight="1" x14ac:dyDescent="0.25">
      <c r="H348" s="683"/>
    </row>
    <row r="349" spans="8:8" ht="15.75" customHeight="1" x14ac:dyDescent="0.25">
      <c r="H349" s="683"/>
    </row>
    <row r="350" spans="8:8" ht="15.75" customHeight="1" x14ac:dyDescent="0.25">
      <c r="H350" s="683"/>
    </row>
    <row r="351" spans="8:8" ht="15.75" customHeight="1" x14ac:dyDescent="0.25">
      <c r="H351" s="683"/>
    </row>
    <row r="352" spans="8:8" ht="15.75" customHeight="1" x14ac:dyDescent="0.25">
      <c r="H352" s="683"/>
    </row>
    <row r="353" spans="8:8" ht="15.75" customHeight="1" x14ac:dyDescent="0.25">
      <c r="H353" s="683"/>
    </row>
    <row r="354" spans="8:8" ht="15.75" customHeight="1" x14ac:dyDescent="0.25">
      <c r="H354" s="683"/>
    </row>
    <row r="355" spans="8:8" ht="15.75" customHeight="1" x14ac:dyDescent="0.25">
      <c r="H355" s="683"/>
    </row>
    <row r="356" spans="8:8" ht="15.75" customHeight="1" x14ac:dyDescent="0.25">
      <c r="H356" s="683"/>
    </row>
    <row r="357" spans="8:8" ht="15.75" customHeight="1" x14ac:dyDescent="0.25">
      <c r="H357" s="683"/>
    </row>
    <row r="358" spans="8:8" ht="15.75" customHeight="1" x14ac:dyDescent="0.25">
      <c r="H358" s="683"/>
    </row>
    <row r="359" spans="8:8" ht="15.75" customHeight="1" x14ac:dyDescent="0.25">
      <c r="H359" s="683"/>
    </row>
    <row r="360" spans="8:8" ht="15.75" customHeight="1" x14ac:dyDescent="0.25">
      <c r="H360" s="683"/>
    </row>
    <row r="361" spans="8:8" ht="15.75" customHeight="1" x14ac:dyDescent="0.25">
      <c r="H361" s="683"/>
    </row>
    <row r="362" spans="8:8" ht="15.75" customHeight="1" x14ac:dyDescent="0.25">
      <c r="H362" s="683"/>
    </row>
    <row r="363" spans="8:8" ht="15.75" customHeight="1" x14ac:dyDescent="0.25">
      <c r="H363" s="683"/>
    </row>
    <row r="364" spans="8:8" ht="15.75" customHeight="1" x14ac:dyDescent="0.25">
      <c r="H364" s="683"/>
    </row>
    <row r="365" spans="8:8" ht="15.75" customHeight="1" x14ac:dyDescent="0.25">
      <c r="H365" s="683"/>
    </row>
    <row r="366" spans="8:8" ht="15.75" customHeight="1" x14ac:dyDescent="0.25">
      <c r="H366" s="683"/>
    </row>
    <row r="367" spans="8:8" ht="15.75" customHeight="1" x14ac:dyDescent="0.25">
      <c r="H367" s="683"/>
    </row>
    <row r="368" spans="8:8" ht="15.75" customHeight="1" x14ac:dyDescent="0.25">
      <c r="H368" s="683"/>
    </row>
    <row r="369" spans="8:8" ht="15.75" customHeight="1" x14ac:dyDescent="0.25">
      <c r="H369" s="683"/>
    </row>
    <row r="370" spans="8:8" ht="15.75" customHeight="1" x14ac:dyDescent="0.25">
      <c r="H370" s="683"/>
    </row>
    <row r="371" spans="8:8" ht="15.75" customHeight="1" x14ac:dyDescent="0.25">
      <c r="H371" s="683"/>
    </row>
    <row r="372" spans="8:8" ht="15.75" customHeight="1" x14ac:dyDescent="0.25">
      <c r="H372" s="683"/>
    </row>
    <row r="373" spans="8:8" ht="15.75" customHeight="1" x14ac:dyDescent="0.25">
      <c r="H373" s="683"/>
    </row>
    <row r="374" spans="8:8" ht="15.75" customHeight="1" x14ac:dyDescent="0.25">
      <c r="H374" s="683"/>
    </row>
    <row r="375" spans="8:8" ht="15.75" customHeight="1" x14ac:dyDescent="0.25">
      <c r="H375" s="683"/>
    </row>
    <row r="376" spans="8:8" ht="15.75" customHeight="1" x14ac:dyDescent="0.25">
      <c r="H376" s="683"/>
    </row>
    <row r="377" spans="8:8" ht="15.75" customHeight="1" x14ac:dyDescent="0.25">
      <c r="H377" s="683"/>
    </row>
    <row r="378" spans="8:8" ht="15.75" customHeight="1" x14ac:dyDescent="0.25">
      <c r="H378" s="683"/>
    </row>
    <row r="379" spans="8:8" ht="15.75" customHeight="1" x14ac:dyDescent="0.25">
      <c r="H379" s="683"/>
    </row>
    <row r="380" spans="8:8" ht="15.75" customHeight="1" x14ac:dyDescent="0.25">
      <c r="H380" s="683"/>
    </row>
    <row r="381" spans="8:8" ht="15.75" customHeight="1" x14ac:dyDescent="0.25">
      <c r="H381" s="683"/>
    </row>
    <row r="382" spans="8:8" ht="15.75" customHeight="1" x14ac:dyDescent="0.25">
      <c r="H382" s="683"/>
    </row>
    <row r="383" spans="8:8" ht="15.75" customHeight="1" x14ac:dyDescent="0.25">
      <c r="H383" s="683"/>
    </row>
    <row r="384" spans="8:8" ht="15.75" customHeight="1" x14ac:dyDescent="0.25">
      <c r="H384" s="683"/>
    </row>
    <row r="385" spans="8:8" ht="15.75" customHeight="1" x14ac:dyDescent="0.25">
      <c r="H385" s="683"/>
    </row>
    <row r="386" spans="8:8" ht="15.75" customHeight="1" x14ac:dyDescent="0.25">
      <c r="H386" s="683"/>
    </row>
    <row r="387" spans="8:8" ht="15.75" customHeight="1" x14ac:dyDescent="0.25">
      <c r="H387" s="683"/>
    </row>
    <row r="388" spans="8:8" ht="15.75" customHeight="1" x14ac:dyDescent="0.25">
      <c r="H388" s="683"/>
    </row>
    <row r="389" spans="8:8" ht="15.75" customHeight="1" x14ac:dyDescent="0.25">
      <c r="H389" s="683"/>
    </row>
    <row r="390" spans="8:8" ht="15.75" customHeight="1" x14ac:dyDescent="0.25">
      <c r="H390" s="683"/>
    </row>
    <row r="391" spans="8:8" ht="15.75" customHeight="1" x14ac:dyDescent="0.25">
      <c r="H391" s="683"/>
    </row>
    <row r="392" spans="8:8" ht="15.75" customHeight="1" x14ac:dyDescent="0.25">
      <c r="H392" s="683"/>
    </row>
    <row r="393" spans="8:8" ht="15.75" customHeight="1" x14ac:dyDescent="0.25">
      <c r="H393" s="683"/>
    </row>
    <row r="394" spans="8:8" ht="15.75" customHeight="1" x14ac:dyDescent="0.25">
      <c r="H394" s="683"/>
    </row>
    <row r="395" spans="8:8" ht="15.75" customHeight="1" x14ac:dyDescent="0.25">
      <c r="H395" s="683"/>
    </row>
    <row r="396" spans="8:8" ht="15.75" customHeight="1" x14ac:dyDescent="0.25">
      <c r="H396" s="683"/>
    </row>
    <row r="397" spans="8:8" ht="15.75" customHeight="1" x14ac:dyDescent="0.25">
      <c r="H397" s="683"/>
    </row>
    <row r="398" spans="8:8" ht="15.75" customHeight="1" x14ac:dyDescent="0.25">
      <c r="H398" s="683"/>
    </row>
    <row r="399" spans="8:8" ht="15.75" customHeight="1" x14ac:dyDescent="0.25">
      <c r="H399" s="683"/>
    </row>
    <row r="400" spans="8:8" ht="15.75" customHeight="1" x14ac:dyDescent="0.25">
      <c r="H400" s="683"/>
    </row>
    <row r="401" spans="8:8" ht="15.75" customHeight="1" x14ac:dyDescent="0.25">
      <c r="H401" s="683"/>
    </row>
    <row r="402" spans="8:8" ht="15.75" customHeight="1" x14ac:dyDescent="0.25">
      <c r="H402" s="683"/>
    </row>
    <row r="403" spans="8:8" ht="15.75" customHeight="1" x14ac:dyDescent="0.25">
      <c r="H403" s="683"/>
    </row>
    <row r="404" spans="8:8" ht="15.75" customHeight="1" x14ac:dyDescent="0.25">
      <c r="H404" s="683"/>
    </row>
    <row r="405" spans="8:8" ht="15.75" customHeight="1" x14ac:dyDescent="0.25">
      <c r="H405" s="683"/>
    </row>
    <row r="406" spans="8:8" ht="15.75" customHeight="1" x14ac:dyDescent="0.25">
      <c r="H406" s="683"/>
    </row>
    <row r="407" spans="8:8" ht="15.75" customHeight="1" x14ac:dyDescent="0.25">
      <c r="H407" s="683"/>
    </row>
    <row r="408" spans="8:8" ht="15.75" customHeight="1" x14ac:dyDescent="0.25">
      <c r="H408" s="683"/>
    </row>
    <row r="409" spans="8:8" ht="15.75" customHeight="1" x14ac:dyDescent="0.25">
      <c r="H409" s="683"/>
    </row>
    <row r="410" spans="8:8" ht="15.75" customHeight="1" x14ac:dyDescent="0.25">
      <c r="H410" s="683"/>
    </row>
    <row r="411" spans="8:8" ht="15.75" customHeight="1" x14ac:dyDescent="0.25">
      <c r="H411" s="683"/>
    </row>
    <row r="412" spans="8:8" ht="15.75" customHeight="1" x14ac:dyDescent="0.25">
      <c r="H412" s="683"/>
    </row>
    <row r="413" spans="8:8" ht="15.75" customHeight="1" x14ac:dyDescent="0.25">
      <c r="H413" s="683"/>
    </row>
    <row r="414" spans="8:8" ht="15.75" customHeight="1" x14ac:dyDescent="0.25">
      <c r="H414" s="683"/>
    </row>
    <row r="415" spans="8:8" ht="15.75" customHeight="1" x14ac:dyDescent="0.25">
      <c r="H415" s="683"/>
    </row>
    <row r="416" spans="8:8" ht="15.75" customHeight="1" x14ac:dyDescent="0.25">
      <c r="H416" s="683"/>
    </row>
    <row r="417" spans="8:8" ht="15.75" customHeight="1" x14ac:dyDescent="0.25">
      <c r="H417" s="683"/>
    </row>
    <row r="418" spans="8:8" ht="15.75" customHeight="1" x14ac:dyDescent="0.25">
      <c r="H418" s="683"/>
    </row>
    <row r="419" spans="8:8" ht="15.75" customHeight="1" x14ac:dyDescent="0.25">
      <c r="H419" s="683"/>
    </row>
    <row r="420" spans="8:8" ht="15.75" customHeight="1" x14ac:dyDescent="0.25">
      <c r="H420" s="683"/>
    </row>
    <row r="421" spans="8:8" ht="15.75" customHeight="1" x14ac:dyDescent="0.25">
      <c r="H421" s="683"/>
    </row>
    <row r="422" spans="8:8" ht="15.75" customHeight="1" x14ac:dyDescent="0.25">
      <c r="H422" s="683"/>
    </row>
    <row r="423" spans="8:8" ht="15.75" customHeight="1" x14ac:dyDescent="0.25">
      <c r="H423" s="683"/>
    </row>
    <row r="424" spans="8:8" ht="15.75" customHeight="1" x14ac:dyDescent="0.25">
      <c r="H424" s="683"/>
    </row>
    <row r="425" spans="8:8" ht="15.75" customHeight="1" x14ac:dyDescent="0.25">
      <c r="H425" s="683"/>
    </row>
    <row r="426" spans="8:8" ht="15.75" customHeight="1" x14ac:dyDescent="0.25">
      <c r="H426" s="683"/>
    </row>
    <row r="427" spans="8:8" ht="15.75" customHeight="1" x14ac:dyDescent="0.25">
      <c r="H427" s="683"/>
    </row>
    <row r="428" spans="8:8" ht="15.75" customHeight="1" x14ac:dyDescent="0.25">
      <c r="H428" s="683"/>
    </row>
    <row r="429" spans="8:8" ht="15.75" customHeight="1" x14ac:dyDescent="0.25">
      <c r="H429" s="683"/>
    </row>
    <row r="430" spans="8:8" ht="15.75" customHeight="1" x14ac:dyDescent="0.25">
      <c r="H430" s="683"/>
    </row>
    <row r="431" spans="8:8" ht="15.75" customHeight="1" x14ac:dyDescent="0.25">
      <c r="H431" s="683"/>
    </row>
    <row r="432" spans="8:8" ht="15.75" customHeight="1" x14ac:dyDescent="0.25">
      <c r="H432" s="683"/>
    </row>
    <row r="433" spans="8:8" ht="15.75" customHeight="1" x14ac:dyDescent="0.25">
      <c r="H433" s="683"/>
    </row>
    <row r="434" spans="8:8" ht="15.75" customHeight="1" x14ac:dyDescent="0.25">
      <c r="H434" s="683"/>
    </row>
    <row r="435" spans="8:8" ht="15.75" customHeight="1" x14ac:dyDescent="0.25">
      <c r="H435" s="683"/>
    </row>
    <row r="436" spans="8:8" ht="15.75" customHeight="1" x14ac:dyDescent="0.25">
      <c r="H436" s="683"/>
    </row>
    <row r="437" spans="8:8" ht="15.75" customHeight="1" x14ac:dyDescent="0.25">
      <c r="H437" s="683"/>
    </row>
    <row r="438" spans="8:8" ht="15.75" customHeight="1" x14ac:dyDescent="0.25">
      <c r="H438" s="683"/>
    </row>
    <row r="439" spans="8:8" ht="15.75" customHeight="1" x14ac:dyDescent="0.25">
      <c r="H439" s="683"/>
    </row>
    <row r="440" spans="8:8" ht="15.75" customHeight="1" x14ac:dyDescent="0.25">
      <c r="H440" s="683"/>
    </row>
    <row r="441" spans="8:8" ht="15.75" customHeight="1" x14ac:dyDescent="0.25">
      <c r="H441" s="683"/>
    </row>
    <row r="442" spans="8:8" ht="15.75" customHeight="1" x14ac:dyDescent="0.25">
      <c r="H442" s="683"/>
    </row>
    <row r="443" spans="8:8" ht="15.75" customHeight="1" x14ac:dyDescent="0.25">
      <c r="H443" s="683"/>
    </row>
    <row r="444" spans="8:8" ht="15.75" customHeight="1" x14ac:dyDescent="0.25">
      <c r="H444" s="683"/>
    </row>
    <row r="445" spans="8:8" ht="15.75" customHeight="1" x14ac:dyDescent="0.25">
      <c r="H445" s="683"/>
    </row>
    <row r="446" spans="8:8" ht="15.75" customHeight="1" x14ac:dyDescent="0.25">
      <c r="H446" s="683"/>
    </row>
    <row r="447" spans="8:8" ht="15.75" customHeight="1" x14ac:dyDescent="0.25">
      <c r="H447" s="683"/>
    </row>
    <row r="448" spans="8:8" ht="15.75" customHeight="1" x14ac:dyDescent="0.25">
      <c r="H448" s="683"/>
    </row>
    <row r="449" spans="8:8" ht="15.75" customHeight="1" x14ac:dyDescent="0.25">
      <c r="H449" s="683"/>
    </row>
    <row r="450" spans="8:8" ht="15.75" customHeight="1" x14ac:dyDescent="0.25">
      <c r="H450" s="683"/>
    </row>
    <row r="451" spans="8:8" ht="15.75" customHeight="1" x14ac:dyDescent="0.25">
      <c r="H451" s="683"/>
    </row>
    <row r="452" spans="8:8" ht="15.75" customHeight="1" x14ac:dyDescent="0.25">
      <c r="H452" s="683"/>
    </row>
    <row r="453" spans="8:8" ht="15.75" customHeight="1" x14ac:dyDescent="0.25">
      <c r="H453" s="683"/>
    </row>
    <row r="454" spans="8:8" ht="15.75" customHeight="1" x14ac:dyDescent="0.25">
      <c r="H454" s="683"/>
    </row>
    <row r="455" spans="8:8" ht="15.75" customHeight="1" x14ac:dyDescent="0.25">
      <c r="H455" s="683"/>
    </row>
    <row r="456" spans="8:8" ht="15.75" customHeight="1" x14ac:dyDescent="0.25">
      <c r="H456" s="683"/>
    </row>
    <row r="457" spans="8:8" ht="15.75" customHeight="1" x14ac:dyDescent="0.25">
      <c r="H457" s="683"/>
    </row>
    <row r="458" spans="8:8" ht="15.75" customHeight="1" x14ac:dyDescent="0.25">
      <c r="H458" s="683"/>
    </row>
    <row r="459" spans="8:8" ht="15.75" customHeight="1" x14ac:dyDescent="0.25">
      <c r="H459" s="683"/>
    </row>
    <row r="460" spans="8:8" ht="15.75" customHeight="1" x14ac:dyDescent="0.25">
      <c r="H460" s="683"/>
    </row>
    <row r="461" spans="8:8" ht="15.75" customHeight="1" x14ac:dyDescent="0.25">
      <c r="H461" s="683"/>
    </row>
    <row r="462" spans="8:8" ht="15.75" customHeight="1" x14ac:dyDescent="0.25">
      <c r="H462" s="683"/>
    </row>
    <row r="463" spans="8:8" ht="15.75" customHeight="1" x14ac:dyDescent="0.25">
      <c r="H463" s="683"/>
    </row>
    <row r="464" spans="8:8" ht="15.75" customHeight="1" x14ac:dyDescent="0.25">
      <c r="H464" s="683"/>
    </row>
    <row r="465" spans="8:8" ht="15.75" customHeight="1" x14ac:dyDescent="0.25">
      <c r="H465" s="683"/>
    </row>
    <row r="466" spans="8:8" ht="15.75" customHeight="1" x14ac:dyDescent="0.25">
      <c r="H466" s="683"/>
    </row>
    <row r="467" spans="8:8" ht="15.75" customHeight="1" x14ac:dyDescent="0.25">
      <c r="H467" s="683"/>
    </row>
    <row r="468" spans="8:8" ht="15.75" customHeight="1" x14ac:dyDescent="0.25">
      <c r="H468" s="683"/>
    </row>
    <row r="469" spans="8:8" ht="15.75" customHeight="1" x14ac:dyDescent="0.25">
      <c r="H469" s="683"/>
    </row>
    <row r="470" spans="8:8" ht="15.75" customHeight="1" x14ac:dyDescent="0.25">
      <c r="H470" s="683"/>
    </row>
    <row r="471" spans="8:8" ht="15.75" customHeight="1" x14ac:dyDescent="0.25">
      <c r="H471" s="683"/>
    </row>
    <row r="472" spans="8:8" ht="15.75" customHeight="1" x14ac:dyDescent="0.25">
      <c r="H472" s="683"/>
    </row>
    <row r="473" spans="8:8" ht="15.75" customHeight="1" x14ac:dyDescent="0.25">
      <c r="H473" s="683"/>
    </row>
    <row r="474" spans="8:8" ht="15.75" customHeight="1" x14ac:dyDescent="0.25">
      <c r="H474" s="683"/>
    </row>
    <row r="475" spans="8:8" ht="15.75" customHeight="1" x14ac:dyDescent="0.25">
      <c r="H475" s="683"/>
    </row>
    <row r="476" spans="8:8" ht="15.75" customHeight="1" x14ac:dyDescent="0.25">
      <c r="H476" s="683"/>
    </row>
    <row r="477" spans="8:8" ht="15.75" customHeight="1" x14ac:dyDescent="0.25">
      <c r="H477" s="683"/>
    </row>
    <row r="478" spans="8:8" ht="15.75" customHeight="1" x14ac:dyDescent="0.25">
      <c r="H478" s="683"/>
    </row>
    <row r="479" spans="8:8" ht="15.75" customHeight="1" x14ac:dyDescent="0.25">
      <c r="H479" s="683"/>
    </row>
    <row r="480" spans="8:8" ht="15.75" customHeight="1" x14ac:dyDescent="0.25">
      <c r="H480" s="683"/>
    </row>
    <row r="481" spans="8:8" ht="15.75" customHeight="1" x14ac:dyDescent="0.25">
      <c r="H481" s="683"/>
    </row>
    <row r="482" spans="8:8" ht="15.75" customHeight="1" x14ac:dyDescent="0.25">
      <c r="H482" s="683"/>
    </row>
    <row r="483" spans="8:8" ht="15.75" customHeight="1" x14ac:dyDescent="0.25">
      <c r="H483" s="683"/>
    </row>
    <row r="484" spans="8:8" ht="15.75" customHeight="1" x14ac:dyDescent="0.25">
      <c r="H484" s="683"/>
    </row>
    <row r="485" spans="8:8" ht="15.75" customHeight="1" x14ac:dyDescent="0.25">
      <c r="H485" s="683"/>
    </row>
    <row r="486" spans="8:8" ht="15.75" customHeight="1" x14ac:dyDescent="0.25">
      <c r="H486" s="683"/>
    </row>
    <row r="487" spans="8:8" ht="15.75" customHeight="1" x14ac:dyDescent="0.25">
      <c r="H487" s="683"/>
    </row>
    <row r="488" spans="8:8" ht="15.75" customHeight="1" x14ac:dyDescent="0.25">
      <c r="H488" s="683"/>
    </row>
    <row r="489" spans="8:8" ht="15.75" customHeight="1" x14ac:dyDescent="0.25">
      <c r="H489" s="683"/>
    </row>
    <row r="490" spans="8:8" ht="15.75" customHeight="1" x14ac:dyDescent="0.25">
      <c r="H490" s="683"/>
    </row>
    <row r="491" spans="8:8" ht="15.75" customHeight="1" x14ac:dyDescent="0.25">
      <c r="H491" s="683"/>
    </row>
    <row r="492" spans="8:8" ht="15.75" customHeight="1" x14ac:dyDescent="0.25">
      <c r="H492" s="683"/>
    </row>
    <row r="493" spans="8:8" ht="15.75" customHeight="1" x14ac:dyDescent="0.25">
      <c r="H493" s="683"/>
    </row>
    <row r="494" spans="8:8" ht="15.75" customHeight="1" x14ac:dyDescent="0.25">
      <c r="H494" s="683"/>
    </row>
    <row r="495" spans="8:8" ht="15.75" customHeight="1" x14ac:dyDescent="0.25">
      <c r="H495" s="683"/>
    </row>
    <row r="496" spans="8:8" ht="15.75" customHeight="1" x14ac:dyDescent="0.25">
      <c r="H496" s="683"/>
    </row>
    <row r="497" spans="8:8" ht="15.75" customHeight="1" x14ac:dyDescent="0.25">
      <c r="H497" s="683"/>
    </row>
    <row r="498" spans="8:8" ht="15.75" customHeight="1" x14ac:dyDescent="0.25">
      <c r="H498" s="683"/>
    </row>
    <row r="499" spans="8:8" ht="15.75" customHeight="1" x14ac:dyDescent="0.25">
      <c r="H499" s="683"/>
    </row>
    <row r="500" spans="8:8" ht="15.75" customHeight="1" x14ac:dyDescent="0.25">
      <c r="H500" s="683"/>
    </row>
    <row r="501" spans="8:8" ht="15.75" customHeight="1" x14ac:dyDescent="0.25">
      <c r="H501" s="683"/>
    </row>
    <row r="502" spans="8:8" ht="15.75" customHeight="1" x14ac:dyDescent="0.25">
      <c r="H502" s="683"/>
    </row>
    <row r="503" spans="8:8" ht="15.75" customHeight="1" x14ac:dyDescent="0.25">
      <c r="H503" s="683"/>
    </row>
    <row r="504" spans="8:8" ht="15.75" customHeight="1" x14ac:dyDescent="0.25">
      <c r="H504" s="683"/>
    </row>
    <row r="505" spans="8:8" ht="15.75" customHeight="1" x14ac:dyDescent="0.25">
      <c r="H505" s="683"/>
    </row>
    <row r="506" spans="8:8" ht="15.75" customHeight="1" x14ac:dyDescent="0.25">
      <c r="H506" s="683"/>
    </row>
    <row r="507" spans="8:8" ht="15.75" customHeight="1" x14ac:dyDescent="0.25">
      <c r="H507" s="683"/>
    </row>
    <row r="508" spans="8:8" ht="15.75" customHeight="1" x14ac:dyDescent="0.25">
      <c r="H508" s="683"/>
    </row>
    <row r="509" spans="8:8" ht="15.75" customHeight="1" x14ac:dyDescent="0.25">
      <c r="H509" s="683"/>
    </row>
    <row r="510" spans="8:8" ht="15.75" customHeight="1" x14ac:dyDescent="0.25">
      <c r="H510" s="683"/>
    </row>
    <row r="511" spans="8:8" ht="15.75" customHeight="1" x14ac:dyDescent="0.25">
      <c r="H511" s="683"/>
    </row>
    <row r="512" spans="8:8" ht="15.75" customHeight="1" x14ac:dyDescent="0.25">
      <c r="H512" s="683"/>
    </row>
    <row r="513" spans="8:8" ht="15.75" customHeight="1" x14ac:dyDescent="0.25">
      <c r="H513" s="683"/>
    </row>
    <row r="514" spans="8:8" ht="15.75" customHeight="1" x14ac:dyDescent="0.25">
      <c r="H514" s="683"/>
    </row>
    <row r="515" spans="8:8" ht="15.75" customHeight="1" x14ac:dyDescent="0.25">
      <c r="H515" s="683"/>
    </row>
    <row r="516" spans="8:8" ht="15.75" customHeight="1" x14ac:dyDescent="0.25">
      <c r="H516" s="683"/>
    </row>
    <row r="517" spans="8:8" ht="15.75" customHeight="1" x14ac:dyDescent="0.25">
      <c r="H517" s="683"/>
    </row>
    <row r="518" spans="8:8" ht="15.75" customHeight="1" x14ac:dyDescent="0.25">
      <c r="H518" s="683"/>
    </row>
    <row r="519" spans="8:8" ht="15.75" customHeight="1" x14ac:dyDescent="0.25">
      <c r="H519" s="683"/>
    </row>
    <row r="520" spans="8:8" ht="15.75" customHeight="1" x14ac:dyDescent="0.25">
      <c r="H520" s="683"/>
    </row>
    <row r="521" spans="8:8" ht="15.75" customHeight="1" x14ac:dyDescent="0.25">
      <c r="H521" s="683"/>
    </row>
    <row r="522" spans="8:8" ht="15.75" customHeight="1" x14ac:dyDescent="0.25">
      <c r="H522" s="683"/>
    </row>
    <row r="523" spans="8:8" ht="15.75" customHeight="1" x14ac:dyDescent="0.25">
      <c r="H523" s="683"/>
    </row>
    <row r="524" spans="8:8" ht="15.75" customHeight="1" x14ac:dyDescent="0.25">
      <c r="H524" s="683"/>
    </row>
    <row r="525" spans="8:8" ht="15.75" customHeight="1" x14ac:dyDescent="0.25">
      <c r="H525" s="683"/>
    </row>
    <row r="526" spans="8:8" ht="15.75" customHeight="1" x14ac:dyDescent="0.25">
      <c r="H526" s="683"/>
    </row>
    <row r="527" spans="8:8" ht="15.75" customHeight="1" x14ac:dyDescent="0.25">
      <c r="H527" s="683"/>
    </row>
    <row r="528" spans="8:8" ht="15.75" customHeight="1" x14ac:dyDescent="0.25">
      <c r="H528" s="683"/>
    </row>
    <row r="529" spans="8:8" ht="15.75" customHeight="1" x14ac:dyDescent="0.25">
      <c r="H529" s="683"/>
    </row>
    <row r="530" spans="8:8" ht="15.75" customHeight="1" x14ac:dyDescent="0.25">
      <c r="H530" s="683"/>
    </row>
    <row r="531" spans="8:8" ht="15.75" customHeight="1" x14ac:dyDescent="0.25">
      <c r="H531" s="683"/>
    </row>
    <row r="532" spans="8:8" ht="15.75" customHeight="1" x14ac:dyDescent="0.25">
      <c r="H532" s="683"/>
    </row>
    <row r="533" spans="8:8" ht="15.75" customHeight="1" x14ac:dyDescent="0.25">
      <c r="H533" s="683"/>
    </row>
    <row r="534" spans="8:8" ht="15.75" customHeight="1" x14ac:dyDescent="0.25">
      <c r="H534" s="683"/>
    </row>
    <row r="535" spans="8:8" ht="15.75" customHeight="1" x14ac:dyDescent="0.25">
      <c r="H535" s="683"/>
    </row>
    <row r="536" spans="8:8" ht="15.75" customHeight="1" x14ac:dyDescent="0.25">
      <c r="H536" s="683"/>
    </row>
    <row r="537" spans="8:8" ht="15.75" customHeight="1" x14ac:dyDescent="0.25">
      <c r="H537" s="683"/>
    </row>
    <row r="538" spans="8:8" ht="15.75" customHeight="1" x14ac:dyDescent="0.25">
      <c r="H538" s="683"/>
    </row>
    <row r="539" spans="8:8" ht="15.75" customHeight="1" x14ac:dyDescent="0.25">
      <c r="H539" s="683"/>
    </row>
    <row r="540" spans="8:8" ht="15.75" customHeight="1" x14ac:dyDescent="0.25">
      <c r="H540" s="683"/>
    </row>
    <row r="541" spans="8:8" ht="15.75" customHeight="1" x14ac:dyDescent="0.25">
      <c r="H541" s="683"/>
    </row>
    <row r="542" spans="8:8" ht="15.75" customHeight="1" x14ac:dyDescent="0.25">
      <c r="H542" s="683"/>
    </row>
    <row r="543" spans="8:8" ht="15.75" customHeight="1" x14ac:dyDescent="0.25">
      <c r="H543" s="683"/>
    </row>
    <row r="544" spans="8:8" ht="15.75" customHeight="1" x14ac:dyDescent="0.25">
      <c r="H544" s="683"/>
    </row>
    <row r="545" spans="8:8" ht="15.75" customHeight="1" x14ac:dyDescent="0.25">
      <c r="H545" s="683"/>
    </row>
    <row r="546" spans="8:8" ht="15.75" customHeight="1" x14ac:dyDescent="0.25">
      <c r="H546" s="683"/>
    </row>
    <row r="547" spans="8:8" ht="15.75" customHeight="1" x14ac:dyDescent="0.25">
      <c r="H547" s="683"/>
    </row>
    <row r="548" spans="8:8" ht="15.75" customHeight="1" x14ac:dyDescent="0.25">
      <c r="H548" s="683"/>
    </row>
    <row r="549" spans="8:8" ht="15.75" customHeight="1" x14ac:dyDescent="0.25">
      <c r="H549" s="683"/>
    </row>
    <row r="550" spans="8:8" ht="15.75" customHeight="1" x14ac:dyDescent="0.25">
      <c r="H550" s="683"/>
    </row>
    <row r="551" spans="8:8" ht="15.75" customHeight="1" x14ac:dyDescent="0.25">
      <c r="H551" s="683"/>
    </row>
    <row r="552" spans="8:8" ht="15.75" customHeight="1" x14ac:dyDescent="0.25">
      <c r="H552" s="683"/>
    </row>
    <row r="553" spans="8:8" ht="15.75" customHeight="1" x14ac:dyDescent="0.25">
      <c r="H553" s="683"/>
    </row>
    <row r="554" spans="8:8" ht="15.75" customHeight="1" x14ac:dyDescent="0.25">
      <c r="H554" s="683"/>
    </row>
    <row r="555" spans="8:8" ht="15.75" customHeight="1" x14ac:dyDescent="0.25">
      <c r="H555" s="683"/>
    </row>
    <row r="556" spans="8:8" ht="15.75" customHeight="1" x14ac:dyDescent="0.25">
      <c r="H556" s="683"/>
    </row>
    <row r="557" spans="8:8" ht="15.75" customHeight="1" x14ac:dyDescent="0.25">
      <c r="H557" s="683"/>
    </row>
    <row r="558" spans="8:8" ht="15.75" customHeight="1" x14ac:dyDescent="0.25">
      <c r="H558" s="683"/>
    </row>
    <row r="559" spans="8:8" ht="15.75" customHeight="1" x14ac:dyDescent="0.25">
      <c r="H559" s="683"/>
    </row>
    <row r="560" spans="8:8" ht="15.75" customHeight="1" x14ac:dyDescent="0.25">
      <c r="H560" s="683"/>
    </row>
    <row r="561" spans="8:8" ht="15.75" customHeight="1" x14ac:dyDescent="0.25">
      <c r="H561" s="683"/>
    </row>
    <row r="562" spans="8:8" ht="15.75" customHeight="1" x14ac:dyDescent="0.25">
      <c r="H562" s="683"/>
    </row>
    <row r="563" spans="8:8" ht="15.75" customHeight="1" x14ac:dyDescent="0.25">
      <c r="H563" s="683"/>
    </row>
    <row r="564" spans="8:8" ht="15.75" customHeight="1" x14ac:dyDescent="0.25">
      <c r="H564" s="683"/>
    </row>
    <row r="565" spans="8:8" ht="15.75" customHeight="1" x14ac:dyDescent="0.25">
      <c r="H565" s="683"/>
    </row>
    <row r="566" spans="8:8" ht="15.75" customHeight="1" x14ac:dyDescent="0.25">
      <c r="H566" s="683"/>
    </row>
    <row r="567" spans="8:8" ht="15.75" customHeight="1" x14ac:dyDescent="0.25">
      <c r="H567" s="683"/>
    </row>
    <row r="568" spans="8:8" ht="15.75" customHeight="1" x14ac:dyDescent="0.25">
      <c r="H568" s="683"/>
    </row>
    <row r="569" spans="8:8" ht="15.75" customHeight="1" x14ac:dyDescent="0.25">
      <c r="H569" s="683"/>
    </row>
    <row r="570" spans="8:8" ht="15.75" customHeight="1" x14ac:dyDescent="0.25">
      <c r="H570" s="683"/>
    </row>
    <row r="571" spans="8:8" ht="15.75" customHeight="1" x14ac:dyDescent="0.25">
      <c r="H571" s="683"/>
    </row>
    <row r="572" spans="8:8" ht="15.75" customHeight="1" x14ac:dyDescent="0.25">
      <c r="H572" s="683"/>
    </row>
    <row r="573" spans="8:8" ht="15.75" customHeight="1" x14ac:dyDescent="0.25">
      <c r="H573" s="683"/>
    </row>
    <row r="574" spans="8:8" ht="15.75" customHeight="1" x14ac:dyDescent="0.25">
      <c r="H574" s="683"/>
    </row>
    <row r="575" spans="8:8" ht="15.75" customHeight="1" x14ac:dyDescent="0.25">
      <c r="H575" s="683"/>
    </row>
    <row r="576" spans="8:8" ht="15.75" customHeight="1" x14ac:dyDescent="0.25">
      <c r="H576" s="683"/>
    </row>
    <row r="577" spans="8:8" ht="15.75" customHeight="1" x14ac:dyDescent="0.25">
      <c r="H577" s="683"/>
    </row>
    <row r="578" spans="8:8" ht="15.75" customHeight="1" x14ac:dyDescent="0.25">
      <c r="H578" s="683"/>
    </row>
    <row r="579" spans="8:8" ht="15.75" customHeight="1" x14ac:dyDescent="0.25">
      <c r="H579" s="683"/>
    </row>
    <row r="580" spans="8:8" ht="15.75" customHeight="1" x14ac:dyDescent="0.25">
      <c r="H580" s="683"/>
    </row>
    <row r="581" spans="8:8" ht="15.75" customHeight="1" x14ac:dyDescent="0.25">
      <c r="H581" s="683"/>
    </row>
    <row r="582" spans="8:8" ht="15.75" customHeight="1" x14ac:dyDescent="0.25">
      <c r="H582" s="683"/>
    </row>
    <row r="583" spans="8:8" ht="15.75" customHeight="1" x14ac:dyDescent="0.25">
      <c r="H583" s="683"/>
    </row>
    <row r="584" spans="8:8" ht="15.75" customHeight="1" x14ac:dyDescent="0.25">
      <c r="H584" s="683"/>
    </row>
    <row r="585" spans="8:8" ht="15.75" customHeight="1" x14ac:dyDescent="0.25">
      <c r="H585" s="683"/>
    </row>
    <row r="586" spans="8:8" ht="15.75" customHeight="1" x14ac:dyDescent="0.25">
      <c r="H586" s="683"/>
    </row>
    <row r="587" spans="8:8" ht="15.75" customHeight="1" x14ac:dyDescent="0.25">
      <c r="H587" s="683"/>
    </row>
    <row r="588" spans="8:8" ht="15.75" customHeight="1" x14ac:dyDescent="0.25">
      <c r="H588" s="683"/>
    </row>
    <row r="589" spans="8:8" ht="15.75" customHeight="1" x14ac:dyDescent="0.25">
      <c r="H589" s="683"/>
    </row>
    <row r="590" spans="8:8" ht="15.75" customHeight="1" x14ac:dyDescent="0.25">
      <c r="H590" s="683"/>
    </row>
    <row r="591" spans="8:8" ht="15.75" customHeight="1" x14ac:dyDescent="0.25">
      <c r="H591" s="683"/>
    </row>
    <row r="592" spans="8:8" ht="15.75" customHeight="1" x14ac:dyDescent="0.25">
      <c r="H592" s="683"/>
    </row>
    <row r="593" spans="8:8" ht="15.75" customHeight="1" x14ac:dyDescent="0.25">
      <c r="H593" s="683"/>
    </row>
    <row r="594" spans="8:8" ht="15.75" customHeight="1" x14ac:dyDescent="0.25">
      <c r="H594" s="683"/>
    </row>
    <row r="595" spans="8:8" ht="15.75" customHeight="1" x14ac:dyDescent="0.25">
      <c r="H595" s="683"/>
    </row>
    <row r="596" spans="8:8" ht="15.75" customHeight="1" x14ac:dyDescent="0.25">
      <c r="H596" s="683"/>
    </row>
    <row r="597" spans="8:8" ht="15.75" customHeight="1" x14ac:dyDescent="0.25">
      <c r="H597" s="683"/>
    </row>
    <row r="598" spans="8:8" ht="15.75" customHeight="1" x14ac:dyDescent="0.25">
      <c r="H598" s="683"/>
    </row>
    <row r="599" spans="8:8" ht="15.75" customHeight="1" x14ac:dyDescent="0.25">
      <c r="H599" s="683"/>
    </row>
    <row r="600" spans="8:8" ht="15.75" customHeight="1" x14ac:dyDescent="0.25">
      <c r="H600" s="683"/>
    </row>
    <row r="601" spans="8:8" ht="15.75" customHeight="1" x14ac:dyDescent="0.25">
      <c r="H601" s="683"/>
    </row>
    <row r="602" spans="8:8" ht="15.75" customHeight="1" x14ac:dyDescent="0.25">
      <c r="H602" s="683"/>
    </row>
    <row r="603" spans="8:8" ht="15.75" customHeight="1" x14ac:dyDescent="0.25">
      <c r="H603" s="683"/>
    </row>
    <row r="604" spans="8:8" ht="15.75" customHeight="1" x14ac:dyDescent="0.25">
      <c r="H604" s="683"/>
    </row>
    <row r="605" spans="8:8" ht="15.75" customHeight="1" x14ac:dyDescent="0.25">
      <c r="H605" s="683"/>
    </row>
    <row r="606" spans="8:8" ht="15.75" customHeight="1" x14ac:dyDescent="0.25">
      <c r="H606" s="683"/>
    </row>
    <row r="607" spans="8:8" ht="15.75" customHeight="1" x14ac:dyDescent="0.25">
      <c r="H607" s="683"/>
    </row>
    <row r="608" spans="8:8" ht="15.75" customHeight="1" x14ac:dyDescent="0.25">
      <c r="H608" s="683"/>
    </row>
    <row r="609" spans="8:8" ht="15.75" customHeight="1" x14ac:dyDescent="0.25">
      <c r="H609" s="683"/>
    </row>
    <row r="610" spans="8:8" ht="15.75" customHeight="1" x14ac:dyDescent="0.25">
      <c r="H610" s="683"/>
    </row>
    <row r="611" spans="8:8" ht="15.75" customHeight="1" x14ac:dyDescent="0.25">
      <c r="H611" s="683"/>
    </row>
    <row r="612" spans="8:8" ht="15.75" customHeight="1" x14ac:dyDescent="0.25">
      <c r="H612" s="683"/>
    </row>
    <row r="613" spans="8:8" ht="15.75" customHeight="1" x14ac:dyDescent="0.25">
      <c r="H613" s="683"/>
    </row>
    <row r="614" spans="8:8" ht="15.75" customHeight="1" x14ac:dyDescent="0.25">
      <c r="H614" s="683"/>
    </row>
    <row r="615" spans="8:8" ht="15.75" customHeight="1" x14ac:dyDescent="0.25">
      <c r="H615" s="683"/>
    </row>
    <row r="616" spans="8:8" ht="15.75" customHeight="1" x14ac:dyDescent="0.25">
      <c r="H616" s="683"/>
    </row>
    <row r="617" spans="8:8" ht="15.75" customHeight="1" x14ac:dyDescent="0.25">
      <c r="H617" s="683"/>
    </row>
    <row r="618" spans="8:8" ht="15.75" customHeight="1" x14ac:dyDescent="0.25">
      <c r="H618" s="683"/>
    </row>
    <row r="619" spans="8:8" ht="15.75" customHeight="1" x14ac:dyDescent="0.25">
      <c r="H619" s="683"/>
    </row>
    <row r="620" spans="8:8" ht="15.75" customHeight="1" x14ac:dyDescent="0.25">
      <c r="H620" s="683"/>
    </row>
    <row r="621" spans="8:8" ht="15.75" customHeight="1" x14ac:dyDescent="0.25">
      <c r="H621" s="683"/>
    </row>
    <row r="622" spans="8:8" ht="15.75" customHeight="1" x14ac:dyDescent="0.25">
      <c r="H622" s="683"/>
    </row>
    <row r="623" spans="8:8" ht="15.75" customHeight="1" x14ac:dyDescent="0.25">
      <c r="H623" s="683"/>
    </row>
    <row r="624" spans="8:8" ht="15.75" customHeight="1" x14ac:dyDescent="0.25">
      <c r="H624" s="683"/>
    </row>
    <row r="625" spans="8:8" ht="15.75" customHeight="1" x14ac:dyDescent="0.25">
      <c r="H625" s="683"/>
    </row>
    <row r="626" spans="8:8" ht="15.75" customHeight="1" x14ac:dyDescent="0.25">
      <c r="H626" s="683"/>
    </row>
    <row r="627" spans="8:8" ht="15.75" customHeight="1" x14ac:dyDescent="0.25">
      <c r="H627" s="683"/>
    </row>
    <row r="628" spans="8:8" ht="15.75" customHeight="1" x14ac:dyDescent="0.25">
      <c r="H628" s="683"/>
    </row>
    <row r="629" spans="8:8" ht="15.75" customHeight="1" x14ac:dyDescent="0.25">
      <c r="H629" s="683"/>
    </row>
    <row r="630" spans="8:8" ht="15.75" customHeight="1" x14ac:dyDescent="0.25">
      <c r="H630" s="683"/>
    </row>
    <row r="631" spans="8:8" ht="15.75" customHeight="1" x14ac:dyDescent="0.25">
      <c r="H631" s="683"/>
    </row>
    <row r="632" spans="8:8" ht="15.75" customHeight="1" x14ac:dyDescent="0.25">
      <c r="H632" s="683"/>
    </row>
    <row r="633" spans="8:8" ht="15.75" customHeight="1" x14ac:dyDescent="0.25">
      <c r="H633" s="683"/>
    </row>
    <row r="634" spans="8:8" ht="15.75" customHeight="1" x14ac:dyDescent="0.25">
      <c r="H634" s="683"/>
    </row>
    <row r="635" spans="8:8" ht="15.75" customHeight="1" x14ac:dyDescent="0.25">
      <c r="H635" s="683"/>
    </row>
    <row r="636" spans="8:8" ht="15.75" customHeight="1" x14ac:dyDescent="0.25">
      <c r="H636" s="683"/>
    </row>
    <row r="637" spans="8:8" ht="15.75" customHeight="1" x14ac:dyDescent="0.25">
      <c r="H637" s="683"/>
    </row>
    <row r="638" spans="8:8" ht="15.75" customHeight="1" x14ac:dyDescent="0.25">
      <c r="H638" s="683"/>
    </row>
    <row r="639" spans="8:8" ht="15.75" customHeight="1" x14ac:dyDescent="0.25">
      <c r="H639" s="683"/>
    </row>
    <row r="640" spans="8:8" ht="15.75" customHeight="1" x14ac:dyDescent="0.25">
      <c r="H640" s="683"/>
    </row>
    <row r="641" spans="8:8" ht="15.75" customHeight="1" x14ac:dyDescent="0.25">
      <c r="H641" s="683"/>
    </row>
    <row r="642" spans="8:8" ht="15.75" customHeight="1" x14ac:dyDescent="0.25">
      <c r="H642" s="683"/>
    </row>
    <row r="643" spans="8:8" ht="15.75" customHeight="1" x14ac:dyDescent="0.25">
      <c r="H643" s="683"/>
    </row>
    <row r="644" spans="8:8" ht="15.75" customHeight="1" x14ac:dyDescent="0.25">
      <c r="H644" s="683"/>
    </row>
    <row r="645" spans="8:8" ht="15.75" customHeight="1" x14ac:dyDescent="0.25">
      <c r="H645" s="683"/>
    </row>
    <row r="646" spans="8:8" ht="15.75" customHeight="1" x14ac:dyDescent="0.25">
      <c r="H646" s="683"/>
    </row>
    <row r="647" spans="8:8" ht="15.75" customHeight="1" x14ac:dyDescent="0.25">
      <c r="H647" s="683"/>
    </row>
    <row r="648" spans="8:8" ht="15.75" customHeight="1" x14ac:dyDescent="0.25">
      <c r="H648" s="683"/>
    </row>
    <row r="649" spans="8:8" ht="15.75" customHeight="1" x14ac:dyDescent="0.25">
      <c r="H649" s="683"/>
    </row>
    <row r="650" spans="8:8" ht="15.75" customHeight="1" x14ac:dyDescent="0.25">
      <c r="H650" s="683"/>
    </row>
    <row r="651" spans="8:8" ht="15.75" customHeight="1" x14ac:dyDescent="0.25">
      <c r="H651" s="683"/>
    </row>
    <row r="652" spans="8:8" ht="15.75" customHeight="1" x14ac:dyDescent="0.25">
      <c r="H652" s="683"/>
    </row>
    <row r="653" spans="8:8" ht="15.75" customHeight="1" x14ac:dyDescent="0.25">
      <c r="H653" s="683"/>
    </row>
    <row r="654" spans="8:8" ht="15.75" customHeight="1" x14ac:dyDescent="0.25">
      <c r="H654" s="683"/>
    </row>
    <row r="655" spans="8:8" ht="15.75" customHeight="1" x14ac:dyDescent="0.25">
      <c r="H655" s="683"/>
    </row>
    <row r="656" spans="8:8" ht="15.75" customHeight="1" x14ac:dyDescent="0.25">
      <c r="H656" s="683"/>
    </row>
    <row r="657" spans="8:8" ht="15.75" customHeight="1" x14ac:dyDescent="0.25">
      <c r="H657" s="683"/>
    </row>
    <row r="658" spans="8:8" ht="15.75" customHeight="1" x14ac:dyDescent="0.25">
      <c r="H658" s="683"/>
    </row>
    <row r="659" spans="8:8" ht="15.75" customHeight="1" x14ac:dyDescent="0.25">
      <c r="H659" s="683"/>
    </row>
    <row r="660" spans="8:8" ht="15.75" customHeight="1" x14ac:dyDescent="0.25">
      <c r="H660" s="683"/>
    </row>
    <row r="661" spans="8:8" ht="15.75" customHeight="1" x14ac:dyDescent="0.25">
      <c r="H661" s="683"/>
    </row>
    <row r="662" spans="8:8" ht="15.75" customHeight="1" x14ac:dyDescent="0.25">
      <c r="H662" s="683"/>
    </row>
    <row r="663" spans="8:8" ht="15.75" customHeight="1" x14ac:dyDescent="0.25">
      <c r="H663" s="683"/>
    </row>
    <row r="664" spans="8:8" ht="15.75" customHeight="1" x14ac:dyDescent="0.25">
      <c r="H664" s="683"/>
    </row>
    <row r="665" spans="8:8" ht="15.75" customHeight="1" x14ac:dyDescent="0.25">
      <c r="H665" s="683"/>
    </row>
    <row r="666" spans="8:8" ht="15.75" customHeight="1" x14ac:dyDescent="0.25">
      <c r="H666" s="683"/>
    </row>
    <row r="667" spans="8:8" ht="15.75" customHeight="1" x14ac:dyDescent="0.25">
      <c r="H667" s="683"/>
    </row>
    <row r="668" spans="8:8" ht="15.75" customHeight="1" x14ac:dyDescent="0.25">
      <c r="H668" s="683"/>
    </row>
    <row r="669" spans="8:8" ht="15.75" customHeight="1" x14ac:dyDescent="0.25">
      <c r="H669" s="683"/>
    </row>
    <row r="670" spans="8:8" ht="15.75" customHeight="1" x14ac:dyDescent="0.25">
      <c r="H670" s="683"/>
    </row>
    <row r="671" spans="8:8" ht="15.75" customHeight="1" x14ac:dyDescent="0.25">
      <c r="H671" s="683"/>
    </row>
    <row r="672" spans="8:8" ht="15.75" customHeight="1" x14ac:dyDescent="0.25">
      <c r="H672" s="683"/>
    </row>
    <row r="673" spans="8:8" ht="15.75" customHeight="1" x14ac:dyDescent="0.25">
      <c r="H673" s="683"/>
    </row>
    <row r="674" spans="8:8" ht="15.75" customHeight="1" x14ac:dyDescent="0.25">
      <c r="H674" s="683"/>
    </row>
    <row r="675" spans="8:8" ht="15.75" customHeight="1" x14ac:dyDescent="0.25">
      <c r="H675" s="683"/>
    </row>
    <row r="676" spans="8:8" ht="15.75" customHeight="1" x14ac:dyDescent="0.25">
      <c r="H676" s="683"/>
    </row>
    <row r="677" spans="8:8" ht="15.75" customHeight="1" x14ac:dyDescent="0.25">
      <c r="H677" s="683"/>
    </row>
    <row r="678" spans="8:8" ht="15.75" customHeight="1" x14ac:dyDescent="0.25">
      <c r="H678" s="683"/>
    </row>
    <row r="679" spans="8:8" ht="15.75" customHeight="1" x14ac:dyDescent="0.25">
      <c r="H679" s="683"/>
    </row>
    <row r="680" spans="8:8" ht="15.75" customHeight="1" x14ac:dyDescent="0.25">
      <c r="H680" s="683"/>
    </row>
    <row r="681" spans="8:8" ht="15.75" customHeight="1" x14ac:dyDescent="0.25">
      <c r="H681" s="683"/>
    </row>
    <row r="682" spans="8:8" ht="15.75" customHeight="1" x14ac:dyDescent="0.25">
      <c r="H682" s="683"/>
    </row>
    <row r="683" spans="8:8" ht="15.75" customHeight="1" x14ac:dyDescent="0.25">
      <c r="H683" s="683"/>
    </row>
    <row r="684" spans="8:8" ht="15.75" customHeight="1" x14ac:dyDescent="0.25">
      <c r="H684" s="683"/>
    </row>
    <row r="685" spans="8:8" ht="15.75" customHeight="1" x14ac:dyDescent="0.25">
      <c r="H685" s="683"/>
    </row>
    <row r="686" spans="8:8" ht="15.75" customHeight="1" x14ac:dyDescent="0.25">
      <c r="H686" s="683"/>
    </row>
    <row r="687" spans="8:8" ht="15.75" customHeight="1" x14ac:dyDescent="0.25">
      <c r="H687" s="683"/>
    </row>
    <row r="688" spans="8:8" ht="15.75" customHeight="1" x14ac:dyDescent="0.25">
      <c r="H688" s="683"/>
    </row>
    <row r="689" spans="8:8" ht="15.75" customHeight="1" x14ac:dyDescent="0.25">
      <c r="H689" s="683"/>
    </row>
    <row r="690" spans="8:8" ht="15.75" customHeight="1" x14ac:dyDescent="0.25">
      <c r="H690" s="683"/>
    </row>
    <row r="691" spans="8:8" ht="15.75" customHeight="1" x14ac:dyDescent="0.25">
      <c r="H691" s="683"/>
    </row>
    <row r="692" spans="8:8" ht="15.75" customHeight="1" x14ac:dyDescent="0.25">
      <c r="H692" s="683"/>
    </row>
    <row r="693" spans="8:8" ht="15.75" customHeight="1" x14ac:dyDescent="0.25">
      <c r="H693" s="683"/>
    </row>
    <row r="694" spans="8:8" ht="15.75" customHeight="1" x14ac:dyDescent="0.25">
      <c r="H694" s="683"/>
    </row>
    <row r="695" spans="8:8" ht="15.75" customHeight="1" x14ac:dyDescent="0.25">
      <c r="H695" s="683"/>
    </row>
    <row r="696" spans="8:8" ht="15.75" customHeight="1" x14ac:dyDescent="0.25">
      <c r="H696" s="683"/>
    </row>
    <row r="697" spans="8:8" ht="15.75" customHeight="1" x14ac:dyDescent="0.25">
      <c r="H697" s="683"/>
    </row>
    <row r="698" spans="8:8" ht="15.75" customHeight="1" x14ac:dyDescent="0.25">
      <c r="H698" s="683"/>
    </row>
    <row r="699" spans="8:8" ht="15.75" customHeight="1" x14ac:dyDescent="0.25">
      <c r="H699" s="683"/>
    </row>
    <row r="700" spans="8:8" ht="15.75" customHeight="1" x14ac:dyDescent="0.25">
      <c r="H700" s="683"/>
    </row>
    <row r="701" spans="8:8" ht="15.75" customHeight="1" x14ac:dyDescent="0.25">
      <c r="H701" s="683"/>
    </row>
    <row r="702" spans="8:8" ht="15.75" customHeight="1" x14ac:dyDescent="0.25">
      <c r="H702" s="683"/>
    </row>
    <row r="703" spans="8:8" ht="15.75" customHeight="1" x14ac:dyDescent="0.25">
      <c r="H703" s="683"/>
    </row>
    <row r="704" spans="8:8" ht="15.75" customHeight="1" x14ac:dyDescent="0.25">
      <c r="H704" s="683"/>
    </row>
    <row r="705" spans="8:8" ht="15.75" customHeight="1" x14ac:dyDescent="0.25">
      <c r="H705" s="683"/>
    </row>
    <row r="706" spans="8:8" ht="15.75" customHeight="1" x14ac:dyDescent="0.25">
      <c r="H706" s="683"/>
    </row>
    <row r="707" spans="8:8" ht="15.75" customHeight="1" x14ac:dyDescent="0.25">
      <c r="H707" s="683"/>
    </row>
    <row r="708" spans="8:8" ht="15.75" customHeight="1" x14ac:dyDescent="0.25">
      <c r="H708" s="683"/>
    </row>
    <row r="709" spans="8:8" ht="15.75" customHeight="1" x14ac:dyDescent="0.25">
      <c r="H709" s="683"/>
    </row>
    <row r="710" spans="8:8" ht="15.75" customHeight="1" x14ac:dyDescent="0.25">
      <c r="H710" s="683"/>
    </row>
    <row r="711" spans="8:8" ht="15.75" customHeight="1" x14ac:dyDescent="0.25">
      <c r="H711" s="683"/>
    </row>
    <row r="712" spans="8:8" ht="15.75" customHeight="1" x14ac:dyDescent="0.25">
      <c r="H712" s="683"/>
    </row>
    <row r="713" spans="8:8" ht="15.75" customHeight="1" x14ac:dyDescent="0.25">
      <c r="H713" s="683"/>
    </row>
    <row r="714" spans="8:8" ht="15.75" customHeight="1" x14ac:dyDescent="0.25">
      <c r="H714" s="683"/>
    </row>
    <row r="715" spans="8:8" ht="15.75" customHeight="1" x14ac:dyDescent="0.25">
      <c r="H715" s="683"/>
    </row>
    <row r="716" spans="8:8" ht="15.75" customHeight="1" x14ac:dyDescent="0.25">
      <c r="H716" s="683"/>
    </row>
    <row r="717" spans="8:8" ht="15.75" customHeight="1" x14ac:dyDescent="0.25">
      <c r="H717" s="683"/>
    </row>
    <row r="718" spans="8:8" ht="15.75" customHeight="1" x14ac:dyDescent="0.25">
      <c r="H718" s="683"/>
    </row>
    <row r="719" spans="8:8" ht="15.75" customHeight="1" x14ac:dyDescent="0.25">
      <c r="H719" s="683"/>
    </row>
    <row r="720" spans="8:8" ht="15.75" customHeight="1" x14ac:dyDescent="0.25">
      <c r="H720" s="683"/>
    </row>
    <row r="721" spans="8:8" ht="15.75" customHeight="1" x14ac:dyDescent="0.25">
      <c r="H721" s="683"/>
    </row>
    <row r="722" spans="8:8" ht="15.75" customHeight="1" x14ac:dyDescent="0.25">
      <c r="H722" s="683"/>
    </row>
    <row r="723" spans="8:8" ht="15.75" customHeight="1" x14ac:dyDescent="0.25">
      <c r="H723" s="683"/>
    </row>
    <row r="724" spans="8:8" ht="15.75" customHeight="1" x14ac:dyDescent="0.25">
      <c r="H724" s="683"/>
    </row>
    <row r="725" spans="8:8" ht="15.75" customHeight="1" x14ac:dyDescent="0.25">
      <c r="H725" s="683"/>
    </row>
    <row r="726" spans="8:8" ht="15.75" customHeight="1" x14ac:dyDescent="0.25">
      <c r="H726" s="683"/>
    </row>
    <row r="727" spans="8:8" ht="15.75" customHeight="1" x14ac:dyDescent="0.25">
      <c r="H727" s="683"/>
    </row>
    <row r="728" spans="8:8" ht="15.75" customHeight="1" x14ac:dyDescent="0.25">
      <c r="H728" s="683"/>
    </row>
    <row r="729" spans="8:8" ht="15.75" customHeight="1" x14ac:dyDescent="0.25">
      <c r="H729" s="683"/>
    </row>
    <row r="730" spans="8:8" ht="15.75" customHeight="1" x14ac:dyDescent="0.25">
      <c r="H730" s="683"/>
    </row>
    <row r="731" spans="8:8" ht="15.75" customHeight="1" x14ac:dyDescent="0.25">
      <c r="H731" s="683"/>
    </row>
    <row r="732" spans="8:8" ht="15.75" customHeight="1" x14ac:dyDescent="0.25">
      <c r="H732" s="683"/>
    </row>
    <row r="733" spans="8:8" ht="15.75" customHeight="1" x14ac:dyDescent="0.25">
      <c r="H733" s="683"/>
    </row>
    <row r="734" spans="8:8" ht="15.75" customHeight="1" x14ac:dyDescent="0.25">
      <c r="H734" s="683"/>
    </row>
    <row r="735" spans="8:8" ht="15.75" customHeight="1" x14ac:dyDescent="0.25">
      <c r="H735" s="683"/>
    </row>
    <row r="736" spans="8:8" ht="15.75" customHeight="1" x14ac:dyDescent="0.25">
      <c r="H736" s="683"/>
    </row>
    <row r="737" spans="8:8" ht="15.75" customHeight="1" x14ac:dyDescent="0.25">
      <c r="H737" s="683"/>
    </row>
    <row r="738" spans="8:8" ht="15.75" customHeight="1" x14ac:dyDescent="0.25">
      <c r="H738" s="683"/>
    </row>
    <row r="739" spans="8:8" ht="15.75" customHeight="1" x14ac:dyDescent="0.25">
      <c r="H739" s="683"/>
    </row>
    <row r="740" spans="8:8" ht="15.75" customHeight="1" x14ac:dyDescent="0.25">
      <c r="H740" s="683"/>
    </row>
    <row r="741" spans="8:8" ht="15.75" customHeight="1" x14ac:dyDescent="0.25">
      <c r="H741" s="683"/>
    </row>
    <row r="742" spans="8:8" ht="15.75" customHeight="1" x14ac:dyDescent="0.25">
      <c r="H742" s="683"/>
    </row>
    <row r="743" spans="8:8" ht="15.75" customHeight="1" x14ac:dyDescent="0.25">
      <c r="H743" s="683"/>
    </row>
    <row r="744" spans="8:8" ht="15.75" customHeight="1" x14ac:dyDescent="0.25">
      <c r="H744" s="683"/>
    </row>
    <row r="745" spans="8:8" ht="15.75" customHeight="1" x14ac:dyDescent="0.25">
      <c r="H745" s="683"/>
    </row>
    <row r="746" spans="8:8" ht="15.75" customHeight="1" x14ac:dyDescent="0.25">
      <c r="H746" s="683"/>
    </row>
    <row r="747" spans="8:8" ht="15.75" customHeight="1" x14ac:dyDescent="0.25">
      <c r="H747" s="683"/>
    </row>
    <row r="748" spans="8:8" ht="15.75" customHeight="1" x14ac:dyDescent="0.25">
      <c r="H748" s="683"/>
    </row>
    <row r="749" spans="8:8" ht="15.75" customHeight="1" x14ac:dyDescent="0.25">
      <c r="H749" s="683"/>
    </row>
    <row r="750" spans="8:8" ht="15.75" customHeight="1" x14ac:dyDescent="0.25">
      <c r="H750" s="683"/>
    </row>
    <row r="751" spans="8:8" ht="15.75" customHeight="1" x14ac:dyDescent="0.25">
      <c r="H751" s="683"/>
    </row>
    <row r="752" spans="8:8" ht="15.75" customHeight="1" x14ac:dyDescent="0.25">
      <c r="H752" s="683"/>
    </row>
    <row r="753" spans="8:8" ht="15.75" customHeight="1" x14ac:dyDescent="0.25">
      <c r="H753" s="683"/>
    </row>
    <row r="754" spans="8:8" ht="15.75" customHeight="1" x14ac:dyDescent="0.25">
      <c r="H754" s="683"/>
    </row>
    <row r="755" spans="8:8" ht="15.75" customHeight="1" x14ac:dyDescent="0.25">
      <c r="H755" s="683"/>
    </row>
    <row r="756" spans="8:8" ht="15.75" customHeight="1" x14ac:dyDescent="0.25">
      <c r="H756" s="683"/>
    </row>
    <row r="757" spans="8:8" ht="15.75" customHeight="1" x14ac:dyDescent="0.25">
      <c r="H757" s="683"/>
    </row>
    <row r="758" spans="8:8" ht="15.75" customHeight="1" x14ac:dyDescent="0.25">
      <c r="H758" s="683"/>
    </row>
    <row r="759" spans="8:8" ht="15.75" customHeight="1" x14ac:dyDescent="0.25">
      <c r="H759" s="683"/>
    </row>
    <row r="760" spans="8:8" ht="15.75" customHeight="1" x14ac:dyDescent="0.25">
      <c r="H760" s="683"/>
    </row>
    <row r="761" spans="8:8" ht="15.75" customHeight="1" x14ac:dyDescent="0.25">
      <c r="H761" s="683"/>
    </row>
    <row r="762" spans="8:8" ht="15.75" customHeight="1" x14ac:dyDescent="0.25">
      <c r="H762" s="683"/>
    </row>
    <row r="763" spans="8:8" ht="15.75" customHeight="1" x14ac:dyDescent="0.25">
      <c r="H763" s="683"/>
    </row>
    <row r="764" spans="8:8" ht="15.75" customHeight="1" x14ac:dyDescent="0.25">
      <c r="H764" s="683"/>
    </row>
    <row r="765" spans="8:8" ht="15.75" customHeight="1" x14ac:dyDescent="0.25">
      <c r="H765" s="683"/>
    </row>
    <row r="766" spans="8:8" ht="15.75" customHeight="1" x14ac:dyDescent="0.25">
      <c r="H766" s="683"/>
    </row>
    <row r="767" spans="8:8" ht="15.75" customHeight="1" x14ac:dyDescent="0.25">
      <c r="H767" s="683"/>
    </row>
    <row r="768" spans="8:8" ht="15.75" customHeight="1" x14ac:dyDescent="0.25">
      <c r="H768" s="683"/>
    </row>
    <row r="769" spans="8:8" ht="15.75" customHeight="1" x14ac:dyDescent="0.25">
      <c r="H769" s="683"/>
    </row>
    <row r="770" spans="8:8" ht="15.75" customHeight="1" x14ac:dyDescent="0.25">
      <c r="H770" s="683"/>
    </row>
    <row r="771" spans="8:8" ht="15.75" customHeight="1" x14ac:dyDescent="0.25">
      <c r="H771" s="683"/>
    </row>
    <row r="772" spans="8:8" ht="15.75" customHeight="1" x14ac:dyDescent="0.25">
      <c r="H772" s="683"/>
    </row>
    <row r="773" spans="8:8" ht="15.75" customHeight="1" x14ac:dyDescent="0.25">
      <c r="H773" s="683"/>
    </row>
    <row r="774" spans="8:8" ht="15.75" customHeight="1" x14ac:dyDescent="0.25">
      <c r="H774" s="683"/>
    </row>
    <row r="775" spans="8:8" ht="15.75" customHeight="1" x14ac:dyDescent="0.25">
      <c r="H775" s="683"/>
    </row>
    <row r="776" spans="8:8" ht="15.75" customHeight="1" x14ac:dyDescent="0.25">
      <c r="H776" s="683"/>
    </row>
    <row r="777" spans="8:8" ht="15.75" customHeight="1" x14ac:dyDescent="0.25">
      <c r="H777" s="683"/>
    </row>
    <row r="778" spans="8:8" ht="15.75" customHeight="1" x14ac:dyDescent="0.25">
      <c r="H778" s="683"/>
    </row>
    <row r="779" spans="8:8" ht="15.75" customHeight="1" x14ac:dyDescent="0.25">
      <c r="H779" s="683"/>
    </row>
    <row r="780" spans="8:8" ht="15.75" customHeight="1" x14ac:dyDescent="0.25">
      <c r="H780" s="683"/>
    </row>
    <row r="781" spans="8:8" ht="15.75" customHeight="1" x14ac:dyDescent="0.25">
      <c r="H781" s="683"/>
    </row>
    <row r="782" spans="8:8" ht="15.75" customHeight="1" x14ac:dyDescent="0.25">
      <c r="H782" s="683"/>
    </row>
    <row r="783" spans="8:8" ht="15.75" customHeight="1" x14ac:dyDescent="0.25">
      <c r="H783" s="683"/>
    </row>
    <row r="784" spans="8:8" ht="15.75" customHeight="1" x14ac:dyDescent="0.25">
      <c r="H784" s="683"/>
    </row>
    <row r="785" spans="8:8" ht="15.75" customHeight="1" x14ac:dyDescent="0.25">
      <c r="H785" s="683"/>
    </row>
    <row r="786" spans="8:8" ht="15.75" customHeight="1" x14ac:dyDescent="0.25">
      <c r="H786" s="683"/>
    </row>
    <row r="787" spans="8:8" ht="15.75" customHeight="1" x14ac:dyDescent="0.25">
      <c r="H787" s="683"/>
    </row>
    <row r="788" spans="8:8" ht="15.75" customHeight="1" x14ac:dyDescent="0.25">
      <c r="H788" s="683"/>
    </row>
    <row r="789" spans="8:8" ht="15.75" customHeight="1" x14ac:dyDescent="0.25">
      <c r="H789" s="683"/>
    </row>
    <row r="790" spans="8:8" ht="15.75" customHeight="1" x14ac:dyDescent="0.25">
      <c r="H790" s="683"/>
    </row>
    <row r="791" spans="8:8" ht="15.75" customHeight="1" x14ac:dyDescent="0.25">
      <c r="H791" s="683"/>
    </row>
    <row r="792" spans="8:8" ht="15.75" customHeight="1" x14ac:dyDescent="0.25">
      <c r="H792" s="683"/>
    </row>
    <row r="793" spans="8:8" ht="15.75" customHeight="1" x14ac:dyDescent="0.25">
      <c r="H793" s="683"/>
    </row>
    <row r="794" spans="8:8" ht="15.75" customHeight="1" x14ac:dyDescent="0.25">
      <c r="H794" s="683"/>
    </row>
    <row r="795" spans="8:8" ht="15.75" customHeight="1" x14ac:dyDescent="0.25">
      <c r="H795" s="683"/>
    </row>
    <row r="796" spans="8:8" ht="15.75" customHeight="1" x14ac:dyDescent="0.25">
      <c r="H796" s="683"/>
    </row>
    <row r="797" spans="8:8" ht="15.75" customHeight="1" x14ac:dyDescent="0.25">
      <c r="H797" s="683"/>
    </row>
    <row r="798" spans="8:8" ht="15.75" customHeight="1" x14ac:dyDescent="0.25">
      <c r="H798" s="683"/>
    </row>
    <row r="799" spans="8:8" ht="15.75" customHeight="1" x14ac:dyDescent="0.25">
      <c r="H799" s="683"/>
    </row>
    <row r="800" spans="8:8" ht="15.75" customHeight="1" x14ac:dyDescent="0.25">
      <c r="H800" s="683"/>
    </row>
    <row r="801" spans="8:8" ht="15.75" customHeight="1" x14ac:dyDescent="0.25">
      <c r="H801" s="683"/>
    </row>
    <row r="802" spans="8:8" ht="15.75" customHeight="1" x14ac:dyDescent="0.25">
      <c r="H802" s="683"/>
    </row>
    <row r="803" spans="8:8" ht="15.75" customHeight="1" x14ac:dyDescent="0.25">
      <c r="H803" s="683"/>
    </row>
    <row r="804" spans="8:8" ht="15.75" customHeight="1" x14ac:dyDescent="0.25">
      <c r="H804" s="683"/>
    </row>
    <row r="805" spans="8:8" ht="15.75" customHeight="1" x14ac:dyDescent="0.25">
      <c r="H805" s="683"/>
    </row>
    <row r="806" spans="8:8" ht="15.75" customHeight="1" x14ac:dyDescent="0.25">
      <c r="H806" s="683"/>
    </row>
    <row r="807" spans="8:8" ht="15.75" customHeight="1" x14ac:dyDescent="0.25">
      <c r="H807" s="683"/>
    </row>
    <row r="808" spans="8:8" ht="15.75" customHeight="1" x14ac:dyDescent="0.25">
      <c r="H808" s="683"/>
    </row>
    <row r="809" spans="8:8" ht="15.75" customHeight="1" x14ac:dyDescent="0.25">
      <c r="H809" s="683"/>
    </row>
    <row r="810" spans="8:8" ht="15.75" customHeight="1" x14ac:dyDescent="0.25">
      <c r="H810" s="683"/>
    </row>
    <row r="811" spans="8:8" ht="15.75" customHeight="1" x14ac:dyDescent="0.25">
      <c r="H811" s="683"/>
    </row>
    <row r="812" spans="8:8" ht="15.75" customHeight="1" x14ac:dyDescent="0.25">
      <c r="H812" s="683"/>
    </row>
    <row r="813" spans="8:8" ht="15.75" customHeight="1" x14ac:dyDescent="0.25">
      <c r="H813" s="683"/>
    </row>
    <row r="814" spans="8:8" ht="15.75" customHeight="1" x14ac:dyDescent="0.25">
      <c r="H814" s="683"/>
    </row>
    <row r="815" spans="8:8" ht="15.75" customHeight="1" x14ac:dyDescent="0.25">
      <c r="H815" s="683"/>
    </row>
    <row r="816" spans="8:8" ht="15.75" customHeight="1" x14ac:dyDescent="0.25">
      <c r="H816" s="683"/>
    </row>
    <row r="817" spans="8:8" ht="15.75" customHeight="1" x14ac:dyDescent="0.25">
      <c r="H817" s="683"/>
    </row>
    <row r="818" spans="8:8" ht="15.75" customHeight="1" x14ac:dyDescent="0.25">
      <c r="H818" s="683"/>
    </row>
    <row r="819" spans="8:8" ht="15.75" customHeight="1" x14ac:dyDescent="0.25">
      <c r="H819" s="683"/>
    </row>
    <row r="820" spans="8:8" ht="15.75" customHeight="1" x14ac:dyDescent="0.25">
      <c r="H820" s="683"/>
    </row>
    <row r="821" spans="8:8" ht="15.75" customHeight="1" x14ac:dyDescent="0.25">
      <c r="H821" s="683"/>
    </row>
    <row r="822" spans="8:8" ht="15.75" customHeight="1" x14ac:dyDescent="0.25">
      <c r="H822" s="683"/>
    </row>
    <row r="823" spans="8:8" ht="15.75" customHeight="1" x14ac:dyDescent="0.25">
      <c r="H823" s="683"/>
    </row>
    <row r="824" spans="8:8" ht="15.75" customHeight="1" x14ac:dyDescent="0.25">
      <c r="H824" s="683"/>
    </row>
    <row r="825" spans="8:8" ht="15.75" customHeight="1" x14ac:dyDescent="0.25">
      <c r="H825" s="683"/>
    </row>
    <row r="826" spans="8:8" ht="15.75" customHeight="1" x14ac:dyDescent="0.25">
      <c r="H826" s="683"/>
    </row>
    <row r="827" spans="8:8" ht="15.75" customHeight="1" x14ac:dyDescent="0.25">
      <c r="H827" s="683"/>
    </row>
    <row r="828" spans="8:8" ht="15.75" customHeight="1" x14ac:dyDescent="0.25">
      <c r="H828" s="683"/>
    </row>
    <row r="829" spans="8:8" ht="15.75" customHeight="1" x14ac:dyDescent="0.25">
      <c r="H829" s="683"/>
    </row>
    <row r="830" spans="8:8" ht="15.75" customHeight="1" x14ac:dyDescent="0.25">
      <c r="H830" s="683"/>
    </row>
    <row r="831" spans="8:8" ht="15.75" customHeight="1" x14ac:dyDescent="0.25">
      <c r="H831" s="683"/>
    </row>
    <row r="832" spans="8:8" ht="15.75" customHeight="1" x14ac:dyDescent="0.25">
      <c r="H832" s="683"/>
    </row>
    <row r="833" spans="8:8" ht="15.75" customHeight="1" x14ac:dyDescent="0.25">
      <c r="H833" s="683"/>
    </row>
    <row r="834" spans="8:8" ht="15.75" customHeight="1" x14ac:dyDescent="0.25">
      <c r="H834" s="683"/>
    </row>
    <row r="835" spans="8:8" ht="15.75" customHeight="1" x14ac:dyDescent="0.25">
      <c r="H835" s="683"/>
    </row>
    <row r="836" spans="8:8" ht="15.75" customHeight="1" x14ac:dyDescent="0.25">
      <c r="H836" s="683"/>
    </row>
    <row r="837" spans="8:8" ht="15.75" customHeight="1" x14ac:dyDescent="0.25">
      <c r="H837" s="683"/>
    </row>
    <row r="838" spans="8:8" ht="15.75" customHeight="1" x14ac:dyDescent="0.25">
      <c r="H838" s="683"/>
    </row>
    <row r="839" spans="8:8" ht="15.75" customHeight="1" x14ac:dyDescent="0.25">
      <c r="H839" s="683"/>
    </row>
    <row r="840" spans="8:8" ht="15.75" customHeight="1" x14ac:dyDescent="0.25">
      <c r="H840" s="683"/>
    </row>
    <row r="841" spans="8:8" ht="15.75" customHeight="1" x14ac:dyDescent="0.25">
      <c r="H841" s="683"/>
    </row>
    <row r="842" spans="8:8" ht="15.75" customHeight="1" x14ac:dyDescent="0.25">
      <c r="H842" s="683"/>
    </row>
    <row r="843" spans="8:8" ht="15.75" customHeight="1" x14ac:dyDescent="0.25">
      <c r="H843" s="683"/>
    </row>
    <row r="844" spans="8:8" ht="15.75" customHeight="1" x14ac:dyDescent="0.25">
      <c r="H844" s="683"/>
    </row>
    <row r="845" spans="8:8" ht="15.75" customHeight="1" x14ac:dyDescent="0.25">
      <c r="H845" s="683"/>
    </row>
    <row r="846" spans="8:8" ht="15.75" customHeight="1" x14ac:dyDescent="0.25">
      <c r="H846" s="683"/>
    </row>
    <row r="847" spans="8:8" ht="15.75" customHeight="1" x14ac:dyDescent="0.25">
      <c r="H847" s="683"/>
    </row>
    <row r="848" spans="8:8" ht="15.75" customHeight="1" x14ac:dyDescent="0.25">
      <c r="H848" s="683"/>
    </row>
    <row r="849" spans="8:8" ht="15.75" customHeight="1" x14ac:dyDescent="0.25">
      <c r="H849" s="683"/>
    </row>
    <row r="850" spans="8:8" ht="15.75" customHeight="1" x14ac:dyDescent="0.25">
      <c r="H850" s="683"/>
    </row>
    <row r="851" spans="8:8" ht="15.75" customHeight="1" x14ac:dyDescent="0.25">
      <c r="H851" s="683"/>
    </row>
    <row r="852" spans="8:8" ht="15.75" customHeight="1" x14ac:dyDescent="0.25">
      <c r="H852" s="683"/>
    </row>
    <row r="853" spans="8:8" ht="15.75" customHeight="1" x14ac:dyDescent="0.25">
      <c r="H853" s="683"/>
    </row>
    <row r="854" spans="8:8" ht="15.75" customHeight="1" x14ac:dyDescent="0.25">
      <c r="H854" s="683"/>
    </row>
    <row r="855" spans="8:8" ht="15.75" customHeight="1" x14ac:dyDescent="0.25">
      <c r="H855" s="683"/>
    </row>
    <row r="856" spans="8:8" ht="15.75" customHeight="1" x14ac:dyDescent="0.25">
      <c r="H856" s="683"/>
    </row>
    <row r="857" spans="8:8" ht="15.75" customHeight="1" x14ac:dyDescent="0.25">
      <c r="H857" s="683"/>
    </row>
    <row r="858" spans="8:8" ht="15.75" customHeight="1" x14ac:dyDescent="0.25">
      <c r="H858" s="683"/>
    </row>
    <row r="859" spans="8:8" ht="15.75" customHeight="1" x14ac:dyDescent="0.25">
      <c r="H859" s="683"/>
    </row>
    <row r="860" spans="8:8" ht="15.75" customHeight="1" x14ac:dyDescent="0.25">
      <c r="H860" s="683"/>
    </row>
    <row r="861" spans="8:8" ht="15.75" customHeight="1" x14ac:dyDescent="0.25">
      <c r="H861" s="683"/>
    </row>
    <row r="862" spans="8:8" ht="15.75" customHeight="1" x14ac:dyDescent="0.25">
      <c r="H862" s="683"/>
    </row>
    <row r="863" spans="8:8" ht="15.75" customHeight="1" x14ac:dyDescent="0.25">
      <c r="H863" s="683"/>
    </row>
    <row r="864" spans="8:8" ht="15.75" customHeight="1" x14ac:dyDescent="0.25">
      <c r="H864" s="683"/>
    </row>
    <row r="865" spans="8:8" ht="15.75" customHeight="1" x14ac:dyDescent="0.25">
      <c r="H865" s="683"/>
    </row>
    <row r="866" spans="8:8" ht="15.75" customHeight="1" x14ac:dyDescent="0.25">
      <c r="H866" s="683"/>
    </row>
    <row r="867" spans="8:8" ht="15.75" customHeight="1" x14ac:dyDescent="0.25">
      <c r="H867" s="683"/>
    </row>
    <row r="868" spans="8:8" ht="15.75" customHeight="1" x14ac:dyDescent="0.25">
      <c r="H868" s="683"/>
    </row>
    <row r="869" spans="8:8" ht="15.75" customHeight="1" x14ac:dyDescent="0.25">
      <c r="H869" s="683"/>
    </row>
    <row r="870" spans="8:8" ht="15.75" customHeight="1" x14ac:dyDescent="0.25">
      <c r="H870" s="683"/>
    </row>
    <row r="871" spans="8:8" ht="15.75" customHeight="1" x14ac:dyDescent="0.25">
      <c r="H871" s="683"/>
    </row>
    <row r="872" spans="8:8" ht="15.75" customHeight="1" x14ac:dyDescent="0.25">
      <c r="H872" s="683"/>
    </row>
    <row r="873" spans="8:8" ht="15.75" customHeight="1" x14ac:dyDescent="0.25">
      <c r="H873" s="683"/>
    </row>
    <row r="874" spans="8:8" ht="15.75" customHeight="1" x14ac:dyDescent="0.25">
      <c r="H874" s="683"/>
    </row>
    <row r="875" spans="8:8" ht="15.75" customHeight="1" x14ac:dyDescent="0.25">
      <c r="H875" s="683"/>
    </row>
    <row r="876" spans="8:8" ht="15.75" customHeight="1" x14ac:dyDescent="0.25">
      <c r="H876" s="683"/>
    </row>
    <row r="877" spans="8:8" ht="15.75" customHeight="1" x14ac:dyDescent="0.25">
      <c r="H877" s="683"/>
    </row>
    <row r="878" spans="8:8" ht="15.75" customHeight="1" x14ac:dyDescent="0.25">
      <c r="H878" s="683"/>
    </row>
    <row r="879" spans="8:8" ht="15.75" customHeight="1" x14ac:dyDescent="0.25">
      <c r="H879" s="683"/>
    </row>
    <row r="880" spans="8:8" ht="15.75" customHeight="1" x14ac:dyDescent="0.25">
      <c r="H880" s="683"/>
    </row>
    <row r="881" spans="8:8" ht="15.75" customHeight="1" x14ac:dyDescent="0.25">
      <c r="H881" s="683"/>
    </row>
    <row r="882" spans="8:8" ht="15.75" customHeight="1" x14ac:dyDescent="0.25">
      <c r="H882" s="683"/>
    </row>
    <row r="883" spans="8:8" ht="15.75" customHeight="1" x14ac:dyDescent="0.25">
      <c r="H883" s="683"/>
    </row>
    <row r="884" spans="8:8" ht="15.75" customHeight="1" x14ac:dyDescent="0.25">
      <c r="H884" s="683"/>
    </row>
    <row r="885" spans="8:8" ht="15.75" customHeight="1" x14ac:dyDescent="0.25">
      <c r="H885" s="683"/>
    </row>
    <row r="886" spans="8:8" ht="15.75" customHeight="1" x14ac:dyDescent="0.25">
      <c r="H886" s="683"/>
    </row>
    <row r="887" spans="8:8" ht="15.75" customHeight="1" x14ac:dyDescent="0.25">
      <c r="H887" s="683"/>
    </row>
    <row r="888" spans="8:8" ht="15.75" customHeight="1" x14ac:dyDescent="0.25">
      <c r="H888" s="683"/>
    </row>
    <row r="889" spans="8:8" ht="15.75" customHeight="1" x14ac:dyDescent="0.25">
      <c r="H889" s="683"/>
    </row>
    <row r="890" spans="8:8" ht="15.75" customHeight="1" x14ac:dyDescent="0.25">
      <c r="H890" s="683"/>
    </row>
    <row r="891" spans="8:8" ht="15.75" customHeight="1" x14ac:dyDescent="0.25">
      <c r="H891" s="683"/>
    </row>
    <row r="892" spans="8:8" ht="15.75" customHeight="1" x14ac:dyDescent="0.25">
      <c r="H892" s="683"/>
    </row>
    <row r="893" spans="8:8" ht="15.75" customHeight="1" x14ac:dyDescent="0.25">
      <c r="H893" s="683"/>
    </row>
    <row r="894" spans="8:8" ht="15.75" customHeight="1" x14ac:dyDescent="0.25">
      <c r="H894" s="683"/>
    </row>
    <row r="895" spans="8:8" ht="15.75" customHeight="1" x14ac:dyDescent="0.25">
      <c r="H895" s="683"/>
    </row>
    <row r="896" spans="8:8" ht="15.75" customHeight="1" x14ac:dyDescent="0.25">
      <c r="H896" s="683"/>
    </row>
    <row r="897" spans="8:8" ht="15.75" customHeight="1" x14ac:dyDescent="0.25">
      <c r="H897" s="683"/>
    </row>
    <row r="898" spans="8:8" ht="15.75" customHeight="1" x14ac:dyDescent="0.25">
      <c r="H898" s="683"/>
    </row>
    <row r="899" spans="8:8" ht="15.75" customHeight="1" x14ac:dyDescent="0.25">
      <c r="H899" s="683"/>
    </row>
    <row r="900" spans="8:8" ht="15.75" customHeight="1" x14ac:dyDescent="0.25">
      <c r="H900" s="683"/>
    </row>
    <row r="901" spans="8:8" ht="15.75" customHeight="1" x14ac:dyDescent="0.25">
      <c r="H901" s="683"/>
    </row>
    <row r="902" spans="8:8" ht="15.75" customHeight="1" x14ac:dyDescent="0.25">
      <c r="H902" s="683"/>
    </row>
    <row r="903" spans="8:8" ht="15.75" customHeight="1" x14ac:dyDescent="0.25">
      <c r="H903" s="683"/>
    </row>
    <row r="904" spans="8:8" ht="15.75" customHeight="1" x14ac:dyDescent="0.25">
      <c r="H904" s="683"/>
    </row>
    <row r="905" spans="8:8" ht="15.75" customHeight="1" x14ac:dyDescent="0.25">
      <c r="H905" s="683"/>
    </row>
    <row r="906" spans="8:8" ht="15.75" customHeight="1" x14ac:dyDescent="0.25">
      <c r="H906" s="683"/>
    </row>
    <row r="907" spans="8:8" ht="15.75" customHeight="1" x14ac:dyDescent="0.25">
      <c r="H907" s="683"/>
    </row>
    <row r="908" spans="8:8" ht="15.75" customHeight="1" x14ac:dyDescent="0.25">
      <c r="H908" s="683"/>
    </row>
    <row r="909" spans="8:8" ht="15.75" customHeight="1" x14ac:dyDescent="0.25">
      <c r="H909" s="683"/>
    </row>
    <row r="910" spans="8:8" ht="15.75" customHeight="1" x14ac:dyDescent="0.25">
      <c r="H910" s="683"/>
    </row>
    <row r="911" spans="8:8" ht="15.75" customHeight="1" x14ac:dyDescent="0.25">
      <c r="H911" s="683"/>
    </row>
    <row r="912" spans="8:8" ht="15.75" customHeight="1" x14ac:dyDescent="0.25">
      <c r="H912" s="683"/>
    </row>
    <row r="913" spans="8:8" ht="15.75" customHeight="1" x14ac:dyDescent="0.25">
      <c r="H913" s="683"/>
    </row>
    <row r="914" spans="8:8" ht="15.75" customHeight="1" x14ac:dyDescent="0.25">
      <c r="H914" s="683"/>
    </row>
    <row r="915" spans="8:8" ht="15.75" customHeight="1" x14ac:dyDescent="0.25">
      <c r="H915" s="683"/>
    </row>
    <row r="916" spans="8:8" ht="15.75" customHeight="1" x14ac:dyDescent="0.25">
      <c r="H916" s="683"/>
    </row>
    <row r="917" spans="8:8" ht="15.75" customHeight="1" x14ac:dyDescent="0.25">
      <c r="H917" s="683"/>
    </row>
    <row r="918" spans="8:8" ht="15.75" customHeight="1" x14ac:dyDescent="0.25">
      <c r="H918" s="683"/>
    </row>
    <row r="919" spans="8:8" ht="15.75" customHeight="1" x14ac:dyDescent="0.25">
      <c r="H919" s="683"/>
    </row>
    <row r="920" spans="8:8" ht="15.75" customHeight="1" x14ac:dyDescent="0.25">
      <c r="H920" s="683"/>
    </row>
    <row r="921" spans="8:8" ht="15.75" customHeight="1" x14ac:dyDescent="0.25">
      <c r="H921" s="683"/>
    </row>
    <row r="922" spans="8:8" ht="15.75" customHeight="1" x14ac:dyDescent="0.25">
      <c r="H922" s="683"/>
    </row>
    <row r="923" spans="8:8" ht="15.75" customHeight="1" x14ac:dyDescent="0.25">
      <c r="H923" s="683"/>
    </row>
    <row r="924" spans="8:8" ht="15.75" customHeight="1" x14ac:dyDescent="0.25">
      <c r="H924" s="683"/>
    </row>
    <row r="925" spans="8:8" ht="15.75" customHeight="1" x14ac:dyDescent="0.25">
      <c r="H925" s="683"/>
    </row>
    <row r="926" spans="8:8" ht="15.75" customHeight="1" x14ac:dyDescent="0.25">
      <c r="H926" s="683"/>
    </row>
    <row r="927" spans="8:8" ht="15.75" customHeight="1" x14ac:dyDescent="0.25">
      <c r="H927" s="683"/>
    </row>
    <row r="928" spans="8:8" ht="15.75" customHeight="1" x14ac:dyDescent="0.25">
      <c r="H928" s="683"/>
    </row>
    <row r="929" spans="8:8" ht="15.75" customHeight="1" x14ac:dyDescent="0.25">
      <c r="H929" s="683"/>
    </row>
    <row r="930" spans="8:8" ht="15.75" customHeight="1" x14ac:dyDescent="0.25">
      <c r="H930" s="683"/>
    </row>
    <row r="931" spans="8:8" ht="15.75" customHeight="1" x14ac:dyDescent="0.25">
      <c r="H931" s="683"/>
    </row>
    <row r="932" spans="8:8" ht="15.75" customHeight="1" x14ac:dyDescent="0.25">
      <c r="H932" s="683"/>
    </row>
    <row r="933" spans="8:8" ht="15.75" customHeight="1" x14ac:dyDescent="0.25">
      <c r="H933" s="683"/>
    </row>
    <row r="934" spans="8:8" ht="15.75" customHeight="1" x14ac:dyDescent="0.25">
      <c r="H934" s="683"/>
    </row>
    <row r="935" spans="8:8" ht="15.75" customHeight="1" x14ac:dyDescent="0.25">
      <c r="H935" s="683"/>
    </row>
    <row r="936" spans="8:8" ht="15.75" customHeight="1" x14ac:dyDescent="0.25">
      <c r="H936" s="683"/>
    </row>
    <row r="937" spans="8:8" ht="15.75" customHeight="1" x14ac:dyDescent="0.25">
      <c r="H937" s="683"/>
    </row>
    <row r="938" spans="8:8" ht="15.75" customHeight="1" x14ac:dyDescent="0.25">
      <c r="H938" s="683"/>
    </row>
    <row r="939" spans="8:8" ht="15.75" customHeight="1" x14ac:dyDescent="0.25">
      <c r="H939" s="683"/>
    </row>
    <row r="940" spans="8:8" ht="15.75" customHeight="1" x14ac:dyDescent="0.25">
      <c r="H940" s="683"/>
    </row>
    <row r="941" spans="8:8" ht="15.75" customHeight="1" x14ac:dyDescent="0.25">
      <c r="H941" s="683"/>
    </row>
    <row r="942" spans="8:8" ht="15.75" customHeight="1" x14ac:dyDescent="0.25">
      <c r="H942" s="683"/>
    </row>
    <row r="943" spans="8:8" ht="15.75" customHeight="1" x14ac:dyDescent="0.25">
      <c r="H943" s="683"/>
    </row>
    <row r="944" spans="8:8" ht="15.75" customHeight="1" x14ac:dyDescent="0.25">
      <c r="H944" s="683"/>
    </row>
    <row r="945" spans="8:8" ht="15.75" customHeight="1" x14ac:dyDescent="0.25">
      <c r="H945" s="683"/>
    </row>
    <row r="946" spans="8:8" ht="15.75" customHeight="1" x14ac:dyDescent="0.25">
      <c r="H946" s="683"/>
    </row>
    <row r="947" spans="8:8" ht="15.75" customHeight="1" x14ac:dyDescent="0.25">
      <c r="H947" s="683"/>
    </row>
    <row r="948" spans="8:8" ht="15.75" customHeight="1" x14ac:dyDescent="0.25">
      <c r="H948" s="683"/>
    </row>
    <row r="949" spans="8:8" ht="15.75" customHeight="1" x14ac:dyDescent="0.25">
      <c r="H949" s="683"/>
    </row>
    <row r="950" spans="8:8" ht="15.75" customHeight="1" x14ac:dyDescent="0.25">
      <c r="H950" s="683"/>
    </row>
    <row r="951" spans="8:8" ht="15.75" customHeight="1" x14ac:dyDescent="0.25">
      <c r="H951" s="683"/>
    </row>
    <row r="952" spans="8:8" ht="15.75" customHeight="1" x14ac:dyDescent="0.25">
      <c r="H952" s="683"/>
    </row>
    <row r="953" spans="8:8" ht="15.75" customHeight="1" x14ac:dyDescent="0.25">
      <c r="H953" s="683"/>
    </row>
    <row r="954" spans="8:8" ht="15.75" customHeight="1" x14ac:dyDescent="0.25">
      <c r="H954" s="683"/>
    </row>
    <row r="955" spans="8:8" ht="15.75" customHeight="1" x14ac:dyDescent="0.25">
      <c r="H955" s="683"/>
    </row>
    <row r="956" spans="8:8" ht="15.75" customHeight="1" x14ac:dyDescent="0.25">
      <c r="H956" s="683"/>
    </row>
    <row r="957" spans="8:8" ht="15.75" customHeight="1" x14ac:dyDescent="0.25">
      <c r="H957" s="683"/>
    </row>
    <row r="958" spans="8:8" ht="15.75" customHeight="1" x14ac:dyDescent="0.25">
      <c r="H958" s="683"/>
    </row>
    <row r="959" spans="8:8" ht="15.75" customHeight="1" x14ac:dyDescent="0.25">
      <c r="H959" s="683"/>
    </row>
    <row r="960" spans="8:8" ht="15.75" customHeight="1" x14ac:dyDescent="0.25">
      <c r="H960" s="683"/>
    </row>
    <row r="961" spans="8:8" ht="15.75" customHeight="1" x14ac:dyDescent="0.25">
      <c r="H961" s="683"/>
    </row>
    <row r="962" spans="8:8" ht="15.75" customHeight="1" x14ac:dyDescent="0.25">
      <c r="H962" s="683"/>
    </row>
    <row r="963" spans="8:8" ht="15.75" customHeight="1" x14ac:dyDescent="0.25">
      <c r="H963" s="683"/>
    </row>
    <row r="964" spans="8:8" ht="15.75" customHeight="1" x14ac:dyDescent="0.25">
      <c r="H964" s="683"/>
    </row>
    <row r="965" spans="8:8" ht="15.75" customHeight="1" x14ac:dyDescent="0.25">
      <c r="H965" s="683"/>
    </row>
    <row r="966" spans="8:8" ht="15.75" customHeight="1" x14ac:dyDescent="0.25">
      <c r="H966" s="683"/>
    </row>
    <row r="967" spans="8:8" ht="15.75" customHeight="1" x14ac:dyDescent="0.25">
      <c r="H967" s="683"/>
    </row>
    <row r="968" spans="8:8" ht="15.75" customHeight="1" x14ac:dyDescent="0.25">
      <c r="H968" s="683"/>
    </row>
    <row r="969" spans="8:8" ht="15.75" customHeight="1" x14ac:dyDescent="0.25">
      <c r="H969" s="683"/>
    </row>
    <row r="970" spans="8:8" ht="15.75" customHeight="1" x14ac:dyDescent="0.25">
      <c r="H970" s="683"/>
    </row>
    <row r="971" spans="8:8" ht="15.75" customHeight="1" x14ac:dyDescent="0.25">
      <c r="H971" s="683"/>
    </row>
    <row r="972" spans="8:8" ht="15.75" customHeight="1" x14ac:dyDescent="0.25">
      <c r="H972" s="683"/>
    </row>
    <row r="973" spans="8:8" ht="15.75" customHeight="1" x14ac:dyDescent="0.25">
      <c r="H973" s="683"/>
    </row>
    <row r="974" spans="8:8" ht="15.75" customHeight="1" x14ac:dyDescent="0.25">
      <c r="H974" s="683"/>
    </row>
    <row r="975" spans="8:8" ht="15.75" customHeight="1" x14ac:dyDescent="0.25">
      <c r="H975" s="683"/>
    </row>
    <row r="976" spans="8:8" ht="15.75" customHeight="1" x14ac:dyDescent="0.25">
      <c r="H976" s="683"/>
    </row>
    <row r="977" spans="8:8" ht="15.75" customHeight="1" x14ac:dyDescent="0.25">
      <c r="H977" s="683"/>
    </row>
    <row r="978" spans="8:8" ht="15.75" customHeight="1" x14ac:dyDescent="0.25">
      <c r="H978" s="683"/>
    </row>
    <row r="979" spans="8:8" ht="15.75" customHeight="1" x14ac:dyDescent="0.25">
      <c r="H979" s="683"/>
    </row>
    <row r="980" spans="8:8" ht="15.75" customHeight="1" x14ac:dyDescent="0.25">
      <c r="H980" s="683"/>
    </row>
    <row r="981" spans="8:8" ht="15.75" customHeight="1" x14ac:dyDescent="0.25">
      <c r="H981" s="683"/>
    </row>
    <row r="982" spans="8:8" ht="15.75" customHeight="1" x14ac:dyDescent="0.25">
      <c r="H982" s="683"/>
    </row>
    <row r="983" spans="8:8" ht="15.75" customHeight="1" x14ac:dyDescent="0.25">
      <c r="H983" s="683"/>
    </row>
    <row r="984" spans="8:8" ht="15.75" customHeight="1" x14ac:dyDescent="0.25">
      <c r="H984" s="683"/>
    </row>
    <row r="985" spans="8:8" ht="15.75" customHeight="1" x14ac:dyDescent="0.25">
      <c r="H985" s="683"/>
    </row>
    <row r="986" spans="8:8" ht="15.75" customHeight="1" x14ac:dyDescent="0.25">
      <c r="H986" s="683"/>
    </row>
    <row r="987" spans="8:8" ht="15.75" customHeight="1" x14ac:dyDescent="0.25">
      <c r="H987" s="683"/>
    </row>
    <row r="988" spans="8:8" ht="15.75" customHeight="1" x14ac:dyDescent="0.25">
      <c r="H988" s="683"/>
    </row>
    <row r="989" spans="8:8" ht="15.75" customHeight="1" x14ac:dyDescent="0.25">
      <c r="H989" s="683"/>
    </row>
    <row r="990" spans="8:8" ht="15.75" customHeight="1" x14ac:dyDescent="0.25">
      <c r="H990" s="683"/>
    </row>
    <row r="991" spans="8:8" ht="15.75" customHeight="1" x14ac:dyDescent="0.25">
      <c r="H991" s="683"/>
    </row>
    <row r="992" spans="8:8" ht="15.75" customHeight="1" x14ac:dyDescent="0.25">
      <c r="H992" s="683"/>
    </row>
    <row r="993" spans="8:8" ht="15.75" customHeight="1" x14ac:dyDescent="0.25">
      <c r="H993" s="683"/>
    </row>
    <row r="994" spans="8:8" ht="15.75" customHeight="1" x14ac:dyDescent="0.25">
      <c r="H994" s="683"/>
    </row>
    <row r="995" spans="8:8" ht="15.75" customHeight="1" x14ac:dyDescent="0.25">
      <c r="H995" s="683"/>
    </row>
    <row r="996" spans="8:8" ht="15.75" customHeight="1" x14ac:dyDescent="0.25">
      <c r="H996" s="683"/>
    </row>
    <row r="997" spans="8:8" ht="15.75" customHeight="1" x14ac:dyDescent="0.25">
      <c r="H997" s="683"/>
    </row>
    <row r="998" spans="8:8" ht="15.75" customHeight="1" x14ac:dyDescent="0.25">
      <c r="H998" s="683"/>
    </row>
    <row r="999" spans="8:8" ht="15.75" customHeight="1" x14ac:dyDescent="0.25">
      <c r="H999" s="683"/>
    </row>
  </sheetData>
  <hyperlinks>
    <hyperlink ref="J2" location="'TỔNG HỢP'!A1" display="MỤC LỤC" xr:uid="{00000000-0004-0000-4400-000000000000}"/>
  </hyperlinks>
  <pageMargins left="0.7" right="0.7" top="0.75" bottom="0.75" header="0" footer="0"/>
  <pageSetup paperSize="9" fitToWidth="0" fitToHeight="0"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Z1014"/>
  <sheetViews>
    <sheetView tabSelected="1" workbookViewId="0">
      <selection activeCell="I15" sqref="I15"/>
    </sheetView>
  </sheetViews>
  <sheetFormatPr defaultColWidth="14" defaultRowHeight="15" customHeight="1" x14ac:dyDescent="0.25"/>
  <cols>
    <col min="1" max="1" width="6.5703125" customWidth="1"/>
    <col min="2" max="2" width="40" customWidth="1"/>
    <col min="3" max="3" width="14" customWidth="1"/>
    <col min="4" max="4" width="17" customWidth="1"/>
    <col min="5" max="5" width="11.140625" customWidth="1"/>
    <col min="6" max="6" width="15.140625" customWidth="1"/>
    <col min="7" max="7" width="20.42578125" customWidth="1"/>
    <col min="8" max="8" width="17.5703125" style="831" customWidth="1"/>
    <col min="9" max="9" width="19.85546875" customWidth="1"/>
    <col min="10" max="10" width="13.7109375" customWidth="1"/>
    <col min="11" max="26" width="8.7109375" customWidth="1"/>
  </cols>
  <sheetData>
    <row r="1" spans="1:26" x14ac:dyDescent="0.25">
      <c r="A1" s="296"/>
      <c r="B1" s="296"/>
      <c r="C1" s="296"/>
      <c r="D1" s="296"/>
      <c r="E1" s="296"/>
      <c r="F1" s="451"/>
      <c r="G1" s="296"/>
      <c r="H1" s="827"/>
      <c r="I1" s="301"/>
      <c r="J1" s="296"/>
      <c r="K1" s="296"/>
      <c r="L1" s="296"/>
      <c r="M1" s="296"/>
      <c r="N1" s="296"/>
      <c r="O1" s="296"/>
      <c r="P1" s="296"/>
      <c r="Q1" s="296"/>
      <c r="R1" s="296"/>
      <c r="S1" s="296"/>
      <c r="T1" s="296"/>
      <c r="U1" s="296"/>
      <c r="V1" s="296"/>
      <c r="W1" s="296"/>
      <c r="X1" s="296"/>
      <c r="Y1" s="296"/>
      <c r="Z1" s="296"/>
    </row>
    <row r="2" spans="1:26" ht="31.5" customHeight="1" x14ac:dyDescent="0.25">
      <c r="A2" s="246" t="s">
        <v>281</v>
      </c>
      <c r="B2" s="246" t="s">
        <v>282</v>
      </c>
      <c r="C2" s="247" t="s">
        <v>283</v>
      </c>
      <c r="D2" s="248" t="s">
        <v>417</v>
      </c>
      <c r="E2" s="249" t="s">
        <v>418</v>
      </c>
      <c r="F2" s="266" t="s">
        <v>1379</v>
      </c>
      <c r="G2" s="250" t="s">
        <v>420</v>
      </c>
      <c r="H2" s="828" t="s">
        <v>440</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54"/>
      <c r="B3" s="254" t="s">
        <v>189</v>
      </c>
      <c r="C3" s="255" t="s">
        <v>190</v>
      </c>
      <c r="D3" s="256">
        <f>VLOOKUP(C3,'TỔNG HỢP'!$C$4:$P$84,3,0)</f>
        <v>277000000</v>
      </c>
      <c r="E3" s="257"/>
      <c r="F3" s="487">
        <f>SUM(F4:F903)</f>
        <v>227930000</v>
      </c>
      <c r="G3" s="256">
        <f>D3-F3</f>
        <v>49070000</v>
      </c>
      <c r="H3" s="829"/>
      <c r="I3" s="254"/>
      <c r="J3" s="259"/>
      <c r="K3" s="259"/>
      <c r="L3" s="259"/>
      <c r="M3" s="259"/>
      <c r="N3" s="259"/>
      <c r="O3" s="259"/>
      <c r="P3" s="259"/>
      <c r="Q3" s="259"/>
      <c r="R3" s="259"/>
      <c r="S3" s="259"/>
      <c r="T3" s="259"/>
      <c r="U3" s="259"/>
      <c r="V3" s="259"/>
      <c r="W3" s="259"/>
      <c r="X3" s="259"/>
      <c r="Y3" s="259"/>
      <c r="Z3" s="259"/>
    </row>
    <row r="4" spans="1:26" ht="16.5" x14ac:dyDescent="0.25">
      <c r="A4" s="242"/>
      <c r="B4" s="472" t="s">
        <v>1380</v>
      </c>
      <c r="C4" s="260"/>
      <c r="D4" s="244"/>
      <c r="E4" s="275"/>
      <c r="F4" s="275">
        <f>15000000*4</f>
        <v>60000000</v>
      </c>
      <c r="G4" s="275"/>
      <c r="H4" s="692">
        <v>46034</v>
      </c>
      <c r="I4" s="242" t="s">
        <v>900</v>
      </c>
      <c r="J4" s="242"/>
      <c r="K4" s="243"/>
      <c r="L4" s="243"/>
      <c r="M4" s="243"/>
      <c r="N4" s="243"/>
      <c r="O4" s="243"/>
      <c r="P4" s="243"/>
      <c r="Q4" s="243"/>
      <c r="R4" s="243"/>
      <c r="S4" s="243"/>
      <c r="T4" s="243"/>
      <c r="U4" s="243"/>
      <c r="V4" s="243"/>
      <c r="W4" s="243"/>
      <c r="X4" s="243"/>
      <c r="Y4" s="243"/>
      <c r="Z4" s="243"/>
    </row>
    <row r="5" spans="1:26" ht="16.5" x14ac:dyDescent="0.25">
      <c r="A5" s="242"/>
      <c r="B5" s="472" t="s">
        <v>1381</v>
      </c>
      <c r="C5" s="260"/>
      <c r="D5" s="244"/>
      <c r="E5" s="275"/>
      <c r="F5" s="275">
        <v>29000000</v>
      </c>
      <c r="G5" s="275"/>
      <c r="H5" s="692">
        <v>46048</v>
      </c>
      <c r="I5" s="242" t="s">
        <v>464</v>
      </c>
      <c r="J5" s="242"/>
      <c r="K5" s="243"/>
      <c r="L5" s="243"/>
      <c r="M5" s="243"/>
      <c r="N5" s="243"/>
      <c r="O5" s="243"/>
      <c r="P5" s="243"/>
      <c r="Q5" s="243"/>
      <c r="R5" s="243"/>
      <c r="S5" s="243"/>
      <c r="T5" s="243"/>
      <c r="U5" s="243"/>
      <c r="V5" s="243"/>
      <c r="W5" s="243"/>
      <c r="X5" s="243"/>
      <c r="Y5" s="243"/>
      <c r="Z5" s="243"/>
    </row>
    <row r="6" spans="1:26" ht="16.5" x14ac:dyDescent="0.25">
      <c r="A6" s="242"/>
      <c r="B6" s="472" t="s">
        <v>1382</v>
      </c>
      <c r="C6" s="260"/>
      <c r="D6" s="244"/>
      <c r="E6" s="275"/>
      <c r="F6" s="598">
        <v>60000000</v>
      </c>
      <c r="G6" s="275"/>
      <c r="H6" s="692">
        <v>46090</v>
      </c>
      <c r="I6" s="242" t="s">
        <v>464</v>
      </c>
      <c r="J6" s="242"/>
      <c r="K6" s="243"/>
      <c r="L6" s="243"/>
      <c r="M6" s="243"/>
      <c r="N6" s="243"/>
      <c r="O6" s="243"/>
      <c r="P6" s="243"/>
      <c r="Q6" s="243"/>
      <c r="R6" s="243"/>
      <c r="S6" s="243"/>
      <c r="T6" s="243"/>
      <c r="U6" s="243"/>
      <c r="V6" s="243"/>
      <c r="W6" s="243"/>
      <c r="X6" s="243"/>
      <c r="Y6" s="243"/>
      <c r="Z6" s="243"/>
    </row>
    <row r="7" spans="1:26" ht="16.5" x14ac:dyDescent="0.25">
      <c r="A7" s="242"/>
      <c r="B7" s="472" t="s">
        <v>1384</v>
      </c>
      <c r="C7" s="260"/>
      <c r="D7" s="244"/>
      <c r="E7" s="275"/>
      <c r="F7" s="275">
        <v>15740000</v>
      </c>
      <c r="G7" s="275"/>
      <c r="H7" s="692">
        <v>46111</v>
      </c>
      <c r="I7" s="242" t="s">
        <v>464</v>
      </c>
      <c r="J7" s="242"/>
      <c r="K7" s="243"/>
      <c r="L7" s="243"/>
      <c r="M7" s="243"/>
      <c r="N7" s="243"/>
      <c r="O7" s="243"/>
      <c r="P7" s="243"/>
      <c r="Q7" s="243"/>
      <c r="R7" s="243"/>
      <c r="S7" s="243"/>
      <c r="T7" s="243"/>
      <c r="U7" s="243"/>
      <c r="V7" s="243"/>
      <c r="W7" s="243"/>
      <c r="X7" s="243"/>
      <c r="Y7" s="243"/>
      <c r="Z7" s="243"/>
    </row>
    <row r="8" spans="1:26" ht="16.5" x14ac:dyDescent="0.25">
      <c r="A8" s="242"/>
      <c r="B8" s="472" t="s">
        <v>1385</v>
      </c>
      <c r="C8" s="260"/>
      <c r="D8" s="244"/>
      <c r="E8" s="275"/>
      <c r="F8" s="275">
        <v>22090000</v>
      </c>
      <c r="G8" s="275"/>
      <c r="H8" s="692">
        <v>46132</v>
      </c>
      <c r="I8" s="242" t="s">
        <v>464</v>
      </c>
      <c r="J8" s="242"/>
      <c r="K8" s="243"/>
      <c r="L8" s="243"/>
      <c r="M8" s="243"/>
      <c r="N8" s="243"/>
      <c r="O8" s="243"/>
      <c r="P8" s="243"/>
      <c r="Q8" s="243"/>
      <c r="R8" s="243"/>
      <c r="S8" s="243"/>
      <c r="T8" s="243"/>
      <c r="U8" s="243"/>
      <c r="V8" s="243"/>
      <c r="W8" s="243"/>
      <c r="X8" s="243"/>
      <c r="Y8" s="243"/>
      <c r="Z8" s="243"/>
    </row>
    <row r="9" spans="1:26" ht="16.5" x14ac:dyDescent="0.25">
      <c r="A9" s="242"/>
      <c r="B9" s="243" t="s">
        <v>1396</v>
      </c>
      <c r="C9" s="260"/>
      <c r="D9" s="244"/>
      <c r="E9" s="275"/>
      <c r="F9" s="275">
        <v>10600000</v>
      </c>
      <c r="G9" s="451"/>
      <c r="H9" s="827">
        <v>46224</v>
      </c>
      <c r="I9" s="242" t="s">
        <v>464</v>
      </c>
      <c r="J9" s="243"/>
      <c r="K9" s="243"/>
      <c r="L9" s="243"/>
      <c r="M9" s="243"/>
      <c r="N9" s="243"/>
      <c r="O9" s="243"/>
      <c r="P9" s="243"/>
      <c r="Q9" s="243"/>
      <c r="R9" s="243"/>
      <c r="S9" s="243"/>
      <c r="T9" s="243"/>
      <c r="U9" s="243"/>
      <c r="V9" s="243"/>
      <c r="W9" s="243"/>
      <c r="X9" s="243"/>
      <c r="Y9" s="243"/>
      <c r="Z9" s="243"/>
    </row>
    <row r="10" spans="1:26" ht="30" x14ac:dyDescent="0.25">
      <c r="A10" s="242"/>
      <c r="B10" s="472" t="s">
        <v>1889</v>
      </c>
      <c r="C10" s="260"/>
      <c r="D10" s="244"/>
      <c r="E10" s="275"/>
      <c r="F10" s="275">
        <v>24800000</v>
      </c>
      <c r="G10" s="275"/>
      <c r="H10" s="692">
        <v>46296</v>
      </c>
      <c r="I10" s="242" t="s">
        <v>464</v>
      </c>
      <c r="J10" s="242"/>
      <c r="K10" s="243"/>
      <c r="L10" s="243"/>
      <c r="M10" s="243"/>
      <c r="N10" s="243"/>
      <c r="O10" s="243"/>
      <c r="P10" s="243"/>
      <c r="Q10" s="243"/>
      <c r="R10" s="243"/>
      <c r="S10" s="243"/>
      <c r="T10" s="243"/>
      <c r="U10" s="243"/>
      <c r="V10" s="243"/>
      <c r="W10" s="243"/>
      <c r="X10" s="243"/>
      <c r="Y10" s="243"/>
      <c r="Z10" s="243"/>
    </row>
    <row r="11" spans="1:26" ht="16.5" x14ac:dyDescent="0.25">
      <c r="A11" s="242"/>
      <c r="B11" s="472" t="s">
        <v>1934</v>
      </c>
      <c r="C11" s="260"/>
      <c r="D11" s="244"/>
      <c r="E11" s="275"/>
      <c r="F11" s="275">
        <v>5700000</v>
      </c>
      <c r="G11" s="275"/>
      <c r="H11" s="692">
        <v>46316</v>
      </c>
      <c r="I11" s="242" t="s">
        <v>464</v>
      </c>
      <c r="J11" s="242"/>
      <c r="K11" s="243"/>
      <c r="L11" s="243"/>
      <c r="M11" s="243"/>
      <c r="N11" s="243"/>
      <c r="O11" s="243"/>
      <c r="P11" s="243"/>
      <c r="Q11" s="243"/>
      <c r="R11" s="243"/>
      <c r="S11" s="243"/>
      <c r="T11" s="243"/>
      <c r="U11" s="243"/>
      <c r="V11" s="243"/>
      <c r="W11" s="243"/>
      <c r="X11" s="243"/>
      <c r="Y11" s="243"/>
      <c r="Z11" s="243"/>
    </row>
    <row r="12" spans="1:26" ht="16.5" x14ac:dyDescent="0.25">
      <c r="A12" s="242"/>
      <c r="B12" s="472"/>
      <c r="C12" s="260"/>
      <c r="D12" s="244"/>
      <c r="E12" s="275"/>
      <c r="F12" s="275"/>
      <c r="G12" s="275"/>
      <c r="H12" s="692"/>
      <c r="I12" s="242"/>
      <c r="J12" s="242"/>
      <c r="K12" s="243"/>
      <c r="L12" s="243"/>
      <c r="M12" s="243"/>
      <c r="N12" s="243"/>
      <c r="O12" s="243"/>
      <c r="P12" s="243"/>
      <c r="Q12" s="243"/>
      <c r="R12" s="243"/>
      <c r="S12" s="243"/>
      <c r="T12" s="243"/>
      <c r="U12" s="243"/>
      <c r="V12" s="243"/>
      <c r="W12" s="243"/>
      <c r="X12" s="243"/>
      <c r="Y12" s="243"/>
      <c r="Z12" s="243"/>
    </row>
    <row r="13" spans="1:26" ht="16.5" x14ac:dyDescent="0.25">
      <c r="A13" s="242"/>
      <c r="B13" s="472"/>
      <c r="C13" s="260"/>
      <c r="D13" s="244"/>
      <c r="E13" s="275"/>
      <c r="F13" s="275"/>
      <c r="G13" s="275"/>
      <c r="H13" s="692"/>
      <c r="I13" s="242"/>
      <c r="J13" s="242"/>
      <c r="K13" s="243"/>
      <c r="L13" s="243"/>
      <c r="M13" s="243"/>
      <c r="N13" s="243"/>
      <c r="O13" s="243"/>
      <c r="P13" s="243"/>
      <c r="Q13" s="243"/>
      <c r="R13" s="243"/>
      <c r="S13" s="243"/>
      <c r="T13" s="243"/>
      <c r="U13" s="243"/>
      <c r="V13" s="243"/>
      <c r="W13" s="243"/>
      <c r="X13" s="243"/>
      <c r="Y13" s="243"/>
      <c r="Z13" s="243"/>
    </row>
    <row r="14" spans="1:26" ht="16.5" x14ac:dyDescent="0.25">
      <c r="A14" s="242"/>
      <c r="B14" s="472"/>
      <c r="C14" s="260"/>
      <c r="D14" s="244"/>
      <c r="E14" s="275"/>
      <c r="F14" s="275"/>
      <c r="G14" s="275"/>
      <c r="H14" s="692"/>
      <c r="I14" s="242"/>
      <c r="J14" s="242"/>
      <c r="K14" s="243"/>
      <c r="L14" s="243"/>
      <c r="M14" s="243"/>
      <c r="N14" s="243"/>
      <c r="O14" s="243"/>
      <c r="P14" s="243"/>
      <c r="Q14" s="243"/>
      <c r="R14" s="243"/>
      <c r="S14" s="243"/>
      <c r="T14" s="243"/>
      <c r="U14" s="243"/>
      <c r="V14" s="243"/>
      <c r="W14" s="243"/>
      <c r="X14" s="243"/>
      <c r="Y14" s="243"/>
      <c r="Z14" s="243"/>
    </row>
    <row r="15" spans="1:26" ht="16.5" x14ac:dyDescent="0.25">
      <c r="A15" s="242"/>
      <c r="B15" s="472"/>
      <c r="C15" s="260"/>
      <c r="D15" s="244"/>
      <c r="E15" s="275"/>
      <c r="F15" s="275"/>
      <c r="G15" s="275"/>
      <c r="H15" s="692"/>
      <c r="I15" s="242"/>
      <c r="J15" s="242"/>
      <c r="K15" s="243"/>
      <c r="L15" s="243"/>
      <c r="M15" s="243"/>
      <c r="N15" s="243"/>
      <c r="O15" s="243"/>
      <c r="P15" s="243"/>
      <c r="Q15" s="243"/>
      <c r="R15" s="243"/>
      <c r="S15" s="243"/>
      <c r="T15" s="243"/>
      <c r="U15" s="243"/>
      <c r="V15" s="243"/>
      <c r="W15" s="243"/>
      <c r="X15" s="243"/>
      <c r="Y15" s="243"/>
      <c r="Z15" s="243"/>
    </row>
    <row r="16" spans="1:26" ht="16.5" x14ac:dyDescent="0.25">
      <c r="A16" s="242"/>
      <c r="B16" s="472"/>
      <c r="C16" s="260"/>
      <c r="D16" s="244"/>
      <c r="E16" s="275"/>
      <c r="F16" s="275"/>
      <c r="G16" s="275"/>
      <c r="H16" s="692"/>
      <c r="I16" s="242"/>
      <c r="J16" s="242"/>
      <c r="K16" s="243"/>
      <c r="L16" s="243"/>
      <c r="M16" s="243"/>
      <c r="N16" s="243"/>
      <c r="O16" s="243"/>
      <c r="P16" s="243"/>
      <c r="Q16" s="243"/>
      <c r="R16" s="243"/>
      <c r="S16" s="243"/>
      <c r="T16" s="243"/>
      <c r="U16" s="243"/>
      <c r="V16" s="243"/>
      <c r="W16" s="243"/>
      <c r="X16" s="243"/>
      <c r="Y16" s="243"/>
      <c r="Z16" s="243"/>
    </row>
    <row r="17" spans="1:26" ht="16.5" x14ac:dyDescent="0.25">
      <c r="A17" s="242"/>
      <c r="B17" s="472"/>
      <c r="C17" s="260"/>
      <c r="D17" s="244"/>
      <c r="E17" s="275"/>
      <c r="F17" s="275"/>
      <c r="G17" s="275"/>
      <c r="H17" s="692"/>
      <c r="I17" s="242"/>
      <c r="J17" s="242"/>
      <c r="K17" s="243"/>
      <c r="L17" s="243"/>
      <c r="M17" s="243"/>
      <c r="N17" s="243"/>
      <c r="O17" s="243"/>
      <c r="P17" s="243"/>
      <c r="Q17" s="243"/>
      <c r="R17" s="243"/>
      <c r="S17" s="243"/>
      <c r="T17" s="243"/>
      <c r="U17" s="243"/>
      <c r="V17" s="243"/>
      <c r="W17" s="243"/>
      <c r="X17" s="243"/>
      <c r="Y17" s="243"/>
      <c r="Z17" s="243"/>
    </row>
    <row r="18" spans="1:26" ht="16.5" x14ac:dyDescent="0.25">
      <c r="A18" s="242"/>
      <c r="B18" s="472"/>
      <c r="C18" s="260"/>
      <c r="D18" s="244"/>
      <c r="E18" s="275"/>
      <c r="F18" s="275"/>
      <c r="G18" s="275"/>
      <c r="H18" s="692"/>
      <c r="I18" s="242"/>
      <c r="J18" s="242"/>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451"/>
      <c r="H19" s="827"/>
      <c r="I19" s="242"/>
      <c r="J19" s="243"/>
      <c r="K19" s="243"/>
      <c r="L19" s="243"/>
      <c r="M19" s="243"/>
      <c r="N19" s="243"/>
      <c r="O19" s="243"/>
      <c r="P19" s="243"/>
      <c r="Q19" s="243"/>
      <c r="R19" s="243"/>
      <c r="S19" s="243"/>
      <c r="T19" s="243"/>
      <c r="U19" s="243"/>
      <c r="V19" s="243"/>
      <c r="W19" s="243"/>
      <c r="X19" s="243"/>
      <c r="Y19" s="243"/>
      <c r="Z19" s="243"/>
    </row>
    <row r="20" spans="1:26" ht="45" x14ac:dyDescent="0.25">
      <c r="A20" s="242"/>
      <c r="B20" s="472" t="s">
        <v>1386</v>
      </c>
      <c r="C20" s="260"/>
      <c r="D20" s="244"/>
      <c r="E20" s="275">
        <v>67000000</v>
      </c>
      <c r="F20" s="275"/>
      <c r="G20" s="275"/>
      <c r="H20" s="692">
        <v>45699</v>
      </c>
      <c r="I20" s="242" t="s">
        <v>1269</v>
      </c>
      <c r="J20" s="242" t="s">
        <v>1327</v>
      </c>
      <c r="K20" s="243"/>
      <c r="L20" s="243"/>
      <c r="M20" s="243"/>
      <c r="N20" s="243"/>
      <c r="O20" s="243"/>
      <c r="P20" s="243"/>
      <c r="Q20" s="243"/>
      <c r="R20" s="243"/>
      <c r="S20" s="243"/>
      <c r="T20" s="243"/>
      <c r="U20" s="243"/>
      <c r="V20" s="243"/>
      <c r="W20" s="243"/>
      <c r="X20" s="243"/>
      <c r="Y20" s="243"/>
      <c r="Z20" s="243"/>
    </row>
    <row r="21" spans="1:26" ht="16.5" x14ac:dyDescent="0.25">
      <c r="A21" s="242"/>
      <c r="B21" s="243" t="s">
        <v>1387</v>
      </c>
      <c r="C21" s="260"/>
      <c r="D21" s="244"/>
      <c r="E21" s="275">
        <v>14000000</v>
      </c>
      <c r="F21" s="275"/>
      <c r="G21" s="451"/>
      <c r="H21" s="827">
        <v>45720</v>
      </c>
      <c r="I21" s="242" t="s">
        <v>528</v>
      </c>
      <c r="J21" s="243"/>
      <c r="K21" s="243"/>
      <c r="L21" s="243"/>
      <c r="M21" s="243"/>
      <c r="N21" s="243"/>
      <c r="O21" s="243"/>
      <c r="P21" s="243"/>
      <c r="Q21" s="243"/>
      <c r="R21" s="243"/>
      <c r="S21" s="243"/>
      <c r="T21" s="243"/>
      <c r="U21" s="243"/>
      <c r="V21" s="243"/>
      <c r="W21" s="243"/>
      <c r="X21" s="243"/>
      <c r="Y21" s="243"/>
      <c r="Z21" s="243"/>
    </row>
    <row r="22" spans="1:26" ht="16.5" x14ac:dyDescent="0.25">
      <c r="A22" s="242"/>
      <c r="B22" s="243" t="s">
        <v>1388</v>
      </c>
      <c r="C22" s="260"/>
      <c r="D22" s="244"/>
      <c r="E22" s="275">
        <v>23000000</v>
      </c>
      <c r="F22" s="275"/>
      <c r="G22" s="451"/>
      <c r="H22" s="827">
        <v>45720</v>
      </c>
      <c r="I22" s="242" t="s">
        <v>528</v>
      </c>
      <c r="J22" s="243"/>
      <c r="K22" s="243"/>
      <c r="L22" s="243"/>
      <c r="M22" s="243"/>
      <c r="N22" s="243"/>
      <c r="O22" s="243"/>
      <c r="P22" s="243"/>
      <c r="Q22" s="243"/>
      <c r="R22" s="243"/>
      <c r="S22" s="243"/>
      <c r="T22" s="243"/>
      <c r="U22" s="243"/>
      <c r="V22" s="243"/>
      <c r="W22" s="243"/>
      <c r="X22" s="243"/>
      <c r="Y22" s="243"/>
      <c r="Z22" s="243"/>
    </row>
    <row r="23" spans="1:26" ht="16.5" x14ac:dyDescent="0.25">
      <c r="A23" s="377"/>
      <c r="B23" s="243" t="s">
        <v>1389</v>
      </c>
      <c r="C23" s="260"/>
      <c r="D23" s="244"/>
      <c r="E23" s="275">
        <v>4460000</v>
      </c>
      <c r="F23" s="275"/>
      <c r="G23" s="451"/>
      <c r="H23" s="827">
        <v>45768</v>
      </c>
      <c r="I23" s="242" t="s">
        <v>583</v>
      </c>
      <c r="J23" s="243"/>
      <c r="K23" s="376"/>
      <c r="L23" s="376"/>
      <c r="M23" s="376"/>
      <c r="N23" s="376"/>
      <c r="O23" s="376"/>
      <c r="P23" s="376"/>
      <c r="Q23" s="376"/>
      <c r="R23" s="376"/>
      <c r="S23" s="376"/>
      <c r="T23" s="376"/>
      <c r="U23" s="376"/>
      <c r="V23" s="376"/>
      <c r="W23" s="376"/>
      <c r="X23" s="376"/>
      <c r="Y23" s="376"/>
      <c r="Z23" s="376"/>
    </row>
    <row r="24" spans="1:26" ht="16.5" x14ac:dyDescent="0.25">
      <c r="A24" s="242"/>
      <c r="B24" s="243" t="s">
        <v>1390</v>
      </c>
      <c r="C24" s="260"/>
      <c r="D24" s="244"/>
      <c r="E24" s="275">
        <v>19500000</v>
      </c>
      <c r="F24" s="275"/>
      <c r="G24" s="451"/>
      <c r="H24" s="827">
        <v>45775</v>
      </c>
      <c r="I24" s="242" t="s">
        <v>464</v>
      </c>
      <c r="J24" s="243"/>
      <c r="K24" s="243"/>
      <c r="L24" s="243"/>
      <c r="M24" s="243"/>
      <c r="N24" s="243"/>
      <c r="O24" s="243"/>
      <c r="P24" s="243"/>
      <c r="Q24" s="243"/>
      <c r="R24" s="243"/>
      <c r="S24" s="243"/>
      <c r="T24" s="243"/>
      <c r="U24" s="243"/>
      <c r="V24" s="243"/>
      <c r="W24" s="243"/>
      <c r="X24" s="243"/>
      <c r="Y24" s="243"/>
      <c r="Z24" s="243"/>
    </row>
    <row r="25" spans="1:26" ht="16.5" x14ac:dyDescent="0.25">
      <c r="A25" s="242"/>
      <c r="B25" s="243" t="s">
        <v>1391</v>
      </c>
      <c r="C25" s="260"/>
      <c r="D25" s="244"/>
      <c r="E25" s="275">
        <v>60300000</v>
      </c>
      <c r="F25" s="275"/>
      <c r="G25" s="243"/>
      <c r="H25" s="692">
        <v>45797</v>
      </c>
      <c r="I25" s="242" t="s">
        <v>583</v>
      </c>
      <c r="J25" s="376"/>
      <c r="K25" s="243"/>
      <c r="L25" s="243"/>
      <c r="M25" s="243"/>
      <c r="N25" s="243"/>
      <c r="O25" s="243"/>
      <c r="P25" s="243"/>
      <c r="Q25" s="243"/>
      <c r="R25" s="243"/>
      <c r="S25" s="243"/>
      <c r="T25" s="243"/>
      <c r="U25" s="243"/>
      <c r="V25" s="243"/>
      <c r="W25" s="243"/>
      <c r="X25" s="243"/>
      <c r="Y25" s="243"/>
      <c r="Z25" s="243"/>
    </row>
    <row r="26" spans="1:26" ht="16.5" x14ac:dyDescent="0.25">
      <c r="A26" s="242"/>
      <c r="B26" s="243" t="s">
        <v>1392</v>
      </c>
      <c r="C26" s="260"/>
      <c r="D26" s="244"/>
      <c r="E26" s="275">
        <v>5712000</v>
      </c>
      <c r="F26" s="275"/>
      <c r="G26" s="451"/>
      <c r="H26" s="827">
        <v>45866</v>
      </c>
      <c r="I26" s="242" t="s">
        <v>464</v>
      </c>
      <c r="J26" s="243"/>
      <c r="K26" s="243"/>
      <c r="L26" s="243"/>
      <c r="M26" s="243"/>
      <c r="N26" s="243"/>
      <c r="O26" s="243"/>
      <c r="P26" s="243"/>
      <c r="Q26" s="243"/>
      <c r="R26" s="243"/>
      <c r="S26" s="243"/>
      <c r="T26" s="243"/>
      <c r="U26" s="243"/>
      <c r="V26" s="243"/>
      <c r="W26" s="243"/>
      <c r="X26" s="243"/>
      <c r="Y26" s="243"/>
      <c r="Z26" s="243"/>
    </row>
    <row r="27" spans="1:26" ht="16.5" x14ac:dyDescent="0.25">
      <c r="A27" s="242"/>
      <c r="B27" s="243" t="s">
        <v>1393</v>
      </c>
      <c r="C27" s="260"/>
      <c r="D27" s="244"/>
      <c r="E27" s="275">
        <v>10000000</v>
      </c>
      <c r="F27" s="275"/>
      <c r="G27" s="451"/>
      <c r="H27" s="827">
        <v>45887</v>
      </c>
      <c r="I27" s="242" t="s">
        <v>464</v>
      </c>
      <c r="J27" s="243"/>
      <c r="K27" s="243"/>
      <c r="L27" s="243"/>
      <c r="M27" s="243"/>
      <c r="N27" s="243"/>
      <c r="O27" s="243"/>
      <c r="P27" s="243"/>
      <c r="Q27" s="243"/>
      <c r="R27" s="243"/>
      <c r="S27" s="243"/>
      <c r="T27" s="243"/>
      <c r="U27" s="243"/>
      <c r="V27" s="243"/>
      <c r="W27" s="243"/>
      <c r="X27" s="243"/>
      <c r="Y27" s="243"/>
      <c r="Z27" s="243"/>
    </row>
    <row r="28" spans="1:26" ht="16.5" x14ac:dyDescent="0.25">
      <c r="A28" s="242"/>
      <c r="B28" s="243" t="s">
        <v>1394</v>
      </c>
      <c r="C28" s="260"/>
      <c r="D28" s="244"/>
      <c r="E28" s="275">
        <v>8800000</v>
      </c>
      <c r="F28" s="275"/>
      <c r="G28" s="451"/>
      <c r="H28" s="827">
        <v>45938</v>
      </c>
      <c r="I28" s="242" t="s">
        <v>464</v>
      </c>
      <c r="J28" s="243"/>
      <c r="K28" s="243"/>
      <c r="L28" s="243"/>
      <c r="M28" s="243"/>
      <c r="N28" s="243"/>
      <c r="O28" s="243"/>
      <c r="P28" s="243"/>
      <c r="Q28" s="243"/>
      <c r="R28" s="243"/>
      <c r="S28" s="243"/>
      <c r="T28" s="243"/>
      <c r="U28" s="243"/>
      <c r="V28" s="243"/>
      <c r="W28" s="243"/>
      <c r="X28" s="243"/>
      <c r="Y28" s="243"/>
      <c r="Z28" s="243"/>
    </row>
    <row r="29" spans="1:26" ht="16.5" x14ac:dyDescent="0.25">
      <c r="A29" s="242"/>
      <c r="B29" s="243" t="s">
        <v>1395</v>
      </c>
      <c r="C29" s="260"/>
      <c r="D29" s="244"/>
      <c r="E29" s="275">
        <v>2940000</v>
      </c>
      <c r="F29" s="275"/>
      <c r="G29" s="451"/>
      <c r="H29" s="827">
        <v>45879</v>
      </c>
      <c r="I29" s="242" t="s">
        <v>464</v>
      </c>
      <c r="J29" s="243"/>
      <c r="K29" s="243"/>
      <c r="L29" s="243"/>
      <c r="M29" s="243"/>
      <c r="N29" s="243"/>
      <c r="O29" s="243"/>
      <c r="P29" s="243"/>
      <c r="Q29" s="243"/>
      <c r="R29" s="243"/>
      <c r="S29" s="243"/>
      <c r="T29" s="243"/>
      <c r="U29" s="243"/>
      <c r="V29" s="243"/>
      <c r="W29" s="243"/>
      <c r="X29" s="243"/>
      <c r="Y29" s="243"/>
      <c r="Z29" s="243"/>
    </row>
    <row r="30" spans="1:26" ht="16.5" x14ac:dyDescent="0.25">
      <c r="A30" s="242"/>
      <c r="B30" s="243" t="s">
        <v>1391</v>
      </c>
      <c r="C30" s="260"/>
      <c r="D30" s="244"/>
      <c r="E30" s="275">
        <v>5011400</v>
      </c>
      <c r="F30" s="275"/>
      <c r="G30" s="451">
        <v>1.4</v>
      </c>
      <c r="H30" s="827">
        <v>45944</v>
      </c>
      <c r="I30" s="242" t="s">
        <v>583</v>
      </c>
      <c r="J30" s="243"/>
      <c r="K30" s="243"/>
      <c r="L30" s="243"/>
      <c r="M30" s="243"/>
      <c r="N30" s="243"/>
      <c r="O30" s="243"/>
      <c r="P30" s="243"/>
      <c r="Q30" s="243"/>
      <c r="R30" s="243"/>
      <c r="S30" s="243"/>
      <c r="T30" s="243"/>
      <c r="U30" s="243"/>
      <c r="V30" s="243"/>
      <c r="W30" s="243"/>
      <c r="X30" s="243"/>
      <c r="Y30" s="243"/>
      <c r="Z30" s="243"/>
    </row>
    <row r="31" spans="1:26" ht="16.5" x14ac:dyDescent="0.25">
      <c r="A31" s="242"/>
      <c r="B31" s="243" t="s">
        <v>1396</v>
      </c>
      <c r="C31" s="260"/>
      <c r="D31" s="244"/>
      <c r="E31" s="275">
        <v>10600000</v>
      </c>
      <c r="F31" s="275"/>
      <c r="G31" s="451"/>
      <c r="H31" s="827">
        <v>45964</v>
      </c>
      <c r="I31" s="242" t="s">
        <v>464</v>
      </c>
      <c r="J31" s="243"/>
      <c r="K31" s="243"/>
      <c r="L31" s="243"/>
      <c r="M31" s="243"/>
      <c r="N31" s="243"/>
      <c r="O31" s="243"/>
      <c r="P31" s="243"/>
      <c r="Q31" s="243"/>
      <c r="R31" s="243"/>
      <c r="S31" s="243"/>
      <c r="T31" s="243"/>
      <c r="U31" s="243"/>
      <c r="V31" s="243"/>
      <c r="W31" s="243"/>
      <c r="X31" s="243"/>
      <c r="Y31" s="243"/>
      <c r="Z31" s="243"/>
    </row>
    <row r="32" spans="1:26" ht="16.5" x14ac:dyDescent="0.25">
      <c r="A32" s="242"/>
      <c r="B32" s="243" t="s">
        <v>1397</v>
      </c>
      <c r="C32" s="260"/>
      <c r="D32" s="244"/>
      <c r="E32" s="275">
        <v>16000000</v>
      </c>
      <c r="F32" s="275"/>
      <c r="G32" s="451"/>
      <c r="H32" s="827">
        <v>45964</v>
      </c>
      <c r="I32" s="242" t="s">
        <v>464</v>
      </c>
      <c r="J32" s="243"/>
      <c r="K32" s="243"/>
      <c r="L32" s="243"/>
      <c r="M32" s="243"/>
      <c r="N32" s="243"/>
      <c r="O32" s="243"/>
      <c r="P32" s="243"/>
      <c r="Q32" s="243"/>
      <c r="R32" s="243"/>
      <c r="S32" s="243"/>
      <c r="T32" s="243"/>
      <c r="U32" s="243"/>
      <c r="V32" s="243"/>
      <c r="W32" s="243"/>
      <c r="X32" s="243"/>
      <c r="Y32" s="243"/>
      <c r="Z32" s="243"/>
    </row>
    <row r="33" spans="1:26" ht="16.5" x14ac:dyDescent="0.25">
      <c r="A33" s="242"/>
      <c r="B33" s="243"/>
      <c r="C33" s="260"/>
      <c r="D33" s="244"/>
      <c r="E33" s="275"/>
      <c r="F33" s="275"/>
      <c r="G33" s="451"/>
      <c r="H33" s="827"/>
      <c r="I33" s="242"/>
      <c r="J33" s="243"/>
      <c r="K33" s="243"/>
      <c r="L33" s="243"/>
      <c r="M33" s="243"/>
      <c r="N33" s="243"/>
      <c r="O33" s="243"/>
      <c r="P33" s="243"/>
      <c r="Q33" s="243"/>
      <c r="R33" s="243"/>
      <c r="S33" s="243"/>
      <c r="T33" s="243"/>
      <c r="U33" s="243"/>
      <c r="V33" s="243"/>
      <c r="W33" s="243"/>
      <c r="X33" s="243"/>
      <c r="Y33" s="243"/>
      <c r="Z33" s="243"/>
    </row>
    <row r="34" spans="1:26" ht="16.5" x14ac:dyDescent="0.25">
      <c r="A34" s="242"/>
      <c r="B34" s="243"/>
      <c r="C34" s="260"/>
      <c r="D34" s="244"/>
      <c r="E34" s="275"/>
      <c r="F34" s="275"/>
      <c r="G34" s="451"/>
      <c r="H34" s="827"/>
      <c r="I34" s="242"/>
      <c r="J34" s="243"/>
      <c r="K34" s="243"/>
      <c r="L34" s="243"/>
      <c r="M34" s="243"/>
      <c r="N34" s="243"/>
      <c r="O34" s="243"/>
      <c r="P34" s="243"/>
      <c r="Q34" s="243"/>
      <c r="R34" s="243"/>
      <c r="S34" s="243"/>
      <c r="T34" s="243"/>
      <c r="U34" s="243"/>
      <c r="V34" s="243"/>
      <c r="W34" s="243"/>
      <c r="X34" s="243"/>
      <c r="Y34" s="243"/>
      <c r="Z34" s="243"/>
    </row>
    <row r="35" spans="1:26" ht="15.75" customHeight="1" x14ac:dyDescent="0.25">
      <c r="A35" s="242">
        <v>1</v>
      </c>
      <c r="B35" s="243" t="s">
        <v>1398</v>
      </c>
      <c r="C35" s="260"/>
      <c r="D35" s="244"/>
      <c r="E35" s="275">
        <f>1400000/1.08</f>
        <v>1296296.2962962962</v>
      </c>
      <c r="F35" s="275"/>
      <c r="G35" s="451"/>
      <c r="H35" s="827">
        <v>45349</v>
      </c>
      <c r="I35" s="242" t="s">
        <v>535</v>
      </c>
      <c r="J35" s="243"/>
      <c r="K35" s="243"/>
      <c r="L35" s="243"/>
      <c r="M35" s="243"/>
      <c r="N35" s="243"/>
      <c r="O35" s="243"/>
      <c r="P35" s="243"/>
      <c r="Q35" s="243"/>
      <c r="R35" s="243"/>
      <c r="S35" s="243"/>
      <c r="T35" s="243"/>
      <c r="U35" s="243"/>
      <c r="V35" s="243"/>
      <c r="W35" s="243"/>
      <c r="X35" s="243"/>
      <c r="Y35" s="243"/>
      <c r="Z35" s="243"/>
    </row>
    <row r="36" spans="1:26" ht="15.75" customHeight="1" x14ac:dyDescent="0.25">
      <c r="A36" s="242">
        <v>2</v>
      </c>
      <c r="B36" s="296" t="s">
        <v>1399</v>
      </c>
      <c r="C36" s="296"/>
      <c r="D36" s="296"/>
      <c r="E36" s="451">
        <f>12500000/1.08</f>
        <v>11574074.074074073</v>
      </c>
      <c r="F36" s="451"/>
      <c r="G36" s="451"/>
      <c r="H36" s="827">
        <v>45357</v>
      </c>
      <c r="I36" s="242" t="s">
        <v>535</v>
      </c>
      <c r="J36" s="296"/>
      <c r="K36" s="296"/>
      <c r="L36" s="296"/>
      <c r="M36" s="296"/>
      <c r="N36" s="296"/>
      <c r="O36" s="296"/>
      <c r="P36" s="296"/>
      <c r="Q36" s="296"/>
      <c r="R36" s="296"/>
      <c r="S36" s="296"/>
      <c r="T36" s="296"/>
      <c r="U36" s="296"/>
      <c r="V36" s="296"/>
      <c r="W36" s="296"/>
      <c r="X36" s="296"/>
      <c r="Y36" s="296"/>
      <c r="Z36" s="296"/>
    </row>
    <row r="37" spans="1:26" ht="15.75" customHeight="1" x14ac:dyDescent="0.25">
      <c r="A37" s="242">
        <v>3</v>
      </c>
      <c r="B37" s="296" t="s">
        <v>1400</v>
      </c>
      <c r="C37" s="296"/>
      <c r="D37" s="296"/>
      <c r="E37" s="451">
        <v>2750000</v>
      </c>
      <c r="F37" s="451"/>
      <c r="G37" s="451"/>
      <c r="H37" s="827">
        <v>45356</v>
      </c>
      <c r="I37" s="242" t="s">
        <v>535</v>
      </c>
      <c r="J37" s="296"/>
      <c r="K37" s="296"/>
      <c r="L37" s="296"/>
      <c r="M37" s="296"/>
      <c r="N37" s="296"/>
      <c r="O37" s="296"/>
      <c r="P37" s="296"/>
      <c r="Q37" s="296"/>
      <c r="R37" s="296"/>
      <c r="S37" s="296"/>
      <c r="T37" s="296"/>
      <c r="U37" s="296"/>
      <c r="V37" s="296"/>
      <c r="W37" s="296"/>
      <c r="X37" s="296"/>
      <c r="Y37" s="296"/>
      <c r="Z37" s="296"/>
    </row>
    <row r="38" spans="1:26" ht="15.75" customHeight="1" x14ac:dyDescent="0.25">
      <c r="A38" s="242">
        <v>4</v>
      </c>
      <c r="B38" s="296" t="s">
        <v>1401</v>
      </c>
      <c r="C38" s="296"/>
      <c r="D38" s="296"/>
      <c r="E38" s="451">
        <f>9000000/1.08</f>
        <v>8333333.333333333</v>
      </c>
      <c r="F38" s="451"/>
      <c r="G38" s="451"/>
      <c r="H38" s="827">
        <v>45376</v>
      </c>
      <c r="I38" s="242" t="s">
        <v>535</v>
      </c>
      <c r="J38" s="296"/>
      <c r="K38" s="296"/>
      <c r="L38" s="296"/>
      <c r="M38" s="296"/>
      <c r="N38" s="296"/>
      <c r="O38" s="296"/>
      <c r="P38" s="296"/>
      <c r="Q38" s="296"/>
      <c r="R38" s="296"/>
      <c r="S38" s="296"/>
      <c r="T38" s="296"/>
      <c r="U38" s="296"/>
      <c r="V38" s="296"/>
      <c r="W38" s="296"/>
      <c r="X38" s="296"/>
      <c r="Y38" s="296"/>
      <c r="Z38" s="296"/>
    </row>
    <row r="39" spans="1:26" ht="15.75" customHeight="1" x14ac:dyDescent="0.25">
      <c r="A39" s="242">
        <v>5</v>
      </c>
      <c r="B39" s="296" t="s">
        <v>1402</v>
      </c>
      <c r="C39" s="296"/>
      <c r="D39" s="296"/>
      <c r="E39" s="451">
        <f>10000000/1.08</f>
        <v>9259259.2592592593</v>
      </c>
      <c r="F39" s="451"/>
      <c r="G39" s="451"/>
      <c r="H39" s="827">
        <v>45408</v>
      </c>
      <c r="I39" s="242" t="s">
        <v>535</v>
      </c>
      <c r="J39" s="296"/>
      <c r="K39" s="296"/>
      <c r="L39" s="296"/>
      <c r="M39" s="296"/>
      <c r="N39" s="296"/>
      <c r="O39" s="296"/>
      <c r="P39" s="296"/>
      <c r="Q39" s="296"/>
      <c r="R39" s="296"/>
      <c r="S39" s="296"/>
      <c r="T39" s="296"/>
      <c r="U39" s="296"/>
      <c r="V39" s="296"/>
      <c r="W39" s="296"/>
      <c r="X39" s="296"/>
      <c r="Y39" s="296"/>
      <c r="Z39" s="296"/>
    </row>
    <row r="40" spans="1:26" ht="15.75" customHeight="1" x14ac:dyDescent="0.25">
      <c r="A40" s="242">
        <v>6</v>
      </c>
      <c r="B40" s="296" t="s">
        <v>1403</v>
      </c>
      <c r="C40" s="296"/>
      <c r="D40" s="296"/>
      <c r="E40" s="451">
        <v>2640000</v>
      </c>
      <c r="F40" s="451"/>
      <c r="G40" s="451"/>
      <c r="H40" s="827">
        <v>45406</v>
      </c>
      <c r="I40" s="242" t="s">
        <v>535</v>
      </c>
      <c r="J40" s="296"/>
      <c r="K40" s="296"/>
      <c r="L40" s="296"/>
      <c r="M40" s="296"/>
      <c r="N40" s="296"/>
      <c r="O40" s="296"/>
      <c r="P40" s="296"/>
      <c r="Q40" s="296"/>
      <c r="R40" s="296"/>
      <c r="S40" s="296"/>
      <c r="T40" s="296"/>
      <c r="U40" s="296"/>
      <c r="V40" s="296"/>
      <c r="W40" s="296"/>
      <c r="X40" s="296"/>
      <c r="Y40" s="296"/>
      <c r="Z40" s="296"/>
    </row>
    <row r="41" spans="1:26" ht="15.75" customHeight="1" x14ac:dyDescent="0.25">
      <c r="A41" s="242">
        <v>7</v>
      </c>
      <c r="B41" s="296" t="s">
        <v>1404</v>
      </c>
      <c r="C41" s="296"/>
      <c r="D41" s="296"/>
      <c r="E41" s="451">
        <v>8590000</v>
      </c>
      <c r="F41" s="451"/>
      <c r="G41" s="451"/>
      <c r="H41" s="827">
        <v>45442</v>
      </c>
      <c r="I41" s="242" t="s">
        <v>535</v>
      </c>
      <c r="J41" s="296"/>
      <c r="K41" s="296"/>
      <c r="L41" s="296"/>
      <c r="M41" s="296"/>
      <c r="N41" s="296"/>
      <c r="O41" s="296"/>
      <c r="P41" s="296"/>
      <c r="Q41" s="296"/>
      <c r="R41" s="296"/>
      <c r="S41" s="296"/>
      <c r="T41" s="296"/>
      <c r="U41" s="296"/>
      <c r="V41" s="296"/>
      <c r="W41" s="296"/>
      <c r="X41" s="296"/>
      <c r="Y41" s="296"/>
      <c r="Z41" s="296"/>
    </row>
    <row r="42" spans="1:26" ht="15.75" customHeight="1" x14ac:dyDescent="0.25">
      <c r="A42" s="242">
        <v>8</v>
      </c>
      <c r="B42" s="296" t="s">
        <v>1405</v>
      </c>
      <c r="C42" s="296"/>
      <c r="D42" s="296"/>
      <c r="E42" s="451">
        <v>5200000</v>
      </c>
      <c r="F42" s="451"/>
      <c r="G42" s="451"/>
      <c r="H42" s="827">
        <v>45481</v>
      </c>
      <c r="I42" s="301" t="s">
        <v>1269</v>
      </c>
      <c r="J42" s="296" t="s">
        <v>1406</v>
      </c>
      <c r="K42" s="296"/>
      <c r="L42" s="296"/>
      <c r="M42" s="296"/>
      <c r="N42" s="296"/>
      <c r="O42" s="296"/>
      <c r="P42" s="296"/>
      <c r="Q42" s="296"/>
      <c r="R42" s="296"/>
      <c r="S42" s="296"/>
      <c r="T42" s="296"/>
      <c r="U42" s="296"/>
      <c r="V42" s="296"/>
      <c r="W42" s="296"/>
      <c r="X42" s="296"/>
      <c r="Y42" s="296"/>
      <c r="Z42" s="296"/>
    </row>
    <row r="43" spans="1:26" ht="15.75" customHeight="1" x14ac:dyDescent="0.25">
      <c r="A43" s="242">
        <v>9</v>
      </c>
      <c r="B43" s="296" t="s">
        <v>1407</v>
      </c>
      <c r="C43" s="296"/>
      <c r="D43" s="296"/>
      <c r="E43" s="451">
        <v>1500000</v>
      </c>
      <c r="F43" s="451"/>
      <c r="G43" s="451"/>
      <c r="H43" s="827">
        <v>45503</v>
      </c>
      <c r="I43" s="242" t="s">
        <v>535</v>
      </c>
      <c r="J43" s="296"/>
      <c r="K43" s="296"/>
      <c r="L43" s="296"/>
      <c r="M43" s="296"/>
      <c r="N43" s="296"/>
      <c r="O43" s="296"/>
      <c r="P43" s="296"/>
      <c r="Q43" s="296"/>
      <c r="R43" s="296"/>
      <c r="S43" s="296"/>
      <c r="T43" s="296"/>
      <c r="U43" s="296"/>
      <c r="V43" s="296"/>
      <c r="W43" s="296"/>
      <c r="X43" s="296"/>
      <c r="Y43" s="296"/>
      <c r="Z43" s="296"/>
    </row>
    <row r="44" spans="1:26" ht="15.75" customHeight="1" x14ac:dyDescent="0.25">
      <c r="A44" s="242">
        <v>10</v>
      </c>
      <c r="B44" s="296" t="s">
        <v>1408</v>
      </c>
      <c r="C44" s="296"/>
      <c r="D44" s="296"/>
      <c r="E44" s="451">
        <v>329021</v>
      </c>
      <c r="F44" s="451"/>
      <c r="G44" s="451"/>
      <c r="H44" s="827">
        <v>45533</v>
      </c>
      <c r="I44" s="242" t="s">
        <v>535</v>
      </c>
      <c r="J44" s="296"/>
      <c r="K44" s="296"/>
      <c r="L44" s="296"/>
      <c r="M44" s="296"/>
      <c r="N44" s="296"/>
      <c r="O44" s="296"/>
      <c r="P44" s="296"/>
      <c r="Q44" s="296"/>
      <c r="R44" s="296"/>
      <c r="S44" s="296"/>
      <c r="T44" s="296"/>
      <c r="U44" s="296"/>
      <c r="V44" s="296"/>
      <c r="W44" s="296"/>
      <c r="X44" s="296"/>
      <c r="Y44" s="296"/>
      <c r="Z44" s="296"/>
    </row>
    <row r="45" spans="1:26" ht="15.75" customHeight="1" x14ac:dyDescent="0.25">
      <c r="A45" s="242">
        <v>11</v>
      </c>
      <c r="B45" s="296" t="s">
        <v>1409</v>
      </c>
      <c r="C45" s="296"/>
      <c r="D45" s="296"/>
      <c r="E45" s="451">
        <f>8800000/1.08</f>
        <v>8148148.1481481474</v>
      </c>
      <c r="F45" s="451"/>
      <c r="G45" s="451">
        <f>8800000/1.08</f>
        <v>8148148.1481481474</v>
      </c>
      <c r="H45" s="827">
        <v>45567</v>
      </c>
      <c r="I45" s="242" t="s">
        <v>535</v>
      </c>
      <c r="J45" s="296"/>
      <c r="K45" s="296"/>
      <c r="L45" s="296"/>
      <c r="M45" s="296"/>
      <c r="N45" s="296"/>
      <c r="O45" s="296"/>
      <c r="P45" s="296"/>
      <c r="Q45" s="296"/>
      <c r="R45" s="296"/>
      <c r="S45" s="296"/>
      <c r="T45" s="296"/>
      <c r="U45" s="296"/>
      <c r="V45" s="296"/>
      <c r="W45" s="296"/>
      <c r="X45" s="296"/>
      <c r="Y45" s="296"/>
      <c r="Z45" s="296"/>
    </row>
    <row r="46" spans="1:26" ht="15.75" customHeight="1" x14ac:dyDescent="0.25">
      <c r="A46" s="296"/>
      <c r="B46" s="296" t="s">
        <v>1410</v>
      </c>
      <c r="C46" s="296"/>
      <c r="D46" s="296"/>
      <c r="E46" s="451">
        <v>10440000</v>
      </c>
      <c r="F46" s="451"/>
      <c r="G46" s="451">
        <v>10440000</v>
      </c>
      <c r="H46" s="827">
        <v>45594</v>
      </c>
      <c r="I46" s="242" t="s">
        <v>535</v>
      </c>
      <c r="J46" s="296"/>
      <c r="K46" s="296"/>
      <c r="L46" s="296"/>
      <c r="M46" s="296"/>
      <c r="N46" s="296"/>
      <c r="O46" s="296"/>
      <c r="P46" s="296"/>
      <c r="Q46" s="296"/>
      <c r="R46" s="296"/>
      <c r="S46" s="296"/>
      <c r="T46" s="296"/>
      <c r="U46" s="296"/>
      <c r="V46" s="296"/>
      <c r="W46" s="296"/>
      <c r="X46" s="296"/>
      <c r="Y46" s="296"/>
      <c r="Z46" s="296"/>
    </row>
    <row r="47" spans="1:26" ht="15.75" customHeight="1" x14ac:dyDescent="0.25">
      <c r="A47" s="296"/>
      <c r="B47" s="296" t="s">
        <v>1411</v>
      </c>
      <c r="C47" s="296"/>
      <c r="D47" s="296"/>
      <c r="E47" s="451"/>
      <c r="F47" s="451"/>
      <c r="G47" s="451">
        <v>3045600</v>
      </c>
      <c r="H47" s="827">
        <v>45609</v>
      </c>
      <c r="I47" s="301" t="s">
        <v>464</v>
      </c>
      <c r="J47" s="296"/>
      <c r="K47" s="296"/>
      <c r="L47" s="296"/>
      <c r="M47" s="296"/>
      <c r="N47" s="296"/>
      <c r="O47" s="296"/>
      <c r="P47" s="296"/>
      <c r="Q47" s="296"/>
      <c r="R47" s="296"/>
      <c r="S47" s="296"/>
      <c r="T47" s="296"/>
      <c r="U47" s="296"/>
      <c r="V47" s="296"/>
      <c r="W47" s="296"/>
      <c r="X47" s="296"/>
      <c r="Y47" s="296"/>
      <c r="Z47" s="296"/>
    </row>
    <row r="48" spans="1:26" ht="15.75" customHeight="1" x14ac:dyDescent="0.25">
      <c r="A48" s="296"/>
      <c r="B48" s="296"/>
      <c r="C48" s="296"/>
      <c r="D48" s="296"/>
      <c r="E48" s="451"/>
      <c r="F48" s="451"/>
      <c r="G48" s="451"/>
      <c r="H48" s="827"/>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296"/>
      <c r="B49" s="296"/>
      <c r="C49" s="296"/>
      <c r="D49" s="296"/>
      <c r="E49" s="451"/>
      <c r="F49" s="451"/>
      <c r="G49" s="451"/>
      <c r="H49" s="827"/>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c r="C50" s="296"/>
      <c r="D50" s="296"/>
      <c r="E50" s="451"/>
      <c r="F50" s="451"/>
      <c r="G50" s="451"/>
      <c r="H50" s="827"/>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c r="C51" s="296"/>
      <c r="D51" s="296"/>
      <c r="E51" s="451"/>
      <c r="F51" s="451"/>
      <c r="G51" s="451"/>
      <c r="H51" s="827"/>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c r="C52" s="296"/>
      <c r="D52" s="296"/>
      <c r="E52" s="451"/>
      <c r="F52" s="451"/>
      <c r="G52" s="451"/>
      <c r="H52" s="827"/>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c r="C53" s="296"/>
      <c r="D53" s="296"/>
      <c r="E53" s="451"/>
      <c r="F53" s="451"/>
      <c r="G53" s="451"/>
      <c r="H53" s="827"/>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451"/>
      <c r="H54" s="827"/>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451"/>
      <c r="H55" s="827"/>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451"/>
      <c r="H56" s="827"/>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296"/>
      <c r="H57" s="827"/>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296"/>
      <c r="H58" s="827"/>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296"/>
      <c r="H59" s="827"/>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296"/>
      <c r="H60" s="827"/>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296"/>
      <c r="H61" s="827"/>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296"/>
      <c r="H62" s="827"/>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296"/>
      <c r="H63" s="827"/>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296"/>
      <c r="H64" s="827"/>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296"/>
      <c r="H65" s="827"/>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296"/>
      <c r="H66" s="827"/>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296"/>
      <c r="H67" s="827"/>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296"/>
      <c r="H68" s="827"/>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296"/>
      <c r="H69" s="827"/>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296"/>
      <c r="H70" s="827"/>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296"/>
      <c r="H71" s="827"/>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296"/>
      <c r="H72" s="827"/>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296"/>
      <c r="H73" s="827"/>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296"/>
      <c r="H74" s="827"/>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296"/>
      <c r="H75" s="827"/>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296"/>
      <c r="H76" s="827"/>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296"/>
      <c r="H77" s="827"/>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296"/>
      <c r="H78" s="827"/>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296"/>
      <c r="H79" s="827"/>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296"/>
      <c r="H80" s="827"/>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296"/>
      <c r="H81" s="827"/>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296"/>
      <c r="H82" s="827"/>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296"/>
      <c r="H83" s="827"/>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296"/>
      <c r="H84" s="827"/>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296"/>
      <c r="H85" s="827"/>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296"/>
      <c r="H86" s="827"/>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296"/>
      <c r="H87" s="827"/>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296"/>
      <c r="H88" s="827"/>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296"/>
      <c r="H89" s="827"/>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296"/>
      <c r="H90" s="827"/>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296"/>
      <c r="H91" s="827"/>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296"/>
      <c r="H92" s="827"/>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296"/>
      <c r="H93" s="827"/>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296"/>
      <c r="H94" s="827"/>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296"/>
      <c r="H95" s="827"/>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296"/>
      <c r="H96" s="827"/>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296"/>
      <c r="H97" s="827"/>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296"/>
      <c r="H98" s="827"/>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296"/>
      <c r="H99" s="827"/>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296"/>
      <c r="H100" s="827"/>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296"/>
      <c r="H101" s="827"/>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296"/>
      <c r="H102" s="827"/>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296"/>
      <c r="H103" s="827"/>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296"/>
      <c r="H104" s="827"/>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296"/>
      <c r="H105" s="827"/>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296"/>
      <c r="H106" s="827"/>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296"/>
      <c r="H107" s="827"/>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296"/>
      <c r="H108" s="827"/>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296"/>
      <c r="H109" s="827"/>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296"/>
      <c r="H110" s="827"/>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296"/>
      <c r="H111" s="827"/>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296"/>
      <c r="H112" s="827"/>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296"/>
      <c r="H113" s="827"/>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296"/>
      <c r="H114" s="827"/>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296"/>
      <c r="H115" s="827"/>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296"/>
      <c r="H116" s="827"/>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296"/>
      <c r="H117" s="827"/>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296"/>
      <c r="H118" s="827"/>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296"/>
      <c r="H119" s="827"/>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296"/>
      <c r="H120" s="827"/>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296"/>
      <c r="H121" s="827"/>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296"/>
      <c r="H122" s="827"/>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296"/>
      <c r="H123" s="827"/>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296"/>
      <c r="H124" s="827"/>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296"/>
      <c r="H125" s="827"/>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296"/>
      <c r="H126" s="827"/>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296"/>
      <c r="H127" s="827"/>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296"/>
      <c r="H128" s="827"/>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296"/>
      <c r="H129" s="827"/>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296"/>
      <c r="H130" s="827"/>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296"/>
      <c r="H131" s="827"/>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296"/>
      <c r="H132" s="827"/>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296"/>
      <c r="H133" s="827"/>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296"/>
      <c r="H134" s="827"/>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296"/>
      <c r="H135" s="827"/>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296"/>
      <c r="H136" s="827"/>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296"/>
      <c r="H137" s="827"/>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296"/>
      <c r="H138" s="827"/>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296"/>
      <c r="H139" s="827"/>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296"/>
      <c r="H140" s="827"/>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296"/>
      <c r="H141" s="827"/>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296"/>
      <c r="H142" s="827"/>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296"/>
      <c r="H143" s="827"/>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296"/>
      <c r="H144" s="827"/>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296"/>
      <c r="H145" s="827"/>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296"/>
      <c r="H146" s="827"/>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296"/>
      <c r="H147" s="827"/>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296"/>
      <c r="H148" s="827"/>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296"/>
      <c r="H149" s="827"/>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296"/>
      <c r="H150" s="827"/>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296"/>
      <c r="H151" s="827"/>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296"/>
      <c r="H152" s="827"/>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296"/>
      <c r="H153" s="827"/>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296"/>
      <c r="H154" s="827"/>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296"/>
      <c r="H155" s="827"/>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296"/>
      <c r="H156" s="827"/>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296"/>
      <c r="H157" s="827"/>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296"/>
      <c r="H158" s="827"/>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296"/>
      <c r="H159" s="827"/>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296"/>
      <c r="H160" s="827"/>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296"/>
      <c r="H161" s="827"/>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296"/>
      <c r="H162" s="827"/>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296"/>
      <c r="H163" s="827"/>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296"/>
      <c r="H164" s="827"/>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296"/>
      <c r="H165" s="827"/>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296"/>
      <c r="H166" s="827"/>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296"/>
      <c r="H167" s="827"/>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296"/>
      <c r="H168" s="827"/>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296"/>
      <c r="H169" s="827"/>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296"/>
      <c r="H170" s="827"/>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296"/>
      <c r="H171" s="827"/>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296"/>
      <c r="H172" s="827"/>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296"/>
      <c r="H173" s="827"/>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296"/>
      <c r="H174" s="827"/>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296"/>
      <c r="H175" s="827"/>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296"/>
      <c r="H176" s="827"/>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296"/>
      <c r="H177" s="827"/>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296"/>
      <c r="H178" s="827"/>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296"/>
      <c r="H179" s="827"/>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296"/>
      <c r="H180" s="827"/>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296"/>
      <c r="H181" s="827"/>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296"/>
      <c r="H182" s="827"/>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296"/>
      <c r="H183" s="827"/>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296"/>
      <c r="H184" s="827"/>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296"/>
      <c r="H185" s="827"/>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296"/>
      <c r="H186" s="827"/>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296"/>
      <c r="H187" s="827"/>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296"/>
      <c r="H188" s="827"/>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296"/>
      <c r="H189" s="827"/>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296"/>
      <c r="H190" s="827"/>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296"/>
      <c r="H191" s="827"/>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296"/>
      <c r="H192" s="827"/>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296"/>
      <c r="H193" s="827"/>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296"/>
      <c r="H194" s="827"/>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296"/>
      <c r="H195" s="827"/>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296"/>
      <c r="H196" s="827"/>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296"/>
      <c r="H197" s="827"/>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296"/>
      <c r="H198" s="827"/>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296"/>
      <c r="H199" s="827"/>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296"/>
      <c r="H200" s="827"/>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296"/>
      <c r="H201" s="827"/>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296"/>
      <c r="H202" s="827"/>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296"/>
      <c r="H203" s="827"/>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296"/>
      <c r="H204" s="827"/>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296"/>
      <c r="H205" s="827"/>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296"/>
      <c r="H206" s="827"/>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296"/>
      <c r="H207" s="827"/>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296"/>
      <c r="H208" s="827"/>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296"/>
      <c r="H209" s="827"/>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296"/>
      <c r="H210" s="827"/>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296"/>
      <c r="H211" s="827"/>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296"/>
      <c r="H212" s="827"/>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296"/>
      <c r="H213" s="827"/>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296"/>
      <c r="H214" s="827"/>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296"/>
      <c r="H215" s="827"/>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296"/>
      <c r="H216" s="827"/>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296"/>
      <c r="H217" s="827"/>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296"/>
      <c r="H218" s="827"/>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296"/>
      <c r="H219" s="827"/>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296"/>
      <c r="B220" s="296"/>
      <c r="C220" s="296"/>
      <c r="D220" s="296"/>
      <c r="E220" s="451"/>
      <c r="F220" s="451"/>
      <c r="G220" s="296"/>
      <c r="H220" s="827"/>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296"/>
      <c r="B221" s="296"/>
      <c r="C221" s="296"/>
      <c r="D221" s="296"/>
      <c r="E221" s="451"/>
      <c r="F221" s="451"/>
      <c r="G221" s="296"/>
      <c r="H221" s="827"/>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296"/>
      <c r="B222" s="296"/>
      <c r="C222" s="296"/>
      <c r="D222" s="296"/>
      <c r="E222" s="451"/>
      <c r="F222" s="451"/>
      <c r="G222" s="296"/>
      <c r="H222" s="827"/>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296"/>
      <c r="B223" s="296"/>
      <c r="C223" s="296"/>
      <c r="D223" s="296"/>
      <c r="E223" s="451"/>
      <c r="F223" s="451"/>
      <c r="G223" s="296"/>
      <c r="H223" s="827"/>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296"/>
      <c r="B224" s="296"/>
      <c r="C224" s="296"/>
      <c r="D224" s="296"/>
      <c r="E224" s="451"/>
      <c r="F224" s="451"/>
      <c r="G224" s="296"/>
      <c r="H224" s="827"/>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296"/>
      <c r="B225" s="296"/>
      <c r="C225" s="296"/>
      <c r="D225" s="296"/>
      <c r="E225" s="451"/>
      <c r="F225" s="451"/>
      <c r="G225" s="296"/>
      <c r="H225" s="827"/>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296"/>
      <c r="B226" s="296"/>
      <c r="C226" s="296"/>
      <c r="D226" s="296"/>
      <c r="E226" s="451"/>
      <c r="F226" s="451"/>
      <c r="G226" s="296"/>
      <c r="H226" s="827"/>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296"/>
      <c r="B227" s="296"/>
      <c r="C227" s="296"/>
      <c r="D227" s="296"/>
      <c r="E227" s="451"/>
      <c r="F227" s="451"/>
      <c r="G227" s="296"/>
      <c r="H227" s="827"/>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296"/>
      <c r="B228" s="296"/>
      <c r="C228" s="296"/>
      <c r="D228" s="296"/>
      <c r="E228" s="451"/>
      <c r="F228" s="451"/>
      <c r="G228" s="296"/>
      <c r="H228" s="827"/>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A229" s="296"/>
      <c r="B229" s="296"/>
      <c r="C229" s="296"/>
      <c r="D229" s="296"/>
      <c r="E229" s="451"/>
      <c r="F229" s="451"/>
      <c r="G229" s="296"/>
      <c r="H229" s="827"/>
      <c r="I229" s="301"/>
      <c r="J229" s="296"/>
      <c r="K229" s="296"/>
      <c r="L229" s="296"/>
      <c r="M229" s="296"/>
      <c r="N229" s="296"/>
      <c r="O229" s="296"/>
      <c r="P229" s="296"/>
      <c r="Q229" s="296"/>
      <c r="R229" s="296"/>
      <c r="S229" s="296"/>
      <c r="T229" s="296"/>
      <c r="U229" s="296"/>
      <c r="V229" s="296"/>
      <c r="W229" s="296"/>
      <c r="X229" s="296"/>
      <c r="Y229" s="296"/>
      <c r="Z229" s="296"/>
    </row>
    <row r="230" spans="1:26" ht="15.75" customHeight="1" x14ac:dyDescent="0.25">
      <c r="A230" s="296"/>
      <c r="B230" s="296"/>
      <c r="C230" s="296"/>
      <c r="D230" s="296"/>
      <c r="E230" s="451"/>
      <c r="F230" s="451"/>
      <c r="G230" s="296"/>
      <c r="H230" s="827"/>
      <c r="I230" s="301"/>
      <c r="J230" s="296"/>
      <c r="K230" s="296"/>
      <c r="L230" s="296"/>
      <c r="M230" s="296"/>
      <c r="N230" s="296"/>
      <c r="O230" s="296"/>
      <c r="P230" s="296"/>
      <c r="Q230" s="296"/>
      <c r="R230" s="296"/>
      <c r="S230" s="296"/>
      <c r="T230" s="296"/>
      <c r="U230" s="296"/>
      <c r="V230" s="296"/>
      <c r="W230" s="296"/>
      <c r="X230" s="296"/>
      <c r="Y230" s="296"/>
      <c r="Z230" s="296"/>
    </row>
    <row r="231" spans="1:26" ht="15.75" customHeight="1" x14ac:dyDescent="0.25">
      <c r="A231" s="296"/>
      <c r="B231" s="296"/>
      <c r="C231" s="296"/>
      <c r="D231" s="296"/>
      <c r="E231" s="451"/>
      <c r="F231" s="451"/>
      <c r="G231" s="296"/>
      <c r="H231" s="827"/>
      <c r="I231" s="301"/>
      <c r="J231" s="296"/>
      <c r="K231" s="296"/>
      <c r="L231" s="296"/>
      <c r="M231" s="296"/>
      <c r="N231" s="296"/>
      <c r="O231" s="296"/>
      <c r="P231" s="296"/>
      <c r="Q231" s="296"/>
      <c r="R231" s="296"/>
      <c r="S231" s="296"/>
      <c r="T231" s="296"/>
      <c r="U231" s="296"/>
      <c r="V231" s="296"/>
      <c r="W231" s="296"/>
      <c r="X231" s="296"/>
      <c r="Y231" s="296"/>
      <c r="Z231" s="296"/>
    </row>
    <row r="232" spans="1:26" ht="15.75" customHeight="1" x14ac:dyDescent="0.25">
      <c r="A232" s="296"/>
      <c r="B232" s="296"/>
      <c r="C232" s="296"/>
      <c r="D232" s="296"/>
      <c r="E232" s="451"/>
      <c r="F232" s="451"/>
      <c r="G232" s="296"/>
      <c r="H232" s="827"/>
      <c r="I232" s="301"/>
      <c r="J232" s="296"/>
      <c r="K232" s="296"/>
      <c r="L232" s="296"/>
      <c r="M232" s="296"/>
      <c r="N232" s="296"/>
      <c r="O232" s="296"/>
      <c r="P232" s="296"/>
      <c r="Q232" s="296"/>
      <c r="R232" s="296"/>
      <c r="S232" s="296"/>
      <c r="T232" s="296"/>
      <c r="U232" s="296"/>
      <c r="V232" s="296"/>
      <c r="W232" s="296"/>
      <c r="X232" s="296"/>
      <c r="Y232" s="296"/>
      <c r="Z232" s="296"/>
    </row>
    <row r="233" spans="1:26" ht="15.75" customHeight="1" x14ac:dyDescent="0.25">
      <c r="A233" s="296"/>
      <c r="B233" s="296"/>
      <c r="C233" s="296"/>
      <c r="D233" s="296"/>
      <c r="E233" s="451"/>
      <c r="F233" s="451"/>
      <c r="G233" s="296"/>
      <c r="H233" s="827"/>
      <c r="I233" s="301"/>
      <c r="J233" s="296"/>
      <c r="K233" s="296"/>
      <c r="L233" s="296"/>
      <c r="M233" s="296"/>
      <c r="N233" s="296"/>
      <c r="O233" s="296"/>
      <c r="P233" s="296"/>
      <c r="Q233" s="296"/>
      <c r="R233" s="296"/>
      <c r="S233" s="296"/>
      <c r="T233" s="296"/>
      <c r="U233" s="296"/>
      <c r="V233" s="296"/>
      <c r="W233" s="296"/>
      <c r="X233" s="296"/>
      <c r="Y233" s="296"/>
      <c r="Z233" s="296"/>
    </row>
    <row r="234" spans="1:26" ht="15.75" customHeight="1" x14ac:dyDescent="0.25">
      <c r="A234" s="296"/>
      <c r="B234" s="296"/>
      <c r="C234" s="296"/>
      <c r="D234" s="296"/>
      <c r="E234" s="451"/>
      <c r="F234" s="451"/>
      <c r="G234" s="296"/>
      <c r="H234" s="827"/>
      <c r="I234" s="301"/>
      <c r="J234" s="296"/>
      <c r="K234" s="296"/>
      <c r="L234" s="296"/>
      <c r="M234" s="296"/>
      <c r="N234" s="296"/>
      <c r="O234" s="296"/>
      <c r="P234" s="296"/>
      <c r="Q234" s="296"/>
      <c r="R234" s="296"/>
      <c r="S234" s="296"/>
      <c r="T234" s="296"/>
      <c r="U234" s="296"/>
      <c r="V234" s="296"/>
      <c r="W234" s="296"/>
      <c r="X234" s="296"/>
      <c r="Y234" s="296"/>
      <c r="Z234" s="296"/>
    </row>
    <row r="235" spans="1:26" ht="15.75" customHeight="1" x14ac:dyDescent="0.25">
      <c r="A235" s="296"/>
      <c r="B235" s="296"/>
      <c r="C235" s="296"/>
      <c r="D235" s="296"/>
      <c r="E235" s="451"/>
      <c r="F235" s="451"/>
      <c r="G235" s="296"/>
      <c r="H235" s="827"/>
      <c r="I235" s="301"/>
      <c r="J235" s="296"/>
      <c r="K235" s="296"/>
      <c r="L235" s="296"/>
      <c r="M235" s="296"/>
      <c r="N235" s="296"/>
      <c r="O235" s="296"/>
      <c r="P235" s="296"/>
      <c r="Q235" s="296"/>
      <c r="R235" s="296"/>
      <c r="S235" s="296"/>
      <c r="T235" s="296"/>
      <c r="U235" s="296"/>
      <c r="V235" s="296"/>
      <c r="W235" s="296"/>
      <c r="X235" s="296"/>
      <c r="Y235" s="296"/>
      <c r="Z235" s="296"/>
    </row>
    <row r="236" spans="1:26" ht="15.75" customHeight="1" x14ac:dyDescent="0.25">
      <c r="A236" s="296"/>
      <c r="B236" s="296"/>
      <c r="C236" s="296"/>
      <c r="D236" s="296"/>
      <c r="E236" s="451"/>
      <c r="F236" s="451"/>
      <c r="G236" s="296"/>
      <c r="H236" s="827"/>
      <c r="I236" s="301"/>
      <c r="J236" s="296"/>
      <c r="K236" s="296"/>
      <c r="L236" s="296"/>
      <c r="M236" s="296"/>
      <c r="N236" s="296"/>
      <c r="O236" s="296"/>
      <c r="P236" s="296"/>
      <c r="Q236" s="296"/>
      <c r="R236" s="296"/>
      <c r="S236" s="296"/>
      <c r="T236" s="296"/>
      <c r="U236" s="296"/>
      <c r="V236" s="296"/>
      <c r="W236" s="296"/>
      <c r="X236" s="296"/>
      <c r="Y236" s="296"/>
      <c r="Z236" s="296"/>
    </row>
    <row r="237" spans="1:26" ht="15.75" customHeight="1" x14ac:dyDescent="0.25">
      <c r="A237" s="296"/>
      <c r="B237" s="296"/>
      <c r="C237" s="296"/>
      <c r="D237" s="296"/>
      <c r="E237" s="451"/>
      <c r="F237" s="451"/>
      <c r="G237" s="296"/>
      <c r="H237" s="827"/>
      <c r="I237" s="301"/>
      <c r="J237" s="296"/>
      <c r="K237" s="296"/>
      <c r="L237" s="296"/>
      <c r="M237" s="296"/>
      <c r="N237" s="296"/>
      <c r="O237" s="296"/>
      <c r="P237" s="296"/>
      <c r="Q237" s="296"/>
      <c r="R237" s="296"/>
      <c r="S237" s="296"/>
      <c r="T237" s="296"/>
      <c r="U237" s="296"/>
      <c r="V237" s="296"/>
      <c r="W237" s="296"/>
      <c r="X237" s="296"/>
      <c r="Y237" s="296"/>
      <c r="Z237" s="296"/>
    </row>
    <row r="238" spans="1:26" ht="15.75" customHeight="1" x14ac:dyDescent="0.25">
      <c r="A238" s="296"/>
      <c r="B238" s="296"/>
      <c r="C238" s="296"/>
      <c r="D238" s="296"/>
      <c r="E238" s="451"/>
      <c r="F238" s="451"/>
      <c r="G238" s="296"/>
      <c r="H238" s="827"/>
      <c r="I238" s="301"/>
      <c r="J238" s="296"/>
      <c r="K238" s="296"/>
      <c r="L238" s="296"/>
      <c r="M238" s="296"/>
      <c r="N238" s="296"/>
      <c r="O238" s="296"/>
      <c r="P238" s="296"/>
      <c r="Q238" s="296"/>
      <c r="R238" s="296"/>
      <c r="S238" s="296"/>
      <c r="T238" s="296"/>
      <c r="U238" s="296"/>
      <c r="V238" s="296"/>
      <c r="W238" s="296"/>
      <c r="X238" s="296"/>
      <c r="Y238" s="296"/>
      <c r="Z238" s="296"/>
    </row>
    <row r="239" spans="1:26" ht="15.75" customHeight="1" x14ac:dyDescent="0.25">
      <c r="A239" s="296"/>
      <c r="B239" s="296"/>
      <c r="C239" s="296"/>
      <c r="D239" s="296"/>
      <c r="E239" s="451"/>
      <c r="F239" s="451"/>
      <c r="G239" s="296"/>
      <c r="H239" s="827"/>
      <c r="I239" s="301"/>
      <c r="J239" s="296"/>
      <c r="K239" s="296"/>
      <c r="L239" s="296"/>
      <c r="M239" s="296"/>
      <c r="N239" s="296"/>
      <c r="O239" s="296"/>
      <c r="P239" s="296"/>
      <c r="Q239" s="296"/>
      <c r="R239" s="296"/>
      <c r="S239" s="296"/>
      <c r="T239" s="296"/>
      <c r="U239" s="296"/>
      <c r="V239" s="296"/>
      <c r="W239" s="296"/>
      <c r="X239" s="296"/>
      <c r="Y239" s="296"/>
      <c r="Z239" s="296"/>
    </row>
    <row r="240" spans="1:26" ht="15.75" customHeight="1" x14ac:dyDescent="0.25">
      <c r="A240" s="296"/>
      <c r="B240" s="296"/>
      <c r="C240" s="296"/>
      <c r="D240" s="296"/>
      <c r="E240" s="451"/>
      <c r="F240" s="451"/>
      <c r="G240" s="296"/>
      <c r="H240" s="827"/>
      <c r="I240" s="301"/>
      <c r="J240" s="296"/>
      <c r="K240" s="296"/>
      <c r="L240" s="296"/>
      <c r="M240" s="296"/>
      <c r="N240" s="296"/>
      <c r="O240" s="296"/>
      <c r="P240" s="296"/>
      <c r="Q240" s="296"/>
      <c r="R240" s="296"/>
      <c r="S240" s="296"/>
      <c r="T240" s="296"/>
      <c r="U240" s="296"/>
      <c r="V240" s="296"/>
      <c r="W240" s="296"/>
      <c r="X240" s="296"/>
      <c r="Y240" s="296"/>
      <c r="Z240" s="296"/>
    </row>
    <row r="241" spans="1:26" ht="15.75" customHeight="1" x14ac:dyDescent="0.25">
      <c r="A241" s="296"/>
      <c r="B241" s="296"/>
      <c r="C241" s="296"/>
      <c r="D241" s="296"/>
      <c r="E241" s="451"/>
      <c r="F241" s="451"/>
      <c r="G241" s="296"/>
      <c r="H241" s="827"/>
      <c r="I241" s="301"/>
      <c r="J241" s="296"/>
      <c r="K241" s="296"/>
      <c r="L241" s="296"/>
      <c r="M241" s="296"/>
      <c r="N241" s="296"/>
      <c r="O241" s="296"/>
      <c r="P241" s="296"/>
      <c r="Q241" s="296"/>
      <c r="R241" s="296"/>
      <c r="S241" s="296"/>
      <c r="T241" s="296"/>
      <c r="U241" s="296"/>
      <c r="V241" s="296"/>
      <c r="W241" s="296"/>
      <c r="X241" s="296"/>
      <c r="Y241" s="296"/>
      <c r="Z241" s="296"/>
    </row>
    <row r="242" spans="1:26" ht="15.75" customHeight="1" x14ac:dyDescent="0.25">
      <c r="A242" s="296"/>
      <c r="B242" s="296"/>
      <c r="C242" s="296"/>
      <c r="D242" s="296"/>
      <c r="E242" s="451"/>
      <c r="F242" s="451"/>
      <c r="G242" s="296"/>
      <c r="H242" s="827"/>
      <c r="I242" s="301"/>
      <c r="J242" s="296"/>
      <c r="K242" s="296"/>
      <c r="L242" s="296"/>
      <c r="M242" s="296"/>
      <c r="N242" s="296"/>
      <c r="O242" s="296"/>
      <c r="P242" s="296"/>
      <c r="Q242" s="296"/>
      <c r="R242" s="296"/>
      <c r="S242" s="296"/>
      <c r="T242" s="296"/>
      <c r="U242" s="296"/>
      <c r="V242" s="296"/>
      <c r="W242" s="296"/>
      <c r="X242" s="296"/>
      <c r="Y242" s="296"/>
      <c r="Z242" s="296"/>
    </row>
    <row r="243" spans="1:26" ht="15.75" customHeight="1" x14ac:dyDescent="0.25">
      <c r="A243" s="296"/>
      <c r="B243" s="296"/>
      <c r="C243" s="296"/>
      <c r="D243" s="296"/>
      <c r="E243" s="451"/>
      <c r="F243" s="451"/>
      <c r="G243" s="296"/>
      <c r="H243" s="827"/>
      <c r="I243" s="301"/>
      <c r="J243" s="296"/>
      <c r="K243" s="296"/>
      <c r="L243" s="296"/>
      <c r="M243" s="296"/>
      <c r="N243" s="296"/>
      <c r="O243" s="296"/>
      <c r="P243" s="296"/>
      <c r="Q243" s="296"/>
      <c r="R243" s="296"/>
      <c r="S243" s="296"/>
      <c r="T243" s="296"/>
      <c r="U243" s="296"/>
      <c r="V243" s="296"/>
      <c r="W243" s="296"/>
      <c r="X243" s="296"/>
      <c r="Y243" s="296"/>
      <c r="Z243" s="296"/>
    </row>
    <row r="244" spans="1:26" ht="15.75" customHeight="1" x14ac:dyDescent="0.25">
      <c r="A244" s="296"/>
      <c r="B244" s="296"/>
      <c r="C244" s="296"/>
      <c r="D244" s="296"/>
      <c r="E244" s="451"/>
      <c r="F244" s="451"/>
      <c r="G244" s="296"/>
      <c r="H244" s="827"/>
      <c r="I244" s="301"/>
      <c r="J244" s="296"/>
      <c r="K244" s="296"/>
      <c r="L244" s="296"/>
      <c r="M244" s="296"/>
      <c r="N244" s="296"/>
      <c r="O244" s="296"/>
      <c r="P244" s="296"/>
      <c r="Q244" s="296"/>
      <c r="R244" s="296"/>
      <c r="S244" s="296"/>
      <c r="T244" s="296"/>
      <c r="U244" s="296"/>
      <c r="V244" s="296"/>
      <c r="W244" s="296"/>
      <c r="X244" s="296"/>
      <c r="Y244" s="296"/>
      <c r="Z244" s="296"/>
    </row>
    <row r="245" spans="1:26" ht="15.75" customHeight="1" x14ac:dyDescent="0.25">
      <c r="A245" s="296"/>
      <c r="B245" s="296"/>
      <c r="C245" s="296"/>
      <c r="D245" s="296"/>
      <c r="E245" s="451"/>
      <c r="F245" s="451"/>
      <c r="G245" s="296"/>
      <c r="H245" s="827"/>
      <c r="I245" s="301"/>
      <c r="J245" s="296"/>
      <c r="K245" s="296"/>
      <c r="L245" s="296"/>
      <c r="M245" s="296"/>
      <c r="N245" s="296"/>
      <c r="O245" s="296"/>
      <c r="P245" s="296"/>
      <c r="Q245" s="296"/>
      <c r="R245" s="296"/>
      <c r="S245" s="296"/>
      <c r="T245" s="296"/>
      <c r="U245" s="296"/>
      <c r="V245" s="296"/>
      <c r="W245" s="296"/>
      <c r="X245" s="296"/>
      <c r="Y245" s="296"/>
      <c r="Z245" s="296"/>
    </row>
    <row r="246" spans="1:26" ht="15.75" customHeight="1" x14ac:dyDescent="0.25">
      <c r="A246" s="296"/>
      <c r="B246" s="296"/>
      <c r="C246" s="296"/>
      <c r="D246" s="296"/>
      <c r="E246" s="451"/>
      <c r="F246" s="451"/>
      <c r="G246" s="296"/>
      <c r="H246" s="827"/>
      <c r="I246" s="301"/>
      <c r="J246" s="296"/>
      <c r="K246" s="296"/>
      <c r="L246" s="296"/>
      <c r="M246" s="296"/>
      <c r="N246" s="296"/>
      <c r="O246" s="296"/>
      <c r="P246" s="296"/>
      <c r="Q246" s="296"/>
      <c r="R246" s="296"/>
      <c r="S246" s="296"/>
      <c r="T246" s="296"/>
      <c r="U246" s="296"/>
      <c r="V246" s="296"/>
      <c r="W246" s="296"/>
      <c r="X246" s="296"/>
      <c r="Y246" s="296"/>
      <c r="Z246" s="296"/>
    </row>
    <row r="247" spans="1:26" ht="15.75" customHeight="1" x14ac:dyDescent="0.25">
      <c r="A247" s="296"/>
      <c r="B247" s="296"/>
      <c r="C247" s="296"/>
      <c r="D247" s="296"/>
      <c r="E247" s="451"/>
      <c r="F247" s="451"/>
      <c r="G247" s="296"/>
      <c r="H247" s="827"/>
      <c r="I247" s="301"/>
      <c r="J247" s="296"/>
      <c r="K247" s="296"/>
      <c r="L247" s="296"/>
      <c r="M247" s="296"/>
      <c r="N247" s="296"/>
      <c r="O247" s="296"/>
      <c r="P247" s="296"/>
      <c r="Q247" s="296"/>
      <c r="R247" s="296"/>
      <c r="S247" s="296"/>
      <c r="T247" s="296"/>
      <c r="U247" s="296"/>
      <c r="V247" s="296"/>
      <c r="W247" s="296"/>
      <c r="X247" s="296"/>
      <c r="Y247" s="296"/>
      <c r="Z247" s="296"/>
    </row>
    <row r="248" spans="1:26" ht="15.75" customHeight="1" x14ac:dyDescent="0.25">
      <c r="H248" s="830"/>
    </row>
    <row r="249" spans="1:26" ht="15.75" customHeight="1" x14ac:dyDescent="0.25">
      <c r="H249" s="830"/>
    </row>
    <row r="250" spans="1:26" ht="15.75" customHeight="1" x14ac:dyDescent="0.25">
      <c r="H250" s="830"/>
    </row>
    <row r="251" spans="1:26" ht="15.75" customHeight="1" x14ac:dyDescent="0.25">
      <c r="H251" s="830"/>
    </row>
    <row r="252" spans="1:26" ht="15.75" customHeight="1" x14ac:dyDescent="0.25">
      <c r="H252" s="830"/>
    </row>
    <row r="253" spans="1:26" ht="15.75" customHeight="1" x14ac:dyDescent="0.25">
      <c r="H253" s="830"/>
    </row>
    <row r="254" spans="1:26" ht="15.75" customHeight="1" x14ac:dyDescent="0.25">
      <c r="H254" s="830"/>
    </row>
    <row r="255" spans="1:26" ht="15.75" customHeight="1" x14ac:dyDescent="0.25">
      <c r="H255" s="830"/>
    </row>
    <row r="256" spans="1:26" ht="15.75" customHeight="1" x14ac:dyDescent="0.25">
      <c r="H256" s="830"/>
    </row>
    <row r="257" spans="8:8" ht="15.75" customHeight="1" x14ac:dyDescent="0.25">
      <c r="H257" s="830"/>
    </row>
    <row r="258" spans="8:8" ht="15.75" customHeight="1" x14ac:dyDescent="0.25">
      <c r="H258" s="830"/>
    </row>
    <row r="259" spans="8:8" ht="15.75" customHeight="1" x14ac:dyDescent="0.25">
      <c r="H259" s="830"/>
    </row>
    <row r="260" spans="8:8" ht="15.75" customHeight="1" x14ac:dyDescent="0.25">
      <c r="H260" s="830"/>
    </row>
    <row r="261" spans="8:8" ht="15.75" customHeight="1" x14ac:dyDescent="0.25">
      <c r="H261" s="830"/>
    </row>
    <row r="262" spans="8:8" ht="15.75" customHeight="1" x14ac:dyDescent="0.25">
      <c r="H262" s="830"/>
    </row>
    <row r="263" spans="8:8" ht="15.75" customHeight="1" x14ac:dyDescent="0.25">
      <c r="H263" s="830"/>
    </row>
    <row r="264" spans="8:8" ht="15.75" customHeight="1" x14ac:dyDescent="0.25">
      <c r="H264" s="830"/>
    </row>
    <row r="265" spans="8:8" ht="15.75" customHeight="1" x14ac:dyDescent="0.25">
      <c r="H265" s="830"/>
    </row>
    <row r="266" spans="8:8" ht="15.75" customHeight="1" x14ac:dyDescent="0.25">
      <c r="H266" s="830"/>
    </row>
    <row r="267" spans="8:8" ht="15.75" customHeight="1" x14ac:dyDescent="0.25">
      <c r="H267" s="830"/>
    </row>
    <row r="268" spans="8:8" ht="15.75" customHeight="1" x14ac:dyDescent="0.25">
      <c r="H268" s="830"/>
    </row>
    <row r="269" spans="8:8" ht="15.75" customHeight="1" x14ac:dyDescent="0.25">
      <c r="H269" s="830"/>
    </row>
    <row r="270" spans="8:8" ht="15.75" customHeight="1" x14ac:dyDescent="0.25">
      <c r="H270" s="830"/>
    </row>
    <row r="271" spans="8:8" ht="15.75" customHeight="1" x14ac:dyDescent="0.25">
      <c r="H271" s="830"/>
    </row>
    <row r="272" spans="8:8" ht="15.75" customHeight="1" x14ac:dyDescent="0.25">
      <c r="H272" s="830"/>
    </row>
    <row r="273" spans="8:8" ht="15.75" customHeight="1" x14ac:dyDescent="0.25">
      <c r="H273" s="830"/>
    </row>
    <row r="274" spans="8:8" ht="15.75" customHeight="1" x14ac:dyDescent="0.25">
      <c r="H274" s="830"/>
    </row>
    <row r="275" spans="8:8" ht="15.75" customHeight="1" x14ac:dyDescent="0.25">
      <c r="H275" s="830"/>
    </row>
    <row r="276" spans="8:8" ht="15.75" customHeight="1" x14ac:dyDescent="0.25">
      <c r="H276" s="830"/>
    </row>
    <row r="277" spans="8:8" ht="15.75" customHeight="1" x14ac:dyDescent="0.25">
      <c r="H277" s="830"/>
    </row>
    <row r="278" spans="8:8" ht="15.75" customHeight="1" x14ac:dyDescent="0.25">
      <c r="H278" s="830"/>
    </row>
    <row r="279" spans="8:8" ht="15.75" customHeight="1" x14ac:dyDescent="0.25">
      <c r="H279" s="830"/>
    </row>
    <row r="280" spans="8:8" ht="15.75" customHeight="1" x14ac:dyDescent="0.25">
      <c r="H280" s="830"/>
    </row>
    <row r="281" spans="8:8" ht="15.75" customHeight="1" x14ac:dyDescent="0.25">
      <c r="H281" s="830"/>
    </row>
    <row r="282" spans="8:8" ht="15.75" customHeight="1" x14ac:dyDescent="0.25">
      <c r="H282" s="830"/>
    </row>
    <row r="283" spans="8:8" ht="15.75" customHeight="1" x14ac:dyDescent="0.25">
      <c r="H283" s="830"/>
    </row>
    <row r="284" spans="8:8" ht="15.75" customHeight="1" x14ac:dyDescent="0.25">
      <c r="H284" s="830"/>
    </row>
    <row r="285" spans="8:8" ht="15.75" customHeight="1" x14ac:dyDescent="0.25">
      <c r="H285" s="830"/>
    </row>
    <row r="286" spans="8:8" ht="15.75" customHeight="1" x14ac:dyDescent="0.25">
      <c r="H286" s="830"/>
    </row>
    <row r="287" spans="8:8" ht="15.75" customHeight="1" x14ac:dyDescent="0.25">
      <c r="H287" s="830"/>
    </row>
    <row r="288" spans="8:8" ht="15.75" customHeight="1" x14ac:dyDescent="0.25">
      <c r="H288" s="830"/>
    </row>
    <row r="289" spans="8:8" ht="15.75" customHeight="1" x14ac:dyDescent="0.25">
      <c r="H289" s="830"/>
    </row>
    <row r="290" spans="8:8" ht="15.75" customHeight="1" x14ac:dyDescent="0.25">
      <c r="H290" s="830"/>
    </row>
    <row r="291" spans="8:8" ht="15.75" customHeight="1" x14ac:dyDescent="0.25">
      <c r="H291" s="830"/>
    </row>
    <row r="292" spans="8:8" ht="15.75" customHeight="1" x14ac:dyDescent="0.25">
      <c r="H292" s="830"/>
    </row>
    <row r="293" spans="8:8" ht="15.75" customHeight="1" x14ac:dyDescent="0.25">
      <c r="H293" s="830"/>
    </row>
    <row r="294" spans="8:8" ht="15.75" customHeight="1" x14ac:dyDescent="0.25">
      <c r="H294" s="830"/>
    </row>
    <row r="295" spans="8:8" ht="15.75" customHeight="1" x14ac:dyDescent="0.25">
      <c r="H295" s="830"/>
    </row>
    <row r="296" spans="8:8" ht="15.75" customHeight="1" x14ac:dyDescent="0.25">
      <c r="H296" s="830"/>
    </row>
    <row r="297" spans="8:8" ht="15.75" customHeight="1" x14ac:dyDescent="0.25">
      <c r="H297" s="830"/>
    </row>
    <row r="298" spans="8:8" ht="15.75" customHeight="1" x14ac:dyDescent="0.25">
      <c r="H298" s="830"/>
    </row>
    <row r="299" spans="8:8" ht="15.75" customHeight="1" x14ac:dyDescent="0.25">
      <c r="H299" s="830"/>
    </row>
    <row r="300" spans="8:8" ht="15.75" customHeight="1" x14ac:dyDescent="0.25">
      <c r="H300" s="830"/>
    </row>
    <row r="301" spans="8:8" ht="15.75" customHeight="1" x14ac:dyDescent="0.25">
      <c r="H301" s="830"/>
    </row>
    <row r="302" spans="8:8" ht="15.75" customHeight="1" x14ac:dyDescent="0.25">
      <c r="H302" s="830"/>
    </row>
    <row r="303" spans="8:8" ht="15.75" customHeight="1" x14ac:dyDescent="0.25">
      <c r="H303" s="830"/>
    </row>
    <row r="304" spans="8:8" ht="15.75" customHeight="1" x14ac:dyDescent="0.25">
      <c r="H304" s="830"/>
    </row>
    <row r="305" spans="8:8" ht="15.75" customHeight="1" x14ac:dyDescent="0.25">
      <c r="H305" s="830"/>
    </row>
    <row r="306" spans="8:8" ht="15.75" customHeight="1" x14ac:dyDescent="0.25">
      <c r="H306" s="830"/>
    </row>
    <row r="307" spans="8:8" ht="15.75" customHeight="1" x14ac:dyDescent="0.25">
      <c r="H307" s="830"/>
    </row>
    <row r="308" spans="8:8" ht="15.75" customHeight="1" x14ac:dyDescent="0.25">
      <c r="H308" s="830"/>
    </row>
    <row r="309" spans="8:8" ht="15.75" customHeight="1" x14ac:dyDescent="0.25">
      <c r="H309" s="830"/>
    </row>
    <row r="310" spans="8:8" ht="15.75" customHeight="1" x14ac:dyDescent="0.25">
      <c r="H310" s="830"/>
    </row>
    <row r="311" spans="8:8" ht="15.75" customHeight="1" x14ac:dyDescent="0.25">
      <c r="H311" s="830"/>
    </row>
    <row r="312" spans="8:8" ht="15.75" customHeight="1" x14ac:dyDescent="0.25">
      <c r="H312" s="830"/>
    </row>
    <row r="313" spans="8:8" ht="15.75" customHeight="1" x14ac:dyDescent="0.25">
      <c r="H313" s="830"/>
    </row>
    <row r="314" spans="8:8" ht="15.75" customHeight="1" x14ac:dyDescent="0.25">
      <c r="H314" s="830"/>
    </row>
    <row r="315" spans="8:8" ht="15.75" customHeight="1" x14ac:dyDescent="0.25">
      <c r="H315" s="830"/>
    </row>
    <row r="316" spans="8:8" ht="15.75" customHeight="1" x14ac:dyDescent="0.25">
      <c r="H316" s="830"/>
    </row>
    <row r="317" spans="8:8" ht="15.75" customHeight="1" x14ac:dyDescent="0.25">
      <c r="H317" s="830"/>
    </row>
    <row r="318" spans="8:8" ht="15.75" customHeight="1" x14ac:dyDescent="0.25">
      <c r="H318" s="830"/>
    </row>
    <row r="319" spans="8:8" ht="15.75" customHeight="1" x14ac:dyDescent="0.25">
      <c r="H319" s="830"/>
    </row>
    <row r="320" spans="8:8" ht="15.75" customHeight="1" x14ac:dyDescent="0.25">
      <c r="H320" s="830"/>
    </row>
    <row r="321" spans="8:8" ht="15.75" customHeight="1" x14ac:dyDescent="0.25">
      <c r="H321" s="830"/>
    </row>
    <row r="322" spans="8:8" ht="15.75" customHeight="1" x14ac:dyDescent="0.25">
      <c r="H322" s="830"/>
    </row>
    <row r="323" spans="8:8" ht="15.75" customHeight="1" x14ac:dyDescent="0.25">
      <c r="H323" s="830"/>
    </row>
    <row r="324" spans="8:8" ht="15.75" customHeight="1" x14ac:dyDescent="0.25">
      <c r="H324" s="830"/>
    </row>
    <row r="325" spans="8:8" ht="15.75" customHeight="1" x14ac:dyDescent="0.25">
      <c r="H325" s="830"/>
    </row>
    <row r="326" spans="8:8" ht="15.75" customHeight="1" x14ac:dyDescent="0.25">
      <c r="H326" s="830"/>
    </row>
    <row r="327" spans="8:8" ht="15.75" customHeight="1" x14ac:dyDescent="0.25">
      <c r="H327" s="830"/>
    </row>
    <row r="328" spans="8:8" ht="15.75" customHeight="1" x14ac:dyDescent="0.25">
      <c r="H328" s="830"/>
    </row>
    <row r="329" spans="8:8" ht="15.75" customHeight="1" x14ac:dyDescent="0.25">
      <c r="H329" s="830"/>
    </row>
    <row r="330" spans="8:8" ht="15.75" customHeight="1" x14ac:dyDescent="0.25">
      <c r="H330" s="830"/>
    </row>
    <row r="331" spans="8:8" ht="15.75" customHeight="1" x14ac:dyDescent="0.25">
      <c r="H331" s="830"/>
    </row>
    <row r="332" spans="8:8" ht="15.75" customHeight="1" x14ac:dyDescent="0.25">
      <c r="H332" s="830"/>
    </row>
    <row r="333" spans="8:8" ht="15.75" customHeight="1" x14ac:dyDescent="0.25">
      <c r="H333" s="830"/>
    </row>
    <row r="334" spans="8:8" ht="15.75" customHeight="1" x14ac:dyDescent="0.25">
      <c r="H334" s="830"/>
    </row>
    <row r="335" spans="8:8" ht="15.75" customHeight="1" x14ac:dyDescent="0.25">
      <c r="H335" s="830"/>
    </row>
    <row r="336" spans="8:8" ht="15.75" customHeight="1" x14ac:dyDescent="0.25">
      <c r="H336" s="830"/>
    </row>
    <row r="337" spans="8:8" ht="15.75" customHeight="1" x14ac:dyDescent="0.25">
      <c r="H337" s="830"/>
    </row>
    <row r="338" spans="8:8" ht="15.75" customHeight="1" x14ac:dyDescent="0.25">
      <c r="H338" s="830"/>
    </row>
    <row r="339" spans="8:8" ht="15.75" customHeight="1" x14ac:dyDescent="0.25">
      <c r="H339" s="830"/>
    </row>
    <row r="340" spans="8:8" ht="15.75" customHeight="1" x14ac:dyDescent="0.25">
      <c r="H340" s="830"/>
    </row>
    <row r="341" spans="8:8" ht="15.75" customHeight="1" x14ac:dyDescent="0.25">
      <c r="H341" s="830"/>
    </row>
    <row r="342" spans="8:8" ht="15.75" customHeight="1" x14ac:dyDescent="0.25">
      <c r="H342" s="830"/>
    </row>
    <row r="343" spans="8:8" ht="15.75" customHeight="1" x14ac:dyDescent="0.25">
      <c r="H343" s="830"/>
    </row>
    <row r="344" spans="8:8" ht="15.75" customHeight="1" x14ac:dyDescent="0.25">
      <c r="H344" s="830"/>
    </row>
    <row r="345" spans="8:8" ht="15.75" customHeight="1" x14ac:dyDescent="0.25">
      <c r="H345" s="830"/>
    </row>
    <row r="346" spans="8:8" ht="15.75" customHeight="1" x14ac:dyDescent="0.25">
      <c r="H346" s="830"/>
    </row>
    <row r="347" spans="8:8" ht="15.75" customHeight="1" x14ac:dyDescent="0.25">
      <c r="H347" s="830"/>
    </row>
    <row r="348" spans="8:8" ht="15.75" customHeight="1" x14ac:dyDescent="0.25">
      <c r="H348" s="830"/>
    </row>
    <row r="349" spans="8:8" ht="15.75" customHeight="1" x14ac:dyDescent="0.25">
      <c r="H349" s="830"/>
    </row>
    <row r="350" spans="8:8" ht="15.75" customHeight="1" x14ac:dyDescent="0.25">
      <c r="H350" s="830"/>
    </row>
    <row r="351" spans="8:8" ht="15.75" customHeight="1" x14ac:dyDescent="0.25">
      <c r="H351" s="830"/>
    </row>
    <row r="352" spans="8:8" ht="15.75" customHeight="1" x14ac:dyDescent="0.25">
      <c r="H352" s="830"/>
    </row>
    <row r="353" spans="8:8" ht="15.75" customHeight="1" x14ac:dyDescent="0.25">
      <c r="H353" s="830"/>
    </row>
    <row r="354" spans="8:8" ht="15.75" customHeight="1" x14ac:dyDescent="0.25">
      <c r="H354" s="830"/>
    </row>
    <row r="355" spans="8:8" ht="15.75" customHeight="1" x14ac:dyDescent="0.25">
      <c r="H355" s="830"/>
    </row>
    <row r="356" spans="8:8" ht="15.75" customHeight="1" x14ac:dyDescent="0.25">
      <c r="H356" s="830"/>
    </row>
    <row r="357" spans="8:8" ht="15.75" customHeight="1" x14ac:dyDescent="0.25">
      <c r="H357" s="830"/>
    </row>
    <row r="358" spans="8:8" ht="15.75" customHeight="1" x14ac:dyDescent="0.25">
      <c r="H358" s="830"/>
    </row>
    <row r="359" spans="8:8" ht="15.75" customHeight="1" x14ac:dyDescent="0.25">
      <c r="H359" s="830"/>
    </row>
    <row r="360" spans="8:8" ht="15.75" customHeight="1" x14ac:dyDescent="0.25">
      <c r="H360" s="830"/>
    </row>
    <row r="361" spans="8:8" ht="15.75" customHeight="1" x14ac:dyDescent="0.25">
      <c r="H361" s="830"/>
    </row>
    <row r="362" spans="8:8" ht="15.75" customHeight="1" x14ac:dyDescent="0.25">
      <c r="H362" s="830"/>
    </row>
    <row r="363" spans="8:8" ht="15.75" customHeight="1" x14ac:dyDescent="0.25">
      <c r="H363" s="830"/>
    </row>
    <row r="364" spans="8:8" ht="15.75" customHeight="1" x14ac:dyDescent="0.25">
      <c r="H364" s="830"/>
    </row>
    <row r="365" spans="8:8" ht="15.75" customHeight="1" x14ac:dyDescent="0.25">
      <c r="H365" s="830"/>
    </row>
    <row r="366" spans="8:8" ht="15.75" customHeight="1" x14ac:dyDescent="0.25">
      <c r="H366" s="830"/>
    </row>
    <row r="367" spans="8:8" ht="15.75" customHeight="1" x14ac:dyDescent="0.25">
      <c r="H367" s="830"/>
    </row>
    <row r="368" spans="8:8" ht="15.75" customHeight="1" x14ac:dyDescent="0.25">
      <c r="H368" s="830"/>
    </row>
    <row r="369" spans="8:8" ht="15.75" customHeight="1" x14ac:dyDescent="0.25">
      <c r="H369" s="830"/>
    </row>
    <row r="370" spans="8:8" ht="15.75" customHeight="1" x14ac:dyDescent="0.25">
      <c r="H370" s="830"/>
    </row>
    <row r="371" spans="8:8" ht="15.75" customHeight="1" x14ac:dyDescent="0.25">
      <c r="H371" s="830"/>
    </row>
    <row r="372" spans="8:8" ht="15.75" customHeight="1" x14ac:dyDescent="0.25">
      <c r="H372" s="830"/>
    </row>
    <row r="373" spans="8:8" ht="15.75" customHeight="1" x14ac:dyDescent="0.25">
      <c r="H373" s="830"/>
    </row>
    <row r="374" spans="8:8" ht="15.75" customHeight="1" x14ac:dyDescent="0.25">
      <c r="H374" s="830"/>
    </row>
    <row r="375" spans="8:8" ht="15.75" customHeight="1" x14ac:dyDescent="0.25">
      <c r="H375" s="830"/>
    </row>
    <row r="376" spans="8:8" ht="15.75" customHeight="1" x14ac:dyDescent="0.25">
      <c r="H376" s="830"/>
    </row>
    <row r="377" spans="8:8" ht="15.75" customHeight="1" x14ac:dyDescent="0.25">
      <c r="H377" s="830"/>
    </row>
    <row r="378" spans="8:8" ht="15.75" customHeight="1" x14ac:dyDescent="0.25">
      <c r="H378" s="830"/>
    </row>
    <row r="379" spans="8:8" ht="15.75" customHeight="1" x14ac:dyDescent="0.25">
      <c r="H379" s="830"/>
    </row>
    <row r="380" spans="8:8" ht="15.75" customHeight="1" x14ac:dyDescent="0.25">
      <c r="H380" s="830"/>
    </row>
    <row r="381" spans="8:8" ht="15.75" customHeight="1" x14ac:dyDescent="0.25">
      <c r="H381" s="830"/>
    </row>
    <row r="382" spans="8:8" ht="15.75" customHeight="1" x14ac:dyDescent="0.25">
      <c r="H382" s="830"/>
    </row>
    <row r="383" spans="8:8" ht="15.75" customHeight="1" x14ac:dyDescent="0.25">
      <c r="H383" s="830"/>
    </row>
    <row r="384" spans="8:8" ht="15.75" customHeight="1" x14ac:dyDescent="0.25">
      <c r="H384" s="830"/>
    </row>
    <row r="385" spans="8:8" ht="15.75" customHeight="1" x14ac:dyDescent="0.25">
      <c r="H385" s="830"/>
    </row>
    <row r="386" spans="8:8" ht="15.75" customHeight="1" x14ac:dyDescent="0.25">
      <c r="H386" s="830"/>
    </row>
    <row r="387" spans="8:8" ht="15.75" customHeight="1" x14ac:dyDescent="0.25">
      <c r="H387" s="830"/>
    </row>
    <row r="388" spans="8:8" ht="15.75" customHeight="1" x14ac:dyDescent="0.25">
      <c r="H388" s="830"/>
    </row>
    <row r="389" spans="8:8" ht="15.75" customHeight="1" x14ac:dyDescent="0.25">
      <c r="H389" s="830"/>
    </row>
    <row r="390" spans="8:8" ht="15.75" customHeight="1" x14ac:dyDescent="0.25">
      <c r="H390" s="830"/>
    </row>
    <row r="391" spans="8:8" ht="15.75" customHeight="1" x14ac:dyDescent="0.25">
      <c r="H391" s="830"/>
    </row>
    <row r="392" spans="8:8" ht="15.75" customHeight="1" x14ac:dyDescent="0.25">
      <c r="H392" s="830"/>
    </row>
    <row r="393" spans="8:8" ht="15.75" customHeight="1" x14ac:dyDescent="0.25">
      <c r="H393" s="830"/>
    </row>
    <row r="394" spans="8:8" ht="15.75" customHeight="1" x14ac:dyDescent="0.25">
      <c r="H394" s="830"/>
    </row>
    <row r="395" spans="8:8" ht="15.75" customHeight="1" x14ac:dyDescent="0.25">
      <c r="H395" s="830"/>
    </row>
    <row r="396" spans="8:8" ht="15.75" customHeight="1" x14ac:dyDescent="0.25">
      <c r="H396" s="830"/>
    </row>
    <row r="397" spans="8:8" ht="15.75" customHeight="1" x14ac:dyDescent="0.25">
      <c r="H397" s="830"/>
    </row>
    <row r="398" spans="8:8" ht="15.75" customHeight="1" x14ac:dyDescent="0.25">
      <c r="H398" s="830"/>
    </row>
    <row r="399" spans="8:8" ht="15.75" customHeight="1" x14ac:dyDescent="0.25">
      <c r="H399" s="830"/>
    </row>
    <row r="400" spans="8:8" ht="15.75" customHeight="1" x14ac:dyDescent="0.25">
      <c r="H400" s="830"/>
    </row>
    <row r="401" spans="8:8" ht="15.75" customHeight="1" x14ac:dyDescent="0.25">
      <c r="H401" s="830"/>
    </row>
    <row r="402" spans="8:8" ht="15.75" customHeight="1" x14ac:dyDescent="0.25">
      <c r="H402" s="830"/>
    </row>
    <row r="403" spans="8:8" ht="15.75" customHeight="1" x14ac:dyDescent="0.25">
      <c r="H403" s="830"/>
    </row>
    <row r="404" spans="8:8" ht="15.75" customHeight="1" x14ac:dyDescent="0.25">
      <c r="H404" s="830"/>
    </row>
    <row r="405" spans="8:8" ht="15.75" customHeight="1" x14ac:dyDescent="0.25">
      <c r="H405" s="830"/>
    </row>
    <row r="406" spans="8:8" ht="15.75" customHeight="1" x14ac:dyDescent="0.25">
      <c r="H406" s="830"/>
    </row>
    <row r="407" spans="8:8" ht="15.75" customHeight="1" x14ac:dyDescent="0.25">
      <c r="H407" s="830"/>
    </row>
    <row r="408" spans="8:8" ht="15.75" customHeight="1" x14ac:dyDescent="0.25">
      <c r="H408" s="830"/>
    </row>
    <row r="409" spans="8:8" ht="15.75" customHeight="1" x14ac:dyDescent="0.25">
      <c r="H409" s="830"/>
    </row>
    <row r="410" spans="8:8" ht="15.75" customHeight="1" x14ac:dyDescent="0.25">
      <c r="H410" s="830"/>
    </row>
    <row r="411" spans="8:8" ht="15.75" customHeight="1" x14ac:dyDescent="0.25">
      <c r="H411" s="830"/>
    </row>
    <row r="412" spans="8:8" ht="15.75" customHeight="1" x14ac:dyDescent="0.25">
      <c r="H412" s="830"/>
    </row>
    <row r="413" spans="8:8" ht="15.75" customHeight="1" x14ac:dyDescent="0.25">
      <c r="H413" s="830"/>
    </row>
    <row r="414" spans="8:8" ht="15.75" customHeight="1" x14ac:dyDescent="0.25">
      <c r="H414" s="830"/>
    </row>
    <row r="415" spans="8:8" ht="15.75" customHeight="1" x14ac:dyDescent="0.25">
      <c r="H415" s="830"/>
    </row>
    <row r="416" spans="8:8" ht="15.75" customHeight="1" x14ac:dyDescent="0.25">
      <c r="H416" s="830"/>
    </row>
    <row r="417" spans="8:8" ht="15.75" customHeight="1" x14ac:dyDescent="0.25">
      <c r="H417" s="830"/>
    </row>
    <row r="418" spans="8:8" ht="15.75" customHeight="1" x14ac:dyDescent="0.25">
      <c r="H418" s="830"/>
    </row>
    <row r="419" spans="8:8" ht="15.75" customHeight="1" x14ac:dyDescent="0.25">
      <c r="H419" s="830"/>
    </row>
    <row r="420" spans="8:8" ht="15.75" customHeight="1" x14ac:dyDescent="0.25">
      <c r="H420" s="830"/>
    </row>
    <row r="421" spans="8:8" ht="15.75" customHeight="1" x14ac:dyDescent="0.25">
      <c r="H421" s="830"/>
    </row>
    <row r="422" spans="8:8" ht="15.75" customHeight="1" x14ac:dyDescent="0.25">
      <c r="H422" s="830"/>
    </row>
    <row r="423" spans="8:8" ht="15.75" customHeight="1" x14ac:dyDescent="0.25">
      <c r="H423" s="830"/>
    </row>
    <row r="424" spans="8:8" ht="15.75" customHeight="1" x14ac:dyDescent="0.25">
      <c r="H424" s="830"/>
    </row>
    <row r="425" spans="8:8" ht="15.75" customHeight="1" x14ac:dyDescent="0.25">
      <c r="H425" s="830"/>
    </row>
    <row r="426" spans="8:8" ht="15.75" customHeight="1" x14ac:dyDescent="0.25">
      <c r="H426" s="830"/>
    </row>
    <row r="427" spans="8:8" ht="15.75" customHeight="1" x14ac:dyDescent="0.25">
      <c r="H427" s="830"/>
    </row>
    <row r="428" spans="8:8" ht="15.75" customHeight="1" x14ac:dyDescent="0.25">
      <c r="H428" s="830"/>
    </row>
    <row r="429" spans="8:8" ht="15.75" customHeight="1" x14ac:dyDescent="0.25">
      <c r="H429" s="830"/>
    </row>
    <row r="430" spans="8:8" ht="15.75" customHeight="1" x14ac:dyDescent="0.25">
      <c r="H430" s="830"/>
    </row>
    <row r="431" spans="8:8" ht="15.75" customHeight="1" x14ac:dyDescent="0.25">
      <c r="H431" s="830"/>
    </row>
    <row r="432" spans="8:8" ht="15.75" customHeight="1" x14ac:dyDescent="0.25">
      <c r="H432" s="830"/>
    </row>
    <row r="433" spans="8:8" ht="15.75" customHeight="1" x14ac:dyDescent="0.25">
      <c r="H433" s="830"/>
    </row>
    <row r="434" spans="8:8" ht="15.75" customHeight="1" x14ac:dyDescent="0.25">
      <c r="H434" s="830"/>
    </row>
    <row r="435" spans="8:8" ht="15.75" customHeight="1" x14ac:dyDescent="0.25">
      <c r="H435" s="830"/>
    </row>
    <row r="436" spans="8:8" ht="15.75" customHeight="1" x14ac:dyDescent="0.25">
      <c r="H436" s="830"/>
    </row>
    <row r="437" spans="8:8" ht="15.75" customHeight="1" x14ac:dyDescent="0.25">
      <c r="H437" s="830"/>
    </row>
    <row r="438" spans="8:8" ht="15.75" customHeight="1" x14ac:dyDescent="0.25">
      <c r="H438" s="830"/>
    </row>
    <row r="439" spans="8:8" ht="15.75" customHeight="1" x14ac:dyDescent="0.25">
      <c r="H439" s="830"/>
    </row>
    <row r="440" spans="8:8" ht="15.75" customHeight="1" x14ac:dyDescent="0.25">
      <c r="H440" s="830"/>
    </row>
    <row r="441" spans="8:8" ht="15.75" customHeight="1" x14ac:dyDescent="0.25">
      <c r="H441" s="830"/>
    </row>
    <row r="442" spans="8:8" ht="15.75" customHeight="1" x14ac:dyDescent="0.25">
      <c r="H442" s="830"/>
    </row>
    <row r="443" spans="8:8" ht="15.75" customHeight="1" x14ac:dyDescent="0.25">
      <c r="H443" s="830"/>
    </row>
    <row r="444" spans="8:8" ht="15.75" customHeight="1" x14ac:dyDescent="0.25">
      <c r="H444" s="830"/>
    </row>
    <row r="445" spans="8:8" ht="15.75" customHeight="1" x14ac:dyDescent="0.25">
      <c r="H445" s="830"/>
    </row>
    <row r="446" spans="8:8" ht="15.75" customHeight="1" x14ac:dyDescent="0.25">
      <c r="H446" s="830"/>
    </row>
    <row r="447" spans="8:8" ht="15.75" customHeight="1" x14ac:dyDescent="0.25">
      <c r="H447" s="830"/>
    </row>
    <row r="448" spans="8:8" ht="15.75" customHeight="1" x14ac:dyDescent="0.25">
      <c r="H448" s="830"/>
    </row>
    <row r="449" spans="8:8" ht="15.75" customHeight="1" x14ac:dyDescent="0.25">
      <c r="H449" s="830"/>
    </row>
    <row r="450" spans="8:8" ht="15.75" customHeight="1" x14ac:dyDescent="0.25">
      <c r="H450" s="830"/>
    </row>
    <row r="451" spans="8:8" ht="15.75" customHeight="1" x14ac:dyDescent="0.25">
      <c r="H451" s="830"/>
    </row>
    <row r="452" spans="8:8" ht="15.75" customHeight="1" x14ac:dyDescent="0.25">
      <c r="H452" s="830"/>
    </row>
    <row r="453" spans="8:8" ht="15.75" customHeight="1" x14ac:dyDescent="0.25">
      <c r="H453" s="830"/>
    </row>
    <row r="454" spans="8:8" ht="15.75" customHeight="1" x14ac:dyDescent="0.25">
      <c r="H454" s="830"/>
    </row>
    <row r="455" spans="8:8" ht="15.75" customHeight="1" x14ac:dyDescent="0.25">
      <c r="H455" s="830"/>
    </row>
    <row r="456" spans="8:8" ht="15.75" customHeight="1" x14ac:dyDescent="0.25">
      <c r="H456" s="830"/>
    </row>
    <row r="457" spans="8:8" ht="15.75" customHeight="1" x14ac:dyDescent="0.25">
      <c r="H457" s="830"/>
    </row>
    <row r="458" spans="8:8" ht="15.75" customHeight="1" x14ac:dyDescent="0.25">
      <c r="H458" s="830"/>
    </row>
    <row r="459" spans="8:8" ht="15.75" customHeight="1" x14ac:dyDescent="0.25">
      <c r="H459" s="830"/>
    </row>
    <row r="460" spans="8:8" ht="15.75" customHeight="1" x14ac:dyDescent="0.25">
      <c r="H460" s="830"/>
    </row>
    <row r="461" spans="8:8" ht="15.75" customHeight="1" x14ac:dyDescent="0.25">
      <c r="H461" s="830"/>
    </row>
    <row r="462" spans="8:8" ht="15.75" customHeight="1" x14ac:dyDescent="0.25">
      <c r="H462" s="830"/>
    </row>
    <row r="463" spans="8:8" ht="15.75" customHeight="1" x14ac:dyDescent="0.25">
      <c r="H463" s="830"/>
    </row>
    <row r="464" spans="8:8" ht="15.75" customHeight="1" x14ac:dyDescent="0.25">
      <c r="H464" s="830"/>
    </row>
    <row r="465" spans="8:8" ht="15.75" customHeight="1" x14ac:dyDescent="0.25">
      <c r="H465" s="830"/>
    </row>
    <row r="466" spans="8:8" ht="15.75" customHeight="1" x14ac:dyDescent="0.25">
      <c r="H466" s="830"/>
    </row>
    <row r="467" spans="8:8" ht="15.75" customHeight="1" x14ac:dyDescent="0.25">
      <c r="H467" s="830"/>
    </row>
    <row r="468" spans="8:8" ht="15.75" customHeight="1" x14ac:dyDescent="0.25">
      <c r="H468" s="830"/>
    </row>
    <row r="469" spans="8:8" ht="15.75" customHeight="1" x14ac:dyDescent="0.25">
      <c r="H469" s="830"/>
    </row>
    <row r="470" spans="8:8" ht="15.75" customHeight="1" x14ac:dyDescent="0.25">
      <c r="H470" s="830"/>
    </row>
    <row r="471" spans="8:8" ht="15.75" customHeight="1" x14ac:dyDescent="0.25">
      <c r="H471" s="830"/>
    </row>
    <row r="472" spans="8:8" ht="15.75" customHeight="1" x14ac:dyDescent="0.25">
      <c r="H472" s="830"/>
    </row>
    <row r="473" spans="8:8" ht="15.75" customHeight="1" x14ac:dyDescent="0.25">
      <c r="H473" s="830"/>
    </row>
    <row r="474" spans="8:8" ht="15.75" customHeight="1" x14ac:dyDescent="0.25">
      <c r="H474" s="830"/>
    </row>
    <row r="475" spans="8:8" ht="15.75" customHeight="1" x14ac:dyDescent="0.25">
      <c r="H475" s="830"/>
    </row>
    <row r="476" spans="8:8" ht="15.75" customHeight="1" x14ac:dyDescent="0.25">
      <c r="H476" s="830"/>
    </row>
    <row r="477" spans="8:8" ht="15.75" customHeight="1" x14ac:dyDescent="0.25">
      <c r="H477" s="830"/>
    </row>
    <row r="478" spans="8:8" ht="15.75" customHeight="1" x14ac:dyDescent="0.25">
      <c r="H478" s="830"/>
    </row>
    <row r="479" spans="8:8" ht="15.75" customHeight="1" x14ac:dyDescent="0.25">
      <c r="H479" s="830"/>
    </row>
    <row r="480" spans="8:8" ht="15.75" customHeight="1" x14ac:dyDescent="0.25">
      <c r="H480" s="830"/>
    </row>
    <row r="481" spans="8:8" ht="15.75" customHeight="1" x14ac:dyDescent="0.25">
      <c r="H481" s="830"/>
    </row>
    <row r="482" spans="8:8" ht="15.75" customHeight="1" x14ac:dyDescent="0.25">
      <c r="H482" s="830"/>
    </row>
    <row r="483" spans="8:8" ht="15.75" customHeight="1" x14ac:dyDescent="0.25">
      <c r="H483" s="830"/>
    </row>
    <row r="484" spans="8:8" ht="15.75" customHeight="1" x14ac:dyDescent="0.25">
      <c r="H484" s="830"/>
    </row>
    <row r="485" spans="8:8" ht="15.75" customHeight="1" x14ac:dyDescent="0.25">
      <c r="H485" s="830"/>
    </row>
    <row r="486" spans="8:8" ht="15.75" customHeight="1" x14ac:dyDescent="0.25">
      <c r="H486" s="830"/>
    </row>
    <row r="487" spans="8:8" ht="15.75" customHeight="1" x14ac:dyDescent="0.25">
      <c r="H487" s="830"/>
    </row>
    <row r="488" spans="8:8" ht="15.75" customHeight="1" x14ac:dyDescent="0.25">
      <c r="H488" s="830"/>
    </row>
    <row r="489" spans="8:8" ht="15.75" customHeight="1" x14ac:dyDescent="0.25">
      <c r="H489" s="830"/>
    </row>
    <row r="490" spans="8:8" ht="15.75" customHeight="1" x14ac:dyDescent="0.25">
      <c r="H490" s="830"/>
    </row>
    <row r="491" spans="8:8" ht="15.75" customHeight="1" x14ac:dyDescent="0.25">
      <c r="H491" s="830"/>
    </row>
    <row r="492" spans="8:8" ht="15.75" customHeight="1" x14ac:dyDescent="0.25">
      <c r="H492" s="830"/>
    </row>
    <row r="493" spans="8:8" ht="15.75" customHeight="1" x14ac:dyDescent="0.25">
      <c r="H493" s="830"/>
    </row>
    <row r="494" spans="8:8" ht="15.75" customHeight="1" x14ac:dyDescent="0.25">
      <c r="H494" s="830"/>
    </row>
    <row r="495" spans="8:8" ht="15.75" customHeight="1" x14ac:dyDescent="0.25">
      <c r="H495" s="830"/>
    </row>
    <row r="496" spans="8:8" ht="15.75" customHeight="1" x14ac:dyDescent="0.25">
      <c r="H496" s="830"/>
    </row>
    <row r="497" spans="8:8" ht="15.75" customHeight="1" x14ac:dyDescent="0.25">
      <c r="H497" s="830"/>
    </row>
    <row r="498" spans="8:8" ht="15.75" customHeight="1" x14ac:dyDescent="0.25">
      <c r="H498" s="830"/>
    </row>
    <row r="499" spans="8:8" ht="15.75" customHeight="1" x14ac:dyDescent="0.25">
      <c r="H499" s="830"/>
    </row>
    <row r="500" spans="8:8" ht="15.75" customHeight="1" x14ac:dyDescent="0.25">
      <c r="H500" s="830"/>
    </row>
    <row r="501" spans="8:8" ht="15.75" customHeight="1" x14ac:dyDescent="0.25">
      <c r="H501" s="830"/>
    </row>
    <row r="502" spans="8:8" ht="15.75" customHeight="1" x14ac:dyDescent="0.25">
      <c r="H502" s="830"/>
    </row>
    <row r="503" spans="8:8" ht="15.75" customHeight="1" x14ac:dyDescent="0.25">
      <c r="H503" s="830"/>
    </row>
    <row r="504" spans="8:8" ht="15.75" customHeight="1" x14ac:dyDescent="0.25">
      <c r="H504" s="830"/>
    </row>
    <row r="505" spans="8:8" ht="15.75" customHeight="1" x14ac:dyDescent="0.25">
      <c r="H505" s="830"/>
    </row>
    <row r="506" spans="8:8" ht="15.75" customHeight="1" x14ac:dyDescent="0.25">
      <c r="H506" s="830"/>
    </row>
    <row r="507" spans="8:8" ht="15.75" customHeight="1" x14ac:dyDescent="0.25">
      <c r="H507" s="830"/>
    </row>
    <row r="508" spans="8:8" ht="15.75" customHeight="1" x14ac:dyDescent="0.25">
      <c r="H508" s="830"/>
    </row>
    <row r="509" spans="8:8" ht="15.75" customHeight="1" x14ac:dyDescent="0.25">
      <c r="H509" s="830"/>
    </row>
    <row r="510" spans="8:8" ht="15.75" customHeight="1" x14ac:dyDescent="0.25">
      <c r="H510" s="830"/>
    </row>
    <row r="511" spans="8:8" ht="15.75" customHeight="1" x14ac:dyDescent="0.25">
      <c r="H511" s="830"/>
    </row>
    <row r="512" spans="8:8" ht="15.75" customHeight="1" x14ac:dyDescent="0.25">
      <c r="H512" s="830"/>
    </row>
    <row r="513" spans="8:8" ht="15.75" customHeight="1" x14ac:dyDescent="0.25">
      <c r="H513" s="830"/>
    </row>
    <row r="514" spans="8:8" ht="15.75" customHeight="1" x14ac:dyDescent="0.25">
      <c r="H514" s="830"/>
    </row>
    <row r="515" spans="8:8" ht="15.75" customHeight="1" x14ac:dyDescent="0.25">
      <c r="H515" s="830"/>
    </row>
    <row r="516" spans="8:8" ht="15.75" customHeight="1" x14ac:dyDescent="0.25">
      <c r="H516" s="830"/>
    </row>
    <row r="517" spans="8:8" ht="15.75" customHeight="1" x14ac:dyDescent="0.25">
      <c r="H517" s="830"/>
    </row>
    <row r="518" spans="8:8" ht="15.75" customHeight="1" x14ac:dyDescent="0.25">
      <c r="H518" s="830"/>
    </row>
    <row r="519" spans="8:8" ht="15.75" customHeight="1" x14ac:dyDescent="0.25">
      <c r="H519" s="830"/>
    </row>
    <row r="520" spans="8:8" ht="15.75" customHeight="1" x14ac:dyDescent="0.25">
      <c r="H520" s="830"/>
    </row>
    <row r="521" spans="8:8" ht="15.75" customHeight="1" x14ac:dyDescent="0.25">
      <c r="H521" s="830"/>
    </row>
    <row r="522" spans="8:8" ht="15.75" customHeight="1" x14ac:dyDescent="0.25">
      <c r="H522" s="830"/>
    </row>
    <row r="523" spans="8:8" ht="15.75" customHeight="1" x14ac:dyDescent="0.25">
      <c r="H523" s="830"/>
    </row>
    <row r="524" spans="8:8" ht="15.75" customHeight="1" x14ac:dyDescent="0.25">
      <c r="H524" s="830"/>
    </row>
    <row r="525" spans="8:8" ht="15.75" customHeight="1" x14ac:dyDescent="0.25">
      <c r="H525" s="830"/>
    </row>
    <row r="526" spans="8:8" ht="15.75" customHeight="1" x14ac:dyDescent="0.25">
      <c r="H526" s="830"/>
    </row>
    <row r="527" spans="8:8" ht="15.75" customHeight="1" x14ac:dyDescent="0.25">
      <c r="H527" s="830"/>
    </row>
    <row r="528" spans="8:8" ht="15.75" customHeight="1" x14ac:dyDescent="0.25">
      <c r="H528" s="830"/>
    </row>
    <row r="529" spans="8:8" ht="15.75" customHeight="1" x14ac:dyDescent="0.25">
      <c r="H529" s="830"/>
    </row>
    <row r="530" spans="8:8" ht="15.75" customHeight="1" x14ac:dyDescent="0.25">
      <c r="H530" s="830"/>
    </row>
    <row r="531" spans="8:8" ht="15.75" customHeight="1" x14ac:dyDescent="0.25">
      <c r="H531" s="830"/>
    </row>
    <row r="532" spans="8:8" ht="15.75" customHeight="1" x14ac:dyDescent="0.25">
      <c r="H532" s="830"/>
    </row>
    <row r="533" spans="8:8" ht="15.75" customHeight="1" x14ac:dyDescent="0.25">
      <c r="H533" s="830"/>
    </row>
    <row r="534" spans="8:8" ht="15.75" customHeight="1" x14ac:dyDescent="0.25">
      <c r="H534" s="830"/>
    </row>
    <row r="535" spans="8:8" ht="15.75" customHeight="1" x14ac:dyDescent="0.25">
      <c r="H535" s="830"/>
    </row>
    <row r="536" spans="8:8" ht="15.75" customHeight="1" x14ac:dyDescent="0.25">
      <c r="H536" s="830"/>
    </row>
    <row r="537" spans="8:8" ht="15.75" customHeight="1" x14ac:dyDescent="0.25">
      <c r="H537" s="830"/>
    </row>
    <row r="538" spans="8:8" ht="15.75" customHeight="1" x14ac:dyDescent="0.25">
      <c r="H538" s="830"/>
    </row>
    <row r="539" spans="8:8" ht="15.75" customHeight="1" x14ac:dyDescent="0.25">
      <c r="H539" s="830"/>
    </row>
    <row r="540" spans="8:8" ht="15.75" customHeight="1" x14ac:dyDescent="0.25">
      <c r="H540" s="830"/>
    </row>
    <row r="541" spans="8:8" ht="15.75" customHeight="1" x14ac:dyDescent="0.25">
      <c r="H541" s="830"/>
    </row>
    <row r="542" spans="8:8" ht="15.75" customHeight="1" x14ac:dyDescent="0.25">
      <c r="H542" s="830"/>
    </row>
    <row r="543" spans="8:8" ht="15.75" customHeight="1" x14ac:dyDescent="0.25">
      <c r="H543" s="830"/>
    </row>
    <row r="544" spans="8:8" ht="15.75" customHeight="1" x14ac:dyDescent="0.25">
      <c r="H544" s="830"/>
    </row>
    <row r="545" spans="8:8" ht="15.75" customHeight="1" x14ac:dyDescent="0.25">
      <c r="H545" s="830"/>
    </row>
    <row r="546" spans="8:8" ht="15.75" customHeight="1" x14ac:dyDescent="0.25">
      <c r="H546" s="830"/>
    </row>
    <row r="547" spans="8:8" ht="15.75" customHeight="1" x14ac:dyDescent="0.25">
      <c r="H547" s="830"/>
    </row>
    <row r="548" spans="8:8" ht="15.75" customHeight="1" x14ac:dyDescent="0.25">
      <c r="H548" s="830"/>
    </row>
    <row r="549" spans="8:8" ht="15.75" customHeight="1" x14ac:dyDescent="0.25">
      <c r="H549" s="830"/>
    </row>
    <row r="550" spans="8:8" ht="15.75" customHeight="1" x14ac:dyDescent="0.25">
      <c r="H550" s="830"/>
    </row>
    <row r="551" spans="8:8" ht="15.75" customHeight="1" x14ac:dyDescent="0.25">
      <c r="H551" s="830"/>
    </row>
    <row r="552" spans="8:8" ht="15.75" customHeight="1" x14ac:dyDescent="0.25">
      <c r="H552" s="830"/>
    </row>
    <row r="553" spans="8:8" ht="15.75" customHeight="1" x14ac:dyDescent="0.25">
      <c r="H553" s="830"/>
    </row>
    <row r="554" spans="8:8" ht="15.75" customHeight="1" x14ac:dyDescent="0.25">
      <c r="H554" s="830"/>
    </row>
    <row r="555" spans="8:8" ht="15.75" customHeight="1" x14ac:dyDescent="0.25">
      <c r="H555" s="830"/>
    </row>
    <row r="556" spans="8:8" ht="15.75" customHeight="1" x14ac:dyDescent="0.25">
      <c r="H556" s="830"/>
    </row>
    <row r="557" spans="8:8" ht="15.75" customHeight="1" x14ac:dyDescent="0.25">
      <c r="H557" s="830"/>
    </row>
    <row r="558" spans="8:8" ht="15.75" customHeight="1" x14ac:dyDescent="0.25">
      <c r="H558" s="830"/>
    </row>
    <row r="559" spans="8:8" ht="15.75" customHeight="1" x14ac:dyDescent="0.25">
      <c r="H559" s="830"/>
    </row>
    <row r="560" spans="8:8" ht="15.75" customHeight="1" x14ac:dyDescent="0.25">
      <c r="H560" s="830"/>
    </row>
    <row r="561" spans="8:8" ht="15.75" customHeight="1" x14ac:dyDescent="0.25">
      <c r="H561" s="830"/>
    </row>
    <row r="562" spans="8:8" ht="15.75" customHeight="1" x14ac:dyDescent="0.25">
      <c r="H562" s="830"/>
    </row>
    <row r="563" spans="8:8" ht="15.75" customHeight="1" x14ac:dyDescent="0.25">
      <c r="H563" s="830"/>
    </row>
    <row r="564" spans="8:8" ht="15.75" customHeight="1" x14ac:dyDescent="0.25">
      <c r="H564" s="830"/>
    </row>
    <row r="565" spans="8:8" ht="15.75" customHeight="1" x14ac:dyDescent="0.25">
      <c r="H565" s="830"/>
    </row>
    <row r="566" spans="8:8" ht="15.75" customHeight="1" x14ac:dyDescent="0.25">
      <c r="H566" s="830"/>
    </row>
    <row r="567" spans="8:8" ht="15.75" customHeight="1" x14ac:dyDescent="0.25">
      <c r="H567" s="830"/>
    </row>
    <row r="568" spans="8:8" ht="15.75" customHeight="1" x14ac:dyDescent="0.25">
      <c r="H568" s="830"/>
    </row>
    <row r="569" spans="8:8" ht="15.75" customHeight="1" x14ac:dyDescent="0.25">
      <c r="H569" s="830"/>
    </row>
    <row r="570" spans="8:8" ht="15.75" customHeight="1" x14ac:dyDescent="0.25">
      <c r="H570" s="830"/>
    </row>
    <row r="571" spans="8:8" ht="15.75" customHeight="1" x14ac:dyDescent="0.25">
      <c r="H571" s="830"/>
    </row>
    <row r="572" spans="8:8" ht="15.75" customHeight="1" x14ac:dyDescent="0.25">
      <c r="H572" s="830"/>
    </row>
    <row r="573" spans="8:8" ht="15.75" customHeight="1" x14ac:dyDescent="0.25">
      <c r="H573" s="830"/>
    </row>
    <row r="574" spans="8:8" ht="15.75" customHeight="1" x14ac:dyDescent="0.25">
      <c r="H574" s="830"/>
    </row>
    <row r="575" spans="8:8" ht="15.75" customHeight="1" x14ac:dyDescent="0.25">
      <c r="H575" s="830"/>
    </row>
    <row r="576" spans="8:8" ht="15.75" customHeight="1" x14ac:dyDescent="0.25">
      <c r="H576" s="830"/>
    </row>
    <row r="577" spans="8:8" ht="15.75" customHeight="1" x14ac:dyDescent="0.25">
      <c r="H577" s="830"/>
    </row>
    <row r="578" spans="8:8" ht="15.75" customHeight="1" x14ac:dyDescent="0.25">
      <c r="H578" s="830"/>
    </row>
    <row r="579" spans="8:8" ht="15.75" customHeight="1" x14ac:dyDescent="0.25">
      <c r="H579" s="830"/>
    </row>
    <row r="580" spans="8:8" ht="15.75" customHeight="1" x14ac:dyDescent="0.25">
      <c r="H580" s="830"/>
    </row>
    <row r="581" spans="8:8" ht="15.75" customHeight="1" x14ac:dyDescent="0.25">
      <c r="H581" s="830"/>
    </row>
    <row r="582" spans="8:8" ht="15.75" customHeight="1" x14ac:dyDescent="0.25">
      <c r="H582" s="830"/>
    </row>
    <row r="583" spans="8:8" ht="15.75" customHeight="1" x14ac:dyDescent="0.25">
      <c r="H583" s="830"/>
    </row>
    <row r="584" spans="8:8" ht="15.75" customHeight="1" x14ac:dyDescent="0.25">
      <c r="H584" s="830"/>
    </row>
    <row r="585" spans="8:8" ht="15.75" customHeight="1" x14ac:dyDescent="0.25">
      <c r="H585" s="830"/>
    </row>
    <row r="586" spans="8:8" ht="15.75" customHeight="1" x14ac:dyDescent="0.25">
      <c r="H586" s="830"/>
    </row>
    <row r="587" spans="8:8" ht="15.75" customHeight="1" x14ac:dyDescent="0.25">
      <c r="H587" s="830"/>
    </row>
    <row r="588" spans="8:8" ht="15.75" customHeight="1" x14ac:dyDescent="0.25">
      <c r="H588" s="830"/>
    </row>
    <row r="589" spans="8:8" ht="15.75" customHeight="1" x14ac:dyDescent="0.25">
      <c r="H589" s="830"/>
    </row>
    <row r="590" spans="8:8" ht="15.75" customHeight="1" x14ac:dyDescent="0.25">
      <c r="H590" s="830"/>
    </row>
    <row r="591" spans="8:8" ht="15.75" customHeight="1" x14ac:dyDescent="0.25">
      <c r="H591" s="830"/>
    </row>
    <row r="592" spans="8:8" ht="15.75" customHeight="1" x14ac:dyDescent="0.25">
      <c r="H592" s="830"/>
    </row>
    <row r="593" spans="8:8" ht="15.75" customHeight="1" x14ac:dyDescent="0.25">
      <c r="H593" s="830"/>
    </row>
    <row r="594" spans="8:8" ht="15.75" customHeight="1" x14ac:dyDescent="0.25">
      <c r="H594" s="830"/>
    </row>
    <row r="595" spans="8:8" ht="15.75" customHeight="1" x14ac:dyDescent="0.25">
      <c r="H595" s="830"/>
    </row>
    <row r="596" spans="8:8" ht="15.75" customHeight="1" x14ac:dyDescent="0.25">
      <c r="H596" s="830"/>
    </row>
    <row r="597" spans="8:8" ht="15.75" customHeight="1" x14ac:dyDescent="0.25">
      <c r="H597" s="830"/>
    </row>
    <row r="598" spans="8:8" ht="15.75" customHeight="1" x14ac:dyDescent="0.25">
      <c r="H598" s="830"/>
    </row>
    <row r="599" spans="8:8" ht="15.75" customHeight="1" x14ac:dyDescent="0.25">
      <c r="H599" s="830"/>
    </row>
    <row r="600" spans="8:8" ht="15.75" customHeight="1" x14ac:dyDescent="0.25">
      <c r="H600" s="830"/>
    </row>
    <row r="601" spans="8:8" ht="15.75" customHeight="1" x14ac:dyDescent="0.25">
      <c r="H601" s="830"/>
    </row>
    <row r="602" spans="8:8" ht="15.75" customHeight="1" x14ac:dyDescent="0.25">
      <c r="H602" s="830"/>
    </row>
    <row r="603" spans="8:8" ht="15.75" customHeight="1" x14ac:dyDescent="0.25">
      <c r="H603" s="830"/>
    </row>
    <row r="604" spans="8:8" ht="15.75" customHeight="1" x14ac:dyDescent="0.25">
      <c r="H604" s="830"/>
    </row>
    <row r="605" spans="8:8" ht="15.75" customHeight="1" x14ac:dyDescent="0.25">
      <c r="H605" s="830"/>
    </row>
    <row r="606" spans="8:8" ht="15.75" customHeight="1" x14ac:dyDescent="0.25">
      <c r="H606" s="830"/>
    </row>
    <row r="607" spans="8:8" ht="15.75" customHeight="1" x14ac:dyDescent="0.25">
      <c r="H607" s="830"/>
    </row>
    <row r="608" spans="8:8" ht="15.75" customHeight="1" x14ac:dyDescent="0.25">
      <c r="H608" s="830"/>
    </row>
    <row r="609" spans="8:8" ht="15.75" customHeight="1" x14ac:dyDescent="0.25">
      <c r="H609" s="830"/>
    </row>
    <row r="610" spans="8:8" ht="15.75" customHeight="1" x14ac:dyDescent="0.25">
      <c r="H610" s="830"/>
    </row>
    <row r="611" spans="8:8" ht="15.75" customHeight="1" x14ac:dyDescent="0.25">
      <c r="H611" s="830"/>
    </row>
    <row r="612" spans="8:8" ht="15.75" customHeight="1" x14ac:dyDescent="0.25">
      <c r="H612" s="830"/>
    </row>
    <row r="613" spans="8:8" ht="15.75" customHeight="1" x14ac:dyDescent="0.25">
      <c r="H613" s="830"/>
    </row>
    <row r="614" spans="8:8" ht="15.75" customHeight="1" x14ac:dyDescent="0.25">
      <c r="H614" s="830"/>
    </row>
    <row r="615" spans="8:8" ht="15.75" customHeight="1" x14ac:dyDescent="0.25">
      <c r="H615" s="830"/>
    </row>
    <row r="616" spans="8:8" ht="15.75" customHeight="1" x14ac:dyDescent="0.25">
      <c r="H616" s="830"/>
    </row>
    <row r="617" spans="8:8" ht="15.75" customHeight="1" x14ac:dyDescent="0.25">
      <c r="H617" s="830"/>
    </row>
    <row r="618" spans="8:8" ht="15.75" customHeight="1" x14ac:dyDescent="0.25">
      <c r="H618" s="830"/>
    </row>
    <row r="619" spans="8:8" ht="15.75" customHeight="1" x14ac:dyDescent="0.25">
      <c r="H619" s="830"/>
    </row>
    <row r="620" spans="8:8" ht="15.75" customHeight="1" x14ac:dyDescent="0.25">
      <c r="H620" s="830"/>
    </row>
    <row r="621" spans="8:8" ht="15.75" customHeight="1" x14ac:dyDescent="0.25">
      <c r="H621" s="830"/>
    </row>
    <row r="622" spans="8:8" ht="15.75" customHeight="1" x14ac:dyDescent="0.25">
      <c r="H622" s="830"/>
    </row>
    <row r="623" spans="8:8" ht="15.75" customHeight="1" x14ac:dyDescent="0.25">
      <c r="H623" s="830"/>
    </row>
    <row r="624" spans="8:8" ht="15.75" customHeight="1" x14ac:dyDescent="0.25">
      <c r="H624" s="830"/>
    </row>
    <row r="625" spans="8:8" ht="15.75" customHeight="1" x14ac:dyDescent="0.25">
      <c r="H625" s="830"/>
    </row>
    <row r="626" spans="8:8" ht="15.75" customHeight="1" x14ac:dyDescent="0.25">
      <c r="H626" s="830"/>
    </row>
    <row r="627" spans="8:8" ht="15.75" customHeight="1" x14ac:dyDescent="0.25">
      <c r="H627" s="830"/>
    </row>
    <row r="628" spans="8:8" ht="15.75" customHeight="1" x14ac:dyDescent="0.25">
      <c r="H628" s="830"/>
    </row>
    <row r="629" spans="8:8" ht="15.75" customHeight="1" x14ac:dyDescent="0.25">
      <c r="H629" s="830"/>
    </row>
    <row r="630" spans="8:8" ht="15.75" customHeight="1" x14ac:dyDescent="0.25">
      <c r="H630" s="830"/>
    </row>
    <row r="631" spans="8:8" ht="15.75" customHeight="1" x14ac:dyDescent="0.25">
      <c r="H631" s="830"/>
    </row>
    <row r="632" spans="8:8" ht="15.75" customHeight="1" x14ac:dyDescent="0.25">
      <c r="H632" s="830"/>
    </row>
    <row r="633" spans="8:8" ht="15.75" customHeight="1" x14ac:dyDescent="0.25">
      <c r="H633" s="830"/>
    </row>
    <row r="634" spans="8:8" ht="15.75" customHeight="1" x14ac:dyDescent="0.25">
      <c r="H634" s="830"/>
    </row>
    <row r="635" spans="8:8" ht="15.75" customHeight="1" x14ac:dyDescent="0.25">
      <c r="H635" s="830"/>
    </row>
    <row r="636" spans="8:8" ht="15.75" customHeight="1" x14ac:dyDescent="0.25">
      <c r="H636" s="830"/>
    </row>
    <row r="637" spans="8:8" ht="15.75" customHeight="1" x14ac:dyDescent="0.25">
      <c r="H637" s="830"/>
    </row>
    <row r="638" spans="8:8" ht="15.75" customHeight="1" x14ac:dyDescent="0.25">
      <c r="H638" s="830"/>
    </row>
    <row r="639" spans="8:8" ht="15.75" customHeight="1" x14ac:dyDescent="0.25">
      <c r="H639" s="830"/>
    </row>
    <row r="640" spans="8:8" ht="15.75" customHeight="1" x14ac:dyDescent="0.25">
      <c r="H640" s="830"/>
    </row>
    <row r="641" spans="8:8" ht="15.75" customHeight="1" x14ac:dyDescent="0.25">
      <c r="H641" s="830"/>
    </row>
    <row r="642" spans="8:8" ht="15.75" customHeight="1" x14ac:dyDescent="0.25">
      <c r="H642" s="830"/>
    </row>
    <row r="643" spans="8:8" ht="15.75" customHeight="1" x14ac:dyDescent="0.25">
      <c r="H643" s="830"/>
    </row>
    <row r="644" spans="8:8" ht="15.75" customHeight="1" x14ac:dyDescent="0.25">
      <c r="H644" s="830"/>
    </row>
    <row r="645" spans="8:8" ht="15.75" customHeight="1" x14ac:dyDescent="0.25">
      <c r="H645" s="830"/>
    </row>
    <row r="646" spans="8:8" ht="15.75" customHeight="1" x14ac:dyDescent="0.25">
      <c r="H646" s="830"/>
    </row>
    <row r="647" spans="8:8" ht="15.75" customHeight="1" x14ac:dyDescent="0.25">
      <c r="H647" s="830"/>
    </row>
    <row r="648" spans="8:8" ht="15.75" customHeight="1" x14ac:dyDescent="0.25">
      <c r="H648" s="830"/>
    </row>
    <row r="649" spans="8:8" ht="15.75" customHeight="1" x14ac:dyDescent="0.25">
      <c r="H649" s="830"/>
    </row>
    <row r="650" spans="8:8" ht="15.75" customHeight="1" x14ac:dyDescent="0.25">
      <c r="H650" s="830"/>
    </row>
    <row r="651" spans="8:8" ht="15.75" customHeight="1" x14ac:dyDescent="0.25">
      <c r="H651" s="830"/>
    </row>
    <row r="652" spans="8:8" ht="15.75" customHeight="1" x14ac:dyDescent="0.25">
      <c r="H652" s="830"/>
    </row>
    <row r="653" spans="8:8" ht="15.75" customHeight="1" x14ac:dyDescent="0.25">
      <c r="H653" s="830"/>
    </row>
    <row r="654" spans="8:8" ht="15.75" customHeight="1" x14ac:dyDescent="0.25">
      <c r="H654" s="830"/>
    </row>
    <row r="655" spans="8:8" ht="15.75" customHeight="1" x14ac:dyDescent="0.25">
      <c r="H655" s="830"/>
    </row>
    <row r="656" spans="8:8" ht="15.75" customHeight="1" x14ac:dyDescent="0.25">
      <c r="H656" s="830"/>
    </row>
    <row r="657" spans="8:8" ht="15.75" customHeight="1" x14ac:dyDescent="0.25">
      <c r="H657" s="830"/>
    </row>
    <row r="658" spans="8:8" ht="15.75" customHeight="1" x14ac:dyDescent="0.25">
      <c r="H658" s="830"/>
    </row>
    <row r="659" spans="8:8" ht="15.75" customHeight="1" x14ac:dyDescent="0.25">
      <c r="H659" s="830"/>
    </row>
    <row r="660" spans="8:8" ht="15.75" customHeight="1" x14ac:dyDescent="0.25">
      <c r="H660" s="830"/>
    </row>
    <row r="661" spans="8:8" ht="15.75" customHeight="1" x14ac:dyDescent="0.25">
      <c r="H661" s="830"/>
    </row>
    <row r="662" spans="8:8" ht="15.75" customHeight="1" x14ac:dyDescent="0.25">
      <c r="H662" s="830"/>
    </row>
    <row r="663" spans="8:8" ht="15.75" customHeight="1" x14ac:dyDescent="0.25">
      <c r="H663" s="830"/>
    </row>
    <row r="664" spans="8:8" ht="15.75" customHeight="1" x14ac:dyDescent="0.25">
      <c r="H664" s="830"/>
    </row>
    <row r="665" spans="8:8" ht="15.75" customHeight="1" x14ac:dyDescent="0.25">
      <c r="H665" s="830"/>
    </row>
    <row r="666" spans="8:8" ht="15.75" customHeight="1" x14ac:dyDescent="0.25">
      <c r="H666" s="830"/>
    </row>
    <row r="667" spans="8:8" ht="15.75" customHeight="1" x14ac:dyDescent="0.25">
      <c r="H667" s="830"/>
    </row>
    <row r="668" spans="8:8" ht="15.75" customHeight="1" x14ac:dyDescent="0.25">
      <c r="H668" s="830"/>
    </row>
    <row r="669" spans="8:8" ht="15.75" customHeight="1" x14ac:dyDescent="0.25">
      <c r="H669" s="830"/>
    </row>
    <row r="670" spans="8:8" ht="15.75" customHeight="1" x14ac:dyDescent="0.25">
      <c r="H670" s="830"/>
    </row>
    <row r="671" spans="8:8" ht="15.75" customHeight="1" x14ac:dyDescent="0.25">
      <c r="H671" s="830"/>
    </row>
    <row r="672" spans="8:8" ht="15.75" customHeight="1" x14ac:dyDescent="0.25">
      <c r="H672" s="830"/>
    </row>
    <row r="673" spans="8:8" ht="15.75" customHeight="1" x14ac:dyDescent="0.25">
      <c r="H673" s="830"/>
    </row>
    <row r="674" spans="8:8" ht="15.75" customHeight="1" x14ac:dyDescent="0.25">
      <c r="H674" s="830"/>
    </row>
    <row r="675" spans="8:8" ht="15.75" customHeight="1" x14ac:dyDescent="0.25">
      <c r="H675" s="830"/>
    </row>
    <row r="676" spans="8:8" ht="15.75" customHeight="1" x14ac:dyDescent="0.25">
      <c r="H676" s="830"/>
    </row>
    <row r="677" spans="8:8" ht="15.75" customHeight="1" x14ac:dyDescent="0.25">
      <c r="H677" s="830"/>
    </row>
    <row r="678" spans="8:8" ht="15.75" customHeight="1" x14ac:dyDescent="0.25">
      <c r="H678" s="830"/>
    </row>
    <row r="679" spans="8:8" ht="15.75" customHeight="1" x14ac:dyDescent="0.25">
      <c r="H679" s="830"/>
    </row>
    <row r="680" spans="8:8" ht="15.75" customHeight="1" x14ac:dyDescent="0.25">
      <c r="H680" s="830"/>
    </row>
    <row r="681" spans="8:8" ht="15.75" customHeight="1" x14ac:dyDescent="0.25">
      <c r="H681" s="830"/>
    </row>
    <row r="682" spans="8:8" ht="15.75" customHeight="1" x14ac:dyDescent="0.25">
      <c r="H682" s="830"/>
    </row>
    <row r="683" spans="8:8" ht="15.75" customHeight="1" x14ac:dyDescent="0.25">
      <c r="H683" s="830"/>
    </row>
    <row r="684" spans="8:8" ht="15.75" customHeight="1" x14ac:dyDescent="0.25">
      <c r="H684" s="830"/>
    </row>
    <row r="685" spans="8:8" ht="15.75" customHeight="1" x14ac:dyDescent="0.25">
      <c r="H685" s="830"/>
    </row>
    <row r="686" spans="8:8" ht="15.75" customHeight="1" x14ac:dyDescent="0.25">
      <c r="H686" s="830"/>
    </row>
    <row r="687" spans="8:8" ht="15.75" customHeight="1" x14ac:dyDescent="0.25">
      <c r="H687" s="830"/>
    </row>
    <row r="688" spans="8:8" ht="15.75" customHeight="1" x14ac:dyDescent="0.25">
      <c r="H688" s="830"/>
    </row>
    <row r="689" spans="8:8" ht="15.75" customHeight="1" x14ac:dyDescent="0.25">
      <c r="H689" s="830"/>
    </row>
    <row r="690" spans="8:8" ht="15.75" customHeight="1" x14ac:dyDescent="0.25">
      <c r="H690" s="830"/>
    </row>
    <row r="691" spans="8:8" ht="15.75" customHeight="1" x14ac:dyDescent="0.25">
      <c r="H691" s="830"/>
    </row>
    <row r="692" spans="8:8" ht="15.75" customHeight="1" x14ac:dyDescent="0.25">
      <c r="H692" s="830"/>
    </row>
    <row r="693" spans="8:8" ht="15.75" customHeight="1" x14ac:dyDescent="0.25">
      <c r="H693" s="830"/>
    </row>
    <row r="694" spans="8:8" ht="15.75" customHeight="1" x14ac:dyDescent="0.25">
      <c r="H694" s="830"/>
    </row>
    <row r="695" spans="8:8" ht="15.75" customHeight="1" x14ac:dyDescent="0.25">
      <c r="H695" s="830"/>
    </row>
    <row r="696" spans="8:8" ht="15.75" customHeight="1" x14ac:dyDescent="0.25">
      <c r="H696" s="830"/>
    </row>
    <row r="697" spans="8:8" ht="15.75" customHeight="1" x14ac:dyDescent="0.25">
      <c r="H697" s="830"/>
    </row>
    <row r="698" spans="8:8" ht="15.75" customHeight="1" x14ac:dyDescent="0.25">
      <c r="H698" s="830"/>
    </row>
    <row r="699" spans="8:8" ht="15.75" customHeight="1" x14ac:dyDescent="0.25">
      <c r="H699" s="830"/>
    </row>
    <row r="700" spans="8:8" ht="15.75" customHeight="1" x14ac:dyDescent="0.25">
      <c r="H700" s="830"/>
    </row>
    <row r="701" spans="8:8" ht="15.75" customHeight="1" x14ac:dyDescent="0.25">
      <c r="H701" s="830"/>
    </row>
    <row r="702" spans="8:8" ht="15.75" customHeight="1" x14ac:dyDescent="0.25">
      <c r="H702" s="830"/>
    </row>
    <row r="703" spans="8:8" ht="15.75" customHeight="1" x14ac:dyDescent="0.25">
      <c r="H703" s="830"/>
    </row>
    <row r="704" spans="8:8" ht="15.75" customHeight="1" x14ac:dyDescent="0.25">
      <c r="H704" s="830"/>
    </row>
    <row r="705" spans="8:8" ht="15.75" customHeight="1" x14ac:dyDescent="0.25">
      <c r="H705" s="830"/>
    </row>
    <row r="706" spans="8:8" ht="15.75" customHeight="1" x14ac:dyDescent="0.25">
      <c r="H706" s="830"/>
    </row>
    <row r="707" spans="8:8" ht="15.75" customHeight="1" x14ac:dyDescent="0.25">
      <c r="H707" s="830"/>
    </row>
    <row r="708" spans="8:8" ht="15.75" customHeight="1" x14ac:dyDescent="0.25">
      <c r="H708" s="830"/>
    </row>
    <row r="709" spans="8:8" ht="15.75" customHeight="1" x14ac:dyDescent="0.25">
      <c r="H709" s="830"/>
    </row>
    <row r="710" spans="8:8" ht="15.75" customHeight="1" x14ac:dyDescent="0.25">
      <c r="H710" s="830"/>
    </row>
    <row r="711" spans="8:8" ht="15.75" customHeight="1" x14ac:dyDescent="0.25">
      <c r="H711" s="830"/>
    </row>
    <row r="712" spans="8:8" ht="15.75" customHeight="1" x14ac:dyDescent="0.25">
      <c r="H712" s="830"/>
    </row>
    <row r="713" spans="8:8" ht="15.75" customHeight="1" x14ac:dyDescent="0.25">
      <c r="H713" s="830"/>
    </row>
    <row r="714" spans="8:8" ht="15.75" customHeight="1" x14ac:dyDescent="0.25">
      <c r="H714" s="830"/>
    </row>
    <row r="715" spans="8:8" ht="15.75" customHeight="1" x14ac:dyDescent="0.25">
      <c r="H715" s="830"/>
    </row>
    <row r="716" spans="8:8" ht="15.75" customHeight="1" x14ac:dyDescent="0.25">
      <c r="H716" s="830"/>
    </row>
    <row r="717" spans="8:8" ht="15.75" customHeight="1" x14ac:dyDescent="0.25">
      <c r="H717" s="830"/>
    </row>
    <row r="718" spans="8:8" ht="15.75" customHeight="1" x14ac:dyDescent="0.25">
      <c r="H718" s="830"/>
    </row>
    <row r="719" spans="8:8" ht="15.75" customHeight="1" x14ac:dyDescent="0.25">
      <c r="H719" s="830"/>
    </row>
    <row r="720" spans="8:8" ht="15.75" customHeight="1" x14ac:dyDescent="0.25">
      <c r="H720" s="830"/>
    </row>
    <row r="721" spans="8:8" ht="15.75" customHeight="1" x14ac:dyDescent="0.25">
      <c r="H721" s="830"/>
    </row>
    <row r="722" spans="8:8" ht="15.75" customHeight="1" x14ac:dyDescent="0.25">
      <c r="H722" s="830"/>
    </row>
    <row r="723" spans="8:8" ht="15.75" customHeight="1" x14ac:dyDescent="0.25">
      <c r="H723" s="830"/>
    </row>
    <row r="724" spans="8:8" ht="15.75" customHeight="1" x14ac:dyDescent="0.25">
      <c r="H724" s="830"/>
    </row>
    <row r="725" spans="8:8" ht="15.75" customHeight="1" x14ac:dyDescent="0.25">
      <c r="H725" s="830"/>
    </row>
    <row r="726" spans="8:8" ht="15.75" customHeight="1" x14ac:dyDescent="0.25">
      <c r="H726" s="830"/>
    </row>
    <row r="727" spans="8:8" ht="15.75" customHeight="1" x14ac:dyDescent="0.25">
      <c r="H727" s="830"/>
    </row>
    <row r="728" spans="8:8" ht="15.75" customHeight="1" x14ac:dyDescent="0.25">
      <c r="H728" s="830"/>
    </row>
    <row r="729" spans="8:8" ht="15.75" customHeight="1" x14ac:dyDescent="0.25">
      <c r="H729" s="830"/>
    </row>
    <row r="730" spans="8:8" ht="15.75" customHeight="1" x14ac:dyDescent="0.25">
      <c r="H730" s="830"/>
    </row>
    <row r="731" spans="8:8" ht="15.75" customHeight="1" x14ac:dyDescent="0.25">
      <c r="H731" s="830"/>
    </row>
    <row r="732" spans="8:8" ht="15.75" customHeight="1" x14ac:dyDescent="0.25">
      <c r="H732" s="830"/>
    </row>
    <row r="733" spans="8:8" ht="15.75" customHeight="1" x14ac:dyDescent="0.25">
      <c r="H733" s="830"/>
    </row>
    <row r="734" spans="8:8" ht="15.75" customHeight="1" x14ac:dyDescent="0.25">
      <c r="H734" s="830"/>
    </row>
    <row r="735" spans="8:8" ht="15.75" customHeight="1" x14ac:dyDescent="0.25">
      <c r="H735" s="830"/>
    </row>
    <row r="736" spans="8:8" ht="15.75" customHeight="1" x14ac:dyDescent="0.25">
      <c r="H736" s="830"/>
    </row>
    <row r="737" spans="8:8" ht="15.75" customHeight="1" x14ac:dyDescent="0.25">
      <c r="H737" s="830"/>
    </row>
    <row r="738" spans="8:8" ht="15.75" customHeight="1" x14ac:dyDescent="0.25">
      <c r="H738" s="830"/>
    </row>
    <row r="739" spans="8:8" ht="15.75" customHeight="1" x14ac:dyDescent="0.25">
      <c r="H739" s="830"/>
    </row>
    <row r="740" spans="8:8" ht="15.75" customHeight="1" x14ac:dyDescent="0.25">
      <c r="H740" s="830"/>
    </row>
    <row r="741" spans="8:8" ht="15.75" customHeight="1" x14ac:dyDescent="0.25">
      <c r="H741" s="830"/>
    </row>
    <row r="742" spans="8:8" ht="15.75" customHeight="1" x14ac:dyDescent="0.25">
      <c r="H742" s="830"/>
    </row>
    <row r="743" spans="8:8" ht="15.75" customHeight="1" x14ac:dyDescent="0.25">
      <c r="H743" s="830"/>
    </row>
    <row r="744" spans="8:8" ht="15.75" customHeight="1" x14ac:dyDescent="0.25">
      <c r="H744" s="830"/>
    </row>
    <row r="745" spans="8:8" ht="15.75" customHeight="1" x14ac:dyDescent="0.25">
      <c r="H745" s="830"/>
    </row>
    <row r="746" spans="8:8" ht="15.75" customHeight="1" x14ac:dyDescent="0.25">
      <c r="H746" s="830"/>
    </row>
    <row r="747" spans="8:8" ht="15.75" customHeight="1" x14ac:dyDescent="0.25">
      <c r="H747" s="830"/>
    </row>
    <row r="748" spans="8:8" ht="15.75" customHeight="1" x14ac:dyDescent="0.25">
      <c r="H748" s="830"/>
    </row>
    <row r="749" spans="8:8" ht="15.75" customHeight="1" x14ac:dyDescent="0.25">
      <c r="H749" s="830"/>
    </row>
    <row r="750" spans="8:8" ht="15.75" customHeight="1" x14ac:dyDescent="0.25">
      <c r="H750" s="830"/>
    </row>
    <row r="751" spans="8:8" ht="15.75" customHeight="1" x14ac:dyDescent="0.25">
      <c r="H751" s="830"/>
    </row>
    <row r="752" spans="8:8" ht="15.75" customHeight="1" x14ac:dyDescent="0.25">
      <c r="H752" s="830"/>
    </row>
    <row r="753" spans="8:8" ht="15.75" customHeight="1" x14ac:dyDescent="0.25">
      <c r="H753" s="830"/>
    </row>
    <row r="754" spans="8:8" ht="15.75" customHeight="1" x14ac:dyDescent="0.25">
      <c r="H754" s="830"/>
    </row>
    <row r="755" spans="8:8" ht="15.75" customHeight="1" x14ac:dyDescent="0.25">
      <c r="H755" s="830"/>
    </row>
    <row r="756" spans="8:8" ht="15.75" customHeight="1" x14ac:dyDescent="0.25">
      <c r="H756" s="830"/>
    </row>
    <row r="757" spans="8:8" ht="15.75" customHeight="1" x14ac:dyDescent="0.25">
      <c r="H757" s="830"/>
    </row>
    <row r="758" spans="8:8" ht="15.75" customHeight="1" x14ac:dyDescent="0.25">
      <c r="H758" s="830"/>
    </row>
    <row r="759" spans="8:8" ht="15.75" customHeight="1" x14ac:dyDescent="0.25">
      <c r="H759" s="830"/>
    </row>
    <row r="760" spans="8:8" ht="15.75" customHeight="1" x14ac:dyDescent="0.25">
      <c r="H760" s="830"/>
    </row>
    <row r="761" spans="8:8" ht="15.75" customHeight="1" x14ac:dyDescent="0.25">
      <c r="H761" s="830"/>
    </row>
    <row r="762" spans="8:8" ht="15.75" customHeight="1" x14ac:dyDescent="0.25">
      <c r="H762" s="830"/>
    </row>
    <row r="763" spans="8:8" ht="15.75" customHeight="1" x14ac:dyDescent="0.25">
      <c r="H763" s="830"/>
    </row>
    <row r="764" spans="8:8" ht="15.75" customHeight="1" x14ac:dyDescent="0.25">
      <c r="H764" s="830"/>
    </row>
    <row r="765" spans="8:8" ht="15.75" customHeight="1" x14ac:dyDescent="0.25">
      <c r="H765" s="830"/>
    </row>
    <row r="766" spans="8:8" ht="15.75" customHeight="1" x14ac:dyDescent="0.25">
      <c r="H766" s="830"/>
    </row>
    <row r="767" spans="8:8" ht="15.75" customHeight="1" x14ac:dyDescent="0.25">
      <c r="H767" s="830"/>
    </row>
    <row r="768" spans="8:8" ht="15.75" customHeight="1" x14ac:dyDescent="0.25">
      <c r="H768" s="830"/>
    </row>
    <row r="769" spans="8:8" ht="15.75" customHeight="1" x14ac:dyDescent="0.25">
      <c r="H769" s="830"/>
    </row>
    <row r="770" spans="8:8" ht="15.75" customHeight="1" x14ac:dyDescent="0.25">
      <c r="H770" s="830"/>
    </row>
    <row r="771" spans="8:8" ht="15.75" customHeight="1" x14ac:dyDescent="0.25">
      <c r="H771" s="830"/>
    </row>
    <row r="772" spans="8:8" ht="15.75" customHeight="1" x14ac:dyDescent="0.25">
      <c r="H772" s="830"/>
    </row>
    <row r="773" spans="8:8" ht="15.75" customHeight="1" x14ac:dyDescent="0.25">
      <c r="H773" s="830"/>
    </row>
    <row r="774" spans="8:8" ht="15.75" customHeight="1" x14ac:dyDescent="0.25">
      <c r="H774" s="830"/>
    </row>
    <row r="775" spans="8:8" ht="15.75" customHeight="1" x14ac:dyDescent="0.25">
      <c r="H775" s="830"/>
    </row>
    <row r="776" spans="8:8" ht="15.75" customHeight="1" x14ac:dyDescent="0.25">
      <c r="H776" s="830"/>
    </row>
    <row r="777" spans="8:8" ht="15.75" customHeight="1" x14ac:dyDescent="0.25">
      <c r="H777" s="830"/>
    </row>
    <row r="778" spans="8:8" ht="15.75" customHeight="1" x14ac:dyDescent="0.25">
      <c r="H778" s="830"/>
    </row>
    <row r="779" spans="8:8" ht="15.75" customHeight="1" x14ac:dyDescent="0.25">
      <c r="H779" s="830"/>
    </row>
    <row r="780" spans="8:8" ht="15.75" customHeight="1" x14ac:dyDescent="0.25">
      <c r="H780" s="830"/>
    </row>
    <row r="781" spans="8:8" ht="15.75" customHeight="1" x14ac:dyDescent="0.25">
      <c r="H781" s="830"/>
    </row>
    <row r="782" spans="8:8" ht="15.75" customHeight="1" x14ac:dyDescent="0.25">
      <c r="H782" s="830"/>
    </row>
    <row r="783" spans="8:8" ht="15.75" customHeight="1" x14ac:dyDescent="0.25">
      <c r="H783" s="830"/>
    </row>
    <row r="784" spans="8:8" ht="15.75" customHeight="1" x14ac:dyDescent="0.25">
      <c r="H784" s="830"/>
    </row>
    <row r="785" spans="8:8" ht="15.75" customHeight="1" x14ac:dyDescent="0.25">
      <c r="H785" s="830"/>
    </row>
    <row r="786" spans="8:8" ht="15.75" customHeight="1" x14ac:dyDescent="0.25">
      <c r="H786" s="830"/>
    </row>
    <row r="787" spans="8:8" ht="15.75" customHeight="1" x14ac:dyDescent="0.25">
      <c r="H787" s="830"/>
    </row>
    <row r="788" spans="8:8" ht="15.75" customHeight="1" x14ac:dyDescent="0.25">
      <c r="H788" s="830"/>
    </row>
    <row r="789" spans="8:8" ht="15.75" customHeight="1" x14ac:dyDescent="0.25">
      <c r="H789" s="830"/>
    </row>
    <row r="790" spans="8:8" ht="15.75" customHeight="1" x14ac:dyDescent="0.25">
      <c r="H790" s="830"/>
    </row>
    <row r="791" spans="8:8" ht="15.75" customHeight="1" x14ac:dyDescent="0.25">
      <c r="H791" s="830"/>
    </row>
    <row r="792" spans="8:8" ht="15.75" customHeight="1" x14ac:dyDescent="0.25">
      <c r="H792" s="830"/>
    </row>
    <row r="793" spans="8:8" ht="15.75" customHeight="1" x14ac:dyDescent="0.25">
      <c r="H793" s="830"/>
    </row>
    <row r="794" spans="8:8" ht="15.75" customHeight="1" x14ac:dyDescent="0.25">
      <c r="H794" s="830"/>
    </row>
    <row r="795" spans="8:8" ht="15.75" customHeight="1" x14ac:dyDescent="0.25">
      <c r="H795" s="830"/>
    </row>
    <row r="796" spans="8:8" ht="15.75" customHeight="1" x14ac:dyDescent="0.25">
      <c r="H796" s="830"/>
    </row>
    <row r="797" spans="8:8" ht="15.75" customHeight="1" x14ac:dyDescent="0.25">
      <c r="H797" s="830"/>
    </row>
    <row r="798" spans="8:8" ht="15.75" customHeight="1" x14ac:dyDescent="0.25">
      <c r="H798" s="830"/>
    </row>
    <row r="799" spans="8:8" ht="15.75" customHeight="1" x14ac:dyDescent="0.25">
      <c r="H799" s="830"/>
    </row>
    <row r="800" spans="8:8" ht="15.75" customHeight="1" x14ac:dyDescent="0.25">
      <c r="H800" s="830"/>
    </row>
    <row r="801" spans="8:8" ht="15.75" customHeight="1" x14ac:dyDescent="0.25">
      <c r="H801" s="830"/>
    </row>
    <row r="802" spans="8:8" ht="15.75" customHeight="1" x14ac:dyDescent="0.25">
      <c r="H802" s="830"/>
    </row>
    <row r="803" spans="8:8" ht="15.75" customHeight="1" x14ac:dyDescent="0.25">
      <c r="H803" s="830"/>
    </row>
    <row r="804" spans="8:8" ht="15.75" customHeight="1" x14ac:dyDescent="0.25">
      <c r="H804" s="830"/>
    </row>
    <row r="805" spans="8:8" ht="15.75" customHeight="1" x14ac:dyDescent="0.25">
      <c r="H805" s="830"/>
    </row>
    <row r="806" spans="8:8" ht="15.75" customHeight="1" x14ac:dyDescent="0.25">
      <c r="H806" s="830"/>
    </row>
    <row r="807" spans="8:8" ht="15.75" customHeight="1" x14ac:dyDescent="0.25">
      <c r="H807" s="830"/>
    </row>
    <row r="808" spans="8:8" ht="15.75" customHeight="1" x14ac:dyDescent="0.25">
      <c r="H808" s="830"/>
    </row>
    <row r="809" spans="8:8" ht="15.75" customHeight="1" x14ac:dyDescent="0.25">
      <c r="H809" s="830"/>
    </row>
    <row r="810" spans="8:8" ht="15.75" customHeight="1" x14ac:dyDescent="0.25">
      <c r="H810" s="830"/>
    </row>
    <row r="811" spans="8:8" ht="15.75" customHeight="1" x14ac:dyDescent="0.25">
      <c r="H811" s="830"/>
    </row>
    <row r="812" spans="8:8" ht="15.75" customHeight="1" x14ac:dyDescent="0.25">
      <c r="H812" s="830"/>
    </row>
    <row r="813" spans="8:8" ht="15.75" customHeight="1" x14ac:dyDescent="0.25">
      <c r="H813" s="830"/>
    </row>
    <row r="814" spans="8:8" ht="15.75" customHeight="1" x14ac:dyDescent="0.25">
      <c r="H814" s="830"/>
    </row>
    <row r="815" spans="8:8" ht="15.75" customHeight="1" x14ac:dyDescent="0.25">
      <c r="H815" s="830"/>
    </row>
    <row r="816" spans="8:8" ht="15.75" customHeight="1" x14ac:dyDescent="0.25">
      <c r="H816" s="830"/>
    </row>
    <row r="817" spans="8:8" ht="15.75" customHeight="1" x14ac:dyDescent="0.25">
      <c r="H817" s="830"/>
    </row>
    <row r="818" spans="8:8" ht="15.75" customHeight="1" x14ac:dyDescent="0.25">
      <c r="H818" s="830"/>
    </row>
    <row r="819" spans="8:8" ht="15.75" customHeight="1" x14ac:dyDescent="0.25">
      <c r="H819" s="830"/>
    </row>
    <row r="820" spans="8:8" ht="15.75" customHeight="1" x14ac:dyDescent="0.25">
      <c r="H820" s="830"/>
    </row>
    <row r="821" spans="8:8" ht="15.75" customHeight="1" x14ac:dyDescent="0.25">
      <c r="H821" s="830"/>
    </row>
    <row r="822" spans="8:8" ht="15.75" customHeight="1" x14ac:dyDescent="0.25">
      <c r="H822" s="830"/>
    </row>
    <row r="823" spans="8:8" ht="15.75" customHeight="1" x14ac:dyDescent="0.25">
      <c r="H823" s="830"/>
    </row>
    <row r="824" spans="8:8" ht="15.75" customHeight="1" x14ac:dyDescent="0.25">
      <c r="H824" s="830"/>
    </row>
    <row r="825" spans="8:8" ht="15.75" customHeight="1" x14ac:dyDescent="0.25">
      <c r="H825" s="830"/>
    </row>
    <row r="826" spans="8:8" ht="15.75" customHeight="1" x14ac:dyDescent="0.25">
      <c r="H826" s="830"/>
    </row>
    <row r="827" spans="8:8" ht="15.75" customHeight="1" x14ac:dyDescent="0.25">
      <c r="H827" s="830"/>
    </row>
    <row r="828" spans="8:8" ht="15.75" customHeight="1" x14ac:dyDescent="0.25">
      <c r="H828" s="830"/>
    </row>
    <row r="829" spans="8:8" ht="15.75" customHeight="1" x14ac:dyDescent="0.25">
      <c r="H829" s="830"/>
    </row>
    <row r="830" spans="8:8" ht="15.75" customHeight="1" x14ac:dyDescent="0.25">
      <c r="H830" s="830"/>
    </row>
    <row r="831" spans="8:8" ht="15.75" customHeight="1" x14ac:dyDescent="0.25">
      <c r="H831" s="830"/>
    </row>
    <row r="832" spans="8:8" ht="15.75" customHeight="1" x14ac:dyDescent="0.25">
      <c r="H832" s="830"/>
    </row>
    <row r="833" spans="8:8" ht="15.75" customHeight="1" x14ac:dyDescent="0.25">
      <c r="H833" s="830"/>
    </row>
    <row r="834" spans="8:8" ht="15.75" customHeight="1" x14ac:dyDescent="0.25">
      <c r="H834" s="830"/>
    </row>
    <row r="835" spans="8:8" ht="15.75" customHeight="1" x14ac:dyDescent="0.25">
      <c r="H835" s="830"/>
    </row>
    <row r="836" spans="8:8" ht="15.75" customHeight="1" x14ac:dyDescent="0.25">
      <c r="H836" s="830"/>
    </row>
    <row r="837" spans="8:8" ht="15.75" customHeight="1" x14ac:dyDescent="0.25">
      <c r="H837" s="830"/>
    </row>
    <row r="838" spans="8:8" ht="15.75" customHeight="1" x14ac:dyDescent="0.25">
      <c r="H838" s="830"/>
    </row>
    <row r="839" spans="8:8" ht="15.75" customHeight="1" x14ac:dyDescent="0.25">
      <c r="H839" s="830"/>
    </row>
    <row r="840" spans="8:8" ht="15.75" customHeight="1" x14ac:dyDescent="0.25">
      <c r="H840" s="830"/>
    </row>
    <row r="841" spans="8:8" ht="15.75" customHeight="1" x14ac:dyDescent="0.25">
      <c r="H841" s="830"/>
    </row>
    <row r="842" spans="8:8" ht="15.75" customHeight="1" x14ac:dyDescent="0.25">
      <c r="H842" s="830"/>
    </row>
    <row r="843" spans="8:8" ht="15.75" customHeight="1" x14ac:dyDescent="0.25">
      <c r="H843" s="830"/>
    </row>
    <row r="844" spans="8:8" ht="15.75" customHeight="1" x14ac:dyDescent="0.25">
      <c r="H844" s="830"/>
    </row>
    <row r="845" spans="8:8" ht="15.75" customHeight="1" x14ac:dyDescent="0.25">
      <c r="H845" s="830"/>
    </row>
    <row r="846" spans="8:8" ht="15.75" customHeight="1" x14ac:dyDescent="0.25">
      <c r="H846" s="830"/>
    </row>
    <row r="847" spans="8:8" ht="15.75" customHeight="1" x14ac:dyDescent="0.25">
      <c r="H847" s="830"/>
    </row>
    <row r="848" spans="8:8" ht="15.75" customHeight="1" x14ac:dyDescent="0.25">
      <c r="H848" s="830"/>
    </row>
    <row r="849" spans="8:8" ht="15.75" customHeight="1" x14ac:dyDescent="0.25">
      <c r="H849" s="830"/>
    </row>
    <row r="850" spans="8:8" ht="15.75" customHeight="1" x14ac:dyDescent="0.25">
      <c r="H850" s="830"/>
    </row>
    <row r="851" spans="8:8" ht="15.75" customHeight="1" x14ac:dyDescent="0.25">
      <c r="H851" s="830"/>
    </row>
    <row r="852" spans="8:8" ht="15.75" customHeight="1" x14ac:dyDescent="0.25">
      <c r="H852" s="830"/>
    </row>
    <row r="853" spans="8:8" ht="15.75" customHeight="1" x14ac:dyDescent="0.25">
      <c r="H853" s="830"/>
    </row>
    <row r="854" spans="8:8" ht="15.75" customHeight="1" x14ac:dyDescent="0.25">
      <c r="H854" s="830"/>
    </row>
    <row r="855" spans="8:8" ht="15.75" customHeight="1" x14ac:dyDescent="0.25">
      <c r="H855" s="830"/>
    </row>
    <row r="856" spans="8:8" ht="15.75" customHeight="1" x14ac:dyDescent="0.25">
      <c r="H856" s="830"/>
    </row>
    <row r="857" spans="8:8" ht="15.75" customHeight="1" x14ac:dyDescent="0.25">
      <c r="H857" s="830"/>
    </row>
    <row r="858" spans="8:8" ht="15.75" customHeight="1" x14ac:dyDescent="0.25">
      <c r="H858" s="830"/>
    </row>
    <row r="859" spans="8:8" ht="15.75" customHeight="1" x14ac:dyDescent="0.25">
      <c r="H859" s="830"/>
    </row>
    <row r="860" spans="8:8" ht="15.75" customHeight="1" x14ac:dyDescent="0.25">
      <c r="H860" s="830"/>
    </row>
    <row r="861" spans="8:8" ht="15.75" customHeight="1" x14ac:dyDescent="0.25">
      <c r="H861" s="830"/>
    </row>
    <row r="862" spans="8:8" ht="15.75" customHeight="1" x14ac:dyDescent="0.25">
      <c r="H862" s="830"/>
    </row>
    <row r="863" spans="8:8" ht="15.75" customHeight="1" x14ac:dyDescent="0.25">
      <c r="H863" s="830"/>
    </row>
    <row r="864" spans="8:8" ht="15.75" customHeight="1" x14ac:dyDescent="0.25">
      <c r="H864" s="830"/>
    </row>
    <row r="865" spans="8:8" ht="15.75" customHeight="1" x14ac:dyDescent="0.25">
      <c r="H865" s="830"/>
    </row>
    <row r="866" spans="8:8" ht="15.75" customHeight="1" x14ac:dyDescent="0.25">
      <c r="H866" s="830"/>
    </row>
    <row r="867" spans="8:8" ht="15.75" customHeight="1" x14ac:dyDescent="0.25">
      <c r="H867" s="830"/>
    </row>
    <row r="868" spans="8:8" ht="15.75" customHeight="1" x14ac:dyDescent="0.25">
      <c r="H868" s="830"/>
    </row>
    <row r="869" spans="8:8" ht="15.75" customHeight="1" x14ac:dyDescent="0.25">
      <c r="H869" s="830"/>
    </row>
    <row r="870" spans="8:8" ht="15.75" customHeight="1" x14ac:dyDescent="0.25">
      <c r="H870" s="830"/>
    </row>
    <row r="871" spans="8:8" ht="15.75" customHeight="1" x14ac:dyDescent="0.25">
      <c r="H871" s="830"/>
    </row>
    <row r="872" spans="8:8" ht="15.75" customHeight="1" x14ac:dyDescent="0.25">
      <c r="H872" s="830"/>
    </row>
    <row r="873" spans="8:8" ht="15.75" customHeight="1" x14ac:dyDescent="0.25">
      <c r="H873" s="830"/>
    </row>
    <row r="874" spans="8:8" ht="15.75" customHeight="1" x14ac:dyDescent="0.25">
      <c r="H874" s="830"/>
    </row>
    <row r="875" spans="8:8" ht="15.75" customHeight="1" x14ac:dyDescent="0.25">
      <c r="H875" s="830"/>
    </row>
    <row r="876" spans="8:8" ht="15.75" customHeight="1" x14ac:dyDescent="0.25">
      <c r="H876" s="830"/>
    </row>
    <row r="877" spans="8:8" ht="15.75" customHeight="1" x14ac:dyDescent="0.25">
      <c r="H877" s="830"/>
    </row>
    <row r="878" spans="8:8" ht="15.75" customHeight="1" x14ac:dyDescent="0.25">
      <c r="H878" s="830"/>
    </row>
    <row r="879" spans="8:8" ht="15.75" customHeight="1" x14ac:dyDescent="0.25">
      <c r="H879" s="830"/>
    </row>
    <row r="880" spans="8:8" ht="15.75" customHeight="1" x14ac:dyDescent="0.25">
      <c r="H880" s="830"/>
    </row>
    <row r="881" spans="8:8" ht="15.75" customHeight="1" x14ac:dyDescent="0.25">
      <c r="H881" s="830"/>
    </row>
    <row r="882" spans="8:8" ht="15.75" customHeight="1" x14ac:dyDescent="0.25">
      <c r="H882" s="830"/>
    </row>
    <row r="883" spans="8:8" ht="15.75" customHeight="1" x14ac:dyDescent="0.25">
      <c r="H883" s="830"/>
    </row>
    <row r="884" spans="8:8" ht="15.75" customHeight="1" x14ac:dyDescent="0.25">
      <c r="H884" s="830"/>
    </row>
    <row r="885" spans="8:8" ht="15.75" customHeight="1" x14ac:dyDescent="0.25">
      <c r="H885" s="830"/>
    </row>
    <row r="886" spans="8:8" ht="15.75" customHeight="1" x14ac:dyDescent="0.25">
      <c r="H886" s="830"/>
    </row>
    <row r="887" spans="8:8" ht="15.75" customHeight="1" x14ac:dyDescent="0.25">
      <c r="H887" s="830"/>
    </row>
    <row r="888" spans="8:8" ht="15.75" customHeight="1" x14ac:dyDescent="0.25">
      <c r="H888" s="830"/>
    </row>
    <row r="889" spans="8:8" ht="15.75" customHeight="1" x14ac:dyDescent="0.25">
      <c r="H889" s="830"/>
    </row>
    <row r="890" spans="8:8" ht="15.75" customHeight="1" x14ac:dyDescent="0.25">
      <c r="H890" s="830"/>
    </row>
    <row r="891" spans="8:8" ht="15.75" customHeight="1" x14ac:dyDescent="0.25">
      <c r="H891" s="830"/>
    </row>
    <row r="892" spans="8:8" ht="15.75" customHeight="1" x14ac:dyDescent="0.25">
      <c r="H892" s="830"/>
    </row>
    <row r="893" spans="8:8" ht="15.75" customHeight="1" x14ac:dyDescent="0.25">
      <c r="H893" s="830"/>
    </row>
    <row r="894" spans="8:8" ht="15.75" customHeight="1" x14ac:dyDescent="0.25">
      <c r="H894" s="830"/>
    </row>
    <row r="895" spans="8:8" ht="15.75" customHeight="1" x14ac:dyDescent="0.25">
      <c r="H895" s="830"/>
    </row>
    <row r="896" spans="8:8" ht="15.75" customHeight="1" x14ac:dyDescent="0.25">
      <c r="H896" s="830"/>
    </row>
    <row r="897" spans="8:8" ht="15.75" customHeight="1" x14ac:dyDescent="0.25">
      <c r="H897" s="830"/>
    </row>
    <row r="898" spans="8:8" ht="15.75" customHeight="1" x14ac:dyDescent="0.25">
      <c r="H898" s="830"/>
    </row>
    <row r="899" spans="8:8" ht="15.75" customHeight="1" x14ac:dyDescent="0.25">
      <c r="H899" s="830"/>
    </row>
    <row r="900" spans="8:8" ht="15.75" customHeight="1" x14ac:dyDescent="0.25">
      <c r="H900" s="830"/>
    </row>
    <row r="901" spans="8:8" ht="15.75" customHeight="1" x14ac:dyDescent="0.25">
      <c r="H901" s="830"/>
    </row>
    <row r="902" spans="8:8" ht="15.75" customHeight="1" x14ac:dyDescent="0.25">
      <c r="H902" s="830"/>
    </row>
    <row r="903" spans="8:8" ht="15.75" customHeight="1" x14ac:dyDescent="0.25">
      <c r="H903" s="830"/>
    </row>
    <row r="904" spans="8:8" ht="15.75" customHeight="1" x14ac:dyDescent="0.25">
      <c r="H904" s="830"/>
    </row>
    <row r="905" spans="8:8" ht="15.75" customHeight="1" x14ac:dyDescent="0.25">
      <c r="H905" s="830"/>
    </row>
    <row r="906" spans="8:8" ht="15.75" customHeight="1" x14ac:dyDescent="0.25">
      <c r="H906" s="830"/>
    </row>
    <row r="907" spans="8:8" ht="15.75" customHeight="1" x14ac:dyDescent="0.25">
      <c r="H907" s="830"/>
    </row>
    <row r="908" spans="8:8" ht="15.75" customHeight="1" x14ac:dyDescent="0.25">
      <c r="H908" s="830"/>
    </row>
    <row r="909" spans="8:8" ht="15.75" customHeight="1" x14ac:dyDescent="0.25">
      <c r="H909" s="830"/>
    </row>
    <row r="910" spans="8:8" ht="15.75" customHeight="1" x14ac:dyDescent="0.25">
      <c r="H910" s="830"/>
    </row>
    <row r="911" spans="8:8" ht="15.75" customHeight="1" x14ac:dyDescent="0.25">
      <c r="H911" s="830"/>
    </row>
    <row r="912" spans="8:8" ht="15.75" customHeight="1" x14ac:dyDescent="0.25">
      <c r="H912" s="830"/>
    </row>
    <row r="913" spans="8:8" ht="15.75" customHeight="1" x14ac:dyDescent="0.25">
      <c r="H913" s="830"/>
    </row>
    <row r="914" spans="8:8" ht="15.75" customHeight="1" x14ac:dyDescent="0.25">
      <c r="H914" s="830"/>
    </row>
    <row r="915" spans="8:8" ht="15.75" customHeight="1" x14ac:dyDescent="0.25">
      <c r="H915" s="830"/>
    </row>
    <row r="916" spans="8:8" ht="15.75" customHeight="1" x14ac:dyDescent="0.25">
      <c r="H916" s="830"/>
    </row>
    <row r="917" spans="8:8" ht="15.75" customHeight="1" x14ac:dyDescent="0.25">
      <c r="H917" s="830"/>
    </row>
    <row r="918" spans="8:8" ht="15.75" customHeight="1" x14ac:dyDescent="0.25">
      <c r="H918" s="830"/>
    </row>
    <row r="919" spans="8:8" ht="15.75" customHeight="1" x14ac:dyDescent="0.25">
      <c r="H919" s="830"/>
    </row>
    <row r="920" spans="8:8" ht="15.75" customHeight="1" x14ac:dyDescent="0.25">
      <c r="H920" s="830"/>
    </row>
    <row r="921" spans="8:8" ht="15.75" customHeight="1" x14ac:dyDescent="0.25">
      <c r="H921" s="830"/>
    </row>
    <row r="922" spans="8:8" ht="15.75" customHeight="1" x14ac:dyDescent="0.25">
      <c r="H922" s="830"/>
    </row>
    <row r="923" spans="8:8" ht="15.75" customHeight="1" x14ac:dyDescent="0.25">
      <c r="H923" s="830"/>
    </row>
    <row r="924" spans="8:8" ht="15.75" customHeight="1" x14ac:dyDescent="0.25">
      <c r="H924" s="830"/>
    </row>
    <row r="925" spans="8:8" ht="15.75" customHeight="1" x14ac:dyDescent="0.25">
      <c r="H925" s="830"/>
    </row>
    <row r="926" spans="8:8" ht="15.75" customHeight="1" x14ac:dyDescent="0.25">
      <c r="H926" s="830"/>
    </row>
    <row r="927" spans="8:8" ht="15.75" customHeight="1" x14ac:dyDescent="0.25">
      <c r="H927" s="830"/>
    </row>
    <row r="928" spans="8:8" ht="15.75" customHeight="1" x14ac:dyDescent="0.25">
      <c r="H928" s="830"/>
    </row>
    <row r="929" spans="8:8" ht="15.75" customHeight="1" x14ac:dyDescent="0.25">
      <c r="H929" s="830"/>
    </row>
    <row r="930" spans="8:8" ht="15.75" customHeight="1" x14ac:dyDescent="0.25">
      <c r="H930" s="830"/>
    </row>
    <row r="931" spans="8:8" ht="15.75" customHeight="1" x14ac:dyDescent="0.25">
      <c r="H931" s="830"/>
    </row>
    <row r="932" spans="8:8" ht="15.75" customHeight="1" x14ac:dyDescent="0.25">
      <c r="H932" s="830"/>
    </row>
    <row r="933" spans="8:8" ht="15.75" customHeight="1" x14ac:dyDescent="0.25">
      <c r="H933" s="830"/>
    </row>
    <row r="934" spans="8:8" ht="15.75" customHeight="1" x14ac:dyDescent="0.25">
      <c r="H934" s="830"/>
    </row>
    <row r="935" spans="8:8" ht="15.75" customHeight="1" x14ac:dyDescent="0.25">
      <c r="H935" s="830"/>
    </row>
    <row r="936" spans="8:8" ht="15.75" customHeight="1" x14ac:dyDescent="0.25">
      <c r="H936" s="830"/>
    </row>
    <row r="937" spans="8:8" ht="15.75" customHeight="1" x14ac:dyDescent="0.25">
      <c r="H937" s="830"/>
    </row>
    <row r="938" spans="8:8" ht="15.75" customHeight="1" x14ac:dyDescent="0.25">
      <c r="H938" s="830"/>
    </row>
    <row r="939" spans="8:8" ht="15.75" customHeight="1" x14ac:dyDescent="0.25">
      <c r="H939" s="830"/>
    </row>
    <row r="940" spans="8:8" ht="15.75" customHeight="1" x14ac:dyDescent="0.25">
      <c r="H940" s="830"/>
    </row>
    <row r="941" spans="8:8" ht="15.75" customHeight="1" x14ac:dyDescent="0.25">
      <c r="H941" s="830"/>
    </row>
    <row r="942" spans="8:8" ht="15.75" customHeight="1" x14ac:dyDescent="0.25">
      <c r="H942" s="830"/>
    </row>
    <row r="943" spans="8:8" ht="15.75" customHeight="1" x14ac:dyDescent="0.25">
      <c r="H943" s="830"/>
    </row>
    <row r="944" spans="8:8" ht="15.75" customHeight="1" x14ac:dyDescent="0.25">
      <c r="H944" s="830"/>
    </row>
    <row r="945" spans="8:8" ht="15.75" customHeight="1" x14ac:dyDescent="0.25">
      <c r="H945" s="830"/>
    </row>
    <row r="946" spans="8:8" ht="15.75" customHeight="1" x14ac:dyDescent="0.25">
      <c r="H946" s="830"/>
    </row>
    <row r="947" spans="8:8" ht="15.75" customHeight="1" x14ac:dyDescent="0.25">
      <c r="H947" s="830"/>
    </row>
    <row r="948" spans="8:8" ht="15.75" customHeight="1" x14ac:dyDescent="0.25">
      <c r="H948" s="830"/>
    </row>
    <row r="949" spans="8:8" ht="15.75" customHeight="1" x14ac:dyDescent="0.25">
      <c r="H949" s="830"/>
    </row>
    <row r="950" spans="8:8" ht="15.75" customHeight="1" x14ac:dyDescent="0.25">
      <c r="H950" s="830"/>
    </row>
    <row r="951" spans="8:8" ht="15.75" customHeight="1" x14ac:dyDescent="0.25">
      <c r="H951" s="830"/>
    </row>
    <row r="952" spans="8:8" ht="15.75" customHeight="1" x14ac:dyDescent="0.25">
      <c r="H952" s="830"/>
    </row>
    <row r="953" spans="8:8" ht="15.75" customHeight="1" x14ac:dyDescent="0.25">
      <c r="H953" s="830"/>
    </row>
    <row r="954" spans="8:8" ht="15.75" customHeight="1" x14ac:dyDescent="0.25">
      <c r="H954" s="830"/>
    </row>
    <row r="955" spans="8:8" ht="15.75" customHeight="1" x14ac:dyDescent="0.25">
      <c r="H955" s="830"/>
    </row>
    <row r="956" spans="8:8" ht="15.75" customHeight="1" x14ac:dyDescent="0.25">
      <c r="H956" s="830"/>
    </row>
    <row r="957" spans="8:8" ht="15.75" customHeight="1" x14ac:dyDescent="0.25">
      <c r="H957" s="830"/>
    </row>
    <row r="958" spans="8:8" ht="15.75" customHeight="1" x14ac:dyDescent="0.25">
      <c r="H958" s="830"/>
    </row>
    <row r="959" spans="8:8" ht="15.75" customHeight="1" x14ac:dyDescent="0.25">
      <c r="H959" s="830"/>
    </row>
    <row r="960" spans="8:8" ht="15.75" customHeight="1" x14ac:dyDescent="0.25">
      <c r="H960" s="830"/>
    </row>
    <row r="961" spans="8:8" ht="15.75" customHeight="1" x14ac:dyDescent="0.25">
      <c r="H961" s="830"/>
    </row>
    <row r="962" spans="8:8" ht="15.75" customHeight="1" x14ac:dyDescent="0.25">
      <c r="H962" s="830"/>
    </row>
    <row r="963" spans="8:8" ht="15.75" customHeight="1" x14ac:dyDescent="0.25">
      <c r="H963" s="830"/>
    </row>
    <row r="964" spans="8:8" ht="15.75" customHeight="1" x14ac:dyDescent="0.25">
      <c r="H964" s="830"/>
    </row>
    <row r="965" spans="8:8" ht="15.75" customHeight="1" x14ac:dyDescent="0.25">
      <c r="H965" s="830"/>
    </row>
    <row r="966" spans="8:8" ht="15.75" customHeight="1" x14ac:dyDescent="0.25">
      <c r="H966" s="830"/>
    </row>
    <row r="967" spans="8:8" ht="15.75" customHeight="1" x14ac:dyDescent="0.25">
      <c r="H967" s="830"/>
    </row>
    <row r="968" spans="8:8" ht="15.75" customHeight="1" x14ac:dyDescent="0.25">
      <c r="H968" s="830"/>
    </row>
    <row r="969" spans="8:8" ht="15.75" customHeight="1" x14ac:dyDescent="0.25">
      <c r="H969" s="830"/>
    </row>
    <row r="970" spans="8:8" ht="15.75" customHeight="1" x14ac:dyDescent="0.25">
      <c r="H970" s="830"/>
    </row>
    <row r="971" spans="8:8" ht="15.75" customHeight="1" x14ac:dyDescent="0.25">
      <c r="H971" s="830"/>
    </row>
    <row r="972" spans="8:8" ht="15.75" customHeight="1" x14ac:dyDescent="0.25">
      <c r="H972" s="830"/>
    </row>
    <row r="973" spans="8:8" ht="15.75" customHeight="1" x14ac:dyDescent="0.25">
      <c r="H973" s="830"/>
    </row>
    <row r="974" spans="8:8" ht="15.75" customHeight="1" x14ac:dyDescent="0.25">
      <c r="H974" s="830"/>
    </row>
    <row r="975" spans="8:8" ht="15.75" customHeight="1" x14ac:dyDescent="0.25">
      <c r="H975" s="830"/>
    </row>
    <row r="976" spans="8:8" ht="15.75" customHeight="1" x14ac:dyDescent="0.25">
      <c r="H976" s="830"/>
    </row>
    <row r="977" spans="8:8" ht="15.75" customHeight="1" x14ac:dyDescent="0.25">
      <c r="H977" s="830"/>
    </row>
    <row r="978" spans="8:8" ht="15.75" customHeight="1" x14ac:dyDescent="0.25">
      <c r="H978" s="830"/>
    </row>
    <row r="979" spans="8:8" ht="15.75" customHeight="1" x14ac:dyDescent="0.25">
      <c r="H979" s="830"/>
    </row>
    <row r="980" spans="8:8" ht="15.75" customHeight="1" x14ac:dyDescent="0.25">
      <c r="H980" s="830"/>
    </row>
    <row r="981" spans="8:8" ht="15.75" customHeight="1" x14ac:dyDescent="0.25">
      <c r="H981" s="830"/>
    </row>
    <row r="982" spans="8:8" ht="15.75" customHeight="1" x14ac:dyDescent="0.25">
      <c r="H982" s="830"/>
    </row>
    <row r="983" spans="8:8" ht="15.75" customHeight="1" x14ac:dyDescent="0.25">
      <c r="H983" s="830"/>
    </row>
    <row r="984" spans="8:8" ht="15.75" customHeight="1" x14ac:dyDescent="0.25">
      <c r="H984" s="830"/>
    </row>
    <row r="985" spans="8:8" ht="15.75" customHeight="1" x14ac:dyDescent="0.25">
      <c r="H985" s="830"/>
    </row>
    <row r="986" spans="8:8" ht="15.75" customHeight="1" x14ac:dyDescent="0.25">
      <c r="H986" s="830"/>
    </row>
    <row r="987" spans="8:8" ht="15.75" customHeight="1" x14ac:dyDescent="0.25">
      <c r="H987" s="830"/>
    </row>
    <row r="988" spans="8:8" ht="15.75" customHeight="1" x14ac:dyDescent="0.25">
      <c r="H988" s="830"/>
    </row>
    <row r="989" spans="8:8" ht="15.75" customHeight="1" x14ac:dyDescent="0.25">
      <c r="H989" s="830"/>
    </row>
    <row r="990" spans="8:8" ht="15.75" customHeight="1" x14ac:dyDescent="0.25">
      <c r="H990" s="830"/>
    </row>
    <row r="991" spans="8:8" ht="15.75" customHeight="1" x14ac:dyDescent="0.25">
      <c r="H991" s="830"/>
    </row>
    <row r="992" spans="8:8" ht="15.75" customHeight="1" x14ac:dyDescent="0.25">
      <c r="H992" s="830"/>
    </row>
    <row r="993" spans="8:8" ht="15.75" customHeight="1" x14ac:dyDescent="0.25">
      <c r="H993" s="830"/>
    </row>
    <row r="994" spans="8:8" ht="15.75" customHeight="1" x14ac:dyDescent="0.25">
      <c r="H994" s="830"/>
    </row>
    <row r="995" spans="8:8" ht="15.75" customHeight="1" x14ac:dyDescent="0.25">
      <c r="H995" s="830"/>
    </row>
    <row r="996" spans="8:8" ht="15.75" customHeight="1" x14ac:dyDescent="0.25">
      <c r="H996" s="830"/>
    </row>
    <row r="997" spans="8:8" ht="15.75" customHeight="1" x14ac:dyDescent="0.25">
      <c r="H997" s="830"/>
    </row>
    <row r="998" spans="8:8" ht="15.75" customHeight="1" x14ac:dyDescent="0.25">
      <c r="H998" s="830"/>
    </row>
    <row r="999" spans="8:8" ht="15.75" customHeight="1" x14ac:dyDescent="0.25">
      <c r="H999" s="830"/>
    </row>
    <row r="1000" spans="8:8" ht="15.75" customHeight="1" x14ac:dyDescent="0.25">
      <c r="H1000" s="830"/>
    </row>
    <row r="1001" spans="8:8" ht="15.75" customHeight="1" x14ac:dyDescent="0.25">
      <c r="H1001" s="830"/>
    </row>
    <row r="1002" spans="8:8" ht="15.75" customHeight="1" x14ac:dyDescent="0.25">
      <c r="H1002" s="830"/>
    </row>
    <row r="1003" spans="8:8" ht="15.75" customHeight="1" x14ac:dyDescent="0.25">
      <c r="H1003" s="830"/>
    </row>
    <row r="1004" spans="8:8" ht="15.75" customHeight="1" x14ac:dyDescent="0.25">
      <c r="H1004" s="830"/>
    </row>
    <row r="1005" spans="8:8" ht="15.75" customHeight="1" x14ac:dyDescent="0.25">
      <c r="H1005" s="830"/>
    </row>
    <row r="1006" spans="8:8" ht="15.75" customHeight="1" x14ac:dyDescent="0.25">
      <c r="H1006" s="830"/>
    </row>
    <row r="1007" spans="8:8" ht="15.75" customHeight="1" x14ac:dyDescent="0.25">
      <c r="H1007" s="830"/>
    </row>
    <row r="1008" spans="8:8" ht="15.75" customHeight="1" x14ac:dyDescent="0.25">
      <c r="H1008" s="830"/>
    </row>
    <row r="1009" spans="8:8" ht="15.75" customHeight="1" x14ac:dyDescent="0.25">
      <c r="H1009" s="830"/>
    </row>
    <row r="1010" spans="8:8" ht="15.75" customHeight="1" x14ac:dyDescent="0.25">
      <c r="H1010" s="830"/>
    </row>
    <row r="1011" spans="8:8" ht="15.75" customHeight="1" x14ac:dyDescent="0.25">
      <c r="H1011" s="830"/>
    </row>
    <row r="1012" spans="8:8" ht="15.75" customHeight="1" x14ac:dyDescent="0.25">
      <c r="H1012" s="830"/>
    </row>
    <row r="1013" spans="8:8" ht="15.75" customHeight="1" x14ac:dyDescent="0.25">
      <c r="H1013" s="830"/>
    </row>
    <row r="1014" spans="8:8" ht="15.75" customHeight="1" x14ac:dyDescent="0.25">
      <c r="H1014" s="830"/>
    </row>
  </sheetData>
  <hyperlinks>
    <hyperlink ref="J2" location="'TỔNG HỢP'!A1" display="MỤC LỤC" xr:uid="{00000000-0004-0000-4500-000000000000}"/>
  </hyperlinks>
  <pageMargins left="0.7" right="0.7" top="0.75" bottom="0.75" header="0" footer="0"/>
  <pageSetup paperSize="9" fitToWidth="0" fitToHeight="0" orientation="landscape"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Z1023"/>
  <sheetViews>
    <sheetView workbookViewId="0">
      <selection activeCell="J2" sqref="J2"/>
    </sheetView>
  </sheetViews>
  <sheetFormatPr defaultColWidth="14" defaultRowHeight="15" x14ac:dyDescent="0.25"/>
  <cols>
    <col min="1" max="1" width="7.7109375" customWidth="1"/>
    <col min="2" max="2" width="77.7109375" customWidth="1"/>
    <col min="3" max="3" width="14" customWidth="1"/>
    <col min="4" max="4" width="19.140625" customWidth="1"/>
    <col min="5" max="5" width="18.85546875" bestFit="1" customWidth="1"/>
    <col min="6" max="6" width="16" customWidth="1"/>
    <col min="7" max="7" width="19.7109375" customWidth="1"/>
    <col min="8" max="8" width="13.28515625" style="684" customWidth="1"/>
    <col min="9" max="9" width="19.85546875" customWidth="1"/>
    <col min="10" max="10" width="20.7109375" customWidth="1"/>
    <col min="11" max="26" width="8.7109375" customWidth="1"/>
  </cols>
  <sheetData>
    <row r="1" spans="1:26" x14ac:dyDescent="0.25">
      <c r="A1" s="265"/>
      <c r="F1" s="55"/>
      <c r="H1" s="679"/>
      <c r="I1" s="265"/>
    </row>
    <row r="2" spans="1:26" ht="31.5" x14ac:dyDescent="0.25">
      <c r="A2" s="246" t="s">
        <v>281</v>
      </c>
      <c r="B2" s="246" t="s">
        <v>282</v>
      </c>
      <c r="C2" s="247" t="s">
        <v>283</v>
      </c>
      <c r="D2" s="248" t="s">
        <v>417</v>
      </c>
      <c r="E2" s="249" t="s">
        <v>418</v>
      </c>
      <c r="F2" s="266" t="s">
        <v>419</v>
      </c>
      <c r="G2" s="250" t="s">
        <v>420</v>
      </c>
      <c r="H2" s="680" t="s">
        <v>686</v>
      </c>
      <c r="I2" s="252" t="s">
        <v>289</v>
      </c>
      <c r="J2" s="306" t="s">
        <v>421</v>
      </c>
      <c r="K2" s="242"/>
      <c r="L2" s="242"/>
      <c r="M2" s="242"/>
      <c r="N2" s="242"/>
      <c r="O2" s="242"/>
      <c r="P2" s="242"/>
      <c r="Q2" s="242"/>
      <c r="R2" s="242"/>
      <c r="S2" s="242"/>
      <c r="T2" s="242"/>
      <c r="U2" s="242"/>
      <c r="V2" s="242"/>
      <c r="W2" s="242"/>
      <c r="X2" s="242"/>
      <c r="Y2" s="242"/>
      <c r="Z2" s="242"/>
    </row>
    <row r="3" spans="1:26" ht="16.5" x14ac:dyDescent="0.25">
      <c r="A3" s="278"/>
      <c r="B3" s="279" t="s">
        <v>191</v>
      </c>
      <c r="C3" s="307" t="s">
        <v>192</v>
      </c>
      <c r="D3" s="280">
        <f>VLOOKUP(C3,'TỔNG HỢP'!$C$4:$P$84,3,0)</f>
        <v>1027000000</v>
      </c>
      <c r="E3" s="281"/>
      <c r="F3" s="285">
        <f>SUM(F4:F912)</f>
        <v>825499957.77248669</v>
      </c>
      <c r="G3" s="286">
        <f>D3-F3</f>
        <v>201500042.22751331</v>
      </c>
      <c r="H3" s="700"/>
      <c r="I3" s="278"/>
      <c r="J3" s="283"/>
      <c r="K3" s="283"/>
      <c r="L3" s="283"/>
      <c r="M3" s="283"/>
      <c r="N3" s="283"/>
      <c r="O3" s="283"/>
      <c r="P3" s="283"/>
      <c r="Q3" s="283"/>
      <c r="R3" s="283"/>
      <c r="S3" s="283"/>
      <c r="T3" s="283"/>
      <c r="U3" s="283"/>
      <c r="V3" s="283"/>
      <c r="W3" s="283"/>
      <c r="X3" s="283"/>
      <c r="Y3" s="283"/>
      <c r="Z3" s="283"/>
    </row>
    <row r="4" spans="1:26" ht="16.5" x14ac:dyDescent="0.25">
      <c r="A4" s="242"/>
      <c r="B4" s="243" t="s">
        <v>1412</v>
      </c>
      <c r="C4" s="260"/>
      <c r="D4" s="244"/>
      <c r="E4" s="275"/>
      <c r="F4" s="275">
        <v>2859055</v>
      </c>
      <c r="G4" s="243"/>
      <c r="H4" s="682">
        <v>46027</v>
      </c>
      <c r="I4" s="242" t="s">
        <v>689</v>
      </c>
      <c r="J4" s="243"/>
      <c r="K4" s="243"/>
      <c r="L4" s="243"/>
      <c r="M4" s="243"/>
      <c r="N4" s="243"/>
      <c r="O4" s="243"/>
      <c r="P4" s="243"/>
      <c r="Q4" s="243"/>
      <c r="R4" s="243"/>
      <c r="S4" s="243"/>
      <c r="T4" s="243"/>
      <c r="U4" s="243"/>
      <c r="V4" s="243"/>
      <c r="W4" s="243"/>
      <c r="X4" s="243"/>
      <c r="Y4" s="243"/>
      <c r="Z4" s="243"/>
    </row>
    <row r="5" spans="1:26" ht="16.5" x14ac:dyDescent="0.25">
      <c r="A5" s="242"/>
      <c r="B5" s="243" t="s">
        <v>1413</v>
      </c>
      <c r="C5" s="260"/>
      <c r="D5" s="244"/>
      <c r="E5" s="275"/>
      <c r="F5" s="275">
        <v>126000000</v>
      </c>
      <c r="G5" s="243"/>
      <c r="H5" s="682">
        <v>46041</v>
      </c>
      <c r="I5" s="242" t="s">
        <v>664</v>
      </c>
      <c r="J5" s="243"/>
      <c r="K5" s="243"/>
      <c r="L5" s="243"/>
      <c r="M5" s="243"/>
      <c r="N5" s="243"/>
      <c r="O5" s="243"/>
      <c r="P5" s="243"/>
      <c r="Q5" s="243"/>
      <c r="R5" s="243"/>
      <c r="S5" s="243"/>
      <c r="T5" s="243"/>
      <c r="U5" s="243"/>
      <c r="V5" s="243"/>
      <c r="W5" s="243"/>
      <c r="X5" s="243"/>
      <c r="Y5" s="243"/>
      <c r="Z5" s="243"/>
    </row>
    <row r="6" spans="1:26" ht="16.5" x14ac:dyDescent="0.25">
      <c r="A6" s="242"/>
      <c r="B6" s="243" t="s">
        <v>1414</v>
      </c>
      <c r="C6" s="260"/>
      <c r="D6" s="244"/>
      <c r="E6" s="275"/>
      <c r="F6" s="275">
        <f>4000000/1.05</f>
        <v>3809523.8095238092</v>
      </c>
      <c r="G6" s="243"/>
      <c r="H6" s="682">
        <v>46041</v>
      </c>
      <c r="I6" s="242" t="s">
        <v>806</v>
      </c>
      <c r="J6" s="243"/>
      <c r="K6" s="243"/>
      <c r="L6" s="243"/>
      <c r="M6" s="243"/>
      <c r="N6" s="243"/>
      <c r="O6" s="243"/>
      <c r="P6" s="243"/>
      <c r="Q6" s="243"/>
      <c r="R6" s="243"/>
      <c r="S6" s="243"/>
      <c r="T6" s="243"/>
      <c r="U6" s="243"/>
      <c r="V6" s="243"/>
      <c r="W6" s="243"/>
      <c r="X6" s="243"/>
      <c r="Y6" s="243"/>
      <c r="Z6" s="243"/>
    </row>
    <row r="7" spans="1:26" ht="16.5" x14ac:dyDescent="0.25">
      <c r="A7" s="242"/>
      <c r="B7" s="546" t="s">
        <v>1415</v>
      </c>
      <c r="C7" s="632"/>
      <c r="D7" s="548"/>
      <c r="E7" s="549">
        <v>326815616</v>
      </c>
      <c r="F7" s="549">
        <v>326815616</v>
      </c>
      <c r="G7" s="701" t="s">
        <v>1721</v>
      </c>
      <c r="H7" s="702">
        <v>46027</v>
      </c>
      <c r="I7" s="545" t="s">
        <v>1416</v>
      </c>
      <c r="J7" s="243"/>
      <c r="K7" s="243"/>
      <c r="L7" s="243"/>
      <c r="M7" s="243"/>
      <c r="N7" s="243"/>
      <c r="O7" s="243"/>
      <c r="P7" s="243"/>
      <c r="Q7" s="243"/>
      <c r="R7" s="243"/>
      <c r="S7" s="243"/>
      <c r="T7" s="243"/>
      <c r="U7" s="243"/>
      <c r="V7" s="243"/>
      <c r="W7" s="243"/>
      <c r="X7" s="243"/>
      <c r="Y7" s="243"/>
      <c r="Z7" s="243"/>
    </row>
    <row r="8" spans="1:26" ht="16.5" x14ac:dyDescent="0.25">
      <c r="A8" s="242"/>
      <c r="B8" s="243" t="s">
        <v>1652</v>
      </c>
      <c r="C8" s="260"/>
      <c r="D8" s="244"/>
      <c r="E8" s="275"/>
      <c r="F8" s="275">
        <f>975320/1.08</f>
        <v>903074.07407407404</v>
      </c>
      <c r="G8" s="243"/>
      <c r="H8" s="682">
        <v>46211</v>
      </c>
      <c r="I8" s="242" t="s">
        <v>664</v>
      </c>
      <c r="J8" s="243"/>
      <c r="K8" s="243"/>
      <c r="L8" s="243"/>
      <c r="M8" s="243"/>
      <c r="N8" s="243"/>
      <c r="O8" s="243"/>
      <c r="P8" s="243"/>
      <c r="Q8" s="243"/>
      <c r="R8" s="243"/>
      <c r="S8" s="243"/>
      <c r="T8" s="243"/>
      <c r="U8" s="243"/>
      <c r="V8" s="243"/>
      <c r="W8" s="243"/>
      <c r="X8" s="243"/>
      <c r="Y8" s="243"/>
      <c r="Z8" s="243"/>
    </row>
    <row r="9" spans="1:26" ht="16.5" x14ac:dyDescent="0.25">
      <c r="A9" s="242"/>
      <c r="B9" s="703" t="s">
        <v>1718</v>
      </c>
      <c r="C9" s="704"/>
      <c r="D9" s="705"/>
      <c r="E9" s="706"/>
      <c r="F9" s="706">
        <v>200000000</v>
      </c>
      <c r="G9" s="242"/>
      <c r="H9" s="682">
        <v>46242</v>
      </c>
      <c r="I9" s="242" t="s">
        <v>664</v>
      </c>
      <c r="J9" s="243"/>
      <c r="K9" s="243"/>
      <c r="L9" s="243"/>
      <c r="M9" s="243"/>
      <c r="N9" s="243"/>
      <c r="O9" s="243"/>
      <c r="P9" s="243"/>
      <c r="Q9" s="243"/>
      <c r="R9" s="243"/>
      <c r="S9" s="243"/>
      <c r="T9" s="243"/>
      <c r="U9" s="243"/>
      <c r="V9" s="243"/>
      <c r="W9" s="243"/>
      <c r="X9" s="243"/>
      <c r="Y9" s="243"/>
      <c r="Z9" s="243"/>
    </row>
    <row r="10" spans="1:26" ht="16.5" x14ac:dyDescent="0.25">
      <c r="A10" s="242"/>
      <c r="B10" s="243" t="s">
        <v>1778</v>
      </c>
      <c r="C10" s="260"/>
      <c r="D10" s="244"/>
      <c r="E10" s="275"/>
      <c r="F10" s="275">
        <f>9600000/1.08</f>
        <v>8888888.8888888881</v>
      </c>
      <c r="G10" s="243"/>
      <c r="H10" s="682">
        <v>46279</v>
      </c>
      <c r="I10" s="242" t="s">
        <v>664</v>
      </c>
      <c r="J10" s="243"/>
      <c r="K10" s="243"/>
      <c r="L10" s="243"/>
      <c r="M10" s="243"/>
      <c r="N10" s="243"/>
      <c r="O10" s="243"/>
      <c r="P10" s="243"/>
      <c r="Q10" s="243"/>
      <c r="R10" s="243"/>
      <c r="S10" s="243"/>
      <c r="T10" s="243"/>
      <c r="U10" s="243"/>
      <c r="V10" s="243"/>
      <c r="W10" s="243"/>
      <c r="X10" s="243"/>
      <c r="Y10" s="243"/>
      <c r="Z10" s="243"/>
    </row>
    <row r="11" spans="1:26" ht="16.5" x14ac:dyDescent="0.25">
      <c r="A11" s="242"/>
      <c r="B11" s="243" t="s">
        <v>1925</v>
      </c>
      <c r="C11" s="260"/>
      <c r="D11" s="244"/>
      <c r="E11" s="275"/>
      <c r="F11" s="275">
        <f>168721704/1.08</f>
        <v>156223800</v>
      </c>
      <c r="G11" s="243"/>
      <c r="H11" s="682">
        <v>46310</v>
      </c>
      <c r="I11" s="242" t="s">
        <v>662</v>
      </c>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682"/>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682"/>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682"/>
      <c r="I14" s="242"/>
      <c r="J14" s="243"/>
      <c r="K14" s="243"/>
      <c r="L14" s="243"/>
      <c r="M14" s="243"/>
      <c r="N14" s="243"/>
      <c r="O14" s="243"/>
      <c r="P14" s="243"/>
      <c r="Q14" s="243"/>
      <c r="R14" s="243"/>
      <c r="S14" s="243"/>
      <c r="T14" s="243"/>
      <c r="U14" s="243"/>
      <c r="V14" s="243"/>
      <c r="W14" s="243"/>
      <c r="X14" s="243"/>
      <c r="Y14" s="243"/>
      <c r="Z14" s="243"/>
    </row>
    <row r="15" spans="1:26" ht="47.25" x14ac:dyDescent="0.25">
      <c r="A15" s="599">
        <v>1</v>
      </c>
      <c r="B15" s="600" t="s">
        <v>1652</v>
      </c>
      <c r="C15" s="600"/>
      <c r="D15" s="601">
        <v>1100000</v>
      </c>
      <c r="E15" s="601">
        <v>1100000</v>
      </c>
      <c r="F15" s="602" t="s">
        <v>664</v>
      </c>
      <c r="G15" s="603" t="s">
        <v>1655</v>
      </c>
      <c r="H15" s="682"/>
      <c r="I15" s="242"/>
      <c r="J15" s="243"/>
      <c r="K15" s="243"/>
      <c r="L15" s="243"/>
      <c r="M15" s="243"/>
      <c r="N15" s="243"/>
      <c r="O15" s="243"/>
      <c r="P15" s="243"/>
      <c r="Q15" s="243"/>
      <c r="R15" s="243"/>
      <c r="S15" s="243"/>
      <c r="T15" s="243"/>
      <c r="U15" s="243"/>
      <c r="V15" s="243"/>
      <c r="W15" s="243"/>
      <c r="X15" s="243"/>
      <c r="Y15" s="243"/>
      <c r="Z15" s="243"/>
    </row>
    <row r="16" spans="1:26" ht="15.75" x14ac:dyDescent="0.25">
      <c r="A16" s="599">
        <v>2</v>
      </c>
      <c r="B16" s="600" t="s">
        <v>1653</v>
      </c>
      <c r="C16" s="600"/>
      <c r="D16" s="601">
        <v>33000000</v>
      </c>
      <c r="E16" s="601">
        <v>33000000</v>
      </c>
      <c r="F16" s="602" t="s">
        <v>664</v>
      </c>
      <c r="G16" s="603"/>
      <c r="H16" s="682"/>
      <c r="I16" s="242"/>
      <c r="J16" s="243"/>
      <c r="K16" s="243"/>
      <c r="L16" s="243"/>
      <c r="M16" s="243"/>
      <c r="N16" s="243"/>
      <c r="O16" s="243"/>
      <c r="P16" s="243"/>
      <c r="Q16" s="243"/>
      <c r="R16" s="243"/>
      <c r="S16" s="243"/>
      <c r="T16" s="243"/>
      <c r="U16" s="243"/>
      <c r="V16" s="243"/>
      <c r="W16" s="243"/>
      <c r="X16" s="243"/>
      <c r="Y16" s="243"/>
      <c r="Z16" s="243"/>
    </row>
    <row r="17" spans="1:26" ht="15.75" x14ac:dyDescent="0.25">
      <c r="A17" s="599">
        <v>3</v>
      </c>
      <c r="B17" s="600" t="s">
        <v>1654</v>
      </c>
      <c r="C17" s="600"/>
      <c r="D17" s="601">
        <v>31000000</v>
      </c>
      <c r="E17" s="601">
        <v>31000000</v>
      </c>
      <c r="F17" s="602" t="s">
        <v>664</v>
      </c>
      <c r="G17" s="604"/>
      <c r="H17" s="682"/>
      <c r="I17" s="242"/>
      <c r="J17" s="243"/>
      <c r="K17" s="243"/>
      <c r="L17" s="243"/>
      <c r="M17" s="243"/>
      <c r="N17" s="243"/>
      <c r="O17" s="243"/>
      <c r="P17" s="243"/>
      <c r="Q17" s="243"/>
      <c r="R17" s="243"/>
      <c r="S17" s="243"/>
      <c r="T17" s="243"/>
      <c r="U17" s="243"/>
      <c r="V17" s="243"/>
      <c r="W17" s="243"/>
      <c r="X17" s="243"/>
      <c r="Y17" s="243"/>
      <c r="Z17" s="243"/>
    </row>
    <row r="18" spans="1:26" ht="15.75" x14ac:dyDescent="0.25">
      <c r="A18" s="599">
        <v>4</v>
      </c>
      <c r="B18" s="600" t="s">
        <v>1656</v>
      </c>
      <c r="C18" s="600"/>
      <c r="D18" s="601">
        <v>100000000</v>
      </c>
      <c r="E18" s="601">
        <v>100000000</v>
      </c>
      <c r="F18" s="602" t="s">
        <v>664</v>
      </c>
      <c r="G18" s="605" t="s">
        <v>1659</v>
      </c>
      <c r="H18" s="682"/>
      <c r="I18" s="242"/>
      <c r="J18" s="243"/>
      <c r="K18" s="243"/>
      <c r="L18" s="243"/>
      <c r="M18" s="243"/>
      <c r="N18" s="243"/>
      <c r="O18" s="243"/>
      <c r="P18" s="243"/>
      <c r="Q18" s="243"/>
      <c r="R18" s="243"/>
      <c r="S18" s="243"/>
      <c r="T18" s="243"/>
      <c r="U18" s="243"/>
      <c r="V18" s="243"/>
      <c r="W18" s="243"/>
      <c r="X18" s="243"/>
      <c r="Y18" s="243"/>
      <c r="Z18" s="243"/>
    </row>
    <row r="19" spans="1:26" ht="15.75" x14ac:dyDescent="0.25">
      <c r="A19" s="606">
        <v>5</v>
      </c>
      <c r="B19" s="607" t="s">
        <v>1657</v>
      </c>
      <c r="C19" s="607"/>
      <c r="D19" s="608">
        <v>360000000</v>
      </c>
      <c r="E19" s="609" t="s">
        <v>1669</v>
      </c>
      <c r="F19" s="610" t="s">
        <v>1043</v>
      </c>
      <c r="G19" s="611"/>
      <c r="H19" s="682"/>
      <c r="I19" s="242"/>
      <c r="J19" s="243"/>
      <c r="K19" s="243"/>
      <c r="L19" s="243"/>
      <c r="M19" s="243"/>
      <c r="N19" s="243"/>
      <c r="O19" s="243"/>
      <c r="P19" s="243"/>
      <c r="Q19" s="243"/>
      <c r="R19" s="243"/>
      <c r="S19" s="243"/>
      <c r="T19" s="243"/>
      <c r="U19" s="243"/>
      <c r="V19" s="243"/>
      <c r="W19" s="243"/>
      <c r="X19" s="243"/>
      <c r="Y19" s="243"/>
      <c r="Z19" s="243"/>
    </row>
    <row r="20" spans="1:26" ht="31.5" x14ac:dyDescent="0.25">
      <c r="A20" s="599">
        <v>6</v>
      </c>
      <c r="B20" s="611" t="s">
        <v>1658</v>
      </c>
      <c r="C20" s="612"/>
      <c r="D20" s="613">
        <v>53000000</v>
      </c>
      <c r="E20" s="613">
        <v>53000000</v>
      </c>
      <c r="F20" s="602" t="s">
        <v>1660</v>
      </c>
      <c r="G20" s="243"/>
      <c r="H20" s="682"/>
      <c r="I20" s="242"/>
      <c r="J20" s="243"/>
      <c r="K20" s="243"/>
      <c r="L20" s="243"/>
      <c r="M20" s="243"/>
      <c r="N20" s="243"/>
      <c r="O20" s="243"/>
      <c r="P20" s="243"/>
      <c r="Q20" s="243"/>
      <c r="R20" s="243"/>
      <c r="S20" s="243"/>
      <c r="T20" s="243"/>
      <c r="U20" s="243"/>
      <c r="V20" s="243"/>
      <c r="W20" s="243"/>
      <c r="X20" s="243"/>
      <c r="Y20" s="243"/>
      <c r="Z20" s="243"/>
    </row>
    <row r="21" spans="1:26" ht="63" x14ac:dyDescent="0.25">
      <c r="A21" s="599">
        <v>7</v>
      </c>
      <c r="B21" s="611" t="s">
        <v>1661</v>
      </c>
      <c r="C21" s="611"/>
      <c r="D21" s="614">
        <v>188000000</v>
      </c>
      <c r="E21" s="614">
        <v>188000000</v>
      </c>
      <c r="F21" s="602" t="s">
        <v>1663</v>
      </c>
      <c r="G21" s="611" t="s">
        <v>1662</v>
      </c>
      <c r="H21" s="682"/>
      <c r="I21" s="242"/>
      <c r="J21" s="243"/>
      <c r="K21" s="243"/>
      <c r="L21" s="243"/>
      <c r="M21" s="243"/>
      <c r="N21" s="243"/>
      <c r="O21" s="243"/>
      <c r="P21" s="243"/>
      <c r="Q21" s="243"/>
      <c r="R21" s="243"/>
      <c r="S21" s="243"/>
      <c r="T21" s="243"/>
      <c r="U21" s="243"/>
      <c r="V21" s="243"/>
      <c r="W21" s="243"/>
      <c r="X21" s="243"/>
      <c r="Y21" s="243"/>
      <c r="Z21" s="243"/>
    </row>
    <row r="22" spans="1:26" ht="104.25" customHeight="1" x14ac:dyDescent="0.25">
      <c r="A22" s="599">
        <v>8</v>
      </c>
      <c r="B22" s="611" t="s">
        <v>1664</v>
      </c>
      <c r="C22" s="611"/>
      <c r="D22" s="615">
        <v>95000000</v>
      </c>
      <c r="E22" s="616">
        <v>55000000</v>
      </c>
      <c r="F22" s="602" t="s">
        <v>1665</v>
      </c>
      <c r="G22" s="243"/>
      <c r="H22" s="682"/>
      <c r="I22" s="242"/>
      <c r="J22" s="243"/>
      <c r="K22" s="243"/>
      <c r="L22" s="243"/>
      <c r="M22" s="243"/>
      <c r="N22" s="243"/>
      <c r="O22" s="243"/>
      <c r="P22" s="243"/>
      <c r="Q22" s="243"/>
      <c r="R22" s="243"/>
      <c r="S22" s="243"/>
      <c r="T22" s="243"/>
      <c r="U22" s="243"/>
      <c r="V22" s="243"/>
      <c r="W22" s="243"/>
      <c r="X22" s="243"/>
      <c r="Y22" s="243"/>
      <c r="Z22" s="243"/>
    </row>
    <row r="23" spans="1:26" ht="94.5" x14ac:dyDescent="0.25">
      <c r="A23" s="606">
        <v>9</v>
      </c>
      <c r="B23" s="617" t="s">
        <v>1666</v>
      </c>
      <c r="C23" s="618"/>
      <c r="D23" s="619">
        <v>300000000</v>
      </c>
      <c r="E23" s="616" t="s">
        <v>1668</v>
      </c>
      <c r="F23" s="620" t="s">
        <v>514</v>
      </c>
      <c r="G23" s="243"/>
      <c r="H23" s="682"/>
      <c r="I23" s="242"/>
      <c r="J23" s="243"/>
      <c r="K23" s="243"/>
      <c r="L23" s="243"/>
      <c r="M23" s="243"/>
      <c r="N23" s="243"/>
      <c r="O23" s="243"/>
      <c r="P23" s="243"/>
      <c r="Q23" s="243"/>
      <c r="R23" s="243"/>
      <c r="S23" s="243"/>
      <c r="T23" s="243"/>
      <c r="U23" s="243"/>
      <c r="V23" s="243"/>
      <c r="W23" s="243"/>
      <c r="X23" s="243"/>
      <c r="Y23" s="243"/>
      <c r="Z23" s="243"/>
    </row>
    <row r="24" spans="1:26" ht="94.5" x14ac:dyDescent="0.25">
      <c r="A24" s="606">
        <v>10</v>
      </c>
      <c r="B24" s="617" t="s">
        <v>1667</v>
      </c>
      <c r="C24" s="618"/>
      <c r="D24" s="619">
        <v>550000000</v>
      </c>
      <c r="E24" s="616" t="s">
        <v>1668</v>
      </c>
      <c r="F24" s="620" t="s">
        <v>514</v>
      </c>
      <c r="G24" s="243"/>
      <c r="H24" s="682"/>
      <c r="I24" s="242"/>
      <c r="J24" s="243"/>
      <c r="K24" s="243"/>
      <c r="L24" s="243"/>
      <c r="M24" s="243"/>
      <c r="N24" s="243"/>
      <c r="O24" s="243"/>
      <c r="P24" s="243"/>
      <c r="Q24" s="243"/>
      <c r="R24" s="243"/>
      <c r="S24" s="243"/>
      <c r="T24" s="243"/>
      <c r="U24" s="243"/>
      <c r="V24" s="243"/>
      <c r="W24" s="243"/>
      <c r="X24" s="243"/>
      <c r="Y24" s="243"/>
      <c r="Z24" s="243"/>
    </row>
    <row r="25" spans="1:26" ht="16.5" x14ac:dyDescent="0.25">
      <c r="A25" s="242"/>
      <c r="B25" s="243" t="s">
        <v>1412</v>
      </c>
      <c r="C25" s="260"/>
      <c r="D25" s="244"/>
      <c r="E25" s="275">
        <v>2859055</v>
      </c>
      <c r="F25" s="275"/>
      <c r="G25" s="243"/>
      <c r="H25" s="682"/>
      <c r="I25" s="242"/>
      <c r="J25" s="243"/>
      <c r="K25" s="243"/>
      <c r="L25" s="243"/>
      <c r="M25" s="243"/>
      <c r="N25" s="243"/>
      <c r="O25" s="243"/>
      <c r="P25" s="243"/>
      <c r="Q25" s="243"/>
      <c r="R25" s="243"/>
      <c r="S25" s="243"/>
      <c r="T25" s="243"/>
      <c r="U25" s="243"/>
      <c r="V25" s="243"/>
      <c r="W25" s="243"/>
      <c r="X25" s="243"/>
      <c r="Y25" s="243"/>
      <c r="Z25" s="243"/>
    </row>
    <row r="26" spans="1:26" ht="16.5" x14ac:dyDescent="0.25">
      <c r="A26" s="242"/>
      <c r="B26" s="243" t="s">
        <v>1413</v>
      </c>
      <c r="C26" s="260"/>
      <c r="D26" s="244"/>
      <c r="E26" s="275">
        <v>126000000</v>
      </c>
      <c r="F26" s="275"/>
      <c r="G26" s="243"/>
      <c r="H26" s="682"/>
      <c r="I26" s="242"/>
      <c r="J26" s="243"/>
      <c r="K26" s="243"/>
      <c r="L26" s="243"/>
      <c r="M26" s="243"/>
      <c r="N26" s="243"/>
      <c r="O26" s="243"/>
      <c r="P26" s="243"/>
      <c r="Q26" s="243"/>
      <c r="R26" s="243"/>
      <c r="S26" s="243"/>
      <c r="T26" s="243"/>
      <c r="U26" s="243"/>
      <c r="V26" s="243"/>
      <c r="W26" s="243"/>
      <c r="X26" s="243"/>
      <c r="Y26" s="243"/>
      <c r="Z26" s="243"/>
    </row>
    <row r="27" spans="1:26" ht="16.5" x14ac:dyDescent="0.25">
      <c r="A27" s="242"/>
      <c r="B27" s="243" t="s">
        <v>1414</v>
      </c>
      <c r="C27" s="260"/>
      <c r="D27" s="244"/>
      <c r="E27" s="275">
        <f>4000000/1.05</f>
        <v>3809523.8095238092</v>
      </c>
      <c r="F27" s="275"/>
      <c r="G27" s="243"/>
      <c r="H27" s="682"/>
      <c r="I27" s="242"/>
      <c r="J27" s="243"/>
      <c r="K27" s="243"/>
      <c r="L27" s="243"/>
      <c r="M27" s="243"/>
      <c r="N27" s="243"/>
      <c r="O27" s="243"/>
      <c r="P27" s="243"/>
      <c r="Q27" s="243"/>
      <c r="R27" s="243"/>
      <c r="S27" s="243"/>
      <c r="T27" s="243"/>
      <c r="U27" s="243"/>
      <c r="V27" s="243"/>
      <c r="W27" s="243"/>
      <c r="X27" s="243"/>
      <c r="Y27" s="243"/>
      <c r="Z27" s="243"/>
    </row>
    <row r="28" spans="1:26" ht="16.5" x14ac:dyDescent="0.25">
      <c r="A28" s="242"/>
      <c r="B28" s="243" t="s">
        <v>1415</v>
      </c>
      <c r="C28" s="260"/>
      <c r="D28" s="275"/>
      <c r="E28" s="275">
        <v>326815616</v>
      </c>
      <c r="F28" s="275"/>
      <c r="G28" s="243"/>
      <c r="H28" s="682"/>
      <c r="I28" s="242"/>
      <c r="J28" s="243"/>
      <c r="K28" s="243"/>
      <c r="L28" s="243"/>
      <c r="M28" s="243"/>
      <c r="N28" s="243"/>
      <c r="O28" s="243"/>
      <c r="P28" s="243"/>
      <c r="Q28" s="243"/>
      <c r="R28" s="243"/>
      <c r="S28" s="243"/>
      <c r="T28" s="243"/>
      <c r="U28" s="243"/>
      <c r="V28" s="243"/>
      <c r="W28" s="243"/>
      <c r="X28" s="243"/>
      <c r="Y28" s="243"/>
      <c r="Z28" s="243"/>
    </row>
    <row r="29" spans="1:26" ht="16.5" x14ac:dyDescent="0.25">
      <c r="A29" s="242"/>
      <c r="B29" s="243"/>
      <c r="C29" s="260"/>
      <c r="D29" s="621" t="s">
        <v>1670</v>
      </c>
      <c r="E29" s="621">
        <f>SUM(E15:E28)</f>
        <v>920584194.80952382</v>
      </c>
      <c r="F29" s="275"/>
      <c r="G29" s="243"/>
      <c r="H29" s="682"/>
      <c r="I29" s="242"/>
      <c r="J29" s="243"/>
      <c r="K29" s="243"/>
      <c r="L29" s="243"/>
      <c r="M29" s="243"/>
      <c r="N29" s="243"/>
      <c r="O29" s="243"/>
      <c r="P29" s="243"/>
      <c r="Q29" s="243"/>
      <c r="R29" s="243"/>
      <c r="S29" s="243"/>
      <c r="T29" s="243"/>
      <c r="U29" s="243"/>
      <c r="V29" s="243"/>
      <c r="W29" s="243"/>
      <c r="X29" s="243"/>
      <c r="Y29" s="243"/>
      <c r="Z29" s="243"/>
    </row>
    <row r="30" spans="1:26" ht="16.5" x14ac:dyDescent="0.25">
      <c r="A30" s="242"/>
      <c r="B30" s="243"/>
      <c r="C30" s="260"/>
      <c r="D30" s="275"/>
      <c r="E30" s="275"/>
      <c r="F30" s="275"/>
      <c r="G30" s="243"/>
      <c r="H30" s="682"/>
      <c r="I30" s="242"/>
      <c r="J30" s="243"/>
      <c r="K30" s="243"/>
      <c r="L30" s="243"/>
      <c r="M30" s="243"/>
      <c r="N30" s="243"/>
      <c r="O30" s="243"/>
      <c r="P30" s="243"/>
      <c r="Q30" s="243"/>
      <c r="R30" s="243"/>
      <c r="S30" s="243"/>
      <c r="T30" s="243"/>
      <c r="U30" s="243"/>
      <c r="V30" s="243"/>
      <c r="W30" s="243"/>
      <c r="X30" s="243"/>
      <c r="Y30" s="243"/>
      <c r="Z30" s="243"/>
    </row>
    <row r="31" spans="1:26" ht="16.5" x14ac:dyDescent="0.25">
      <c r="A31" s="242"/>
      <c r="B31" s="243"/>
      <c r="C31" s="260"/>
      <c r="D31" s="275"/>
      <c r="E31" s="275"/>
      <c r="F31" s="275"/>
      <c r="G31" s="243"/>
      <c r="H31" s="682"/>
      <c r="I31" s="242"/>
      <c r="J31" s="243"/>
      <c r="K31" s="243"/>
      <c r="L31" s="243"/>
      <c r="M31" s="243"/>
      <c r="N31" s="243"/>
      <c r="O31" s="243"/>
      <c r="P31" s="243"/>
      <c r="Q31" s="243"/>
      <c r="R31" s="243"/>
      <c r="S31" s="243"/>
      <c r="T31" s="243"/>
      <c r="U31" s="243"/>
      <c r="V31" s="243"/>
      <c r="W31" s="243"/>
      <c r="X31" s="243"/>
      <c r="Y31" s="243"/>
      <c r="Z31" s="243"/>
    </row>
    <row r="32" spans="1:26" ht="16.5" x14ac:dyDescent="0.25">
      <c r="A32" s="242"/>
      <c r="B32" s="243"/>
      <c r="C32" s="260"/>
      <c r="D32" s="244"/>
      <c r="E32" s="275"/>
      <c r="F32" s="275"/>
      <c r="G32" s="243"/>
      <c r="H32" s="682"/>
      <c r="I32" s="242"/>
      <c r="J32" s="243"/>
      <c r="K32" s="243"/>
      <c r="L32" s="243"/>
      <c r="M32" s="243"/>
      <c r="N32" s="243"/>
      <c r="O32" s="243"/>
      <c r="P32" s="243"/>
      <c r="Q32" s="243"/>
      <c r="R32" s="243"/>
      <c r="S32" s="243"/>
      <c r="T32" s="243"/>
      <c r="U32" s="243"/>
      <c r="V32" s="243"/>
      <c r="W32" s="243"/>
      <c r="X32" s="243"/>
      <c r="Y32" s="243"/>
      <c r="Z32" s="243"/>
    </row>
    <row r="33" spans="1:26" ht="16.5" x14ac:dyDescent="0.25">
      <c r="A33" s="242"/>
      <c r="B33" s="243"/>
      <c r="C33" s="260"/>
      <c r="D33" s="244"/>
      <c r="E33" s="275"/>
      <c r="F33" s="275"/>
      <c r="G33" s="243"/>
      <c r="H33" s="682"/>
      <c r="I33" s="242"/>
      <c r="J33" s="243"/>
      <c r="K33" s="243"/>
      <c r="L33" s="243"/>
      <c r="M33" s="243"/>
      <c r="N33" s="243"/>
      <c r="O33" s="243"/>
      <c r="P33" s="243"/>
      <c r="Q33" s="243"/>
      <c r="R33" s="243"/>
      <c r="S33" s="243"/>
      <c r="T33" s="243"/>
      <c r="U33" s="243"/>
      <c r="V33" s="243"/>
      <c r="W33" s="243"/>
      <c r="X33" s="243"/>
      <c r="Y33" s="243"/>
      <c r="Z33" s="243"/>
    </row>
    <row r="34" spans="1:26" ht="16.5" x14ac:dyDescent="0.25">
      <c r="A34" s="242"/>
      <c r="B34" s="243"/>
      <c r="C34" s="260"/>
      <c r="D34" s="244"/>
      <c r="E34" s="275"/>
      <c r="F34" s="275"/>
      <c r="G34" s="243"/>
      <c r="H34" s="682"/>
      <c r="I34" s="242"/>
      <c r="J34" s="243"/>
      <c r="K34" s="243"/>
      <c r="L34" s="243"/>
      <c r="M34" s="243"/>
      <c r="N34" s="243"/>
      <c r="O34" s="243"/>
      <c r="P34" s="243"/>
      <c r="Q34" s="243"/>
      <c r="R34" s="243"/>
      <c r="S34" s="243"/>
      <c r="T34" s="243"/>
      <c r="U34" s="243"/>
      <c r="V34" s="243"/>
      <c r="W34" s="243"/>
      <c r="X34" s="243"/>
      <c r="Y34" s="243"/>
      <c r="Z34" s="243"/>
    </row>
    <row r="35" spans="1:26" ht="16.5" x14ac:dyDescent="0.25">
      <c r="A35" s="242"/>
      <c r="B35" s="243"/>
      <c r="C35" s="260"/>
      <c r="D35" s="244"/>
      <c r="E35" s="275"/>
      <c r="F35" s="275"/>
      <c r="G35" s="243"/>
      <c r="H35" s="682"/>
      <c r="I35" s="242"/>
      <c r="J35" s="243"/>
      <c r="K35" s="243"/>
      <c r="L35" s="243"/>
      <c r="M35" s="243"/>
      <c r="N35" s="243"/>
      <c r="O35" s="243"/>
      <c r="P35" s="243"/>
      <c r="Q35" s="243"/>
      <c r="R35" s="243"/>
      <c r="S35" s="243"/>
      <c r="T35" s="243"/>
      <c r="U35" s="243"/>
      <c r="V35" s="243"/>
      <c r="W35" s="243"/>
      <c r="X35" s="243"/>
      <c r="Y35" s="243"/>
      <c r="Z35" s="243"/>
    </row>
    <row r="36" spans="1:26" ht="16.5" x14ac:dyDescent="0.25">
      <c r="A36" s="242"/>
      <c r="B36" s="243"/>
      <c r="C36" s="260"/>
      <c r="D36" s="244"/>
      <c r="E36" s="275"/>
      <c r="F36" s="275"/>
      <c r="G36" s="243"/>
      <c r="H36" s="682"/>
      <c r="I36" s="242"/>
      <c r="J36" s="243"/>
      <c r="K36" s="243"/>
      <c r="L36" s="243"/>
      <c r="M36" s="243"/>
      <c r="N36" s="243"/>
      <c r="O36" s="243"/>
      <c r="P36" s="243"/>
      <c r="Q36" s="243"/>
      <c r="R36" s="243"/>
      <c r="S36" s="243"/>
      <c r="T36" s="243"/>
      <c r="U36" s="243"/>
      <c r="V36" s="243"/>
      <c r="W36" s="243"/>
      <c r="X36" s="243"/>
      <c r="Y36" s="243"/>
      <c r="Z36" s="243"/>
    </row>
    <row r="37" spans="1:26" ht="16.5" x14ac:dyDescent="0.25">
      <c r="A37" s="242"/>
      <c r="B37" s="243" t="s">
        <v>1417</v>
      </c>
      <c r="C37" s="260"/>
      <c r="D37" s="244"/>
      <c r="E37" s="275">
        <v>640000000</v>
      </c>
      <c r="F37" s="275"/>
      <c r="G37" s="243"/>
      <c r="H37" s="682">
        <v>45790</v>
      </c>
      <c r="I37" s="242" t="s">
        <v>679</v>
      </c>
      <c r="J37" s="243"/>
      <c r="K37" s="243"/>
      <c r="L37" s="243"/>
      <c r="M37" s="243"/>
      <c r="N37" s="243"/>
      <c r="O37" s="243"/>
      <c r="P37" s="243"/>
      <c r="Q37" s="243"/>
      <c r="R37" s="243"/>
      <c r="S37" s="243"/>
      <c r="T37" s="243"/>
      <c r="U37" s="243"/>
      <c r="V37" s="243"/>
      <c r="W37" s="243"/>
      <c r="X37" s="243"/>
      <c r="Y37" s="243"/>
      <c r="Z37" s="243"/>
    </row>
    <row r="38" spans="1:26" ht="16.5" x14ac:dyDescent="0.25">
      <c r="A38" s="242"/>
      <c r="B38" s="243" t="s">
        <v>1418</v>
      </c>
      <c r="C38" s="260"/>
      <c r="D38" s="244"/>
      <c r="E38" s="275">
        <v>30492000</v>
      </c>
      <c r="F38" s="275"/>
      <c r="G38" s="243"/>
      <c r="H38" s="682"/>
      <c r="I38" s="242" t="s">
        <v>679</v>
      </c>
      <c r="J38" s="243"/>
      <c r="K38" s="243"/>
      <c r="L38" s="243"/>
      <c r="M38" s="243"/>
      <c r="N38" s="243"/>
      <c r="O38" s="243"/>
      <c r="P38" s="243"/>
      <c r="Q38" s="243"/>
      <c r="R38" s="243"/>
      <c r="S38" s="243"/>
      <c r="T38" s="243"/>
      <c r="U38" s="243"/>
      <c r="V38" s="243"/>
      <c r="W38" s="243"/>
      <c r="X38" s="243"/>
      <c r="Y38" s="243"/>
      <c r="Z38" s="243"/>
    </row>
    <row r="39" spans="1:26" ht="16.5" x14ac:dyDescent="0.25">
      <c r="A39" s="242"/>
      <c r="B39" s="243" t="s">
        <v>1419</v>
      </c>
      <c r="C39" s="260"/>
      <c r="D39" s="244"/>
      <c r="E39" s="275">
        <v>48959545</v>
      </c>
      <c r="F39" s="275"/>
      <c r="G39" s="243"/>
      <c r="H39" s="682">
        <v>45852</v>
      </c>
      <c r="I39" s="242" t="s">
        <v>442</v>
      </c>
      <c r="J39" s="243"/>
      <c r="K39" s="243"/>
      <c r="L39" s="243"/>
      <c r="M39" s="243"/>
      <c r="N39" s="243"/>
      <c r="O39" s="243"/>
      <c r="P39" s="243"/>
      <c r="Q39" s="243"/>
      <c r="R39" s="243"/>
      <c r="S39" s="243"/>
      <c r="T39" s="243"/>
      <c r="U39" s="243"/>
      <c r="V39" s="243"/>
      <c r="W39" s="243"/>
      <c r="X39" s="243"/>
      <c r="Y39" s="243"/>
      <c r="Z39" s="243"/>
    </row>
    <row r="40" spans="1:26" ht="16.5" x14ac:dyDescent="0.25">
      <c r="A40" s="242"/>
      <c r="B40" s="243" t="s">
        <v>1420</v>
      </c>
      <c r="C40" s="260"/>
      <c r="D40" s="244"/>
      <c r="E40" s="275">
        <v>990000</v>
      </c>
      <c r="F40" s="275"/>
      <c r="G40" s="243"/>
      <c r="H40" s="682">
        <v>45854</v>
      </c>
      <c r="I40" s="242"/>
      <c r="J40" s="243"/>
      <c r="K40" s="243"/>
      <c r="L40" s="243"/>
      <c r="M40" s="243"/>
      <c r="N40" s="243"/>
      <c r="O40" s="243"/>
      <c r="P40" s="243"/>
      <c r="Q40" s="243"/>
      <c r="R40" s="243"/>
      <c r="S40" s="243"/>
      <c r="T40" s="243"/>
      <c r="U40" s="243"/>
      <c r="V40" s="243"/>
      <c r="W40" s="243"/>
      <c r="X40" s="243"/>
      <c r="Y40" s="243"/>
      <c r="Z40" s="243"/>
    </row>
    <row r="41" spans="1:26" ht="16.5" x14ac:dyDescent="0.25">
      <c r="A41" s="242"/>
      <c r="B41" s="243" t="s">
        <v>1421</v>
      </c>
      <c r="C41" s="260"/>
      <c r="D41" s="244"/>
      <c r="E41" s="275">
        <v>32000000</v>
      </c>
      <c r="F41" s="275"/>
      <c r="G41" s="243"/>
      <c r="H41" s="682">
        <v>45929</v>
      </c>
      <c r="I41" s="242" t="s">
        <v>662</v>
      </c>
      <c r="J41" s="243"/>
      <c r="K41" s="243"/>
      <c r="L41" s="243"/>
      <c r="M41" s="243"/>
      <c r="N41" s="243"/>
      <c r="O41" s="243"/>
      <c r="P41" s="243"/>
      <c r="Q41" s="243"/>
      <c r="R41" s="243"/>
      <c r="S41" s="243"/>
      <c r="T41" s="243"/>
      <c r="U41" s="243"/>
      <c r="V41" s="243"/>
      <c r="W41" s="243"/>
      <c r="X41" s="243"/>
      <c r="Y41" s="243"/>
      <c r="Z41" s="243"/>
    </row>
    <row r="42" spans="1:26" ht="16.5" x14ac:dyDescent="0.25">
      <c r="A42" s="242"/>
      <c r="B42" s="243" t="s">
        <v>1422</v>
      </c>
      <c r="C42" s="260"/>
      <c r="D42" s="244"/>
      <c r="E42" s="275">
        <v>16390000</v>
      </c>
      <c r="F42" s="275"/>
      <c r="G42" s="243"/>
      <c r="H42" s="682">
        <v>45930</v>
      </c>
      <c r="I42" s="242" t="s">
        <v>1177</v>
      </c>
      <c r="J42" s="243"/>
      <c r="K42" s="243"/>
      <c r="L42" s="243"/>
      <c r="M42" s="243"/>
      <c r="N42" s="243"/>
      <c r="O42" s="243"/>
      <c r="P42" s="243"/>
      <c r="Q42" s="243"/>
      <c r="R42" s="243"/>
      <c r="S42" s="243"/>
      <c r="T42" s="243"/>
      <c r="U42" s="243"/>
      <c r="V42" s="243"/>
      <c r="W42" s="243"/>
      <c r="X42" s="243"/>
      <c r="Y42" s="243"/>
      <c r="Z42" s="243"/>
    </row>
    <row r="43" spans="1:26" ht="16.5" x14ac:dyDescent="0.25">
      <c r="A43" s="242"/>
      <c r="B43" s="243" t="s">
        <v>1423</v>
      </c>
      <c r="C43" s="260"/>
      <c r="D43" s="244"/>
      <c r="E43" s="275">
        <v>3055418</v>
      </c>
      <c r="F43" s="275"/>
      <c r="G43" s="243"/>
      <c r="H43" s="682">
        <v>45968</v>
      </c>
      <c r="I43" s="242" t="s">
        <v>664</v>
      </c>
      <c r="J43" s="243"/>
      <c r="K43" s="243"/>
      <c r="L43" s="243"/>
      <c r="M43" s="243"/>
      <c r="N43" s="243"/>
      <c r="O43" s="243"/>
      <c r="P43" s="243"/>
      <c r="Q43" s="243"/>
      <c r="R43" s="243"/>
      <c r="S43" s="243"/>
      <c r="T43" s="243"/>
      <c r="U43" s="243"/>
      <c r="V43" s="243"/>
      <c r="W43" s="243"/>
      <c r="X43" s="243"/>
      <c r="Y43" s="243"/>
      <c r="Z43" s="243"/>
    </row>
    <row r="44" spans="1:26" ht="16.5" x14ac:dyDescent="0.25">
      <c r="A44" s="242">
        <v>1</v>
      </c>
      <c r="B44" s="243"/>
      <c r="C44" s="260"/>
      <c r="D44" s="244"/>
      <c r="E44" s="275"/>
      <c r="F44" s="275"/>
      <c r="G44" s="243"/>
      <c r="H44" s="682"/>
      <c r="I44" s="242"/>
      <c r="J44" s="243"/>
      <c r="K44" s="243"/>
      <c r="L44" s="243"/>
      <c r="M44" s="243"/>
      <c r="N44" s="243"/>
      <c r="O44" s="243"/>
      <c r="P44" s="243"/>
      <c r="Q44" s="243"/>
      <c r="R44" s="243"/>
      <c r="S44" s="243"/>
      <c r="T44" s="243"/>
      <c r="U44" s="243"/>
      <c r="V44" s="243"/>
      <c r="W44" s="243"/>
      <c r="X44" s="243"/>
      <c r="Y44" s="243"/>
      <c r="Z44" s="243"/>
    </row>
    <row r="45" spans="1:26" ht="16.5" x14ac:dyDescent="0.25">
      <c r="A45" s="242">
        <v>2</v>
      </c>
      <c r="B45" s="243" t="s">
        <v>1424</v>
      </c>
      <c r="C45" s="260"/>
      <c r="D45" s="244"/>
      <c r="E45" s="275">
        <v>650000000</v>
      </c>
      <c r="F45" s="275"/>
      <c r="G45" s="243"/>
      <c r="H45" s="682"/>
      <c r="I45" s="242"/>
      <c r="J45" s="243" t="s">
        <v>1425</v>
      </c>
      <c r="K45" s="243"/>
      <c r="L45" s="243"/>
      <c r="M45" s="243"/>
      <c r="N45" s="243"/>
      <c r="O45" s="243"/>
      <c r="P45" s="243"/>
      <c r="Q45" s="243"/>
      <c r="R45" s="243"/>
      <c r="S45" s="243"/>
      <c r="T45" s="243"/>
      <c r="U45" s="243"/>
      <c r="V45" s="243"/>
      <c r="W45" s="243"/>
      <c r="X45" s="243"/>
      <c r="Y45" s="243"/>
      <c r="Z45" s="243"/>
    </row>
    <row r="46" spans="1:26" x14ac:dyDescent="0.25">
      <c r="A46" s="265">
        <v>3</v>
      </c>
      <c r="B46" s="622" t="s">
        <v>1426</v>
      </c>
      <c r="E46" s="55">
        <v>898900</v>
      </c>
      <c r="F46" s="55"/>
      <c r="H46" s="679"/>
      <c r="I46" s="265"/>
    </row>
    <row r="47" spans="1:26" x14ac:dyDescent="0.25">
      <c r="A47" s="265">
        <v>4</v>
      </c>
      <c r="B47" s="19" t="s">
        <v>1427</v>
      </c>
      <c r="E47" s="55">
        <v>12000000</v>
      </c>
      <c r="F47" s="55"/>
      <c r="H47" s="679"/>
      <c r="I47" s="265"/>
    </row>
    <row r="48" spans="1:26" x14ac:dyDescent="0.25">
      <c r="A48" s="265"/>
      <c r="E48" s="55"/>
      <c r="F48" s="55"/>
      <c r="H48" s="679"/>
      <c r="I48" s="265"/>
    </row>
    <row r="49" spans="1:9" x14ac:dyDescent="0.25">
      <c r="A49" s="265"/>
      <c r="E49" s="55"/>
      <c r="F49" s="55"/>
      <c r="H49" s="679"/>
      <c r="I49" s="265"/>
    </row>
    <row r="50" spans="1:9" x14ac:dyDescent="0.25">
      <c r="A50" s="265"/>
      <c r="E50" s="55"/>
      <c r="F50" s="55"/>
      <c r="H50" s="679"/>
      <c r="I50" s="265"/>
    </row>
    <row r="51" spans="1:9" x14ac:dyDescent="0.25">
      <c r="A51" s="265"/>
      <c r="E51" s="55"/>
      <c r="F51" s="55"/>
      <c r="H51" s="679"/>
      <c r="I51" s="265"/>
    </row>
    <row r="52" spans="1:9" x14ac:dyDescent="0.25">
      <c r="A52" s="265"/>
      <c r="E52" s="55"/>
      <c r="F52" s="55"/>
      <c r="H52" s="679"/>
      <c r="I52" s="265"/>
    </row>
    <row r="53" spans="1:9" x14ac:dyDescent="0.25">
      <c r="A53" s="265"/>
      <c r="E53" s="55"/>
      <c r="F53" s="55"/>
      <c r="H53" s="679"/>
      <c r="I53" s="265"/>
    </row>
    <row r="54" spans="1:9" x14ac:dyDescent="0.25">
      <c r="A54" s="265"/>
      <c r="E54" s="55"/>
      <c r="F54" s="55"/>
      <c r="H54" s="679"/>
      <c r="I54" s="265"/>
    </row>
    <row r="55" spans="1:9" x14ac:dyDescent="0.25">
      <c r="A55" s="265"/>
      <c r="E55" s="55"/>
      <c r="F55" s="55"/>
      <c r="H55" s="679"/>
      <c r="I55" s="265"/>
    </row>
    <row r="56" spans="1:9" x14ac:dyDescent="0.25">
      <c r="A56" s="265"/>
      <c r="E56" s="55"/>
      <c r="F56" s="55"/>
      <c r="H56" s="679"/>
      <c r="I56" s="265"/>
    </row>
    <row r="57" spans="1:9" x14ac:dyDescent="0.25">
      <c r="A57" s="265"/>
      <c r="E57" s="55"/>
      <c r="F57" s="55"/>
      <c r="H57" s="679"/>
      <c r="I57" s="265"/>
    </row>
    <row r="58" spans="1:9" x14ac:dyDescent="0.25">
      <c r="A58" s="265"/>
      <c r="E58" s="55"/>
      <c r="F58" s="55"/>
      <c r="H58" s="679"/>
      <c r="I58" s="265"/>
    </row>
    <row r="59" spans="1:9" x14ac:dyDescent="0.25">
      <c r="A59" s="265"/>
      <c r="E59" s="55"/>
      <c r="F59" s="55"/>
      <c r="H59" s="679"/>
      <c r="I59" s="265"/>
    </row>
    <row r="60" spans="1:9" x14ac:dyDescent="0.25">
      <c r="A60" s="265"/>
      <c r="E60" s="55"/>
      <c r="F60" s="55"/>
      <c r="H60" s="679"/>
      <c r="I60" s="265"/>
    </row>
    <row r="61" spans="1:9" x14ac:dyDescent="0.25">
      <c r="A61" s="265"/>
      <c r="E61" s="55"/>
      <c r="F61" s="55"/>
      <c r="H61" s="679"/>
      <c r="I61" s="265"/>
    </row>
    <row r="62" spans="1:9" x14ac:dyDescent="0.25">
      <c r="A62" s="265"/>
      <c r="E62" s="55"/>
      <c r="F62" s="55"/>
      <c r="H62" s="679"/>
      <c r="I62" s="265"/>
    </row>
    <row r="63" spans="1:9" x14ac:dyDescent="0.25">
      <c r="A63" s="265"/>
      <c r="E63" s="55"/>
      <c r="F63" s="55"/>
      <c r="H63" s="679"/>
      <c r="I63" s="265"/>
    </row>
    <row r="64" spans="1:9" x14ac:dyDescent="0.25">
      <c r="A64" s="265"/>
      <c r="E64" s="55"/>
      <c r="F64" s="55"/>
      <c r="H64" s="679"/>
      <c r="I64" s="265"/>
    </row>
    <row r="65" spans="1:9" x14ac:dyDescent="0.25">
      <c r="A65" s="265"/>
      <c r="E65" s="55"/>
      <c r="F65" s="55"/>
      <c r="H65" s="679"/>
      <c r="I65" s="265"/>
    </row>
    <row r="66" spans="1:9" x14ac:dyDescent="0.25">
      <c r="A66" s="265"/>
      <c r="E66" s="55"/>
      <c r="F66" s="55"/>
      <c r="H66" s="679"/>
      <c r="I66" s="265"/>
    </row>
    <row r="67" spans="1:9" x14ac:dyDescent="0.25">
      <c r="A67" s="265"/>
      <c r="E67" s="55"/>
      <c r="F67" s="55"/>
      <c r="H67" s="679"/>
      <c r="I67" s="265"/>
    </row>
    <row r="68" spans="1:9" x14ac:dyDescent="0.25">
      <c r="A68" s="265"/>
      <c r="E68" s="55"/>
      <c r="F68" s="55"/>
      <c r="H68" s="679"/>
      <c r="I68" s="265"/>
    </row>
    <row r="69" spans="1:9" x14ac:dyDescent="0.25">
      <c r="A69" s="265"/>
      <c r="E69" s="55"/>
      <c r="F69" s="55"/>
      <c r="H69" s="679"/>
      <c r="I69" s="265"/>
    </row>
    <row r="70" spans="1:9" x14ac:dyDescent="0.25">
      <c r="A70" s="265"/>
      <c r="E70" s="55"/>
      <c r="F70" s="55"/>
      <c r="H70" s="679"/>
      <c r="I70" s="265"/>
    </row>
    <row r="71" spans="1:9" x14ac:dyDescent="0.25">
      <c r="A71" s="265"/>
      <c r="E71" s="55"/>
      <c r="F71" s="55"/>
      <c r="H71" s="679"/>
      <c r="I71" s="265"/>
    </row>
    <row r="72" spans="1:9" x14ac:dyDescent="0.25">
      <c r="A72" s="265"/>
      <c r="E72" s="55"/>
      <c r="F72" s="55"/>
      <c r="H72" s="679"/>
      <c r="I72" s="265"/>
    </row>
    <row r="73" spans="1:9" x14ac:dyDescent="0.25">
      <c r="A73" s="265"/>
      <c r="E73" s="55"/>
      <c r="F73" s="55"/>
      <c r="H73" s="679"/>
      <c r="I73" s="265"/>
    </row>
    <row r="74" spans="1:9" x14ac:dyDescent="0.25">
      <c r="A74" s="265"/>
      <c r="E74" s="55"/>
      <c r="F74" s="55"/>
      <c r="H74" s="679"/>
      <c r="I74" s="265"/>
    </row>
    <row r="75" spans="1:9" x14ac:dyDescent="0.25">
      <c r="A75" s="265"/>
      <c r="E75" s="55"/>
      <c r="F75" s="55"/>
      <c r="H75" s="679"/>
      <c r="I75" s="265"/>
    </row>
    <row r="76" spans="1:9" x14ac:dyDescent="0.25">
      <c r="A76" s="265"/>
      <c r="E76" s="55"/>
      <c r="F76" s="55"/>
      <c r="H76" s="679"/>
      <c r="I76" s="265"/>
    </row>
    <row r="77" spans="1:9" x14ac:dyDescent="0.25">
      <c r="A77" s="265"/>
      <c r="E77" s="55"/>
      <c r="F77" s="55"/>
      <c r="H77" s="679"/>
      <c r="I77" s="265"/>
    </row>
    <row r="78" spans="1:9" x14ac:dyDescent="0.25">
      <c r="A78" s="265"/>
      <c r="E78" s="55"/>
      <c r="F78" s="55"/>
      <c r="H78" s="679"/>
      <c r="I78" s="265"/>
    </row>
    <row r="79" spans="1:9" x14ac:dyDescent="0.25">
      <c r="A79" s="265"/>
      <c r="E79" s="55"/>
      <c r="F79" s="55"/>
      <c r="H79" s="679"/>
      <c r="I79" s="265"/>
    </row>
    <row r="80" spans="1:9" x14ac:dyDescent="0.25">
      <c r="A80" s="265"/>
      <c r="E80" s="55"/>
      <c r="F80" s="55"/>
      <c r="H80" s="679"/>
      <c r="I80" s="265"/>
    </row>
    <row r="81" spans="1:9" x14ac:dyDescent="0.25">
      <c r="A81" s="265"/>
      <c r="E81" s="55"/>
      <c r="F81" s="55"/>
      <c r="H81" s="679"/>
      <c r="I81" s="265"/>
    </row>
    <row r="82" spans="1:9" x14ac:dyDescent="0.25">
      <c r="A82" s="265"/>
      <c r="E82" s="55"/>
      <c r="F82" s="55"/>
      <c r="H82" s="679"/>
      <c r="I82" s="265"/>
    </row>
    <row r="83" spans="1:9" x14ac:dyDescent="0.25">
      <c r="A83" s="265"/>
      <c r="E83" s="55"/>
      <c r="F83" s="55"/>
      <c r="H83" s="679"/>
      <c r="I83" s="265"/>
    </row>
    <row r="84" spans="1:9" x14ac:dyDescent="0.25">
      <c r="A84" s="265"/>
      <c r="E84" s="55"/>
      <c r="F84" s="55"/>
      <c r="H84" s="679"/>
      <c r="I84" s="265"/>
    </row>
    <row r="85" spans="1:9" x14ac:dyDescent="0.25">
      <c r="A85" s="265"/>
      <c r="E85" s="55"/>
      <c r="F85" s="55"/>
      <c r="H85" s="679"/>
      <c r="I85" s="265"/>
    </row>
    <row r="86" spans="1:9" x14ac:dyDescent="0.25">
      <c r="A86" s="265"/>
      <c r="E86" s="55"/>
      <c r="F86" s="55"/>
      <c r="H86" s="679"/>
      <c r="I86" s="265"/>
    </row>
    <row r="87" spans="1:9" x14ac:dyDescent="0.25">
      <c r="A87" s="265"/>
      <c r="E87" s="55"/>
      <c r="F87" s="55"/>
      <c r="H87" s="679"/>
      <c r="I87" s="265"/>
    </row>
    <row r="88" spans="1:9" x14ac:dyDescent="0.25">
      <c r="A88" s="265"/>
      <c r="E88" s="55"/>
      <c r="F88" s="55"/>
      <c r="H88" s="679"/>
      <c r="I88" s="265"/>
    </row>
    <row r="89" spans="1:9" x14ac:dyDescent="0.25">
      <c r="A89" s="265"/>
      <c r="E89" s="55"/>
      <c r="F89" s="55"/>
      <c r="H89" s="679"/>
      <c r="I89" s="265"/>
    </row>
    <row r="90" spans="1:9" x14ac:dyDescent="0.25">
      <c r="A90" s="265"/>
      <c r="E90" s="55"/>
      <c r="F90" s="55"/>
      <c r="H90" s="679"/>
      <c r="I90" s="265"/>
    </row>
    <row r="91" spans="1:9" x14ac:dyDescent="0.25">
      <c r="A91" s="265"/>
      <c r="E91" s="55"/>
      <c r="F91" s="55"/>
      <c r="H91" s="679"/>
      <c r="I91" s="265"/>
    </row>
    <row r="92" spans="1:9" x14ac:dyDescent="0.25">
      <c r="A92" s="265"/>
      <c r="E92" s="55"/>
      <c r="F92" s="55"/>
      <c r="H92" s="679"/>
      <c r="I92" s="265"/>
    </row>
    <row r="93" spans="1:9" x14ac:dyDescent="0.25">
      <c r="A93" s="265"/>
      <c r="E93" s="55"/>
      <c r="F93" s="55"/>
      <c r="H93" s="679"/>
      <c r="I93" s="265"/>
    </row>
    <row r="94" spans="1:9" x14ac:dyDescent="0.25">
      <c r="A94" s="265"/>
      <c r="E94" s="55"/>
      <c r="F94" s="55"/>
      <c r="H94" s="679"/>
      <c r="I94" s="265"/>
    </row>
    <row r="95" spans="1:9" x14ac:dyDescent="0.25">
      <c r="A95" s="265"/>
      <c r="E95" s="55"/>
      <c r="F95" s="55"/>
      <c r="H95" s="679"/>
      <c r="I95" s="265"/>
    </row>
    <row r="96" spans="1:9" x14ac:dyDescent="0.25">
      <c r="A96" s="265"/>
      <c r="E96" s="55"/>
      <c r="F96" s="55"/>
      <c r="H96" s="679"/>
      <c r="I96" s="265"/>
    </row>
    <row r="97" spans="1:9" x14ac:dyDescent="0.25">
      <c r="A97" s="265"/>
      <c r="E97" s="55"/>
      <c r="F97" s="55"/>
      <c r="H97" s="679"/>
      <c r="I97" s="265"/>
    </row>
    <row r="98" spans="1:9" x14ac:dyDescent="0.25">
      <c r="A98" s="265"/>
      <c r="E98" s="55"/>
      <c r="F98" s="55"/>
      <c r="H98" s="679"/>
      <c r="I98" s="265"/>
    </row>
    <row r="99" spans="1:9" x14ac:dyDescent="0.25">
      <c r="A99" s="265"/>
      <c r="E99" s="55"/>
      <c r="F99" s="55"/>
      <c r="H99" s="679"/>
      <c r="I99" s="265"/>
    </row>
    <row r="100" spans="1:9" x14ac:dyDescent="0.25">
      <c r="A100" s="265"/>
      <c r="E100" s="55"/>
      <c r="F100" s="55"/>
      <c r="H100" s="679"/>
      <c r="I100" s="265"/>
    </row>
    <row r="101" spans="1:9" x14ac:dyDescent="0.25">
      <c r="A101" s="265"/>
      <c r="E101" s="55"/>
      <c r="F101" s="55"/>
      <c r="H101" s="679"/>
      <c r="I101" s="265"/>
    </row>
    <row r="102" spans="1:9" x14ac:dyDescent="0.25">
      <c r="A102" s="265"/>
      <c r="E102" s="55"/>
      <c r="F102" s="55"/>
      <c r="H102" s="679"/>
      <c r="I102" s="265"/>
    </row>
    <row r="103" spans="1:9" x14ac:dyDescent="0.25">
      <c r="A103" s="265"/>
      <c r="E103" s="55"/>
      <c r="F103" s="55"/>
      <c r="H103" s="679"/>
      <c r="I103" s="265"/>
    </row>
    <row r="104" spans="1:9" x14ac:dyDescent="0.25">
      <c r="A104" s="265"/>
      <c r="E104" s="55"/>
      <c r="F104" s="55"/>
      <c r="H104" s="679"/>
      <c r="I104" s="265"/>
    </row>
    <row r="105" spans="1:9" x14ac:dyDescent="0.25">
      <c r="A105" s="265"/>
      <c r="E105" s="55"/>
      <c r="F105" s="55"/>
      <c r="H105" s="679"/>
      <c r="I105" s="265"/>
    </row>
    <row r="106" spans="1:9" x14ac:dyDescent="0.25">
      <c r="A106" s="265"/>
      <c r="E106" s="55"/>
      <c r="F106" s="55"/>
      <c r="H106" s="679"/>
      <c r="I106" s="265"/>
    </row>
    <row r="107" spans="1:9" x14ac:dyDescent="0.25">
      <c r="A107" s="265"/>
      <c r="E107" s="55"/>
      <c r="F107" s="55"/>
      <c r="H107" s="679"/>
      <c r="I107" s="265"/>
    </row>
    <row r="108" spans="1:9" x14ac:dyDescent="0.25">
      <c r="A108" s="265"/>
      <c r="E108" s="55"/>
      <c r="F108" s="55"/>
      <c r="H108" s="679"/>
      <c r="I108" s="265"/>
    </row>
    <row r="109" spans="1:9" x14ac:dyDescent="0.25">
      <c r="A109" s="265"/>
      <c r="E109" s="55"/>
      <c r="F109" s="55"/>
      <c r="H109" s="679"/>
      <c r="I109" s="265"/>
    </row>
    <row r="110" spans="1:9" x14ac:dyDescent="0.25">
      <c r="A110" s="265"/>
      <c r="E110" s="55"/>
      <c r="F110" s="55"/>
      <c r="H110" s="679"/>
      <c r="I110" s="265"/>
    </row>
    <row r="111" spans="1:9" x14ac:dyDescent="0.25">
      <c r="A111" s="265"/>
      <c r="E111" s="55"/>
      <c r="F111" s="55"/>
      <c r="H111" s="679"/>
      <c r="I111" s="265"/>
    </row>
    <row r="112" spans="1:9" x14ac:dyDescent="0.25">
      <c r="A112" s="265"/>
      <c r="E112" s="55"/>
      <c r="F112" s="55"/>
      <c r="H112" s="679"/>
      <c r="I112" s="265"/>
    </row>
    <row r="113" spans="1:9" x14ac:dyDescent="0.25">
      <c r="A113" s="265"/>
      <c r="E113" s="55"/>
      <c r="F113" s="55"/>
      <c r="H113" s="679"/>
      <c r="I113" s="265"/>
    </row>
    <row r="114" spans="1:9" x14ac:dyDescent="0.25">
      <c r="A114" s="265"/>
      <c r="E114" s="55"/>
      <c r="F114" s="55"/>
      <c r="H114" s="679"/>
      <c r="I114" s="265"/>
    </row>
    <row r="115" spans="1:9" x14ac:dyDescent="0.25">
      <c r="A115" s="265"/>
      <c r="E115" s="55"/>
      <c r="F115" s="55"/>
      <c r="H115" s="679"/>
      <c r="I115" s="265"/>
    </row>
    <row r="116" spans="1:9" x14ac:dyDescent="0.25">
      <c r="A116" s="265"/>
      <c r="E116" s="55"/>
      <c r="F116" s="55"/>
      <c r="H116" s="679"/>
      <c r="I116" s="265"/>
    </row>
    <row r="117" spans="1:9" x14ac:dyDescent="0.25">
      <c r="A117" s="265"/>
      <c r="E117" s="55"/>
      <c r="F117" s="55"/>
      <c r="H117" s="679"/>
      <c r="I117" s="265"/>
    </row>
    <row r="118" spans="1:9" x14ac:dyDescent="0.25">
      <c r="A118" s="265"/>
      <c r="E118" s="55"/>
      <c r="F118" s="55"/>
      <c r="H118" s="679"/>
      <c r="I118" s="265"/>
    </row>
    <row r="119" spans="1:9" x14ac:dyDescent="0.25">
      <c r="A119" s="265"/>
      <c r="E119" s="55"/>
      <c r="F119" s="55"/>
      <c r="H119" s="679"/>
      <c r="I119" s="265"/>
    </row>
    <row r="120" spans="1:9" x14ac:dyDescent="0.25">
      <c r="A120" s="265"/>
      <c r="E120" s="55"/>
      <c r="F120" s="55"/>
      <c r="H120" s="679"/>
      <c r="I120" s="265"/>
    </row>
    <row r="121" spans="1:9" x14ac:dyDescent="0.25">
      <c r="A121" s="265"/>
      <c r="E121" s="55"/>
      <c r="F121" s="55"/>
      <c r="H121" s="679"/>
      <c r="I121" s="265"/>
    </row>
    <row r="122" spans="1:9" x14ac:dyDescent="0.25">
      <c r="A122" s="265"/>
      <c r="E122" s="55"/>
      <c r="F122" s="55"/>
      <c r="H122" s="679"/>
      <c r="I122" s="265"/>
    </row>
    <row r="123" spans="1:9" x14ac:dyDescent="0.25">
      <c r="A123" s="265"/>
      <c r="E123" s="55"/>
      <c r="F123" s="55"/>
      <c r="H123" s="679"/>
      <c r="I123" s="265"/>
    </row>
    <row r="124" spans="1:9" x14ac:dyDescent="0.25">
      <c r="A124" s="265"/>
      <c r="E124" s="55"/>
      <c r="F124" s="55"/>
      <c r="H124" s="679"/>
      <c r="I124" s="265"/>
    </row>
    <row r="125" spans="1:9" x14ac:dyDescent="0.25">
      <c r="A125" s="265"/>
      <c r="E125" s="55"/>
      <c r="F125" s="55"/>
      <c r="H125" s="679"/>
      <c r="I125" s="265"/>
    </row>
    <row r="126" spans="1:9" x14ac:dyDescent="0.25">
      <c r="A126" s="265"/>
      <c r="E126" s="55"/>
      <c r="F126" s="55"/>
      <c r="H126" s="679"/>
      <c r="I126" s="265"/>
    </row>
    <row r="127" spans="1:9" x14ac:dyDescent="0.25">
      <c r="A127" s="265"/>
      <c r="E127" s="55"/>
      <c r="F127" s="55"/>
      <c r="H127" s="679"/>
      <c r="I127" s="265"/>
    </row>
    <row r="128" spans="1:9" x14ac:dyDescent="0.25">
      <c r="A128" s="265"/>
      <c r="E128" s="55"/>
      <c r="F128" s="55"/>
      <c r="H128" s="679"/>
      <c r="I128" s="265"/>
    </row>
    <row r="129" spans="1:9" x14ac:dyDescent="0.25">
      <c r="A129" s="265"/>
      <c r="E129" s="55"/>
      <c r="F129" s="55"/>
      <c r="H129" s="679"/>
      <c r="I129" s="265"/>
    </row>
    <row r="130" spans="1:9" x14ac:dyDescent="0.25">
      <c r="A130" s="265"/>
      <c r="E130" s="55"/>
      <c r="F130" s="55"/>
      <c r="H130" s="679"/>
      <c r="I130" s="265"/>
    </row>
    <row r="131" spans="1:9" x14ac:dyDescent="0.25">
      <c r="A131" s="265"/>
      <c r="E131" s="55"/>
      <c r="F131" s="55"/>
      <c r="H131" s="679"/>
      <c r="I131" s="265"/>
    </row>
    <row r="132" spans="1:9" x14ac:dyDescent="0.25">
      <c r="A132" s="265"/>
      <c r="E132" s="55"/>
      <c r="F132" s="55"/>
      <c r="H132" s="679"/>
      <c r="I132" s="265"/>
    </row>
    <row r="133" spans="1:9" x14ac:dyDescent="0.25">
      <c r="A133" s="265"/>
      <c r="E133" s="55"/>
      <c r="F133" s="55"/>
      <c r="H133" s="679"/>
      <c r="I133" s="265"/>
    </row>
    <row r="134" spans="1:9" x14ac:dyDescent="0.25">
      <c r="A134" s="265"/>
      <c r="E134" s="55"/>
      <c r="F134" s="55"/>
      <c r="H134" s="679"/>
      <c r="I134" s="265"/>
    </row>
    <row r="135" spans="1:9" x14ac:dyDescent="0.25">
      <c r="A135" s="265"/>
      <c r="E135" s="55"/>
      <c r="F135" s="55"/>
      <c r="H135" s="679"/>
      <c r="I135" s="265"/>
    </row>
    <row r="136" spans="1:9" x14ac:dyDescent="0.25">
      <c r="A136" s="265"/>
      <c r="E136" s="55"/>
      <c r="F136" s="55"/>
      <c r="H136" s="679"/>
      <c r="I136" s="265"/>
    </row>
    <row r="137" spans="1:9" x14ac:dyDescent="0.25">
      <c r="A137" s="265"/>
      <c r="E137" s="55"/>
      <c r="F137" s="55"/>
      <c r="H137" s="679"/>
      <c r="I137" s="265"/>
    </row>
    <row r="138" spans="1:9" x14ac:dyDescent="0.25">
      <c r="A138" s="265"/>
      <c r="E138" s="55"/>
      <c r="F138" s="55"/>
      <c r="H138" s="679"/>
      <c r="I138" s="265"/>
    </row>
    <row r="139" spans="1:9" x14ac:dyDescent="0.25">
      <c r="A139" s="265"/>
      <c r="E139" s="55"/>
      <c r="F139" s="55"/>
      <c r="H139" s="679"/>
      <c r="I139" s="265"/>
    </row>
    <row r="140" spans="1:9" x14ac:dyDescent="0.25">
      <c r="A140" s="265"/>
      <c r="E140" s="55"/>
      <c r="F140" s="55"/>
      <c r="H140" s="679"/>
      <c r="I140" s="265"/>
    </row>
    <row r="141" spans="1:9" x14ac:dyDescent="0.25">
      <c r="A141" s="265"/>
      <c r="E141" s="55"/>
      <c r="F141" s="55"/>
      <c r="H141" s="679"/>
      <c r="I141" s="265"/>
    </row>
    <row r="142" spans="1:9" x14ac:dyDescent="0.25">
      <c r="A142" s="265"/>
      <c r="E142" s="55"/>
      <c r="F142" s="55"/>
      <c r="H142" s="679"/>
      <c r="I142" s="265"/>
    </row>
    <row r="143" spans="1:9" x14ac:dyDescent="0.25">
      <c r="A143" s="265"/>
      <c r="E143" s="55"/>
      <c r="F143" s="55"/>
      <c r="H143" s="679"/>
      <c r="I143" s="265"/>
    </row>
    <row r="144" spans="1:9" x14ac:dyDescent="0.25">
      <c r="A144" s="265"/>
      <c r="E144" s="55"/>
      <c r="F144" s="55"/>
      <c r="H144" s="679"/>
      <c r="I144" s="265"/>
    </row>
    <row r="145" spans="1:9" x14ac:dyDescent="0.25">
      <c r="A145" s="265"/>
      <c r="E145" s="55"/>
      <c r="F145" s="55"/>
      <c r="H145" s="679"/>
      <c r="I145" s="265"/>
    </row>
    <row r="146" spans="1:9" x14ac:dyDescent="0.25">
      <c r="A146" s="265"/>
      <c r="E146" s="55"/>
      <c r="F146" s="55"/>
      <c r="H146" s="679"/>
      <c r="I146" s="265"/>
    </row>
    <row r="147" spans="1:9" x14ac:dyDescent="0.25">
      <c r="A147" s="265"/>
      <c r="E147" s="55"/>
      <c r="F147" s="55"/>
      <c r="H147" s="679"/>
      <c r="I147" s="265"/>
    </row>
    <row r="148" spans="1:9" x14ac:dyDescent="0.25">
      <c r="A148" s="265"/>
      <c r="E148" s="55"/>
      <c r="F148" s="55"/>
      <c r="H148" s="679"/>
      <c r="I148" s="265"/>
    </row>
    <row r="149" spans="1:9" x14ac:dyDescent="0.25">
      <c r="A149" s="265"/>
      <c r="E149" s="55"/>
      <c r="F149" s="55"/>
      <c r="H149" s="679"/>
      <c r="I149" s="265"/>
    </row>
    <row r="150" spans="1:9" x14ac:dyDescent="0.25">
      <c r="A150" s="265"/>
      <c r="E150" s="55"/>
      <c r="F150" s="55"/>
      <c r="H150" s="679"/>
      <c r="I150" s="265"/>
    </row>
    <row r="151" spans="1:9" x14ac:dyDescent="0.25">
      <c r="A151" s="265"/>
      <c r="E151" s="55"/>
      <c r="F151" s="55"/>
      <c r="H151" s="679"/>
      <c r="I151" s="265"/>
    </row>
    <row r="152" spans="1:9" x14ac:dyDescent="0.25">
      <c r="A152" s="265"/>
      <c r="E152" s="55"/>
      <c r="F152" s="55"/>
      <c r="H152" s="679"/>
      <c r="I152" s="265"/>
    </row>
    <row r="153" spans="1:9" x14ac:dyDescent="0.25">
      <c r="A153" s="265"/>
      <c r="E153" s="55"/>
      <c r="F153" s="55"/>
      <c r="H153" s="679"/>
      <c r="I153" s="265"/>
    </row>
    <row r="154" spans="1:9" x14ac:dyDescent="0.25">
      <c r="A154" s="265"/>
      <c r="E154" s="55"/>
      <c r="F154" s="55"/>
      <c r="H154" s="679"/>
      <c r="I154" s="265"/>
    </row>
    <row r="155" spans="1:9" x14ac:dyDescent="0.25">
      <c r="A155" s="265"/>
      <c r="E155" s="55"/>
      <c r="F155" s="55"/>
      <c r="H155" s="679"/>
      <c r="I155" s="265"/>
    </row>
    <row r="156" spans="1:9" x14ac:dyDescent="0.25">
      <c r="A156" s="265"/>
      <c r="E156" s="55"/>
      <c r="F156" s="55"/>
      <c r="H156" s="679"/>
      <c r="I156" s="265"/>
    </row>
    <row r="157" spans="1:9" x14ac:dyDescent="0.25">
      <c r="A157" s="265"/>
      <c r="E157" s="55"/>
      <c r="F157" s="55"/>
      <c r="H157" s="679"/>
      <c r="I157" s="265"/>
    </row>
    <row r="158" spans="1:9" x14ac:dyDescent="0.25">
      <c r="A158" s="265"/>
      <c r="E158" s="55"/>
      <c r="F158" s="55"/>
      <c r="H158" s="679"/>
      <c r="I158" s="265"/>
    </row>
    <row r="159" spans="1:9" x14ac:dyDescent="0.25">
      <c r="A159" s="265"/>
      <c r="E159" s="55"/>
      <c r="F159" s="55"/>
      <c r="H159" s="679"/>
      <c r="I159" s="265"/>
    </row>
    <row r="160" spans="1:9" x14ac:dyDescent="0.25">
      <c r="A160" s="265"/>
      <c r="E160" s="55"/>
      <c r="F160" s="55"/>
      <c r="H160" s="679"/>
      <c r="I160" s="265"/>
    </row>
    <row r="161" spans="1:9" x14ac:dyDescent="0.25">
      <c r="A161" s="265"/>
      <c r="E161" s="55"/>
      <c r="F161" s="55"/>
      <c r="H161" s="679"/>
      <c r="I161" s="265"/>
    </row>
    <row r="162" spans="1:9" x14ac:dyDescent="0.25">
      <c r="A162" s="265"/>
      <c r="E162" s="55"/>
      <c r="F162" s="55"/>
      <c r="H162" s="679"/>
      <c r="I162" s="265"/>
    </row>
    <row r="163" spans="1:9" x14ac:dyDescent="0.25">
      <c r="A163" s="265"/>
      <c r="E163" s="55"/>
      <c r="F163" s="55"/>
      <c r="H163" s="679"/>
      <c r="I163" s="265"/>
    </row>
    <row r="164" spans="1:9" x14ac:dyDescent="0.25">
      <c r="A164" s="265"/>
      <c r="E164" s="55"/>
      <c r="F164" s="55"/>
      <c r="H164" s="679"/>
      <c r="I164" s="265"/>
    </row>
    <row r="165" spans="1:9" x14ac:dyDescent="0.25">
      <c r="A165" s="265"/>
      <c r="E165" s="55"/>
      <c r="F165" s="55"/>
      <c r="H165" s="679"/>
      <c r="I165" s="265"/>
    </row>
    <row r="166" spans="1:9" x14ac:dyDescent="0.25">
      <c r="A166" s="265"/>
      <c r="E166" s="55"/>
      <c r="F166" s="55"/>
      <c r="H166" s="679"/>
      <c r="I166" s="265"/>
    </row>
    <row r="167" spans="1:9" x14ac:dyDescent="0.25">
      <c r="A167" s="265"/>
      <c r="E167" s="55"/>
      <c r="F167" s="55"/>
      <c r="H167" s="679"/>
      <c r="I167" s="265"/>
    </row>
    <row r="168" spans="1:9" x14ac:dyDescent="0.25">
      <c r="A168" s="265"/>
      <c r="E168" s="55"/>
      <c r="F168" s="55"/>
      <c r="H168" s="679"/>
      <c r="I168" s="265"/>
    </row>
    <row r="169" spans="1:9" x14ac:dyDescent="0.25">
      <c r="A169" s="265"/>
      <c r="E169" s="55"/>
      <c r="F169" s="55"/>
      <c r="H169" s="679"/>
      <c r="I169" s="265"/>
    </row>
    <row r="170" spans="1:9" x14ac:dyDescent="0.25">
      <c r="A170" s="265"/>
      <c r="E170" s="55"/>
      <c r="F170" s="55"/>
      <c r="H170" s="679"/>
      <c r="I170" s="265"/>
    </row>
    <row r="171" spans="1:9" x14ac:dyDescent="0.25">
      <c r="A171" s="265"/>
      <c r="E171" s="55"/>
      <c r="F171" s="55"/>
      <c r="H171" s="679"/>
      <c r="I171" s="265"/>
    </row>
    <row r="172" spans="1:9" x14ac:dyDescent="0.25">
      <c r="A172" s="265"/>
      <c r="E172" s="55"/>
      <c r="F172" s="55"/>
      <c r="H172" s="679"/>
      <c r="I172" s="265"/>
    </row>
    <row r="173" spans="1:9" x14ac:dyDescent="0.25">
      <c r="A173" s="265"/>
      <c r="E173" s="55"/>
      <c r="F173" s="55"/>
      <c r="H173" s="679"/>
      <c r="I173" s="265"/>
    </row>
    <row r="174" spans="1:9" x14ac:dyDescent="0.25">
      <c r="A174" s="265"/>
      <c r="E174" s="55"/>
      <c r="F174" s="55"/>
      <c r="H174" s="679"/>
      <c r="I174" s="265"/>
    </row>
    <row r="175" spans="1:9" x14ac:dyDescent="0.25">
      <c r="A175" s="265"/>
      <c r="E175" s="55"/>
      <c r="F175" s="55"/>
      <c r="H175" s="679"/>
      <c r="I175" s="265"/>
    </row>
    <row r="176" spans="1:9" x14ac:dyDescent="0.25">
      <c r="A176" s="265"/>
      <c r="E176" s="55"/>
      <c r="F176" s="55"/>
      <c r="H176" s="679"/>
      <c r="I176" s="265"/>
    </row>
    <row r="177" spans="1:9" x14ac:dyDescent="0.25">
      <c r="A177" s="265"/>
      <c r="E177" s="55"/>
      <c r="F177" s="55"/>
      <c r="H177" s="679"/>
      <c r="I177" s="265"/>
    </row>
    <row r="178" spans="1:9" x14ac:dyDescent="0.25">
      <c r="A178" s="265"/>
      <c r="E178" s="55"/>
      <c r="F178" s="55"/>
      <c r="H178" s="679"/>
      <c r="I178" s="265"/>
    </row>
    <row r="179" spans="1:9" x14ac:dyDescent="0.25">
      <c r="A179" s="265"/>
      <c r="E179" s="55"/>
      <c r="F179" s="55"/>
      <c r="H179" s="679"/>
      <c r="I179" s="265"/>
    </row>
    <row r="180" spans="1:9" x14ac:dyDescent="0.25">
      <c r="A180" s="265"/>
      <c r="E180" s="55"/>
      <c r="F180" s="55"/>
      <c r="H180" s="679"/>
      <c r="I180" s="265"/>
    </row>
    <row r="181" spans="1:9" x14ac:dyDescent="0.25">
      <c r="A181" s="265"/>
      <c r="E181" s="55"/>
      <c r="F181" s="55"/>
      <c r="H181" s="679"/>
      <c r="I181" s="265"/>
    </row>
    <row r="182" spans="1:9" x14ac:dyDescent="0.25">
      <c r="A182" s="265"/>
      <c r="E182" s="55"/>
      <c r="F182" s="55"/>
      <c r="H182" s="679"/>
      <c r="I182" s="265"/>
    </row>
    <row r="183" spans="1:9" x14ac:dyDescent="0.25">
      <c r="A183" s="265"/>
      <c r="E183" s="55"/>
      <c r="F183" s="55"/>
      <c r="H183" s="679"/>
      <c r="I183" s="265"/>
    </row>
    <row r="184" spans="1:9" x14ac:dyDescent="0.25">
      <c r="A184" s="265"/>
      <c r="E184" s="55"/>
      <c r="F184" s="55"/>
      <c r="H184" s="679"/>
      <c r="I184" s="265"/>
    </row>
    <row r="185" spans="1:9" x14ac:dyDescent="0.25">
      <c r="A185" s="265"/>
      <c r="E185" s="55"/>
      <c r="F185" s="55"/>
      <c r="H185" s="679"/>
      <c r="I185" s="265"/>
    </row>
    <row r="186" spans="1:9" x14ac:dyDescent="0.25">
      <c r="A186" s="265"/>
      <c r="E186" s="55"/>
      <c r="F186" s="55"/>
      <c r="H186" s="679"/>
      <c r="I186" s="265"/>
    </row>
    <row r="187" spans="1:9" x14ac:dyDescent="0.25">
      <c r="A187" s="265"/>
      <c r="E187" s="55"/>
      <c r="F187" s="55"/>
      <c r="H187" s="679"/>
      <c r="I187" s="265"/>
    </row>
    <row r="188" spans="1:9" x14ac:dyDescent="0.25">
      <c r="A188" s="265"/>
      <c r="E188" s="55"/>
      <c r="F188" s="55"/>
      <c r="H188" s="679"/>
      <c r="I188" s="265"/>
    </row>
    <row r="189" spans="1:9" x14ac:dyDescent="0.25">
      <c r="A189" s="265"/>
      <c r="E189" s="55"/>
      <c r="F189" s="55"/>
      <c r="H189" s="679"/>
      <c r="I189" s="265"/>
    </row>
    <row r="190" spans="1:9" x14ac:dyDescent="0.25">
      <c r="A190" s="265"/>
      <c r="E190" s="55"/>
      <c r="F190" s="55"/>
      <c r="H190" s="679"/>
      <c r="I190" s="265"/>
    </row>
    <row r="191" spans="1:9" x14ac:dyDescent="0.25">
      <c r="A191" s="265"/>
      <c r="E191" s="55"/>
      <c r="F191" s="55"/>
      <c r="H191" s="679"/>
      <c r="I191" s="265"/>
    </row>
    <row r="192" spans="1:9" x14ac:dyDescent="0.25">
      <c r="A192" s="265"/>
      <c r="E192" s="55"/>
      <c r="F192" s="55"/>
      <c r="H192" s="679"/>
      <c r="I192" s="265"/>
    </row>
    <row r="193" spans="1:9" x14ac:dyDescent="0.25">
      <c r="A193" s="265"/>
      <c r="E193" s="55"/>
      <c r="F193" s="55"/>
      <c r="H193" s="679"/>
      <c r="I193" s="265"/>
    </row>
    <row r="194" spans="1:9" x14ac:dyDescent="0.25">
      <c r="A194" s="265"/>
      <c r="E194" s="55"/>
      <c r="F194" s="55"/>
      <c r="H194" s="679"/>
      <c r="I194" s="265"/>
    </row>
    <row r="195" spans="1:9" x14ac:dyDescent="0.25">
      <c r="A195" s="265"/>
      <c r="E195" s="55"/>
      <c r="F195" s="55"/>
      <c r="H195" s="679"/>
      <c r="I195" s="265"/>
    </row>
    <row r="196" spans="1:9" x14ac:dyDescent="0.25">
      <c r="A196" s="265"/>
      <c r="E196" s="55"/>
      <c r="F196" s="55"/>
      <c r="H196" s="679"/>
      <c r="I196" s="265"/>
    </row>
    <row r="197" spans="1:9" x14ac:dyDescent="0.25">
      <c r="A197" s="265"/>
      <c r="E197" s="55"/>
      <c r="F197" s="55"/>
      <c r="H197" s="679"/>
      <c r="I197" s="265"/>
    </row>
    <row r="198" spans="1:9" x14ac:dyDescent="0.25">
      <c r="A198" s="265"/>
      <c r="E198" s="55"/>
      <c r="F198" s="55"/>
      <c r="H198" s="679"/>
      <c r="I198" s="265"/>
    </row>
    <row r="199" spans="1:9" x14ac:dyDescent="0.25">
      <c r="A199" s="265"/>
      <c r="E199" s="55"/>
      <c r="F199" s="55"/>
      <c r="H199" s="679"/>
      <c r="I199" s="265"/>
    </row>
    <row r="200" spans="1:9" x14ac:dyDescent="0.25">
      <c r="A200" s="265"/>
      <c r="E200" s="55"/>
      <c r="F200" s="55"/>
      <c r="H200" s="679"/>
      <c r="I200" s="265"/>
    </row>
    <row r="201" spans="1:9" x14ac:dyDescent="0.25">
      <c r="A201" s="265"/>
      <c r="E201" s="55"/>
      <c r="F201" s="55"/>
      <c r="H201" s="679"/>
      <c r="I201" s="265"/>
    </row>
    <row r="202" spans="1:9" x14ac:dyDescent="0.25">
      <c r="A202" s="265"/>
      <c r="E202" s="55"/>
      <c r="F202" s="55"/>
      <c r="H202" s="679"/>
      <c r="I202" s="265"/>
    </row>
    <row r="203" spans="1:9" x14ac:dyDescent="0.25">
      <c r="A203" s="265"/>
      <c r="E203" s="55"/>
      <c r="F203" s="55"/>
      <c r="H203" s="679"/>
      <c r="I203" s="265"/>
    </row>
    <row r="204" spans="1:9" x14ac:dyDescent="0.25">
      <c r="A204" s="265"/>
      <c r="E204" s="55"/>
      <c r="F204" s="55"/>
      <c r="H204" s="679"/>
      <c r="I204" s="265"/>
    </row>
    <row r="205" spans="1:9" x14ac:dyDescent="0.25">
      <c r="A205" s="265"/>
      <c r="E205" s="55"/>
      <c r="F205" s="55"/>
      <c r="H205" s="679"/>
      <c r="I205" s="265"/>
    </row>
    <row r="206" spans="1:9" x14ac:dyDescent="0.25">
      <c r="A206" s="265"/>
      <c r="E206" s="55"/>
      <c r="F206" s="55"/>
      <c r="H206" s="679"/>
      <c r="I206" s="265"/>
    </row>
    <row r="207" spans="1:9" x14ac:dyDescent="0.25">
      <c r="A207" s="265"/>
      <c r="E207" s="55"/>
      <c r="F207" s="55"/>
      <c r="H207" s="679"/>
      <c r="I207" s="265"/>
    </row>
    <row r="208" spans="1:9" x14ac:dyDescent="0.25">
      <c r="A208" s="265"/>
      <c r="E208" s="55"/>
      <c r="F208" s="55"/>
      <c r="H208" s="679"/>
      <c r="I208" s="265"/>
    </row>
    <row r="209" spans="1:9" x14ac:dyDescent="0.25">
      <c r="A209" s="265"/>
      <c r="E209" s="55"/>
      <c r="F209" s="55"/>
      <c r="H209" s="679"/>
      <c r="I209" s="265"/>
    </row>
    <row r="210" spans="1:9" x14ac:dyDescent="0.25">
      <c r="A210" s="265"/>
      <c r="E210" s="55"/>
      <c r="F210" s="55"/>
      <c r="H210" s="679"/>
      <c r="I210" s="265"/>
    </row>
    <row r="211" spans="1:9" x14ac:dyDescent="0.25">
      <c r="A211" s="265"/>
      <c r="E211" s="55"/>
      <c r="F211" s="55"/>
      <c r="H211" s="679"/>
      <c r="I211" s="265"/>
    </row>
    <row r="212" spans="1:9" x14ac:dyDescent="0.25">
      <c r="A212" s="265"/>
      <c r="E212" s="55"/>
      <c r="F212" s="55"/>
      <c r="H212" s="679"/>
      <c r="I212" s="265"/>
    </row>
    <row r="213" spans="1:9" x14ac:dyDescent="0.25">
      <c r="A213" s="265"/>
      <c r="E213" s="55"/>
      <c r="F213" s="55"/>
      <c r="H213" s="679"/>
      <c r="I213" s="265"/>
    </row>
    <row r="214" spans="1:9" x14ac:dyDescent="0.25">
      <c r="A214" s="265"/>
      <c r="E214" s="55"/>
      <c r="F214" s="55"/>
      <c r="H214" s="679"/>
      <c r="I214" s="265"/>
    </row>
    <row r="215" spans="1:9" x14ac:dyDescent="0.25">
      <c r="A215" s="265"/>
      <c r="E215" s="55"/>
      <c r="F215" s="55"/>
      <c r="H215" s="679"/>
      <c r="I215" s="265"/>
    </row>
    <row r="216" spans="1:9" x14ac:dyDescent="0.25">
      <c r="A216" s="265"/>
      <c r="E216" s="55"/>
      <c r="F216" s="55"/>
      <c r="H216" s="679"/>
      <c r="I216" s="265"/>
    </row>
    <row r="217" spans="1:9" x14ac:dyDescent="0.25">
      <c r="A217" s="265"/>
      <c r="E217" s="55"/>
      <c r="F217" s="55"/>
      <c r="H217" s="679"/>
      <c r="I217" s="265"/>
    </row>
    <row r="218" spans="1:9" x14ac:dyDescent="0.25">
      <c r="A218" s="265"/>
      <c r="E218" s="55"/>
      <c r="F218" s="55"/>
      <c r="H218" s="679"/>
      <c r="I218" s="265"/>
    </row>
    <row r="219" spans="1:9" x14ac:dyDescent="0.25">
      <c r="A219" s="265"/>
      <c r="E219" s="55"/>
      <c r="F219" s="55"/>
      <c r="H219" s="679"/>
      <c r="I219" s="265"/>
    </row>
    <row r="220" spans="1:9" x14ac:dyDescent="0.25">
      <c r="A220" s="265"/>
      <c r="E220" s="55"/>
      <c r="F220" s="55"/>
      <c r="H220" s="679"/>
      <c r="I220" s="265"/>
    </row>
    <row r="221" spans="1:9" x14ac:dyDescent="0.25">
      <c r="A221" s="265"/>
      <c r="E221" s="55"/>
      <c r="F221" s="55"/>
      <c r="H221" s="679"/>
      <c r="I221" s="265"/>
    </row>
    <row r="222" spans="1:9" x14ac:dyDescent="0.25">
      <c r="A222" s="265"/>
      <c r="E222" s="55"/>
      <c r="F222" s="55"/>
      <c r="H222" s="679"/>
      <c r="I222" s="265"/>
    </row>
    <row r="223" spans="1:9" x14ac:dyDescent="0.25">
      <c r="A223" s="265"/>
      <c r="E223" s="55"/>
      <c r="F223" s="55"/>
      <c r="H223" s="679"/>
      <c r="I223" s="265"/>
    </row>
    <row r="224" spans="1:9" x14ac:dyDescent="0.25">
      <c r="A224" s="265"/>
      <c r="E224" s="55"/>
      <c r="F224" s="55"/>
      <c r="H224" s="679"/>
      <c r="I224" s="265"/>
    </row>
    <row r="225" spans="1:9" x14ac:dyDescent="0.25">
      <c r="A225" s="265"/>
      <c r="E225" s="55"/>
      <c r="F225" s="55"/>
      <c r="H225" s="679"/>
      <c r="I225" s="265"/>
    </row>
    <row r="226" spans="1:9" x14ac:dyDescent="0.25">
      <c r="A226" s="265"/>
      <c r="E226" s="55"/>
      <c r="F226" s="55"/>
      <c r="H226" s="679"/>
      <c r="I226" s="265"/>
    </row>
    <row r="227" spans="1:9" x14ac:dyDescent="0.25">
      <c r="A227" s="265"/>
      <c r="E227" s="55"/>
      <c r="F227" s="55"/>
      <c r="H227" s="679"/>
      <c r="I227" s="265"/>
    </row>
    <row r="228" spans="1:9" x14ac:dyDescent="0.25">
      <c r="A228" s="265"/>
      <c r="E228" s="55"/>
      <c r="F228" s="55"/>
      <c r="H228" s="679"/>
      <c r="I228" s="265"/>
    </row>
    <row r="229" spans="1:9" x14ac:dyDescent="0.25">
      <c r="A229" s="265"/>
      <c r="E229" s="55"/>
      <c r="F229" s="55"/>
      <c r="H229" s="679"/>
      <c r="I229" s="265"/>
    </row>
    <row r="230" spans="1:9" x14ac:dyDescent="0.25">
      <c r="A230" s="265"/>
      <c r="E230" s="55"/>
      <c r="F230" s="55"/>
      <c r="H230" s="679"/>
      <c r="I230" s="265"/>
    </row>
    <row r="231" spans="1:9" x14ac:dyDescent="0.25">
      <c r="A231" s="265"/>
      <c r="E231" s="55"/>
      <c r="F231" s="55"/>
      <c r="H231" s="679"/>
      <c r="I231" s="265"/>
    </row>
    <row r="232" spans="1:9" x14ac:dyDescent="0.25">
      <c r="A232" s="265"/>
      <c r="E232" s="55"/>
      <c r="F232" s="55"/>
      <c r="H232" s="679"/>
      <c r="I232" s="265"/>
    </row>
    <row r="233" spans="1:9" x14ac:dyDescent="0.25">
      <c r="A233" s="265"/>
      <c r="E233" s="55"/>
      <c r="F233" s="55"/>
      <c r="H233" s="679"/>
      <c r="I233" s="265"/>
    </row>
    <row r="234" spans="1:9" x14ac:dyDescent="0.25">
      <c r="A234" s="265"/>
      <c r="E234" s="55"/>
      <c r="F234" s="55"/>
      <c r="H234" s="679"/>
      <c r="I234" s="265"/>
    </row>
    <row r="235" spans="1:9" x14ac:dyDescent="0.25">
      <c r="A235" s="265"/>
      <c r="E235" s="55"/>
      <c r="F235" s="55"/>
      <c r="H235" s="679"/>
      <c r="I235" s="265"/>
    </row>
    <row r="236" spans="1:9" x14ac:dyDescent="0.25">
      <c r="A236" s="265"/>
      <c r="E236" s="55"/>
      <c r="F236" s="55"/>
      <c r="H236" s="679"/>
      <c r="I236" s="265"/>
    </row>
    <row r="237" spans="1:9" x14ac:dyDescent="0.25">
      <c r="A237" s="265"/>
      <c r="E237" s="55"/>
      <c r="F237" s="55"/>
      <c r="H237" s="679"/>
      <c r="I237" s="265"/>
    </row>
    <row r="238" spans="1:9" x14ac:dyDescent="0.25">
      <c r="A238" s="265"/>
      <c r="E238" s="55"/>
      <c r="F238" s="55"/>
      <c r="H238" s="679"/>
      <c r="I238" s="265"/>
    </row>
    <row r="239" spans="1:9" x14ac:dyDescent="0.25">
      <c r="A239" s="265"/>
      <c r="E239" s="55"/>
      <c r="F239" s="55"/>
      <c r="H239" s="679"/>
      <c r="I239" s="265"/>
    </row>
    <row r="240" spans="1:9" x14ac:dyDescent="0.25">
      <c r="A240" s="265"/>
      <c r="E240" s="55"/>
      <c r="F240" s="55"/>
      <c r="H240" s="679"/>
      <c r="I240" s="265"/>
    </row>
    <row r="241" spans="1:9" x14ac:dyDescent="0.25">
      <c r="A241" s="265"/>
      <c r="E241" s="55"/>
      <c r="F241" s="55"/>
      <c r="H241" s="679"/>
      <c r="I241" s="265"/>
    </row>
    <row r="242" spans="1:9" x14ac:dyDescent="0.25">
      <c r="A242" s="265"/>
      <c r="E242" s="55"/>
      <c r="F242" s="55"/>
      <c r="H242" s="679"/>
      <c r="I242" s="265"/>
    </row>
    <row r="243" spans="1:9" x14ac:dyDescent="0.25">
      <c r="A243" s="265"/>
      <c r="E243" s="55"/>
      <c r="F243" s="55"/>
      <c r="H243" s="679"/>
      <c r="I243" s="265"/>
    </row>
    <row r="244" spans="1:9" x14ac:dyDescent="0.25">
      <c r="A244" s="265"/>
      <c r="E244" s="55"/>
      <c r="F244" s="55"/>
      <c r="H244" s="679"/>
      <c r="I244" s="265"/>
    </row>
    <row r="245" spans="1:9" x14ac:dyDescent="0.25">
      <c r="A245" s="265"/>
      <c r="E245" s="55"/>
      <c r="F245" s="55"/>
      <c r="H245" s="679"/>
      <c r="I245" s="265"/>
    </row>
    <row r="246" spans="1:9" x14ac:dyDescent="0.25">
      <c r="A246" s="265"/>
      <c r="E246" s="55"/>
      <c r="F246" s="55"/>
      <c r="H246" s="679"/>
      <c r="I246" s="265"/>
    </row>
    <row r="247" spans="1:9" x14ac:dyDescent="0.25">
      <c r="A247" s="265"/>
      <c r="E247" s="55"/>
      <c r="F247" s="55"/>
      <c r="H247" s="679"/>
      <c r="I247" s="265"/>
    </row>
    <row r="248" spans="1:9" x14ac:dyDescent="0.25">
      <c r="H248" s="679"/>
      <c r="I248" s="265"/>
    </row>
    <row r="249" spans="1:9" x14ac:dyDescent="0.25">
      <c r="H249" s="679"/>
      <c r="I249" s="265"/>
    </row>
    <row r="250" spans="1:9" x14ac:dyDescent="0.25">
      <c r="H250" s="679"/>
      <c r="I250" s="265"/>
    </row>
    <row r="251" spans="1:9" x14ac:dyDescent="0.25">
      <c r="H251" s="679"/>
      <c r="I251" s="265"/>
    </row>
    <row r="252" spans="1:9" x14ac:dyDescent="0.25">
      <c r="H252" s="679"/>
      <c r="I252" s="265"/>
    </row>
    <row r="253" spans="1:9" x14ac:dyDescent="0.25">
      <c r="H253" s="679"/>
      <c r="I253" s="265"/>
    </row>
    <row r="254" spans="1:9" x14ac:dyDescent="0.25">
      <c r="H254" s="679"/>
      <c r="I254" s="265"/>
    </row>
    <row r="255" spans="1:9" x14ac:dyDescent="0.25">
      <c r="H255" s="679"/>
      <c r="I255" s="265"/>
    </row>
    <row r="256" spans="1:9" x14ac:dyDescent="0.25">
      <c r="H256" s="679"/>
      <c r="I256" s="265"/>
    </row>
    <row r="257" spans="8:9" x14ac:dyDescent="0.25">
      <c r="H257" s="679"/>
      <c r="I257" s="265"/>
    </row>
    <row r="258" spans="8:9" x14ac:dyDescent="0.25">
      <c r="H258" s="679"/>
      <c r="I258" s="265"/>
    </row>
    <row r="259" spans="8:9" x14ac:dyDescent="0.25">
      <c r="H259" s="679"/>
      <c r="I259" s="265"/>
    </row>
    <row r="260" spans="8:9" x14ac:dyDescent="0.25">
      <c r="H260" s="679"/>
      <c r="I260" s="265"/>
    </row>
    <row r="261" spans="8:9" x14ac:dyDescent="0.25">
      <c r="H261" s="679"/>
      <c r="I261" s="265"/>
    </row>
    <row r="262" spans="8:9" x14ac:dyDescent="0.25">
      <c r="H262" s="679"/>
      <c r="I262" s="265"/>
    </row>
    <row r="263" spans="8:9" x14ac:dyDescent="0.25">
      <c r="H263" s="679"/>
      <c r="I263" s="265"/>
    </row>
    <row r="264" spans="8:9" x14ac:dyDescent="0.25">
      <c r="H264" s="679"/>
      <c r="I264" s="265"/>
    </row>
    <row r="265" spans="8:9" x14ac:dyDescent="0.25">
      <c r="H265" s="679"/>
      <c r="I265" s="265"/>
    </row>
    <row r="266" spans="8:9" x14ac:dyDescent="0.25">
      <c r="H266" s="679"/>
      <c r="I266" s="265"/>
    </row>
    <row r="267" spans="8:9" x14ac:dyDescent="0.25">
      <c r="H267" s="679"/>
      <c r="I267" s="265"/>
    </row>
    <row r="268" spans="8:9" x14ac:dyDescent="0.25">
      <c r="H268" s="679"/>
      <c r="I268" s="265"/>
    </row>
    <row r="269" spans="8:9" x14ac:dyDescent="0.25">
      <c r="H269" s="679"/>
      <c r="I269" s="265"/>
    </row>
    <row r="270" spans="8:9" x14ac:dyDescent="0.25">
      <c r="H270" s="679"/>
      <c r="I270" s="265"/>
    </row>
    <row r="271" spans="8:9" x14ac:dyDescent="0.25">
      <c r="H271" s="679"/>
      <c r="I271" s="265"/>
    </row>
    <row r="272" spans="8:9" x14ac:dyDescent="0.25">
      <c r="H272" s="679"/>
      <c r="I272" s="265"/>
    </row>
    <row r="273" spans="8:9" x14ac:dyDescent="0.25">
      <c r="H273" s="679"/>
      <c r="I273" s="265"/>
    </row>
    <row r="274" spans="8:9" x14ac:dyDescent="0.25">
      <c r="H274" s="679"/>
      <c r="I274" s="265"/>
    </row>
    <row r="275" spans="8:9" x14ac:dyDescent="0.25">
      <c r="H275" s="679"/>
      <c r="I275" s="265"/>
    </row>
    <row r="276" spans="8:9" x14ac:dyDescent="0.25">
      <c r="H276" s="679"/>
      <c r="I276" s="265"/>
    </row>
    <row r="277" spans="8:9" x14ac:dyDescent="0.25">
      <c r="H277" s="679"/>
      <c r="I277" s="265"/>
    </row>
    <row r="278" spans="8:9" x14ac:dyDescent="0.25">
      <c r="H278" s="679"/>
      <c r="I278" s="265"/>
    </row>
    <row r="279" spans="8:9" x14ac:dyDescent="0.25">
      <c r="H279" s="679"/>
      <c r="I279" s="265"/>
    </row>
    <row r="280" spans="8:9" x14ac:dyDescent="0.25">
      <c r="H280" s="679"/>
      <c r="I280" s="265"/>
    </row>
    <row r="281" spans="8:9" x14ac:dyDescent="0.25">
      <c r="H281" s="679"/>
      <c r="I281" s="265"/>
    </row>
    <row r="282" spans="8:9" x14ac:dyDescent="0.25">
      <c r="H282" s="679"/>
      <c r="I282" s="265"/>
    </row>
    <row r="283" spans="8:9" x14ac:dyDescent="0.25">
      <c r="H283" s="679"/>
      <c r="I283" s="265"/>
    </row>
    <row r="284" spans="8:9" x14ac:dyDescent="0.25">
      <c r="H284" s="679"/>
      <c r="I284" s="265"/>
    </row>
    <row r="285" spans="8:9" x14ac:dyDescent="0.25">
      <c r="H285" s="679"/>
      <c r="I285" s="265"/>
    </row>
    <row r="286" spans="8:9" x14ac:dyDescent="0.25">
      <c r="H286" s="679"/>
      <c r="I286" s="265"/>
    </row>
    <row r="287" spans="8:9" x14ac:dyDescent="0.25">
      <c r="H287" s="679"/>
      <c r="I287" s="265"/>
    </row>
    <row r="288" spans="8:9" x14ac:dyDescent="0.25">
      <c r="H288" s="679"/>
      <c r="I288" s="265"/>
    </row>
    <row r="289" spans="8:9" x14ac:dyDescent="0.25">
      <c r="H289" s="679"/>
      <c r="I289" s="265"/>
    </row>
    <row r="290" spans="8:9" x14ac:dyDescent="0.25">
      <c r="H290" s="679"/>
      <c r="I290" s="265"/>
    </row>
    <row r="291" spans="8:9" x14ac:dyDescent="0.25">
      <c r="H291" s="679"/>
      <c r="I291" s="265"/>
    </row>
    <row r="292" spans="8:9" x14ac:dyDescent="0.25">
      <c r="H292" s="679"/>
      <c r="I292" s="265"/>
    </row>
    <row r="293" spans="8:9" x14ac:dyDescent="0.25">
      <c r="H293" s="679"/>
      <c r="I293" s="265"/>
    </row>
    <row r="294" spans="8:9" x14ac:dyDescent="0.25">
      <c r="H294" s="679"/>
      <c r="I294" s="265"/>
    </row>
    <row r="295" spans="8:9" x14ac:dyDescent="0.25">
      <c r="H295" s="679"/>
      <c r="I295" s="265"/>
    </row>
    <row r="296" spans="8:9" x14ac:dyDescent="0.25">
      <c r="H296" s="679"/>
      <c r="I296" s="265"/>
    </row>
    <row r="297" spans="8:9" x14ac:dyDescent="0.25">
      <c r="H297" s="679"/>
      <c r="I297" s="265"/>
    </row>
    <row r="298" spans="8:9" x14ac:dyDescent="0.25">
      <c r="H298" s="679"/>
      <c r="I298" s="265"/>
    </row>
    <row r="299" spans="8:9" x14ac:dyDescent="0.25">
      <c r="H299" s="679"/>
      <c r="I299" s="265"/>
    </row>
    <row r="300" spans="8:9" x14ac:dyDescent="0.25">
      <c r="H300" s="679"/>
      <c r="I300" s="265"/>
    </row>
    <row r="301" spans="8:9" x14ac:dyDescent="0.25">
      <c r="H301" s="679"/>
      <c r="I301" s="265"/>
    </row>
    <row r="302" spans="8:9" x14ac:dyDescent="0.25">
      <c r="H302" s="679"/>
      <c r="I302" s="265"/>
    </row>
    <row r="303" spans="8:9" x14ac:dyDescent="0.25">
      <c r="H303" s="679"/>
      <c r="I303" s="265"/>
    </row>
    <row r="304" spans="8:9" x14ac:dyDescent="0.25">
      <c r="H304" s="679"/>
      <c r="I304" s="265"/>
    </row>
    <row r="305" spans="8:9" x14ac:dyDescent="0.25">
      <c r="H305" s="679"/>
      <c r="I305" s="265"/>
    </row>
    <row r="306" spans="8:9" x14ac:dyDescent="0.25">
      <c r="H306" s="679"/>
      <c r="I306" s="265"/>
    </row>
    <row r="307" spans="8:9" x14ac:dyDescent="0.25">
      <c r="H307" s="679"/>
      <c r="I307" s="265"/>
    </row>
    <row r="308" spans="8:9" x14ac:dyDescent="0.25">
      <c r="H308" s="679"/>
      <c r="I308" s="265"/>
    </row>
    <row r="309" spans="8:9" x14ac:dyDescent="0.25">
      <c r="H309" s="679"/>
      <c r="I309" s="265"/>
    </row>
    <row r="310" spans="8:9" x14ac:dyDescent="0.25">
      <c r="H310" s="679"/>
      <c r="I310" s="265"/>
    </row>
    <row r="311" spans="8:9" x14ac:dyDescent="0.25">
      <c r="H311" s="679"/>
      <c r="I311" s="265"/>
    </row>
    <row r="312" spans="8:9" x14ac:dyDescent="0.25">
      <c r="H312" s="679"/>
      <c r="I312" s="265"/>
    </row>
    <row r="313" spans="8:9" x14ac:dyDescent="0.25">
      <c r="H313" s="679"/>
      <c r="I313" s="265"/>
    </row>
    <row r="314" spans="8:9" x14ac:dyDescent="0.25">
      <c r="H314" s="679"/>
      <c r="I314" s="265"/>
    </row>
    <row r="315" spans="8:9" x14ac:dyDescent="0.25">
      <c r="H315" s="679"/>
      <c r="I315" s="265"/>
    </row>
    <row r="316" spans="8:9" x14ac:dyDescent="0.25">
      <c r="H316" s="679"/>
      <c r="I316" s="265"/>
    </row>
    <row r="317" spans="8:9" x14ac:dyDescent="0.25">
      <c r="H317" s="679"/>
      <c r="I317" s="265"/>
    </row>
    <row r="318" spans="8:9" x14ac:dyDescent="0.25">
      <c r="H318" s="679"/>
      <c r="I318" s="265"/>
    </row>
    <row r="319" spans="8:9" x14ac:dyDescent="0.25">
      <c r="H319" s="679"/>
      <c r="I319" s="265"/>
    </row>
    <row r="320" spans="8:9" x14ac:dyDescent="0.25">
      <c r="H320" s="679"/>
      <c r="I320" s="265"/>
    </row>
    <row r="321" spans="8:9" x14ac:dyDescent="0.25">
      <c r="H321" s="679"/>
      <c r="I321" s="265"/>
    </row>
    <row r="322" spans="8:9" x14ac:dyDescent="0.25">
      <c r="H322" s="679"/>
      <c r="I322" s="265"/>
    </row>
    <row r="323" spans="8:9" x14ac:dyDescent="0.25">
      <c r="H323" s="679"/>
      <c r="I323" s="265"/>
    </row>
    <row r="324" spans="8:9" x14ac:dyDescent="0.25">
      <c r="H324" s="679"/>
      <c r="I324" s="265"/>
    </row>
    <row r="325" spans="8:9" x14ac:dyDescent="0.25">
      <c r="H325" s="679"/>
      <c r="I325" s="265"/>
    </row>
    <row r="326" spans="8:9" x14ac:dyDescent="0.25">
      <c r="H326" s="679"/>
      <c r="I326" s="265"/>
    </row>
    <row r="327" spans="8:9" x14ac:dyDescent="0.25">
      <c r="H327" s="679"/>
      <c r="I327" s="265"/>
    </row>
    <row r="328" spans="8:9" x14ac:dyDescent="0.25">
      <c r="H328" s="679"/>
      <c r="I328" s="265"/>
    </row>
    <row r="329" spans="8:9" x14ac:dyDescent="0.25">
      <c r="H329" s="679"/>
      <c r="I329" s="265"/>
    </row>
    <row r="330" spans="8:9" x14ac:dyDescent="0.25">
      <c r="H330" s="679"/>
      <c r="I330" s="265"/>
    </row>
    <row r="331" spans="8:9" x14ac:dyDescent="0.25">
      <c r="H331" s="679"/>
      <c r="I331" s="265"/>
    </row>
    <row r="332" spans="8:9" x14ac:dyDescent="0.25">
      <c r="H332" s="679"/>
      <c r="I332" s="265"/>
    </row>
    <row r="333" spans="8:9" x14ac:dyDescent="0.25">
      <c r="H333" s="679"/>
      <c r="I333" s="265"/>
    </row>
    <row r="334" spans="8:9" x14ac:dyDescent="0.25">
      <c r="H334" s="679"/>
      <c r="I334" s="265"/>
    </row>
    <row r="335" spans="8:9" x14ac:dyDescent="0.25">
      <c r="H335" s="679"/>
      <c r="I335" s="265"/>
    </row>
    <row r="336" spans="8:9" x14ac:dyDescent="0.25">
      <c r="H336" s="679"/>
      <c r="I336" s="265"/>
    </row>
    <row r="337" spans="8:9" x14ac:dyDescent="0.25">
      <c r="H337" s="679"/>
      <c r="I337" s="265"/>
    </row>
    <row r="338" spans="8:9" x14ac:dyDescent="0.25">
      <c r="H338" s="679"/>
      <c r="I338" s="265"/>
    </row>
    <row r="339" spans="8:9" x14ac:dyDescent="0.25">
      <c r="H339" s="679"/>
      <c r="I339" s="265"/>
    </row>
    <row r="340" spans="8:9" x14ac:dyDescent="0.25">
      <c r="H340" s="679"/>
      <c r="I340" s="265"/>
    </row>
    <row r="341" spans="8:9" x14ac:dyDescent="0.25">
      <c r="H341" s="679"/>
      <c r="I341" s="265"/>
    </row>
    <row r="342" spans="8:9" x14ac:dyDescent="0.25">
      <c r="H342" s="679"/>
      <c r="I342" s="265"/>
    </row>
    <row r="343" spans="8:9" x14ac:dyDescent="0.25">
      <c r="H343" s="679"/>
      <c r="I343" s="265"/>
    </row>
    <row r="344" spans="8:9" x14ac:dyDescent="0.25">
      <c r="H344" s="679"/>
      <c r="I344" s="265"/>
    </row>
    <row r="345" spans="8:9" x14ac:dyDescent="0.25">
      <c r="H345" s="679"/>
      <c r="I345" s="265"/>
    </row>
    <row r="346" spans="8:9" x14ac:dyDescent="0.25">
      <c r="H346" s="679"/>
      <c r="I346" s="265"/>
    </row>
    <row r="347" spans="8:9" x14ac:dyDescent="0.25">
      <c r="H347" s="679"/>
      <c r="I347" s="265"/>
    </row>
    <row r="348" spans="8:9" x14ac:dyDescent="0.25">
      <c r="H348" s="679"/>
      <c r="I348" s="265"/>
    </row>
    <row r="349" spans="8:9" x14ac:dyDescent="0.25">
      <c r="H349" s="679"/>
      <c r="I349" s="265"/>
    </row>
    <row r="350" spans="8:9" x14ac:dyDescent="0.25">
      <c r="H350" s="679"/>
      <c r="I350" s="265"/>
    </row>
    <row r="351" spans="8:9" x14ac:dyDescent="0.25">
      <c r="H351" s="679"/>
      <c r="I351" s="265"/>
    </row>
    <row r="352" spans="8:9" x14ac:dyDescent="0.25">
      <c r="H352" s="679"/>
      <c r="I352" s="265"/>
    </row>
    <row r="353" spans="8:9" x14ac:dyDescent="0.25">
      <c r="H353" s="679"/>
      <c r="I353" s="265"/>
    </row>
    <row r="354" spans="8:9" x14ac:dyDescent="0.25">
      <c r="H354" s="679"/>
      <c r="I354" s="265"/>
    </row>
    <row r="355" spans="8:9" x14ac:dyDescent="0.25">
      <c r="H355" s="679"/>
      <c r="I355" s="265"/>
    </row>
    <row r="356" spans="8:9" x14ac:dyDescent="0.25">
      <c r="H356" s="679"/>
      <c r="I356" s="265"/>
    </row>
    <row r="357" spans="8:9" x14ac:dyDescent="0.25">
      <c r="H357" s="679"/>
      <c r="I357" s="265"/>
    </row>
    <row r="358" spans="8:9" x14ac:dyDescent="0.25">
      <c r="H358" s="679"/>
      <c r="I358" s="265"/>
    </row>
    <row r="359" spans="8:9" x14ac:dyDescent="0.25">
      <c r="H359" s="679"/>
      <c r="I359" s="265"/>
    </row>
    <row r="360" spans="8:9" x14ac:dyDescent="0.25">
      <c r="H360" s="679"/>
      <c r="I360" s="265"/>
    </row>
    <row r="361" spans="8:9" x14ac:dyDescent="0.25">
      <c r="H361" s="679"/>
      <c r="I361" s="265"/>
    </row>
    <row r="362" spans="8:9" x14ac:dyDescent="0.25">
      <c r="H362" s="679"/>
      <c r="I362" s="265"/>
    </row>
    <row r="363" spans="8:9" x14ac:dyDescent="0.25">
      <c r="H363" s="679"/>
      <c r="I363" s="265"/>
    </row>
    <row r="364" spans="8:9" x14ac:dyDescent="0.25">
      <c r="H364" s="679"/>
      <c r="I364" s="265"/>
    </row>
    <row r="365" spans="8:9" x14ac:dyDescent="0.25">
      <c r="H365" s="679"/>
      <c r="I365" s="265"/>
    </row>
    <row r="366" spans="8:9" x14ac:dyDescent="0.25">
      <c r="H366" s="679"/>
      <c r="I366" s="265"/>
    </row>
    <row r="367" spans="8:9" x14ac:dyDescent="0.25">
      <c r="H367" s="679"/>
      <c r="I367" s="265"/>
    </row>
    <row r="368" spans="8:9" x14ac:dyDescent="0.25">
      <c r="H368" s="679"/>
      <c r="I368" s="265"/>
    </row>
    <row r="369" spans="8:9" x14ac:dyDescent="0.25">
      <c r="H369" s="679"/>
      <c r="I369" s="265"/>
    </row>
    <row r="370" spans="8:9" x14ac:dyDescent="0.25">
      <c r="H370" s="679"/>
      <c r="I370" s="265"/>
    </row>
    <row r="371" spans="8:9" x14ac:dyDescent="0.25">
      <c r="H371" s="679"/>
      <c r="I371" s="265"/>
    </row>
    <row r="372" spans="8:9" x14ac:dyDescent="0.25">
      <c r="H372" s="679"/>
      <c r="I372" s="265"/>
    </row>
    <row r="373" spans="8:9" x14ac:dyDescent="0.25">
      <c r="H373" s="679"/>
      <c r="I373" s="265"/>
    </row>
    <row r="374" spans="8:9" x14ac:dyDescent="0.25">
      <c r="H374" s="679"/>
      <c r="I374" s="265"/>
    </row>
    <row r="375" spans="8:9" x14ac:dyDescent="0.25">
      <c r="H375" s="679"/>
      <c r="I375" s="265"/>
    </row>
    <row r="376" spans="8:9" x14ac:dyDescent="0.25">
      <c r="H376" s="679"/>
      <c r="I376" s="265"/>
    </row>
    <row r="377" spans="8:9" x14ac:dyDescent="0.25">
      <c r="H377" s="679"/>
      <c r="I377" s="265"/>
    </row>
    <row r="378" spans="8:9" x14ac:dyDescent="0.25">
      <c r="H378" s="679"/>
      <c r="I378" s="265"/>
    </row>
    <row r="379" spans="8:9" x14ac:dyDescent="0.25">
      <c r="H379" s="679"/>
      <c r="I379" s="265"/>
    </row>
    <row r="380" spans="8:9" x14ac:dyDescent="0.25">
      <c r="H380" s="679"/>
      <c r="I380" s="265"/>
    </row>
    <row r="381" spans="8:9" x14ac:dyDescent="0.25">
      <c r="H381" s="679"/>
      <c r="I381" s="265"/>
    </row>
    <row r="382" spans="8:9" x14ac:dyDescent="0.25">
      <c r="H382" s="679"/>
      <c r="I382" s="265"/>
    </row>
    <row r="383" spans="8:9" x14ac:dyDescent="0.25">
      <c r="H383" s="679"/>
      <c r="I383" s="265"/>
    </row>
    <row r="384" spans="8:9" x14ac:dyDescent="0.25">
      <c r="H384" s="679"/>
      <c r="I384" s="265"/>
    </row>
    <row r="385" spans="8:9" x14ac:dyDescent="0.25">
      <c r="H385" s="679"/>
      <c r="I385" s="265"/>
    </row>
    <row r="386" spans="8:9" x14ac:dyDescent="0.25">
      <c r="H386" s="679"/>
      <c r="I386" s="265"/>
    </row>
    <row r="387" spans="8:9" x14ac:dyDescent="0.25">
      <c r="H387" s="679"/>
      <c r="I387" s="265"/>
    </row>
    <row r="388" spans="8:9" x14ac:dyDescent="0.25">
      <c r="H388" s="679"/>
      <c r="I388" s="265"/>
    </row>
    <row r="389" spans="8:9" x14ac:dyDescent="0.25">
      <c r="H389" s="679"/>
      <c r="I389" s="265"/>
    </row>
    <row r="390" spans="8:9" x14ac:dyDescent="0.25">
      <c r="H390" s="679"/>
      <c r="I390" s="265"/>
    </row>
    <row r="391" spans="8:9" x14ac:dyDescent="0.25">
      <c r="H391" s="679"/>
      <c r="I391" s="265"/>
    </row>
    <row r="392" spans="8:9" x14ac:dyDescent="0.25">
      <c r="H392" s="679"/>
      <c r="I392" s="265"/>
    </row>
    <row r="393" spans="8:9" x14ac:dyDescent="0.25">
      <c r="H393" s="679"/>
      <c r="I393" s="265"/>
    </row>
    <row r="394" spans="8:9" x14ac:dyDescent="0.25">
      <c r="H394" s="679"/>
      <c r="I394" s="265"/>
    </row>
    <row r="395" spans="8:9" x14ac:dyDescent="0.25">
      <c r="H395" s="679"/>
      <c r="I395" s="265"/>
    </row>
    <row r="396" spans="8:9" x14ac:dyDescent="0.25">
      <c r="H396" s="679"/>
      <c r="I396" s="265"/>
    </row>
    <row r="397" spans="8:9" x14ac:dyDescent="0.25">
      <c r="H397" s="679"/>
      <c r="I397" s="265"/>
    </row>
    <row r="398" spans="8:9" x14ac:dyDescent="0.25">
      <c r="H398" s="679"/>
      <c r="I398" s="265"/>
    </row>
    <row r="399" spans="8:9" x14ac:dyDescent="0.25">
      <c r="H399" s="679"/>
      <c r="I399" s="265"/>
    </row>
    <row r="400" spans="8:9" x14ac:dyDescent="0.25">
      <c r="H400" s="679"/>
      <c r="I400" s="265"/>
    </row>
    <row r="401" spans="8:9" x14ac:dyDescent="0.25">
      <c r="H401" s="679"/>
      <c r="I401" s="265"/>
    </row>
    <row r="402" spans="8:9" x14ac:dyDescent="0.25">
      <c r="H402" s="679"/>
      <c r="I402" s="265"/>
    </row>
    <row r="403" spans="8:9" x14ac:dyDescent="0.25">
      <c r="H403" s="679"/>
      <c r="I403" s="265"/>
    </row>
    <row r="404" spans="8:9" x14ac:dyDescent="0.25">
      <c r="H404" s="679"/>
      <c r="I404" s="265"/>
    </row>
    <row r="405" spans="8:9" x14ac:dyDescent="0.25">
      <c r="H405" s="679"/>
      <c r="I405" s="265"/>
    </row>
    <row r="406" spans="8:9" x14ac:dyDescent="0.25">
      <c r="H406" s="679"/>
      <c r="I406" s="265"/>
    </row>
    <row r="407" spans="8:9" x14ac:dyDescent="0.25">
      <c r="H407" s="679"/>
      <c r="I407" s="265"/>
    </row>
    <row r="408" spans="8:9" x14ac:dyDescent="0.25">
      <c r="H408" s="679"/>
      <c r="I408" s="265"/>
    </row>
    <row r="409" spans="8:9" x14ac:dyDescent="0.25">
      <c r="H409" s="679"/>
      <c r="I409" s="265"/>
    </row>
    <row r="410" spans="8:9" x14ac:dyDescent="0.25">
      <c r="H410" s="679"/>
      <c r="I410" s="265"/>
    </row>
    <row r="411" spans="8:9" x14ac:dyDescent="0.25">
      <c r="H411" s="679"/>
      <c r="I411" s="265"/>
    </row>
    <row r="412" spans="8:9" x14ac:dyDescent="0.25">
      <c r="H412" s="679"/>
      <c r="I412" s="265"/>
    </row>
    <row r="413" spans="8:9" x14ac:dyDescent="0.25">
      <c r="H413" s="679"/>
      <c r="I413" s="265"/>
    </row>
    <row r="414" spans="8:9" x14ac:dyDescent="0.25">
      <c r="H414" s="679"/>
      <c r="I414" s="265"/>
    </row>
    <row r="415" spans="8:9" x14ac:dyDescent="0.25">
      <c r="H415" s="679"/>
      <c r="I415" s="265"/>
    </row>
    <row r="416" spans="8:9" x14ac:dyDescent="0.25">
      <c r="H416" s="679"/>
      <c r="I416" s="265"/>
    </row>
    <row r="417" spans="8:9" x14ac:dyDescent="0.25">
      <c r="H417" s="679"/>
      <c r="I417" s="265"/>
    </row>
    <row r="418" spans="8:9" x14ac:dyDescent="0.25">
      <c r="H418" s="679"/>
      <c r="I418" s="265"/>
    </row>
    <row r="419" spans="8:9" x14ac:dyDescent="0.25">
      <c r="H419" s="679"/>
      <c r="I419" s="265"/>
    </row>
    <row r="420" spans="8:9" x14ac:dyDescent="0.25">
      <c r="H420" s="679"/>
      <c r="I420" s="265"/>
    </row>
    <row r="421" spans="8:9" x14ac:dyDescent="0.25">
      <c r="H421" s="679"/>
      <c r="I421" s="265"/>
    </row>
    <row r="422" spans="8:9" x14ac:dyDescent="0.25">
      <c r="H422" s="679"/>
      <c r="I422" s="265"/>
    </row>
    <row r="423" spans="8:9" x14ac:dyDescent="0.25">
      <c r="H423" s="679"/>
      <c r="I423" s="265"/>
    </row>
    <row r="424" spans="8:9" x14ac:dyDescent="0.25">
      <c r="H424" s="679"/>
      <c r="I424" s="265"/>
    </row>
    <row r="425" spans="8:9" x14ac:dyDescent="0.25">
      <c r="H425" s="679"/>
      <c r="I425" s="265"/>
    </row>
    <row r="426" spans="8:9" x14ac:dyDescent="0.25">
      <c r="H426" s="679"/>
      <c r="I426" s="265"/>
    </row>
    <row r="427" spans="8:9" x14ac:dyDescent="0.25">
      <c r="H427" s="679"/>
      <c r="I427" s="265"/>
    </row>
    <row r="428" spans="8:9" x14ac:dyDescent="0.25">
      <c r="H428" s="679"/>
      <c r="I428" s="265"/>
    </row>
    <row r="429" spans="8:9" x14ac:dyDescent="0.25">
      <c r="H429" s="679"/>
      <c r="I429" s="265"/>
    </row>
    <row r="430" spans="8:9" x14ac:dyDescent="0.25">
      <c r="H430" s="679"/>
      <c r="I430" s="265"/>
    </row>
    <row r="431" spans="8:9" x14ac:dyDescent="0.25">
      <c r="H431" s="679"/>
      <c r="I431" s="265"/>
    </row>
    <row r="432" spans="8:9" x14ac:dyDescent="0.25">
      <c r="H432" s="679"/>
      <c r="I432" s="265"/>
    </row>
    <row r="433" spans="8:9" x14ac:dyDescent="0.25">
      <c r="H433" s="679"/>
      <c r="I433" s="265"/>
    </row>
    <row r="434" spans="8:9" x14ac:dyDescent="0.25">
      <c r="H434" s="679"/>
      <c r="I434" s="265"/>
    </row>
    <row r="435" spans="8:9" x14ac:dyDescent="0.25">
      <c r="H435" s="679"/>
      <c r="I435" s="265"/>
    </row>
    <row r="436" spans="8:9" x14ac:dyDescent="0.25">
      <c r="H436" s="679"/>
      <c r="I436" s="265"/>
    </row>
    <row r="437" spans="8:9" x14ac:dyDescent="0.25">
      <c r="H437" s="679"/>
      <c r="I437" s="265"/>
    </row>
    <row r="438" spans="8:9" x14ac:dyDescent="0.25">
      <c r="H438" s="679"/>
      <c r="I438" s="265"/>
    </row>
    <row r="439" spans="8:9" x14ac:dyDescent="0.25">
      <c r="H439" s="679"/>
      <c r="I439" s="265"/>
    </row>
    <row r="440" spans="8:9" x14ac:dyDescent="0.25">
      <c r="H440" s="679"/>
      <c r="I440" s="265"/>
    </row>
    <row r="441" spans="8:9" x14ac:dyDescent="0.25">
      <c r="H441" s="679"/>
      <c r="I441" s="265"/>
    </row>
    <row r="442" spans="8:9" x14ac:dyDescent="0.25">
      <c r="H442" s="679"/>
      <c r="I442" s="265"/>
    </row>
    <row r="443" spans="8:9" x14ac:dyDescent="0.25">
      <c r="H443" s="679"/>
      <c r="I443" s="265"/>
    </row>
    <row r="444" spans="8:9" x14ac:dyDescent="0.25">
      <c r="H444" s="679"/>
      <c r="I444" s="265"/>
    </row>
    <row r="445" spans="8:9" x14ac:dyDescent="0.25">
      <c r="H445" s="679"/>
      <c r="I445" s="265"/>
    </row>
    <row r="446" spans="8:9" x14ac:dyDescent="0.25">
      <c r="H446" s="679"/>
      <c r="I446" s="265"/>
    </row>
    <row r="447" spans="8:9" x14ac:dyDescent="0.25">
      <c r="H447" s="679"/>
      <c r="I447" s="265"/>
    </row>
    <row r="448" spans="8:9" x14ac:dyDescent="0.25">
      <c r="H448" s="679"/>
      <c r="I448" s="265"/>
    </row>
    <row r="449" spans="8:9" x14ac:dyDescent="0.25">
      <c r="H449" s="679"/>
      <c r="I449" s="265"/>
    </row>
    <row r="450" spans="8:9" x14ac:dyDescent="0.25">
      <c r="H450" s="679"/>
      <c r="I450" s="265"/>
    </row>
    <row r="451" spans="8:9" x14ac:dyDescent="0.25">
      <c r="H451" s="679"/>
      <c r="I451" s="265"/>
    </row>
    <row r="452" spans="8:9" x14ac:dyDescent="0.25">
      <c r="H452" s="679"/>
      <c r="I452" s="265"/>
    </row>
    <row r="453" spans="8:9" x14ac:dyDescent="0.25">
      <c r="H453" s="679"/>
      <c r="I453" s="265"/>
    </row>
    <row r="454" spans="8:9" x14ac:dyDescent="0.25">
      <c r="H454" s="679"/>
      <c r="I454" s="265"/>
    </row>
    <row r="455" spans="8:9" x14ac:dyDescent="0.25">
      <c r="H455" s="679"/>
      <c r="I455" s="265"/>
    </row>
    <row r="456" spans="8:9" x14ac:dyDescent="0.25">
      <c r="H456" s="679"/>
      <c r="I456" s="265"/>
    </row>
    <row r="457" spans="8:9" x14ac:dyDescent="0.25">
      <c r="H457" s="679"/>
      <c r="I457" s="265"/>
    </row>
    <row r="458" spans="8:9" x14ac:dyDescent="0.25">
      <c r="H458" s="679"/>
      <c r="I458" s="265"/>
    </row>
    <row r="459" spans="8:9" x14ac:dyDescent="0.25">
      <c r="H459" s="679"/>
      <c r="I459" s="265"/>
    </row>
    <row r="460" spans="8:9" x14ac:dyDescent="0.25">
      <c r="H460" s="679"/>
      <c r="I460" s="265"/>
    </row>
    <row r="461" spans="8:9" x14ac:dyDescent="0.25">
      <c r="H461" s="679"/>
      <c r="I461" s="265"/>
    </row>
    <row r="462" spans="8:9" x14ac:dyDescent="0.25">
      <c r="H462" s="679"/>
      <c r="I462" s="265"/>
    </row>
    <row r="463" spans="8:9" x14ac:dyDescent="0.25">
      <c r="H463" s="679"/>
      <c r="I463" s="265"/>
    </row>
    <row r="464" spans="8:9" x14ac:dyDescent="0.25">
      <c r="H464" s="679"/>
      <c r="I464" s="265"/>
    </row>
    <row r="465" spans="8:9" x14ac:dyDescent="0.25">
      <c r="H465" s="679"/>
      <c r="I465" s="265"/>
    </row>
    <row r="466" spans="8:9" x14ac:dyDescent="0.25">
      <c r="H466" s="679"/>
      <c r="I466" s="265"/>
    </row>
    <row r="467" spans="8:9" x14ac:dyDescent="0.25">
      <c r="H467" s="679"/>
      <c r="I467" s="265"/>
    </row>
    <row r="468" spans="8:9" x14ac:dyDescent="0.25">
      <c r="H468" s="679"/>
      <c r="I468" s="265"/>
    </row>
    <row r="469" spans="8:9" x14ac:dyDescent="0.25">
      <c r="H469" s="679"/>
      <c r="I469" s="265"/>
    </row>
    <row r="470" spans="8:9" x14ac:dyDescent="0.25">
      <c r="H470" s="679"/>
      <c r="I470" s="265"/>
    </row>
    <row r="471" spans="8:9" x14ac:dyDescent="0.25">
      <c r="H471" s="679"/>
      <c r="I471" s="265"/>
    </row>
    <row r="472" spans="8:9" x14ac:dyDescent="0.25">
      <c r="H472" s="679"/>
      <c r="I472" s="265"/>
    </row>
    <row r="473" spans="8:9" x14ac:dyDescent="0.25">
      <c r="H473" s="679"/>
      <c r="I473" s="265"/>
    </row>
    <row r="474" spans="8:9" x14ac:dyDescent="0.25">
      <c r="H474" s="679"/>
      <c r="I474" s="265"/>
    </row>
    <row r="475" spans="8:9" x14ac:dyDescent="0.25">
      <c r="H475" s="679"/>
      <c r="I475" s="265"/>
    </row>
    <row r="476" spans="8:9" x14ac:dyDescent="0.25">
      <c r="H476" s="679"/>
      <c r="I476" s="265"/>
    </row>
    <row r="477" spans="8:9" x14ac:dyDescent="0.25">
      <c r="H477" s="679"/>
      <c r="I477" s="265"/>
    </row>
    <row r="478" spans="8:9" x14ac:dyDescent="0.25">
      <c r="H478" s="679"/>
      <c r="I478" s="265"/>
    </row>
    <row r="479" spans="8:9" x14ac:dyDescent="0.25">
      <c r="H479" s="679"/>
      <c r="I479" s="265"/>
    </row>
    <row r="480" spans="8:9" x14ac:dyDescent="0.25">
      <c r="H480" s="679"/>
      <c r="I480" s="265"/>
    </row>
    <row r="481" spans="8:9" x14ac:dyDescent="0.25">
      <c r="H481" s="679"/>
      <c r="I481" s="265"/>
    </row>
    <row r="482" spans="8:9" x14ac:dyDescent="0.25">
      <c r="H482" s="679"/>
      <c r="I482" s="265"/>
    </row>
    <row r="483" spans="8:9" x14ac:dyDescent="0.25">
      <c r="H483" s="679"/>
      <c r="I483" s="265"/>
    </row>
    <row r="484" spans="8:9" x14ac:dyDescent="0.25">
      <c r="H484" s="679"/>
      <c r="I484" s="265"/>
    </row>
    <row r="485" spans="8:9" x14ac:dyDescent="0.25">
      <c r="H485" s="679"/>
      <c r="I485" s="265"/>
    </row>
    <row r="486" spans="8:9" x14ac:dyDescent="0.25">
      <c r="H486" s="679"/>
      <c r="I486" s="265"/>
    </row>
    <row r="487" spans="8:9" x14ac:dyDescent="0.25">
      <c r="H487" s="679"/>
      <c r="I487" s="265"/>
    </row>
    <row r="488" spans="8:9" x14ac:dyDescent="0.25">
      <c r="H488" s="679"/>
      <c r="I488" s="265"/>
    </row>
    <row r="489" spans="8:9" x14ac:dyDescent="0.25">
      <c r="H489" s="679"/>
      <c r="I489" s="265"/>
    </row>
    <row r="490" spans="8:9" x14ac:dyDescent="0.25">
      <c r="H490" s="679"/>
      <c r="I490" s="265"/>
    </row>
    <row r="491" spans="8:9" x14ac:dyDescent="0.25">
      <c r="H491" s="679"/>
      <c r="I491" s="265"/>
    </row>
    <row r="492" spans="8:9" x14ac:dyDescent="0.25">
      <c r="H492" s="679"/>
      <c r="I492" s="265"/>
    </row>
    <row r="493" spans="8:9" x14ac:dyDescent="0.25">
      <c r="H493" s="679"/>
      <c r="I493" s="265"/>
    </row>
    <row r="494" spans="8:9" x14ac:dyDescent="0.25">
      <c r="H494" s="679"/>
      <c r="I494" s="265"/>
    </row>
    <row r="495" spans="8:9" x14ac:dyDescent="0.25">
      <c r="H495" s="679"/>
      <c r="I495" s="265"/>
    </row>
    <row r="496" spans="8:9" x14ac:dyDescent="0.25">
      <c r="H496" s="679"/>
      <c r="I496" s="265"/>
    </row>
    <row r="497" spans="8:9" x14ac:dyDescent="0.25">
      <c r="H497" s="679"/>
      <c r="I497" s="265"/>
    </row>
    <row r="498" spans="8:9" x14ac:dyDescent="0.25">
      <c r="H498" s="679"/>
      <c r="I498" s="265"/>
    </row>
    <row r="499" spans="8:9" x14ac:dyDescent="0.25">
      <c r="H499" s="679"/>
      <c r="I499" s="265"/>
    </row>
    <row r="500" spans="8:9" x14ac:dyDescent="0.25">
      <c r="H500" s="679"/>
      <c r="I500" s="265"/>
    </row>
    <row r="501" spans="8:9" x14ac:dyDescent="0.25">
      <c r="H501" s="679"/>
      <c r="I501" s="265"/>
    </row>
    <row r="502" spans="8:9" x14ac:dyDescent="0.25">
      <c r="H502" s="679"/>
      <c r="I502" s="265"/>
    </row>
    <row r="503" spans="8:9" x14ac:dyDescent="0.25">
      <c r="H503" s="679"/>
      <c r="I503" s="265"/>
    </row>
    <row r="504" spans="8:9" x14ac:dyDescent="0.25">
      <c r="H504" s="679"/>
      <c r="I504" s="265"/>
    </row>
    <row r="505" spans="8:9" x14ac:dyDescent="0.25">
      <c r="H505" s="679"/>
      <c r="I505" s="265"/>
    </row>
    <row r="506" spans="8:9" x14ac:dyDescent="0.25">
      <c r="H506" s="679"/>
      <c r="I506" s="265"/>
    </row>
    <row r="507" spans="8:9" x14ac:dyDescent="0.25">
      <c r="H507" s="679"/>
      <c r="I507" s="265"/>
    </row>
    <row r="508" spans="8:9" x14ac:dyDescent="0.25">
      <c r="H508" s="679"/>
      <c r="I508" s="265"/>
    </row>
    <row r="509" spans="8:9" x14ac:dyDescent="0.25">
      <c r="H509" s="679"/>
      <c r="I509" s="265"/>
    </row>
    <row r="510" spans="8:9" x14ac:dyDescent="0.25">
      <c r="H510" s="679"/>
      <c r="I510" s="265"/>
    </row>
    <row r="511" spans="8:9" x14ac:dyDescent="0.25">
      <c r="H511" s="679"/>
      <c r="I511" s="265"/>
    </row>
    <row r="512" spans="8:9" x14ac:dyDescent="0.25">
      <c r="H512" s="679"/>
      <c r="I512" s="265"/>
    </row>
    <row r="513" spans="8:9" x14ac:dyDescent="0.25">
      <c r="H513" s="679"/>
      <c r="I513" s="265"/>
    </row>
    <row r="514" spans="8:9" x14ac:dyDescent="0.25">
      <c r="H514" s="679"/>
      <c r="I514" s="265"/>
    </row>
    <row r="515" spans="8:9" x14ac:dyDescent="0.25">
      <c r="H515" s="679"/>
      <c r="I515" s="265"/>
    </row>
    <row r="516" spans="8:9" x14ac:dyDescent="0.25">
      <c r="H516" s="679"/>
      <c r="I516" s="265"/>
    </row>
    <row r="517" spans="8:9" x14ac:dyDescent="0.25">
      <c r="H517" s="679"/>
      <c r="I517" s="265"/>
    </row>
    <row r="518" spans="8:9" x14ac:dyDescent="0.25">
      <c r="H518" s="679"/>
      <c r="I518" s="265"/>
    </row>
    <row r="519" spans="8:9" x14ac:dyDescent="0.25">
      <c r="H519" s="679"/>
      <c r="I519" s="265"/>
    </row>
    <row r="520" spans="8:9" x14ac:dyDescent="0.25">
      <c r="H520" s="679"/>
      <c r="I520" s="265"/>
    </row>
    <row r="521" spans="8:9" x14ac:dyDescent="0.25">
      <c r="H521" s="679"/>
      <c r="I521" s="265"/>
    </row>
    <row r="522" spans="8:9" x14ac:dyDescent="0.25">
      <c r="H522" s="679"/>
      <c r="I522" s="265"/>
    </row>
    <row r="523" spans="8:9" x14ac:dyDescent="0.25">
      <c r="H523" s="679"/>
      <c r="I523" s="265"/>
    </row>
    <row r="524" spans="8:9" x14ac:dyDescent="0.25">
      <c r="H524" s="679"/>
      <c r="I524" s="265"/>
    </row>
    <row r="525" spans="8:9" x14ac:dyDescent="0.25">
      <c r="H525" s="679"/>
      <c r="I525" s="265"/>
    </row>
    <row r="526" spans="8:9" x14ac:dyDescent="0.25">
      <c r="H526" s="679"/>
      <c r="I526" s="265"/>
    </row>
    <row r="527" spans="8:9" x14ac:dyDescent="0.25">
      <c r="H527" s="679"/>
      <c r="I527" s="265"/>
    </row>
    <row r="528" spans="8:9" x14ac:dyDescent="0.25">
      <c r="H528" s="679"/>
      <c r="I528" s="265"/>
    </row>
    <row r="529" spans="8:9" x14ac:dyDescent="0.25">
      <c r="H529" s="679"/>
      <c r="I529" s="265"/>
    </row>
    <row r="530" spans="8:9" x14ac:dyDescent="0.25">
      <c r="H530" s="679"/>
      <c r="I530" s="265"/>
    </row>
    <row r="531" spans="8:9" x14ac:dyDescent="0.25">
      <c r="H531" s="679"/>
      <c r="I531" s="265"/>
    </row>
    <row r="532" spans="8:9" x14ac:dyDescent="0.25">
      <c r="H532" s="679"/>
      <c r="I532" s="265"/>
    </row>
    <row r="533" spans="8:9" x14ac:dyDescent="0.25">
      <c r="H533" s="679"/>
      <c r="I533" s="265"/>
    </row>
    <row r="534" spans="8:9" x14ac:dyDescent="0.25">
      <c r="H534" s="679"/>
      <c r="I534" s="265"/>
    </row>
    <row r="535" spans="8:9" x14ac:dyDescent="0.25">
      <c r="H535" s="679"/>
      <c r="I535" s="265"/>
    </row>
    <row r="536" spans="8:9" x14ac:dyDescent="0.25">
      <c r="H536" s="679"/>
      <c r="I536" s="265"/>
    </row>
    <row r="537" spans="8:9" x14ac:dyDescent="0.25">
      <c r="H537" s="679"/>
      <c r="I537" s="265"/>
    </row>
    <row r="538" spans="8:9" x14ac:dyDescent="0.25">
      <c r="H538" s="679"/>
      <c r="I538" s="265"/>
    </row>
    <row r="539" spans="8:9" x14ac:dyDescent="0.25">
      <c r="H539" s="679"/>
      <c r="I539" s="265"/>
    </row>
    <row r="540" spans="8:9" x14ac:dyDescent="0.25">
      <c r="H540" s="679"/>
      <c r="I540" s="265"/>
    </row>
    <row r="541" spans="8:9" x14ac:dyDescent="0.25">
      <c r="H541" s="679"/>
      <c r="I541" s="265"/>
    </row>
    <row r="542" spans="8:9" x14ac:dyDescent="0.25">
      <c r="H542" s="679"/>
      <c r="I542" s="265"/>
    </row>
    <row r="543" spans="8:9" x14ac:dyDescent="0.25">
      <c r="H543" s="679"/>
      <c r="I543" s="265"/>
    </row>
    <row r="544" spans="8:9" x14ac:dyDescent="0.25">
      <c r="H544" s="679"/>
      <c r="I544" s="265"/>
    </row>
    <row r="545" spans="8:9" x14ac:dyDescent="0.25">
      <c r="H545" s="679"/>
      <c r="I545" s="265"/>
    </row>
    <row r="546" spans="8:9" x14ac:dyDescent="0.25">
      <c r="H546" s="679"/>
      <c r="I546" s="265"/>
    </row>
    <row r="547" spans="8:9" x14ac:dyDescent="0.25">
      <c r="H547" s="679"/>
      <c r="I547" s="265"/>
    </row>
    <row r="548" spans="8:9" x14ac:dyDescent="0.25">
      <c r="H548" s="679"/>
      <c r="I548" s="265"/>
    </row>
    <row r="549" spans="8:9" x14ac:dyDescent="0.25">
      <c r="H549" s="679"/>
      <c r="I549" s="265"/>
    </row>
    <row r="550" spans="8:9" x14ac:dyDescent="0.25">
      <c r="H550" s="679"/>
      <c r="I550" s="265"/>
    </row>
    <row r="551" spans="8:9" x14ac:dyDescent="0.25">
      <c r="H551" s="679"/>
      <c r="I551" s="265"/>
    </row>
    <row r="552" spans="8:9" x14ac:dyDescent="0.25">
      <c r="H552" s="679"/>
      <c r="I552" s="265"/>
    </row>
    <row r="553" spans="8:9" x14ac:dyDescent="0.25">
      <c r="H553" s="679"/>
      <c r="I553" s="265"/>
    </row>
    <row r="554" spans="8:9" x14ac:dyDescent="0.25">
      <c r="H554" s="679"/>
      <c r="I554" s="265"/>
    </row>
    <row r="555" spans="8:9" x14ac:dyDescent="0.25">
      <c r="H555" s="679"/>
      <c r="I555" s="265"/>
    </row>
    <row r="556" spans="8:9" x14ac:dyDescent="0.25">
      <c r="H556" s="679"/>
      <c r="I556" s="265"/>
    </row>
    <row r="557" spans="8:9" x14ac:dyDescent="0.25">
      <c r="H557" s="679"/>
      <c r="I557" s="265"/>
    </row>
    <row r="558" spans="8:9" x14ac:dyDescent="0.25">
      <c r="H558" s="679"/>
      <c r="I558" s="265"/>
    </row>
    <row r="559" spans="8:9" x14ac:dyDescent="0.25">
      <c r="H559" s="679"/>
      <c r="I559" s="265"/>
    </row>
    <row r="560" spans="8:9" x14ac:dyDescent="0.25">
      <c r="H560" s="679"/>
      <c r="I560" s="265"/>
    </row>
    <row r="561" spans="8:9" x14ac:dyDescent="0.25">
      <c r="H561" s="679"/>
      <c r="I561" s="265"/>
    </row>
    <row r="562" spans="8:9" x14ac:dyDescent="0.25">
      <c r="H562" s="679"/>
      <c r="I562" s="265"/>
    </row>
    <row r="563" spans="8:9" x14ac:dyDescent="0.25">
      <c r="H563" s="679"/>
      <c r="I563" s="265"/>
    </row>
    <row r="564" spans="8:9" x14ac:dyDescent="0.25">
      <c r="H564" s="679"/>
      <c r="I564" s="265"/>
    </row>
    <row r="565" spans="8:9" x14ac:dyDescent="0.25">
      <c r="H565" s="679"/>
      <c r="I565" s="265"/>
    </row>
    <row r="566" spans="8:9" x14ac:dyDescent="0.25">
      <c r="H566" s="679"/>
      <c r="I566" s="265"/>
    </row>
    <row r="567" spans="8:9" x14ac:dyDescent="0.25">
      <c r="H567" s="679"/>
      <c r="I567" s="265"/>
    </row>
    <row r="568" spans="8:9" x14ac:dyDescent="0.25">
      <c r="H568" s="679"/>
      <c r="I568" s="265"/>
    </row>
    <row r="569" spans="8:9" x14ac:dyDescent="0.25">
      <c r="H569" s="679"/>
      <c r="I569" s="265"/>
    </row>
    <row r="570" spans="8:9" x14ac:dyDescent="0.25">
      <c r="H570" s="679"/>
      <c r="I570" s="265"/>
    </row>
    <row r="571" spans="8:9" x14ac:dyDescent="0.25">
      <c r="H571" s="679"/>
      <c r="I571" s="265"/>
    </row>
    <row r="572" spans="8:9" x14ac:dyDescent="0.25">
      <c r="H572" s="679"/>
      <c r="I572" s="265"/>
    </row>
    <row r="573" spans="8:9" x14ac:dyDescent="0.25">
      <c r="H573" s="679"/>
      <c r="I573" s="265"/>
    </row>
    <row r="574" spans="8:9" x14ac:dyDescent="0.25">
      <c r="H574" s="679"/>
      <c r="I574" s="265"/>
    </row>
    <row r="575" spans="8:9" x14ac:dyDescent="0.25">
      <c r="H575" s="679"/>
      <c r="I575" s="265"/>
    </row>
    <row r="576" spans="8:9" x14ac:dyDescent="0.25">
      <c r="H576" s="679"/>
      <c r="I576" s="265"/>
    </row>
    <row r="577" spans="8:9" x14ac:dyDescent="0.25">
      <c r="H577" s="679"/>
      <c r="I577" s="265"/>
    </row>
    <row r="578" spans="8:9" x14ac:dyDescent="0.25">
      <c r="H578" s="679"/>
      <c r="I578" s="265"/>
    </row>
    <row r="579" spans="8:9" x14ac:dyDescent="0.25">
      <c r="H579" s="679"/>
      <c r="I579" s="265"/>
    </row>
    <row r="580" spans="8:9" x14ac:dyDescent="0.25">
      <c r="H580" s="679"/>
      <c r="I580" s="265"/>
    </row>
    <row r="581" spans="8:9" x14ac:dyDescent="0.25">
      <c r="H581" s="679"/>
      <c r="I581" s="265"/>
    </row>
    <row r="582" spans="8:9" x14ac:dyDescent="0.25">
      <c r="H582" s="679"/>
      <c r="I582" s="265"/>
    </row>
    <row r="583" spans="8:9" x14ac:dyDescent="0.25">
      <c r="H583" s="679"/>
      <c r="I583" s="265"/>
    </row>
    <row r="584" spans="8:9" x14ac:dyDescent="0.25">
      <c r="H584" s="679"/>
      <c r="I584" s="265"/>
    </row>
    <row r="585" spans="8:9" x14ac:dyDescent="0.25">
      <c r="H585" s="679"/>
      <c r="I585" s="265"/>
    </row>
    <row r="586" spans="8:9" x14ac:dyDescent="0.25">
      <c r="H586" s="679"/>
      <c r="I586" s="265"/>
    </row>
    <row r="587" spans="8:9" x14ac:dyDescent="0.25">
      <c r="H587" s="679"/>
      <c r="I587" s="265"/>
    </row>
    <row r="588" spans="8:9" x14ac:dyDescent="0.25">
      <c r="H588" s="679"/>
      <c r="I588" s="265"/>
    </row>
    <row r="589" spans="8:9" x14ac:dyDescent="0.25">
      <c r="H589" s="679"/>
      <c r="I589" s="265"/>
    </row>
    <row r="590" spans="8:9" x14ac:dyDescent="0.25">
      <c r="H590" s="679"/>
      <c r="I590" s="265"/>
    </row>
    <row r="591" spans="8:9" x14ac:dyDescent="0.25">
      <c r="H591" s="679"/>
      <c r="I591" s="265"/>
    </row>
    <row r="592" spans="8:9" x14ac:dyDescent="0.25">
      <c r="H592" s="679"/>
      <c r="I592" s="265"/>
    </row>
    <row r="593" spans="8:9" x14ac:dyDescent="0.25">
      <c r="H593" s="679"/>
      <c r="I593" s="265"/>
    </row>
    <row r="594" spans="8:9" x14ac:dyDescent="0.25">
      <c r="H594" s="679"/>
      <c r="I594" s="265"/>
    </row>
    <row r="595" spans="8:9" x14ac:dyDescent="0.25">
      <c r="H595" s="679"/>
      <c r="I595" s="265"/>
    </row>
    <row r="596" spans="8:9" x14ac:dyDescent="0.25">
      <c r="H596" s="679"/>
      <c r="I596" s="265"/>
    </row>
    <row r="597" spans="8:9" x14ac:dyDescent="0.25">
      <c r="H597" s="679"/>
      <c r="I597" s="265"/>
    </row>
    <row r="598" spans="8:9" x14ac:dyDescent="0.25">
      <c r="H598" s="679"/>
      <c r="I598" s="265"/>
    </row>
    <row r="599" spans="8:9" x14ac:dyDescent="0.25">
      <c r="H599" s="679"/>
      <c r="I599" s="265"/>
    </row>
    <row r="600" spans="8:9" x14ac:dyDescent="0.25">
      <c r="H600" s="679"/>
      <c r="I600" s="265"/>
    </row>
    <row r="601" spans="8:9" x14ac:dyDescent="0.25">
      <c r="H601" s="679"/>
      <c r="I601" s="265"/>
    </row>
    <row r="602" spans="8:9" x14ac:dyDescent="0.25">
      <c r="H602" s="679"/>
      <c r="I602" s="265"/>
    </row>
    <row r="603" spans="8:9" x14ac:dyDescent="0.25">
      <c r="H603" s="679"/>
      <c r="I603" s="265"/>
    </row>
    <row r="604" spans="8:9" x14ac:dyDescent="0.25">
      <c r="H604" s="679"/>
      <c r="I604" s="265"/>
    </row>
    <row r="605" spans="8:9" x14ac:dyDescent="0.25">
      <c r="H605" s="679"/>
      <c r="I605" s="265"/>
    </row>
    <row r="606" spans="8:9" x14ac:dyDescent="0.25">
      <c r="H606" s="679"/>
      <c r="I606" s="265"/>
    </row>
    <row r="607" spans="8:9" x14ac:dyDescent="0.25">
      <c r="H607" s="679"/>
      <c r="I607" s="265"/>
    </row>
    <row r="608" spans="8:9" x14ac:dyDescent="0.25">
      <c r="H608" s="679"/>
      <c r="I608" s="265"/>
    </row>
    <row r="609" spans="8:9" x14ac:dyDescent="0.25">
      <c r="H609" s="679"/>
      <c r="I609" s="265"/>
    </row>
    <row r="610" spans="8:9" x14ac:dyDescent="0.25">
      <c r="H610" s="679"/>
      <c r="I610" s="265"/>
    </row>
    <row r="611" spans="8:9" x14ac:dyDescent="0.25">
      <c r="H611" s="679"/>
      <c r="I611" s="265"/>
    </row>
    <row r="612" spans="8:9" x14ac:dyDescent="0.25">
      <c r="H612" s="679"/>
      <c r="I612" s="265"/>
    </row>
    <row r="613" spans="8:9" x14ac:dyDescent="0.25">
      <c r="H613" s="679"/>
      <c r="I613" s="265"/>
    </row>
    <row r="614" spans="8:9" x14ac:dyDescent="0.25">
      <c r="H614" s="679"/>
      <c r="I614" s="265"/>
    </row>
    <row r="615" spans="8:9" x14ac:dyDescent="0.25">
      <c r="H615" s="679"/>
      <c r="I615" s="265"/>
    </row>
    <row r="616" spans="8:9" x14ac:dyDescent="0.25">
      <c r="H616" s="679"/>
      <c r="I616" s="265"/>
    </row>
    <row r="617" spans="8:9" x14ac:dyDescent="0.25">
      <c r="H617" s="679"/>
      <c r="I617" s="265"/>
    </row>
    <row r="618" spans="8:9" x14ac:dyDescent="0.25">
      <c r="H618" s="679"/>
      <c r="I618" s="265"/>
    </row>
    <row r="619" spans="8:9" x14ac:dyDescent="0.25">
      <c r="H619" s="679"/>
      <c r="I619" s="265"/>
    </row>
    <row r="620" spans="8:9" x14ac:dyDescent="0.25">
      <c r="H620" s="679"/>
      <c r="I620" s="265"/>
    </row>
    <row r="621" spans="8:9" x14ac:dyDescent="0.25">
      <c r="H621" s="679"/>
      <c r="I621" s="265"/>
    </row>
    <row r="622" spans="8:9" x14ac:dyDescent="0.25">
      <c r="H622" s="679"/>
      <c r="I622" s="265"/>
    </row>
    <row r="623" spans="8:9" x14ac:dyDescent="0.25">
      <c r="H623" s="679"/>
      <c r="I623" s="265"/>
    </row>
    <row r="624" spans="8:9" x14ac:dyDescent="0.25">
      <c r="H624" s="679"/>
      <c r="I624" s="265"/>
    </row>
    <row r="625" spans="8:9" x14ac:dyDescent="0.25">
      <c r="H625" s="679"/>
      <c r="I625" s="265"/>
    </row>
    <row r="626" spans="8:9" x14ac:dyDescent="0.25">
      <c r="H626" s="679"/>
      <c r="I626" s="265"/>
    </row>
    <row r="627" spans="8:9" x14ac:dyDescent="0.25">
      <c r="H627" s="679"/>
      <c r="I627" s="265"/>
    </row>
    <row r="628" spans="8:9" x14ac:dyDescent="0.25">
      <c r="H628" s="679"/>
      <c r="I628" s="265"/>
    </row>
    <row r="629" spans="8:9" x14ac:dyDescent="0.25">
      <c r="H629" s="679"/>
      <c r="I629" s="265"/>
    </row>
    <row r="630" spans="8:9" x14ac:dyDescent="0.25">
      <c r="H630" s="679"/>
      <c r="I630" s="265"/>
    </row>
    <row r="631" spans="8:9" x14ac:dyDescent="0.25">
      <c r="H631" s="679"/>
      <c r="I631" s="265"/>
    </row>
    <row r="632" spans="8:9" x14ac:dyDescent="0.25">
      <c r="H632" s="679"/>
      <c r="I632" s="265"/>
    </row>
    <row r="633" spans="8:9" x14ac:dyDescent="0.25">
      <c r="H633" s="679"/>
      <c r="I633" s="265"/>
    </row>
    <row r="634" spans="8:9" x14ac:dyDescent="0.25">
      <c r="H634" s="679"/>
      <c r="I634" s="265"/>
    </row>
    <row r="635" spans="8:9" x14ac:dyDescent="0.25">
      <c r="H635" s="679"/>
      <c r="I635" s="265"/>
    </row>
    <row r="636" spans="8:9" x14ac:dyDescent="0.25">
      <c r="H636" s="679"/>
      <c r="I636" s="265"/>
    </row>
    <row r="637" spans="8:9" x14ac:dyDescent="0.25">
      <c r="H637" s="679"/>
      <c r="I637" s="265"/>
    </row>
    <row r="638" spans="8:9" x14ac:dyDescent="0.25">
      <c r="H638" s="679"/>
      <c r="I638" s="265"/>
    </row>
    <row r="639" spans="8:9" x14ac:dyDescent="0.25">
      <c r="H639" s="679"/>
      <c r="I639" s="265"/>
    </row>
    <row r="640" spans="8:9" x14ac:dyDescent="0.25">
      <c r="H640" s="679"/>
      <c r="I640" s="265"/>
    </row>
    <row r="641" spans="8:9" x14ac:dyDescent="0.25">
      <c r="H641" s="679"/>
      <c r="I641" s="265"/>
    </row>
    <row r="642" spans="8:9" x14ac:dyDescent="0.25">
      <c r="H642" s="679"/>
      <c r="I642" s="265"/>
    </row>
    <row r="643" spans="8:9" x14ac:dyDescent="0.25">
      <c r="H643" s="679"/>
      <c r="I643" s="265"/>
    </row>
    <row r="644" spans="8:9" x14ac:dyDescent="0.25">
      <c r="H644" s="679"/>
      <c r="I644" s="265"/>
    </row>
    <row r="645" spans="8:9" x14ac:dyDescent="0.25">
      <c r="H645" s="679"/>
      <c r="I645" s="265"/>
    </row>
    <row r="646" spans="8:9" x14ac:dyDescent="0.25">
      <c r="H646" s="679"/>
      <c r="I646" s="265"/>
    </row>
    <row r="647" spans="8:9" x14ac:dyDescent="0.25">
      <c r="H647" s="679"/>
      <c r="I647" s="265"/>
    </row>
    <row r="648" spans="8:9" x14ac:dyDescent="0.25">
      <c r="H648" s="679"/>
      <c r="I648" s="265"/>
    </row>
    <row r="649" spans="8:9" x14ac:dyDescent="0.25">
      <c r="H649" s="679"/>
      <c r="I649" s="265"/>
    </row>
    <row r="650" spans="8:9" x14ac:dyDescent="0.25">
      <c r="H650" s="679"/>
      <c r="I650" s="265"/>
    </row>
    <row r="651" spans="8:9" x14ac:dyDescent="0.25">
      <c r="H651" s="679"/>
      <c r="I651" s="265"/>
    </row>
    <row r="652" spans="8:9" x14ac:dyDescent="0.25">
      <c r="H652" s="679"/>
      <c r="I652" s="265"/>
    </row>
    <row r="653" spans="8:9" x14ac:dyDescent="0.25">
      <c r="H653" s="679"/>
      <c r="I653" s="265"/>
    </row>
    <row r="654" spans="8:9" x14ac:dyDescent="0.25">
      <c r="H654" s="679"/>
      <c r="I654" s="265"/>
    </row>
    <row r="655" spans="8:9" x14ac:dyDescent="0.25">
      <c r="H655" s="679"/>
      <c r="I655" s="265"/>
    </row>
    <row r="656" spans="8:9" x14ac:dyDescent="0.25">
      <c r="H656" s="679"/>
      <c r="I656" s="265"/>
    </row>
    <row r="657" spans="8:9" x14ac:dyDescent="0.25">
      <c r="H657" s="679"/>
      <c r="I657" s="265"/>
    </row>
    <row r="658" spans="8:9" x14ac:dyDescent="0.25">
      <c r="H658" s="679"/>
      <c r="I658" s="265"/>
    </row>
    <row r="659" spans="8:9" x14ac:dyDescent="0.25">
      <c r="H659" s="679"/>
      <c r="I659" s="265"/>
    </row>
    <row r="660" spans="8:9" x14ac:dyDescent="0.25">
      <c r="H660" s="679"/>
      <c r="I660" s="265"/>
    </row>
    <row r="661" spans="8:9" x14ac:dyDescent="0.25">
      <c r="H661" s="679"/>
      <c r="I661" s="265"/>
    </row>
    <row r="662" spans="8:9" x14ac:dyDescent="0.25">
      <c r="H662" s="679"/>
      <c r="I662" s="265"/>
    </row>
    <row r="663" spans="8:9" x14ac:dyDescent="0.25">
      <c r="H663" s="679"/>
      <c r="I663" s="265"/>
    </row>
    <row r="664" spans="8:9" x14ac:dyDescent="0.25">
      <c r="H664" s="679"/>
      <c r="I664" s="265"/>
    </row>
    <row r="665" spans="8:9" x14ac:dyDescent="0.25">
      <c r="H665" s="679"/>
      <c r="I665" s="265"/>
    </row>
    <row r="666" spans="8:9" x14ac:dyDescent="0.25">
      <c r="H666" s="679"/>
      <c r="I666" s="265"/>
    </row>
    <row r="667" spans="8:9" x14ac:dyDescent="0.25">
      <c r="H667" s="679"/>
      <c r="I667" s="265"/>
    </row>
    <row r="668" spans="8:9" x14ac:dyDescent="0.25">
      <c r="H668" s="679"/>
      <c r="I668" s="265"/>
    </row>
    <row r="669" spans="8:9" x14ac:dyDescent="0.25">
      <c r="H669" s="679"/>
      <c r="I669" s="265"/>
    </row>
    <row r="670" spans="8:9" x14ac:dyDescent="0.25">
      <c r="H670" s="679"/>
      <c r="I670" s="265"/>
    </row>
    <row r="671" spans="8:9" x14ac:dyDescent="0.25">
      <c r="H671" s="679"/>
      <c r="I671" s="265"/>
    </row>
    <row r="672" spans="8:9" x14ac:dyDescent="0.25">
      <c r="H672" s="679"/>
      <c r="I672" s="265"/>
    </row>
    <row r="673" spans="8:9" x14ac:dyDescent="0.25">
      <c r="H673" s="679"/>
      <c r="I673" s="265"/>
    </row>
    <row r="674" spans="8:9" x14ac:dyDescent="0.25">
      <c r="H674" s="679"/>
      <c r="I674" s="265"/>
    </row>
    <row r="675" spans="8:9" x14ac:dyDescent="0.25">
      <c r="H675" s="679"/>
      <c r="I675" s="265"/>
    </row>
    <row r="676" spans="8:9" x14ac:dyDescent="0.25">
      <c r="H676" s="679"/>
      <c r="I676" s="265"/>
    </row>
    <row r="677" spans="8:9" x14ac:dyDescent="0.25">
      <c r="H677" s="679"/>
      <c r="I677" s="265"/>
    </row>
    <row r="678" spans="8:9" x14ac:dyDescent="0.25">
      <c r="H678" s="679"/>
      <c r="I678" s="265"/>
    </row>
    <row r="679" spans="8:9" x14ac:dyDescent="0.25">
      <c r="H679" s="679"/>
      <c r="I679" s="265"/>
    </row>
    <row r="680" spans="8:9" x14ac:dyDescent="0.25">
      <c r="H680" s="679"/>
      <c r="I680" s="265"/>
    </row>
    <row r="681" spans="8:9" x14ac:dyDescent="0.25">
      <c r="H681" s="679"/>
      <c r="I681" s="265"/>
    </row>
    <row r="682" spans="8:9" x14ac:dyDescent="0.25">
      <c r="H682" s="679"/>
      <c r="I682" s="265"/>
    </row>
    <row r="683" spans="8:9" x14ac:dyDescent="0.25">
      <c r="H683" s="679"/>
      <c r="I683" s="265"/>
    </row>
    <row r="684" spans="8:9" x14ac:dyDescent="0.25">
      <c r="H684" s="679"/>
      <c r="I684" s="265"/>
    </row>
    <row r="685" spans="8:9" x14ac:dyDescent="0.25">
      <c r="H685" s="679"/>
      <c r="I685" s="265"/>
    </row>
    <row r="686" spans="8:9" x14ac:dyDescent="0.25">
      <c r="H686" s="679"/>
      <c r="I686" s="265"/>
    </row>
    <row r="687" spans="8:9" x14ac:dyDescent="0.25">
      <c r="H687" s="679"/>
      <c r="I687" s="265"/>
    </row>
    <row r="688" spans="8:9" x14ac:dyDescent="0.25">
      <c r="H688" s="679"/>
      <c r="I688" s="265"/>
    </row>
    <row r="689" spans="8:9" x14ac:dyDescent="0.25">
      <c r="H689" s="679"/>
      <c r="I689" s="265"/>
    </row>
    <row r="690" spans="8:9" x14ac:dyDescent="0.25">
      <c r="H690" s="679"/>
      <c r="I690" s="265"/>
    </row>
    <row r="691" spans="8:9" x14ac:dyDescent="0.25">
      <c r="H691" s="679"/>
      <c r="I691" s="265"/>
    </row>
    <row r="692" spans="8:9" x14ac:dyDescent="0.25">
      <c r="H692" s="679"/>
      <c r="I692" s="265"/>
    </row>
    <row r="693" spans="8:9" x14ac:dyDescent="0.25">
      <c r="H693" s="679"/>
      <c r="I693" s="265"/>
    </row>
    <row r="694" spans="8:9" x14ac:dyDescent="0.25">
      <c r="H694" s="679"/>
      <c r="I694" s="265"/>
    </row>
    <row r="695" spans="8:9" x14ac:dyDescent="0.25">
      <c r="H695" s="679"/>
      <c r="I695" s="265"/>
    </row>
    <row r="696" spans="8:9" x14ac:dyDescent="0.25">
      <c r="H696" s="679"/>
      <c r="I696" s="265"/>
    </row>
    <row r="697" spans="8:9" x14ac:dyDescent="0.25">
      <c r="H697" s="679"/>
      <c r="I697" s="265"/>
    </row>
    <row r="698" spans="8:9" x14ac:dyDescent="0.25">
      <c r="H698" s="679"/>
      <c r="I698" s="265"/>
    </row>
    <row r="699" spans="8:9" x14ac:dyDescent="0.25">
      <c r="H699" s="679"/>
      <c r="I699" s="265"/>
    </row>
    <row r="700" spans="8:9" x14ac:dyDescent="0.25">
      <c r="H700" s="679"/>
      <c r="I700" s="265"/>
    </row>
    <row r="701" spans="8:9" x14ac:dyDescent="0.25">
      <c r="H701" s="679"/>
      <c r="I701" s="265"/>
    </row>
    <row r="702" spans="8:9" x14ac:dyDescent="0.25">
      <c r="H702" s="679"/>
      <c r="I702" s="265"/>
    </row>
    <row r="703" spans="8:9" x14ac:dyDescent="0.25">
      <c r="H703" s="679"/>
      <c r="I703" s="265"/>
    </row>
    <row r="704" spans="8:9" x14ac:dyDescent="0.25">
      <c r="H704" s="679"/>
      <c r="I704" s="265"/>
    </row>
    <row r="705" spans="8:9" x14ac:dyDescent="0.25">
      <c r="H705" s="679"/>
      <c r="I705" s="265"/>
    </row>
    <row r="706" spans="8:9" x14ac:dyDescent="0.25">
      <c r="H706" s="679"/>
      <c r="I706" s="265"/>
    </row>
    <row r="707" spans="8:9" x14ac:dyDescent="0.25">
      <c r="H707" s="679"/>
      <c r="I707" s="265"/>
    </row>
    <row r="708" spans="8:9" x14ac:dyDescent="0.25">
      <c r="H708" s="679"/>
      <c r="I708" s="265"/>
    </row>
    <row r="709" spans="8:9" x14ac:dyDescent="0.25">
      <c r="H709" s="679"/>
      <c r="I709" s="265"/>
    </row>
    <row r="710" spans="8:9" x14ac:dyDescent="0.25">
      <c r="H710" s="679"/>
      <c r="I710" s="265"/>
    </row>
    <row r="711" spans="8:9" x14ac:dyDescent="0.25">
      <c r="H711" s="679"/>
      <c r="I711" s="265"/>
    </row>
    <row r="712" spans="8:9" x14ac:dyDescent="0.25">
      <c r="H712" s="679"/>
      <c r="I712" s="265"/>
    </row>
    <row r="713" spans="8:9" x14ac:dyDescent="0.25">
      <c r="H713" s="679"/>
      <c r="I713" s="265"/>
    </row>
    <row r="714" spans="8:9" x14ac:dyDescent="0.25">
      <c r="H714" s="679"/>
      <c r="I714" s="265"/>
    </row>
    <row r="715" spans="8:9" x14ac:dyDescent="0.25">
      <c r="H715" s="679"/>
      <c r="I715" s="265"/>
    </row>
    <row r="716" spans="8:9" x14ac:dyDescent="0.25">
      <c r="H716" s="679"/>
      <c r="I716" s="265"/>
    </row>
    <row r="717" spans="8:9" x14ac:dyDescent="0.25">
      <c r="H717" s="679"/>
      <c r="I717" s="265"/>
    </row>
    <row r="718" spans="8:9" x14ac:dyDescent="0.25">
      <c r="H718" s="679"/>
      <c r="I718" s="265"/>
    </row>
    <row r="719" spans="8:9" x14ac:dyDescent="0.25">
      <c r="H719" s="679"/>
      <c r="I719" s="265"/>
    </row>
    <row r="720" spans="8:9" x14ac:dyDescent="0.25">
      <c r="H720" s="679"/>
      <c r="I720" s="265"/>
    </row>
    <row r="721" spans="8:9" x14ac:dyDescent="0.25">
      <c r="H721" s="679"/>
      <c r="I721" s="265"/>
    </row>
    <row r="722" spans="8:9" x14ac:dyDescent="0.25">
      <c r="H722" s="679"/>
      <c r="I722" s="265"/>
    </row>
    <row r="723" spans="8:9" x14ac:dyDescent="0.25">
      <c r="H723" s="679"/>
      <c r="I723" s="265"/>
    </row>
    <row r="724" spans="8:9" x14ac:dyDescent="0.25">
      <c r="H724" s="679"/>
      <c r="I724" s="265"/>
    </row>
    <row r="725" spans="8:9" x14ac:dyDescent="0.25">
      <c r="H725" s="679"/>
      <c r="I725" s="265"/>
    </row>
    <row r="726" spans="8:9" x14ac:dyDescent="0.25">
      <c r="H726" s="679"/>
      <c r="I726" s="265"/>
    </row>
    <row r="727" spans="8:9" x14ac:dyDescent="0.25">
      <c r="H727" s="679"/>
      <c r="I727" s="265"/>
    </row>
    <row r="728" spans="8:9" x14ac:dyDescent="0.25">
      <c r="H728" s="679"/>
      <c r="I728" s="265"/>
    </row>
    <row r="729" spans="8:9" x14ac:dyDescent="0.25">
      <c r="H729" s="679"/>
      <c r="I729" s="265"/>
    </row>
    <row r="730" spans="8:9" x14ac:dyDescent="0.25">
      <c r="H730" s="679"/>
      <c r="I730" s="265"/>
    </row>
    <row r="731" spans="8:9" x14ac:dyDescent="0.25">
      <c r="H731" s="679"/>
      <c r="I731" s="265"/>
    </row>
    <row r="732" spans="8:9" x14ac:dyDescent="0.25">
      <c r="H732" s="679"/>
      <c r="I732" s="265"/>
    </row>
    <row r="733" spans="8:9" x14ac:dyDescent="0.25">
      <c r="H733" s="679"/>
      <c r="I733" s="265"/>
    </row>
    <row r="734" spans="8:9" x14ac:dyDescent="0.25">
      <c r="H734" s="679"/>
      <c r="I734" s="265"/>
    </row>
    <row r="735" spans="8:9" x14ac:dyDescent="0.25">
      <c r="H735" s="679"/>
      <c r="I735" s="265"/>
    </row>
    <row r="736" spans="8:9" x14ac:dyDescent="0.25">
      <c r="H736" s="679"/>
      <c r="I736" s="265"/>
    </row>
    <row r="737" spans="8:9" x14ac:dyDescent="0.25">
      <c r="H737" s="679"/>
      <c r="I737" s="265"/>
    </row>
    <row r="738" spans="8:9" x14ac:dyDescent="0.25">
      <c r="H738" s="679"/>
      <c r="I738" s="265"/>
    </row>
    <row r="739" spans="8:9" x14ac:dyDescent="0.25">
      <c r="H739" s="679"/>
      <c r="I739" s="265"/>
    </row>
    <row r="740" spans="8:9" x14ac:dyDescent="0.25">
      <c r="H740" s="679"/>
      <c r="I740" s="265"/>
    </row>
    <row r="741" spans="8:9" x14ac:dyDescent="0.25">
      <c r="H741" s="679"/>
      <c r="I741" s="265"/>
    </row>
    <row r="742" spans="8:9" x14ac:dyDescent="0.25">
      <c r="H742" s="679"/>
      <c r="I742" s="265"/>
    </row>
    <row r="743" spans="8:9" x14ac:dyDescent="0.25">
      <c r="H743" s="679"/>
      <c r="I743" s="265"/>
    </row>
    <row r="744" spans="8:9" x14ac:dyDescent="0.25">
      <c r="H744" s="679"/>
      <c r="I744" s="265"/>
    </row>
    <row r="745" spans="8:9" x14ac:dyDescent="0.25">
      <c r="H745" s="679"/>
      <c r="I745" s="265"/>
    </row>
    <row r="746" spans="8:9" x14ac:dyDescent="0.25">
      <c r="H746" s="679"/>
      <c r="I746" s="265"/>
    </row>
    <row r="747" spans="8:9" x14ac:dyDescent="0.25">
      <c r="H747" s="679"/>
      <c r="I747" s="265"/>
    </row>
    <row r="748" spans="8:9" x14ac:dyDescent="0.25">
      <c r="H748" s="679"/>
      <c r="I748" s="265"/>
    </row>
    <row r="749" spans="8:9" x14ac:dyDescent="0.25">
      <c r="H749" s="679"/>
      <c r="I749" s="265"/>
    </row>
    <row r="750" spans="8:9" x14ac:dyDescent="0.25">
      <c r="H750" s="679"/>
      <c r="I750" s="265"/>
    </row>
    <row r="751" spans="8:9" x14ac:dyDescent="0.25">
      <c r="H751" s="679"/>
      <c r="I751" s="265"/>
    </row>
    <row r="752" spans="8:9" x14ac:dyDescent="0.25">
      <c r="H752" s="679"/>
      <c r="I752" s="265"/>
    </row>
    <row r="753" spans="8:9" x14ac:dyDescent="0.25">
      <c r="H753" s="679"/>
      <c r="I753" s="265"/>
    </row>
    <row r="754" spans="8:9" x14ac:dyDescent="0.25">
      <c r="H754" s="679"/>
      <c r="I754" s="265"/>
    </row>
    <row r="755" spans="8:9" x14ac:dyDescent="0.25">
      <c r="H755" s="679"/>
      <c r="I755" s="265"/>
    </row>
    <row r="756" spans="8:9" x14ac:dyDescent="0.25">
      <c r="H756" s="679"/>
      <c r="I756" s="265"/>
    </row>
    <row r="757" spans="8:9" x14ac:dyDescent="0.25">
      <c r="H757" s="679"/>
      <c r="I757" s="265"/>
    </row>
    <row r="758" spans="8:9" x14ac:dyDescent="0.25">
      <c r="H758" s="679"/>
      <c r="I758" s="265"/>
    </row>
    <row r="759" spans="8:9" x14ac:dyDescent="0.25">
      <c r="H759" s="679"/>
      <c r="I759" s="265"/>
    </row>
    <row r="760" spans="8:9" x14ac:dyDescent="0.25">
      <c r="H760" s="679"/>
      <c r="I760" s="265"/>
    </row>
    <row r="761" spans="8:9" x14ac:dyDescent="0.25">
      <c r="H761" s="679"/>
      <c r="I761" s="265"/>
    </row>
    <row r="762" spans="8:9" x14ac:dyDescent="0.25">
      <c r="H762" s="679"/>
      <c r="I762" s="265"/>
    </row>
    <row r="763" spans="8:9" x14ac:dyDescent="0.25">
      <c r="H763" s="679"/>
      <c r="I763" s="265"/>
    </row>
    <row r="764" spans="8:9" x14ac:dyDescent="0.25">
      <c r="H764" s="679"/>
      <c r="I764" s="265"/>
    </row>
    <row r="765" spans="8:9" x14ac:dyDescent="0.25">
      <c r="H765" s="679"/>
      <c r="I765" s="265"/>
    </row>
    <row r="766" spans="8:9" x14ac:dyDescent="0.25">
      <c r="H766" s="679"/>
      <c r="I766" s="265"/>
    </row>
    <row r="767" spans="8:9" x14ac:dyDescent="0.25">
      <c r="H767" s="679"/>
      <c r="I767" s="265"/>
    </row>
    <row r="768" spans="8:9" x14ac:dyDescent="0.25">
      <c r="H768" s="679"/>
      <c r="I768" s="265"/>
    </row>
    <row r="769" spans="8:9" x14ac:dyDescent="0.25">
      <c r="H769" s="679"/>
      <c r="I769" s="265"/>
    </row>
    <row r="770" spans="8:9" x14ac:dyDescent="0.25">
      <c r="H770" s="679"/>
      <c r="I770" s="265"/>
    </row>
    <row r="771" spans="8:9" x14ac:dyDescent="0.25">
      <c r="H771" s="679"/>
      <c r="I771" s="265"/>
    </row>
    <row r="772" spans="8:9" x14ac:dyDescent="0.25">
      <c r="H772" s="679"/>
      <c r="I772" s="265"/>
    </row>
    <row r="773" spans="8:9" x14ac:dyDescent="0.25">
      <c r="H773" s="679"/>
      <c r="I773" s="265"/>
    </row>
    <row r="774" spans="8:9" x14ac:dyDescent="0.25">
      <c r="H774" s="679"/>
      <c r="I774" s="265"/>
    </row>
    <row r="775" spans="8:9" x14ac:dyDescent="0.25">
      <c r="H775" s="679"/>
      <c r="I775" s="265"/>
    </row>
    <row r="776" spans="8:9" x14ac:dyDescent="0.25">
      <c r="H776" s="679"/>
      <c r="I776" s="265"/>
    </row>
    <row r="777" spans="8:9" x14ac:dyDescent="0.25">
      <c r="H777" s="679"/>
      <c r="I777" s="265"/>
    </row>
    <row r="778" spans="8:9" x14ac:dyDescent="0.25">
      <c r="H778" s="679"/>
      <c r="I778" s="265"/>
    </row>
    <row r="779" spans="8:9" x14ac:dyDescent="0.25">
      <c r="H779" s="679"/>
      <c r="I779" s="265"/>
    </row>
    <row r="780" spans="8:9" x14ac:dyDescent="0.25">
      <c r="H780" s="679"/>
      <c r="I780" s="265"/>
    </row>
    <row r="781" spans="8:9" x14ac:dyDescent="0.25">
      <c r="H781" s="679"/>
      <c r="I781" s="265"/>
    </row>
    <row r="782" spans="8:9" x14ac:dyDescent="0.25">
      <c r="H782" s="679"/>
      <c r="I782" s="265"/>
    </row>
    <row r="783" spans="8:9" x14ac:dyDescent="0.25">
      <c r="H783" s="679"/>
      <c r="I783" s="265"/>
    </row>
    <row r="784" spans="8:9" x14ac:dyDescent="0.25">
      <c r="H784" s="679"/>
      <c r="I784" s="265"/>
    </row>
    <row r="785" spans="8:9" x14ac:dyDescent="0.25">
      <c r="H785" s="679"/>
      <c r="I785" s="265"/>
    </row>
    <row r="786" spans="8:9" x14ac:dyDescent="0.25">
      <c r="H786" s="679"/>
      <c r="I786" s="265"/>
    </row>
    <row r="787" spans="8:9" x14ac:dyDescent="0.25">
      <c r="H787" s="679"/>
      <c r="I787" s="265"/>
    </row>
    <row r="788" spans="8:9" x14ac:dyDescent="0.25">
      <c r="H788" s="679"/>
      <c r="I788" s="265"/>
    </row>
    <row r="789" spans="8:9" x14ac:dyDescent="0.25">
      <c r="H789" s="679"/>
      <c r="I789" s="265"/>
    </row>
    <row r="790" spans="8:9" x14ac:dyDescent="0.25">
      <c r="H790" s="679"/>
      <c r="I790" s="265"/>
    </row>
    <row r="791" spans="8:9" x14ac:dyDescent="0.25">
      <c r="H791" s="679"/>
      <c r="I791" s="265"/>
    </row>
    <row r="792" spans="8:9" x14ac:dyDescent="0.25">
      <c r="H792" s="679"/>
      <c r="I792" s="265"/>
    </row>
    <row r="793" spans="8:9" x14ac:dyDescent="0.25">
      <c r="H793" s="679"/>
      <c r="I793" s="265"/>
    </row>
    <row r="794" spans="8:9" x14ac:dyDescent="0.25">
      <c r="H794" s="679"/>
      <c r="I794" s="265"/>
    </row>
    <row r="795" spans="8:9" x14ac:dyDescent="0.25">
      <c r="H795" s="679"/>
      <c r="I795" s="265"/>
    </row>
    <row r="796" spans="8:9" x14ac:dyDescent="0.25">
      <c r="H796" s="679"/>
      <c r="I796" s="265"/>
    </row>
    <row r="797" spans="8:9" x14ac:dyDescent="0.25">
      <c r="H797" s="679"/>
      <c r="I797" s="265"/>
    </row>
    <row r="798" spans="8:9" x14ac:dyDescent="0.25">
      <c r="H798" s="679"/>
      <c r="I798" s="265"/>
    </row>
    <row r="799" spans="8:9" x14ac:dyDescent="0.25">
      <c r="H799" s="679"/>
      <c r="I799" s="265"/>
    </row>
    <row r="800" spans="8:9" x14ac:dyDescent="0.25">
      <c r="H800" s="679"/>
      <c r="I800" s="265"/>
    </row>
    <row r="801" spans="8:9" x14ac:dyDescent="0.25">
      <c r="H801" s="679"/>
      <c r="I801" s="265"/>
    </row>
    <row r="802" spans="8:9" x14ac:dyDescent="0.25">
      <c r="H802" s="679"/>
      <c r="I802" s="265"/>
    </row>
    <row r="803" spans="8:9" x14ac:dyDescent="0.25">
      <c r="H803" s="679"/>
      <c r="I803" s="265"/>
    </row>
    <row r="804" spans="8:9" x14ac:dyDescent="0.25">
      <c r="H804" s="679"/>
      <c r="I804" s="265"/>
    </row>
    <row r="805" spans="8:9" x14ac:dyDescent="0.25">
      <c r="H805" s="679"/>
      <c r="I805" s="265"/>
    </row>
    <row r="806" spans="8:9" x14ac:dyDescent="0.25">
      <c r="H806" s="679"/>
      <c r="I806" s="265"/>
    </row>
    <row r="807" spans="8:9" x14ac:dyDescent="0.25">
      <c r="H807" s="679"/>
      <c r="I807" s="265"/>
    </row>
    <row r="808" spans="8:9" x14ac:dyDescent="0.25">
      <c r="H808" s="679"/>
      <c r="I808" s="265"/>
    </row>
    <row r="809" spans="8:9" x14ac:dyDescent="0.25">
      <c r="H809" s="679"/>
      <c r="I809" s="265"/>
    </row>
    <row r="810" spans="8:9" x14ac:dyDescent="0.25">
      <c r="H810" s="679"/>
      <c r="I810" s="265"/>
    </row>
    <row r="811" spans="8:9" x14ac:dyDescent="0.25">
      <c r="H811" s="679"/>
      <c r="I811" s="265"/>
    </row>
    <row r="812" spans="8:9" x14ac:dyDescent="0.25">
      <c r="H812" s="679"/>
      <c r="I812" s="265"/>
    </row>
    <row r="813" spans="8:9" x14ac:dyDescent="0.25">
      <c r="H813" s="679"/>
      <c r="I813" s="265"/>
    </row>
    <row r="814" spans="8:9" x14ac:dyDescent="0.25">
      <c r="H814" s="679"/>
      <c r="I814" s="265"/>
    </row>
    <row r="815" spans="8:9" x14ac:dyDescent="0.25">
      <c r="H815" s="679"/>
      <c r="I815" s="265"/>
    </row>
    <row r="816" spans="8:9" x14ac:dyDescent="0.25">
      <c r="H816" s="679"/>
      <c r="I816" s="265"/>
    </row>
    <row r="817" spans="8:9" x14ac:dyDescent="0.25">
      <c r="H817" s="679"/>
      <c r="I817" s="265"/>
    </row>
    <row r="818" spans="8:9" x14ac:dyDescent="0.25">
      <c r="H818" s="679"/>
      <c r="I818" s="265"/>
    </row>
    <row r="819" spans="8:9" x14ac:dyDescent="0.25">
      <c r="H819" s="679"/>
      <c r="I819" s="265"/>
    </row>
    <row r="820" spans="8:9" x14ac:dyDescent="0.25">
      <c r="H820" s="679"/>
      <c r="I820" s="265"/>
    </row>
    <row r="821" spans="8:9" x14ac:dyDescent="0.25">
      <c r="H821" s="679"/>
      <c r="I821" s="265"/>
    </row>
    <row r="822" spans="8:9" x14ac:dyDescent="0.25">
      <c r="H822" s="679"/>
      <c r="I822" s="265"/>
    </row>
    <row r="823" spans="8:9" x14ac:dyDescent="0.25">
      <c r="H823" s="679"/>
      <c r="I823" s="265"/>
    </row>
    <row r="824" spans="8:9" x14ac:dyDescent="0.25">
      <c r="H824" s="679"/>
      <c r="I824" s="265"/>
    </row>
    <row r="825" spans="8:9" x14ac:dyDescent="0.25">
      <c r="H825" s="679"/>
      <c r="I825" s="265"/>
    </row>
    <row r="826" spans="8:9" x14ac:dyDescent="0.25">
      <c r="H826" s="679"/>
      <c r="I826" s="265"/>
    </row>
    <row r="827" spans="8:9" x14ac:dyDescent="0.25">
      <c r="H827" s="679"/>
      <c r="I827" s="265"/>
    </row>
    <row r="828" spans="8:9" x14ac:dyDescent="0.25">
      <c r="H828" s="679"/>
      <c r="I828" s="265"/>
    </row>
    <row r="829" spans="8:9" x14ac:dyDescent="0.25">
      <c r="H829" s="679"/>
      <c r="I829" s="265"/>
    </row>
    <row r="830" spans="8:9" x14ac:dyDescent="0.25">
      <c r="H830" s="679"/>
      <c r="I830" s="265"/>
    </row>
    <row r="831" spans="8:9" x14ac:dyDescent="0.25">
      <c r="H831" s="679"/>
      <c r="I831" s="265"/>
    </row>
    <row r="832" spans="8:9" x14ac:dyDescent="0.25">
      <c r="H832" s="679"/>
      <c r="I832" s="265"/>
    </row>
    <row r="833" spans="8:9" x14ac:dyDescent="0.25">
      <c r="H833" s="679"/>
      <c r="I833" s="265"/>
    </row>
    <row r="834" spans="8:9" x14ac:dyDescent="0.25">
      <c r="H834" s="679"/>
      <c r="I834" s="265"/>
    </row>
    <row r="835" spans="8:9" x14ac:dyDescent="0.25">
      <c r="H835" s="679"/>
      <c r="I835" s="265"/>
    </row>
    <row r="836" spans="8:9" x14ac:dyDescent="0.25">
      <c r="H836" s="679"/>
      <c r="I836" s="265"/>
    </row>
    <row r="837" spans="8:9" x14ac:dyDescent="0.25">
      <c r="H837" s="679"/>
      <c r="I837" s="265"/>
    </row>
    <row r="838" spans="8:9" x14ac:dyDescent="0.25">
      <c r="H838" s="679"/>
      <c r="I838" s="265"/>
    </row>
    <row r="839" spans="8:9" x14ac:dyDescent="0.25">
      <c r="H839" s="679"/>
      <c r="I839" s="265"/>
    </row>
    <row r="840" spans="8:9" x14ac:dyDescent="0.25">
      <c r="H840" s="679"/>
      <c r="I840" s="265"/>
    </row>
    <row r="841" spans="8:9" x14ac:dyDescent="0.25">
      <c r="H841" s="679"/>
      <c r="I841" s="265"/>
    </row>
    <row r="842" spans="8:9" x14ac:dyDescent="0.25">
      <c r="H842" s="679"/>
      <c r="I842" s="265"/>
    </row>
    <row r="843" spans="8:9" x14ac:dyDescent="0.25">
      <c r="H843" s="679"/>
      <c r="I843" s="265"/>
    </row>
    <row r="844" spans="8:9" x14ac:dyDescent="0.25">
      <c r="H844" s="679"/>
      <c r="I844" s="265"/>
    </row>
    <row r="845" spans="8:9" x14ac:dyDescent="0.25">
      <c r="H845" s="679"/>
      <c r="I845" s="265"/>
    </row>
    <row r="846" spans="8:9" x14ac:dyDescent="0.25">
      <c r="H846" s="679"/>
      <c r="I846" s="265"/>
    </row>
    <row r="847" spans="8:9" x14ac:dyDescent="0.25">
      <c r="H847" s="679"/>
      <c r="I847" s="265"/>
    </row>
    <row r="848" spans="8:9" x14ac:dyDescent="0.25">
      <c r="H848" s="679"/>
      <c r="I848" s="265"/>
    </row>
    <row r="849" spans="8:9" x14ac:dyDescent="0.25">
      <c r="H849" s="679"/>
      <c r="I849" s="265"/>
    </row>
    <row r="850" spans="8:9" x14ac:dyDescent="0.25">
      <c r="H850" s="679"/>
      <c r="I850" s="265"/>
    </row>
    <row r="851" spans="8:9" x14ac:dyDescent="0.25">
      <c r="H851" s="679"/>
      <c r="I851" s="265"/>
    </row>
    <row r="852" spans="8:9" x14ac:dyDescent="0.25">
      <c r="H852" s="679"/>
      <c r="I852" s="265"/>
    </row>
    <row r="853" spans="8:9" x14ac:dyDescent="0.25">
      <c r="H853" s="679"/>
      <c r="I853" s="265"/>
    </row>
    <row r="854" spans="8:9" x14ac:dyDescent="0.25">
      <c r="H854" s="679"/>
      <c r="I854" s="265"/>
    </row>
    <row r="855" spans="8:9" x14ac:dyDescent="0.25">
      <c r="H855" s="679"/>
      <c r="I855" s="265"/>
    </row>
    <row r="856" spans="8:9" x14ac:dyDescent="0.25">
      <c r="H856" s="679"/>
      <c r="I856" s="265"/>
    </row>
    <row r="857" spans="8:9" x14ac:dyDescent="0.25">
      <c r="H857" s="679"/>
      <c r="I857" s="265"/>
    </row>
    <row r="858" spans="8:9" x14ac:dyDescent="0.25">
      <c r="H858" s="679"/>
      <c r="I858" s="265"/>
    </row>
    <row r="859" spans="8:9" x14ac:dyDescent="0.25">
      <c r="H859" s="679"/>
      <c r="I859" s="265"/>
    </row>
    <row r="860" spans="8:9" x14ac:dyDescent="0.25">
      <c r="H860" s="679"/>
      <c r="I860" s="265"/>
    </row>
    <row r="861" spans="8:9" x14ac:dyDescent="0.25">
      <c r="H861" s="679"/>
      <c r="I861" s="265"/>
    </row>
    <row r="862" spans="8:9" x14ac:dyDescent="0.25">
      <c r="H862" s="679"/>
      <c r="I862" s="265"/>
    </row>
    <row r="863" spans="8:9" x14ac:dyDescent="0.25">
      <c r="H863" s="679"/>
      <c r="I863" s="265"/>
    </row>
    <row r="864" spans="8:9" x14ac:dyDescent="0.25">
      <c r="H864" s="679"/>
      <c r="I864" s="265"/>
    </row>
    <row r="865" spans="8:9" x14ac:dyDescent="0.25">
      <c r="H865" s="679"/>
      <c r="I865" s="265"/>
    </row>
    <row r="866" spans="8:9" x14ac:dyDescent="0.25">
      <c r="H866" s="679"/>
      <c r="I866" s="265"/>
    </row>
    <row r="867" spans="8:9" x14ac:dyDescent="0.25">
      <c r="H867" s="679"/>
      <c r="I867" s="265"/>
    </row>
    <row r="868" spans="8:9" x14ac:dyDescent="0.25">
      <c r="H868" s="679"/>
      <c r="I868" s="265"/>
    </row>
    <row r="869" spans="8:9" x14ac:dyDescent="0.25">
      <c r="H869" s="679"/>
      <c r="I869" s="265"/>
    </row>
    <row r="870" spans="8:9" x14ac:dyDescent="0.25">
      <c r="H870" s="679"/>
      <c r="I870" s="265"/>
    </row>
    <row r="871" spans="8:9" x14ac:dyDescent="0.25">
      <c r="H871" s="679"/>
      <c r="I871" s="265"/>
    </row>
    <row r="872" spans="8:9" x14ac:dyDescent="0.25">
      <c r="H872" s="679"/>
      <c r="I872" s="265"/>
    </row>
    <row r="873" spans="8:9" x14ac:dyDescent="0.25">
      <c r="H873" s="679"/>
      <c r="I873" s="265"/>
    </row>
    <row r="874" spans="8:9" x14ac:dyDescent="0.25">
      <c r="H874" s="679"/>
      <c r="I874" s="265"/>
    </row>
    <row r="875" spans="8:9" x14ac:dyDescent="0.25">
      <c r="H875" s="679"/>
      <c r="I875" s="265"/>
    </row>
    <row r="876" spans="8:9" x14ac:dyDescent="0.25">
      <c r="H876" s="679"/>
      <c r="I876" s="265"/>
    </row>
    <row r="877" spans="8:9" x14ac:dyDescent="0.25">
      <c r="H877" s="679"/>
      <c r="I877" s="265"/>
    </row>
    <row r="878" spans="8:9" x14ac:dyDescent="0.25">
      <c r="H878" s="679"/>
      <c r="I878" s="265"/>
    </row>
    <row r="879" spans="8:9" x14ac:dyDescent="0.25">
      <c r="H879" s="679"/>
      <c r="I879" s="265"/>
    </row>
    <row r="880" spans="8:9" x14ac:dyDescent="0.25">
      <c r="H880" s="679"/>
      <c r="I880" s="265"/>
    </row>
    <row r="881" spans="8:9" x14ac:dyDescent="0.25">
      <c r="H881" s="679"/>
      <c r="I881" s="265"/>
    </row>
    <row r="882" spans="8:9" x14ac:dyDescent="0.25">
      <c r="H882" s="679"/>
      <c r="I882" s="265"/>
    </row>
    <row r="883" spans="8:9" x14ac:dyDescent="0.25">
      <c r="H883" s="679"/>
      <c r="I883" s="265"/>
    </row>
    <row r="884" spans="8:9" x14ac:dyDescent="0.25">
      <c r="H884" s="679"/>
      <c r="I884" s="265"/>
    </row>
    <row r="885" spans="8:9" x14ac:dyDescent="0.25">
      <c r="H885" s="679"/>
      <c r="I885" s="265"/>
    </row>
    <row r="886" spans="8:9" x14ac:dyDescent="0.25">
      <c r="H886" s="679"/>
      <c r="I886" s="265"/>
    </row>
    <row r="887" spans="8:9" x14ac:dyDescent="0.25">
      <c r="H887" s="679"/>
      <c r="I887" s="265"/>
    </row>
    <row r="888" spans="8:9" x14ac:dyDescent="0.25">
      <c r="H888" s="679"/>
      <c r="I888" s="265"/>
    </row>
    <row r="889" spans="8:9" x14ac:dyDescent="0.25">
      <c r="H889" s="679"/>
      <c r="I889" s="265"/>
    </row>
    <row r="890" spans="8:9" x14ac:dyDescent="0.25">
      <c r="H890" s="679"/>
      <c r="I890" s="265"/>
    </row>
    <row r="891" spans="8:9" x14ac:dyDescent="0.25">
      <c r="H891" s="679"/>
      <c r="I891" s="265"/>
    </row>
    <row r="892" spans="8:9" x14ac:dyDescent="0.25">
      <c r="H892" s="679"/>
      <c r="I892" s="265"/>
    </row>
    <row r="893" spans="8:9" x14ac:dyDescent="0.25">
      <c r="H893" s="679"/>
      <c r="I893" s="265"/>
    </row>
    <row r="894" spans="8:9" x14ac:dyDescent="0.25">
      <c r="H894" s="679"/>
      <c r="I894" s="265"/>
    </row>
    <row r="895" spans="8:9" x14ac:dyDescent="0.25">
      <c r="H895" s="679"/>
      <c r="I895" s="265"/>
    </row>
    <row r="896" spans="8:9" x14ac:dyDescent="0.25">
      <c r="H896" s="679"/>
      <c r="I896" s="265"/>
    </row>
    <row r="897" spans="8:9" x14ac:dyDescent="0.25">
      <c r="H897" s="679"/>
      <c r="I897" s="265"/>
    </row>
    <row r="898" spans="8:9" x14ac:dyDescent="0.25">
      <c r="H898" s="679"/>
      <c r="I898" s="265"/>
    </row>
    <row r="899" spans="8:9" x14ac:dyDescent="0.25">
      <c r="H899" s="679"/>
      <c r="I899" s="265"/>
    </row>
    <row r="900" spans="8:9" x14ac:dyDescent="0.25">
      <c r="H900" s="679"/>
      <c r="I900" s="265"/>
    </row>
    <row r="901" spans="8:9" x14ac:dyDescent="0.25">
      <c r="H901" s="679"/>
      <c r="I901" s="265"/>
    </row>
    <row r="902" spans="8:9" x14ac:dyDescent="0.25">
      <c r="H902" s="679"/>
      <c r="I902" s="265"/>
    </row>
    <row r="903" spans="8:9" x14ac:dyDescent="0.25">
      <c r="H903" s="679"/>
      <c r="I903" s="265"/>
    </row>
    <row r="904" spans="8:9" x14ac:dyDescent="0.25">
      <c r="H904" s="679"/>
      <c r="I904" s="265"/>
    </row>
    <row r="905" spans="8:9" x14ac:dyDescent="0.25">
      <c r="H905" s="679"/>
      <c r="I905" s="265"/>
    </row>
    <row r="906" spans="8:9" x14ac:dyDescent="0.25">
      <c r="H906" s="679"/>
      <c r="I906" s="265"/>
    </row>
    <row r="907" spans="8:9" x14ac:dyDescent="0.25">
      <c r="H907" s="679"/>
      <c r="I907" s="265"/>
    </row>
    <row r="908" spans="8:9" x14ac:dyDescent="0.25">
      <c r="H908" s="679"/>
      <c r="I908" s="265"/>
    </row>
    <row r="909" spans="8:9" x14ac:dyDescent="0.25">
      <c r="H909" s="679"/>
      <c r="I909" s="265"/>
    </row>
    <row r="910" spans="8:9" x14ac:dyDescent="0.25">
      <c r="H910" s="679"/>
      <c r="I910" s="265"/>
    </row>
    <row r="911" spans="8:9" x14ac:dyDescent="0.25">
      <c r="H911" s="679"/>
      <c r="I911" s="265"/>
    </row>
    <row r="912" spans="8:9" x14ac:dyDescent="0.25">
      <c r="H912" s="679"/>
      <c r="I912" s="265"/>
    </row>
    <row r="913" spans="8:9" x14ac:dyDescent="0.25">
      <c r="H913" s="679"/>
      <c r="I913" s="265"/>
    </row>
    <row r="914" spans="8:9" x14ac:dyDescent="0.25">
      <c r="H914" s="679"/>
      <c r="I914" s="265"/>
    </row>
    <row r="915" spans="8:9" x14ac:dyDescent="0.25">
      <c r="H915" s="679"/>
      <c r="I915" s="265"/>
    </row>
    <row r="916" spans="8:9" x14ac:dyDescent="0.25">
      <c r="H916" s="679"/>
      <c r="I916" s="265"/>
    </row>
    <row r="917" spans="8:9" x14ac:dyDescent="0.25">
      <c r="H917" s="679"/>
      <c r="I917" s="265"/>
    </row>
    <row r="918" spans="8:9" x14ac:dyDescent="0.25">
      <c r="H918" s="679"/>
      <c r="I918" s="265"/>
    </row>
    <row r="919" spans="8:9" x14ac:dyDescent="0.25">
      <c r="H919" s="679"/>
      <c r="I919" s="265"/>
    </row>
    <row r="920" spans="8:9" x14ac:dyDescent="0.25">
      <c r="H920" s="679"/>
      <c r="I920" s="265"/>
    </row>
    <row r="921" spans="8:9" x14ac:dyDescent="0.25">
      <c r="H921" s="679"/>
      <c r="I921" s="265"/>
    </row>
    <row r="922" spans="8:9" x14ac:dyDescent="0.25">
      <c r="H922" s="679"/>
      <c r="I922" s="265"/>
    </row>
    <row r="923" spans="8:9" x14ac:dyDescent="0.25">
      <c r="H923" s="679"/>
      <c r="I923" s="265"/>
    </row>
    <row r="924" spans="8:9" x14ac:dyDescent="0.25">
      <c r="H924" s="679"/>
      <c r="I924" s="265"/>
    </row>
    <row r="925" spans="8:9" x14ac:dyDescent="0.25">
      <c r="H925" s="679"/>
      <c r="I925" s="265"/>
    </row>
    <row r="926" spans="8:9" x14ac:dyDescent="0.25">
      <c r="H926" s="679"/>
      <c r="I926" s="265"/>
    </row>
    <row r="927" spans="8:9" x14ac:dyDescent="0.25">
      <c r="H927" s="679"/>
      <c r="I927" s="265"/>
    </row>
    <row r="928" spans="8:9" x14ac:dyDescent="0.25">
      <c r="H928" s="679"/>
      <c r="I928" s="265"/>
    </row>
    <row r="929" spans="8:9" x14ac:dyDescent="0.25">
      <c r="H929" s="679"/>
      <c r="I929" s="265"/>
    </row>
    <row r="930" spans="8:9" x14ac:dyDescent="0.25">
      <c r="H930" s="679"/>
      <c r="I930" s="265"/>
    </row>
    <row r="931" spans="8:9" x14ac:dyDescent="0.25">
      <c r="H931" s="679"/>
      <c r="I931" s="265"/>
    </row>
    <row r="932" spans="8:9" x14ac:dyDescent="0.25">
      <c r="H932" s="679"/>
      <c r="I932" s="265"/>
    </row>
    <row r="933" spans="8:9" x14ac:dyDescent="0.25">
      <c r="H933" s="679"/>
      <c r="I933" s="265"/>
    </row>
    <row r="934" spans="8:9" x14ac:dyDescent="0.25">
      <c r="H934" s="679"/>
      <c r="I934" s="265"/>
    </row>
    <row r="935" spans="8:9" x14ac:dyDescent="0.25">
      <c r="H935" s="679"/>
      <c r="I935" s="265"/>
    </row>
    <row r="936" spans="8:9" x14ac:dyDescent="0.25">
      <c r="H936" s="679"/>
      <c r="I936" s="265"/>
    </row>
    <row r="937" spans="8:9" x14ac:dyDescent="0.25">
      <c r="H937" s="679"/>
      <c r="I937" s="265"/>
    </row>
    <row r="938" spans="8:9" x14ac:dyDescent="0.25">
      <c r="H938" s="679"/>
      <c r="I938" s="265"/>
    </row>
    <row r="939" spans="8:9" x14ac:dyDescent="0.25">
      <c r="H939" s="679"/>
      <c r="I939" s="265"/>
    </row>
    <row r="940" spans="8:9" x14ac:dyDescent="0.25">
      <c r="H940" s="679"/>
      <c r="I940" s="265"/>
    </row>
    <row r="941" spans="8:9" x14ac:dyDescent="0.25">
      <c r="H941" s="679"/>
      <c r="I941" s="265"/>
    </row>
    <row r="942" spans="8:9" x14ac:dyDescent="0.25">
      <c r="H942" s="679"/>
      <c r="I942" s="265"/>
    </row>
    <row r="943" spans="8:9" x14ac:dyDescent="0.25">
      <c r="H943" s="679"/>
      <c r="I943" s="265"/>
    </row>
    <row r="944" spans="8:9" x14ac:dyDescent="0.25">
      <c r="H944" s="679"/>
      <c r="I944" s="265"/>
    </row>
    <row r="945" spans="8:9" x14ac:dyDescent="0.25">
      <c r="H945" s="679"/>
      <c r="I945" s="265"/>
    </row>
    <row r="946" spans="8:9" x14ac:dyDescent="0.25">
      <c r="H946" s="679"/>
      <c r="I946" s="265"/>
    </row>
    <row r="947" spans="8:9" x14ac:dyDescent="0.25">
      <c r="H947" s="679"/>
      <c r="I947" s="265"/>
    </row>
    <row r="948" spans="8:9" x14ac:dyDescent="0.25">
      <c r="H948" s="679"/>
      <c r="I948" s="265"/>
    </row>
    <row r="949" spans="8:9" x14ac:dyDescent="0.25">
      <c r="H949" s="679"/>
      <c r="I949" s="265"/>
    </row>
    <row r="950" spans="8:9" x14ac:dyDescent="0.25">
      <c r="H950" s="679"/>
      <c r="I950" s="265"/>
    </row>
    <row r="951" spans="8:9" x14ac:dyDescent="0.25">
      <c r="H951" s="679"/>
      <c r="I951" s="265"/>
    </row>
    <row r="952" spans="8:9" x14ac:dyDescent="0.25">
      <c r="H952" s="679"/>
      <c r="I952" s="265"/>
    </row>
    <row r="953" spans="8:9" x14ac:dyDescent="0.25">
      <c r="H953" s="679"/>
      <c r="I953" s="265"/>
    </row>
    <row r="954" spans="8:9" x14ac:dyDescent="0.25">
      <c r="H954" s="679"/>
      <c r="I954" s="265"/>
    </row>
    <row r="955" spans="8:9" x14ac:dyDescent="0.25">
      <c r="H955" s="679"/>
      <c r="I955" s="265"/>
    </row>
    <row r="956" spans="8:9" x14ac:dyDescent="0.25">
      <c r="H956" s="679"/>
      <c r="I956" s="265"/>
    </row>
    <row r="957" spans="8:9" x14ac:dyDescent="0.25">
      <c r="H957" s="679"/>
      <c r="I957" s="265"/>
    </row>
    <row r="958" spans="8:9" x14ac:dyDescent="0.25">
      <c r="H958" s="679"/>
      <c r="I958" s="265"/>
    </row>
    <row r="959" spans="8:9" x14ac:dyDescent="0.25">
      <c r="H959" s="679"/>
      <c r="I959" s="265"/>
    </row>
    <row r="960" spans="8:9" x14ac:dyDescent="0.25">
      <c r="H960" s="679"/>
      <c r="I960" s="265"/>
    </row>
    <row r="961" spans="8:9" x14ac:dyDescent="0.25">
      <c r="H961" s="679"/>
      <c r="I961" s="265"/>
    </row>
    <row r="962" spans="8:9" x14ac:dyDescent="0.25">
      <c r="H962" s="679"/>
      <c r="I962" s="265"/>
    </row>
    <row r="963" spans="8:9" x14ac:dyDescent="0.25">
      <c r="H963" s="679"/>
      <c r="I963" s="265"/>
    </row>
    <row r="964" spans="8:9" x14ac:dyDescent="0.25">
      <c r="H964" s="679"/>
      <c r="I964" s="265"/>
    </row>
    <row r="965" spans="8:9" x14ac:dyDescent="0.25">
      <c r="H965" s="679"/>
      <c r="I965" s="265"/>
    </row>
    <row r="966" spans="8:9" x14ac:dyDescent="0.25">
      <c r="H966" s="679"/>
      <c r="I966" s="265"/>
    </row>
    <row r="967" spans="8:9" x14ac:dyDescent="0.25">
      <c r="H967" s="679"/>
      <c r="I967" s="265"/>
    </row>
    <row r="968" spans="8:9" x14ac:dyDescent="0.25">
      <c r="H968" s="679"/>
      <c r="I968" s="265"/>
    </row>
    <row r="969" spans="8:9" x14ac:dyDescent="0.25">
      <c r="H969" s="679"/>
      <c r="I969" s="265"/>
    </row>
    <row r="970" spans="8:9" x14ac:dyDescent="0.25">
      <c r="H970" s="679"/>
      <c r="I970" s="265"/>
    </row>
    <row r="971" spans="8:9" x14ac:dyDescent="0.25">
      <c r="H971" s="679"/>
      <c r="I971" s="265"/>
    </row>
    <row r="972" spans="8:9" x14ac:dyDescent="0.25">
      <c r="H972" s="679"/>
      <c r="I972" s="265"/>
    </row>
    <row r="973" spans="8:9" x14ac:dyDescent="0.25">
      <c r="H973" s="679"/>
      <c r="I973" s="265"/>
    </row>
    <row r="974" spans="8:9" x14ac:dyDescent="0.25">
      <c r="H974" s="679"/>
      <c r="I974" s="265"/>
    </row>
    <row r="975" spans="8:9" x14ac:dyDescent="0.25">
      <c r="H975" s="679"/>
      <c r="I975" s="265"/>
    </row>
    <row r="976" spans="8:9" x14ac:dyDescent="0.25">
      <c r="H976" s="679"/>
      <c r="I976" s="265"/>
    </row>
    <row r="977" spans="8:9" x14ac:dyDescent="0.25">
      <c r="H977" s="679"/>
      <c r="I977" s="265"/>
    </row>
    <row r="978" spans="8:9" x14ac:dyDescent="0.25">
      <c r="H978" s="679"/>
      <c r="I978" s="265"/>
    </row>
    <row r="979" spans="8:9" x14ac:dyDescent="0.25">
      <c r="H979" s="679"/>
      <c r="I979" s="265"/>
    </row>
    <row r="980" spans="8:9" x14ac:dyDescent="0.25">
      <c r="H980" s="679"/>
      <c r="I980" s="265"/>
    </row>
    <row r="981" spans="8:9" x14ac:dyDescent="0.25">
      <c r="H981" s="679"/>
      <c r="I981" s="265"/>
    </row>
    <row r="982" spans="8:9" x14ac:dyDescent="0.25">
      <c r="H982" s="679"/>
      <c r="I982" s="265"/>
    </row>
    <row r="983" spans="8:9" x14ac:dyDescent="0.25">
      <c r="H983" s="679"/>
      <c r="I983" s="265"/>
    </row>
    <row r="984" spans="8:9" x14ac:dyDescent="0.25">
      <c r="H984" s="679"/>
      <c r="I984" s="265"/>
    </row>
    <row r="985" spans="8:9" x14ac:dyDescent="0.25">
      <c r="H985" s="679"/>
      <c r="I985" s="265"/>
    </row>
    <row r="986" spans="8:9" x14ac:dyDescent="0.25">
      <c r="H986" s="679"/>
      <c r="I986" s="265"/>
    </row>
    <row r="987" spans="8:9" x14ac:dyDescent="0.25">
      <c r="H987" s="679"/>
      <c r="I987" s="265"/>
    </row>
    <row r="988" spans="8:9" x14ac:dyDescent="0.25">
      <c r="H988" s="679"/>
      <c r="I988" s="265"/>
    </row>
    <row r="989" spans="8:9" x14ac:dyDescent="0.25">
      <c r="H989" s="679"/>
      <c r="I989" s="265"/>
    </row>
    <row r="990" spans="8:9" x14ac:dyDescent="0.25">
      <c r="H990" s="679"/>
      <c r="I990" s="265"/>
    </row>
    <row r="991" spans="8:9" x14ac:dyDescent="0.25">
      <c r="H991" s="679"/>
      <c r="I991" s="265"/>
    </row>
    <row r="992" spans="8:9" x14ac:dyDescent="0.25">
      <c r="H992" s="679"/>
      <c r="I992" s="265"/>
    </row>
    <row r="993" spans="8:9" x14ac:dyDescent="0.25">
      <c r="H993" s="679"/>
      <c r="I993" s="265"/>
    </row>
    <row r="994" spans="8:9" x14ac:dyDescent="0.25">
      <c r="H994" s="679"/>
      <c r="I994" s="265"/>
    </row>
    <row r="995" spans="8:9" x14ac:dyDescent="0.25">
      <c r="H995" s="679"/>
      <c r="I995" s="265"/>
    </row>
    <row r="996" spans="8:9" x14ac:dyDescent="0.25">
      <c r="H996" s="679"/>
      <c r="I996" s="265"/>
    </row>
    <row r="997" spans="8:9" x14ac:dyDescent="0.25">
      <c r="H997" s="679"/>
      <c r="I997" s="265"/>
    </row>
    <row r="998" spans="8:9" x14ac:dyDescent="0.25">
      <c r="H998" s="679"/>
      <c r="I998" s="265"/>
    </row>
    <row r="999" spans="8:9" x14ac:dyDescent="0.25">
      <c r="H999" s="679"/>
      <c r="I999" s="265"/>
    </row>
    <row r="1000" spans="8:9" x14ac:dyDescent="0.25">
      <c r="H1000" s="679"/>
      <c r="I1000" s="265"/>
    </row>
    <row r="1001" spans="8:9" x14ac:dyDescent="0.25">
      <c r="H1001" s="679"/>
      <c r="I1001" s="265"/>
    </row>
    <row r="1002" spans="8:9" x14ac:dyDescent="0.25">
      <c r="H1002" s="679"/>
      <c r="I1002" s="265"/>
    </row>
    <row r="1003" spans="8:9" x14ac:dyDescent="0.25">
      <c r="H1003" s="679"/>
      <c r="I1003" s="265"/>
    </row>
    <row r="1004" spans="8:9" x14ac:dyDescent="0.25">
      <c r="H1004" s="679"/>
      <c r="I1004" s="265"/>
    </row>
    <row r="1005" spans="8:9" x14ac:dyDescent="0.25">
      <c r="H1005" s="679"/>
      <c r="I1005" s="265"/>
    </row>
    <row r="1006" spans="8:9" x14ac:dyDescent="0.25">
      <c r="H1006" s="679"/>
      <c r="I1006" s="265"/>
    </row>
    <row r="1007" spans="8:9" x14ac:dyDescent="0.25">
      <c r="H1007" s="679"/>
      <c r="I1007" s="265"/>
    </row>
    <row r="1008" spans="8:9" x14ac:dyDescent="0.25">
      <c r="H1008" s="679"/>
      <c r="I1008" s="265"/>
    </row>
    <row r="1009" spans="8:9" x14ac:dyDescent="0.25">
      <c r="H1009" s="679"/>
      <c r="I1009" s="265"/>
    </row>
    <row r="1010" spans="8:9" x14ac:dyDescent="0.25">
      <c r="H1010" s="679"/>
      <c r="I1010" s="265"/>
    </row>
    <row r="1011" spans="8:9" x14ac:dyDescent="0.25">
      <c r="H1011" s="679"/>
      <c r="I1011" s="265"/>
    </row>
    <row r="1012" spans="8:9" x14ac:dyDescent="0.25">
      <c r="H1012" s="679"/>
      <c r="I1012" s="265"/>
    </row>
    <row r="1013" spans="8:9" x14ac:dyDescent="0.25">
      <c r="H1013" s="679"/>
      <c r="I1013" s="265"/>
    </row>
    <row r="1014" spans="8:9" x14ac:dyDescent="0.25">
      <c r="H1014" s="679"/>
      <c r="I1014" s="265"/>
    </row>
    <row r="1015" spans="8:9" x14ac:dyDescent="0.25">
      <c r="H1015" s="679"/>
      <c r="I1015" s="265"/>
    </row>
    <row r="1016" spans="8:9" x14ac:dyDescent="0.25">
      <c r="H1016" s="679"/>
      <c r="I1016" s="265"/>
    </row>
    <row r="1017" spans="8:9" x14ac:dyDescent="0.25">
      <c r="H1017" s="679"/>
      <c r="I1017" s="265"/>
    </row>
    <row r="1018" spans="8:9" x14ac:dyDescent="0.25">
      <c r="H1018" s="679"/>
      <c r="I1018" s="265"/>
    </row>
    <row r="1019" spans="8:9" x14ac:dyDescent="0.25">
      <c r="H1019" s="679"/>
      <c r="I1019" s="265"/>
    </row>
    <row r="1020" spans="8:9" x14ac:dyDescent="0.25">
      <c r="H1020" s="679"/>
      <c r="I1020" s="265"/>
    </row>
    <row r="1021" spans="8:9" x14ac:dyDescent="0.25">
      <c r="H1021" s="679"/>
      <c r="I1021" s="265"/>
    </row>
    <row r="1022" spans="8:9" x14ac:dyDescent="0.25">
      <c r="H1022" s="679"/>
      <c r="I1022" s="265"/>
    </row>
    <row r="1023" spans="8:9" x14ac:dyDescent="0.25">
      <c r="H1023" s="679"/>
      <c r="I1023" s="265"/>
    </row>
  </sheetData>
  <hyperlinks>
    <hyperlink ref="B46" r:id="rId1" xr:uid="{00000000-0004-0000-4600-000000000000}"/>
    <hyperlink ref="J2" location="'TỔNG HỢP'!A1" display="MỤC LỤC" xr:uid="{00000000-0004-0000-4600-000001000000}"/>
  </hyperlinks>
  <pageMargins left="0.7" right="0.7" top="0.75" bottom="0.75" header="0" footer="0"/>
  <pageSetup paperSize="9" fitToWidth="0" fitToHeight="0" orientation="landscape"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14.28515625" customWidth="1"/>
    <col min="7" max="7" width="18.7109375" customWidth="1"/>
    <col min="8" max="8" width="16.140625" customWidth="1"/>
    <col min="9" max="9" width="19.85546875" customWidth="1"/>
    <col min="10" max="10" width="13.7109375" customWidth="1"/>
    <col min="11" max="26" width="8.7109375" customWidth="1"/>
  </cols>
  <sheetData>
    <row r="1" spans="1:26" x14ac:dyDescent="0.25">
      <c r="F1" s="55"/>
      <c r="H1" s="264"/>
      <c r="I1" s="265"/>
    </row>
    <row r="2" spans="1:26" ht="31.5" x14ac:dyDescent="0.25">
      <c r="A2" s="246" t="s">
        <v>281</v>
      </c>
      <c r="B2" s="246" t="s">
        <v>282</v>
      </c>
      <c r="C2" s="247" t="s">
        <v>283</v>
      </c>
      <c r="D2" s="248" t="s">
        <v>417</v>
      </c>
      <c r="E2" s="249" t="s">
        <v>418</v>
      </c>
      <c r="F2" s="266" t="s">
        <v>419</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7" t="s">
        <v>194</v>
      </c>
      <c r="C3" s="269" t="s">
        <v>195</v>
      </c>
      <c r="D3" s="270">
        <f>VLOOKUP(C3,'TỔNG HỢP'!$C$4:$P$84,3,0)</f>
        <v>910000000</v>
      </c>
      <c r="E3" s="271"/>
      <c r="F3" s="272">
        <f>SUM(F4:F889)</f>
        <v>0</v>
      </c>
      <c r="G3" s="270">
        <f>D3-F3</f>
        <v>910000000</v>
      </c>
      <c r="H3" s="273"/>
      <c r="I3" s="267"/>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43"/>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1428</v>
      </c>
      <c r="C21" s="260"/>
      <c r="D21" s="244"/>
      <c r="E21" s="275">
        <v>26460000</v>
      </c>
      <c r="F21" s="275"/>
      <c r="G21" s="243"/>
      <c r="H21" s="276">
        <v>45523</v>
      </c>
      <c r="I21" s="242" t="s">
        <v>532</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75"/>
      <c r="F22" s="275"/>
      <c r="G22" s="243"/>
      <c r="H22" s="276"/>
      <c r="I22" s="242"/>
      <c r="J22" s="243"/>
      <c r="K22" s="243"/>
      <c r="L22" s="243"/>
      <c r="M22" s="243"/>
      <c r="N22" s="243"/>
      <c r="O22" s="243"/>
      <c r="P22" s="243"/>
      <c r="Q22" s="243"/>
      <c r="R22" s="243"/>
      <c r="S22" s="243"/>
      <c r="T22" s="243"/>
      <c r="U22" s="243"/>
      <c r="V22" s="243"/>
      <c r="W22" s="243"/>
      <c r="X22" s="243"/>
      <c r="Y22" s="243"/>
      <c r="Z22" s="243"/>
    </row>
    <row r="23" spans="1:26" ht="15.75" customHeight="1" x14ac:dyDescent="0.25">
      <c r="E23" s="55"/>
      <c r="F23" s="55"/>
      <c r="H23" s="264"/>
      <c r="I23" s="265"/>
    </row>
    <row r="24" spans="1:26" ht="15.75" customHeight="1" x14ac:dyDescent="0.25">
      <c r="E24" s="55"/>
      <c r="F24" s="55"/>
      <c r="H24" s="264"/>
      <c r="I24" s="265"/>
    </row>
    <row r="25" spans="1:26" ht="15.75" customHeight="1" x14ac:dyDescent="0.25">
      <c r="E25" s="55"/>
      <c r="F25" s="55"/>
      <c r="H25" s="264"/>
      <c r="I25" s="265"/>
    </row>
    <row r="26" spans="1:26" ht="15.75" customHeight="1" x14ac:dyDescent="0.25">
      <c r="E26" s="55"/>
      <c r="F26" s="55"/>
      <c r="H26" s="264"/>
      <c r="I26" s="265"/>
    </row>
    <row r="27" spans="1:26" ht="15.75" customHeight="1" x14ac:dyDescent="0.25">
      <c r="E27" s="55"/>
      <c r="F27" s="55"/>
      <c r="H27" s="264"/>
      <c r="I27" s="265"/>
    </row>
    <row r="28" spans="1:26" ht="15.75" customHeight="1" x14ac:dyDescent="0.25">
      <c r="E28" s="55"/>
      <c r="F28" s="55"/>
      <c r="H28" s="264"/>
      <c r="I28" s="265"/>
    </row>
    <row r="29" spans="1:26" ht="15.75" customHeight="1" x14ac:dyDescent="0.25">
      <c r="E29" s="55"/>
      <c r="F29" s="55"/>
      <c r="H29" s="264"/>
      <c r="I29" s="265"/>
    </row>
    <row r="30" spans="1:26" ht="15.75" customHeight="1" x14ac:dyDescent="0.25">
      <c r="E30" s="55"/>
      <c r="F30" s="55"/>
      <c r="H30" s="264"/>
      <c r="I30" s="265"/>
    </row>
    <row r="31" spans="1:26" ht="15.75" customHeight="1" x14ac:dyDescent="0.25">
      <c r="E31" s="55"/>
      <c r="F31" s="55"/>
      <c r="H31" s="264"/>
      <c r="I31" s="265"/>
    </row>
    <row r="32" spans="1:26" ht="15.75" customHeight="1" x14ac:dyDescent="0.25">
      <c r="E32" s="55"/>
      <c r="F32" s="55"/>
      <c r="H32" s="264"/>
      <c r="I32" s="265"/>
    </row>
    <row r="33" spans="5:9" ht="15.75" customHeight="1" x14ac:dyDescent="0.25">
      <c r="E33" s="55"/>
      <c r="F33" s="55"/>
      <c r="H33" s="264"/>
      <c r="I33" s="265"/>
    </row>
    <row r="34" spans="5:9" ht="15.75" customHeight="1" x14ac:dyDescent="0.25">
      <c r="E34" s="55"/>
      <c r="F34" s="55"/>
      <c r="H34" s="264"/>
      <c r="I34" s="265"/>
    </row>
    <row r="35" spans="5:9" ht="15.75" customHeight="1" x14ac:dyDescent="0.25">
      <c r="E35" s="55"/>
      <c r="F35" s="55"/>
      <c r="H35" s="264"/>
      <c r="I35" s="265"/>
    </row>
    <row r="36" spans="5:9" ht="15.75" customHeight="1" x14ac:dyDescent="0.25">
      <c r="E36" s="55"/>
      <c r="F36" s="55"/>
      <c r="H36" s="264"/>
      <c r="I36" s="265"/>
    </row>
    <row r="37" spans="5:9" ht="15.75" customHeight="1" x14ac:dyDescent="0.25">
      <c r="E37" s="55"/>
      <c r="F37" s="55"/>
      <c r="H37" s="264"/>
      <c r="I37" s="265"/>
    </row>
    <row r="38" spans="5:9" ht="15.75" customHeight="1" x14ac:dyDescent="0.25">
      <c r="E38" s="55"/>
      <c r="F38" s="55"/>
      <c r="H38" s="264"/>
      <c r="I38" s="265"/>
    </row>
    <row r="39" spans="5:9" ht="15.75" customHeight="1" x14ac:dyDescent="0.25">
      <c r="E39" s="55"/>
      <c r="F39" s="55"/>
      <c r="H39" s="264"/>
      <c r="I39" s="265"/>
    </row>
    <row r="40" spans="5:9" ht="15.75" customHeight="1" x14ac:dyDescent="0.25">
      <c r="E40" s="55"/>
      <c r="F40" s="55"/>
      <c r="H40" s="264"/>
      <c r="I40" s="265"/>
    </row>
    <row r="41" spans="5:9" ht="15.75" customHeight="1" x14ac:dyDescent="0.25">
      <c r="E41" s="55"/>
      <c r="F41" s="55"/>
      <c r="H41" s="264"/>
      <c r="I41" s="265"/>
    </row>
    <row r="42" spans="5:9" ht="15.75" customHeight="1" x14ac:dyDescent="0.25">
      <c r="E42" s="55"/>
      <c r="F42" s="55"/>
      <c r="H42" s="264"/>
      <c r="I42" s="265"/>
    </row>
    <row r="43" spans="5:9" ht="15.75" customHeight="1" x14ac:dyDescent="0.25">
      <c r="E43" s="55"/>
      <c r="F43" s="55"/>
      <c r="H43" s="264"/>
      <c r="I43" s="265"/>
    </row>
    <row r="44" spans="5:9" ht="15.75" customHeight="1" x14ac:dyDescent="0.25">
      <c r="E44" s="55"/>
      <c r="F44" s="55"/>
      <c r="H44" s="264"/>
      <c r="I44" s="265"/>
    </row>
    <row r="45" spans="5:9" ht="15.75" customHeight="1" x14ac:dyDescent="0.25">
      <c r="E45" s="55"/>
      <c r="F45" s="55"/>
      <c r="H45" s="264"/>
      <c r="I45" s="265"/>
    </row>
    <row r="46" spans="5:9" ht="15.75" customHeight="1" x14ac:dyDescent="0.25">
      <c r="E46" s="55"/>
      <c r="F46" s="55"/>
      <c r="H46" s="264"/>
      <c r="I46" s="265"/>
    </row>
    <row r="47" spans="5:9" ht="15.75" customHeight="1" x14ac:dyDescent="0.25">
      <c r="E47" s="55"/>
      <c r="F47" s="55"/>
      <c r="H47" s="264"/>
      <c r="I47" s="265"/>
    </row>
    <row r="48" spans="5:9" ht="15.75" customHeight="1" x14ac:dyDescent="0.25">
      <c r="E48" s="55"/>
      <c r="F48" s="55"/>
      <c r="H48" s="264"/>
      <c r="I48" s="265"/>
    </row>
    <row r="49" spans="5:9" ht="15.75" customHeight="1" x14ac:dyDescent="0.25">
      <c r="E49" s="55"/>
      <c r="F49" s="55"/>
      <c r="H49" s="264"/>
      <c r="I49" s="265"/>
    </row>
    <row r="50" spans="5:9" ht="15.75" customHeight="1" x14ac:dyDescent="0.25">
      <c r="E50" s="55"/>
      <c r="F50" s="55"/>
      <c r="H50" s="264"/>
      <c r="I50" s="265"/>
    </row>
    <row r="51" spans="5:9" ht="15.75" customHeight="1" x14ac:dyDescent="0.25">
      <c r="E51" s="55"/>
      <c r="F51" s="55"/>
      <c r="H51" s="264"/>
      <c r="I51" s="265"/>
    </row>
    <row r="52" spans="5:9" ht="15.75" customHeight="1" x14ac:dyDescent="0.25">
      <c r="E52" s="55"/>
      <c r="F52" s="55"/>
      <c r="H52" s="264"/>
      <c r="I52" s="265"/>
    </row>
    <row r="53" spans="5:9" ht="15.75" customHeight="1" x14ac:dyDescent="0.25">
      <c r="E53" s="55"/>
      <c r="F53" s="55"/>
      <c r="H53" s="264"/>
      <c r="I53" s="265"/>
    </row>
    <row r="54" spans="5:9" ht="15.75" customHeight="1" x14ac:dyDescent="0.25">
      <c r="E54" s="55"/>
      <c r="F54" s="55"/>
      <c r="H54" s="264"/>
      <c r="I54" s="265"/>
    </row>
    <row r="55" spans="5:9" ht="15.75" customHeight="1" x14ac:dyDescent="0.25">
      <c r="E55" s="55"/>
      <c r="F55" s="55"/>
      <c r="H55" s="264"/>
      <c r="I55" s="265"/>
    </row>
    <row r="56" spans="5:9" ht="15.75" customHeight="1" x14ac:dyDescent="0.25">
      <c r="E56" s="55"/>
      <c r="F56" s="55"/>
      <c r="H56" s="264"/>
      <c r="I56" s="265"/>
    </row>
    <row r="57" spans="5:9" ht="15.75" customHeight="1" x14ac:dyDescent="0.25">
      <c r="E57" s="55"/>
      <c r="F57" s="55"/>
      <c r="H57" s="264"/>
      <c r="I57" s="265"/>
    </row>
    <row r="58" spans="5:9" ht="15.75" customHeight="1" x14ac:dyDescent="0.25">
      <c r="E58" s="55"/>
      <c r="F58" s="55"/>
      <c r="H58" s="264"/>
      <c r="I58" s="265"/>
    </row>
    <row r="59" spans="5:9" ht="15.75" customHeight="1" x14ac:dyDescent="0.25">
      <c r="E59" s="55"/>
      <c r="F59" s="55"/>
      <c r="H59" s="264"/>
      <c r="I59" s="265"/>
    </row>
    <row r="60" spans="5:9" ht="15.75" customHeight="1" x14ac:dyDescent="0.25">
      <c r="E60" s="55"/>
      <c r="F60" s="55"/>
      <c r="H60" s="264"/>
      <c r="I60" s="265"/>
    </row>
    <row r="61" spans="5:9" ht="15.75" customHeight="1" x14ac:dyDescent="0.25">
      <c r="E61" s="55"/>
      <c r="F61" s="55"/>
      <c r="H61" s="264"/>
      <c r="I61" s="265"/>
    </row>
    <row r="62" spans="5:9" ht="15.75" customHeight="1" x14ac:dyDescent="0.25">
      <c r="E62" s="55"/>
      <c r="F62" s="55"/>
      <c r="H62" s="264"/>
      <c r="I62" s="265"/>
    </row>
    <row r="63" spans="5:9" ht="15.75" customHeight="1" x14ac:dyDescent="0.25">
      <c r="E63" s="55"/>
      <c r="F63" s="55"/>
      <c r="H63" s="264"/>
      <c r="I63" s="265"/>
    </row>
    <row r="64" spans="5:9" ht="15.75" customHeight="1" x14ac:dyDescent="0.25">
      <c r="E64" s="55"/>
      <c r="F64" s="55"/>
      <c r="H64" s="264"/>
      <c r="I64" s="265"/>
    </row>
    <row r="65" spans="5:9" ht="15.75" customHeight="1" x14ac:dyDescent="0.25">
      <c r="E65" s="55"/>
      <c r="F65" s="55"/>
      <c r="H65" s="264"/>
      <c r="I65" s="265"/>
    </row>
    <row r="66" spans="5:9" ht="15.75" customHeight="1" x14ac:dyDescent="0.25">
      <c r="E66" s="55"/>
      <c r="F66" s="55"/>
      <c r="H66" s="264"/>
      <c r="I66" s="265"/>
    </row>
    <row r="67" spans="5:9" ht="15.75" customHeight="1" x14ac:dyDescent="0.25">
      <c r="E67" s="55"/>
      <c r="F67" s="55"/>
      <c r="H67" s="264"/>
      <c r="I67" s="265"/>
    </row>
    <row r="68" spans="5:9" ht="15.75" customHeight="1" x14ac:dyDescent="0.25">
      <c r="E68" s="55"/>
      <c r="F68" s="55"/>
      <c r="H68" s="264"/>
      <c r="I68" s="265"/>
    </row>
    <row r="69" spans="5:9" ht="15.75" customHeight="1" x14ac:dyDescent="0.25">
      <c r="E69" s="55"/>
      <c r="F69" s="55"/>
      <c r="H69" s="264"/>
      <c r="I69" s="265"/>
    </row>
    <row r="70" spans="5:9" ht="15.75" customHeight="1" x14ac:dyDescent="0.25">
      <c r="E70" s="55"/>
      <c r="F70" s="55"/>
      <c r="H70" s="264"/>
      <c r="I70" s="265"/>
    </row>
    <row r="71" spans="5:9" ht="15.75" customHeight="1" x14ac:dyDescent="0.25">
      <c r="E71" s="55"/>
      <c r="F71" s="55"/>
      <c r="H71" s="264"/>
      <c r="I71" s="265"/>
    </row>
    <row r="72" spans="5:9" ht="15.75" customHeight="1" x14ac:dyDescent="0.25">
      <c r="E72" s="55"/>
      <c r="F72" s="55"/>
      <c r="H72" s="264"/>
      <c r="I72" s="265"/>
    </row>
    <row r="73" spans="5:9" ht="15.75" customHeight="1" x14ac:dyDescent="0.25">
      <c r="E73" s="55"/>
      <c r="F73" s="55"/>
      <c r="H73" s="264"/>
      <c r="I73" s="265"/>
    </row>
    <row r="74" spans="5:9" ht="15.75" customHeight="1" x14ac:dyDescent="0.25">
      <c r="E74" s="55"/>
      <c r="F74" s="55"/>
      <c r="H74" s="264"/>
      <c r="I74" s="265"/>
    </row>
    <row r="75" spans="5:9" ht="15.75" customHeight="1" x14ac:dyDescent="0.25">
      <c r="E75" s="55"/>
      <c r="F75" s="55"/>
      <c r="H75" s="264"/>
      <c r="I75" s="265"/>
    </row>
    <row r="76" spans="5:9" ht="15.75" customHeight="1" x14ac:dyDescent="0.25">
      <c r="E76" s="55"/>
      <c r="F76" s="55"/>
      <c r="H76" s="264"/>
      <c r="I76" s="265"/>
    </row>
    <row r="77" spans="5:9" ht="15.75" customHeight="1" x14ac:dyDescent="0.25">
      <c r="E77" s="55"/>
      <c r="F77" s="55"/>
      <c r="H77" s="264"/>
      <c r="I77" s="265"/>
    </row>
    <row r="78" spans="5:9" ht="15.75" customHeight="1" x14ac:dyDescent="0.25">
      <c r="E78" s="55"/>
      <c r="F78" s="55"/>
      <c r="H78" s="264"/>
      <c r="I78" s="265"/>
    </row>
    <row r="79" spans="5:9" ht="15.75" customHeight="1" x14ac:dyDescent="0.25">
      <c r="E79" s="55"/>
      <c r="F79" s="55"/>
      <c r="H79" s="264"/>
      <c r="I79" s="265"/>
    </row>
    <row r="80" spans="5:9" ht="15.75" customHeight="1" x14ac:dyDescent="0.25">
      <c r="E80" s="55"/>
      <c r="F80" s="55"/>
      <c r="H80" s="264"/>
      <c r="I80" s="265"/>
    </row>
    <row r="81" spans="5:9" ht="15.75" customHeight="1" x14ac:dyDescent="0.25">
      <c r="E81" s="55"/>
      <c r="F81" s="55"/>
      <c r="H81" s="264"/>
      <c r="I81" s="265"/>
    </row>
    <row r="82" spans="5:9" ht="15.75" customHeight="1" x14ac:dyDescent="0.25">
      <c r="E82" s="55"/>
      <c r="F82" s="55"/>
      <c r="H82" s="264"/>
      <c r="I82" s="265"/>
    </row>
    <row r="83" spans="5:9" ht="15.75" customHeight="1" x14ac:dyDescent="0.25">
      <c r="E83" s="55"/>
      <c r="F83" s="55"/>
      <c r="H83" s="264"/>
      <c r="I83" s="265"/>
    </row>
    <row r="84" spans="5:9" ht="15.75" customHeight="1" x14ac:dyDescent="0.25">
      <c r="E84" s="55"/>
      <c r="F84" s="55"/>
      <c r="H84" s="264"/>
      <c r="I84" s="265"/>
    </row>
    <row r="85" spans="5:9" ht="15.75" customHeight="1" x14ac:dyDescent="0.25">
      <c r="E85" s="55"/>
      <c r="F85" s="55"/>
      <c r="H85" s="264"/>
      <c r="I85" s="265"/>
    </row>
    <row r="86" spans="5:9" ht="15.75" customHeight="1" x14ac:dyDescent="0.25">
      <c r="E86" s="55"/>
      <c r="F86" s="55"/>
      <c r="H86" s="264"/>
      <c r="I86" s="265"/>
    </row>
    <row r="87" spans="5:9" ht="15.75" customHeight="1" x14ac:dyDescent="0.25">
      <c r="E87" s="55"/>
      <c r="F87" s="55"/>
      <c r="H87" s="264"/>
      <c r="I87" s="265"/>
    </row>
    <row r="88" spans="5:9" ht="15.75" customHeight="1" x14ac:dyDescent="0.25">
      <c r="E88" s="55"/>
      <c r="F88" s="55"/>
      <c r="H88" s="264"/>
      <c r="I88" s="265"/>
    </row>
    <row r="89" spans="5:9" ht="15.75" customHeight="1" x14ac:dyDescent="0.25">
      <c r="E89" s="55"/>
      <c r="F89" s="55"/>
      <c r="H89" s="264"/>
      <c r="I89" s="265"/>
    </row>
    <row r="90" spans="5:9" ht="15.75" customHeight="1" x14ac:dyDescent="0.25">
      <c r="E90" s="55"/>
      <c r="F90" s="55"/>
      <c r="H90" s="264"/>
      <c r="I90" s="265"/>
    </row>
    <row r="91" spans="5:9" ht="15.75" customHeight="1" x14ac:dyDescent="0.25">
      <c r="E91" s="55"/>
      <c r="F91" s="55"/>
      <c r="H91" s="264"/>
      <c r="I91" s="265"/>
    </row>
    <row r="92" spans="5:9" ht="15.75" customHeight="1" x14ac:dyDescent="0.25">
      <c r="E92" s="55"/>
      <c r="F92" s="55"/>
      <c r="H92" s="264"/>
      <c r="I92" s="265"/>
    </row>
    <row r="93" spans="5:9" ht="15.75" customHeight="1" x14ac:dyDescent="0.25">
      <c r="E93" s="55"/>
      <c r="F93" s="55"/>
      <c r="H93" s="264"/>
      <c r="I93" s="265"/>
    </row>
    <row r="94" spans="5:9" ht="15.75" customHeight="1" x14ac:dyDescent="0.25">
      <c r="E94" s="55"/>
      <c r="F94" s="55"/>
      <c r="H94" s="264"/>
      <c r="I94" s="265"/>
    </row>
    <row r="95" spans="5:9" ht="15.75" customHeight="1" x14ac:dyDescent="0.25">
      <c r="E95" s="55"/>
      <c r="F95" s="55"/>
      <c r="H95" s="264"/>
      <c r="I95" s="265"/>
    </row>
    <row r="96" spans="5:9" ht="15.75" customHeight="1" x14ac:dyDescent="0.25">
      <c r="E96" s="55"/>
      <c r="F96" s="55"/>
      <c r="H96" s="264"/>
      <c r="I96" s="265"/>
    </row>
    <row r="97" spans="5:9" ht="15.75" customHeight="1" x14ac:dyDescent="0.25">
      <c r="E97" s="55"/>
      <c r="F97" s="55"/>
      <c r="H97" s="264"/>
      <c r="I97" s="265"/>
    </row>
    <row r="98" spans="5:9" ht="15.75" customHeight="1" x14ac:dyDescent="0.25">
      <c r="E98" s="55"/>
      <c r="F98" s="55"/>
      <c r="H98" s="264"/>
      <c r="I98" s="265"/>
    </row>
    <row r="99" spans="5:9" ht="15.75" customHeight="1" x14ac:dyDescent="0.25">
      <c r="E99" s="55"/>
      <c r="F99" s="55"/>
      <c r="H99" s="264"/>
      <c r="I99" s="265"/>
    </row>
    <row r="100" spans="5:9" ht="15.75" customHeight="1" x14ac:dyDescent="0.25">
      <c r="E100" s="55"/>
      <c r="F100" s="55"/>
      <c r="H100" s="264"/>
      <c r="I100" s="265"/>
    </row>
    <row r="101" spans="5:9" ht="15.75" customHeight="1" x14ac:dyDescent="0.25">
      <c r="E101" s="55"/>
      <c r="F101" s="55"/>
      <c r="H101" s="264"/>
      <c r="I101" s="265"/>
    </row>
    <row r="102" spans="5:9" ht="15.75" customHeight="1" x14ac:dyDescent="0.25">
      <c r="E102" s="55"/>
      <c r="F102" s="55"/>
      <c r="H102" s="264"/>
      <c r="I102" s="265"/>
    </row>
    <row r="103" spans="5:9" ht="15.75" customHeight="1" x14ac:dyDescent="0.25">
      <c r="E103" s="55"/>
      <c r="F103" s="55"/>
      <c r="H103" s="264"/>
      <c r="I103" s="265"/>
    </row>
    <row r="104" spans="5:9" ht="15.75" customHeight="1" x14ac:dyDescent="0.25">
      <c r="E104" s="55"/>
      <c r="F104" s="55"/>
      <c r="H104" s="264"/>
      <c r="I104" s="265"/>
    </row>
    <row r="105" spans="5:9" ht="15.75" customHeight="1" x14ac:dyDescent="0.25">
      <c r="E105" s="55"/>
      <c r="F105" s="55"/>
      <c r="H105" s="264"/>
      <c r="I105" s="265"/>
    </row>
    <row r="106" spans="5:9" ht="15.75" customHeight="1" x14ac:dyDescent="0.25">
      <c r="E106" s="55"/>
      <c r="F106" s="55"/>
      <c r="H106" s="264"/>
      <c r="I106" s="265"/>
    </row>
    <row r="107" spans="5:9" ht="15.75" customHeight="1" x14ac:dyDescent="0.25">
      <c r="E107" s="55"/>
      <c r="F107" s="55"/>
      <c r="H107" s="264"/>
      <c r="I107" s="265"/>
    </row>
    <row r="108" spans="5:9" ht="15.75" customHeight="1" x14ac:dyDescent="0.25">
      <c r="E108" s="55"/>
      <c r="F108" s="55"/>
      <c r="H108" s="264"/>
      <c r="I108" s="265"/>
    </row>
    <row r="109" spans="5:9" ht="15.75" customHeight="1" x14ac:dyDescent="0.25">
      <c r="E109" s="55"/>
      <c r="F109" s="55"/>
      <c r="H109" s="264"/>
      <c r="I109" s="265"/>
    </row>
    <row r="110" spans="5:9" ht="15.75" customHeight="1" x14ac:dyDescent="0.25">
      <c r="E110" s="55"/>
      <c r="F110" s="55"/>
      <c r="H110" s="264"/>
      <c r="I110" s="265"/>
    </row>
    <row r="111" spans="5:9" ht="15.75" customHeight="1" x14ac:dyDescent="0.25">
      <c r="E111" s="55"/>
      <c r="F111" s="55"/>
      <c r="H111" s="264"/>
      <c r="I111" s="265"/>
    </row>
    <row r="112" spans="5:9" ht="15.75" customHeight="1" x14ac:dyDescent="0.25">
      <c r="E112" s="55"/>
      <c r="F112" s="55"/>
      <c r="H112" s="264"/>
      <c r="I112" s="265"/>
    </row>
    <row r="113" spans="5:9" ht="15.75" customHeight="1" x14ac:dyDescent="0.25">
      <c r="E113" s="55"/>
      <c r="F113" s="55"/>
      <c r="H113" s="264"/>
      <c r="I113" s="265"/>
    </row>
    <row r="114" spans="5:9" ht="15.75" customHeight="1" x14ac:dyDescent="0.25">
      <c r="E114" s="55"/>
      <c r="F114" s="55"/>
      <c r="H114" s="264"/>
      <c r="I114" s="265"/>
    </row>
    <row r="115" spans="5:9" ht="15.75" customHeight="1" x14ac:dyDescent="0.25">
      <c r="E115" s="55"/>
      <c r="F115" s="55"/>
      <c r="H115" s="264"/>
      <c r="I115" s="265"/>
    </row>
    <row r="116" spans="5:9" ht="15.75" customHeight="1" x14ac:dyDescent="0.25">
      <c r="E116" s="55"/>
      <c r="F116" s="55"/>
      <c r="H116" s="264"/>
      <c r="I116" s="265"/>
    </row>
    <row r="117" spans="5:9" ht="15.75" customHeight="1" x14ac:dyDescent="0.25">
      <c r="E117" s="55"/>
      <c r="F117" s="55"/>
      <c r="H117" s="264"/>
      <c r="I117" s="265"/>
    </row>
    <row r="118" spans="5:9" ht="15.75" customHeight="1" x14ac:dyDescent="0.25">
      <c r="E118" s="55"/>
      <c r="F118" s="55"/>
      <c r="H118" s="264"/>
      <c r="I118" s="265"/>
    </row>
    <row r="119" spans="5:9" ht="15.75" customHeight="1" x14ac:dyDescent="0.25">
      <c r="E119" s="55"/>
      <c r="F119" s="55"/>
      <c r="H119" s="264"/>
      <c r="I119" s="265"/>
    </row>
    <row r="120" spans="5:9" ht="15.75" customHeight="1" x14ac:dyDescent="0.25">
      <c r="E120" s="55"/>
      <c r="F120" s="55"/>
      <c r="H120" s="264"/>
      <c r="I120" s="265"/>
    </row>
    <row r="121" spans="5:9" ht="15.75" customHeight="1" x14ac:dyDescent="0.25">
      <c r="E121" s="55"/>
      <c r="F121" s="55"/>
      <c r="H121" s="264"/>
      <c r="I121" s="265"/>
    </row>
    <row r="122" spans="5:9" ht="15.75" customHeight="1" x14ac:dyDescent="0.25">
      <c r="E122" s="55"/>
      <c r="F122" s="55"/>
      <c r="H122" s="264"/>
      <c r="I122" s="265"/>
    </row>
    <row r="123" spans="5:9" ht="15.75" customHeight="1" x14ac:dyDescent="0.25">
      <c r="E123" s="55"/>
      <c r="F123" s="55"/>
      <c r="H123" s="264"/>
      <c r="I123" s="265"/>
    </row>
    <row r="124" spans="5:9" ht="15.75" customHeight="1" x14ac:dyDescent="0.25">
      <c r="E124" s="55"/>
      <c r="F124" s="55"/>
      <c r="H124" s="264"/>
      <c r="I124" s="265"/>
    </row>
    <row r="125" spans="5:9" ht="15.75" customHeight="1" x14ac:dyDescent="0.25">
      <c r="E125" s="55"/>
      <c r="F125" s="55"/>
      <c r="H125" s="264"/>
      <c r="I125" s="265"/>
    </row>
    <row r="126" spans="5:9" ht="15.75" customHeight="1" x14ac:dyDescent="0.25">
      <c r="E126" s="55"/>
      <c r="F126" s="55"/>
      <c r="H126" s="264"/>
      <c r="I126" s="265"/>
    </row>
    <row r="127" spans="5:9" ht="15.75" customHeight="1" x14ac:dyDescent="0.25">
      <c r="E127" s="55"/>
      <c r="F127" s="55"/>
      <c r="H127" s="264"/>
      <c r="I127" s="265"/>
    </row>
    <row r="128" spans="5:9" ht="15.75" customHeight="1" x14ac:dyDescent="0.25">
      <c r="E128" s="55"/>
      <c r="F128" s="55"/>
      <c r="H128" s="264"/>
      <c r="I128" s="265"/>
    </row>
    <row r="129" spans="5:9" ht="15.75" customHeight="1" x14ac:dyDescent="0.25">
      <c r="E129" s="55"/>
      <c r="F129" s="55"/>
      <c r="H129" s="264"/>
      <c r="I129" s="265"/>
    </row>
    <row r="130" spans="5:9" ht="15.75" customHeight="1" x14ac:dyDescent="0.25">
      <c r="E130" s="55"/>
      <c r="F130" s="55"/>
      <c r="H130" s="264"/>
      <c r="I130" s="265"/>
    </row>
    <row r="131" spans="5:9" ht="15.75" customHeight="1" x14ac:dyDescent="0.25">
      <c r="E131" s="55"/>
      <c r="F131" s="55"/>
      <c r="H131" s="264"/>
      <c r="I131" s="265"/>
    </row>
    <row r="132" spans="5:9" ht="15.75" customHeight="1" x14ac:dyDescent="0.25">
      <c r="E132" s="55"/>
      <c r="F132" s="55"/>
      <c r="H132" s="264"/>
      <c r="I132" s="265"/>
    </row>
    <row r="133" spans="5:9" ht="15.75" customHeight="1" x14ac:dyDescent="0.25">
      <c r="E133" s="55"/>
      <c r="F133" s="55"/>
      <c r="H133" s="264"/>
      <c r="I133" s="265"/>
    </row>
    <row r="134" spans="5:9" ht="15.75" customHeight="1" x14ac:dyDescent="0.25">
      <c r="E134" s="55"/>
      <c r="F134" s="55"/>
      <c r="H134" s="264"/>
      <c r="I134" s="265"/>
    </row>
    <row r="135" spans="5:9" ht="15.75" customHeight="1" x14ac:dyDescent="0.25">
      <c r="E135" s="55"/>
      <c r="F135" s="55"/>
      <c r="H135" s="264"/>
      <c r="I135" s="265"/>
    </row>
    <row r="136" spans="5:9" ht="15.75" customHeight="1" x14ac:dyDescent="0.25">
      <c r="E136" s="55"/>
      <c r="F136" s="55"/>
      <c r="H136" s="264"/>
      <c r="I136" s="265"/>
    </row>
    <row r="137" spans="5:9" ht="15.75" customHeight="1" x14ac:dyDescent="0.25">
      <c r="E137" s="55"/>
      <c r="F137" s="55"/>
      <c r="H137" s="264"/>
      <c r="I137" s="265"/>
    </row>
    <row r="138" spans="5:9" ht="15.75" customHeight="1" x14ac:dyDescent="0.25">
      <c r="E138" s="55"/>
      <c r="F138" s="55"/>
      <c r="H138" s="264"/>
      <c r="I138" s="265"/>
    </row>
    <row r="139" spans="5:9" ht="15.75" customHeight="1" x14ac:dyDescent="0.25">
      <c r="E139" s="55"/>
      <c r="F139" s="55"/>
      <c r="H139" s="264"/>
      <c r="I139" s="265"/>
    </row>
    <row r="140" spans="5:9" ht="15.75" customHeight="1" x14ac:dyDescent="0.25">
      <c r="E140" s="55"/>
      <c r="F140" s="55"/>
      <c r="H140" s="264"/>
      <c r="I140" s="265"/>
    </row>
    <row r="141" spans="5:9" ht="15.75" customHeight="1" x14ac:dyDescent="0.25">
      <c r="E141" s="55"/>
      <c r="F141" s="55"/>
      <c r="H141" s="264"/>
      <c r="I141" s="265"/>
    </row>
    <row r="142" spans="5:9" ht="15.75" customHeight="1" x14ac:dyDescent="0.25">
      <c r="E142" s="55"/>
      <c r="F142" s="55"/>
      <c r="H142" s="264"/>
      <c r="I142" s="265"/>
    </row>
    <row r="143" spans="5:9" ht="15.75" customHeight="1" x14ac:dyDescent="0.25">
      <c r="E143" s="55"/>
      <c r="F143" s="55"/>
      <c r="H143" s="264"/>
      <c r="I143" s="265"/>
    </row>
    <row r="144" spans="5:9" ht="15.75" customHeight="1" x14ac:dyDescent="0.25">
      <c r="E144" s="55"/>
      <c r="F144" s="55"/>
      <c r="H144" s="264"/>
      <c r="I144" s="265"/>
    </row>
    <row r="145" spans="5:9" ht="15.75" customHeight="1" x14ac:dyDescent="0.25">
      <c r="E145" s="55"/>
      <c r="F145" s="55"/>
      <c r="H145" s="264"/>
      <c r="I145" s="265"/>
    </row>
    <row r="146" spans="5:9" ht="15.75" customHeight="1" x14ac:dyDescent="0.25">
      <c r="E146" s="55"/>
      <c r="F146" s="55"/>
      <c r="H146" s="264"/>
      <c r="I146" s="265"/>
    </row>
    <row r="147" spans="5:9" ht="15.75" customHeight="1" x14ac:dyDescent="0.25">
      <c r="E147" s="55"/>
      <c r="F147" s="55"/>
      <c r="H147" s="264"/>
      <c r="I147" s="265"/>
    </row>
    <row r="148" spans="5:9" ht="15.75" customHeight="1" x14ac:dyDescent="0.25">
      <c r="E148" s="55"/>
      <c r="F148" s="55"/>
      <c r="H148" s="264"/>
      <c r="I148" s="265"/>
    </row>
    <row r="149" spans="5:9" ht="15.75" customHeight="1" x14ac:dyDescent="0.25">
      <c r="E149" s="55"/>
      <c r="F149" s="55"/>
      <c r="H149" s="264"/>
      <c r="I149" s="265"/>
    </row>
    <row r="150" spans="5:9" ht="15.75" customHeight="1" x14ac:dyDescent="0.25">
      <c r="E150" s="55"/>
      <c r="F150" s="55"/>
      <c r="H150" s="264"/>
      <c r="I150" s="265"/>
    </row>
    <row r="151" spans="5:9" ht="15.75" customHeight="1" x14ac:dyDescent="0.25">
      <c r="E151" s="55"/>
      <c r="F151" s="55"/>
      <c r="H151" s="264"/>
      <c r="I151" s="265"/>
    </row>
    <row r="152" spans="5:9" ht="15.75" customHeight="1" x14ac:dyDescent="0.25">
      <c r="E152" s="55"/>
      <c r="F152" s="55"/>
      <c r="H152" s="264"/>
      <c r="I152" s="265"/>
    </row>
    <row r="153" spans="5:9" ht="15.75" customHeight="1" x14ac:dyDescent="0.25">
      <c r="E153" s="55"/>
      <c r="F153" s="55"/>
      <c r="H153" s="264"/>
      <c r="I153" s="265"/>
    </row>
    <row r="154" spans="5:9" ht="15.75" customHeight="1" x14ac:dyDescent="0.25">
      <c r="E154" s="55"/>
      <c r="F154" s="55"/>
      <c r="H154" s="264"/>
      <c r="I154" s="265"/>
    </row>
    <row r="155" spans="5:9" ht="15.75" customHeight="1" x14ac:dyDescent="0.25">
      <c r="E155" s="55"/>
      <c r="F155" s="55"/>
      <c r="H155" s="264"/>
      <c r="I155" s="265"/>
    </row>
    <row r="156" spans="5:9" ht="15.75" customHeight="1" x14ac:dyDescent="0.25">
      <c r="E156" s="55"/>
      <c r="F156" s="55"/>
      <c r="H156" s="264"/>
      <c r="I156" s="265"/>
    </row>
    <row r="157" spans="5:9" ht="15.75" customHeight="1" x14ac:dyDescent="0.25">
      <c r="E157" s="55"/>
      <c r="F157" s="55"/>
      <c r="H157" s="264"/>
      <c r="I157" s="265"/>
    </row>
    <row r="158" spans="5:9" ht="15.75" customHeight="1" x14ac:dyDescent="0.25">
      <c r="E158" s="55"/>
      <c r="F158" s="55"/>
      <c r="H158" s="264"/>
      <c r="I158" s="265"/>
    </row>
    <row r="159" spans="5:9" ht="15.75" customHeight="1" x14ac:dyDescent="0.25">
      <c r="E159" s="55"/>
      <c r="F159" s="55"/>
      <c r="H159" s="264"/>
      <c r="I159" s="265"/>
    </row>
    <row r="160" spans="5:9" ht="15.75" customHeight="1" x14ac:dyDescent="0.25">
      <c r="E160" s="55"/>
      <c r="F160" s="55"/>
      <c r="H160" s="264"/>
      <c r="I160" s="265"/>
    </row>
    <row r="161" spans="5:9" ht="15.75" customHeight="1" x14ac:dyDescent="0.25">
      <c r="E161" s="55"/>
      <c r="F161" s="55"/>
      <c r="H161" s="264"/>
      <c r="I161" s="265"/>
    </row>
    <row r="162" spans="5:9" ht="15.75" customHeight="1" x14ac:dyDescent="0.25">
      <c r="E162" s="55"/>
      <c r="F162" s="55"/>
      <c r="H162" s="264"/>
      <c r="I162" s="265"/>
    </row>
    <row r="163" spans="5:9" ht="15.75" customHeight="1" x14ac:dyDescent="0.25">
      <c r="E163" s="55"/>
      <c r="F163" s="55"/>
      <c r="H163" s="264"/>
      <c r="I163" s="265"/>
    </row>
    <row r="164" spans="5:9" ht="15.75" customHeight="1" x14ac:dyDescent="0.25">
      <c r="E164" s="55"/>
      <c r="F164" s="55"/>
      <c r="H164" s="264"/>
      <c r="I164" s="265"/>
    </row>
    <row r="165" spans="5:9" ht="15.75" customHeight="1" x14ac:dyDescent="0.25">
      <c r="E165" s="55"/>
      <c r="F165" s="55"/>
      <c r="H165" s="264"/>
      <c r="I165" s="265"/>
    </row>
    <row r="166" spans="5:9" ht="15.75" customHeight="1" x14ac:dyDescent="0.25">
      <c r="E166" s="55"/>
      <c r="F166" s="55"/>
      <c r="H166" s="264"/>
      <c r="I166" s="265"/>
    </row>
    <row r="167" spans="5:9" ht="15.75" customHeight="1" x14ac:dyDescent="0.25">
      <c r="E167" s="55"/>
      <c r="F167" s="55"/>
      <c r="H167" s="264"/>
      <c r="I167" s="265"/>
    </row>
    <row r="168" spans="5:9" ht="15.75" customHeight="1" x14ac:dyDescent="0.25">
      <c r="E168" s="55"/>
      <c r="F168" s="55"/>
      <c r="H168" s="264"/>
      <c r="I168" s="265"/>
    </row>
    <row r="169" spans="5:9" ht="15.75" customHeight="1" x14ac:dyDescent="0.25">
      <c r="E169" s="55"/>
      <c r="F169" s="55"/>
      <c r="H169" s="264"/>
      <c r="I169" s="265"/>
    </row>
    <row r="170" spans="5:9" ht="15.75" customHeight="1" x14ac:dyDescent="0.25">
      <c r="E170" s="55"/>
      <c r="F170" s="55"/>
      <c r="H170" s="264"/>
      <c r="I170" s="265"/>
    </row>
    <row r="171" spans="5:9" ht="15.75" customHeight="1" x14ac:dyDescent="0.25">
      <c r="E171" s="55"/>
      <c r="F171" s="55"/>
      <c r="H171" s="264"/>
      <c r="I171" s="265"/>
    </row>
    <row r="172" spans="5:9" ht="15.75" customHeight="1" x14ac:dyDescent="0.25">
      <c r="E172" s="55"/>
      <c r="F172" s="55"/>
      <c r="H172" s="264"/>
      <c r="I172" s="265"/>
    </row>
    <row r="173" spans="5:9" ht="15.75" customHeight="1" x14ac:dyDescent="0.25">
      <c r="E173" s="55"/>
      <c r="F173" s="55"/>
      <c r="H173" s="264"/>
      <c r="I173" s="265"/>
    </row>
    <row r="174" spans="5:9" ht="15.75" customHeight="1" x14ac:dyDescent="0.25">
      <c r="E174" s="55"/>
      <c r="F174" s="55"/>
      <c r="H174" s="264"/>
      <c r="I174" s="265"/>
    </row>
    <row r="175" spans="5:9" ht="15.75" customHeight="1" x14ac:dyDescent="0.25">
      <c r="E175" s="55"/>
      <c r="F175" s="55"/>
      <c r="H175" s="264"/>
      <c r="I175" s="265"/>
    </row>
    <row r="176" spans="5:9" ht="15.75" customHeight="1" x14ac:dyDescent="0.25">
      <c r="E176" s="55"/>
      <c r="F176" s="55"/>
      <c r="H176" s="264"/>
      <c r="I176" s="265"/>
    </row>
    <row r="177" spans="5:9" ht="15.75" customHeight="1" x14ac:dyDescent="0.25">
      <c r="E177" s="55"/>
      <c r="F177" s="55"/>
      <c r="H177" s="264"/>
      <c r="I177" s="265"/>
    </row>
    <row r="178" spans="5:9" ht="15.75" customHeight="1" x14ac:dyDescent="0.25">
      <c r="E178" s="55"/>
      <c r="F178" s="55"/>
      <c r="H178" s="264"/>
      <c r="I178" s="265"/>
    </row>
    <row r="179" spans="5:9" ht="15.75" customHeight="1" x14ac:dyDescent="0.25">
      <c r="E179" s="55"/>
      <c r="F179" s="55"/>
      <c r="H179" s="264"/>
      <c r="I179" s="265"/>
    </row>
    <row r="180" spans="5:9" ht="15.75" customHeight="1" x14ac:dyDescent="0.25">
      <c r="E180" s="55"/>
      <c r="F180" s="55"/>
      <c r="H180" s="264"/>
      <c r="I180" s="265"/>
    </row>
    <row r="181" spans="5:9" ht="15.75" customHeight="1" x14ac:dyDescent="0.25">
      <c r="E181" s="55"/>
      <c r="F181" s="55"/>
      <c r="H181" s="264"/>
      <c r="I181" s="265"/>
    </row>
    <row r="182" spans="5:9" ht="15.75" customHeight="1" x14ac:dyDescent="0.25">
      <c r="E182" s="55"/>
      <c r="F182" s="55"/>
      <c r="H182" s="264"/>
      <c r="I182" s="265"/>
    </row>
    <row r="183" spans="5:9" ht="15.75" customHeight="1" x14ac:dyDescent="0.25">
      <c r="E183" s="55"/>
      <c r="F183" s="55"/>
      <c r="H183" s="264"/>
      <c r="I183" s="265"/>
    </row>
    <row r="184" spans="5:9" ht="15.75" customHeight="1" x14ac:dyDescent="0.25">
      <c r="E184" s="55"/>
      <c r="F184" s="55"/>
      <c r="H184" s="264"/>
      <c r="I184" s="265"/>
    </row>
    <row r="185" spans="5:9" ht="15.75" customHeight="1" x14ac:dyDescent="0.25">
      <c r="E185" s="55"/>
      <c r="F185" s="55"/>
      <c r="H185" s="264"/>
      <c r="I185" s="265"/>
    </row>
    <row r="186" spans="5:9" ht="15.75" customHeight="1" x14ac:dyDescent="0.25">
      <c r="E186" s="55"/>
      <c r="F186" s="55"/>
      <c r="H186" s="264"/>
      <c r="I186" s="265"/>
    </row>
    <row r="187" spans="5:9" ht="15.75" customHeight="1" x14ac:dyDescent="0.25">
      <c r="E187" s="55"/>
      <c r="F187" s="55"/>
      <c r="H187" s="264"/>
      <c r="I187" s="265"/>
    </row>
    <row r="188" spans="5:9" ht="15.75" customHeight="1" x14ac:dyDescent="0.25">
      <c r="E188" s="55"/>
      <c r="F188" s="55"/>
      <c r="H188" s="264"/>
      <c r="I188" s="265"/>
    </row>
    <row r="189" spans="5:9" ht="15.75" customHeight="1" x14ac:dyDescent="0.25">
      <c r="E189" s="55"/>
      <c r="F189" s="55"/>
      <c r="H189" s="264"/>
      <c r="I189" s="265"/>
    </row>
    <row r="190" spans="5:9" ht="15.75" customHeight="1" x14ac:dyDescent="0.25">
      <c r="E190" s="55"/>
      <c r="F190" s="55"/>
      <c r="H190" s="264"/>
      <c r="I190" s="265"/>
    </row>
    <row r="191" spans="5:9" ht="15.75" customHeight="1" x14ac:dyDescent="0.25">
      <c r="E191" s="55"/>
      <c r="F191" s="55"/>
      <c r="H191" s="264"/>
      <c r="I191" s="265"/>
    </row>
    <row r="192" spans="5:9" ht="15.75" customHeight="1" x14ac:dyDescent="0.25">
      <c r="E192" s="55"/>
      <c r="F192" s="55"/>
      <c r="H192" s="264"/>
      <c r="I192" s="265"/>
    </row>
    <row r="193" spans="5:9" ht="15.75" customHeight="1" x14ac:dyDescent="0.25">
      <c r="E193" s="55"/>
      <c r="F193" s="55"/>
      <c r="H193" s="264"/>
      <c r="I193" s="265"/>
    </row>
    <row r="194" spans="5:9" ht="15.75" customHeight="1" x14ac:dyDescent="0.25">
      <c r="E194" s="55"/>
      <c r="F194" s="55"/>
      <c r="H194" s="264"/>
      <c r="I194" s="265"/>
    </row>
    <row r="195" spans="5:9" ht="15.75" customHeight="1" x14ac:dyDescent="0.25">
      <c r="E195" s="55"/>
      <c r="F195" s="55"/>
      <c r="H195" s="264"/>
      <c r="I195" s="265"/>
    </row>
    <row r="196" spans="5:9" ht="15.75" customHeight="1" x14ac:dyDescent="0.25">
      <c r="E196" s="55"/>
      <c r="F196" s="55"/>
      <c r="H196" s="264"/>
      <c r="I196" s="265"/>
    </row>
    <row r="197" spans="5:9" ht="15.75" customHeight="1" x14ac:dyDescent="0.25">
      <c r="E197" s="55"/>
      <c r="F197" s="55"/>
      <c r="H197" s="264"/>
      <c r="I197" s="265"/>
    </row>
    <row r="198" spans="5:9" ht="15.75" customHeight="1" x14ac:dyDescent="0.25">
      <c r="E198" s="55"/>
      <c r="F198" s="55"/>
      <c r="H198" s="264"/>
      <c r="I198" s="265"/>
    </row>
    <row r="199" spans="5:9" ht="15.75" customHeight="1" x14ac:dyDescent="0.25">
      <c r="E199" s="55"/>
      <c r="F199" s="55"/>
      <c r="H199" s="264"/>
      <c r="I199" s="265"/>
    </row>
    <row r="200" spans="5:9" ht="15.75" customHeight="1" x14ac:dyDescent="0.25">
      <c r="E200" s="55"/>
      <c r="F200" s="55"/>
      <c r="H200" s="264"/>
      <c r="I200" s="265"/>
    </row>
    <row r="201" spans="5:9" ht="15.75" customHeight="1" x14ac:dyDescent="0.25">
      <c r="E201" s="55"/>
      <c r="F201" s="55"/>
      <c r="H201" s="264"/>
      <c r="I201" s="265"/>
    </row>
    <row r="202" spans="5:9" ht="15.75" customHeight="1" x14ac:dyDescent="0.25">
      <c r="E202" s="55"/>
      <c r="F202" s="55"/>
      <c r="H202" s="264"/>
      <c r="I202" s="265"/>
    </row>
    <row r="203" spans="5:9" ht="15.75" customHeight="1" x14ac:dyDescent="0.25">
      <c r="E203" s="55"/>
      <c r="F203" s="55"/>
      <c r="H203" s="264"/>
      <c r="I203" s="265"/>
    </row>
    <row r="204" spans="5:9" ht="15.75" customHeight="1" x14ac:dyDescent="0.25">
      <c r="E204" s="55"/>
      <c r="F204" s="55"/>
      <c r="H204" s="264"/>
      <c r="I204" s="265"/>
    </row>
    <row r="205" spans="5:9" ht="15.75" customHeight="1" x14ac:dyDescent="0.25">
      <c r="E205" s="55"/>
      <c r="F205" s="55"/>
      <c r="H205" s="264"/>
      <c r="I205" s="265"/>
    </row>
    <row r="206" spans="5:9" ht="15.75" customHeight="1" x14ac:dyDescent="0.25">
      <c r="E206" s="55"/>
      <c r="F206" s="55"/>
      <c r="H206" s="264"/>
      <c r="I206" s="265"/>
    </row>
    <row r="207" spans="5:9" ht="15.75" customHeight="1" x14ac:dyDescent="0.25">
      <c r="E207" s="55"/>
      <c r="F207" s="55"/>
      <c r="H207" s="264"/>
      <c r="I207" s="265"/>
    </row>
    <row r="208" spans="5:9" ht="15.75" customHeight="1" x14ac:dyDescent="0.25">
      <c r="E208" s="55"/>
      <c r="F208" s="55"/>
      <c r="H208" s="264"/>
      <c r="I208" s="265"/>
    </row>
    <row r="209" spans="5:9" ht="15.75" customHeight="1" x14ac:dyDescent="0.25">
      <c r="E209" s="55"/>
      <c r="F209" s="55"/>
      <c r="H209" s="264"/>
      <c r="I209" s="265"/>
    </row>
    <row r="210" spans="5:9" ht="15.75" customHeight="1" x14ac:dyDescent="0.25">
      <c r="E210" s="55"/>
      <c r="F210" s="55"/>
      <c r="H210" s="264"/>
      <c r="I210" s="265"/>
    </row>
    <row r="211" spans="5:9" ht="15.75" customHeight="1" x14ac:dyDescent="0.25">
      <c r="E211" s="55"/>
      <c r="F211" s="55"/>
      <c r="H211" s="264"/>
      <c r="I211" s="265"/>
    </row>
    <row r="212" spans="5:9" ht="15.75" customHeight="1" x14ac:dyDescent="0.25">
      <c r="E212" s="55"/>
      <c r="F212" s="55"/>
      <c r="H212" s="264"/>
      <c r="I212" s="265"/>
    </row>
    <row r="213" spans="5:9" ht="15.75" customHeight="1" x14ac:dyDescent="0.25">
      <c r="E213" s="55"/>
      <c r="F213" s="55"/>
      <c r="H213" s="264"/>
      <c r="I213" s="265"/>
    </row>
    <row r="214" spans="5:9" ht="15.75" customHeight="1" x14ac:dyDescent="0.25">
      <c r="E214" s="55"/>
      <c r="F214" s="55"/>
      <c r="H214" s="264"/>
      <c r="I214" s="265"/>
    </row>
    <row r="215" spans="5:9" ht="15.75" customHeight="1" x14ac:dyDescent="0.25">
      <c r="E215" s="55"/>
      <c r="F215" s="55"/>
      <c r="H215" s="264"/>
      <c r="I215" s="265"/>
    </row>
    <row r="216" spans="5:9" ht="15.75" customHeight="1" x14ac:dyDescent="0.25">
      <c r="E216" s="55"/>
      <c r="F216" s="55"/>
      <c r="H216" s="264"/>
      <c r="I216" s="265"/>
    </row>
    <row r="217" spans="5:9" ht="15.75" customHeight="1" x14ac:dyDescent="0.25">
      <c r="E217" s="55"/>
      <c r="F217" s="55"/>
      <c r="H217" s="264"/>
      <c r="I217" s="265"/>
    </row>
    <row r="218" spans="5:9" ht="15.75" customHeight="1" x14ac:dyDescent="0.25">
      <c r="E218" s="55"/>
      <c r="F218" s="55"/>
      <c r="H218" s="264"/>
      <c r="I218" s="265"/>
    </row>
    <row r="219" spans="5:9" ht="15.75" customHeight="1" x14ac:dyDescent="0.25">
      <c r="E219" s="55"/>
      <c r="F219" s="55"/>
      <c r="H219" s="264"/>
      <c r="I219" s="265"/>
    </row>
    <row r="220" spans="5:9" ht="15.75" customHeight="1" x14ac:dyDescent="0.25">
      <c r="E220" s="55"/>
      <c r="F220" s="55"/>
      <c r="H220" s="264"/>
      <c r="I220" s="265"/>
    </row>
    <row r="221" spans="5:9" ht="15.75" customHeight="1" x14ac:dyDescent="0.25">
      <c r="E221" s="55"/>
      <c r="F221" s="55"/>
      <c r="H221" s="264"/>
      <c r="I221" s="265"/>
    </row>
    <row r="222" spans="5:9" ht="15.75" customHeight="1" x14ac:dyDescent="0.25">
      <c r="E222" s="55"/>
      <c r="F222" s="55"/>
      <c r="H222" s="264"/>
      <c r="I222" s="265"/>
    </row>
    <row r="223" spans="5:9" ht="15.75" customHeight="1" x14ac:dyDescent="0.25">
      <c r="H223" s="262"/>
    </row>
    <row r="224" spans="5:9"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4700-000000000000}"/>
  </hyperlinks>
  <pageMargins left="0.7" right="0.7" top="0.75" bottom="0.75" header="0" footer="0"/>
  <pageSetup paperSize="9" fitToWidth="0" fitToHeight="0"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Z999"/>
  <sheetViews>
    <sheetView workbookViewId="0">
      <selection activeCell="J2" sqref="J2"/>
    </sheetView>
  </sheetViews>
  <sheetFormatPr defaultColWidth="14" defaultRowHeight="15" customHeight="1" x14ac:dyDescent="0.25"/>
  <cols>
    <col min="1" max="1" width="11.5703125" customWidth="1"/>
    <col min="2" max="2" width="28.5703125" customWidth="1"/>
    <col min="3" max="3" width="14" customWidth="1"/>
    <col min="4" max="4" width="19.140625" customWidth="1"/>
    <col min="5" max="5" width="11.85546875" customWidth="1"/>
    <col min="6" max="6" width="14.5703125" customWidth="1"/>
    <col min="7" max="7" width="18.7109375" customWidth="1"/>
    <col min="8" max="8" width="17.5703125" style="749" customWidth="1"/>
    <col min="9" max="9" width="19.85546875" customWidth="1"/>
    <col min="10" max="10" width="13.7109375" customWidth="1"/>
    <col min="11" max="26" width="8.7109375" customWidth="1"/>
  </cols>
  <sheetData>
    <row r="1" spans="1:26" x14ac:dyDescent="0.25">
      <c r="A1" s="301"/>
      <c r="B1" s="296"/>
      <c r="C1" s="296"/>
      <c r="D1" s="296"/>
      <c r="E1" s="296"/>
      <c r="F1" s="451"/>
      <c r="G1" s="296"/>
      <c r="H1" s="687"/>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680"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7" t="s">
        <v>200</v>
      </c>
      <c r="C3" s="269" t="s">
        <v>201</v>
      </c>
      <c r="D3" s="270">
        <f>VLOOKUP(C3,'TỔNG HỢP'!$C$4:$P$84,3,0)</f>
        <v>60000000</v>
      </c>
      <c r="E3" s="271"/>
      <c r="F3" s="272">
        <f>SUM(F4:F888)</f>
        <v>46959166.666666664</v>
      </c>
      <c r="G3" s="270">
        <f>D3-F3</f>
        <v>13040833.333333336</v>
      </c>
      <c r="H3" s="685"/>
      <c r="I3" s="267"/>
      <c r="J3" s="274"/>
      <c r="K3" s="274"/>
      <c r="L3" s="274"/>
      <c r="M3" s="274"/>
      <c r="N3" s="274"/>
      <c r="O3" s="274"/>
      <c r="P3" s="274"/>
      <c r="Q3" s="274"/>
      <c r="R3" s="274"/>
      <c r="S3" s="274"/>
      <c r="T3" s="274"/>
      <c r="U3" s="274"/>
      <c r="V3" s="274"/>
      <c r="W3" s="274"/>
      <c r="X3" s="274"/>
      <c r="Y3" s="274"/>
      <c r="Z3" s="274"/>
    </row>
    <row r="4" spans="1:26" ht="16.5" x14ac:dyDescent="0.25">
      <c r="A4" s="242"/>
      <c r="B4" s="243" t="s">
        <v>1619</v>
      </c>
      <c r="C4" s="260"/>
      <c r="D4" s="244"/>
      <c r="E4" s="275"/>
      <c r="F4" s="275">
        <f>960000/1.08</f>
        <v>888888.88888888888</v>
      </c>
      <c r="G4" s="243"/>
      <c r="H4" s="686">
        <v>46146</v>
      </c>
      <c r="I4" s="242" t="s">
        <v>539</v>
      </c>
      <c r="J4" s="243"/>
      <c r="K4" s="243"/>
      <c r="L4" s="243"/>
      <c r="M4" s="243"/>
      <c r="N4" s="243"/>
      <c r="O4" s="243"/>
      <c r="P4" s="243"/>
      <c r="Q4" s="243"/>
      <c r="R4" s="243"/>
      <c r="S4" s="243"/>
      <c r="T4" s="243"/>
      <c r="U4" s="243"/>
      <c r="V4" s="243"/>
      <c r="W4" s="243"/>
      <c r="X4" s="243"/>
      <c r="Y4" s="243"/>
      <c r="Z4" s="243"/>
    </row>
    <row r="5" spans="1:26" ht="16.5" x14ac:dyDescent="0.25">
      <c r="A5" s="242"/>
      <c r="B5" s="243" t="s">
        <v>1429</v>
      </c>
      <c r="C5" s="260"/>
      <c r="D5" s="244"/>
      <c r="E5" s="275"/>
      <c r="F5" s="275">
        <f>29674800/1.08</f>
        <v>27476666.666666664</v>
      </c>
      <c r="G5" s="243"/>
      <c r="H5" s="686">
        <v>46112</v>
      </c>
      <c r="I5" s="242" t="s">
        <v>548</v>
      </c>
      <c r="J5" s="243"/>
      <c r="K5" s="243"/>
      <c r="L5" s="243"/>
      <c r="M5" s="243"/>
      <c r="N5" s="243"/>
      <c r="O5" s="243"/>
      <c r="P5" s="243"/>
      <c r="Q5" s="243"/>
      <c r="R5" s="243"/>
      <c r="S5" s="243"/>
      <c r="T5" s="243"/>
      <c r="U5" s="243"/>
      <c r="V5" s="243"/>
      <c r="W5" s="243"/>
      <c r="X5" s="243"/>
      <c r="Y5" s="243"/>
      <c r="Z5" s="243"/>
    </row>
    <row r="6" spans="1:26" ht="16.5" x14ac:dyDescent="0.25">
      <c r="A6" s="242"/>
      <c r="B6" s="243" t="s">
        <v>1768</v>
      </c>
      <c r="C6" s="260"/>
      <c r="D6" s="244"/>
      <c r="E6" s="275"/>
      <c r="F6" s="275">
        <v>3400000</v>
      </c>
      <c r="G6" s="243"/>
      <c r="H6" s="686">
        <v>46269</v>
      </c>
      <c r="I6" s="242" t="s">
        <v>439</v>
      </c>
      <c r="J6" s="243"/>
      <c r="K6" s="243"/>
      <c r="L6" s="243"/>
      <c r="M6" s="243"/>
      <c r="N6" s="243"/>
      <c r="O6" s="243"/>
      <c r="P6" s="243"/>
      <c r="Q6" s="243"/>
      <c r="R6" s="243"/>
      <c r="S6" s="243"/>
      <c r="T6" s="243"/>
      <c r="U6" s="243"/>
      <c r="V6" s="243"/>
      <c r="W6" s="243"/>
      <c r="X6" s="243"/>
      <c r="Y6" s="243"/>
      <c r="Z6" s="243"/>
    </row>
    <row r="7" spans="1:26" ht="16.5" x14ac:dyDescent="0.25">
      <c r="A7" s="242"/>
      <c r="B7" s="243" t="s">
        <v>1431</v>
      </c>
      <c r="C7" s="260"/>
      <c r="D7" s="244"/>
      <c r="E7" s="275"/>
      <c r="F7" s="275">
        <f>16409100/1.08</f>
        <v>15193611.11111111</v>
      </c>
      <c r="G7" s="243"/>
      <c r="H7" s="686">
        <v>46289</v>
      </c>
      <c r="I7" s="242" t="s">
        <v>439</v>
      </c>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68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68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68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68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68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E15" s="275"/>
      <c r="F15" s="275"/>
      <c r="G15" s="243"/>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t="s">
        <v>1429</v>
      </c>
      <c r="C16" s="260"/>
      <c r="D16" s="244"/>
      <c r="E16" s="275">
        <v>18049200</v>
      </c>
      <c r="F16" s="275"/>
      <c r="G16" s="243"/>
      <c r="H16" s="686">
        <v>45741</v>
      </c>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t="s">
        <v>1430</v>
      </c>
      <c r="C17" s="260"/>
      <c r="D17" s="244"/>
      <c r="E17" s="275">
        <f>28486400-(1380000+10275000+190000+210000)</f>
        <v>16431400</v>
      </c>
      <c r="F17" s="275"/>
      <c r="G17" s="243"/>
      <c r="H17" s="686">
        <v>45834</v>
      </c>
      <c r="I17" s="242" t="s">
        <v>439</v>
      </c>
      <c r="J17" s="243"/>
      <c r="K17" s="243"/>
      <c r="L17" s="243"/>
      <c r="M17" s="243"/>
      <c r="N17" s="243"/>
      <c r="O17" s="243"/>
      <c r="P17" s="243"/>
      <c r="Q17" s="243"/>
      <c r="R17" s="243"/>
      <c r="S17" s="243"/>
      <c r="T17" s="243"/>
      <c r="U17" s="243"/>
      <c r="V17" s="243"/>
      <c r="W17" s="243"/>
      <c r="X17" s="243"/>
      <c r="Y17" s="243"/>
      <c r="Z17" s="243"/>
    </row>
    <row r="18" spans="1:26" ht="16.5" x14ac:dyDescent="0.25">
      <c r="A18" s="242"/>
      <c r="B18" s="243" t="s">
        <v>1431</v>
      </c>
      <c r="C18" s="260"/>
      <c r="D18" s="244"/>
      <c r="E18" s="275">
        <v>16361800</v>
      </c>
      <c r="F18" s="275"/>
      <c r="G18" s="243"/>
      <c r="H18" s="686">
        <v>45925</v>
      </c>
      <c r="I18" s="242" t="s">
        <v>439</v>
      </c>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686"/>
      <c r="I19" s="242"/>
      <c r="J19" s="243"/>
      <c r="K19" s="243"/>
      <c r="L19" s="243"/>
      <c r="M19" s="243"/>
      <c r="N19" s="243"/>
      <c r="O19" s="243"/>
      <c r="P19" s="243"/>
      <c r="Q19" s="243"/>
      <c r="R19" s="243"/>
      <c r="S19" s="243"/>
      <c r="T19" s="243"/>
      <c r="U19" s="243"/>
      <c r="V19" s="243"/>
      <c r="W19" s="243"/>
      <c r="X19" s="243"/>
      <c r="Y19" s="243"/>
      <c r="Z19" s="243"/>
    </row>
    <row r="20" spans="1:26" ht="15.75" customHeight="1" x14ac:dyDescent="0.25">
      <c r="A20" s="242"/>
      <c r="B20" s="243"/>
      <c r="C20" s="260"/>
      <c r="D20" s="244"/>
      <c r="E20" s="275"/>
      <c r="F20" s="275"/>
      <c r="G20" s="243"/>
      <c r="H20" s="68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1432</v>
      </c>
      <c r="C21" s="260"/>
      <c r="D21" s="244"/>
      <c r="E21" s="275">
        <f>10929943</f>
        <v>10929943</v>
      </c>
      <c r="F21" s="275"/>
      <c r="G21" s="243"/>
      <c r="H21" s="686"/>
      <c r="I21" s="242" t="s">
        <v>439</v>
      </c>
      <c r="J21" s="243"/>
      <c r="K21" s="243"/>
      <c r="L21" s="243"/>
      <c r="M21" s="243"/>
      <c r="N21" s="243"/>
      <c r="O21" s="243"/>
      <c r="P21" s="243"/>
      <c r="Q21" s="243"/>
      <c r="R21" s="243"/>
      <c r="S21" s="243"/>
      <c r="T21" s="243"/>
      <c r="U21" s="243"/>
      <c r="V21" s="243"/>
      <c r="W21" s="243"/>
      <c r="X21" s="243"/>
      <c r="Y21" s="243"/>
      <c r="Z21" s="243"/>
    </row>
    <row r="22" spans="1:26" ht="15.75" customHeight="1" x14ac:dyDescent="0.25">
      <c r="A22" s="301">
        <v>2</v>
      </c>
      <c r="B22" s="243" t="s">
        <v>1433</v>
      </c>
      <c r="C22" s="296"/>
      <c r="D22" s="296"/>
      <c r="E22" s="451">
        <v>18260378</v>
      </c>
      <c r="F22" s="451"/>
      <c r="G22" s="296"/>
      <c r="H22" s="687"/>
      <c r="I22" s="242" t="s">
        <v>439</v>
      </c>
      <c r="J22" s="296"/>
      <c r="K22" s="296"/>
      <c r="L22" s="296"/>
      <c r="M22" s="296"/>
      <c r="N22" s="296"/>
      <c r="O22" s="296"/>
      <c r="P22" s="296"/>
      <c r="Q22" s="296"/>
      <c r="R22" s="296"/>
      <c r="S22" s="296"/>
      <c r="T22" s="296"/>
      <c r="U22" s="296"/>
      <c r="V22" s="296"/>
      <c r="W22" s="296"/>
      <c r="X22" s="296"/>
      <c r="Y22" s="296"/>
      <c r="Z22" s="296"/>
    </row>
    <row r="23" spans="1:26" ht="15.75" customHeight="1" x14ac:dyDescent="0.25">
      <c r="A23" s="301"/>
      <c r="B23" s="243" t="s">
        <v>1434</v>
      </c>
      <c r="C23" s="296"/>
      <c r="D23" s="296"/>
      <c r="E23" s="451">
        <f>28802100-12197000</f>
        <v>16605100</v>
      </c>
      <c r="F23" s="451"/>
      <c r="G23" s="296"/>
      <c r="H23" s="687"/>
      <c r="I23" s="242" t="s">
        <v>439</v>
      </c>
      <c r="J23" s="296"/>
      <c r="K23" s="296"/>
      <c r="L23" s="296"/>
      <c r="M23" s="296"/>
      <c r="N23" s="296"/>
      <c r="O23" s="296"/>
      <c r="P23" s="296"/>
      <c r="Q23" s="296"/>
      <c r="R23" s="296"/>
      <c r="S23" s="296"/>
      <c r="T23" s="296"/>
      <c r="U23" s="296"/>
      <c r="V23" s="296"/>
      <c r="W23" s="296"/>
      <c r="X23" s="296"/>
      <c r="Y23" s="296"/>
      <c r="Z23" s="296"/>
    </row>
    <row r="24" spans="1:26" ht="15.75" customHeight="1" x14ac:dyDescent="0.25">
      <c r="A24" s="301"/>
      <c r="B24" s="243" t="s">
        <v>1435</v>
      </c>
      <c r="C24" s="296"/>
      <c r="D24" s="296"/>
      <c r="E24" s="451">
        <v>2118091</v>
      </c>
      <c r="F24" s="451"/>
      <c r="G24" s="296"/>
      <c r="H24" s="687"/>
      <c r="I24" s="301"/>
      <c r="J24" s="296"/>
      <c r="K24" s="296"/>
      <c r="L24" s="296"/>
      <c r="M24" s="296"/>
      <c r="N24" s="296"/>
      <c r="O24" s="296"/>
      <c r="P24" s="296"/>
      <c r="Q24" s="296"/>
      <c r="R24" s="296"/>
      <c r="S24" s="296"/>
      <c r="T24" s="296"/>
      <c r="U24" s="296"/>
      <c r="V24" s="296"/>
      <c r="W24" s="296"/>
      <c r="X24" s="296"/>
      <c r="Y24" s="296"/>
      <c r="Z24" s="296"/>
    </row>
    <row r="25" spans="1:26" ht="15.75" customHeight="1" x14ac:dyDescent="0.25">
      <c r="A25" s="301"/>
      <c r="B25" s="296"/>
      <c r="C25" s="296"/>
      <c r="D25" s="296"/>
      <c r="E25" s="451"/>
      <c r="F25" s="451"/>
      <c r="G25" s="296"/>
      <c r="H25" s="687"/>
      <c r="I25" s="301"/>
      <c r="J25" s="296"/>
      <c r="K25" s="296"/>
      <c r="L25" s="296"/>
      <c r="M25" s="296"/>
      <c r="N25" s="296"/>
      <c r="O25" s="296"/>
      <c r="P25" s="296"/>
      <c r="Q25" s="296"/>
      <c r="R25" s="296"/>
      <c r="S25" s="296"/>
      <c r="T25" s="296"/>
      <c r="U25" s="296"/>
      <c r="V25" s="296"/>
      <c r="W25" s="296"/>
      <c r="X25" s="296"/>
      <c r="Y25" s="296"/>
      <c r="Z25" s="296"/>
    </row>
    <row r="26" spans="1:26" ht="15.75" customHeight="1" x14ac:dyDescent="0.25">
      <c r="A26" s="301"/>
      <c r="B26" s="296"/>
      <c r="C26" s="296"/>
      <c r="D26" s="296"/>
      <c r="E26" s="451"/>
      <c r="F26" s="451"/>
      <c r="G26" s="296"/>
      <c r="H26" s="687"/>
      <c r="I26" s="301"/>
      <c r="J26" s="296"/>
      <c r="K26" s="296"/>
      <c r="L26" s="296"/>
      <c r="M26" s="296"/>
      <c r="N26" s="296"/>
      <c r="O26" s="296"/>
      <c r="P26" s="296"/>
      <c r="Q26" s="296"/>
      <c r="R26" s="296"/>
      <c r="S26" s="296"/>
      <c r="T26" s="296"/>
      <c r="U26" s="296"/>
      <c r="V26" s="296"/>
      <c r="W26" s="296"/>
      <c r="X26" s="296"/>
      <c r="Y26" s="296"/>
      <c r="Z26" s="296"/>
    </row>
    <row r="27" spans="1:26" ht="15.75" customHeight="1" x14ac:dyDescent="0.25">
      <c r="A27" s="301"/>
      <c r="B27" s="296"/>
      <c r="C27" s="296"/>
      <c r="D27" s="296"/>
      <c r="E27" s="451"/>
      <c r="F27" s="451"/>
      <c r="G27" s="296"/>
      <c r="H27" s="687"/>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301"/>
      <c r="B28" s="296"/>
      <c r="C28" s="296"/>
      <c r="D28" s="296"/>
      <c r="E28" s="451"/>
      <c r="F28" s="451"/>
      <c r="G28" s="296"/>
      <c r="H28" s="687"/>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301"/>
      <c r="B29" s="296"/>
      <c r="C29" s="296"/>
      <c r="D29" s="296"/>
      <c r="E29" s="451"/>
      <c r="F29" s="451"/>
      <c r="G29" s="296"/>
      <c r="H29" s="687"/>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301"/>
      <c r="B30" s="296"/>
      <c r="C30" s="296"/>
      <c r="D30" s="296"/>
      <c r="E30" s="451"/>
      <c r="F30" s="451"/>
      <c r="G30" s="296"/>
      <c r="H30" s="687"/>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301"/>
      <c r="B31" s="296"/>
      <c r="C31" s="296"/>
      <c r="D31" s="296"/>
      <c r="E31" s="451"/>
      <c r="F31" s="451"/>
      <c r="G31" s="296"/>
      <c r="H31" s="687"/>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301"/>
      <c r="B32" s="296"/>
      <c r="C32" s="296"/>
      <c r="D32" s="296"/>
      <c r="E32" s="451"/>
      <c r="F32" s="451"/>
      <c r="G32" s="296"/>
      <c r="H32" s="687"/>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301"/>
      <c r="B33" s="296"/>
      <c r="C33" s="296"/>
      <c r="D33" s="296"/>
      <c r="E33" s="451"/>
      <c r="F33" s="451"/>
      <c r="G33" s="296"/>
      <c r="H33" s="687"/>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301"/>
      <c r="B34" s="296"/>
      <c r="C34" s="296"/>
      <c r="D34" s="296"/>
      <c r="E34" s="451"/>
      <c r="F34" s="451"/>
      <c r="G34" s="296"/>
      <c r="H34" s="687"/>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301"/>
      <c r="B35" s="296"/>
      <c r="C35" s="296"/>
      <c r="D35" s="296"/>
      <c r="E35" s="451"/>
      <c r="F35" s="451"/>
      <c r="G35" s="296"/>
      <c r="H35" s="687"/>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301"/>
      <c r="B36" s="296"/>
      <c r="C36" s="296"/>
      <c r="D36" s="296"/>
      <c r="E36" s="451"/>
      <c r="F36" s="451"/>
      <c r="G36" s="296"/>
      <c r="H36" s="687"/>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301"/>
      <c r="B37" s="296"/>
      <c r="C37" s="296"/>
      <c r="D37" s="296"/>
      <c r="E37" s="451"/>
      <c r="F37" s="451"/>
      <c r="G37" s="296"/>
      <c r="H37" s="687"/>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301"/>
      <c r="B38" s="296"/>
      <c r="C38" s="296"/>
      <c r="D38" s="296"/>
      <c r="E38" s="451"/>
      <c r="F38" s="451"/>
      <c r="G38" s="296"/>
      <c r="H38" s="687"/>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301"/>
      <c r="B39" s="296"/>
      <c r="C39" s="296"/>
      <c r="D39" s="296"/>
      <c r="E39" s="451"/>
      <c r="F39" s="451"/>
      <c r="G39" s="296"/>
      <c r="H39" s="687"/>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301"/>
      <c r="B40" s="296"/>
      <c r="C40" s="296"/>
      <c r="D40" s="296"/>
      <c r="E40" s="451"/>
      <c r="F40" s="451"/>
      <c r="G40" s="296"/>
      <c r="H40" s="687"/>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301"/>
      <c r="B41" s="296"/>
      <c r="C41" s="296"/>
      <c r="D41" s="296"/>
      <c r="E41" s="451"/>
      <c r="F41" s="451"/>
      <c r="G41" s="296"/>
      <c r="H41" s="687"/>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301"/>
      <c r="B42" s="296"/>
      <c r="C42" s="296"/>
      <c r="D42" s="296"/>
      <c r="E42" s="451"/>
      <c r="F42" s="451"/>
      <c r="G42" s="296"/>
      <c r="H42" s="687"/>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296"/>
      <c r="H43" s="687"/>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296"/>
      <c r="H44" s="687"/>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296"/>
      <c r="H45" s="687"/>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296"/>
      <c r="H46" s="687"/>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296"/>
      <c r="H47" s="687"/>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296"/>
      <c r="H48" s="687"/>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296"/>
      <c r="H49" s="687"/>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296"/>
      <c r="H50" s="687"/>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6"/>
      <c r="H51" s="687"/>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6"/>
      <c r="H52" s="687"/>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6"/>
      <c r="H53" s="687"/>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6"/>
      <c r="H54" s="687"/>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6"/>
      <c r="H55" s="687"/>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6"/>
      <c r="H56" s="687"/>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6"/>
      <c r="H57" s="687"/>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687"/>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687"/>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687"/>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687"/>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687"/>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687"/>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6"/>
      <c r="H64" s="687"/>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687"/>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687"/>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687"/>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687"/>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687"/>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687"/>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687"/>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687"/>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687"/>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687"/>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687"/>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687"/>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687"/>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687"/>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687"/>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687"/>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687"/>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687"/>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687"/>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687"/>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687"/>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687"/>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687"/>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687"/>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687"/>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687"/>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687"/>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687"/>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687"/>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687"/>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687"/>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687"/>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687"/>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687"/>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687"/>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687"/>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687"/>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687"/>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687"/>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687"/>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687"/>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687"/>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687"/>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687"/>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687"/>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687"/>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687"/>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687"/>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687"/>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687"/>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687"/>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687"/>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687"/>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687"/>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687"/>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687"/>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687"/>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687"/>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687"/>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687"/>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687"/>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687"/>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687"/>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687"/>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687"/>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687"/>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687"/>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687"/>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687"/>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687"/>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687"/>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687"/>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687"/>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687"/>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687"/>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687"/>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687"/>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687"/>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687"/>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687"/>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687"/>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687"/>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687"/>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687"/>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687"/>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687"/>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687"/>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687"/>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687"/>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687"/>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687"/>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687"/>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687"/>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687"/>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687"/>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687"/>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687"/>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687"/>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687"/>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687"/>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687"/>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687"/>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687"/>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687"/>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687"/>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687"/>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687"/>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687"/>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687"/>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687"/>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687"/>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687"/>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687"/>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687"/>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687"/>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687"/>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687"/>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687"/>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687"/>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687"/>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687"/>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687"/>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687"/>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687"/>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687"/>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687"/>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687"/>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687"/>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687"/>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687"/>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687"/>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687"/>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687"/>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687"/>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687"/>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687"/>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687"/>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687"/>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687"/>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687"/>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687"/>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687"/>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687"/>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687"/>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687"/>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687"/>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687"/>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687"/>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687"/>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687"/>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687"/>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687"/>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687"/>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687"/>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687"/>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687"/>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687"/>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687"/>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687"/>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6"/>
      <c r="H224" s="687"/>
      <c r="I224" s="301"/>
      <c r="J224" s="296"/>
      <c r="K224" s="296"/>
      <c r="L224" s="296"/>
      <c r="M224" s="296"/>
      <c r="N224" s="296"/>
      <c r="O224" s="296"/>
      <c r="P224" s="296"/>
      <c r="Q224" s="296"/>
      <c r="R224" s="296"/>
      <c r="S224" s="296"/>
      <c r="T224" s="296"/>
      <c r="U224" s="296"/>
      <c r="V224" s="296"/>
      <c r="W224" s="296"/>
      <c r="X224" s="296"/>
      <c r="Y224" s="296"/>
      <c r="Z224" s="296"/>
    </row>
    <row r="225" spans="8:8" ht="15.75" customHeight="1" x14ac:dyDescent="0.25">
      <c r="H225" s="683"/>
    </row>
    <row r="226" spans="8:8" ht="15.75" customHeight="1" x14ac:dyDescent="0.25">
      <c r="H226" s="683"/>
    </row>
    <row r="227" spans="8:8" ht="15.75" customHeight="1" x14ac:dyDescent="0.25">
      <c r="H227" s="683"/>
    </row>
    <row r="228" spans="8:8" ht="15.75" customHeight="1" x14ac:dyDescent="0.25">
      <c r="H228" s="683"/>
    </row>
    <row r="229" spans="8:8" ht="15.75" customHeight="1" x14ac:dyDescent="0.25">
      <c r="H229" s="683"/>
    </row>
    <row r="230" spans="8:8" ht="15.75" customHeight="1" x14ac:dyDescent="0.25">
      <c r="H230" s="683"/>
    </row>
    <row r="231" spans="8:8" ht="15.75" customHeight="1" x14ac:dyDescent="0.25">
      <c r="H231" s="683"/>
    </row>
    <row r="232" spans="8:8" ht="15.75" customHeight="1" x14ac:dyDescent="0.25">
      <c r="H232" s="683"/>
    </row>
    <row r="233" spans="8:8" ht="15.75" customHeight="1" x14ac:dyDescent="0.25">
      <c r="H233" s="683"/>
    </row>
    <row r="234" spans="8:8" ht="15.75" customHeight="1" x14ac:dyDescent="0.25">
      <c r="H234" s="683"/>
    </row>
    <row r="235" spans="8:8" ht="15.75" customHeight="1" x14ac:dyDescent="0.25">
      <c r="H235" s="683"/>
    </row>
    <row r="236" spans="8:8" ht="15.75" customHeight="1" x14ac:dyDescent="0.25">
      <c r="H236" s="683"/>
    </row>
    <row r="237" spans="8:8" ht="15.75" customHeight="1" x14ac:dyDescent="0.25">
      <c r="H237" s="683"/>
    </row>
    <row r="238" spans="8:8" ht="15.75" customHeight="1" x14ac:dyDescent="0.25">
      <c r="H238" s="683"/>
    </row>
    <row r="239" spans="8:8" ht="15.75" customHeight="1" x14ac:dyDescent="0.25">
      <c r="H239" s="683"/>
    </row>
    <row r="240" spans="8:8" ht="15.75" customHeight="1" x14ac:dyDescent="0.25">
      <c r="H240" s="683"/>
    </row>
    <row r="241" spans="8:8" ht="15.75" customHeight="1" x14ac:dyDescent="0.25">
      <c r="H241" s="683"/>
    </row>
    <row r="242" spans="8:8" ht="15.75" customHeight="1" x14ac:dyDescent="0.25">
      <c r="H242" s="683"/>
    </row>
    <row r="243" spans="8:8" ht="15.75" customHeight="1" x14ac:dyDescent="0.25">
      <c r="H243" s="683"/>
    </row>
    <row r="244" spans="8:8" ht="15.75" customHeight="1" x14ac:dyDescent="0.25">
      <c r="H244" s="683"/>
    </row>
    <row r="245" spans="8:8" ht="15.75" customHeight="1" x14ac:dyDescent="0.25">
      <c r="H245" s="683"/>
    </row>
    <row r="246" spans="8:8" ht="15.75" customHeight="1" x14ac:dyDescent="0.25">
      <c r="H246" s="683"/>
    </row>
    <row r="247" spans="8:8" ht="15.75" customHeight="1" x14ac:dyDescent="0.25">
      <c r="H247" s="683"/>
    </row>
    <row r="248" spans="8:8" ht="15.75" customHeight="1" x14ac:dyDescent="0.25">
      <c r="H248" s="683"/>
    </row>
    <row r="249" spans="8:8" ht="15.75" customHeight="1" x14ac:dyDescent="0.25">
      <c r="H249" s="683"/>
    </row>
    <row r="250" spans="8:8" ht="15.75" customHeight="1" x14ac:dyDescent="0.25">
      <c r="H250" s="683"/>
    </row>
    <row r="251" spans="8:8" ht="15.75" customHeight="1" x14ac:dyDescent="0.25">
      <c r="H251" s="683"/>
    </row>
    <row r="252" spans="8:8" ht="15.75" customHeight="1" x14ac:dyDescent="0.25">
      <c r="H252" s="683"/>
    </row>
    <row r="253" spans="8:8" ht="15.75" customHeight="1" x14ac:dyDescent="0.25">
      <c r="H253" s="683"/>
    </row>
    <row r="254" spans="8:8" ht="15.75" customHeight="1" x14ac:dyDescent="0.25">
      <c r="H254" s="683"/>
    </row>
    <row r="255" spans="8:8" ht="15.75" customHeight="1" x14ac:dyDescent="0.25">
      <c r="H255" s="683"/>
    </row>
    <row r="256" spans="8:8" ht="15.75" customHeight="1" x14ac:dyDescent="0.25">
      <c r="H256" s="683"/>
    </row>
    <row r="257" spans="8:8" ht="15.75" customHeight="1" x14ac:dyDescent="0.25">
      <c r="H257" s="683"/>
    </row>
    <row r="258" spans="8:8" ht="15.75" customHeight="1" x14ac:dyDescent="0.25">
      <c r="H258" s="683"/>
    </row>
    <row r="259" spans="8:8" ht="15.75" customHeight="1" x14ac:dyDescent="0.25">
      <c r="H259" s="683"/>
    </row>
    <row r="260" spans="8:8" ht="15.75" customHeight="1" x14ac:dyDescent="0.25">
      <c r="H260" s="683"/>
    </row>
    <row r="261" spans="8:8" ht="15.75" customHeight="1" x14ac:dyDescent="0.25">
      <c r="H261" s="683"/>
    </row>
    <row r="262" spans="8:8" ht="15.75" customHeight="1" x14ac:dyDescent="0.25">
      <c r="H262" s="683"/>
    </row>
    <row r="263" spans="8:8" ht="15.75" customHeight="1" x14ac:dyDescent="0.25">
      <c r="H263" s="683"/>
    </row>
    <row r="264" spans="8:8" ht="15.75" customHeight="1" x14ac:dyDescent="0.25">
      <c r="H264" s="683"/>
    </row>
    <row r="265" spans="8:8" ht="15.75" customHeight="1" x14ac:dyDescent="0.25">
      <c r="H265" s="683"/>
    </row>
    <row r="266" spans="8:8" ht="15.75" customHeight="1" x14ac:dyDescent="0.25">
      <c r="H266" s="683"/>
    </row>
    <row r="267" spans="8:8" ht="15.75" customHeight="1" x14ac:dyDescent="0.25">
      <c r="H267" s="683"/>
    </row>
    <row r="268" spans="8:8" ht="15.75" customHeight="1" x14ac:dyDescent="0.25">
      <c r="H268" s="683"/>
    </row>
    <row r="269" spans="8:8" ht="15.75" customHeight="1" x14ac:dyDescent="0.25">
      <c r="H269" s="683"/>
    </row>
    <row r="270" spans="8:8" ht="15.75" customHeight="1" x14ac:dyDescent="0.25">
      <c r="H270" s="683"/>
    </row>
    <row r="271" spans="8:8" ht="15.75" customHeight="1" x14ac:dyDescent="0.25">
      <c r="H271" s="683"/>
    </row>
    <row r="272" spans="8:8" ht="15.75" customHeight="1" x14ac:dyDescent="0.25">
      <c r="H272" s="683"/>
    </row>
    <row r="273" spans="8:8" ht="15.75" customHeight="1" x14ac:dyDescent="0.25">
      <c r="H273" s="683"/>
    </row>
    <row r="274" spans="8:8" ht="15.75" customHeight="1" x14ac:dyDescent="0.25">
      <c r="H274" s="683"/>
    </row>
    <row r="275" spans="8:8" ht="15.75" customHeight="1" x14ac:dyDescent="0.25">
      <c r="H275" s="683"/>
    </row>
    <row r="276" spans="8:8" ht="15.75" customHeight="1" x14ac:dyDescent="0.25">
      <c r="H276" s="683"/>
    </row>
    <row r="277" spans="8:8" ht="15.75" customHeight="1" x14ac:dyDescent="0.25">
      <c r="H277" s="683"/>
    </row>
    <row r="278" spans="8:8" ht="15.75" customHeight="1" x14ac:dyDescent="0.25">
      <c r="H278" s="683"/>
    </row>
    <row r="279" spans="8:8" ht="15.75" customHeight="1" x14ac:dyDescent="0.25">
      <c r="H279" s="683"/>
    </row>
    <row r="280" spans="8:8" ht="15.75" customHeight="1" x14ac:dyDescent="0.25">
      <c r="H280" s="683"/>
    </row>
    <row r="281" spans="8:8" ht="15.75" customHeight="1" x14ac:dyDescent="0.25">
      <c r="H281" s="683"/>
    </row>
    <row r="282" spans="8:8" ht="15.75" customHeight="1" x14ac:dyDescent="0.25">
      <c r="H282" s="683"/>
    </row>
    <row r="283" spans="8:8" ht="15.75" customHeight="1" x14ac:dyDescent="0.25">
      <c r="H283" s="683"/>
    </row>
    <row r="284" spans="8:8" ht="15.75" customHeight="1" x14ac:dyDescent="0.25">
      <c r="H284" s="683"/>
    </row>
    <row r="285" spans="8:8" ht="15.75" customHeight="1" x14ac:dyDescent="0.25">
      <c r="H285" s="683"/>
    </row>
    <row r="286" spans="8:8" ht="15.75" customHeight="1" x14ac:dyDescent="0.25">
      <c r="H286" s="683"/>
    </row>
    <row r="287" spans="8:8" ht="15.75" customHeight="1" x14ac:dyDescent="0.25">
      <c r="H287" s="683"/>
    </row>
    <row r="288" spans="8:8" ht="15.75" customHeight="1" x14ac:dyDescent="0.25">
      <c r="H288" s="683"/>
    </row>
    <row r="289" spans="8:8" ht="15.75" customHeight="1" x14ac:dyDescent="0.25">
      <c r="H289" s="683"/>
    </row>
    <row r="290" spans="8:8" ht="15.75" customHeight="1" x14ac:dyDescent="0.25">
      <c r="H290" s="683"/>
    </row>
    <row r="291" spans="8:8" ht="15.75" customHeight="1" x14ac:dyDescent="0.25">
      <c r="H291" s="683"/>
    </row>
    <row r="292" spans="8:8" ht="15.75" customHeight="1" x14ac:dyDescent="0.25">
      <c r="H292" s="683"/>
    </row>
    <row r="293" spans="8:8" ht="15.75" customHeight="1" x14ac:dyDescent="0.25">
      <c r="H293" s="683"/>
    </row>
    <row r="294" spans="8:8" ht="15.75" customHeight="1" x14ac:dyDescent="0.25">
      <c r="H294" s="683"/>
    </row>
    <row r="295" spans="8:8" ht="15.75" customHeight="1" x14ac:dyDescent="0.25">
      <c r="H295" s="683"/>
    </row>
    <row r="296" spans="8:8" ht="15.75" customHeight="1" x14ac:dyDescent="0.25">
      <c r="H296" s="683"/>
    </row>
    <row r="297" spans="8:8" ht="15.75" customHeight="1" x14ac:dyDescent="0.25">
      <c r="H297" s="683"/>
    </row>
    <row r="298" spans="8:8" ht="15.75" customHeight="1" x14ac:dyDescent="0.25">
      <c r="H298" s="683"/>
    </row>
    <row r="299" spans="8:8" ht="15.75" customHeight="1" x14ac:dyDescent="0.25">
      <c r="H299" s="683"/>
    </row>
    <row r="300" spans="8:8" ht="15.75" customHeight="1" x14ac:dyDescent="0.25">
      <c r="H300" s="683"/>
    </row>
    <row r="301" spans="8:8" ht="15.75" customHeight="1" x14ac:dyDescent="0.25">
      <c r="H301" s="683"/>
    </row>
    <row r="302" spans="8:8" ht="15.75" customHeight="1" x14ac:dyDescent="0.25">
      <c r="H302" s="683"/>
    </row>
    <row r="303" spans="8:8" ht="15.75" customHeight="1" x14ac:dyDescent="0.25">
      <c r="H303" s="683"/>
    </row>
    <row r="304" spans="8:8" ht="15.75" customHeight="1" x14ac:dyDescent="0.25">
      <c r="H304" s="683"/>
    </row>
    <row r="305" spans="8:8" ht="15.75" customHeight="1" x14ac:dyDescent="0.25">
      <c r="H305" s="683"/>
    </row>
    <row r="306" spans="8:8" ht="15.75" customHeight="1" x14ac:dyDescent="0.25">
      <c r="H306" s="683"/>
    </row>
    <row r="307" spans="8:8" ht="15.75" customHeight="1" x14ac:dyDescent="0.25">
      <c r="H307" s="683"/>
    </row>
    <row r="308" spans="8:8" ht="15.75" customHeight="1" x14ac:dyDescent="0.25">
      <c r="H308" s="683"/>
    </row>
    <row r="309" spans="8:8" ht="15.75" customHeight="1" x14ac:dyDescent="0.25">
      <c r="H309" s="683"/>
    </row>
    <row r="310" spans="8:8" ht="15.75" customHeight="1" x14ac:dyDescent="0.25">
      <c r="H310" s="683"/>
    </row>
    <row r="311" spans="8:8" ht="15.75" customHeight="1" x14ac:dyDescent="0.25">
      <c r="H311" s="683"/>
    </row>
    <row r="312" spans="8:8" ht="15.75" customHeight="1" x14ac:dyDescent="0.25">
      <c r="H312" s="683"/>
    </row>
    <row r="313" spans="8:8" ht="15.75" customHeight="1" x14ac:dyDescent="0.25">
      <c r="H313" s="683"/>
    </row>
    <row r="314" spans="8:8" ht="15.75" customHeight="1" x14ac:dyDescent="0.25">
      <c r="H314" s="683"/>
    </row>
    <row r="315" spans="8:8" ht="15.75" customHeight="1" x14ac:dyDescent="0.25">
      <c r="H315" s="683"/>
    </row>
    <row r="316" spans="8:8" ht="15.75" customHeight="1" x14ac:dyDescent="0.25">
      <c r="H316" s="683"/>
    </row>
    <row r="317" spans="8:8" ht="15.75" customHeight="1" x14ac:dyDescent="0.25">
      <c r="H317" s="683"/>
    </row>
    <row r="318" spans="8:8" ht="15.75" customHeight="1" x14ac:dyDescent="0.25">
      <c r="H318" s="683"/>
    </row>
    <row r="319" spans="8:8" ht="15.75" customHeight="1" x14ac:dyDescent="0.25">
      <c r="H319" s="683"/>
    </row>
    <row r="320" spans="8:8" ht="15.75" customHeight="1" x14ac:dyDescent="0.25">
      <c r="H320" s="683"/>
    </row>
    <row r="321" spans="8:8" ht="15.75" customHeight="1" x14ac:dyDescent="0.25">
      <c r="H321" s="683"/>
    </row>
    <row r="322" spans="8:8" ht="15.75" customHeight="1" x14ac:dyDescent="0.25">
      <c r="H322" s="683"/>
    </row>
    <row r="323" spans="8:8" ht="15.75" customHeight="1" x14ac:dyDescent="0.25">
      <c r="H323" s="683"/>
    </row>
    <row r="324" spans="8:8" ht="15.75" customHeight="1" x14ac:dyDescent="0.25">
      <c r="H324" s="683"/>
    </row>
    <row r="325" spans="8:8" ht="15.75" customHeight="1" x14ac:dyDescent="0.25">
      <c r="H325" s="683"/>
    </row>
    <row r="326" spans="8:8" ht="15.75" customHeight="1" x14ac:dyDescent="0.25">
      <c r="H326" s="683"/>
    </row>
    <row r="327" spans="8:8" ht="15.75" customHeight="1" x14ac:dyDescent="0.25">
      <c r="H327" s="683"/>
    </row>
    <row r="328" spans="8:8" ht="15.75" customHeight="1" x14ac:dyDescent="0.25">
      <c r="H328" s="683"/>
    </row>
    <row r="329" spans="8:8" ht="15.75" customHeight="1" x14ac:dyDescent="0.25">
      <c r="H329" s="683"/>
    </row>
    <row r="330" spans="8:8" ht="15.75" customHeight="1" x14ac:dyDescent="0.25">
      <c r="H330" s="683"/>
    </row>
    <row r="331" spans="8:8" ht="15.75" customHeight="1" x14ac:dyDescent="0.25">
      <c r="H331" s="683"/>
    </row>
    <row r="332" spans="8:8" ht="15.75" customHeight="1" x14ac:dyDescent="0.25">
      <c r="H332" s="683"/>
    </row>
    <row r="333" spans="8:8" ht="15.75" customHeight="1" x14ac:dyDescent="0.25">
      <c r="H333" s="683"/>
    </row>
    <row r="334" spans="8:8" ht="15.75" customHeight="1" x14ac:dyDescent="0.25">
      <c r="H334" s="683"/>
    </row>
    <row r="335" spans="8:8" ht="15.75" customHeight="1" x14ac:dyDescent="0.25">
      <c r="H335" s="683"/>
    </row>
    <row r="336" spans="8:8" ht="15.75" customHeight="1" x14ac:dyDescent="0.25">
      <c r="H336" s="683"/>
    </row>
    <row r="337" spans="8:8" ht="15.75" customHeight="1" x14ac:dyDescent="0.25">
      <c r="H337" s="683"/>
    </row>
    <row r="338" spans="8:8" ht="15.75" customHeight="1" x14ac:dyDescent="0.25">
      <c r="H338" s="683"/>
    </row>
    <row r="339" spans="8:8" ht="15.75" customHeight="1" x14ac:dyDescent="0.25">
      <c r="H339" s="683"/>
    </row>
    <row r="340" spans="8:8" ht="15.75" customHeight="1" x14ac:dyDescent="0.25">
      <c r="H340" s="683"/>
    </row>
    <row r="341" spans="8:8" ht="15.75" customHeight="1" x14ac:dyDescent="0.25">
      <c r="H341" s="683"/>
    </row>
    <row r="342" spans="8:8" ht="15.75" customHeight="1" x14ac:dyDescent="0.25">
      <c r="H342" s="683"/>
    </row>
    <row r="343" spans="8:8" ht="15.75" customHeight="1" x14ac:dyDescent="0.25">
      <c r="H343" s="683"/>
    </row>
    <row r="344" spans="8:8" ht="15.75" customHeight="1" x14ac:dyDescent="0.25">
      <c r="H344" s="683"/>
    </row>
    <row r="345" spans="8:8" ht="15.75" customHeight="1" x14ac:dyDescent="0.25">
      <c r="H345" s="683"/>
    </row>
    <row r="346" spans="8:8" ht="15.75" customHeight="1" x14ac:dyDescent="0.25">
      <c r="H346" s="683"/>
    </row>
    <row r="347" spans="8:8" ht="15.75" customHeight="1" x14ac:dyDescent="0.25">
      <c r="H347" s="683"/>
    </row>
    <row r="348" spans="8:8" ht="15.75" customHeight="1" x14ac:dyDescent="0.25">
      <c r="H348" s="683"/>
    </row>
    <row r="349" spans="8:8" ht="15.75" customHeight="1" x14ac:dyDescent="0.25">
      <c r="H349" s="683"/>
    </row>
    <row r="350" spans="8:8" ht="15.75" customHeight="1" x14ac:dyDescent="0.25">
      <c r="H350" s="683"/>
    </row>
    <row r="351" spans="8:8" ht="15.75" customHeight="1" x14ac:dyDescent="0.25">
      <c r="H351" s="683"/>
    </row>
    <row r="352" spans="8:8" ht="15.75" customHeight="1" x14ac:dyDescent="0.25">
      <c r="H352" s="683"/>
    </row>
    <row r="353" spans="8:8" ht="15.75" customHeight="1" x14ac:dyDescent="0.25">
      <c r="H353" s="683"/>
    </row>
    <row r="354" spans="8:8" ht="15.75" customHeight="1" x14ac:dyDescent="0.25">
      <c r="H354" s="683"/>
    </row>
    <row r="355" spans="8:8" ht="15.75" customHeight="1" x14ac:dyDescent="0.25">
      <c r="H355" s="683"/>
    </row>
    <row r="356" spans="8:8" ht="15.75" customHeight="1" x14ac:dyDescent="0.25">
      <c r="H356" s="683"/>
    </row>
    <row r="357" spans="8:8" ht="15.75" customHeight="1" x14ac:dyDescent="0.25">
      <c r="H357" s="683"/>
    </row>
    <row r="358" spans="8:8" ht="15.75" customHeight="1" x14ac:dyDescent="0.25">
      <c r="H358" s="683"/>
    </row>
    <row r="359" spans="8:8" ht="15.75" customHeight="1" x14ac:dyDescent="0.25">
      <c r="H359" s="683"/>
    </row>
    <row r="360" spans="8:8" ht="15.75" customHeight="1" x14ac:dyDescent="0.25">
      <c r="H360" s="683"/>
    </row>
    <row r="361" spans="8:8" ht="15.75" customHeight="1" x14ac:dyDescent="0.25">
      <c r="H361" s="683"/>
    </row>
    <row r="362" spans="8:8" ht="15.75" customHeight="1" x14ac:dyDescent="0.25">
      <c r="H362" s="683"/>
    </row>
    <row r="363" spans="8:8" ht="15.75" customHeight="1" x14ac:dyDescent="0.25">
      <c r="H363" s="683"/>
    </row>
    <row r="364" spans="8:8" ht="15.75" customHeight="1" x14ac:dyDescent="0.25">
      <c r="H364" s="683"/>
    </row>
    <row r="365" spans="8:8" ht="15.75" customHeight="1" x14ac:dyDescent="0.25">
      <c r="H365" s="683"/>
    </row>
    <row r="366" spans="8:8" ht="15.75" customHeight="1" x14ac:dyDescent="0.25">
      <c r="H366" s="683"/>
    </row>
    <row r="367" spans="8:8" ht="15.75" customHeight="1" x14ac:dyDescent="0.25">
      <c r="H367" s="683"/>
    </row>
    <row r="368" spans="8:8" ht="15.75" customHeight="1" x14ac:dyDescent="0.25">
      <c r="H368" s="683"/>
    </row>
    <row r="369" spans="8:8" ht="15.75" customHeight="1" x14ac:dyDescent="0.25">
      <c r="H369" s="683"/>
    </row>
    <row r="370" spans="8:8" ht="15.75" customHeight="1" x14ac:dyDescent="0.25">
      <c r="H370" s="683"/>
    </row>
    <row r="371" spans="8:8" ht="15.75" customHeight="1" x14ac:dyDescent="0.25">
      <c r="H371" s="683"/>
    </row>
    <row r="372" spans="8:8" ht="15.75" customHeight="1" x14ac:dyDescent="0.25">
      <c r="H372" s="683"/>
    </row>
    <row r="373" spans="8:8" ht="15.75" customHeight="1" x14ac:dyDescent="0.25">
      <c r="H373" s="683"/>
    </row>
    <row r="374" spans="8:8" ht="15.75" customHeight="1" x14ac:dyDescent="0.25">
      <c r="H374" s="683"/>
    </row>
    <row r="375" spans="8:8" ht="15.75" customHeight="1" x14ac:dyDescent="0.25">
      <c r="H375" s="683"/>
    </row>
    <row r="376" spans="8:8" ht="15.75" customHeight="1" x14ac:dyDescent="0.25">
      <c r="H376" s="683"/>
    </row>
    <row r="377" spans="8:8" ht="15.75" customHeight="1" x14ac:dyDescent="0.25">
      <c r="H377" s="683"/>
    </row>
    <row r="378" spans="8:8" ht="15.75" customHeight="1" x14ac:dyDescent="0.25">
      <c r="H378" s="683"/>
    </row>
    <row r="379" spans="8:8" ht="15.75" customHeight="1" x14ac:dyDescent="0.25">
      <c r="H379" s="683"/>
    </row>
    <row r="380" spans="8:8" ht="15.75" customHeight="1" x14ac:dyDescent="0.25">
      <c r="H380" s="683"/>
    </row>
    <row r="381" spans="8:8" ht="15.75" customHeight="1" x14ac:dyDescent="0.25">
      <c r="H381" s="683"/>
    </row>
    <row r="382" spans="8:8" ht="15.75" customHeight="1" x14ac:dyDescent="0.25">
      <c r="H382" s="683"/>
    </row>
    <row r="383" spans="8:8" ht="15.75" customHeight="1" x14ac:dyDescent="0.25">
      <c r="H383" s="683"/>
    </row>
    <row r="384" spans="8:8" ht="15.75" customHeight="1" x14ac:dyDescent="0.25">
      <c r="H384" s="683"/>
    </row>
    <row r="385" spans="8:8" ht="15.75" customHeight="1" x14ac:dyDescent="0.25">
      <c r="H385" s="683"/>
    </row>
    <row r="386" spans="8:8" ht="15.75" customHeight="1" x14ac:dyDescent="0.25">
      <c r="H386" s="683"/>
    </row>
    <row r="387" spans="8:8" ht="15.75" customHeight="1" x14ac:dyDescent="0.25">
      <c r="H387" s="683"/>
    </row>
    <row r="388" spans="8:8" ht="15.75" customHeight="1" x14ac:dyDescent="0.25">
      <c r="H388" s="683"/>
    </row>
    <row r="389" spans="8:8" ht="15.75" customHeight="1" x14ac:dyDescent="0.25">
      <c r="H389" s="683"/>
    </row>
    <row r="390" spans="8:8" ht="15.75" customHeight="1" x14ac:dyDescent="0.25">
      <c r="H390" s="683"/>
    </row>
    <row r="391" spans="8:8" ht="15.75" customHeight="1" x14ac:dyDescent="0.25">
      <c r="H391" s="683"/>
    </row>
    <row r="392" spans="8:8" ht="15.75" customHeight="1" x14ac:dyDescent="0.25">
      <c r="H392" s="683"/>
    </row>
    <row r="393" spans="8:8" ht="15.75" customHeight="1" x14ac:dyDescent="0.25">
      <c r="H393" s="683"/>
    </row>
    <row r="394" spans="8:8" ht="15.75" customHeight="1" x14ac:dyDescent="0.25">
      <c r="H394" s="683"/>
    </row>
    <row r="395" spans="8:8" ht="15.75" customHeight="1" x14ac:dyDescent="0.25">
      <c r="H395" s="683"/>
    </row>
    <row r="396" spans="8:8" ht="15.75" customHeight="1" x14ac:dyDescent="0.25">
      <c r="H396" s="683"/>
    </row>
    <row r="397" spans="8:8" ht="15.75" customHeight="1" x14ac:dyDescent="0.25">
      <c r="H397" s="683"/>
    </row>
    <row r="398" spans="8:8" ht="15.75" customHeight="1" x14ac:dyDescent="0.25">
      <c r="H398" s="683"/>
    </row>
    <row r="399" spans="8:8" ht="15.75" customHeight="1" x14ac:dyDescent="0.25">
      <c r="H399" s="683"/>
    </row>
    <row r="400" spans="8:8" ht="15.75" customHeight="1" x14ac:dyDescent="0.25">
      <c r="H400" s="683"/>
    </row>
    <row r="401" spans="8:8" ht="15.75" customHeight="1" x14ac:dyDescent="0.25">
      <c r="H401" s="683"/>
    </row>
    <row r="402" spans="8:8" ht="15.75" customHeight="1" x14ac:dyDescent="0.25">
      <c r="H402" s="683"/>
    </row>
    <row r="403" spans="8:8" ht="15.75" customHeight="1" x14ac:dyDescent="0.25">
      <c r="H403" s="683"/>
    </row>
    <row r="404" spans="8:8" ht="15.75" customHeight="1" x14ac:dyDescent="0.25">
      <c r="H404" s="683"/>
    </row>
    <row r="405" spans="8:8" ht="15.75" customHeight="1" x14ac:dyDescent="0.25">
      <c r="H405" s="683"/>
    </row>
    <row r="406" spans="8:8" ht="15.75" customHeight="1" x14ac:dyDescent="0.25">
      <c r="H406" s="683"/>
    </row>
    <row r="407" spans="8:8" ht="15.75" customHeight="1" x14ac:dyDescent="0.25">
      <c r="H407" s="683"/>
    </row>
    <row r="408" spans="8:8" ht="15.75" customHeight="1" x14ac:dyDescent="0.25">
      <c r="H408" s="683"/>
    </row>
    <row r="409" spans="8:8" ht="15.75" customHeight="1" x14ac:dyDescent="0.25">
      <c r="H409" s="683"/>
    </row>
    <row r="410" spans="8:8" ht="15.75" customHeight="1" x14ac:dyDescent="0.25">
      <c r="H410" s="683"/>
    </row>
    <row r="411" spans="8:8" ht="15.75" customHeight="1" x14ac:dyDescent="0.25">
      <c r="H411" s="683"/>
    </row>
    <row r="412" spans="8:8" ht="15.75" customHeight="1" x14ac:dyDescent="0.25">
      <c r="H412" s="683"/>
    </row>
    <row r="413" spans="8:8" ht="15.75" customHeight="1" x14ac:dyDescent="0.25">
      <c r="H413" s="683"/>
    </row>
    <row r="414" spans="8:8" ht="15.75" customHeight="1" x14ac:dyDescent="0.25">
      <c r="H414" s="683"/>
    </row>
    <row r="415" spans="8:8" ht="15.75" customHeight="1" x14ac:dyDescent="0.25">
      <c r="H415" s="683"/>
    </row>
    <row r="416" spans="8:8" ht="15.75" customHeight="1" x14ac:dyDescent="0.25">
      <c r="H416" s="683"/>
    </row>
    <row r="417" spans="8:8" ht="15.75" customHeight="1" x14ac:dyDescent="0.25">
      <c r="H417" s="683"/>
    </row>
    <row r="418" spans="8:8" ht="15.75" customHeight="1" x14ac:dyDescent="0.25">
      <c r="H418" s="683"/>
    </row>
    <row r="419" spans="8:8" ht="15.75" customHeight="1" x14ac:dyDescent="0.25">
      <c r="H419" s="683"/>
    </row>
    <row r="420" spans="8:8" ht="15.75" customHeight="1" x14ac:dyDescent="0.25">
      <c r="H420" s="683"/>
    </row>
    <row r="421" spans="8:8" ht="15.75" customHeight="1" x14ac:dyDescent="0.25">
      <c r="H421" s="683"/>
    </row>
    <row r="422" spans="8:8" ht="15.75" customHeight="1" x14ac:dyDescent="0.25">
      <c r="H422" s="683"/>
    </row>
    <row r="423" spans="8:8" ht="15.75" customHeight="1" x14ac:dyDescent="0.25">
      <c r="H423" s="683"/>
    </row>
    <row r="424" spans="8:8" ht="15.75" customHeight="1" x14ac:dyDescent="0.25">
      <c r="H424" s="683"/>
    </row>
    <row r="425" spans="8:8" ht="15.75" customHeight="1" x14ac:dyDescent="0.25">
      <c r="H425" s="683"/>
    </row>
    <row r="426" spans="8:8" ht="15.75" customHeight="1" x14ac:dyDescent="0.25">
      <c r="H426" s="683"/>
    </row>
    <row r="427" spans="8:8" ht="15.75" customHeight="1" x14ac:dyDescent="0.25">
      <c r="H427" s="683"/>
    </row>
    <row r="428" spans="8:8" ht="15.75" customHeight="1" x14ac:dyDescent="0.25">
      <c r="H428" s="683"/>
    </row>
    <row r="429" spans="8:8" ht="15.75" customHeight="1" x14ac:dyDescent="0.25">
      <c r="H429" s="683"/>
    </row>
    <row r="430" spans="8:8" ht="15.75" customHeight="1" x14ac:dyDescent="0.25">
      <c r="H430" s="683"/>
    </row>
    <row r="431" spans="8:8" ht="15.75" customHeight="1" x14ac:dyDescent="0.25">
      <c r="H431" s="683"/>
    </row>
    <row r="432" spans="8:8" ht="15.75" customHeight="1" x14ac:dyDescent="0.25">
      <c r="H432" s="683"/>
    </row>
    <row r="433" spans="8:8" ht="15.75" customHeight="1" x14ac:dyDescent="0.25">
      <c r="H433" s="683"/>
    </row>
    <row r="434" spans="8:8" ht="15.75" customHeight="1" x14ac:dyDescent="0.25">
      <c r="H434" s="683"/>
    </row>
    <row r="435" spans="8:8" ht="15.75" customHeight="1" x14ac:dyDescent="0.25">
      <c r="H435" s="683"/>
    </row>
    <row r="436" spans="8:8" ht="15.75" customHeight="1" x14ac:dyDescent="0.25">
      <c r="H436" s="683"/>
    </row>
    <row r="437" spans="8:8" ht="15.75" customHeight="1" x14ac:dyDescent="0.25">
      <c r="H437" s="683"/>
    </row>
    <row r="438" spans="8:8" ht="15.75" customHeight="1" x14ac:dyDescent="0.25">
      <c r="H438" s="683"/>
    </row>
    <row r="439" spans="8:8" ht="15.75" customHeight="1" x14ac:dyDescent="0.25">
      <c r="H439" s="683"/>
    </row>
    <row r="440" spans="8:8" ht="15.75" customHeight="1" x14ac:dyDescent="0.25">
      <c r="H440" s="683"/>
    </row>
    <row r="441" spans="8:8" ht="15.75" customHeight="1" x14ac:dyDescent="0.25">
      <c r="H441" s="683"/>
    </row>
    <row r="442" spans="8:8" ht="15.75" customHeight="1" x14ac:dyDescent="0.25">
      <c r="H442" s="683"/>
    </row>
    <row r="443" spans="8:8" ht="15.75" customHeight="1" x14ac:dyDescent="0.25">
      <c r="H443" s="683"/>
    </row>
    <row r="444" spans="8:8" ht="15.75" customHeight="1" x14ac:dyDescent="0.25">
      <c r="H444" s="683"/>
    </row>
    <row r="445" spans="8:8" ht="15.75" customHeight="1" x14ac:dyDescent="0.25">
      <c r="H445" s="683"/>
    </row>
    <row r="446" spans="8:8" ht="15.75" customHeight="1" x14ac:dyDescent="0.25">
      <c r="H446" s="683"/>
    </row>
    <row r="447" spans="8:8" ht="15.75" customHeight="1" x14ac:dyDescent="0.25">
      <c r="H447" s="683"/>
    </row>
    <row r="448" spans="8:8" ht="15.75" customHeight="1" x14ac:dyDescent="0.25">
      <c r="H448" s="683"/>
    </row>
    <row r="449" spans="8:8" ht="15.75" customHeight="1" x14ac:dyDescent="0.25">
      <c r="H449" s="683"/>
    </row>
    <row r="450" spans="8:8" ht="15.75" customHeight="1" x14ac:dyDescent="0.25">
      <c r="H450" s="683"/>
    </row>
    <row r="451" spans="8:8" ht="15.75" customHeight="1" x14ac:dyDescent="0.25">
      <c r="H451" s="683"/>
    </row>
    <row r="452" spans="8:8" ht="15.75" customHeight="1" x14ac:dyDescent="0.25">
      <c r="H452" s="683"/>
    </row>
    <row r="453" spans="8:8" ht="15.75" customHeight="1" x14ac:dyDescent="0.25">
      <c r="H453" s="683"/>
    </row>
    <row r="454" spans="8:8" ht="15.75" customHeight="1" x14ac:dyDescent="0.25">
      <c r="H454" s="683"/>
    </row>
    <row r="455" spans="8:8" ht="15.75" customHeight="1" x14ac:dyDescent="0.25">
      <c r="H455" s="683"/>
    </row>
    <row r="456" spans="8:8" ht="15.75" customHeight="1" x14ac:dyDescent="0.25">
      <c r="H456" s="683"/>
    </row>
    <row r="457" spans="8:8" ht="15.75" customHeight="1" x14ac:dyDescent="0.25">
      <c r="H457" s="683"/>
    </row>
    <row r="458" spans="8:8" ht="15.75" customHeight="1" x14ac:dyDescent="0.25">
      <c r="H458" s="683"/>
    </row>
    <row r="459" spans="8:8" ht="15.75" customHeight="1" x14ac:dyDescent="0.25">
      <c r="H459" s="683"/>
    </row>
    <row r="460" spans="8:8" ht="15.75" customHeight="1" x14ac:dyDescent="0.25">
      <c r="H460" s="683"/>
    </row>
    <row r="461" spans="8:8" ht="15.75" customHeight="1" x14ac:dyDescent="0.25">
      <c r="H461" s="683"/>
    </row>
    <row r="462" spans="8:8" ht="15.75" customHeight="1" x14ac:dyDescent="0.25">
      <c r="H462" s="683"/>
    </row>
    <row r="463" spans="8:8" ht="15.75" customHeight="1" x14ac:dyDescent="0.25">
      <c r="H463" s="683"/>
    </row>
    <row r="464" spans="8:8" ht="15.75" customHeight="1" x14ac:dyDescent="0.25">
      <c r="H464" s="683"/>
    </row>
    <row r="465" spans="8:8" ht="15.75" customHeight="1" x14ac:dyDescent="0.25">
      <c r="H465" s="683"/>
    </row>
    <row r="466" spans="8:8" ht="15.75" customHeight="1" x14ac:dyDescent="0.25">
      <c r="H466" s="683"/>
    </row>
    <row r="467" spans="8:8" ht="15.75" customHeight="1" x14ac:dyDescent="0.25">
      <c r="H467" s="683"/>
    </row>
    <row r="468" spans="8:8" ht="15.75" customHeight="1" x14ac:dyDescent="0.25">
      <c r="H468" s="683"/>
    </row>
    <row r="469" spans="8:8" ht="15.75" customHeight="1" x14ac:dyDescent="0.25">
      <c r="H469" s="683"/>
    </row>
    <row r="470" spans="8:8" ht="15.75" customHeight="1" x14ac:dyDescent="0.25">
      <c r="H470" s="683"/>
    </row>
    <row r="471" spans="8:8" ht="15.75" customHeight="1" x14ac:dyDescent="0.25">
      <c r="H471" s="683"/>
    </row>
    <row r="472" spans="8:8" ht="15.75" customHeight="1" x14ac:dyDescent="0.25">
      <c r="H472" s="683"/>
    </row>
    <row r="473" spans="8:8" ht="15.75" customHeight="1" x14ac:dyDescent="0.25">
      <c r="H473" s="683"/>
    </row>
    <row r="474" spans="8:8" ht="15.75" customHeight="1" x14ac:dyDescent="0.25">
      <c r="H474" s="683"/>
    </row>
    <row r="475" spans="8:8" ht="15.75" customHeight="1" x14ac:dyDescent="0.25">
      <c r="H475" s="683"/>
    </row>
    <row r="476" spans="8:8" ht="15.75" customHeight="1" x14ac:dyDescent="0.25">
      <c r="H476" s="683"/>
    </row>
    <row r="477" spans="8:8" ht="15.75" customHeight="1" x14ac:dyDescent="0.25">
      <c r="H477" s="683"/>
    </row>
    <row r="478" spans="8:8" ht="15.75" customHeight="1" x14ac:dyDescent="0.25">
      <c r="H478" s="683"/>
    </row>
    <row r="479" spans="8:8" ht="15.75" customHeight="1" x14ac:dyDescent="0.25">
      <c r="H479" s="683"/>
    </row>
    <row r="480" spans="8:8" ht="15.75" customHeight="1" x14ac:dyDescent="0.25">
      <c r="H480" s="683"/>
    </row>
    <row r="481" spans="8:8" ht="15.75" customHeight="1" x14ac:dyDescent="0.25">
      <c r="H481" s="683"/>
    </row>
    <row r="482" spans="8:8" ht="15.75" customHeight="1" x14ac:dyDescent="0.25">
      <c r="H482" s="683"/>
    </row>
    <row r="483" spans="8:8" ht="15.75" customHeight="1" x14ac:dyDescent="0.25">
      <c r="H483" s="683"/>
    </row>
    <row r="484" spans="8:8" ht="15.75" customHeight="1" x14ac:dyDescent="0.25">
      <c r="H484" s="683"/>
    </row>
    <row r="485" spans="8:8" ht="15.75" customHeight="1" x14ac:dyDescent="0.25">
      <c r="H485" s="683"/>
    </row>
    <row r="486" spans="8:8" ht="15.75" customHeight="1" x14ac:dyDescent="0.25">
      <c r="H486" s="683"/>
    </row>
    <row r="487" spans="8:8" ht="15.75" customHeight="1" x14ac:dyDescent="0.25">
      <c r="H487" s="683"/>
    </row>
    <row r="488" spans="8:8" ht="15.75" customHeight="1" x14ac:dyDescent="0.25">
      <c r="H488" s="683"/>
    </row>
    <row r="489" spans="8:8" ht="15.75" customHeight="1" x14ac:dyDescent="0.25">
      <c r="H489" s="683"/>
    </row>
    <row r="490" spans="8:8" ht="15.75" customHeight="1" x14ac:dyDescent="0.25">
      <c r="H490" s="683"/>
    </row>
    <row r="491" spans="8:8" ht="15.75" customHeight="1" x14ac:dyDescent="0.25">
      <c r="H491" s="683"/>
    </row>
    <row r="492" spans="8:8" ht="15.75" customHeight="1" x14ac:dyDescent="0.25">
      <c r="H492" s="683"/>
    </row>
    <row r="493" spans="8:8" ht="15.75" customHeight="1" x14ac:dyDescent="0.25">
      <c r="H493" s="683"/>
    </row>
    <row r="494" spans="8:8" ht="15.75" customHeight="1" x14ac:dyDescent="0.25">
      <c r="H494" s="683"/>
    </row>
    <row r="495" spans="8:8" ht="15.75" customHeight="1" x14ac:dyDescent="0.25">
      <c r="H495" s="683"/>
    </row>
    <row r="496" spans="8:8" ht="15.75" customHeight="1" x14ac:dyDescent="0.25">
      <c r="H496" s="683"/>
    </row>
    <row r="497" spans="8:8" ht="15.75" customHeight="1" x14ac:dyDescent="0.25">
      <c r="H497" s="683"/>
    </row>
    <row r="498" spans="8:8" ht="15.75" customHeight="1" x14ac:dyDescent="0.25">
      <c r="H498" s="683"/>
    </row>
    <row r="499" spans="8:8" ht="15.75" customHeight="1" x14ac:dyDescent="0.25">
      <c r="H499" s="683"/>
    </row>
    <row r="500" spans="8:8" ht="15.75" customHeight="1" x14ac:dyDescent="0.25">
      <c r="H500" s="683"/>
    </row>
    <row r="501" spans="8:8" ht="15.75" customHeight="1" x14ac:dyDescent="0.25">
      <c r="H501" s="683"/>
    </row>
    <row r="502" spans="8:8" ht="15.75" customHeight="1" x14ac:dyDescent="0.25">
      <c r="H502" s="683"/>
    </row>
    <row r="503" spans="8:8" ht="15.75" customHeight="1" x14ac:dyDescent="0.25">
      <c r="H503" s="683"/>
    </row>
    <row r="504" spans="8:8" ht="15.75" customHeight="1" x14ac:dyDescent="0.25">
      <c r="H504" s="683"/>
    </row>
    <row r="505" spans="8:8" ht="15.75" customHeight="1" x14ac:dyDescent="0.25">
      <c r="H505" s="683"/>
    </row>
    <row r="506" spans="8:8" ht="15.75" customHeight="1" x14ac:dyDescent="0.25">
      <c r="H506" s="683"/>
    </row>
    <row r="507" spans="8:8" ht="15.75" customHeight="1" x14ac:dyDescent="0.25">
      <c r="H507" s="683"/>
    </row>
    <row r="508" spans="8:8" ht="15.75" customHeight="1" x14ac:dyDescent="0.25">
      <c r="H508" s="683"/>
    </row>
    <row r="509" spans="8:8" ht="15.75" customHeight="1" x14ac:dyDescent="0.25">
      <c r="H509" s="683"/>
    </row>
    <row r="510" spans="8:8" ht="15.75" customHeight="1" x14ac:dyDescent="0.25">
      <c r="H510" s="683"/>
    </row>
    <row r="511" spans="8:8" ht="15.75" customHeight="1" x14ac:dyDescent="0.25">
      <c r="H511" s="683"/>
    </row>
    <row r="512" spans="8:8" ht="15.75" customHeight="1" x14ac:dyDescent="0.25">
      <c r="H512" s="683"/>
    </row>
    <row r="513" spans="8:8" ht="15.75" customHeight="1" x14ac:dyDescent="0.25">
      <c r="H513" s="683"/>
    </row>
    <row r="514" spans="8:8" ht="15.75" customHeight="1" x14ac:dyDescent="0.25">
      <c r="H514" s="683"/>
    </row>
    <row r="515" spans="8:8" ht="15.75" customHeight="1" x14ac:dyDescent="0.25">
      <c r="H515" s="683"/>
    </row>
    <row r="516" spans="8:8" ht="15.75" customHeight="1" x14ac:dyDescent="0.25">
      <c r="H516" s="683"/>
    </row>
    <row r="517" spans="8:8" ht="15.75" customHeight="1" x14ac:dyDescent="0.25">
      <c r="H517" s="683"/>
    </row>
    <row r="518" spans="8:8" ht="15.75" customHeight="1" x14ac:dyDescent="0.25">
      <c r="H518" s="683"/>
    </row>
    <row r="519" spans="8:8" ht="15.75" customHeight="1" x14ac:dyDescent="0.25">
      <c r="H519" s="683"/>
    </row>
    <row r="520" spans="8:8" ht="15.75" customHeight="1" x14ac:dyDescent="0.25">
      <c r="H520" s="683"/>
    </row>
    <row r="521" spans="8:8" ht="15.75" customHeight="1" x14ac:dyDescent="0.25">
      <c r="H521" s="683"/>
    </row>
    <row r="522" spans="8:8" ht="15.75" customHeight="1" x14ac:dyDescent="0.25">
      <c r="H522" s="683"/>
    </row>
    <row r="523" spans="8:8" ht="15.75" customHeight="1" x14ac:dyDescent="0.25">
      <c r="H523" s="683"/>
    </row>
    <row r="524" spans="8:8" ht="15.75" customHeight="1" x14ac:dyDescent="0.25">
      <c r="H524" s="683"/>
    </row>
    <row r="525" spans="8:8" ht="15.75" customHeight="1" x14ac:dyDescent="0.25">
      <c r="H525" s="683"/>
    </row>
    <row r="526" spans="8:8" ht="15.75" customHeight="1" x14ac:dyDescent="0.25">
      <c r="H526" s="683"/>
    </row>
    <row r="527" spans="8:8" ht="15.75" customHeight="1" x14ac:dyDescent="0.25">
      <c r="H527" s="683"/>
    </row>
    <row r="528" spans="8:8" ht="15.75" customHeight="1" x14ac:dyDescent="0.25">
      <c r="H528" s="683"/>
    </row>
    <row r="529" spans="8:8" ht="15.75" customHeight="1" x14ac:dyDescent="0.25">
      <c r="H529" s="683"/>
    </row>
    <row r="530" spans="8:8" ht="15.75" customHeight="1" x14ac:dyDescent="0.25">
      <c r="H530" s="683"/>
    </row>
    <row r="531" spans="8:8" ht="15.75" customHeight="1" x14ac:dyDescent="0.25">
      <c r="H531" s="683"/>
    </row>
    <row r="532" spans="8:8" ht="15.75" customHeight="1" x14ac:dyDescent="0.25">
      <c r="H532" s="683"/>
    </row>
    <row r="533" spans="8:8" ht="15.75" customHeight="1" x14ac:dyDescent="0.25">
      <c r="H533" s="683"/>
    </row>
    <row r="534" spans="8:8" ht="15.75" customHeight="1" x14ac:dyDescent="0.25">
      <c r="H534" s="683"/>
    </row>
    <row r="535" spans="8:8" ht="15.75" customHeight="1" x14ac:dyDescent="0.25">
      <c r="H535" s="683"/>
    </row>
    <row r="536" spans="8:8" ht="15.75" customHeight="1" x14ac:dyDescent="0.25">
      <c r="H536" s="683"/>
    </row>
    <row r="537" spans="8:8" ht="15.75" customHeight="1" x14ac:dyDescent="0.25">
      <c r="H537" s="683"/>
    </row>
    <row r="538" spans="8:8" ht="15.75" customHeight="1" x14ac:dyDescent="0.25">
      <c r="H538" s="683"/>
    </row>
    <row r="539" spans="8:8" ht="15.75" customHeight="1" x14ac:dyDescent="0.25">
      <c r="H539" s="683"/>
    </row>
    <row r="540" spans="8:8" ht="15.75" customHeight="1" x14ac:dyDescent="0.25">
      <c r="H540" s="683"/>
    </row>
    <row r="541" spans="8:8" ht="15.75" customHeight="1" x14ac:dyDescent="0.25">
      <c r="H541" s="683"/>
    </row>
    <row r="542" spans="8:8" ht="15.75" customHeight="1" x14ac:dyDescent="0.25">
      <c r="H542" s="683"/>
    </row>
    <row r="543" spans="8:8" ht="15.75" customHeight="1" x14ac:dyDescent="0.25">
      <c r="H543" s="683"/>
    </row>
    <row r="544" spans="8:8" ht="15.75" customHeight="1" x14ac:dyDescent="0.25">
      <c r="H544" s="683"/>
    </row>
    <row r="545" spans="8:8" ht="15.75" customHeight="1" x14ac:dyDescent="0.25">
      <c r="H545" s="683"/>
    </row>
    <row r="546" spans="8:8" ht="15.75" customHeight="1" x14ac:dyDescent="0.25">
      <c r="H546" s="683"/>
    </row>
    <row r="547" spans="8:8" ht="15.75" customHeight="1" x14ac:dyDescent="0.25">
      <c r="H547" s="683"/>
    </row>
    <row r="548" spans="8:8" ht="15.75" customHeight="1" x14ac:dyDescent="0.25">
      <c r="H548" s="683"/>
    </row>
    <row r="549" spans="8:8" ht="15.75" customHeight="1" x14ac:dyDescent="0.25">
      <c r="H549" s="683"/>
    </row>
    <row r="550" spans="8:8" ht="15.75" customHeight="1" x14ac:dyDescent="0.25">
      <c r="H550" s="683"/>
    </row>
    <row r="551" spans="8:8" ht="15.75" customHeight="1" x14ac:dyDescent="0.25">
      <c r="H551" s="683"/>
    </row>
    <row r="552" spans="8:8" ht="15.75" customHeight="1" x14ac:dyDescent="0.25">
      <c r="H552" s="683"/>
    </row>
    <row r="553" spans="8:8" ht="15.75" customHeight="1" x14ac:dyDescent="0.25">
      <c r="H553" s="683"/>
    </row>
    <row r="554" spans="8:8" ht="15.75" customHeight="1" x14ac:dyDescent="0.25">
      <c r="H554" s="683"/>
    </row>
    <row r="555" spans="8:8" ht="15.75" customHeight="1" x14ac:dyDescent="0.25">
      <c r="H555" s="683"/>
    </row>
    <row r="556" spans="8:8" ht="15.75" customHeight="1" x14ac:dyDescent="0.25">
      <c r="H556" s="683"/>
    </row>
    <row r="557" spans="8:8" ht="15.75" customHeight="1" x14ac:dyDescent="0.25">
      <c r="H557" s="683"/>
    </row>
    <row r="558" spans="8:8" ht="15.75" customHeight="1" x14ac:dyDescent="0.25">
      <c r="H558" s="683"/>
    </row>
    <row r="559" spans="8:8" ht="15.75" customHeight="1" x14ac:dyDescent="0.25">
      <c r="H559" s="683"/>
    </row>
    <row r="560" spans="8:8" ht="15.75" customHeight="1" x14ac:dyDescent="0.25">
      <c r="H560" s="683"/>
    </row>
    <row r="561" spans="8:8" ht="15.75" customHeight="1" x14ac:dyDescent="0.25">
      <c r="H561" s="683"/>
    </row>
    <row r="562" spans="8:8" ht="15.75" customHeight="1" x14ac:dyDescent="0.25">
      <c r="H562" s="683"/>
    </row>
    <row r="563" spans="8:8" ht="15.75" customHeight="1" x14ac:dyDescent="0.25">
      <c r="H563" s="683"/>
    </row>
    <row r="564" spans="8:8" ht="15.75" customHeight="1" x14ac:dyDescent="0.25">
      <c r="H564" s="683"/>
    </row>
    <row r="565" spans="8:8" ht="15.75" customHeight="1" x14ac:dyDescent="0.25">
      <c r="H565" s="683"/>
    </row>
    <row r="566" spans="8:8" ht="15.75" customHeight="1" x14ac:dyDescent="0.25">
      <c r="H566" s="683"/>
    </row>
    <row r="567" spans="8:8" ht="15.75" customHeight="1" x14ac:dyDescent="0.25">
      <c r="H567" s="683"/>
    </row>
    <row r="568" spans="8:8" ht="15.75" customHeight="1" x14ac:dyDescent="0.25">
      <c r="H568" s="683"/>
    </row>
    <row r="569" spans="8:8" ht="15.75" customHeight="1" x14ac:dyDescent="0.25">
      <c r="H569" s="683"/>
    </row>
    <row r="570" spans="8:8" ht="15.75" customHeight="1" x14ac:dyDescent="0.25">
      <c r="H570" s="683"/>
    </row>
    <row r="571" spans="8:8" ht="15.75" customHeight="1" x14ac:dyDescent="0.25">
      <c r="H571" s="683"/>
    </row>
    <row r="572" spans="8:8" ht="15.75" customHeight="1" x14ac:dyDescent="0.25">
      <c r="H572" s="683"/>
    </row>
    <row r="573" spans="8:8" ht="15.75" customHeight="1" x14ac:dyDescent="0.25">
      <c r="H573" s="683"/>
    </row>
    <row r="574" spans="8:8" ht="15.75" customHeight="1" x14ac:dyDescent="0.25">
      <c r="H574" s="683"/>
    </row>
    <row r="575" spans="8:8" ht="15.75" customHeight="1" x14ac:dyDescent="0.25">
      <c r="H575" s="683"/>
    </row>
    <row r="576" spans="8:8" ht="15.75" customHeight="1" x14ac:dyDescent="0.25">
      <c r="H576" s="683"/>
    </row>
    <row r="577" spans="8:8" ht="15.75" customHeight="1" x14ac:dyDescent="0.25">
      <c r="H577" s="683"/>
    </row>
    <row r="578" spans="8:8" ht="15.75" customHeight="1" x14ac:dyDescent="0.25">
      <c r="H578" s="683"/>
    </row>
    <row r="579" spans="8:8" ht="15.75" customHeight="1" x14ac:dyDescent="0.25">
      <c r="H579" s="683"/>
    </row>
    <row r="580" spans="8:8" ht="15.75" customHeight="1" x14ac:dyDescent="0.25">
      <c r="H580" s="683"/>
    </row>
    <row r="581" spans="8:8" ht="15.75" customHeight="1" x14ac:dyDescent="0.25">
      <c r="H581" s="683"/>
    </row>
    <row r="582" spans="8:8" ht="15.75" customHeight="1" x14ac:dyDescent="0.25">
      <c r="H582" s="683"/>
    </row>
    <row r="583" spans="8:8" ht="15.75" customHeight="1" x14ac:dyDescent="0.25">
      <c r="H583" s="683"/>
    </row>
    <row r="584" spans="8:8" ht="15.75" customHeight="1" x14ac:dyDescent="0.25">
      <c r="H584" s="683"/>
    </row>
    <row r="585" spans="8:8" ht="15.75" customHeight="1" x14ac:dyDescent="0.25">
      <c r="H585" s="683"/>
    </row>
    <row r="586" spans="8:8" ht="15.75" customHeight="1" x14ac:dyDescent="0.25">
      <c r="H586" s="683"/>
    </row>
    <row r="587" spans="8:8" ht="15.75" customHeight="1" x14ac:dyDescent="0.25">
      <c r="H587" s="683"/>
    </row>
    <row r="588" spans="8:8" ht="15.75" customHeight="1" x14ac:dyDescent="0.25">
      <c r="H588" s="683"/>
    </row>
    <row r="589" spans="8:8" ht="15.75" customHeight="1" x14ac:dyDescent="0.25">
      <c r="H589" s="683"/>
    </row>
    <row r="590" spans="8:8" ht="15.75" customHeight="1" x14ac:dyDescent="0.25">
      <c r="H590" s="683"/>
    </row>
    <row r="591" spans="8:8" ht="15.75" customHeight="1" x14ac:dyDescent="0.25">
      <c r="H591" s="683"/>
    </row>
    <row r="592" spans="8:8" ht="15.75" customHeight="1" x14ac:dyDescent="0.25">
      <c r="H592" s="683"/>
    </row>
    <row r="593" spans="8:8" ht="15.75" customHeight="1" x14ac:dyDescent="0.25">
      <c r="H593" s="683"/>
    </row>
    <row r="594" spans="8:8" ht="15.75" customHeight="1" x14ac:dyDescent="0.25">
      <c r="H594" s="683"/>
    </row>
    <row r="595" spans="8:8" ht="15.75" customHeight="1" x14ac:dyDescent="0.25">
      <c r="H595" s="683"/>
    </row>
    <row r="596" spans="8:8" ht="15.75" customHeight="1" x14ac:dyDescent="0.25">
      <c r="H596" s="683"/>
    </row>
    <row r="597" spans="8:8" ht="15.75" customHeight="1" x14ac:dyDescent="0.25">
      <c r="H597" s="683"/>
    </row>
    <row r="598" spans="8:8" ht="15.75" customHeight="1" x14ac:dyDescent="0.25">
      <c r="H598" s="683"/>
    </row>
    <row r="599" spans="8:8" ht="15.75" customHeight="1" x14ac:dyDescent="0.25">
      <c r="H599" s="683"/>
    </row>
    <row r="600" spans="8:8" ht="15.75" customHeight="1" x14ac:dyDescent="0.25">
      <c r="H600" s="683"/>
    </row>
    <row r="601" spans="8:8" ht="15.75" customHeight="1" x14ac:dyDescent="0.25">
      <c r="H601" s="683"/>
    </row>
    <row r="602" spans="8:8" ht="15.75" customHeight="1" x14ac:dyDescent="0.25">
      <c r="H602" s="683"/>
    </row>
    <row r="603" spans="8:8" ht="15.75" customHeight="1" x14ac:dyDescent="0.25">
      <c r="H603" s="683"/>
    </row>
    <row r="604" spans="8:8" ht="15.75" customHeight="1" x14ac:dyDescent="0.25">
      <c r="H604" s="683"/>
    </row>
    <row r="605" spans="8:8" ht="15.75" customHeight="1" x14ac:dyDescent="0.25">
      <c r="H605" s="683"/>
    </row>
    <row r="606" spans="8:8" ht="15.75" customHeight="1" x14ac:dyDescent="0.25">
      <c r="H606" s="683"/>
    </row>
    <row r="607" spans="8:8" ht="15.75" customHeight="1" x14ac:dyDescent="0.25">
      <c r="H607" s="683"/>
    </row>
    <row r="608" spans="8:8" ht="15.75" customHeight="1" x14ac:dyDescent="0.25">
      <c r="H608" s="683"/>
    </row>
    <row r="609" spans="8:8" ht="15.75" customHeight="1" x14ac:dyDescent="0.25">
      <c r="H609" s="683"/>
    </row>
    <row r="610" spans="8:8" ht="15.75" customHeight="1" x14ac:dyDescent="0.25">
      <c r="H610" s="683"/>
    </row>
    <row r="611" spans="8:8" ht="15.75" customHeight="1" x14ac:dyDescent="0.25">
      <c r="H611" s="683"/>
    </row>
    <row r="612" spans="8:8" ht="15.75" customHeight="1" x14ac:dyDescent="0.25">
      <c r="H612" s="683"/>
    </row>
    <row r="613" spans="8:8" ht="15.75" customHeight="1" x14ac:dyDescent="0.25">
      <c r="H613" s="683"/>
    </row>
    <row r="614" spans="8:8" ht="15.75" customHeight="1" x14ac:dyDescent="0.25">
      <c r="H614" s="683"/>
    </row>
    <row r="615" spans="8:8" ht="15.75" customHeight="1" x14ac:dyDescent="0.25">
      <c r="H615" s="683"/>
    </row>
    <row r="616" spans="8:8" ht="15.75" customHeight="1" x14ac:dyDescent="0.25">
      <c r="H616" s="683"/>
    </row>
    <row r="617" spans="8:8" ht="15.75" customHeight="1" x14ac:dyDescent="0.25">
      <c r="H617" s="683"/>
    </row>
    <row r="618" spans="8:8" ht="15.75" customHeight="1" x14ac:dyDescent="0.25">
      <c r="H618" s="683"/>
    </row>
    <row r="619" spans="8:8" ht="15.75" customHeight="1" x14ac:dyDescent="0.25">
      <c r="H619" s="683"/>
    </row>
    <row r="620" spans="8:8" ht="15.75" customHeight="1" x14ac:dyDescent="0.25">
      <c r="H620" s="683"/>
    </row>
    <row r="621" spans="8:8" ht="15.75" customHeight="1" x14ac:dyDescent="0.25">
      <c r="H621" s="683"/>
    </row>
    <row r="622" spans="8:8" ht="15.75" customHeight="1" x14ac:dyDescent="0.25">
      <c r="H622" s="683"/>
    </row>
    <row r="623" spans="8:8" ht="15.75" customHeight="1" x14ac:dyDescent="0.25">
      <c r="H623" s="683"/>
    </row>
    <row r="624" spans="8:8" ht="15.75" customHeight="1" x14ac:dyDescent="0.25">
      <c r="H624" s="683"/>
    </row>
    <row r="625" spans="8:8" ht="15.75" customHeight="1" x14ac:dyDescent="0.25">
      <c r="H625" s="683"/>
    </row>
    <row r="626" spans="8:8" ht="15.75" customHeight="1" x14ac:dyDescent="0.25">
      <c r="H626" s="683"/>
    </row>
    <row r="627" spans="8:8" ht="15.75" customHeight="1" x14ac:dyDescent="0.25">
      <c r="H627" s="683"/>
    </row>
    <row r="628" spans="8:8" ht="15.75" customHeight="1" x14ac:dyDescent="0.25">
      <c r="H628" s="683"/>
    </row>
    <row r="629" spans="8:8" ht="15.75" customHeight="1" x14ac:dyDescent="0.25">
      <c r="H629" s="683"/>
    </row>
    <row r="630" spans="8:8" ht="15.75" customHeight="1" x14ac:dyDescent="0.25">
      <c r="H630" s="683"/>
    </row>
    <row r="631" spans="8:8" ht="15.75" customHeight="1" x14ac:dyDescent="0.25">
      <c r="H631" s="683"/>
    </row>
    <row r="632" spans="8:8" ht="15.75" customHeight="1" x14ac:dyDescent="0.25">
      <c r="H632" s="683"/>
    </row>
    <row r="633" spans="8:8" ht="15.75" customHeight="1" x14ac:dyDescent="0.25">
      <c r="H633" s="683"/>
    </row>
    <row r="634" spans="8:8" ht="15.75" customHeight="1" x14ac:dyDescent="0.25">
      <c r="H634" s="683"/>
    </row>
    <row r="635" spans="8:8" ht="15.75" customHeight="1" x14ac:dyDescent="0.25">
      <c r="H635" s="683"/>
    </row>
    <row r="636" spans="8:8" ht="15.75" customHeight="1" x14ac:dyDescent="0.25">
      <c r="H636" s="683"/>
    </row>
    <row r="637" spans="8:8" ht="15.75" customHeight="1" x14ac:dyDescent="0.25">
      <c r="H637" s="683"/>
    </row>
    <row r="638" spans="8:8" ht="15.75" customHeight="1" x14ac:dyDescent="0.25">
      <c r="H638" s="683"/>
    </row>
    <row r="639" spans="8:8" ht="15.75" customHeight="1" x14ac:dyDescent="0.25">
      <c r="H639" s="683"/>
    </row>
    <row r="640" spans="8:8" ht="15.75" customHeight="1" x14ac:dyDescent="0.25">
      <c r="H640" s="683"/>
    </row>
    <row r="641" spans="8:8" ht="15.75" customHeight="1" x14ac:dyDescent="0.25">
      <c r="H641" s="683"/>
    </row>
    <row r="642" spans="8:8" ht="15.75" customHeight="1" x14ac:dyDescent="0.25">
      <c r="H642" s="683"/>
    </row>
    <row r="643" spans="8:8" ht="15.75" customHeight="1" x14ac:dyDescent="0.25">
      <c r="H643" s="683"/>
    </row>
    <row r="644" spans="8:8" ht="15.75" customHeight="1" x14ac:dyDescent="0.25">
      <c r="H644" s="683"/>
    </row>
    <row r="645" spans="8:8" ht="15.75" customHeight="1" x14ac:dyDescent="0.25">
      <c r="H645" s="683"/>
    </row>
    <row r="646" spans="8:8" ht="15.75" customHeight="1" x14ac:dyDescent="0.25">
      <c r="H646" s="683"/>
    </row>
    <row r="647" spans="8:8" ht="15.75" customHeight="1" x14ac:dyDescent="0.25">
      <c r="H647" s="683"/>
    </row>
    <row r="648" spans="8:8" ht="15.75" customHeight="1" x14ac:dyDescent="0.25">
      <c r="H648" s="683"/>
    </row>
    <row r="649" spans="8:8" ht="15.75" customHeight="1" x14ac:dyDescent="0.25">
      <c r="H649" s="683"/>
    </row>
    <row r="650" spans="8:8" ht="15.75" customHeight="1" x14ac:dyDescent="0.25">
      <c r="H650" s="683"/>
    </row>
    <row r="651" spans="8:8" ht="15.75" customHeight="1" x14ac:dyDescent="0.25">
      <c r="H651" s="683"/>
    </row>
    <row r="652" spans="8:8" ht="15.75" customHeight="1" x14ac:dyDescent="0.25">
      <c r="H652" s="683"/>
    </row>
    <row r="653" spans="8:8" ht="15.75" customHeight="1" x14ac:dyDescent="0.25">
      <c r="H653" s="683"/>
    </row>
    <row r="654" spans="8:8" ht="15.75" customHeight="1" x14ac:dyDescent="0.25">
      <c r="H654" s="683"/>
    </row>
    <row r="655" spans="8:8" ht="15.75" customHeight="1" x14ac:dyDescent="0.25">
      <c r="H655" s="683"/>
    </row>
    <row r="656" spans="8:8" ht="15.75" customHeight="1" x14ac:dyDescent="0.25">
      <c r="H656" s="683"/>
    </row>
    <row r="657" spans="8:8" ht="15.75" customHeight="1" x14ac:dyDescent="0.25">
      <c r="H657" s="683"/>
    </row>
    <row r="658" spans="8:8" ht="15.75" customHeight="1" x14ac:dyDescent="0.25">
      <c r="H658" s="683"/>
    </row>
    <row r="659" spans="8:8" ht="15.75" customHeight="1" x14ac:dyDescent="0.25">
      <c r="H659" s="683"/>
    </row>
    <row r="660" spans="8:8" ht="15.75" customHeight="1" x14ac:dyDescent="0.25">
      <c r="H660" s="683"/>
    </row>
    <row r="661" spans="8:8" ht="15.75" customHeight="1" x14ac:dyDescent="0.25">
      <c r="H661" s="683"/>
    </row>
    <row r="662" spans="8:8" ht="15.75" customHeight="1" x14ac:dyDescent="0.25">
      <c r="H662" s="683"/>
    </row>
    <row r="663" spans="8:8" ht="15.75" customHeight="1" x14ac:dyDescent="0.25">
      <c r="H663" s="683"/>
    </row>
    <row r="664" spans="8:8" ht="15.75" customHeight="1" x14ac:dyDescent="0.25">
      <c r="H664" s="683"/>
    </row>
    <row r="665" spans="8:8" ht="15.75" customHeight="1" x14ac:dyDescent="0.25">
      <c r="H665" s="683"/>
    </row>
    <row r="666" spans="8:8" ht="15.75" customHeight="1" x14ac:dyDescent="0.25">
      <c r="H666" s="683"/>
    </row>
    <row r="667" spans="8:8" ht="15.75" customHeight="1" x14ac:dyDescent="0.25">
      <c r="H667" s="683"/>
    </row>
    <row r="668" spans="8:8" ht="15.75" customHeight="1" x14ac:dyDescent="0.25">
      <c r="H668" s="683"/>
    </row>
    <row r="669" spans="8:8" ht="15.75" customHeight="1" x14ac:dyDescent="0.25">
      <c r="H669" s="683"/>
    </row>
    <row r="670" spans="8:8" ht="15.75" customHeight="1" x14ac:dyDescent="0.25">
      <c r="H670" s="683"/>
    </row>
    <row r="671" spans="8:8" ht="15.75" customHeight="1" x14ac:dyDescent="0.25">
      <c r="H671" s="683"/>
    </row>
    <row r="672" spans="8:8" ht="15.75" customHeight="1" x14ac:dyDescent="0.25">
      <c r="H672" s="683"/>
    </row>
    <row r="673" spans="8:8" ht="15.75" customHeight="1" x14ac:dyDescent="0.25">
      <c r="H673" s="683"/>
    </row>
    <row r="674" spans="8:8" ht="15.75" customHeight="1" x14ac:dyDescent="0.25">
      <c r="H674" s="683"/>
    </row>
    <row r="675" spans="8:8" ht="15.75" customHeight="1" x14ac:dyDescent="0.25">
      <c r="H675" s="683"/>
    </row>
    <row r="676" spans="8:8" ht="15.75" customHeight="1" x14ac:dyDescent="0.25">
      <c r="H676" s="683"/>
    </row>
    <row r="677" spans="8:8" ht="15.75" customHeight="1" x14ac:dyDescent="0.25">
      <c r="H677" s="683"/>
    </row>
    <row r="678" spans="8:8" ht="15.75" customHeight="1" x14ac:dyDescent="0.25">
      <c r="H678" s="683"/>
    </row>
    <row r="679" spans="8:8" ht="15.75" customHeight="1" x14ac:dyDescent="0.25">
      <c r="H679" s="683"/>
    </row>
    <row r="680" spans="8:8" ht="15.75" customHeight="1" x14ac:dyDescent="0.25">
      <c r="H680" s="683"/>
    </row>
    <row r="681" spans="8:8" ht="15.75" customHeight="1" x14ac:dyDescent="0.25">
      <c r="H681" s="683"/>
    </row>
    <row r="682" spans="8:8" ht="15.75" customHeight="1" x14ac:dyDescent="0.25">
      <c r="H682" s="683"/>
    </row>
    <row r="683" spans="8:8" ht="15.75" customHeight="1" x14ac:dyDescent="0.25">
      <c r="H683" s="683"/>
    </row>
    <row r="684" spans="8:8" ht="15.75" customHeight="1" x14ac:dyDescent="0.25">
      <c r="H684" s="683"/>
    </row>
    <row r="685" spans="8:8" ht="15.75" customHeight="1" x14ac:dyDescent="0.25">
      <c r="H685" s="683"/>
    </row>
    <row r="686" spans="8:8" ht="15.75" customHeight="1" x14ac:dyDescent="0.25">
      <c r="H686" s="683"/>
    </row>
    <row r="687" spans="8:8" ht="15.75" customHeight="1" x14ac:dyDescent="0.25">
      <c r="H687" s="683"/>
    </row>
    <row r="688" spans="8:8" ht="15.75" customHeight="1" x14ac:dyDescent="0.25">
      <c r="H688" s="683"/>
    </row>
    <row r="689" spans="8:8" ht="15.75" customHeight="1" x14ac:dyDescent="0.25">
      <c r="H689" s="683"/>
    </row>
    <row r="690" spans="8:8" ht="15.75" customHeight="1" x14ac:dyDescent="0.25">
      <c r="H690" s="683"/>
    </row>
    <row r="691" spans="8:8" ht="15.75" customHeight="1" x14ac:dyDescent="0.25">
      <c r="H691" s="683"/>
    </row>
    <row r="692" spans="8:8" ht="15.75" customHeight="1" x14ac:dyDescent="0.25">
      <c r="H692" s="683"/>
    </row>
    <row r="693" spans="8:8" ht="15.75" customHeight="1" x14ac:dyDescent="0.25">
      <c r="H693" s="683"/>
    </row>
    <row r="694" spans="8:8" ht="15.75" customHeight="1" x14ac:dyDescent="0.25">
      <c r="H694" s="683"/>
    </row>
    <row r="695" spans="8:8" ht="15.75" customHeight="1" x14ac:dyDescent="0.25">
      <c r="H695" s="683"/>
    </row>
    <row r="696" spans="8:8" ht="15.75" customHeight="1" x14ac:dyDescent="0.25">
      <c r="H696" s="683"/>
    </row>
    <row r="697" spans="8:8" ht="15.75" customHeight="1" x14ac:dyDescent="0.25">
      <c r="H697" s="683"/>
    </row>
    <row r="698" spans="8:8" ht="15.75" customHeight="1" x14ac:dyDescent="0.25">
      <c r="H698" s="683"/>
    </row>
    <row r="699" spans="8:8" ht="15.75" customHeight="1" x14ac:dyDescent="0.25">
      <c r="H699" s="683"/>
    </row>
    <row r="700" spans="8:8" ht="15.75" customHeight="1" x14ac:dyDescent="0.25">
      <c r="H700" s="683"/>
    </row>
    <row r="701" spans="8:8" ht="15.75" customHeight="1" x14ac:dyDescent="0.25">
      <c r="H701" s="683"/>
    </row>
    <row r="702" spans="8:8" ht="15.75" customHeight="1" x14ac:dyDescent="0.25">
      <c r="H702" s="683"/>
    </row>
    <row r="703" spans="8:8" ht="15.75" customHeight="1" x14ac:dyDescent="0.25">
      <c r="H703" s="683"/>
    </row>
    <row r="704" spans="8:8" ht="15.75" customHeight="1" x14ac:dyDescent="0.25">
      <c r="H704" s="683"/>
    </row>
    <row r="705" spans="8:8" ht="15.75" customHeight="1" x14ac:dyDescent="0.25">
      <c r="H705" s="683"/>
    </row>
    <row r="706" spans="8:8" ht="15.75" customHeight="1" x14ac:dyDescent="0.25">
      <c r="H706" s="683"/>
    </row>
    <row r="707" spans="8:8" ht="15.75" customHeight="1" x14ac:dyDescent="0.25">
      <c r="H707" s="683"/>
    </row>
    <row r="708" spans="8:8" ht="15.75" customHeight="1" x14ac:dyDescent="0.25">
      <c r="H708" s="683"/>
    </row>
    <row r="709" spans="8:8" ht="15.75" customHeight="1" x14ac:dyDescent="0.25">
      <c r="H709" s="683"/>
    </row>
    <row r="710" spans="8:8" ht="15.75" customHeight="1" x14ac:dyDescent="0.25">
      <c r="H710" s="683"/>
    </row>
    <row r="711" spans="8:8" ht="15.75" customHeight="1" x14ac:dyDescent="0.25">
      <c r="H711" s="683"/>
    </row>
    <row r="712" spans="8:8" ht="15.75" customHeight="1" x14ac:dyDescent="0.25">
      <c r="H712" s="683"/>
    </row>
    <row r="713" spans="8:8" ht="15.75" customHeight="1" x14ac:dyDescent="0.25">
      <c r="H713" s="683"/>
    </row>
    <row r="714" spans="8:8" ht="15.75" customHeight="1" x14ac:dyDescent="0.25">
      <c r="H714" s="683"/>
    </row>
    <row r="715" spans="8:8" ht="15.75" customHeight="1" x14ac:dyDescent="0.25">
      <c r="H715" s="683"/>
    </row>
    <row r="716" spans="8:8" ht="15.75" customHeight="1" x14ac:dyDescent="0.25">
      <c r="H716" s="683"/>
    </row>
    <row r="717" spans="8:8" ht="15.75" customHeight="1" x14ac:dyDescent="0.25">
      <c r="H717" s="683"/>
    </row>
    <row r="718" spans="8:8" ht="15.75" customHeight="1" x14ac:dyDescent="0.25">
      <c r="H718" s="683"/>
    </row>
    <row r="719" spans="8:8" ht="15.75" customHeight="1" x14ac:dyDescent="0.25">
      <c r="H719" s="683"/>
    </row>
    <row r="720" spans="8:8" ht="15.75" customHeight="1" x14ac:dyDescent="0.25">
      <c r="H720" s="683"/>
    </row>
    <row r="721" spans="8:8" ht="15.75" customHeight="1" x14ac:dyDescent="0.25">
      <c r="H721" s="683"/>
    </row>
    <row r="722" spans="8:8" ht="15.75" customHeight="1" x14ac:dyDescent="0.25">
      <c r="H722" s="683"/>
    </row>
    <row r="723" spans="8:8" ht="15.75" customHeight="1" x14ac:dyDescent="0.25">
      <c r="H723" s="683"/>
    </row>
    <row r="724" spans="8:8" ht="15.75" customHeight="1" x14ac:dyDescent="0.25">
      <c r="H724" s="683"/>
    </row>
    <row r="725" spans="8:8" ht="15.75" customHeight="1" x14ac:dyDescent="0.25">
      <c r="H725" s="683"/>
    </row>
    <row r="726" spans="8:8" ht="15.75" customHeight="1" x14ac:dyDescent="0.25">
      <c r="H726" s="683"/>
    </row>
    <row r="727" spans="8:8" ht="15.75" customHeight="1" x14ac:dyDescent="0.25">
      <c r="H727" s="683"/>
    </row>
    <row r="728" spans="8:8" ht="15.75" customHeight="1" x14ac:dyDescent="0.25">
      <c r="H728" s="683"/>
    </row>
    <row r="729" spans="8:8" ht="15.75" customHeight="1" x14ac:dyDescent="0.25">
      <c r="H729" s="683"/>
    </row>
    <row r="730" spans="8:8" ht="15.75" customHeight="1" x14ac:dyDescent="0.25">
      <c r="H730" s="683"/>
    </row>
    <row r="731" spans="8:8" ht="15.75" customHeight="1" x14ac:dyDescent="0.25">
      <c r="H731" s="683"/>
    </row>
    <row r="732" spans="8:8" ht="15.75" customHeight="1" x14ac:dyDescent="0.25">
      <c r="H732" s="683"/>
    </row>
    <row r="733" spans="8:8" ht="15.75" customHeight="1" x14ac:dyDescent="0.25">
      <c r="H733" s="683"/>
    </row>
    <row r="734" spans="8:8" ht="15.75" customHeight="1" x14ac:dyDescent="0.25">
      <c r="H734" s="683"/>
    </row>
    <row r="735" spans="8:8" ht="15.75" customHeight="1" x14ac:dyDescent="0.25">
      <c r="H735" s="683"/>
    </row>
    <row r="736" spans="8:8" ht="15.75" customHeight="1" x14ac:dyDescent="0.25">
      <c r="H736" s="683"/>
    </row>
    <row r="737" spans="8:8" ht="15.75" customHeight="1" x14ac:dyDescent="0.25">
      <c r="H737" s="683"/>
    </row>
    <row r="738" spans="8:8" ht="15.75" customHeight="1" x14ac:dyDescent="0.25">
      <c r="H738" s="683"/>
    </row>
    <row r="739" spans="8:8" ht="15.75" customHeight="1" x14ac:dyDescent="0.25">
      <c r="H739" s="683"/>
    </row>
    <row r="740" spans="8:8" ht="15.75" customHeight="1" x14ac:dyDescent="0.25">
      <c r="H740" s="683"/>
    </row>
    <row r="741" spans="8:8" ht="15.75" customHeight="1" x14ac:dyDescent="0.25">
      <c r="H741" s="683"/>
    </row>
    <row r="742" spans="8:8" ht="15.75" customHeight="1" x14ac:dyDescent="0.25">
      <c r="H742" s="683"/>
    </row>
    <row r="743" spans="8:8" ht="15.75" customHeight="1" x14ac:dyDescent="0.25">
      <c r="H743" s="683"/>
    </row>
    <row r="744" spans="8:8" ht="15.75" customHeight="1" x14ac:dyDescent="0.25">
      <c r="H744" s="683"/>
    </row>
    <row r="745" spans="8:8" ht="15.75" customHeight="1" x14ac:dyDescent="0.25">
      <c r="H745" s="683"/>
    </row>
    <row r="746" spans="8:8" ht="15.75" customHeight="1" x14ac:dyDescent="0.25">
      <c r="H746" s="683"/>
    </row>
    <row r="747" spans="8:8" ht="15.75" customHeight="1" x14ac:dyDescent="0.25">
      <c r="H747" s="683"/>
    </row>
    <row r="748" spans="8:8" ht="15.75" customHeight="1" x14ac:dyDescent="0.25">
      <c r="H748" s="683"/>
    </row>
    <row r="749" spans="8:8" ht="15.75" customHeight="1" x14ac:dyDescent="0.25">
      <c r="H749" s="683"/>
    </row>
    <row r="750" spans="8:8" ht="15.75" customHeight="1" x14ac:dyDescent="0.25">
      <c r="H750" s="683"/>
    </row>
    <row r="751" spans="8:8" ht="15.75" customHeight="1" x14ac:dyDescent="0.25">
      <c r="H751" s="683"/>
    </row>
    <row r="752" spans="8:8" ht="15.75" customHeight="1" x14ac:dyDescent="0.25">
      <c r="H752" s="683"/>
    </row>
    <row r="753" spans="8:8" ht="15.75" customHeight="1" x14ac:dyDescent="0.25">
      <c r="H753" s="683"/>
    </row>
    <row r="754" spans="8:8" ht="15.75" customHeight="1" x14ac:dyDescent="0.25">
      <c r="H754" s="683"/>
    </row>
    <row r="755" spans="8:8" ht="15.75" customHeight="1" x14ac:dyDescent="0.25">
      <c r="H755" s="683"/>
    </row>
    <row r="756" spans="8:8" ht="15.75" customHeight="1" x14ac:dyDescent="0.25">
      <c r="H756" s="683"/>
    </row>
    <row r="757" spans="8:8" ht="15.75" customHeight="1" x14ac:dyDescent="0.25">
      <c r="H757" s="683"/>
    </row>
    <row r="758" spans="8:8" ht="15.75" customHeight="1" x14ac:dyDescent="0.25">
      <c r="H758" s="683"/>
    </row>
    <row r="759" spans="8:8" ht="15.75" customHeight="1" x14ac:dyDescent="0.25">
      <c r="H759" s="683"/>
    </row>
    <row r="760" spans="8:8" ht="15.75" customHeight="1" x14ac:dyDescent="0.25">
      <c r="H760" s="683"/>
    </row>
    <row r="761" spans="8:8" ht="15.75" customHeight="1" x14ac:dyDescent="0.25">
      <c r="H761" s="683"/>
    </row>
    <row r="762" spans="8:8" ht="15.75" customHeight="1" x14ac:dyDescent="0.25">
      <c r="H762" s="683"/>
    </row>
    <row r="763" spans="8:8" ht="15.75" customHeight="1" x14ac:dyDescent="0.25">
      <c r="H763" s="683"/>
    </row>
    <row r="764" spans="8:8" ht="15.75" customHeight="1" x14ac:dyDescent="0.25">
      <c r="H764" s="683"/>
    </row>
    <row r="765" spans="8:8" ht="15.75" customHeight="1" x14ac:dyDescent="0.25">
      <c r="H765" s="683"/>
    </row>
    <row r="766" spans="8:8" ht="15.75" customHeight="1" x14ac:dyDescent="0.25">
      <c r="H766" s="683"/>
    </row>
    <row r="767" spans="8:8" ht="15.75" customHeight="1" x14ac:dyDescent="0.25">
      <c r="H767" s="683"/>
    </row>
    <row r="768" spans="8:8" ht="15.75" customHeight="1" x14ac:dyDescent="0.25">
      <c r="H768" s="683"/>
    </row>
    <row r="769" spans="8:8" ht="15.75" customHeight="1" x14ac:dyDescent="0.25">
      <c r="H769" s="683"/>
    </row>
    <row r="770" spans="8:8" ht="15.75" customHeight="1" x14ac:dyDescent="0.25">
      <c r="H770" s="683"/>
    </row>
    <row r="771" spans="8:8" ht="15.75" customHeight="1" x14ac:dyDescent="0.25">
      <c r="H771" s="683"/>
    </row>
    <row r="772" spans="8:8" ht="15.75" customHeight="1" x14ac:dyDescent="0.25">
      <c r="H772" s="683"/>
    </row>
    <row r="773" spans="8:8" ht="15.75" customHeight="1" x14ac:dyDescent="0.25">
      <c r="H773" s="683"/>
    </row>
    <row r="774" spans="8:8" ht="15.75" customHeight="1" x14ac:dyDescent="0.25">
      <c r="H774" s="683"/>
    </row>
    <row r="775" spans="8:8" ht="15.75" customHeight="1" x14ac:dyDescent="0.25">
      <c r="H775" s="683"/>
    </row>
    <row r="776" spans="8:8" ht="15.75" customHeight="1" x14ac:dyDescent="0.25">
      <c r="H776" s="683"/>
    </row>
    <row r="777" spans="8:8" ht="15.75" customHeight="1" x14ac:dyDescent="0.25">
      <c r="H777" s="683"/>
    </row>
    <row r="778" spans="8:8" ht="15.75" customHeight="1" x14ac:dyDescent="0.25">
      <c r="H778" s="683"/>
    </row>
    <row r="779" spans="8:8" ht="15.75" customHeight="1" x14ac:dyDescent="0.25">
      <c r="H779" s="683"/>
    </row>
    <row r="780" spans="8:8" ht="15.75" customHeight="1" x14ac:dyDescent="0.25">
      <c r="H780" s="683"/>
    </row>
    <row r="781" spans="8:8" ht="15.75" customHeight="1" x14ac:dyDescent="0.25">
      <c r="H781" s="683"/>
    </row>
    <row r="782" spans="8:8" ht="15.75" customHeight="1" x14ac:dyDescent="0.25">
      <c r="H782" s="683"/>
    </row>
    <row r="783" spans="8:8" ht="15.75" customHeight="1" x14ac:dyDescent="0.25">
      <c r="H783" s="683"/>
    </row>
    <row r="784" spans="8:8" ht="15.75" customHeight="1" x14ac:dyDescent="0.25">
      <c r="H784" s="683"/>
    </row>
    <row r="785" spans="8:8" ht="15.75" customHeight="1" x14ac:dyDescent="0.25">
      <c r="H785" s="683"/>
    </row>
    <row r="786" spans="8:8" ht="15.75" customHeight="1" x14ac:dyDescent="0.25">
      <c r="H786" s="683"/>
    </row>
    <row r="787" spans="8:8" ht="15.75" customHeight="1" x14ac:dyDescent="0.25">
      <c r="H787" s="683"/>
    </row>
    <row r="788" spans="8:8" ht="15.75" customHeight="1" x14ac:dyDescent="0.25">
      <c r="H788" s="683"/>
    </row>
    <row r="789" spans="8:8" ht="15.75" customHeight="1" x14ac:dyDescent="0.25">
      <c r="H789" s="683"/>
    </row>
    <row r="790" spans="8:8" ht="15.75" customHeight="1" x14ac:dyDescent="0.25">
      <c r="H790" s="683"/>
    </row>
    <row r="791" spans="8:8" ht="15.75" customHeight="1" x14ac:dyDescent="0.25">
      <c r="H791" s="683"/>
    </row>
    <row r="792" spans="8:8" ht="15.75" customHeight="1" x14ac:dyDescent="0.25">
      <c r="H792" s="683"/>
    </row>
    <row r="793" spans="8:8" ht="15.75" customHeight="1" x14ac:dyDescent="0.25">
      <c r="H793" s="683"/>
    </row>
    <row r="794" spans="8:8" ht="15.75" customHeight="1" x14ac:dyDescent="0.25">
      <c r="H794" s="683"/>
    </row>
    <row r="795" spans="8:8" ht="15.75" customHeight="1" x14ac:dyDescent="0.25">
      <c r="H795" s="683"/>
    </row>
    <row r="796" spans="8:8" ht="15.75" customHeight="1" x14ac:dyDescent="0.25">
      <c r="H796" s="683"/>
    </row>
    <row r="797" spans="8:8" ht="15.75" customHeight="1" x14ac:dyDescent="0.25">
      <c r="H797" s="683"/>
    </row>
    <row r="798" spans="8:8" ht="15.75" customHeight="1" x14ac:dyDescent="0.25">
      <c r="H798" s="683"/>
    </row>
    <row r="799" spans="8:8" ht="15.75" customHeight="1" x14ac:dyDescent="0.25">
      <c r="H799" s="683"/>
    </row>
    <row r="800" spans="8:8" ht="15.75" customHeight="1" x14ac:dyDescent="0.25">
      <c r="H800" s="683"/>
    </row>
    <row r="801" spans="8:8" ht="15.75" customHeight="1" x14ac:dyDescent="0.25">
      <c r="H801" s="683"/>
    </row>
    <row r="802" spans="8:8" ht="15.75" customHeight="1" x14ac:dyDescent="0.25">
      <c r="H802" s="683"/>
    </row>
    <row r="803" spans="8:8" ht="15.75" customHeight="1" x14ac:dyDescent="0.25">
      <c r="H803" s="683"/>
    </row>
    <row r="804" spans="8:8" ht="15.75" customHeight="1" x14ac:dyDescent="0.25">
      <c r="H804" s="683"/>
    </row>
    <row r="805" spans="8:8" ht="15.75" customHeight="1" x14ac:dyDescent="0.25">
      <c r="H805" s="683"/>
    </row>
    <row r="806" spans="8:8" ht="15.75" customHeight="1" x14ac:dyDescent="0.25">
      <c r="H806" s="683"/>
    </row>
    <row r="807" spans="8:8" ht="15.75" customHeight="1" x14ac:dyDescent="0.25">
      <c r="H807" s="683"/>
    </row>
    <row r="808" spans="8:8" ht="15.75" customHeight="1" x14ac:dyDescent="0.25">
      <c r="H808" s="683"/>
    </row>
    <row r="809" spans="8:8" ht="15.75" customHeight="1" x14ac:dyDescent="0.25">
      <c r="H809" s="683"/>
    </row>
    <row r="810" spans="8:8" ht="15.75" customHeight="1" x14ac:dyDescent="0.25">
      <c r="H810" s="683"/>
    </row>
    <row r="811" spans="8:8" ht="15.75" customHeight="1" x14ac:dyDescent="0.25">
      <c r="H811" s="683"/>
    </row>
    <row r="812" spans="8:8" ht="15.75" customHeight="1" x14ac:dyDescent="0.25">
      <c r="H812" s="683"/>
    </row>
    <row r="813" spans="8:8" ht="15.75" customHeight="1" x14ac:dyDescent="0.25">
      <c r="H813" s="683"/>
    </row>
    <row r="814" spans="8:8" ht="15.75" customHeight="1" x14ac:dyDescent="0.25">
      <c r="H814" s="683"/>
    </row>
    <row r="815" spans="8:8" ht="15.75" customHeight="1" x14ac:dyDescent="0.25">
      <c r="H815" s="683"/>
    </row>
    <row r="816" spans="8:8" ht="15.75" customHeight="1" x14ac:dyDescent="0.25">
      <c r="H816" s="683"/>
    </row>
    <row r="817" spans="8:8" ht="15.75" customHeight="1" x14ac:dyDescent="0.25">
      <c r="H817" s="683"/>
    </row>
    <row r="818" spans="8:8" ht="15.75" customHeight="1" x14ac:dyDescent="0.25">
      <c r="H818" s="683"/>
    </row>
    <row r="819" spans="8:8" ht="15.75" customHeight="1" x14ac:dyDescent="0.25">
      <c r="H819" s="683"/>
    </row>
    <row r="820" spans="8:8" ht="15.75" customHeight="1" x14ac:dyDescent="0.25">
      <c r="H820" s="683"/>
    </row>
    <row r="821" spans="8:8" ht="15.75" customHeight="1" x14ac:dyDescent="0.25">
      <c r="H821" s="683"/>
    </row>
    <row r="822" spans="8:8" ht="15.75" customHeight="1" x14ac:dyDescent="0.25">
      <c r="H822" s="683"/>
    </row>
    <row r="823" spans="8:8" ht="15.75" customHeight="1" x14ac:dyDescent="0.25">
      <c r="H823" s="683"/>
    </row>
    <row r="824" spans="8:8" ht="15.75" customHeight="1" x14ac:dyDescent="0.25">
      <c r="H824" s="683"/>
    </row>
    <row r="825" spans="8:8" ht="15.75" customHeight="1" x14ac:dyDescent="0.25">
      <c r="H825" s="683"/>
    </row>
    <row r="826" spans="8:8" ht="15.75" customHeight="1" x14ac:dyDescent="0.25">
      <c r="H826" s="683"/>
    </row>
    <row r="827" spans="8:8" ht="15.75" customHeight="1" x14ac:dyDescent="0.25">
      <c r="H827" s="683"/>
    </row>
    <row r="828" spans="8:8" ht="15.75" customHeight="1" x14ac:dyDescent="0.25">
      <c r="H828" s="683"/>
    </row>
    <row r="829" spans="8:8" ht="15.75" customHeight="1" x14ac:dyDescent="0.25">
      <c r="H829" s="683"/>
    </row>
    <row r="830" spans="8:8" ht="15.75" customHeight="1" x14ac:dyDescent="0.25">
      <c r="H830" s="683"/>
    </row>
    <row r="831" spans="8:8" ht="15.75" customHeight="1" x14ac:dyDescent="0.25">
      <c r="H831" s="683"/>
    </row>
    <row r="832" spans="8:8" ht="15.75" customHeight="1" x14ac:dyDescent="0.25">
      <c r="H832" s="683"/>
    </row>
    <row r="833" spans="8:8" ht="15.75" customHeight="1" x14ac:dyDescent="0.25">
      <c r="H833" s="683"/>
    </row>
    <row r="834" spans="8:8" ht="15.75" customHeight="1" x14ac:dyDescent="0.25">
      <c r="H834" s="683"/>
    </row>
    <row r="835" spans="8:8" ht="15.75" customHeight="1" x14ac:dyDescent="0.25">
      <c r="H835" s="683"/>
    </row>
    <row r="836" spans="8:8" ht="15.75" customHeight="1" x14ac:dyDescent="0.25">
      <c r="H836" s="683"/>
    </row>
    <row r="837" spans="8:8" ht="15.75" customHeight="1" x14ac:dyDescent="0.25">
      <c r="H837" s="683"/>
    </row>
    <row r="838" spans="8:8" ht="15.75" customHeight="1" x14ac:dyDescent="0.25">
      <c r="H838" s="683"/>
    </row>
    <row r="839" spans="8:8" ht="15.75" customHeight="1" x14ac:dyDescent="0.25">
      <c r="H839" s="683"/>
    </row>
    <row r="840" spans="8:8" ht="15.75" customHeight="1" x14ac:dyDescent="0.25">
      <c r="H840" s="683"/>
    </row>
    <row r="841" spans="8:8" ht="15.75" customHeight="1" x14ac:dyDescent="0.25">
      <c r="H841" s="683"/>
    </row>
    <row r="842" spans="8:8" ht="15.75" customHeight="1" x14ac:dyDescent="0.25">
      <c r="H842" s="683"/>
    </row>
    <row r="843" spans="8:8" ht="15.75" customHeight="1" x14ac:dyDescent="0.25">
      <c r="H843" s="683"/>
    </row>
    <row r="844" spans="8:8" ht="15.75" customHeight="1" x14ac:dyDescent="0.25">
      <c r="H844" s="683"/>
    </row>
    <row r="845" spans="8:8" ht="15.75" customHeight="1" x14ac:dyDescent="0.25">
      <c r="H845" s="683"/>
    </row>
    <row r="846" spans="8:8" ht="15.75" customHeight="1" x14ac:dyDescent="0.25">
      <c r="H846" s="683"/>
    </row>
    <row r="847" spans="8:8" ht="15.75" customHeight="1" x14ac:dyDescent="0.25">
      <c r="H847" s="683"/>
    </row>
    <row r="848" spans="8:8" ht="15.75" customHeight="1" x14ac:dyDescent="0.25">
      <c r="H848" s="683"/>
    </row>
    <row r="849" spans="8:8" ht="15.75" customHeight="1" x14ac:dyDescent="0.25">
      <c r="H849" s="683"/>
    </row>
    <row r="850" spans="8:8" ht="15.75" customHeight="1" x14ac:dyDescent="0.25">
      <c r="H850" s="683"/>
    </row>
    <row r="851" spans="8:8" ht="15.75" customHeight="1" x14ac:dyDescent="0.25">
      <c r="H851" s="683"/>
    </row>
    <row r="852" spans="8:8" ht="15.75" customHeight="1" x14ac:dyDescent="0.25">
      <c r="H852" s="683"/>
    </row>
    <row r="853" spans="8:8" ht="15.75" customHeight="1" x14ac:dyDescent="0.25">
      <c r="H853" s="683"/>
    </row>
    <row r="854" spans="8:8" ht="15.75" customHeight="1" x14ac:dyDescent="0.25">
      <c r="H854" s="683"/>
    </row>
    <row r="855" spans="8:8" ht="15.75" customHeight="1" x14ac:dyDescent="0.25">
      <c r="H855" s="683"/>
    </row>
    <row r="856" spans="8:8" ht="15.75" customHeight="1" x14ac:dyDescent="0.25">
      <c r="H856" s="683"/>
    </row>
    <row r="857" spans="8:8" ht="15.75" customHeight="1" x14ac:dyDescent="0.25">
      <c r="H857" s="683"/>
    </row>
    <row r="858" spans="8:8" ht="15.75" customHeight="1" x14ac:dyDescent="0.25">
      <c r="H858" s="683"/>
    </row>
    <row r="859" spans="8:8" ht="15.75" customHeight="1" x14ac:dyDescent="0.25">
      <c r="H859" s="683"/>
    </row>
    <row r="860" spans="8:8" ht="15.75" customHeight="1" x14ac:dyDescent="0.25">
      <c r="H860" s="683"/>
    </row>
    <row r="861" spans="8:8" ht="15.75" customHeight="1" x14ac:dyDescent="0.25">
      <c r="H861" s="683"/>
    </row>
    <row r="862" spans="8:8" ht="15.75" customHeight="1" x14ac:dyDescent="0.25">
      <c r="H862" s="683"/>
    </row>
    <row r="863" spans="8:8" ht="15.75" customHeight="1" x14ac:dyDescent="0.25">
      <c r="H863" s="683"/>
    </row>
    <row r="864" spans="8:8" ht="15.75" customHeight="1" x14ac:dyDescent="0.25">
      <c r="H864" s="683"/>
    </row>
    <row r="865" spans="8:8" ht="15.75" customHeight="1" x14ac:dyDescent="0.25">
      <c r="H865" s="683"/>
    </row>
    <row r="866" spans="8:8" ht="15.75" customHeight="1" x14ac:dyDescent="0.25">
      <c r="H866" s="683"/>
    </row>
    <row r="867" spans="8:8" ht="15.75" customHeight="1" x14ac:dyDescent="0.25">
      <c r="H867" s="683"/>
    </row>
    <row r="868" spans="8:8" ht="15.75" customHeight="1" x14ac:dyDescent="0.25">
      <c r="H868" s="683"/>
    </row>
    <row r="869" spans="8:8" ht="15.75" customHeight="1" x14ac:dyDescent="0.25">
      <c r="H869" s="683"/>
    </row>
    <row r="870" spans="8:8" ht="15.75" customHeight="1" x14ac:dyDescent="0.25">
      <c r="H870" s="683"/>
    </row>
    <row r="871" spans="8:8" ht="15.75" customHeight="1" x14ac:dyDescent="0.25">
      <c r="H871" s="683"/>
    </row>
    <row r="872" spans="8:8" ht="15.75" customHeight="1" x14ac:dyDescent="0.25">
      <c r="H872" s="683"/>
    </row>
    <row r="873" spans="8:8" ht="15.75" customHeight="1" x14ac:dyDescent="0.25">
      <c r="H873" s="683"/>
    </row>
    <row r="874" spans="8:8" ht="15.75" customHeight="1" x14ac:dyDescent="0.25">
      <c r="H874" s="683"/>
    </row>
    <row r="875" spans="8:8" ht="15.75" customHeight="1" x14ac:dyDescent="0.25">
      <c r="H875" s="683"/>
    </row>
    <row r="876" spans="8:8" ht="15.75" customHeight="1" x14ac:dyDescent="0.25">
      <c r="H876" s="683"/>
    </row>
    <row r="877" spans="8:8" ht="15.75" customHeight="1" x14ac:dyDescent="0.25">
      <c r="H877" s="683"/>
    </row>
    <row r="878" spans="8:8" ht="15.75" customHeight="1" x14ac:dyDescent="0.25">
      <c r="H878" s="683"/>
    </row>
    <row r="879" spans="8:8" ht="15.75" customHeight="1" x14ac:dyDescent="0.25">
      <c r="H879" s="683"/>
    </row>
    <row r="880" spans="8:8" ht="15.75" customHeight="1" x14ac:dyDescent="0.25">
      <c r="H880" s="683"/>
    </row>
    <row r="881" spans="8:8" ht="15.75" customHeight="1" x14ac:dyDescent="0.25">
      <c r="H881" s="683"/>
    </row>
    <row r="882" spans="8:8" ht="15.75" customHeight="1" x14ac:dyDescent="0.25">
      <c r="H882" s="683"/>
    </row>
    <row r="883" spans="8:8" ht="15.75" customHeight="1" x14ac:dyDescent="0.25">
      <c r="H883" s="683"/>
    </row>
    <row r="884" spans="8:8" ht="15.75" customHeight="1" x14ac:dyDescent="0.25">
      <c r="H884" s="683"/>
    </row>
    <row r="885" spans="8:8" ht="15.75" customHeight="1" x14ac:dyDescent="0.25">
      <c r="H885" s="683"/>
    </row>
    <row r="886" spans="8:8" ht="15.75" customHeight="1" x14ac:dyDescent="0.25">
      <c r="H886" s="683"/>
    </row>
    <row r="887" spans="8:8" ht="15.75" customHeight="1" x14ac:dyDescent="0.25">
      <c r="H887" s="683"/>
    </row>
    <row r="888" spans="8:8" ht="15.75" customHeight="1" x14ac:dyDescent="0.25">
      <c r="H888" s="683"/>
    </row>
    <row r="889" spans="8:8" ht="15.75" customHeight="1" x14ac:dyDescent="0.25">
      <c r="H889" s="683"/>
    </row>
    <row r="890" spans="8:8" ht="15.75" customHeight="1" x14ac:dyDescent="0.25">
      <c r="H890" s="683"/>
    </row>
    <row r="891" spans="8:8" ht="15.75" customHeight="1" x14ac:dyDescent="0.25">
      <c r="H891" s="683"/>
    </row>
    <row r="892" spans="8:8" ht="15.75" customHeight="1" x14ac:dyDescent="0.25">
      <c r="H892" s="683"/>
    </row>
    <row r="893" spans="8:8" ht="15.75" customHeight="1" x14ac:dyDescent="0.25">
      <c r="H893" s="683"/>
    </row>
    <row r="894" spans="8:8" ht="15.75" customHeight="1" x14ac:dyDescent="0.25">
      <c r="H894" s="683"/>
    </row>
    <row r="895" spans="8:8" ht="15.75" customHeight="1" x14ac:dyDescent="0.25">
      <c r="H895" s="683"/>
    </row>
    <row r="896" spans="8:8" ht="15.75" customHeight="1" x14ac:dyDescent="0.25">
      <c r="H896" s="683"/>
    </row>
    <row r="897" spans="8:8" ht="15.75" customHeight="1" x14ac:dyDescent="0.25">
      <c r="H897" s="683"/>
    </row>
    <row r="898" spans="8:8" ht="15.75" customHeight="1" x14ac:dyDescent="0.25">
      <c r="H898" s="683"/>
    </row>
    <row r="899" spans="8:8" ht="15.75" customHeight="1" x14ac:dyDescent="0.25">
      <c r="H899" s="683"/>
    </row>
    <row r="900" spans="8:8" ht="15.75" customHeight="1" x14ac:dyDescent="0.25">
      <c r="H900" s="683"/>
    </row>
    <row r="901" spans="8:8" ht="15.75" customHeight="1" x14ac:dyDescent="0.25">
      <c r="H901" s="683"/>
    </row>
    <row r="902" spans="8:8" ht="15.75" customHeight="1" x14ac:dyDescent="0.25">
      <c r="H902" s="683"/>
    </row>
    <row r="903" spans="8:8" ht="15.75" customHeight="1" x14ac:dyDescent="0.25">
      <c r="H903" s="683"/>
    </row>
    <row r="904" spans="8:8" ht="15.75" customHeight="1" x14ac:dyDescent="0.25">
      <c r="H904" s="683"/>
    </row>
    <row r="905" spans="8:8" ht="15.75" customHeight="1" x14ac:dyDescent="0.25">
      <c r="H905" s="683"/>
    </row>
    <row r="906" spans="8:8" ht="15.75" customHeight="1" x14ac:dyDescent="0.25">
      <c r="H906" s="683"/>
    </row>
    <row r="907" spans="8:8" ht="15.75" customHeight="1" x14ac:dyDescent="0.25">
      <c r="H907" s="683"/>
    </row>
    <row r="908" spans="8:8" ht="15.75" customHeight="1" x14ac:dyDescent="0.25">
      <c r="H908" s="683"/>
    </row>
    <row r="909" spans="8:8" ht="15.75" customHeight="1" x14ac:dyDescent="0.25">
      <c r="H909" s="683"/>
    </row>
    <row r="910" spans="8:8" ht="15.75" customHeight="1" x14ac:dyDescent="0.25">
      <c r="H910" s="683"/>
    </row>
    <row r="911" spans="8:8" ht="15.75" customHeight="1" x14ac:dyDescent="0.25">
      <c r="H911" s="683"/>
    </row>
    <row r="912" spans="8:8" ht="15.75" customHeight="1" x14ac:dyDescent="0.25">
      <c r="H912" s="683"/>
    </row>
    <row r="913" spans="8:8" ht="15.75" customHeight="1" x14ac:dyDescent="0.25">
      <c r="H913" s="683"/>
    </row>
    <row r="914" spans="8:8" ht="15.75" customHeight="1" x14ac:dyDescent="0.25">
      <c r="H914" s="683"/>
    </row>
    <row r="915" spans="8:8" ht="15.75" customHeight="1" x14ac:dyDescent="0.25">
      <c r="H915" s="683"/>
    </row>
    <row r="916" spans="8:8" ht="15.75" customHeight="1" x14ac:dyDescent="0.25">
      <c r="H916" s="683"/>
    </row>
    <row r="917" spans="8:8" ht="15.75" customHeight="1" x14ac:dyDescent="0.25">
      <c r="H917" s="683"/>
    </row>
    <row r="918" spans="8:8" ht="15.75" customHeight="1" x14ac:dyDescent="0.25">
      <c r="H918" s="683"/>
    </row>
    <row r="919" spans="8:8" ht="15.75" customHeight="1" x14ac:dyDescent="0.25">
      <c r="H919" s="683"/>
    </row>
    <row r="920" spans="8:8" ht="15.75" customHeight="1" x14ac:dyDescent="0.25">
      <c r="H920" s="683"/>
    </row>
    <row r="921" spans="8:8" ht="15.75" customHeight="1" x14ac:dyDescent="0.25">
      <c r="H921" s="683"/>
    </row>
    <row r="922" spans="8:8" ht="15.75" customHeight="1" x14ac:dyDescent="0.25">
      <c r="H922" s="683"/>
    </row>
    <row r="923" spans="8:8" ht="15.75" customHeight="1" x14ac:dyDescent="0.25">
      <c r="H923" s="683"/>
    </row>
    <row r="924" spans="8:8" ht="15.75" customHeight="1" x14ac:dyDescent="0.25">
      <c r="H924" s="683"/>
    </row>
    <row r="925" spans="8:8" ht="15.75" customHeight="1" x14ac:dyDescent="0.25">
      <c r="H925" s="683"/>
    </row>
    <row r="926" spans="8:8" ht="15.75" customHeight="1" x14ac:dyDescent="0.25">
      <c r="H926" s="683"/>
    </row>
    <row r="927" spans="8:8" ht="15.75" customHeight="1" x14ac:dyDescent="0.25">
      <c r="H927" s="683"/>
    </row>
    <row r="928" spans="8:8" ht="15.75" customHeight="1" x14ac:dyDescent="0.25">
      <c r="H928" s="683"/>
    </row>
    <row r="929" spans="8:8" ht="15.75" customHeight="1" x14ac:dyDescent="0.25">
      <c r="H929" s="683"/>
    </row>
    <row r="930" spans="8:8" ht="15.75" customHeight="1" x14ac:dyDescent="0.25">
      <c r="H930" s="683"/>
    </row>
    <row r="931" spans="8:8" ht="15.75" customHeight="1" x14ac:dyDescent="0.25">
      <c r="H931" s="683"/>
    </row>
    <row r="932" spans="8:8" ht="15.75" customHeight="1" x14ac:dyDescent="0.25">
      <c r="H932" s="683"/>
    </row>
    <row r="933" spans="8:8" ht="15.75" customHeight="1" x14ac:dyDescent="0.25">
      <c r="H933" s="683"/>
    </row>
    <row r="934" spans="8:8" ht="15.75" customHeight="1" x14ac:dyDescent="0.25">
      <c r="H934" s="683"/>
    </row>
    <row r="935" spans="8:8" ht="15.75" customHeight="1" x14ac:dyDescent="0.25">
      <c r="H935" s="683"/>
    </row>
    <row r="936" spans="8:8" ht="15.75" customHeight="1" x14ac:dyDescent="0.25">
      <c r="H936" s="683"/>
    </row>
    <row r="937" spans="8:8" ht="15.75" customHeight="1" x14ac:dyDescent="0.25">
      <c r="H937" s="683"/>
    </row>
    <row r="938" spans="8:8" ht="15.75" customHeight="1" x14ac:dyDescent="0.25">
      <c r="H938" s="683"/>
    </row>
    <row r="939" spans="8:8" ht="15.75" customHeight="1" x14ac:dyDescent="0.25">
      <c r="H939" s="683"/>
    </row>
    <row r="940" spans="8:8" ht="15.75" customHeight="1" x14ac:dyDescent="0.25">
      <c r="H940" s="683"/>
    </row>
    <row r="941" spans="8:8" ht="15.75" customHeight="1" x14ac:dyDescent="0.25">
      <c r="H941" s="683"/>
    </row>
    <row r="942" spans="8:8" ht="15.75" customHeight="1" x14ac:dyDescent="0.25">
      <c r="H942" s="683"/>
    </row>
    <row r="943" spans="8:8" ht="15.75" customHeight="1" x14ac:dyDescent="0.25">
      <c r="H943" s="683"/>
    </row>
    <row r="944" spans="8:8" ht="15.75" customHeight="1" x14ac:dyDescent="0.25">
      <c r="H944" s="683"/>
    </row>
    <row r="945" spans="8:8" ht="15.75" customHeight="1" x14ac:dyDescent="0.25">
      <c r="H945" s="683"/>
    </row>
    <row r="946" spans="8:8" ht="15.75" customHeight="1" x14ac:dyDescent="0.25">
      <c r="H946" s="683"/>
    </row>
    <row r="947" spans="8:8" ht="15.75" customHeight="1" x14ac:dyDescent="0.25">
      <c r="H947" s="683"/>
    </row>
    <row r="948" spans="8:8" ht="15.75" customHeight="1" x14ac:dyDescent="0.25">
      <c r="H948" s="683"/>
    </row>
    <row r="949" spans="8:8" ht="15.75" customHeight="1" x14ac:dyDescent="0.25">
      <c r="H949" s="683"/>
    </row>
    <row r="950" spans="8:8" ht="15.75" customHeight="1" x14ac:dyDescent="0.25">
      <c r="H950" s="683"/>
    </row>
    <row r="951" spans="8:8" ht="15.75" customHeight="1" x14ac:dyDescent="0.25">
      <c r="H951" s="683"/>
    </row>
    <row r="952" spans="8:8" ht="15.75" customHeight="1" x14ac:dyDescent="0.25">
      <c r="H952" s="683"/>
    </row>
    <row r="953" spans="8:8" ht="15.75" customHeight="1" x14ac:dyDescent="0.25">
      <c r="H953" s="683"/>
    </row>
    <row r="954" spans="8:8" ht="15.75" customHeight="1" x14ac:dyDescent="0.25">
      <c r="H954" s="683"/>
    </row>
    <row r="955" spans="8:8" ht="15.75" customHeight="1" x14ac:dyDescent="0.25">
      <c r="H955" s="683"/>
    </row>
    <row r="956" spans="8:8" ht="15.75" customHeight="1" x14ac:dyDescent="0.25">
      <c r="H956" s="683"/>
    </row>
    <row r="957" spans="8:8" ht="15.75" customHeight="1" x14ac:dyDescent="0.25">
      <c r="H957" s="683"/>
    </row>
    <row r="958" spans="8:8" ht="15.75" customHeight="1" x14ac:dyDescent="0.25">
      <c r="H958" s="683"/>
    </row>
    <row r="959" spans="8:8" ht="15.75" customHeight="1" x14ac:dyDescent="0.25">
      <c r="H959" s="683"/>
    </row>
    <row r="960" spans="8:8" ht="15.75" customHeight="1" x14ac:dyDescent="0.25">
      <c r="H960" s="683"/>
    </row>
    <row r="961" spans="8:8" ht="15.75" customHeight="1" x14ac:dyDescent="0.25">
      <c r="H961" s="683"/>
    </row>
    <row r="962" spans="8:8" ht="15.75" customHeight="1" x14ac:dyDescent="0.25">
      <c r="H962" s="683"/>
    </row>
    <row r="963" spans="8:8" ht="15.75" customHeight="1" x14ac:dyDescent="0.25">
      <c r="H963" s="683"/>
    </row>
    <row r="964" spans="8:8" ht="15.75" customHeight="1" x14ac:dyDescent="0.25">
      <c r="H964" s="683"/>
    </row>
    <row r="965" spans="8:8" ht="15.75" customHeight="1" x14ac:dyDescent="0.25">
      <c r="H965" s="683"/>
    </row>
    <row r="966" spans="8:8" ht="15.75" customHeight="1" x14ac:dyDescent="0.25">
      <c r="H966" s="683"/>
    </row>
    <row r="967" spans="8:8" ht="15.75" customHeight="1" x14ac:dyDescent="0.25">
      <c r="H967" s="683"/>
    </row>
    <row r="968" spans="8:8" ht="15.75" customHeight="1" x14ac:dyDescent="0.25">
      <c r="H968" s="683"/>
    </row>
    <row r="969" spans="8:8" ht="15.75" customHeight="1" x14ac:dyDescent="0.25">
      <c r="H969" s="683"/>
    </row>
    <row r="970" spans="8:8" ht="15.75" customHeight="1" x14ac:dyDescent="0.25">
      <c r="H970" s="683"/>
    </row>
    <row r="971" spans="8:8" ht="15.75" customHeight="1" x14ac:dyDescent="0.25">
      <c r="H971" s="683"/>
    </row>
    <row r="972" spans="8:8" ht="15.75" customHeight="1" x14ac:dyDescent="0.25">
      <c r="H972" s="683"/>
    </row>
    <row r="973" spans="8:8" ht="15.75" customHeight="1" x14ac:dyDescent="0.25">
      <c r="H973" s="683"/>
    </row>
    <row r="974" spans="8:8" ht="15.75" customHeight="1" x14ac:dyDescent="0.25">
      <c r="H974" s="683"/>
    </row>
    <row r="975" spans="8:8" ht="15.75" customHeight="1" x14ac:dyDescent="0.25">
      <c r="H975" s="683"/>
    </row>
    <row r="976" spans="8:8" ht="15.75" customHeight="1" x14ac:dyDescent="0.25">
      <c r="H976" s="683"/>
    </row>
    <row r="977" spans="8:8" ht="15.75" customHeight="1" x14ac:dyDescent="0.25">
      <c r="H977" s="683"/>
    </row>
    <row r="978" spans="8:8" ht="15.75" customHeight="1" x14ac:dyDescent="0.25">
      <c r="H978" s="683"/>
    </row>
    <row r="979" spans="8:8" ht="15.75" customHeight="1" x14ac:dyDescent="0.25">
      <c r="H979" s="683"/>
    </row>
    <row r="980" spans="8:8" ht="15.75" customHeight="1" x14ac:dyDescent="0.25">
      <c r="H980" s="683"/>
    </row>
    <row r="981" spans="8:8" ht="15.75" customHeight="1" x14ac:dyDescent="0.25">
      <c r="H981" s="683"/>
    </row>
    <row r="982" spans="8:8" ht="15.75" customHeight="1" x14ac:dyDescent="0.25">
      <c r="H982" s="683"/>
    </row>
    <row r="983" spans="8:8" ht="15.75" customHeight="1" x14ac:dyDescent="0.25">
      <c r="H983" s="683"/>
    </row>
    <row r="984" spans="8:8" ht="15.75" customHeight="1" x14ac:dyDescent="0.25">
      <c r="H984" s="683"/>
    </row>
    <row r="985" spans="8:8" ht="15.75" customHeight="1" x14ac:dyDescent="0.25">
      <c r="H985" s="683"/>
    </row>
    <row r="986" spans="8:8" ht="15.75" customHeight="1" x14ac:dyDescent="0.25">
      <c r="H986" s="683"/>
    </row>
    <row r="987" spans="8:8" ht="15.75" customHeight="1" x14ac:dyDescent="0.25">
      <c r="H987" s="683"/>
    </row>
    <row r="988" spans="8:8" ht="15.75" customHeight="1" x14ac:dyDescent="0.25">
      <c r="H988" s="683"/>
    </row>
    <row r="989" spans="8:8" ht="15.75" customHeight="1" x14ac:dyDescent="0.25">
      <c r="H989" s="683"/>
    </row>
    <row r="990" spans="8:8" ht="15.75" customHeight="1" x14ac:dyDescent="0.25">
      <c r="H990" s="683"/>
    </row>
    <row r="991" spans="8:8" ht="15.75" customHeight="1" x14ac:dyDescent="0.25">
      <c r="H991" s="683"/>
    </row>
    <row r="992" spans="8:8" ht="15.75" customHeight="1" x14ac:dyDescent="0.25">
      <c r="H992" s="683"/>
    </row>
    <row r="993" spans="8:8" ht="15.75" customHeight="1" x14ac:dyDescent="0.25">
      <c r="H993" s="683"/>
    </row>
    <row r="994" spans="8:8" ht="15.75" customHeight="1" x14ac:dyDescent="0.25">
      <c r="H994" s="683"/>
    </row>
    <row r="995" spans="8:8" ht="15.75" customHeight="1" x14ac:dyDescent="0.25">
      <c r="H995" s="683"/>
    </row>
    <row r="996" spans="8:8" ht="15.75" customHeight="1" x14ac:dyDescent="0.25">
      <c r="H996" s="683"/>
    </row>
    <row r="997" spans="8:8" ht="15.75" customHeight="1" x14ac:dyDescent="0.25">
      <c r="H997" s="683"/>
    </row>
    <row r="998" spans="8:8" ht="15.75" customHeight="1" x14ac:dyDescent="0.25">
      <c r="H998" s="683"/>
    </row>
    <row r="999" spans="8:8" ht="15.75" customHeight="1" x14ac:dyDescent="0.25">
      <c r="H999" s="683"/>
    </row>
  </sheetData>
  <hyperlinks>
    <hyperlink ref="J2" location="'TỔNG HỢP'!A1" display="MỤC LỤC" xr:uid="{00000000-0004-0000-4800-000000000000}"/>
  </hyperlinks>
  <pageMargins left="0.7" right="0.7" top="0.75" bottom="0.75" header="0" footer="0"/>
  <pageSetup paperSize="9" fitToWidth="0" fitToHeight="0"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Z1018"/>
  <sheetViews>
    <sheetView workbookViewId="0">
      <selection activeCell="J2" sqref="J2"/>
    </sheetView>
  </sheetViews>
  <sheetFormatPr defaultColWidth="14" defaultRowHeight="15" customHeight="1" x14ac:dyDescent="0.25"/>
  <cols>
    <col min="1" max="1" width="11.5703125" customWidth="1"/>
    <col min="2" max="2" width="39.5703125" customWidth="1"/>
    <col min="3" max="3" width="14" customWidth="1"/>
    <col min="4" max="4" width="19.140625" customWidth="1"/>
    <col min="5" max="5" width="11.85546875" customWidth="1"/>
    <col min="6" max="6" width="15" customWidth="1"/>
    <col min="7" max="7" width="18.7109375" customWidth="1"/>
    <col min="8" max="8" width="17.5703125" style="684" customWidth="1"/>
    <col min="9" max="9" width="19.85546875" customWidth="1"/>
    <col min="10" max="10" width="13.7109375" customWidth="1"/>
    <col min="11" max="26" width="8.7109375" customWidth="1"/>
  </cols>
  <sheetData>
    <row r="1" spans="1:26" x14ac:dyDescent="0.25">
      <c r="A1" s="296"/>
      <c r="B1" s="296"/>
      <c r="C1" s="296"/>
      <c r="D1" s="296"/>
      <c r="E1" s="296"/>
      <c r="F1" s="451"/>
      <c r="G1" s="296"/>
      <c r="H1" s="687"/>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449</v>
      </c>
      <c r="G2" s="250" t="s">
        <v>420</v>
      </c>
      <c r="H2" s="680"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484"/>
      <c r="B3" s="254" t="s">
        <v>1436</v>
      </c>
      <c r="C3" s="255" t="s">
        <v>203</v>
      </c>
      <c r="D3" s="256">
        <f>VLOOKUP(C3,'TỔNG HỢP'!$C$4:$P$84,3,0)</f>
        <v>140000000</v>
      </c>
      <c r="E3" s="486"/>
      <c r="F3" s="487">
        <f>SUM(F4:F907)</f>
        <v>56416500</v>
      </c>
      <c r="G3" s="256">
        <f>D3-F3</f>
        <v>83583500</v>
      </c>
      <c r="H3" s="691"/>
      <c r="I3" s="484"/>
      <c r="J3" s="318"/>
      <c r="K3" s="318"/>
      <c r="L3" s="318"/>
      <c r="M3" s="318"/>
      <c r="N3" s="318"/>
      <c r="O3" s="318"/>
      <c r="P3" s="318"/>
      <c r="Q3" s="318"/>
      <c r="R3" s="318"/>
      <c r="S3" s="318"/>
      <c r="T3" s="318"/>
      <c r="U3" s="318"/>
      <c r="V3" s="318"/>
      <c r="W3" s="318"/>
      <c r="X3" s="318"/>
      <c r="Y3" s="318"/>
      <c r="Z3" s="318"/>
    </row>
    <row r="4" spans="1:26" ht="16.5" x14ac:dyDescent="0.25">
      <c r="A4" s="242"/>
      <c r="B4" s="243" t="s">
        <v>1437</v>
      </c>
      <c r="C4" s="260"/>
      <c r="D4" s="244"/>
      <c r="E4" s="275"/>
      <c r="F4" s="275">
        <v>18216500</v>
      </c>
      <c r="G4" s="243"/>
      <c r="H4" s="686">
        <v>46112</v>
      </c>
      <c r="I4" s="242" t="s">
        <v>548</v>
      </c>
      <c r="J4" s="243"/>
      <c r="K4" s="243"/>
      <c r="L4" s="243"/>
      <c r="M4" s="243"/>
      <c r="N4" s="243"/>
      <c r="O4" s="243"/>
      <c r="P4" s="243"/>
      <c r="Q4" s="243"/>
      <c r="R4" s="243"/>
      <c r="S4" s="243"/>
      <c r="T4" s="243"/>
      <c r="U4" s="243"/>
      <c r="V4" s="243"/>
      <c r="W4" s="243"/>
      <c r="X4" s="243"/>
      <c r="Y4" s="243"/>
      <c r="Z4" s="243"/>
    </row>
    <row r="5" spans="1:26" ht="16.5" x14ac:dyDescent="0.25">
      <c r="A5" s="242"/>
      <c r="B5" s="243" t="s">
        <v>1438</v>
      </c>
      <c r="C5" s="260"/>
      <c r="D5" s="244"/>
      <c r="E5" s="275"/>
      <c r="F5" s="275">
        <f>6840000+1210000+450000</f>
        <v>8500000</v>
      </c>
      <c r="G5" s="243"/>
      <c r="H5" s="686">
        <v>46119</v>
      </c>
      <c r="I5" s="242" t="s">
        <v>711</v>
      </c>
      <c r="J5" s="243"/>
      <c r="K5" s="243"/>
      <c r="L5" s="243"/>
      <c r="M5" s="243"/>
      <c r="N5" s="243"/>
      <c r="O5" s="243"/>
      <c r="P5" s="243"/>
      <c r="Q5" s="243"/>
      <c r="R5" s="243"/>
      <c r="S5" s="243"/>
      <c r="T5" s="243"/>
      <c r="U5" s="243"/>
      <c r="V5" s="243"/>
      <c r="W5" s="243"/>
      <c r="X5" s="243"/>
      <c r="Y5" s="243"/>
      <c r="Z5" s="243"/>
    </row>
    <row r="6" spans="1:26" ht="16.5" x14ac:dyDescent="0.25">
      <c r="A6" s="242"/>
      <c r="B6" s="243" t="s">
        <v>1441</v>
      </c>
      <c r="C6" s="260"/>
      <c r="D6" s="244"/>
      <c r="E6" s="275">
        <v>16400000</v>
      </c>
      <c r="F6" s="275">
        <v>16400000</v>
      </c>
      <c r="G6" s="243"/>
      <c r="H6" s="686">
        <v>46191</v>
      </c>
      <c r="I6" s="242" t="s">
        <v>439</v>
      </c>
      <c r="J6" s="243"/>
      <c r="K6" s="243"/>
      <c r="L6" s="243"/>
      <c r="M6" s="243"/>
      <c r="N6" s="243"/>
      <c r="O6" s="243"/>
      <c r="P6" s="243"/>
      <c r="Q6" s="243"/>
      <c r="R6" s="243"/>
      <c r="S6" s="243"/>
      <c r="T6" s="243"/>
      <c r="U6" s="243"/>
      <c r="V6" s="243"/>
      <c r="W6" s="243"/>
      <c r="X6" s="243"/>
      <c r="Y6" s="243"/>
      <c r="Z6" s="243"/>
    </row>
    <row r="7" spans="1:26" ht="16.5" x14ac:dyDescent="0.25">
      <c r="A7" s="242"/>
      <c r="B7" s="243" t="s">
        <v>1444</v>
      </c>
      <c r="C7" s="260"/>
      <c r="D7" s="244"/>
      <c r="E7" s="275"/>
      <c r="F7" s="275">
        <f>14364000/1.08</f>
        <v>13300000</v>
      </c>
      <c r="G7" s="243"/>
      <c r="H7" s="686">
        <v>46289</v>
      </c>
      <c r="I7" s="242" t="s">
        <v>548</v>
      </c>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68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68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68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68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68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68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68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68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68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686"/>
      <c r="I20" s="242"/>
      <c r="J20" s="243"/>
      <c r="K20" s="243"/>
      <c r="L20" s="243"/>
      <c r="M20" s="243"/>
      <c r="N20" s="243"/>
      <c r="O20" s="243"/>
      <c r="P20" s="243"/>
      <c r="Q20" s="243"/>
      <c r="R20" s="243"/>
      <c r="S20" s="243"/>
      <c r="T20" s="243"/>
      <c r="U20" s="243"/>
      <c r="V20" s="243"/>
      <c r="W20" s="243"/>
      <c r="X20" s="243"/>
      <c r="Y20" s="243"/>
      <c r="Z20" s="243"/>
    </row>
    <row r="21" spans="1:26" ht="16.5" x14ac:dyDescent="0.25">
      <c r="A21" s="242"/>
      <c r="B21" s="243"/>
      <c r="C21" s="260"/>
      <c r="D21" s="244"/>
      <c r="E21" s="275"/>
      <c r="F21" s="275"/>
      <c r="G21" s="243"/>
      <c r="H21" s="686"/>
      <c r="I21" s="242"/>
      <c r="J21" s="243"/>
      <c r="K21" s="243"/>
      <c r="L21" s="243"/>
      <c r="M21" s="243"/>
      <c r="N21" s="243"/>
      <c r="O21" s="243"/>
      <c r="P21" s="243"/>
      <c r="Q21" s="243"/>
      <c r="R21" s="243"/>
      <c r="S21" s="243"/>
      <c r="T21" s="243"/>
      <c r="U21" s="243"/>
      <c r="V21" s="243"/>
      <c r="W21" s="243"/>
      <c r="X21" s="243"/>
      <c r="Y21" s="243"/>
      <c r="Z21" s="243"/>
    </row>
    <row r="22" spans="1:26" ht="16.5" x14ac:dyDescent="0.25">
      <c r="A22" s="242"/>
      <c r="B22" s="243"/>
      <c r="C22" s="260"/>
      <c r="D22" s="244"/>
      <c r="E22" s="275"/>
      <c r="F22" s="275"/>
      <c r="G22" s="243"/>
      <c r="H22" s="686"/>
      <c r="I22" s="242"/>
      <c r="J22" s="243"/>
      <c r="K22" s="243"/>
      <c r="L22" s="243"/>
      <c r="M22" s="243"/>
      <c r="N22" s="243"/>
      <c r="O22" s="243"/>
      <c r="P22" s="243"/>
      <c r="Q22" s="243"/>
      <c r="R22" s="243"/>
      <c r="S22" s="243"/>
      <c r="T22" s="243"/>
      <c r="U22" s="243"/>
      <c r="V22" s="243"/>
      <c r="W22" s="243"/>
      <c r="X22" s="243"/>
      <c r="Y22" s="243"/>
      <c r="Z22" s="243"/>
    </row>
    <row r="23" spans="1:26" ht="16.5" x14ac:dyDescent="0.25">
      <c r="A23" s="242"/>
      <c r="B23" s="243"/>
      <c r="C23" s="260"/>
      <c r="D23" s="244"/>
      <c r="E23" s="275"/>
      <c r="F23" s="275"/>
      <c r="G23" s="243"/>
      <c r="H23" s="686"/>
      <c r="I23" s="242"/>
      <c r="J23" s="243"/>
      <c r="K23" s="243"/>
      <c r="L23" s="243"/>
      <c r="M23" s="243"/>
      <c r="N23" s="243"/>
      <c r="O23" s="243"/>
      <c r="P23" s="243"/>
      <c r="Q23" s="243"/>
      <c r="R23" s="243"/>
      <c r="S23" s="243"/>
      <c r="T23" s="243"/>
      <c r="U23" s="243"/>
      <c r="V23" s="243"/>
      <c r="W23" s="243"/>
      <c r="X23" s="243"/>
      <c r="Y23" s="243"/>
      <c r="Z23" s="243"/>
    </row>
    <row r="24" spans="1:26" ht="16.5" x14ac:dyDescent="0.25">
      <c r="A24" s="242"/>
      <c r="B24" s="243" t="s">
        <v>1439</v>
      </c>
      <c r="C24" s="260"/>
      <c r="D24" s="244"/>
      <c r="E24" s="275">
        <v>13060000</v>
      </c>
      <c r="F24" s="275"/>
      <c r="G24" s="243"/>
      <c r="H24" s="686">
        <v>45741</v>
      </c>
      <c r="I24" s="242" t="s">
        <v>439</v>
      </c>
      <c r="J24" s="243"/>
      <c r="K24" s="243"/>
      <c r="L24" s="243"/>
      <c r="M24" s="243"/>
      <c r="N24" s="243"/>
      <c r="O24" s="243"/>
      <c r="P24" s="243"/>
      <c r="Q24" s="243"/>
      <c r="R24" s="243"/>
      <c r="S24" s="243"/>
      <c r="T24" s="243"/>
      <c r="U24" s="243"/>
      <c r="V24" s="243"/>
      <c r="W24" s="243"/>
      <c r="X24" s="243"/>
      <c r="Y24" s="243"/>
      <c r="Z24" s="243"/>
    </row>
    <row r="25" spans="1:26" ht="16.5" x14ac:dyDescent="0.25">
      <c r="A25" s="242"/>
      <c r="B25" s="447" t="s">
        <v>1440</v>
      </c>
      <c r="C25" s="522"/>
      <c r="D25" s="523"/>
      <c r="E25" s="448">
        <v>6180000</v>
      </c>
      <c r="F25" s="448"/>
      <c r="G25" s="447"/>
      <c r="H25" s="748">
        <v>45741</v>
      </c>
      <c r="I25" s="446" t="s">
        <v>439</v>
      </c>
      <c r="J25" s="243"/>
      <c r="K25" s="243"/>
      <c r="L25" s="243"/>
      <c r="M25" s="243"/>
      <c r="N25" s="243"/>
      <c r="O25" s="243"/>
      <c r="P25" s="243"/>
      <c r="Q25" s="243"/>
      <c r="R25" s="243"/>
      <c r="S25" s="243"/>
      <c r="T25" s="243"/>
      <c r="U25" s="243"/>
      <c r="V25" s="243"/>
      <c r="W25" s="243"/>
      <c r="X25" s="243"/>
      <c r="Y25" s="243"/>
      <c r="Z25" s="243"/>
    </row>
    <row r="26" spans="1:26" ht="16.5" x14ac:dyDescent="0.25">
      <c r="A26" s="242"/>
      <c r="B26" s="243" t="s">
        <v>1441</v>
      </c>
      <c r="C26" s="260"/>
      <c r="D26" s="244"/>
      <c r="E26" s="275">
        <v>16400000</v>
      </c>
      <c r="F26" s="275"/>
      <c r="G26" s="243"/>
      <c r="H26" s="686">
        <v>45747</v>
      </c>
      <c r="I26" s="242" t="s">
        <v>439</v>
      </c>
      <c r="J26" s="243"/>
      <c r="K26" s="243"/>
      <c r="L26" s="243"/>
      <c r="M26" s="243"/>
      <c r="N26" s="243"/>
      <c r="O26" s="243"/>
      <c r="P26" s="243"/>
      <c r="Q26" s="243"/>
      <c r="R26" s="243"/>
      <c r="S26" s="243"/>
      <c r="T26" s="243"/>
      <c r="U26" s="243"/>
      <c r="V26" s="243"/>
      <c r="W26" s="243"/>
      <c r="X26" s="243"/>
      <c r="Y26" s="243"/>
      <c r="Z26" s="243"/>
    </row>
    <row r="27" spans="1:26" ht="16.5" x14ac:dyDescent="0.25">
      <c r="A27" s="242"/>
      <c r="B27" s="243" t="s">
        <v>1442</v>
      </c>
      <c r="C27" s="260"/>
      <c r="D27" s="244"/>
      <c r="E27" s="275">
        <v>4888000</v>
      </c>
      <c r="F27" s="275"/>
      <c r="G27" s="243"/>
      <c r="H27" s="686">
        <v>45797</v>
      </c>
      <c r="I27" s="242" t="s">
        <v>439</v>
      </c>
      <c r="J27" s="243"/>
      <c r="K27" s="243"/>
      <c r="L27" s="243"/>
      <c r="M27" s="243"/>
      <c r="N27" s="243"/>
      <c r="O27" s="243"/>
      <c r="P27" s="243"/>
      <c r="Q27" s="243"/>
      <c r="R27" s="243"/>
      <c r="S27" s="243"/>
      <c r="T27" s="243"/>
      <c r="U27" s="243"/>
      <c r="V27" s="243"/>
      <c r="W27" s="243"/>
      <c r="X27" s="243"/>
      <c r="Y27" s="243"/>
      <c r="Z27" s="243"/>
    </row>
    <row r="28" spans="1:26" ht="16.5" x14ac:dyDescent="0.25">
      <c r="A28" s="242"/>
      <c r="B28" s="447" t="s">
        <v>1438</v>
      </c>
      <c r="C28" s="522"/>
      <c r="D28" s="523"/>
      <c r="E28" s="448">
        <v>7680000</v>
      </c>
      <c r="F28" s="448"/>
      <c r="G28" s="447"/>
      <c r="H28" s="748">
        <v>45798</v>
      </c>
      <c r="I28" s="446" t="s">
        <v>439</v>
      </c>
      <c r="J28" s="243"/>
      <c r="K28" s="243"/>
      <c r="L28" s="243"/>
      <c r="M28" s="243"/>
      <c r="N28" s="243"/>
      <c r="O28" s="243"/>
      <c r="P28" s="243"/>
      <c r="Q28" s="243"/>
      <c r="R28" s="243"/>
      <c r="S28" s="243"/>
      <c r="T28" s="243"/>
      <c r="U28" s="243"/>
      <c r="V28" s="243"/>
      <c r="W28" s="243"/>
      <c r="X28" s="243"/>
      <c r="Y28" s="243"/>
      <c r="Z28" s="243"/>
    </row>
    <row r="29" spans="1:26" ht="16.5" x14ac:dyDescent="0.25">
      <c r="A29" s="242"/>
      <c r="B29" s="243" t="s">
        <v>1443</v>
      </c>
      <c r="C29" s="260"/>
      <c r="D29" s="244"/>
      <c r="E29" s="275">
        <f>(1380000+10275000+190000+210000)</f>
        <v>12055000</v>
      </c>
      <c r="F29" s="275"/>
      <c r="G29" s="243"/>
      <c r="H29" s="686">
        <v>45834</v>
      </c>
      <c r="I29" s="242" t="s">
        <v>439</v>
      </c>
      <c r="J29" s="243"/>
      <c r="K29" s="243"/>
      <c r="L29" s="243"/>
      <c r="M29" s="243"/>
      <c r="N29" s="243"/>
      <c r="O29" s="243"/>
      <c r="P29" s="243"/>
      <c r="Q29" s="243"/>
      <c r="R29" s="243"/>
      <c r="S29" s="243"/>
      <c r="T29" s="243"/>
      <c r="U29" s="243"/>
      <c r="V29" s="243"/>
      <c r="W29" s="243"/>
      <c r="X29" s="243"/>
      <c r="Y29" s="243"/>
      <c r="Z29" s="243"/>
    </row>
    <row r="30" spans="1:26" ht="16.5" x14ac:dyDescent="0.25">
      <c r="A30" s="242"/>
      <c r="B30" s="447" t="s">
        <v>1438</v>
      </c>
      <c r="C30" s="522"/>
      <c r="D30" s="523"/>
      <c r="E30" s="448">
        <f>9790000-440000</f>
        <v>9350000</v>
      </c>
      <c r="F30" s="448"/>
      <c r="G30" s="447"/>
      <c r="H30" s="748">
        <v>45859</v>
      </c>
      <c r="I30" s="446" t="s">
        <v>439</v>
      </c>
      <c r="J30" s="243"/>
      <c r="K30" s="243"/>
      <c r="L30" s="243"/>
      <c r="M30" s="243"/>
      <c r="N30" s="243"/>
      <c r="O30" s="243"/>
      <c r="P30" s="243"/>
      <c r="Q30" s="243"/>
      <c r="R30" s="243"/>
      <c r="S30" s="243"/>
      <c r="T30" s="243"/>
      <c r="U30" s="243"/>
      <c r="V30" s="243"/>
      <c r="W30" s="243"/>
      <c r="X30" s="243"/>
      <c r="Y30" s="243"/>
      <c r="Z30" s="243"/>
    </row>
    <row r="31" spans="1:26" ht="16.5" x14ac:dyDescent="0.25">
      <c r="A31" s="242"/>
      <c r="B31" s="447" t="s">
        <v>1438</v>
      </c>
      <c r="C31" s="522"/>
      <c r="D31" s="523"/>
      <c r="E31" s="448">
        <v>2060000</v>
      </c>
      <c r="F31" s="448"/>
      <c r="G31" s="447"/>
      <c r="H31" s="748">
        <v>45903</v>
      </c>
      <c r="I31" s="446" t="s">
        <v>439</v>
      </c>
      <c r="J31" s="243"/>
      <c r="K31" s="243"/>
      <c r="L31" s="243"/>
      <c r="M31" s="243"/>
      <c r="N31" s="243"/>
      <c r="O31" s="243"/>
      <c r="P31" s="243"/>
      <c r="Q31" s="243"/>
      <c r="R31" s="243"/>
      <c r="S31" s="243"/>
      <c r="T31" s="243"/>
      <c r="U31" s="243"/>
      <c r="V31" s="243"/>
      <c r="W31" s="243"/>
      <c r="X31" s="243"/>
      <c r="Y31" s="243"/>
      <c r="Z31" s="243"/>
    </row>
    <row r="32" spans="1:26" ht="16.5" x14ac:dyDescent="0.25">
      <c r="A32" s="242"/>
      <c r="B32" s="243" t="s">
        <v>1442</v>
      </c>
      <c r="C32" s="260"/>
      <c r="D32" s="244"/>
      <c r="E32" s="275">
        <v>4888000</v>
      </c>
      <c r="F32" s="275"/>
      <c r="G32" s="243"/>
      <c r="H32" s="686">
        <v>45909</v>
      </c>
      <c r="I32" s="242" t="s">
        <v>439</v>
      </c>
      <c r="J32" s="243"/>
      <c r="K32" s="243"/>
      <c r="L32" s="243"/>
      <c r="M32" s="243"/>
      <c r="N32" s="243"/>
      <c r="O32" s="243"/>
      <c r="P32" s="243"/>
      <c r="Q32" s="243"/>
      <c r="R32" s="243"/>
      <c r="S32" s="243"/>
      <c r="T32" s="243"/>
      <c r="U32" s="243"/>
      <c r="V32" s="243"/>
      <c r="W32" s="243"/>
      <c r="X32" s="243"/>
      <c r="Y32" s="243"/>
      <c r="Z32" s="243"/>
    </row>
    <row r="33" spans="1:26" ht="16.5" x14ac:dyDescent="0.25">
      <c r="A33" s="242"/>
      <c r="B33" s="243" t="s">
        <v>1444</v>
      </c>
      <c r="C33" s="260"/>
      <c r="D33" s="244"/>
      <c r="E33" s="275">
        <v>11671000</v>
      </c>
      <c r="F33" s="275"/>
      <c r="G33" s="243"/>
      <c r="H33" s="686">
        <v>45925</v>
      </c>
      <c r="I33" s="242" t="s">
        <v>439</v>
      </c>
      <c r="J33" s="243"/>
      <c r="K33" s="243"/>
      <c r="L33" s="243"/>
      <c r="M33" s="243"/>
      <c r="N33" s="243"/>
      <c r="O33" s="243"/>
      <c r="P33" s="243"/>
      <c r="Q33" s="243"/>
      <c r="R33" s="243"/>
      <c r="S33" s="243"/>
      <c r="T33" s="243"/>
      <c r="U33" s="243"/>
      <c r="V33" s="243"/>
      <c r="W33" s="243"/>
      <c r="X33" s="243"/>
      <c r="Y33" s="243"/>
      <c r="Z33" s="243"/>
    </row>
    <row r="34" spans="1:26" ht="16.5" x14ac:dyDescent="0.25">
      <c r="A34" s="242"/>
      <c r="B34" s="243" t="s">
        <v>1445</v>
      </c>
      <c r="C34" s="260"/>
      <c r="D34" s="244"/>
      <c r="E34" s="275">
        <v>6450000</v>
      </c>
      <c r="F34" s="275"/>
      <c r="G34" s="243"/>
      <c r="H34" s="686">
        <v>45933</v>
      </c>
      <c r="I34" s="242" t="s">
        <v>439</v>
      </c>
      <c r="J34" s="243"/>
      <c r="K34" s="243"/>
      <c r="L34" s="243"/>
      <c r="M34" s="243"/>
      <c r="N34" s="243"/>
      <c r="O34" s="243"/>
      <c r="P34" s="243"/>
      <c r="Q34" s="243"/>
      <c r="R34" s="243"/>
      <c r="S34" s="243"/>
      <c r="T34" s="243"/>
      <c r="U34" s="243"/>
      <c r="V34" s="243"/>
      <c r="W34" s="243"/>
      <c r="X34" s="243"/>
      <c r="Y34" s="243"/>
      <c r="Z34" s="243"/>
    </row>
    <row r="35" spans="1:26" ht="16.5" x14ac:dyDescent="0.25">
      <c r="A35" s="242"/>
      <c r="B35" s="243" t="s">
        <v>1446</v>
      </c>
      <c r="C35" s="260"/>
      <c r="D35" s="244"/>
      <c r="E35" s="275">
        <v>7840000</v>
      </c>
      <c r="F35" s="275"/>
      <c r="G35" s="243"/>
      <c r="H35" s="686">
        <v>45968</v>
      </c>
      <c r="I35" s="242" t="s">
        <v>711</v>
      </c>
      <c r="J35" s="243"/>
      <c r="K35" s="243"/>
      <c r="L35" s="243"/>
      <c r="M35" s="243"/>
      <c r="N35" s="243"/>
      <c r="O35" s="243"/>
      <c r="P35" s="243"/>
      <c r="Q35" s="243"/>
      <c r="R35" s="243"/>
      <c r="S35" s="243"/>
      <c r="T35" s="243"/>
      <c r="U35" s="243"/>
      <c r="V35" s="243"/>
      <c r="W35" s="243"/>
      <c r="X35" s="243"/>
      <c r="Y35" s="243"/>
      <c r="Z35" s="243"/>
    </row>
    <row r="36" spans="1:26" ht="16.5" x14ac:dyDescent="0.25">
      <c r="A36" s="242"/>
      <c r="B36" s="243" t="s">
        <v>1447</v>
      </c>
      <c r="C36" s="260"/>
      <c r="D36" s="244"/>
      <c r="E36" s="275">
        <v>43256000</v>
      </c>
      <c r="F36" s="275"/>
      <c r="G36" s="243"/>
      <c r="H36" s="686">
        <v>46016</v>
      </c>
      <c r="I36" s="242" t="s">
        <v>711</v>
      </c>
      <c r="J36" s="243"/>
      <c r="K36" s="243"/>
      <c r="L36" s="243"/>
      <c r="M36" s="243"/>
      <c r="N36" s="243"/>
      <c r="O36" s="243"/>
      <c r="P36" s="243"/>
      <c r="Q36" s="243"/>
      <c r="R36" s="243"/>
      <c r="S36" s="243"/>
      <c r="T36" s="243"/>
      <c r="U36" s="243"/>
      <c r="V36" s="243"/>
      <c r="W36" s="243"/>
      <c r="X36" s="243"/>
      <c r="Y36" s="243"/>
      <c r="Z36" s="243"/>
    </row>
    <row r="37" spans="1:26" ht="16.5" x14ac:dyDescent="0.25">
      <c r="A37" s="242"/>
      <c r="B37" s="243" t="s">
        <v>1442</v>
      </c>
      <c r="C37" s="260"/>
      <c r="D37" s="244"/>
      <c r="E37" s="275">
        <v>15200000</v>
      </c>
      <c r="F37" s="275"/>
      <c r="G37" s="243"/>
      <c r="H37" s="686">
        <v>46016</v>
      </c>
      <c r="I37" s="242" t="s">
        <v>711</v>
      </c>
      <c r="J37" s="243"/>
      <c r="K37" s="243"/>
      <c r="L37" s="243"/>
      <c r="M37" s="243"/>
      <c r="N37" s="243"/>
      <c r="O37" s="243"/>
      <c r="P37" s="243"/>
      <c r="Q37" s="243"/>
      <c r="R37" s="243"/>
      <c r="S37" s="243"/>
      <c r="T37" s="243"/>
      <c r="U37" s="243"/>
      <c r="V37" s="243"/>
      <c r="W37" s="243"/>
      <c r="X37" s="243"/>
      <c r="Y37" s="243"/>
      <c r="Z37" s="243"/>
    </row>
    <row r="38" spans="1:26" ht="16.5" x14ac:dyDescent="0.25">
      <c r="A38" s="242"/>
      <c r="B38" s="243"/>
      <c r="C38" s="260"/>
      <c r="D38" s="244"/>
      <c r="E38" s="275"/>
      <c r="F38" s="275"/>
      <c r="G38" s="243"/>
      <c r="H38" s="686"/>
      <c r="I38" s="242"/>
      <c r="J38" s="243"/>
      <c r="K38" s="243"/>
      <c r="L38" s="243"/>
      <c r="M38" s="243"/>
      <c r="N38" s="243"/>
      <c r="O38" s="243"/>
      <c r="P38" s="243"/>
      <c r="Q38" s="243"/>
      <c r="R38" s="243"/>
      <c r="S38" s="243"/>
      <c r="T38" s="243"/>
      <c r="U38" s="243"/>
      <c r="V38" s="243"/>
      <c r="W38" s="243"/>
      <c r="X38" s="243"/>
      <c r="Y38" s="243"/>
      <c r="Z38" s="243"/>
    </row>
    <row r="39" spans="1:26" ht="15.75" customHeight="1" x14ac:dyDescent="0.25">
      <c r="A39" s="242">
        <v>1</v>
      </c>
      <c r="B39" s="243" t="s">
        <v>1448</v>
      </c>
      <c r="C39" s="260"/>
      <c r="D39" s="244"/>
      <c r="E39" s="275">
        <v>17480000</v>
      </c>
      <c r="F39" s="275"/>
      <c r="G39" s="243"/>
      <c r="H39" s="686">
        <v>45348</v>
      </c>
      <c r="I39" s="242" t="s">
        <v>439</v>
      </c>
      <c r="J39" s="243"/>
      <c r="K39" s="243"/>
      <c r="L39" s="243"/>
      <c r="M39" s="243"/>
      <c r="N39" s="243"/>
      <c r="O39" s="243"/>
      <c r="P39" s="243"/>
      <c r="Q39" s="243"/>
      <c r="R39" s="243"/>
      <c r="S39" s="243"/>
      <c r="T39" s="243"/>
      <c r="U39" s="243"/>
      <c r="V39" s="243"/>
      <c r="W39" s="243"/>
      <c r="X39" s="243"/>
      <c r="Y39" s="243"/>
      <c r="Z39" s="243"/>
    </row>
    <row r="40" spans="1:26" ht="15.75" customHeight="1" x14ac:dyDescent="0.25">
      <c r="A40" s="242">
        <v>2</v>
      </c>
      <c r="B40" s="243" t="s">
        <v>1449</v>
      </c>
      <c r="C40" s="296"/>
      <c r="D40" s="296"/>
      <c r="E40" s="451">
        <v>5840000</v>
      </c>
      <c r="F40" s="451"/>
      <c r="G40" s="296"/>
      <c r="H40" s="687">
        <v>45406</v>
      </c>
      <c r="I40" s="242" t="s">
        <v>439</v>
      </c>
      <c r="J40" s="296"/>
      <c r="K40" s="296"/>
      <c r="L40" s="296"/>
      <c r="M40" s="296"/>
      <c r="N40" s="296"/>
      <c r="O40" s="296"/>
      <c r="P40" s="296"/>
      <c r="Q40" s="296"/>
      <c r="R40" s="296"/>
      <c r="S40" s="296"/>
      <c r="T40" s="296"/>
      <c r="U40" s="296"/>
      <c r="V40" s="296"/>
      <c r="W40" s="296"/>
      <c r="X40" s="296"/>
      <c r="Y40" s="296"/>
      <c r="Z40" s="296"/>
    </row>
    <row r="41" spans="1:26" ht="15.75" customHeight="1" x14ac:dyDescent="0.25">
      <c r="A41" s="242">
        <v>3</v>
      </c>
      <c r="B41" s="296" t="s">
        <v>1450</v>
      </c>
      <c r="C41" s="296"/>
      <c r="D41" s="296"/>
      <c r="E41" s="451">
        <v>16400000</v>
      </c>
      <c r="F41" s="451"/>
      <c r="G41" s="296"/>
      <c r="H41" s="687">
        <v>45327</v>
      </c>
      <c r="I41" s="242" t="s">
        <v>439</v>
      </c>
      <c r="J41" s="296"/>
      <c r="K41" s="296"/>
      <c r="L41" s="296"/>
      <c r="M41" s="296"/>
      <c r="N41" s="296"/>
      <c r="O41" s="296"/>
      <c r="P41" s="296"/>
      <c r="Q41" s="296"/>
      <c r="R41" s="296"/>
      <c r="S41" s="296"/>
      <c r="T41" s="296"/>
      <c r="U41" s="296"/>
      <c r="V41" s="296"/>
      <c r="W41" s="296"/>
      <c r="X41" s="296"/>
      <c r="Y41" s="296"/>
      <c r="Z41" s="296"/>
    </row>
    <row r="42" spans="1:26" ht="15.75" customHeight="1" x14ac:dyDescent="0.25">
      <c r="A42" s="242">
        <v>4</v>
      </c>
      <c r="B42" s="296" t="s">
        <v>1451</v>
      </c>
      <c r="C42" s="296"/>
      <c r="D42" s="296"/>
      <c r="E42" s="451">
        <v>5230000</v>
      </c>
      <c r="F42" s="451"/>
      <c r="G42" s="296"/>
      <c r="H42" s="687">
        <v>45442</v>
      </c>
      <c r="I42" s="242" t="s">
        <v>439</v>
      </c>
      <c r="J42" s="296"/>
      <c r="K42" s="296"/>
      <c r="L42" s="296"/>
      <c r="M42" s="296"/>
      <c r="N42" s="296"/>
      <c r="O42" s="296"/>
      <c r="P42" s="296"/>
      <c r="Q42" s="296"/>
      <c r="R42" s="296"/>
      <c r="S42" s="296"/>
      <c r="T42" s="296"/>
      <c r="U42" s="296"/>
      <c r="V42" s="296"/>
      <c r="W42" s="296"/>
      <c r="X42" s="296"/>
      <c r="Y42" s="296"/>
      <c r="Z42" s="296"/>
    </row>
    <row r="43" spans="1:26" ht="15.75" customHeight="1" x14ac:dyDescent="0.25">
      <c r="A43" s="242">
        <v>5</v>
      </c>
      <c r="B43" s="296" t="s">
        <v>1452</v>
      </c>
      <c r="C43" s="296"/>
      <c r="D43" s="296"/>
      <c r="E43" s="451">
        <f>24600000/1.08</f>
        <v>22777777.777777776</v>
      </c>
      <c r="F43" s="451"/>
      <c r="G43" s="296"/>
      <c r="H43" s="687">
        <v>45454</v>
      </c>
      <c r="I43" s="242" t="s">
        <v>439</v>
      </c>
      <c r="J43" s="296"/>
      <c r="K43" s="296"/>
      <c r="L43" s="296"/>
      <c r="M43" s="296"/>
      <c r="N43" s="296"/>
      <c r="O43" s="296"/>
      <c r="P43" s="296"/>
      <c r="Q43" s="296"/>
      <c r="R43" s="296"/>
      <c r="S43" s="296"/>
      <c r="T43" s="296"/>
      <c r="U43" s="296"/>
      <c r="V43" s="296"/>
      <c r="W43" s="296"/>
      <c r="X43" s="296"/>
      <c r="Y43" s="296"/>
      <c r="Z43" s="296"/>
    </row>
    <row r="44" spans="1:26" ht="15.75" customHeight="1" x14ac:dyDescent="0.25">
      <c r="A44" s="242">
        <v>6</v>
      </c>
      <c r="B44" s="296" t="s">
        <v>1453</v>
      </c>
      <c r="C44" s="296"/>
      <c r="D44" s="296"/>
      <c r="E44" s="451">
        <f>20895093-10929943</f>
        <v>9965150</v>
      </c>
      <c r="F44" s="451"/>
      <c r="G44" s="296"/>
      <c r="H44" s="687">
        <v>45454</v>
      </c>
      <c r="I44" s="242" t="s">
        <v>439</v>
      </c>
      <c r="J44" s="296"/>
      <c r="K44" s="296"/>
      <c r="L44" s="296"/>
      <c r="M44" s="296"/>
      <c r="N44" s="296"/>
      <c r="O44" s="296"/>
      <c r="P44" s="296"/>
      <c r="Q44" s="296"/>
      <c r="R44" s="296"/>
      <c r="S44" s="296"/>
      <c r="T44" s="296"/>
      <c r="U44" s="296"/>
      <c r="V44" s="296"/>
      <c r="W44" s="296"/>
      <c r="X44" s="296"/>
      <c r="Y44" s="296"/>
      <c r="Z44" s="296"/>
    </row>
    <row r="45" spans="1:26" ht="15.75" customHeight="1" x14ac:dyDescent="0.25">
      <c r="A45" s="242">
        <v>7</v>
      </c>
      <c r="B45" s="296" t="s">
        <v>1454</v>
      </c>
      <c r="C45" s="296"/>
      <c r="D45" s="296"/>
      <c r="E45" s="451">
        <f>31090093-18260378</f>
        <v>12829715</v>
      </c>
      <c r="F45" s="451"/>
      <c r="G45" s="296"/>
      <c r="H45" s="687">
        <v>45454</v>
      </c>
      <c r="I45" s="242" t="s">
        <v>439</v>
      </c>
      <c r="J45" s="296"/>
      <c r="K45" s="296"/>
      <c r="L45" s="296"/>
      <c r="M45" s="296"/>
      <c r="N45" s="296"/>
      <c r="O45" s="296"/>
      <c r="P45" s="296"/>
      <c r="Q45" s="296"/>
      <c r="R45" s="296"/>
      <c r="S45" s="296"/>
      <c r="T45" s="296"/>
      <c r="U45" s="296"/>
      <c r="V45" s="296"/>
      <c r="W45" s="296"/>
      <c r="X45" s="296"/>
      <c r="Y45" s="296"/>
      <c r="Z45" s="296"/>
    </row>
    <row r="46" spans="1:26" ht="15.75" customHeight="1" x14ac:dyDescent="0.25">
      <c r="A46" s="242">
        <v>8</v>
      </c>
      <c r="B46" s="296" t="s">
        <v>1455</v>
      </c>
      <c r="C46" s="296"/>
      <c r="D46" s="296"/>
      <c r="E46" s="451">
        <v>4700000</v>
      </c>
      <c r="F46" s="451"/>
      <c r="G46" s="296"/>
      <c r="H46" s="687">
        <v>45461</v>
      </c>
      <c r="I46" s="242" t="s">
        <v>439</v>
      </c>
      <c r="J46" s="296"/>
      <c r="K46" s="296"/>
      <c r="L46" s="296"/>
      <c r="M46" s="296"/>
      <c r="N46" s="296"/>
      <c r="O46" s="296"/>
      <c r="P46" s="296"/>
      <c r="Q46" s="296"/>
      <c r="R46" s="296"/>
      <c r="S46" s="296"/>
      <c r="T46" s="296"/>
      <c r="U46" s="296"/>
      <c r="V46" s="296"/>
      <c r="W46" s="296"/>
      <c r="X46" s="296"/>
      <c r="Y46" s="296"/>
      <c r="Z46" s="296"/>
    </row>
    <row r="47" spans="1:26" ht="15.75" customHeight="1" x14ac:dyDescent="0.25">
      <c r="A47" s="242">
        <v>9</v>
      </c>
      <c r="B47" s="296" t="s">
        <v>1446</v>
      </c>
      <c r="C47" s="296"/>
      <c r="D47" s="296"/>
      <c r="E47" s="451">
        <v>9030000</v>
      </c>
      <c r="F47" s="451"/>
      <c r="G47" s="296"/>
      <c r="H47" s="687">
        <v>45485</v>
      </c>
      <c r="I47" s="242" t="s">
        <v>439</v>
      </c>
      <c r="J47" s="296"/>
      <c r="K47" s="296"/>
      <c r="L47" s="296"/>
      <c r="M47" s="296"/>
      <c r="N47" s="296"/>
      <c r="O47" s="296"/>
      <c r="P47" s="296"/>
      <c r="Q47" s="296"/>
      <c r="R47" s="296"/>
      <c r="S47" s="296"/>
      <c r="T47" s="296"/>
      <c r="U47" s="296"/>
      <c r="V47" s="296"/>
      <c r="W47" s="296"/>
      <c r="X47" s="296"/>
      <c r="Y47" s="296"/>
      <c r="Z47" s="296"/>
    </row>
    <row r="48" spans="1:26" ht="15.75" customHeight="1" x14ac:dyDescent="0.25">
      <c r="A48" s="242">
        <v>10</v>
      </c>
      <c r="B48" s="296" t="s">
        <v>1456</v>
      </c>
      <c r="C48" s="296"/>
      <c r="D48" s="296"/>
      <c r="E48" s="451">
        <v>6210000</v>
      </c>
      <c r="F48" s="451"/>
      <c r="G48" s="296"/>
      <c r="H48" s="687">
        <v>45509</v>
      </c>
      <c r="I48" s="242" t="s">
        <v>439</v>
      </c>
      <c r="J48" s="296"/>
      <c r="K48" s="296"/>
      <c r="L48" s="296"/>
      <c r="M48" s="296"/>
      <c r="N48" s="296"/>
      <c r="O48" s="296"/>
      <c r="P48" s="296"/>
      <c r="Q48" s="296"/>
      <c r="R48" s="296"/>
      <c r="S48" s="296"/>
      <c r="T48" s="296"/>
      <c r="U48" s="296"/>
      <c r="V48" s="296"/>
      <c r="W48" s="296"/>
      <c r="X48" s="296"/>
      <c r="Y48" s="296"/>
      <c r="Z48" s="296"/>
    </row>
    <row r="49" spans="1:26" ht="15.75" customHeight="1" x14ac:dyDescent="0.25">
      <c r="A49" s="242">
        <v>11</v>
      </c>
      <c r="B49" s="296" t="s">
        <v>1457</v>
      </c>
      <c r="C49" s="296"/>
      <c r="D49" s="296"/>
      <c r="E49" s="451">
        <v>1760000</v>
      </c>
      <c r="F49" s="451"/>
      <c r="G49" s="296"/>
      <c r="H49" s="687">
        <v>45533</v>
      </c>
      <c r="I49" s="242" t="s">
        <v>439</v>
      </c>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t="s">
        <v>1458</v>
      </c>
      <c r="C50" s="296"/>
      <c r="D50" s="296"/>
      <c r="E50" s="451">
        <v>12197000</v>
      </c>
      <c r="F50" s="451"/>
      <c r="G50" s="296"/>
      <c r="H50" s="687">
        <v>45562</v>
      </c>
      <c r="I50" s="242" t="s">
        <v>439</v>
      </c>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t="s">
        <v>1459</v>
      </c>
      <c r="C51" s="296"/>
      <c r="D51" s="296"/>
      <c r="E51" s="451">
        <v>5950000</v>
      </c>
      <c r="F51" s="451"/>
      <c r="G51" s="296"/>
      <c r="H51" s="687">
        <v>45622</v>
      </c>
      <c r="I51" s="242" t="s">
        <v>439</v>
      </c>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t="s">
        <v>1442</v>
      </c>
      <c r="C52" s="296"/>
      <c r="D52" s="296"/>
      <c r="E52" s="451">
        <v>4700000</v>
      </c>
      <c r="F52" s="451"/>
      <c r="G52" s="296"/>
      <c r="H52" s="687">
        <v>45637</v>
      </c>
      <c r="I52" s="242" t="s">
        <v>439</v>
      </c>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t="s">
        <v>1460</v>
      </c>
      <c r="C53" s="296"/>
      <c r="D53" s="296"/>
      <c r="E53" s="451">
        <v>12386000</v>
      </c>
      <c r="F53" s="451"/>
      <c r="G53" s="296"/>
      <c r="H53" s="687">
        <v>45652</v>
      </c>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296"/>
      <c r="H54" s="687"/>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296"/>
      <c r="H55" s="687"/>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296"/>
      <c r="H56" s="687"/>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296"/>
      <c r="H57" s="687"/>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296"/>
      <c r="H58" s="687"/>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296"/>
      <c r="H59" s="687"/>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296"/>
      <c r="H60" s="687"/>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296"/>
      <c r="H61" s="687"/>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296"/>
      <c r="H62" s="687"/>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296"/>
      <c r="H63" s="687"/>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296"/>
      <c r="H64" s="687"/>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296"/>
      <c r="H65" s="687"/>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296"/>
      <c r="H66" s="687"/>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296"/>
      <c r="H67" s="687"/>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296"/>
      <c r="H68" s="687"/>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296"/>
      <c r="H69" s="687"/>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296"/>
      <c r="H70" s="687"/>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296"/>
      <c r="H71" s="687"/>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296"/>
      <c r="H72" s="687"/>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296"/>
      <c r="H73" s="687"/>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296"/>
      <c r="H74" s="687"/>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296"/>
      <c r="H75" s="687"/>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296"/>
      <c r="H76" s="687"/>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296"/>
      <c r="H77" s="687"/>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296"/>
      <c r="H78" s="687"/>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296"/>
      <c r="H79" s="687"/>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296"/>
      <c r="H80" s="687"/>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296"/>
      <c r="H81" s="687"/>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296"/>
      <c r="H82" s="687"/>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296"/>
      <c r="H83" s="687"/>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296"/>
      <c r="H84" s="687"/>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296"/>
      <c r="H85" s="687"/>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296"/>
      <c r="H86" s="687"/>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296"/>
      <c r="H87" s="687"/>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296"/>
      <c r="H88" s="687"/>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296"/>
      <c r="H89" s="687"/>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296"/>
      <c r="H90" s="687"/>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296"/>
      <c r="H91" s="687"/>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296"/>
      <c r="H92" s="687"/>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296"/>
      <c r="H93" s="687"/>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296"/>
      <c r="H94" s="687"/>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296"/>
      <c r="H95" s="687"/>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296"/>
      <c r="H96" s="687"/>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296"/>
      <c r="H97" s="687"/>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296"/>
      <c r="H98" s="687"/>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296"/>
      <c r="H99" s="687"/>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296"/>
      <c r="H100" s="687"/>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296"/>
      <c r="H101" s="687"/>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296"/>
      <c r="H102" s="687"/>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296"/>
      <c r="H103" s="687"/>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296"/>
      <c r="H104" s="687"/>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296"/>
      <c r="H105" s="687"/>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296"/>
      <c r="H106" s="687"/>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296"/>
      <c r="H107" s="687"/>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296"/>
      <c r="H108" s="687"/>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296"/>
      <c r="H109" s="687"/>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296"/>
      <c r="H110" s="687"/>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296"/>
      <c r="H111" s="687"/>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296"/>
      <c r="H112" s="687"/>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296"/>
      <c r="H113" s="687"/>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296"/>
      <c r="H114" s="687"/>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296"/>
      <c r="H115" s="687"/>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296"/>
      <c r="H116" s="687"/>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296"/>
      <c r="H117" s="687"/>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296"/>
      <c r="H118" s="687"/>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296"/>
      <c r="H119" s="687"/>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296"/>
      <c r="H120" s="687"/>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296"/>
      <c r="H121" s="687"/>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296"/>
      <c r="H122" s="687"/>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296"/>
      <c r="H123" s="687"/>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296"/>
      <c r="H124" s="687"/>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296"/>
      <c r="H125" s="687"/>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296"/>
      <c r="H126" s="687"/>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296"/>
      <c r="H127" s="687"/>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296"/>
      <c r="H128" s="687"/>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296"/>
      <c r="H129" s="687"/>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296"/>
      <c r="H130" s="687"/>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296"/>
      <c r="H131" s="687"/>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296"/>
      <c r="H132" s="687"/>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296"/>
      <c r="H133" s="687"/>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296"/>
      <c r="H134" s="687"/>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296"/>
      <c r="H135" s="687"/>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296"/>
      <c r="H136" s="687"/>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296"/>
      <c r="H137" s="687"/>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296"/>
      <c r="H138" s="687"/>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296"/>
      <c r="H139" s="687"/>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296"/>
      <c r="H140" s="687"/>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296"/>
      <c r="H141" s="687"/>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296"/>
      <c r="H142" s="687"/>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296"/>
      <c r="H143" s="687"/>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296"/>
      <c r="H144" s="687"/>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296"/>
      <c r="H145" s="687"/>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296"/>
      <c r="H146" s="687"/>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296"/>
      <c r="H147" s="687"/>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296"/>
      <c r="H148" s="687"/>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296"/>
      <c r="H149" s="687"/>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296"/>
      <c r="H150" s="687"/>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296"/>
      <c r="H151" s="687"/>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296"/>
      <c r="H152" s="687"/>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296"/>
      <c r="H153" s="687"/>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296"/>
      <c r="H154" s="687"/>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296"/>
      <c r="H155" s="687"/>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296"/>
      <c r="H156" s="687"/>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296"/>
      <c r="H157" s="687"/>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296"/>
      <c r="H158" s="687"/>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296"/>
      <c r="H159" s="687"/>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296"/>
      <c r="H160" s="687"/>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296"/>
      <c r="H161" s="687"/>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296"/>
      <c r="H162" s="687"/>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296"/>
      <c r="H163" s="687"/>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296"/>
      <c r="H164" s="687"/>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296"/>
      <c r="H165" s="687"/>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296"/>
      <c r="H166" s="687"/>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296"/>
      <c r="H167" s="687"/>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296"/>
      <c r="H168" s="687"/>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296"/>
      <c r="H169" s="687"/>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296"/>
      <c r="H170" s="687"/>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296"/>
      <c r="H171" s="687"/>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296"/>
      <c r="H172" s="687"/>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296"/>
      <c r="H173" s="687"/>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296"/>
      <c r="H174" s="687"/>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296"/>
      <c r="H175" s="687"/>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296"/>
      <c r="H176" s="687"/>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296"/>
      <c r="H177" s="687"/>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296"/>
      <c r="H178" s="687"/>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296"/>
      <c r="H179" s="687"/>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296"/>
      <c r="H180" s="687"/>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296"/>
      <c r="H181" s="687"/>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296"/>
      <c r="H182" s="687"/>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296"/>
      <c r="H183" s="687"/>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296"/>
      <c r="H184" s="687"/>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296"/>
      <c r="H185" s="687"/>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296"/>
      <c r="H186" s="687"/>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296"/>
      <c r="H187" s="687"/>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296"/>
      <c r="H188" s="687"/>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296"/>
      <c r="H189" s="687"/>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296"/>
      <c r="H190" s="687"/>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296"/>
      <c r="H191" s="687"/>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296"/>
      <c r="H192" s="687"/>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296"/>
      <c r="H193" s="687"/>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296"/>
      <c r="H194" s="687"/>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296"/>
      <c r="H195" s="687"/>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296"/>
      <c r="H196" s="687"/>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296"/>
      <c r="H197" s="687"/>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296"/>
      <c r="H198" s="687"/>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296"/>
      <c r="H199" s="687"/>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296"/>
      <c r="H200" s="687"/>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296"/>
      <c r="H201" s="687"/>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296"/>
      <c r="H202" s="687"/>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296"/>
      <c r="H203" s="687"/>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296"/>
      <c r="H204" s="687"/>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296"/>
      <c r="H205" s="687"/>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296"/>
      <c r="H206" s="687"/>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296"/>
      <c r="H207" s="687"/>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296"/>
      <c r="H208" s="687"/>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296"/>
      <c r="H209" s="687"/>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296"/>
      <c r="H210" s="687"/>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296"/>
      <c r="H211" s="687"/>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296"/>
      <c r="H212" s="687"/>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296"/>
      <c r="H213" s="687"/>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296"/>
      <c r="H214" s="687"/>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296"/>
      <c r="H215" s="687"/>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296"/>
      <c r="H216" s="687"/>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296"/>
      <c r="H217" s="687"/>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296"/>
      <c r="H218" s="687"/>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296"/>
      <c r="H219" s="687"/>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296"/>
      <c r="B220" s="296"/>
      <c r="C220" s="296"/>
      <c r="D220" s="296"/>
      <c r="E220" s="451"/>
      <c r="F220" s="451"/>
      <c r="G220" s="296"/>
      <c r="H220" s="687"/>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296"/>
      <c r="B221" s="296"/>
      <c r="C221" s="296"/>
      <c r="D221" s="296"/>
      <c r="E221" s="451"/>
      <c r="F221" s="451"/>
      <c r="G221" s="296"/>
      <c r="H221" s="687"/>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296"/>
      <c r="B222" s="296"/>
      <c r="C222" s="296"/>
      <c r="D222" s="296"/>
      <c r="E222" s="451"/>
      <c r="F222" s="451"/>
      <c r="G222" s="296"/>
      <c r="H222" s="687"/>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296"/>
      <c r="B223" s="296"/>
      <c r="C223" s="296"/>
      <c r="D223" s="296"/>
      <c r="E223" s="451"/>
      <c r="F223" s="451"/>
      <c r="G223" s="296"/>
      <c r="H223" s="687"/>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296"/>
      <c r="B224" s="296"/>
      <c r="C224" s="296"/>
      <c r="D224" s="296"/>
      <c r="E224" s="451"/>
      <c r="F224" s="451"/>
      <c r="G224" s="296"/>
      <c r="H224" s="687"/>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296"/>
      <c r="B225" s="296"/>
      <c r="C225" s="296"/>
      <c r="D225" s="296"/>
      <c r="E225" s="451"/>
      <c r="F225" s="451"/>
      <c r="G225" s="296"/>
      <c r="H225" s="687"/>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296"/>
      <c r="B226" s="296"/>
      <c r="C226" s="296"/>
      <c r="D226" s="296"/>
      <c r="E226" s="451"/>
      <c r="F226" s="451"/>
      <c r="G226" s="296"/>
      <c r="H226" s="687"/>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296"/>
      <c r="B227" s="296"/>
      <c r="C227" s="296"/>
      <c r="D227" s="296"/>
      <c r="E227" s="451"/>
      <c r="F227" s="451"/>
      <c r="G227" s="296"/>
      <c r="H227" s="687"/>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296"/>
      <c r="B228" s="296"/>
      <c r="C228" s="296"/>
      <c r="D228" s="296"/>
      <c r="E228" s="451"/>
      <c r="F228" s="451"/>
      <c r="G228" s="296"/>
      <c r="H228" s="687"/>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A229" s="296"/>
      <c r="B229" s="296"/>
      <c r="C229" s="296"/>
      <c r="D229" s="296"/>
      <c r="E229" s="451"/>
      <c r="F229" s="451"/>
      <c r="G229" s="296"/>
      <c r="H229" s="687"/>
      <c r="I229" s="301"/>
      <c r="J229" s="296"/>
      <c r="K229" s="296"/>
      <c r="L229" s="296"/>
      <c r="M229" s="296"/>
      <c r="N229" s="296"/>
      <c r="O229" s="296"/>
      <c r="P229" s="296"/>
      <c r="Q229" s="296"/>
      <c r="R229" s="296"/>
      <c r="S229" s="296"/>
      <c r="T229" s="296"/>
      <c r="U229" s="296"/>
      <c r="V229" s="296"/>
      <c r="W229" s="296"/>
      <c r="X229" s="296"/>
      <c r="Y229" s="296"/>
      <c r="Z229" s="296"/>
    </row>
    <row r="230" spans="1:26" ht="15.75" customHeight="1" x14ac:dyDescent="0.25">
      <c r="A230" s="296"/>
      <c r="B230" s="296"/>
      <c r="C230" s="296"/>
      <c r="D230" s="296"/>
      <c r="E230" s="451"/>
      <c r="F230" s="451"/>
      <c r="G230" s="296"/>
      <c r="H230" s="687"/>
      <c r="I230" s="301"/>
      <c r="J230" s="296"/>
      <c r="K230" s="296"/>
      <c r="L230" s="296"/>
      <c r="M230" s="296"/>
      <c r="N230" s="296"/>
      <c r="O230" s="296"/>
      <c r="P230" s="296"/>
      <c r="Q230" s="296"/>
      <c r="R230" s="296"/>
      <c r="S230" s="296"/>
      <c r="T230" s="296"/>
      <c r="U230" s="296"/>
      <c r="V230" s="296"/>
      <c r="W230" s="296"/>
      <c r="X230" s="296"/>
      <c r="Y230" s="296"/>
      <c r="Z230" s="296"/>
    </row>
    <row r="231" spans="1:26" ht="15.75" customHeight="1" x14ac:dyDescent="0.25">
      <c r="A231" s="296"/>
      <c r="B231" s="296"/>
      <c r="C231" s="296"/>
      <c r="D231" s="296"/>
      <c r="E231" s="451"/>
      <c r="F231" s="451"/>
      <c r="G231" s="296"/>
      <c r="H231" s="687"/>
      <c r="I231" s="301"/>
      <c r="J231" s="296"/>
      <c r="K231" s="296"/>
      <c r="L231" s="296"/>
      <c r="M231" s="296"/>
      <c r="N231" s="296"/>
      <c r="O231" s="296"/>
      <c r="P231" s="296"/>
      <c r="Q231" s="296"/>
      <c r="R231" s="296"/>
      <c r="S231" s="296"/>
      <c r="T231" s="296"/>
      <c r="U231" s="296"/>
      <c r="V231" s="296"/>
      <c r="W231" s="296"/>
      <c r="X231" s="296"/>
      <c r="Y231" s="296"/>
      <c r="Z231" s="296"/>
    </row>
    <row r="232" spans="1:26" ht="15.75" customHeight="1" x14ac:dyDescent="0.25">
      <c r="A232" s="296"/>
      <c r="B232" s="296"/>
      <c r="C232" s="296"/>
      <c r="D232" s="296"/>
      <c r="E232" s="451"/>
      <c r="F232" s="451"/>
      <c r="G232" s="296"/>
      <c r="H232" s="687"/>
      <c r="I232" s="301"/>
      <c r="J232" s="296"/>
      <c r="K232" s="296"/>
      <c r="L232" s="296"/>
      <c r="M232" s="296"/>
      <c r="N232" s="296"/>
      <c r="O232" s="296"/>
      <c r="P232" s="296"/>
      <c r="Q232" s="296"/>
      <c r="R232" s="296"/>
      <c r="S232" s="296"/>
      <c r="T232" s="296"/>
      <c r="U232" s="296"/>
      <c r="V232" s="296"/>
      <c r="W232" s="296"/>
      <c r="X232" s="296"/>
      <c r="Y232" s="296"/>
      <c r="Z232" s="296"/>
    </row>
    <row r="233" spans="1:26" ht="15.75" customHeight="1" x14ac:dyDescent="0.25">
      <c r="A233" s="296"/>
      <c r="B233" s="296"/>
      <c r="C233" s="296"/>
      <c r="D233" s="296"/>
      <c r="E233" s="451"/>
      <c r="F233" s="451"/>
      <c r="G233" s="296"/>
      <c r="H233" s="687"/>
      <c r="I233" s="301"/>
      <c r="J233" s="296"/>
      <c r="K233" s="296"/>
      <c r="L233" s="296"/>
      <c r="M233" s="296"/>
      <c r="N233" s="296"/>
      <c r="O233" s="296"/>
      <c r="P233" s="296"/>
      <c r="Q233" s="296"/>
      <c r="R233" s="296"/>
      <c r="S233" s="296"/>
      <c r="T233" s="296"/>
      <c r="U233" s="296"/>
      <c r="V233" s="296"/>
      <c r="W233" s="296"/>
      <c r="X233" s="296"/>
      <c r="Y233" s="296"/>
      <c r="Z233" s="296"/>
    </row>
    <row r="234" spans="1:26" ht="15.75" customHeight="1" x14ac:dyDescent="0.25">
      <c r="A234" s="296"/>
      <c r="B234" s="296"/>
      <c r="C234" s="296"/>
      <c r="D234" s="296"/>
      <c r="E234" s="451"/>
      <c r="F234" s="451"/>
      <c r="G234" s="296"/>
      <c r="H234" s="687"/>
      <c r="I234" s="301"/>
      <c r="J234" s="296"/>
      <c r="K234" s="296"/>
      <c r="L234" s="296"/>
      <c r="M234" s="296"/>
      <c r="N234" s="296"/>
      <c r="O234" s="296"/>
      <c r="P234" s="296"/>
      <c r="Q234" s="296"/>
      <c r="R234" s="296"/>
      <c r="S234" s="296"/>
      <c r="T234" s="296"/>
      <c r="U234" s="296"/>
      <c r="V234" s="296"/>
      <c r="W234" s="296"/>
      <c r="X234" s="296"/>
      <c r="Y234" s="296"/>
      <c r="Z234" s="296"/>
    </row>
    <row r="235" spans="1:26" ht="15.75" customHeight="1" x14ac:dyDescent="0.25">
      <c r="A235" s="296"/>
      <c r="B235" s="296"/>
      <c r="C235" s="296"/>
      <c r="D235" s="296"/>
      <c r="E235" s="451"/>
      <c r="F235" s="451"/>
      <c r="G235" s="296"/>
      <c r="H235" s="687"/>
      <c r="I235" s="301"/>
      <c r="J235" s="296"/>
      <c r="K235" s="296"/>
      <c r="L235" s="296"/>
      <c r="M235" s="296"/>
      <c r="N235" s="296"/>
      <c r="O235" s="296"/>
      <c r="P235" s="296"/>
      <c r="Q235" s="296"/>
      <c r="R235" s="296"/>
      <c r="S235" s="296"/>
      <c r="T235" s="296"/>
      <c r="U235" s="296"/>
      <c r="V235" s="296"/>
      <c r="W235" s="296"/>
      <c r="X235" s="296"/>
      <c r="Y235" s="296"/>
      <c r="Z235" s="296"/>
    </row>
    <row r="236" spans="1:26" ht="15.75" customHeight="1" x14ac:dyDescent="0.25">
      <c r="A236" s="296"/>
      <c r="B236" s="296"/>
      <c r="C236" s="296"/>
      <c r="D236" s="296"/>
      <c r="E236" s="451"/>
      <c r="F236" s="451"/>
      <c r="G236" s="296"/>
      <c r="H236" s="687"/>
      <c r="I236" s="301"/>
      <c r="J236" s="296"/>
      <c r="K236" s="296"/>
      <c r="L236" s="296"/>
      <c r="M236" s="296"/>
      <c r="N236" s="296"/>
      <c r="O236" s="296"/>
      <c r="P236" s="296"/>
      <c r="Q236" s="296"/>
      <c r="R236" s="296"/>
      <c r="S236" s="296"/>
      <c r="T236" s="296"/>
      <c r="U236" s="296"/>
      <c r="V236" s="296"/>
      <c r="W236" s="296"/>
      <c r="X236" s="296"/>
      <c r="Y236" s="296"/>
      <c r="Z236" s="296"/>
    </row>
    <row r="237" spans="1:26" ht="15.75" customHeight="1" x14ac:dyDescent="0.25">
      <c r="A237" s="296"/>
      <c r="B237" s="296"/>
      <c r="C237" s="296"/>
      <c r="D237" s="296"/>
      <c r="E237" s="451"/>
      <c r="F237" s="451"/>
      <c r="G237" s="296"/>
      <c r="H237" s="687"/>
      <c r="I237" s="301"/>
      <c r="J237" s="296"/>
      <c r="K237" s="296"/>
      <c r="L237" s="296"/>
      <c r="M237" s="296"/>
      <c r="N237" s="296"/>
      <c r="O237" s="296"/>
      <c r="P237" s="296"/>
      <c r="Q237" s="296"/>
      <c r="R237" s="296"/>
      <c r="S237" s="296"/>
      <c r="T237" s="296"/>
      <c r="U237" s="296"/>
      <c r="V237" s="296"/>
      <c r="W237" s="296"/>
      <c r="X237" s="296"/>
      <c r="Y237" s="296"/>
      <c r="Z237" s="296"/>
    </row>
    <row r="238" spans="1:26" ht="15.75" customHeight="1" x14ac:dyDescent="0.25">
      <c r="A238" s="296"/>
      <c r="B238" s="296"/>
      <c r="C238" s="296"/>
      <c r="D238" s="296"/>
      <c r="E238" s="451"/>
      <c r="F238" s="451"/>
      <c r="G238" s="296"/>
      <c r="H238" s="687"/>
      <c r="I238" s="301"/>
      <c r="J238" s="296"/>
      <c r="K238" s="296"/>
      <c r="L238" s="296"/>
      <c r="M238" s="296"/>
      <c r="N238" s="296"/>
      <c r="O238" s="296"/>
      <c r="P238" s="296"/>
      <c r="Q238" s="296"/>
      <c r="R238" s="296"/>
      <c r="S238" s="296"/>
      <c r="T238" s="296"/>
      <c r="U238" s="296"/>
      <c r="V238" s="296"/>
      <c r="W238" s="296"/>
      <c r="X238" s="296"/>
      <c r="Y238" s="296"/>
      <c r="Z238" s="296"/>
    </row>
    <row r="239" spans="1:26" ht="15.75" customHeight="1" x14ac:dyDescent="0.25">
      <c r="A239" s="296"/>
      <c r="B239" s="296"/>
      <c r="C239" s="296"/>
      <c r="D239" s="296"/>
      <c r="E239" s="451"/>
      <c r="F239" s="451"/>
      <c r="G239" s="296"/>
      <c r="H239" s="687"/>
      <c r="I239" s="301"/>
      <c r="J239" s="296"/>
      <c r="K239" s="296"/>
      <c r="L239" s="296"/>
      <c r="M239" s="296"/>
      <c r="N239" s="296"/>
      <c r="O239" s="296"/>
      <c r="P239" s="296"/>
      <c r="Q239" s="296"/>
      <c r="R239" s="296"/>
      <c r="S239" s="296"/>
      <c r="T239" s="296"/>
      <c r="U239" s="296"/>
      <c r="V239" s="296"/>
      <c r="W239" s="296"/>
      <c r="X239" s="296"/>
      <c r="Y239" s="296"/>
      <c r="Z239" s="296"/>
    </row>
    <row r="240" spans="1:26" ht="15.75" customHeight="1" x14ac:dyDescent="0.25">
      <c r="A240" s="296"/>
      <c r="B240" s="296"/>
      <c r="C240" s="296"/>
      <c r="D240" s="296"/>
      <c r="E240" s="451"/>
      <c r="F240" s="451"/>
      <c r="G240" s="296"/>
      <c r="H240" s="687"/>
      <c r="I240" s="301"/>
      <c r="J240" s="296"/>
      <c r="K240" s="296"/>
      <c r="L240" s="296"/>
      <c r="M240" s="296"/>
      <c r="N240" s="296"/>
      <c r="O240" s="296"/>
      <c r="P240" s="296"/>
      <c r="Q240" s="296"/>
      <c r="R240" s="296"/>
      <c r="S240" s="296"/>
      <c r="T240" s="296"/>
      <c r="U240" s="296"/>
      <c r="V240" s="296"/>
      <c r="W240" s="296"/>
      <c r="X240" s="296"/>
      <c r="Y240" s="296"/>
      <c r="Z240" s="296"/>
    </row>
    <row r="241" spans="1:26" ht="15.75" customHeight="1" x14ac:dyDescent="0.25">
      <c r="A241" s="296"/>
      <c r="B241" s="296"/>
      <c r="C241" s="296"/>
      <c r="D241" s="296"/>
      <c r="E241" s="451"/>
      <c r="F241" s="451"/>
      <c r="G241" s="296"/>
      <c r="H241" s="687"/>
      <c r="I241" s="301"/>
      <c r="J241" s="296"/>
      <c r="K241" s="296"/>
      <c r="L241" s="296"/>
      <c r="M241" s="296"/>
      <c r="N241" s="296"/>
      <c r="O241" s="296"/>
      <c r="P241" s="296"/>
      <c r="Q241" s="296"/>
      <c r="R241" s="296"/>
      <c r="S241" s="296"/>
      <c r="T241" s="296"/>
      <c r="U241" s="296"/>
      <c r="V241" s="296"/>
      <c r="W241" s="296"/>
      <c r="X241" s="296"/>
      <c r="Y241" s="296"/>
      <c r="Z241" s="296"/>
    </row>
    <row r="242" spans="1:26" ht="15.75" customHeight="1" x14ac:dyDescent="0.25">
      <c r="A242" s="296"/>
      <c r="B242" s="296"/>
      <c r="C242" s="296"/>
      <c r="D242" s="296"/>
      <c r="E242" s="451"/>
      <c r="F242" s="451"/>
      <c r="G242" s="296"/>
      <c r="H242" s="687"/>
      <c r="I242" s="301"/>
      <c r="J242" s="296"/>
      <c r="K242" s="296"/>
      <c r="L242" s="296"/>
      <c r="M242" s="296"/>
      <c r="N242" s="296"/>
      <c r="O242" s="296"/>
      <c r="P242" s="296"/>
      <c r="Q242" s="296"/>
      <c r="R242" s="296"/>
      <c r="S242" s="296"/>
      <c r="T242" s="296"/>
      <c r="U242" s="296"/>
      <c r="V242" s="296"/>
      <c r="W242" s="296"/>
      <c r="X242" s="296"/>
      <c r="Y242" s="296"/>
      <c r="Z242" s="296"/>
    </row>
    <row r="243" spans="1:26" ht="15.75" customHeight="1" x14ac:dyDescent="0.25">
      <c r="A243" s="296"/>
      <c r="B243" s="296"/>
      <c r="C243" s="296"/>
      <c r="D243" s="296"/>
      <c r="E243" s="451"/>
      <c r="F243" s="451"/>
      <c r="G243" s="296"/>
      <c r="H243" s="687"/>
      <c r="I243" s="301"/>
      <c r="J243" s="296"/>
      <c r="K243" s="296"/>
      <c r="L243" s="296"/>
      <c r="M243" s="296"/>
      <c r="N243" s="296"/>
      <c r="O243" s="296"/>
      <c r="P243" s="296"/>
      <c r="Q243" s="296"/>
      <c r="R243" s="296"/>
      <c r="S243" s="296"/>
      <c r="T243" s="296"/>
      <c r="U243" s="296"/>
      <c r="V243" s="296"/>
      <c r="W243" s="296"/>
      <c r="X243" s="296"/>
      <c r="Y243" s="296"/>
      <c r="Z243" s="296"/>
    </row>
    <row r="244" spans="1:26" ht="15.75" customHeight="1" x14ac:dyDescent="0.25">
      <c r="A244" s="296"/>
      <c r="B244" s="296"/>
      <c r="C244" s="296"/>
      <c r="D244" s="296"/>
      <c r="E244" s="451"/>
      <c r="F244" s="451"/>
      <c r="G244" s="296"/>
      <c r="H244" s="687"/>
      <c r="I244" s="301"/>
      <c r="J244" s="296"/>
      <c r="K244" s="296"/>
      <c r="L244" s="296"/>
      <c r="M244" s="296"/>
      <c r="N244" s="296"/>
      <c r="O244" s="296"/>
      <c r="P244" s="296"/>
      <c r="Q244" s="296"/>
      <c r="R244" s="296"/>
      <c r="S244" s="296"/>
      <c r="T244" s="296"/>
      <c r="U244" s="296"/>
      <c r="V244" s="296"/>
      <c r="W244" s="296"/>
      <c r="X244" s="296"/>
      <c r="Y244" s="296"/>
      <c r="Z244" s="296"/>
    </row>
    <row r="245" spans="1:26" ht="15.75" customHeight="1" x14ac:dyDescent="0.25">
      <c r="A245" s="296"/>
      <c r="B245" s="296"/>
      <c r="C245" s="296"/>
      <c r="D245" s="296"/>
      <c r="E245" s="451"/>
      <c r="F245" s="451"/>
      <c r="G245" s="296"/>
      <c r="H245" s="687"/>
      <c r="I245" s="301"/>
      <c r="J245" s="296"/>
      <c r="K245" s="296"/>
      <c r="L245" s="296"/>
      <c r="M245" s="296"/>
      <c r="N245" s="296"/>
      <c r="O245" s="296"/>
      <c r="P245" s="296"/>
      <c r="Q245" s="296"/>
      <c r="R245" s="296"/>
      <c r="S245" s="296"/>
      <c r="T245" s="296"/>
      <c r="U245" s="296"/>
      <c r="V245" s="296"/>
      <c r="W245" s="296"/>
      <c r="X245" s="296"/>
      <c r="Y245" s="296"/>
      <c r="Z245" s="296"/>
    </row>
    <row r="246" spans="1:26" ht="15.75" customHeight="1" x14ac:dyDescent="0.25">
      <c r="A246" s="296"/>
      <c r="B246" s="296"/>
      <c r="C246" s="296"/>
      <c r="D246" s="296"/>
      <c r="E246" s="451"/>
      <c r="F246" s="451"/>
      <c r="G246" s="296"/>
      <c r="H246" s="687"/>
      <c r="I246" s="301"/>
      <c r="J246" s="296"/>
      <c r="K246" s="296"/>
      <c r="L246" s="296"/>
      <c r="M246" s="296"/>
      <c r="N246" s="296"/>
      <c r="O246" s="296"/>
      <c r="P246" s="296"/>
      <c r="Q246" s="296"/>
      <c r="R246" s="296"/>
      <c r="S246" s="296"/>
      <c r="T246" s="296"/>
      <c r="U246" s="296"/>
      <c r="V246" s="296"/>
      <c r="W246" s="296"/>
      <c r="X246" s="296"/>
      <c r="Y246" s="296"/>
      <c r="Z246" s="296"/>
    </row>
    <row r="247" spans="1:26" ht="15.75" customHeight="1" x14ac:dyDescent="0.25">
      <c r="A247" s="296"/>
      <c r="B247" s="296"/>
      <c r="C247" s="296"/>
      <c r="D247" s="296"/>
      <c r="E247" s="451"/>
      <c r="F247" s="451"/>
      <c r="G247" s="296"/>
      <c r="H247" s="687"/>
      <c r="I247" s="301"/>
      <c r="J247" s="296"/>
      <c r="K247" s="296"/>
      <c r="L247" s="296"/>
      <c r="M247" s="296"/>
      <c r="N247" s="296"/>
      <c r="O247" s="296"/>
      <c r="P247" s="296"/>
      <c r="Q247" s="296"/>
      <c r="R247" s="296"/>
      <c r="S247" s="296"/>
      <c r="T247" s="296"/>
      <c r="U247" s="296"/>
      <c r="V247" s="296"/>
      <c r="W247" s="296"/>
      <c r="X247" s="296"/>
      <c r="Y247" s="296"/>
      <c r="Z247" s="296"/>
    </row>
    <row r="248" spans="1:26" ht="15.75" customHeight="1" x14ac:dyDescent="0.25">
      <c r="A248" s="296"/>
      <c r="B248" s="296"/>
      <c r="C248" s="296"/>
      <c r="D248" s="296"/>
      <c r="E248" s="451"/>
      <c r="F248" s="451"/>
      <c r="G248" s="296"/>
      <c r="H248" s="687"/>
      <c r="I248" s="301"/>
      <c r="J248" s="296"/>
      <c r="K248" s="296"/>
      <c r="L248" s="296"/>
      <c r="M248" s="296"/>
      <c r="N248" s="296"/>
      <c r="O248" s="296"/>
      <c r="P248" s="296"/>
      <c r="Q248" s="296"/>
      <c r="R248" s="296"/>
      <c r="S248" s="296"/>
      <c r="T248" s="296"/>
      <c r="U248" s="296"/>
      <c r="V248" s="296"/>
      <c r="W248" s="296"/>
      <c r="X248" s="296"/>
      <c r="Y248" s="296"/>
      <c r="Z248" s="296"/>
    </row>
    <row r="249" spans="1:26" ht="15.75" customHeight="1" x14ac:dyDescent="0.25">
      <c r="A249" s="296"/>
      <c r="B249" s="296"/>
      <c r="C249" s="296"/>
      <c r="D249" s="296"/>
      <c r="E249" s="451"/>
      <c r="F249" s="451"/>
      <c r="G249" s="296"/>
      <c r="H249" s="687"/>
      <c r="I249" s="301"/>
      <c r="J249" s="296"/>
      <c r="K249" s="296"/>
      <c r="L249" s="296"/>
      <c r="M249" s="296"/>
      <c r="N249" s="296"/>
      <c r="O249" s="296"/>
      <c r="P249" s="296"/>
      <c r="Q249" s="296"/>
      <c r="R249" s="296"/>
      <c r="S249" s="296"/>
      <c r="T249" s="296"/>
      <c r="U249" s="296"/>
      <c r="V249" s="296"/>
      <c r="W249" s="296"/>
      <c r="X249" s="296"/>
      <c r="Y249" s="296"/>
      <c r="Z249" s="296"/>
    </row>
    <row r="250" spans="1:26" ht="15.75" customHeight="1" x14ac:dyDescent="0.25">
      <c r="A250" s="296"/>
      <c r="B250" s="296"/>
      <c r="C250" s="296"/>
      <c r="D250" s="296"/>
      <c r="E250" s="451"/>
      <c r="F250" s="451"/>
      <c r="G250" s="296"/>
      <c r="H250" s="687"/>
      <c r="I250" s="301"/>
      <c r="J250" s="296"/>
      <c r="K250" s="296"/>
      <c r="L250" s="296"/>
      <c r="M250" s="296"/>
      <c r="N250" s="296"/>
      <c r="O250" s="296"/>
      <c r="P250" s="296"/>
      <c r="Q250" s="296"/>
      <c r="R250" s="296"/>
      <c r="S250" s="296"/>
      <c r="T250" s="296"/>
      <c r="U250" s="296"/>
      <c r="V250" s="296"/>
      <c r="W250" s="296"/>
      <c r="X250" s="296"/>
      <c r="Y250" s="296"/>
      <c r="Z250" s="296"/>
    </row>
    <row r="251" spans="1:26" ht="15.75" customHeight="1" x14ac:dyDescent="0.25">
      <c r="A251" s="296"/>
      <c r="B251" s="296"/>
      <c r="C251" s="296"/>
      <c r="D251" s="296"/>
      <c r="E251" s="451"/>
      <c r="F251" s="451"/>
      <c r="G251" s="296"/>
      <c r="H251" s="687"/>
      <c r="I251" s="301"/>
      <c r="J251" s="296"/>
      <c r="K251" s="296"/>
      <c r="L251" s="296"/>
      <c r="M251" s="296"/>
      <c r="N251" s="296"/>
      <c r="O251" s="296"/>
      <c r="P251" s="296"/>
      <c r="Q251" s="296"/>
      <c r="R251" s="296"/>
      <c r="S251" s="296"/>
      <c r="T251" s="296"/>
      <c r="U251" s="296"/>
      <c r="V251" s="296"/>
      <c r="W251" s="296"/>
      <c r="X251" s="296"/>
      <c r="Y251" s="296"/>
      <c r="Z251" s="296"/>
    </row>
    <row r="252" spans="1:26" ht="15.75" customHeight="1" x14ac:dyDescent="0.25">
      <c r="A252" s="296"/>
      <c r="B252" s="296"/>
      <c r="C252" s="296"/>
      <c r="D252" s="296"/>
      <c r="E252" s="451"/>
      <c r="F252" s="451"/>
      <c r="G252" s="296"/>
      <c r="H252" s="687"/>
      <c r="I252" s="301"/>
      <c r="J252" s="296"/>
      <c r="K252" s="296"/>
      <c r="L252" s="296"/>
      <c r="M252" s="296"/>
      <c r="N252" s="296"/>
      <c r="O252" s="296"/>
      <c r="P252" s="296"/>
      <c r="Q252" s="296"/>
      <c r="R252" s="296"/>
      <c r="S252" s="296"/>
      <c r="T252" s="296"/>
      <c r="U252" s="296"/>
      <c r="V252" s="296"/>
      <c r="W252" s="296"/>
      <c r="X252" s="296"/>
      <c r="Y252" s="296"/>
      <c r="Z252" s="296"/>
    </row>
    <row r="253" spans="1:26" ht="15.75" customHeight="1" x14ac:dyDescent="0.25">
      <c r="A253" s="296"/>
      <c r="B253" s="296"/>
      <c r="C253" s="296"/>
      <c r="D253" s="296"/>
      <c r="E253" s="451"/>
      <c r="F253" s="451"/>
      <c r="G253" s="296"/>
      <c r="H253" s="687"/>
      <c r="I253" s="301"/>
      <c r="J253" s="296"/>
      <c r="K253" s="296"/>
      <c r="L253" s="296"/>
      <c r="M253" s="296"/>
      <c r="N253" s="296"/>
      <c r="O253" s="296"/>
      <c r="P253" s="296"/>
      <c r="Q253" s="296"/>
      <c r="R253" s="296"/>
      <c r="S253" s="296"/>
      <c r="T253" s="296"/>
      <c r="U253" s="296"/>
      <c r="V253" s="296"/>
      <c r="W253" s="296"/>
      <c r="X253" s="296"/>
      <c r="Y253" s="296"/>
      <c r="Z253" s="296"/>
    </row>
    <row r="254" spans="1:26" ht="15.75" customHeight="1" x14ac:dyDescent="0.25">
      <c r="H254" s="679"/>
    </row>
    <row r="255" spans="1:26" ht="15.75" customHeight="1" x14ac:dyDescent="0.25">
      <c r="H255" s="679"/>
    </row>
    <row r="256" spans="1:26" ht="15.75" customHeight="1" x14ac:dyDescent="0.25">
      <c r="H256" s="679"/>
    </row>
    <row r="257" spans="8:8" ht="15.75" customHeight="1" x14ac:dyDescent="0.25">
      <c r="H257" s="679"/>
    </row>
    <row r="258" spans="8:8" ht="15.75" customHeight="1" x14ac:dyDescent="0.25">
      <c r="H258" s="679"/>
    </row>
    <row r="259" spans="8:8" ht="15.75" customHeight="1" x14ac:dyDescent="0.25">
      <c r="H259" s="679"/>
    </row>
    <row r="260" spans="8:8" ht="15.75" customHeight="1" x14ac:dyDescent="0.25">
      <c r="H260" s="679"/>
    </row>
    <row r="261" spans="8:8" ht="15.75" customHeight="1" x14ac:dyDescent="0.25">
      <c r="H261" s="679"/>
    </row>
    <row r="262" spans="8:8" ht="15.75" customHeight="1" x14ac:dyDescent="0.25">
      <c r="H262" s="679"/>
    </row>
    <row r="263" spans="8:8" ht="15.75" customHeight="1" x14ac:dyDescent="0.25">
      <c r="H263" s="679"/>
    </row>
    <row r="264" spans="8:8" ht="15.75" customHeight="1" x14ac:dyDescent="0.25">
      <c r="H264" s="679"/>
    </row>
    <row r="265" spans="8:8" ht="15.75" customHeight="1" x14ac:dyDescent="0.25">
      <c r="H265" s="679"/>
    </row>
    <row r="266" spans="8:8" ht="15.75" customHeight="1" x14ac:dyDescent="0.25">
      <c r="H266" s="679"/>
    </row>
    <row r="267" spans="8:8" ht="15.75" customHeight="1" x14ac:dyDescent="0.25">
      <c r="H267" s="679"/>
    </row>
    <row r="268" spans="8:8" ht="15.75" customHeight="1" x14ac:dyDescent="0.25">
      <c r="H268" s="679"/>
    </row>
    <row r="269" spans="8:8" ht="15.75" customHeight="1" x14ac:dyDescent="0.25">
      <c r="H269" s="679"/>
    </row>
    <row r="270" spans="8:8" ht="15.75" customHeight="1" x14ac:dyDescent="0.25">
      <c r="H270" s="679"/>
    </row>
    <row r="271" spans="8:8" ht="15.75" customHeight="1" x14ac:dyDescent="0.25">
      <c r="H271" s="679"/>
    </row>
    <row r="272" spans="8:8" ht="15.75" customHeight="1" x14ac:dyDescent="0.25">
      <c r="H272" s="679"/>
    </row>
    <row r="273" spans="8:8" ht="15.75" customHeight="1" x14ac:dyDescent="0.25">
      <c r="H273" s="679"/>
    </row>
    <row r="274" spans="8:8" ht="15.75" customHeight="1" x14ac:dyDescent="0.25">
      <c r="H274" s="679"/>
    </row>
    <row r="275" spans="8:8" ht="15.75" customHeight="1" x14ac:dyDescent="0.25">
      <c r="H275" s="679"/>
    </row>
    <row r="276" spans="8:8" ht="15.75" customHeight="1" x14ac:dyDescent="0.25">
      <c r="H276" s="679"/>
    </row>
    <row r="277" spans="8:8" ht="15.75" customHeight="1" x14ac:dyDescent="0.25">
      <c r="H277" s="679"/>
    </row>
    <row r="278" spans="8:8" ht="15.75" customHeight="1" x14ac:dyDescent="0.25">
      <c r="H278" s="679"/>
    </row>
    <row r="279" spans="8:8" ht="15.75" customHeight="1" x14ac:dyDescent="0.25">
      <c r="H279" s="679"/>
    </row>
    <row r="280" spans="8:8" ht="15.75" customHeight="1" x14ac:dyDescent="0.25">
      <c r="H280" s="679"/>
    </row>
    <row r="281" spans="8:8" ht="15.75" customHeight="1" x14ac:dyDescent="0.25">
      <c r="H281" s="679"/>
    </row>
    <row r="282" spans="8:8" ht="15.75" customHeight="1" x14ac:dyDescent="0.25">
      <c r="H282" s="679"/>
    </row>
    <row r="283" spans="8:8" ht="15.75" customHeight="1" x14ac:dyDescent="0.25">
      <c r="H283" s="679"/>
    </row>
    <row r="284" spans="8:8" ht="15.75" customHeight="1" x14ac:dyDescent="0.25">
      <c r="H284" s="679"/>
    </row>
    <row r="285" spans="8:8" ht="15.75" customHeight="1" x14ac:dyDescent="0.25">
      <c r="H285" s="679"/>
    </row>
    <row r="286" spans="8:8" ht="15.75" customHeight="1" x14ac:dyDescent="0.25">
      <c r="H286" s="679"/>
    </row>
    <row r="287" spans="8:8" ht="15.75" customHeight="1" x14ac:dyDescent="0.25">
      <c r="H287" s="679"/>
    </row>
    <row r="288" spans="8:8" ht="15.75" customHeight="1" x14ac:dyDescent="0.25">
      <c r="H288" s="679"/>
    </row>
    <row r="289" spans="8:8" ht="15.75" customHeight="1" x14ac:dyDescent="0.25">
      <c r="H289" s="679"/>
    </row>
    <row r="290" spans="8:8" ht="15.75" customHeight="1" x14ac:dyDescent="0.25">
      <c r="H290" s="679"/>
    </row>
    <row r="291" spans="8:8" ht="15.75" customHeight="1" x14ac:dyDescent="0.25">
      <c r="H291" s="679"/>
    </row>
    <row r="292" spans="8:8" ht="15.75" customHeight="1" x14ac:dyDescent="0.25">
      <c r="H292" s="679"/>
    </row>
    <row r="293" spans="8:8" ht="15.75" customHeight="1" x14ac:dyDescent="0.25">
      <c r="H293" s="679"/>
    </row>
    <row r="294" spans="8:8" ht="15.75" customHeight="1" x14ac:dyDescent="0.25">
      <c r="H294" s="679"/>
    </row>
    <row r="295" spans="8:8" ht="15.75" customHeight="1" x14ac:dyDescent="0.25">
      <c r="H295" s="679"/>
    </row>
    <row r="296" spans="8:8" ht="15.75" customHeight="1" x14ac:dyDescent="0.25">
      <c r="H296" s="679"/>
    </row>
    <row r="297" spans="8:8" ht="15.75" customHeight="1" x14ac:dyDescent="0.25">
      <c r="H297" s="679"/>
    </row>
    <row r="298" spans="8:8" ht="15.75" customHeight="1" x14ac:dyDescent="0.25">
      <c r="H298" s="679"/>
    </row>
    <row r="299" spans="8:8" ht="15.75" customHeight="1" x14ac:dyDescent="0.25">
      <c r="H299" s="679"/>
    </row>
    <row r="300" spans="8:8" ht="15.75" customHeight="1" x14ac:dyDescent="0.25">
      <c r="H300" s="679"/>
    </row>
    <row r="301" spans="8:8" ht="15.75" customHeight="1" x14ac:dyDescent="0.25">
      <c r="H301" s="679"/>
    </row>
    <row r="302" spans="8:8" ht="15.75" customHeight="1" x14ac:dyDescent="0.25">
      <c r="H302" s="679"/>
    </row>
    <row r="303" spans="8:8" ht="15.75" customHeight="1" x14ac:dyDescent="0.25">
      <c r="H303" s="679"/>
    </row>
    <row r="304" spans="8:8" ht="15.75" customHeight="1" x14ac:dyDescent="0.25">
      <c r="H304" s="679"/>
    </row>
    <row r="305" spans="8:8" ht="15.75" customHeight="1" x14ac:dyDescent="0.25">
      <c r="H305" s="679"/>
    </row>
    <row r="306" spans="8:8" ht="15.75" customHeight="1" x14ac:dyDescent="0.25">
      <c r="H306" s="679"/>
    </row>
    <row r="307" spans="8:8" ht="15.75" customHeight="1" x14ac:dyDescent="0.25">
      <c r="H307" s="679"/>
    </row>
    <row r="308" spans="8:8" ht="15.75" customHeight="1" x14ac:dyDescent="0.25">
      <c r="H308" s="679"/>
    </row>
    <row r="309" spans="8:8" ht="15.75" customHeight="1" x14ac:dyDescent="0.25">
      <c r="H309" s="679"/>
    </row>
    <row r="310" spans="8:8" ht="15.75" customHeight="1" x14ac:dyDescent="0.25">
      <c r="H310" s="679"/>
    </row>
    <row r="311" spans="8:8" ht="15.75" customHeight="1" x14ac:dyDescent="0.25">
      <c r="H311" s="679"/>
    </row>
    <row r="312" spans="8:8" ht="15.75" customHeight="1" x14ac:dyDescent="0.25">
      <c r="H312" s="679"/>
    </row>
    <row r="313" spans="8:8" ht="15.75" customHeight="1" x14ac:dyDescent="0.25">
      <c r="H313" s="679"/>
    </row>
    <row r="314" spans="8:8" ht="15.75" customHeight="1" x14ac:dyDescent="0.25">
      <c r="H314" s="679"/>
    </row>
    <row r="315" spans="8:8" ht="15.75" customHeight="1" x14ac:dyDescent="0.25">
      <c r="H315" s="679"/>
    </row>
    <row r="316" spans="8:8" ht="15.75" customHeight="1" x14ac:dyDescent="0.25">
      <c r="H316" s="679"/>
    </row>
    <row r="317" spans="8:8" ht="15.75" customHeight="1" x14ac:dyDescent="0.25">
      <c r="H317" s="679"/>
    </row>
    <row r="318" spans="8:8" ht="15.75" customHeight="1" x14ac:dyDescent="0.25">
      <c r="H318" s="679"/>
    </row>
    <row r="319" spans="8:8" ht="15.75" customHeight="1" x14ac:dyDescent="0.25">
      <c r="H319" s="679"/>
    </row>
    <row r="320" spans="8:8" ht="15.75" customHeight="1" x14ac:dyDescent="0.25">
      <c r="H320" s="679"/>
    </row>
    <row r="321" spans="8:8" ht="15.75" customHeight="1" x14ac:dyDescent="0.25">
      <c r="H321" s="679"/>
    </row>
    <row r="322" spans="8:8" ht="15.75" customHeight="1" x14ac:dyDescent="0.25">
      <c r="H322" s="679"/>
    </row>
    <row r="323" spans="8:8" ht="15.75" customHeight="1" x14ac:dyDescent="0.25">
      <c r="H323" s="679"/>
    </row>
    <row r="324" spans="8:8" ht="15.75" customHeight="1" x14ac:dyDescent="0.25">
      <c r="H324" s="679"/>
    </row>
    <row r="325" spans="8:8" ht="15.75" customHeight="1" x14ac:dyDescent="0.25">
      <c r="H325" s="679"/>
    </row>
    <row r="326" spans="8:8" ht="15.75" customHeight="1" x14ac:dyDescent="0.25">
      <c r="H326" s="679"/>
    </row>
    <row r="327" spans="8:8" ht="15.75" customHeight="1" x14ac:dyDescent="0.25">
      <c r="H327" s="679"/>
    </row>
    <row r="328" spans="8:8" ht="15.75" customHeight="1" x14ac:dyDescent="0.25">
      <c r="H328" s="679"/>
    </row>
    <row r="329" spans="8:8" ht="15.75" customHeight="1" x14ac:dyDescent="0.25">
      <c r="H329" s="679"/>
    </row>
    <row r="330" spans="8:8" ht="15.75" customHeight="1" x14ac:dyDescent="0.25">
      <c r="H330" s="679"/>
    </row>
    <row r="331" spans="8:8" ht="15.75" customHeight="1" x14ac:dyDescent="0.25">
      <c r="H331" s="679"/>
    </row>
    <row r="332" spans="8:8" ht="15.75" customHeight="1" x14ac:dyDescent="0.25">
      <c r="H332" s="679"/>
    </row>
    <row r="333" spans="8:8" ht="15.75" customHeight="1" x14ac:dyDescent="0.25">
      <c r="H333" s="679"/>
    </row>
    <row r="334" spans="8:8" ht="15.75" customHeight="1" x14ac:dyDescent="0.25">
      <c r="H334" s="679"/>
    </row>
    <row r="335" spans="8:8" ht="15.75" customHeight="1" x14ac:dyDescent="0.25">
      <c r="H335" s="679"/>
    </row>
    <row r="336" spans="8:8" ht="15.75" customHeight="1" x14ac:dyDescent="0.25">
      <c r="H336" s="679"/>
    </row>
    <row r="337" spans="8:8" ht="15.75" customHeight="1" x14ac:dyDescent="0.25">
      <c r="H337" s="679"/>
    </row>
    <row r="338" spans="8:8" ht="15.75" customHeight="1" x14ac:dyDescent="0.25">
      <c r="H338" s="679"/>
    </row>
    <row r="339" spans="8:8" ht="15.75" customHeight="1" x14ac:dyDescent="0.25">
      <c r="H339" s="679"/>
    </row>
    <row r="340" spans="8:8" ht="15.75" customHeight="1" x14ac:dyDescent="0.25">
      <c r="H340" s="679"/>
    </row>
    <row r="341" spans="8:8" ht="15.75" customHeight="1" x14ac:dyDescent="0.25">
      <c r="H341" s="679"/>
    </row>
    <row r="342" spans="8:8" ht="15.75" customHeight="1" x14ac:dyDescent="0.25">
      <c r="H342" s="679"/>
    </row>
    <row r="343" spans="8:8" ht="15.75" customHeight="1" x14ac:dyDescent="0.25">
      <c r="H343" s="679"/>
    </row>
    <row r="344" spans="8:8" ht="15.75" customHeight="1" x14ac:dyDescent="0.25">
      <c r="H344" s="679"/>
    </row>
    <row r="345" spans="8:8" ht="15.75" customHeight="1" x14ac:dyDescent="0.25">
      <c r="H345" s="679"/>
    </row>
    <row r="346" spans="8:8" ht="15.75" customHeight="1" x14ac:dyDescent="0.25">
      <c r="H346" s="679"/>
    </row>
    <row r="347" spans="8:8" ht="15.75" customHeight="1" x14ac:dyDescent="0.25">
      <c r="H347" s="679"/>
    </row>
    <row r="348" spans="8:8" ht="15.75" customHeight="1" x14ac:dyDescent="0.25">
      <c r="H348" s="679"/>
    </row>
    <row r="349" spans="8:8" ht="15.75" customHeight="1" x14ac:dyDescent="0.25">
      <c r="H349" s="679"/>
    </row>
    <row r="350" spans="8:8" ht="15.75" customHeight="1" x14ac:dyDescent="0.25">
      <c r="H350" s="679"/>
    </row>
    <row r="351" spans="8:8" ht="15.75" customHeight="1" x14ac:dyDescent="0.25">
      <c r="H351" s="679"/>
    </row>
    <row r="352" spans="8:8" ht="15.75" customHeight="1" x14ac:dyDescent="0.25">
      <c r="H352" s="679"/>
    </row>
    <row r="353" spans="8:8" ht="15.75" customHeight="1" x14ac:dyDescent="0.25">
      <c r="H353" s="679"/>
    </row>
    <row r="354" spans="8:8" ht="15.75" customHeight="1" x14ac:dyDescent="0.25">
      <c r="H354" s="679"/>
    </row>
    <row r="355" spans="8:8" ht="15.75" customHeight="1" x14ac:dyDescent="0.25">
      <c r="H355" s="679"/>
    </row>
    <row r="356" spans="8:8" ht="15.75" customHeight="1" x14ac:dyDescent="0.25">
      <c r="H356" s="679"/>
    </row>
    <row r="357" spans="8:8" ht="15.75" customHeight="1" x14ac:dyDescent="0.25">
      <c r="H357" s="679"/>
    </row>
    <row r="358" spans="8:8" ht="15.75" customHeight="1" x14ac:dyDescent="0.25">
      <c r="H358" s="679"/>
    </row>
    <row r="359" spans="8:8" ht="15.75" customHeight="1" x14ac:dyDescent="0.25">
      <c r="H359" s="679"/>
    </row>
    <row r="360" spans="8:8" ht="15.75" customHeight="1" x14ac:dyDescent="0.25">
      <c r="H360" s="679"/>
    </row>
    <row r="361" spans="8:8" ht="15.75" customHeight="1" x14ac:dyDescent="0.25">
      <c r="H361" s="679"/>
    </row>
    <row r="362" spans="8:8" ht="15.75" customHeight="1" x14ac:dyDescent="0.25">
      <c r="H362" s="679"/>
    </row>
    <row r="363" spans="8:8" ht="15.75" customHeight="1" x14ac:dyDescent="0.25">
      <c r="H363" s="679"/>
    </row>
    <row r="364" spans="8:8" ht="15.75" customHeight="1" x14ac:dyDescent="0.25">
      <c r="H364" s="679"/>
    </row>
    <row r="365" spans="8:8" ht="15.75" customHeight="1" x14ac:dyDescent="0.25">
      <c r="H365" s="679"/>
    </row>
    <row r="366" spans="8:8" ht="15.75" customHeight="1" x14ac:dyDescent="0.25">
      <c r="H366" s="679"/>
    </row>
    <row r="367" spans="8:8" ht="15.75" customHeight="1" x14ac:dyDescent="0.25">
      <c r="H367" s="679"/>
    </row>
    <row r="368" spans="8:8" ht="15.75" customHeight="1" x14ac:dyDescent="0.25">
      <c r="H368" s="679"/>
    </row>
    <row r="369" spans="8:8" ht="15.75" customHeight="1" x14ac:dyDescent="0.25">
      <c r="H369" s="679"/>
    </row>
    <row r="370" spans="8:8" ht="15.75" customHeight="1" x14ac:dyDescent="0.25">
      <c r="H370" s="679"/>
    </row>
    <row r="371" spans="8:8" ht="15.75" customHeight="1" x14ac:dyDescent="0.25">
      <c r="H371" s="679"/>
    </row>
    <row r="372" spans="8:8" ht="15.75" customHeight="1" x14ac:dyDescent="0.25">
      <c r="H372" s="679"/>
    </row>
    <row r="373" spans="8:8" ht="15.75" customHeight="1" x14ac:dyDescent="0.25">
      <c r="H373" s="679"/>
    </row>
    <row r="374" spans="8:8" ht="15.75" customHeight="1" x14ac:dyDescent="0.25">
      <c r="H374" s="679"/>
    </row>
    <row r="375" spans="8:8" ht="15.75" customHeight="1" x14ac:dyDescent="0.25">
      <c r="H375" s="679"/>
    </row>
    <row r="376" spans="8:8" ht="15.75" customHeight="1" x14ac:dyDescent="0.25">
      <c r="H376" s="679"/>
    </row>
    <row r="377" spans="8:8" ht="15.75" customHeight="1" x14ac:dyDescent="0.25">
      <c r="H377" s="679"/>
    </row>
    <row r="378" spans="8:8" ht="15.75" customHeight="1" x14ac:dyDescent="0.25">
      <c r="H378" s="679"/>
    </row>
    <row r="379" spans="8:8" ht="15.75" customHeight="1" x14ac:dyDescent="0.25">
      <c r="H379" s="679"/>
    </row>
    <row r="380" spans="8:8" ht="15.75" customHeight="1" x14ac:dyDescent="0.25">
      <c r="H380" s="679"/>
    </row>
    <row r="381" spans="8:8" ht="15.75" customHeight="1" x14ac:dyDescent="0.25">
      <c r="H381" s="679"/>
    </row>
    <row r="382" spans="8:8" ht="15.75" customHeight="1" x14ac:dyDescent="0.25">
      <c r="H382" s="679"/>
    </row>
    <row r="383" spans="8:8" ht="15.75" customHeight="1" x14ac:dyDescent="0.25">
      <c r="H383" s="679"/>
    </row>
    <row r="384" spans="8:8" ht="15.75" customHeight="1" x14ac:dyDescent="0.25">
      <c r="H384" s="679"/>
    </row>
    <row r="385" spans="8:8" ht="15.75" customHeight="1" x14ac:dyDescent="0.25">
      <c r="H385" s="679"/>
    </row>
    <row r="386" spans="8:8" ht="15.75" customHeight="1" x14ac:dyDescent="0.25">
      <c r="H386" s="679"/>
    </row>
    <row r="387" spans="8:8" ht="15.75" customHeight="1" x14ac:dyDescent="0.25">
      <c r="H387" s="679"/>
    </row>
    <row r="388" spans="8:8" ht="15.75" customHeight="1" x14ac:dyDescent="0.25">
      <c r="H388" s="679"/>
    </row>
    <row r="389" spans="8:8" ht="15.75" customHeight="1" x14ac:dyDescent="0.25">
      <c r="H389" s="679"/>
    </row>
    <row r="390" spans="8:8" ht="15.75" customHeight="1" x14ac:dyDescent="0.25">
      <c r="H390" s="679"/>
    </row>
    <row r="391" spans="8:8" ht="15.75" customHeight="1" x14ac:dyDescent="0.25">
      <c r="H391" s="679"/>
    </row>
    <row r="392" spans="8:8" ht="15.75" customHeight="1" x14ac:dyDescent="0.25">
      <c r="H392" s="679"/>
    </row>
    <row r="393" spans="8:8" ht="15.75" customHeight="1" x14ac:dyDescent="0.25">
      <c r="H393" s="679"/>
    </row>
    <row r="394" spans="8:8" ht="15.75" customHeight="1" x14ac:dyDescent="0.25">
      <c r="H394" s="679"/>
    </row>
    <row r="395" spans="8:8" ht="15.75" customHeight="1" x14ac:dyDescent="0.25">
      <c r="H395" s="679"/>
    </row>
    <row r="396" spans="8:8" ht="15.75" customHeight="1" x14ac:dyDescent="0.25">
      <c r="H396" s="679"/>
    </row>
    <row r="397" spans="8:8" ht="15.75" customHeight="1" x14ac:dyDescent="0.25">
      <c r="H397" s="679"/>
    </row>
    <row r="398" spans="8:8" ht="15.75" customHeight="1" x14ac:dyDescent="0.25">
      <c r="H398" s="679"/>
    </row>
    <row r="399" spans="8:8" ht="15.75" customHeight="1" x14ac:dyDescent="0.25">
      <c r="H399" s="679"/>
    </row>
    <row r="400" spans="8:8" ht="15.75" customHeight="1" x14ac:dyDescent="0.25">
      <c r="H400" s="679"/>
    </row>
    <row r="401" spans="8:8" ht="15.75" customHeight="1" x14ac:dyDescent="0.25">
      <c r="H401" s="679"/>
    </row>
    <row r="402" spans="8:8" ht="15.75" customHeight="1" x14ac:dyDescent="0.25">
      <c r="H402" s="679"/>
    </row>
    <row r="403" spans="8:8" ht="15.75" customHeight="1" x14ac:dyDescent="0.25">
      <c r="H403" s="679"/>
    </row>
    <row r="404" spans="8:8" ht="15.75" customHeight="1" x14ac:dyDescent="0.25">
      <c r="H404" s="679"/>
    </row>
    <row r="405" spans="8:8" ht="15.75" customHeight="1" x14ac:dyDescent="0.25">
      <c r="H405" s="679"/>
    </row>
    <row r="406" spans="8:8" ht="15.75" customHeight="1" x14ac:dyDescent="0.25">
      <c r="H406" s="679"/>
    </row>
    <row r="407" spans="8:8" ht="15.75" customHeight="1" x14ac:dyDescent="0.25">
      <c r="H407" s="679"/>
    </row>
    <row r="408" spans="8:8" ht="15.75" customHeight="1" x14ac:dyDescent="0.25">
      <c r="H408" s="679"/>
    </row>
    <row r="409" spans="8:8" ht="15.75" customHeight="1" x14ac:dyDescent="0.25">
      <c r="H409" s="679"/>
    </row>
    <row r="410" spans="8:8" ht="15.75" customHeight="1" x14ac:dyDescent="0.25">
      <c r="H410" s="679"/>
    </row>
    <row r="411" spans="8:8" ht="15.75" customHeight="1" x14ac:dyDescent="0.25">
      <c r="H411" s="679"/>
    </row>
    <row r="412" spans="8:8" ht="15.75" customHeight="1" x14ac:dyDescent="0.25">
      <c r="H412" s="679"/>
    </row>
    <row r="413" spans="8:8" ht="15.75" customHeight="1" x14ac:dyDescent="0.25">
      <c r="H413" s="679"/>
    </row>
    <row r="414" spans="8:8" ht="15.75" customHeight="1" x14ac:dyDescent="0.25">
      <c r="H414" s="679"/>
    </row>
    <row r="415" spans="8:8" ht="15.75" customHeight="1" x14ac:dyDescent="0.25">
      <c r="H415" s="679"/>
    </row>
    <row r="416" spans="8:8" ht="15.75" customHeight="1" x14ac:dyDescent="0.25">
      <c r="H416" s="679"/>
    </row>
    <row r="417" spans="8:8" ht="15.75" customHeight="1" x14ac:dyDescent="0.25">
      <c r="H417" s="679"/>
    </row>
    <row r="418" spans="8:8" ht="15.75" customHeight="1" x14ac:dyDescent="0.25">
      <c r="H418" s="679"/>
    </row>
    <row r="419" spans="8:8" ht="15.75" customHeight="1" x14ac:dyDescent="0.25">
      <c r="H419" s="679"/>
    </row>
    <row r="420" spans="8:8" ht="15.75" customHeight="1" x14ac:dyDescent="0.25">
      <c r="H420" s="679"/>
    </row>
    <row r="421" spans="8:8" ht="15.75" customHeight="1" x14ac:dyDescent="0.25">
      <c r="H421" s="679"/>
    </row>
    <row r="422" spans="8:8" ht="15.75" customHeight="1" x14ac:dyDescent="0.25">
      <c r="H422" s="679"/>
    </row>
    <row r="423" spans="8:8" ht="15.75" customHeight="1" x14ac:dyDescent="0.25">
      <c r="H423" s="679"/>
    </row>
    <row r="424" spans="8:8" ht="15.75" customHeight="1" x14ac:dyDescent="0.25">
      <c r="H424" s="679"/>
    </row>
    <row r="425" spans="8:8" ht="15.75" customHeight="1" x14ac:dyDescent="0.25">
      <c r="H425" s="679"/>
    </row>
    <row r="426" spans="8:8" ht="15.75" customHeight="1" x14ac:dyDescent="0.25">
      <c r="H426" s="679"/>
    </row>
    <row r="427" spans="8:8" ht="15.75" customHeight="1" x14ac:dyDescent="0.25">
      <c r="H427" s="679"/>
    </row>
    <row r="428" spans="8:8" ht="15.75" customHeight="1" x14ac:dyDescent="0.25">
      <c r="H428" s="679"/>
    </row>
    <row r="429" spans="8:8" ht="15.75" customHeight="1" x14ac:dyDescent="0.25">
      <c r="H429" s="679"/>
    </row>
    <row r="430" spans="8:8" ht="15.75" customHeight="1" x14ac:dyDescent="0.25">
      <c r="H430" s="679"/>
    </row>
    <row r="431" spans="8:8" ht="15.75" customHeight="1" x14ac:dyDescent="0.25">
      <c r="H431" s="679"/>
    </row>
    <row r="432" spans="8:8" ht="15.75" customHeight="1" x14ac:dyDescent="0.25">
      <c r="H432" s="679"/>
    </row>
    <row r="433" spans="8:8" ht="15.75" customHeight="1" x14ac:dyDescent="0.25">
      <c r="H433" s="679"/>
    </row>
    <row r="434" spans="8:8" ht="15.75" customHeight="1" x14ac:dyDescent="0.25">
      <c r="H434" s="679"/>
    </row>
    <row r="435" spans="8:8" ht="15.75" customHeight="1" x14ac:dyDescent="0.25">
      <c r="H435" s="679"/>
    </row>
    <row r="436" spans="8:8" ht="15.75" customHeight="1" x14ac:dyDescent="0.25">
      <c r="H436" s="679"/>
    </row>
    <row r="437" spans="8:8" ht="15.75" customHeight="1" x14ac:dyDescent="0.25">
      <c r="H437" s="679"/>
    </row>
    <row r="438" spans="8:8" ht="15.75" customHeight="1" x14ac:dyDescent="0.25">
      <c r="H438" s="679"/>
    </row>
    <row r="439" spans="8:8" ht="15.75" customHeight="1" x14ac:dyDescent="0.25">
      <c r="H439" s="679"/>
    </row>
    <row r="440" spans="8:8" ht="15.75" customHeight="1" x14ac:dyDescent="0.25">
      <c r="H440" s="679"/>
    </row>
    <row r="441" spans="8:8" ht="15.75" customHeight="1" x14ac:dyDescent="0.25">
      <c r="H441" s="679"/>
    </row>
    <row r="442" spans="8:8" ht="15.75" customHeight="1" x14ac:dyDescent="0.25">
      <c r="H442" s="679"/>
    </row>
    <row r="443" spans="8:8" ht="15.75" customHeight="1" x14ac:dyDescent="0.25">
      <c r="H443" s="679"/>
    </row>
    <row r="444" spans="8:8" ht="15.75" customHeight="1" x14ac:dyDescent="0.25">
      <c r="H444" s="679"/>
    </row>
    <row r="445" spans="8:8" ht="15.75" customHeight="1" x14ac:dyDescent="0.25">
      <c r="H445" s="679"/>
    </row>
    <row r="446" spans="8:8" ht="15.75" customHeight="1" x14ac:dyDescent="0.25">
      <c r="H446" s="679"/>
    </row>
    <row r="447" spans="8:8" ht="15.75" customHeight="1" x14ac:dyDescent="0.25">
      <c r="H447" s="679"/>
    </row>
    <row r="448" spans="8:8" ht="15.75" customHeight="1" x14ac:dyDescent="0.25">
      <c r="H448" s="679"/>
    </row>
    <row r="449" spans="8:8" ht="15.75" customHeight="1" x14ac:dyDescent="0.25">
      <c r="H449" s="679"/>
    </row>
    <row r="450" spans="8:8" ht="15.75" customHeight="1" x14ac:dyDescent="0.25">
      <c r="H450" s="679"/>
    </row>
    <row r="451" spans="8:8" ht="15.75" customHeight="1" x14ac:dyDescent="0.25">
      <c r="H451" s="679"/>
    </row>
    <row r="452" spans="8:8" ht="15.75" customHeight="1" x14ac:dyDescent="0.25">
      <c r="H452" s="679"/>
    </row>
    <row r="453" spans="8:8" ht="15.75" customHeight="1" x14ac:dyDescent="0.25">
      <c r="H453" s="679"/>
    </row>
    <row r="454" spans="8:8" ht="15.75" customHeight="1" x14ac:dyDescent="0.25">
      <c r="H454" s="679"/>
    </row>
    <row r="455" spans="8:8" ht="15.75" customHeight="1" x14ac:dyDescent="0.25">
      <c r="H455" s="679"/>
    </row>
    <row r="456" spans="8:8" ht="15.75" customHeight="1" x14ac:dyDescent="0.25">
      <c r="H456" s="679"/>
    </row>
    <row r="457" spans="8:8" ht="15.75" customHeight="1" x14ac:dyDescent="0.25">
      <c r="H457" s="679"/>
    </row>
    <row r="458" spans="8:8" ht="15.75" customHeight="1" x14ac:dyDescent="0.25">
      <c r="H458" s="679"/>
    </row>
    <row r="459" spans="8:8" ht="15.75" customHeight="1" x14ac:dyDescent="0.25">
      <c r="H459" s="679"/>
    </row>
    <row r="460" spans="8:8" ht="15.75" customHeight="1" x14ac:dyDescent="0.25">
      <c r="H460" s="679"/>
    </row>
    <row r="461" spans="8:8" ht="15.75" customHeight="1" x14ac:dyDescent="0.25">
      <c r="H461" s="679"/>
    </row>
    <row r="462" spans="8:8" ht="15.75" customHeight="1" x14ac:dyDescent="0.25">
      <c r="H462" s="679"/>
    </row>
    <row r="463" spans="8:8" ht="15.75" customHeight="1" x14ac:dyDescent="0.25">
      <c r="H463" s="679"/>
    </row>
    <row r="464" spans="8:8" ht="15.75" customHeight="1" x14ac:dyDescent="0.25">
      <c r="H464" s="679"/>
    </row>
    <row r="465" spans="8:8" ht="15.75" customHeight="1" x14ac:dyDescent="0.25">
      <c r="H465" s="679"/>
    </row>
    <row r="466" spans="8:8" ht="15.75" customHeight="1" x14ac:dyDescent="0.25">
      <c r="H466" s="679"/>
    </row>
    <row r="467" spans="8:8" ht="15.75" customHeight="1" x14ac:dyDescent="0.25">
      <c r="H467" s="679"/>
    </row>
    <row r="468" spans="8:8" ht="15.75" customHeight="1" x14ac:dyDescent="0.25">
      <c r="H468" s="679"/>
    </row>
    <row r="469" spans="8:8" ht="15.75" customHeight="1" x14ac:dyDescent="0.25">
      <c r="H469" s="679"/>
    </row>
    <row r="470" spans="8:8" ht="15.75" customHeight="1" x14ac:dyDescent="0.25">
      <c r="H470" s="679"/>
    </row>
    <row r="471" spans="8:8" ht="15.75" customHeight="1" x14ac:dyDescent="0.25">
      <c r="H471" s="679"/>
    </row>
    <row r="472" spans="8:8" ht="15.75" customHeight="1" x14ac:dyDescent="0.25">
      <c r="H472" s="679"/>
    </row>
    <row r="473" spans="8:8" ht="15.75" customHeight="1" x14ac:dyDescent="0.25">
      <c r="H473" s="679"/>
    </row>
    <row r="474" spans="8:8" ht="15.75" customHeight="1" x14ac:dyDescent="0.25">
      <c r="H474" s="679"/>
    </row>
    <row r="475" spans="8:8" ht="15.75" customHeight="1" x14ac:dyDescent="0.25">
      <c r="H475" s="679"/>
    </row>
    <row r="476" spans="8:8" ht="15.75" customHeight="1" x14ac:dyDescent="0.25">
      <c r="H476" s="679"/>
    </row>
    <row r="477" spans="8:8" ht="15.75" customHeight="1" x14ac:dyDescent="0.25">
      <c r="H477" s="679"/>
    </row>
    <row r="478" spans="8:8" ht="15.75" customHeight="1" x14ac:dyDescent="0.25">
      <c r="H478" s="679"/>
    </row>
    <row r="479" spans="8:8" ht="15.75" customHeight="1" x14ac:dyDescent="0.25">
      <c r="H479" s="679"/>
    </row>
    <row r="480" spans="8:8" ht="15.75" customHeight="1" x14ac:dyDescent="0.25">
      <c r="H480" s="679"/>
    </row>
    <row r="481" spans="8:8" ht="15.75" customHeight="1" x14ac:dyDescent="0.25">
      <c r="H481" s="679"/>
    </row>
    <row r="482" spans="8:8" ht="15.75" customHeight="1" x14ac:dyDescent="0.25">
      <c r="H482" s="679"/>
    </row>
    <row r="483" spans="8:8" ht="15.75" customHeight="1" x14ac:dyDescent="0.25">
      <c r="H483" s="679"/>
    </row>
    <row r="484" spans="8:8" ht="15.75" customHeight="1" x14ac:dyDescent="0.25">
      <c r="H484" s="679"/>
    </row>
    <row r="485" spans="8:8" ht="15.75" customHeight="1" x14ac:dyDescent="0.25">
      <c r="H485" s="679"/>
    </row>
    <row r="486" spans="8:8" ht="15.75" customHeight="1" x14ac:dyDescent="0.25">
      <c r="H486" s="679"/>
    </row>
    <row r="487" spans="8:8" ht="15.75" customHeight="1" x14ac:dyDescent="0.25">
      <c r="H487" s="679"/>
    </row>
    <row r="488" spans="8:8" ht="15.75" customHeight="1" x14ac:dyDescent="0.25">
      <c r="H488" s="679"/>
    </row>
    <row r="489" spans="8:8" ht="15.75" customHeight="1" x14ac:dyDescent="0.25">
      <c r="H489" s="679"/>
    </row>
    <row r="490" spans="8:8" ht="15.75" customHeight="1" x14ac:dyDescent="0.25">
      <c r="H490" s="679"/>
    </row>
    <row r="491" spans="8:8" ht="15.75" customHeight="1" x14ac:dyDescent="0.25">
      <c r="H491" s="679"/>
    </row>
    <row r="492" spans="8:8" ht="15.75" customHeight="1" x14ac:dyDescent="0.25">
      <c r="H492" s="679"/>
    </row>
    <row r="493" spans="8:8" ht="15.75" customHeight="1" x14ac:dyDescent="0.25">
      <c r="H493" s="679"/>
    </row>
    <row r="494" spans="8:8" ht="15.75" customHeight="1" x14ac:dyDescent="0.25">
      <c r="H494" s="679"/>
    </row>
    <row r="495" spans="8:8" ht="15.75" customHeight="1" x14ac:dyDescent="0.25">
      <c r="H495" s="679"/>
    </row>
    <row r="496" spans="8:8" ht="15.75" customHeight="1" x14ac:dyDescent="0.25">
      <c r="H496" s="679"/>
    </row>
    <row r="497" spans="8:8" ht="15.75" customHeight="1" x14ac:dyDescent="0.25">
      <c r="H497" s="679"/>
    </row>
    <row r="498" spans="8:8" ht="15.75" customHeight="1" x14ac:dyDescent="0.25">
      <c r="H498" s="679"/>
    </row>
    <row r="499" spans="8:8" ht="15.75" customHeight="1" x14ac:dyDescent="0.25">
      <c r="H499" s="679"/>
    </row>
    <row r="500" spans="8:8" ht="15.75" customHeight="1" x14ac:dyDescent="0.25">
      <c r="H500" s="679"/>
    </row>
    <row r="501" spans="8:8" ht="15.75" customHeight="1" x14ac:dyDescent="0.25">
      <c r="H501" s="679"/>
    </row>
    <row r="502" spans="8:8" ht="15.75" customHeight="1" x14ac:dyDescent="0.25">
      <c r="H502" s="679"/>
    </row>
    <row r="503" spans="8:8" ht="15.75" customHeight="1" x14ac:dyDescent="0.25">
      <c r="H503" s="679"/>
    </row>
    <row r="504" spans="8:8" ht="15.75" customHeight="1" x14ac:dyDescent="0.25">
      <c r="H504" s="679"/>
    </row>
    <row r="505" spans="8:8" ht="15.75" customHeight="1" x14ac:dyDescent="0.25">
      <c r="H505" s="679"/>
    </row>
    <row r="506" spans="8:8" ht="15.75" customHeight="1" x14ac:dyDescent="0.25">
      <c r="H506" s="679"/>
    </row>
    <row r="507" spans="8:8" ht="15.75" customHeight="1" x14ac:dyDescent="0.25">
      <c r="H507" s="679"/>
    </row>
    <row r="508" spans="8:8" ht="15.75" customHeight="1" x14ac:dyDescent="0.25">
      <c r="H508" s="679"/>
    </row>
    <row r="509" spans="8:8" ht="15.75" customHeight="1" x14ac:dyDescent="0.25">
      <c r="H509" s="679"/>
    </row>
    <row r="510" spans="8:8" ht="15.75" customHeight="1" x14ac:dyDescent="0.25">
      <c r="H510" s="679"/>
    </row>
    <row r="511" spans="8:8" ht="15.75" customHeight="1" x14ac:dyDescent="0.25">
      <c r="H511" s="679"/>
    </row>
    <row r="512" spans="8:8" ht="15.75" customHeight="1" x14ac:dyDescent="0.25">
      <c r="H512" s="679"/>
    </row>
    <row r="513" spans="8:8" ht="15.75" customHeight="1" x14ac:dyDescent="0.25">
      <c r="H513" s="679"/>
    </row>
    <row r="514" spans="8:8" ht="15.75" customHeight="1" x14ac:dyDescent="0.25">
      <c r="H514" s="679"/>
    </row>
    <row r="515" spans="8:8" ht="15.75" customHeight="1" x14ac:dyDescent="0.25">
      <c r="H515" s="679"/>
    </row>
    <row r="516" spans="8:8" ht="15.75" customHeight="1" x14ac:dyDescent="0.25">
      <c r="H516" s="679"/>
    </row>
    <row r="517" spans="8:8" ht="15.75" customHeight="1" x14ac:dyDescent="0.25">
      <c r="H517" s="679"/>
    </row>
    <row r="518" spans="8:8" ht="15.75" customHeight="1" x14ac:dyDescent="0.25">
      <c r="H518" s="679"/>
    </row>
    <row r="519" spans="8:8" ht="15.75" customHeight="1" x14ac:dyDescent="0.25">
      <c r="H519" s="679"/>
    </row>
    <row r="520" spans="8:8" ht="15.75" customHeight="1" x14ac:dyDescent="0.25">
      <c r="H520" s="679"/>
    </row>
    <row r="521" spans="8:8" ht="15.75" customHeight="1" x14ac:dyDescent="0.25">
      <c r="H521" s="679"/>
    </row>
    <row r="522" spans="8:8" ht="15.75" customHeight="1" x14ac:dyDescent="0.25">
      <c r="H522" s="679"/>
    </row>
    <row r="523" spans="8:8" ht="15.75" customHeight="1" x14ac:dyDescent="0.25">
      <c r="H523" s="679"/>
    </row>
    <row r="524" spans="8:8" ht="15.75" customHeight="1" x14ac:dyDescent="0.25">
      <c r="H524" s="679"/>
    </row>
    <row r="525" spans="8:8" ht="15.75" customHeight="1" x14ac:dyDescent="0.25">
      <c r="H525" s="679"/>
    </row>
    <row r="526" spans="8:8" ht="15.75" customHeight="1" x14ac:dyDescent="0.25">
      <c r="H526" s="679"/>
    </row>
    <row r="527" spans="8:8" ht="15.75" customHeight="1" x14ac:dyDescent="0.25">
      <c r="H527" s="679"/>
    </row>
    <row r="528" spans="8:8" ht="15.75" customHeight="1" x14ac:dyDescent="0.25">
      <c r="H528" s="679"/>
    </row>
    <row r="529" spans="8:8" ht="15.75" customHeight="1" x14ac:dyDescent="0.25">
      <c r="H529" s="679"/>
    </row>
    <row r="530" spans="8:8" ht="15.75" customHeight="1" x14ac:dyDescent="0.25">
      <c r="H530" s="679"/>
    </row>
    <row r="531" spans="8:8" ht="15.75" customHeight="1" x14ac:dyDescent="0.25">
      <c r="H531" s="679"/>
    </row>
    <row r="532" spans="8:8" ht="15.75" customHeight="1" x14ac:dyDescent="0.25">
      <c r="H532" s="679"/>
    </row>
    <row r="533" spans="8:8" ht="15.75" customHeight="1" x14ac:dyDescent="0.25">
      <c r="H533" s="679"/>
    </row>
    <row r="534" spans="8:8" ht="15.75" customHeight="1" x14ac:dyDescent="0.25">
      <c r="H534" s="679"/>
    </row>
    <row r="535" spans="8:8" ht="15.75" customHeight="1" x14ac:dyDescent="0.25">
      <c r="H535" s="679"/>
    </row>
    <row r="536" spans="8:8" ht="15.75" customHeight="1" x14ac:dyDescent="0.25">
      <c r="H536" s="679"/>
    </row>
    <row r="537" spans="8:8" ht="15.75" customHeight="1" x14ac:dyDescent="0.25">
      <c r="H537" s="679"/>
    </row>
    <row r="538" spans="8:8" ht="15.75" customHeight="1" x14ac:dyDescent="0.25">
      <c r="H538" s="679"/>
    </row>
    <row r="539" spans="8:8" ht="15.75" customHeight="1" x14ac:dyDescent="0.25">
      <c r="H539" s="679"/>
    </row>
    <row r="540" spans="8:8" ht="15.75" customHeight="1" x14ac:dyDescent="0.25">
      <c r="H540" s="679"/>
    </row>
    <row r="541" spans="8:8" ht="15.75" customHeight="1" x14ac:dyDescent="0.25">
      <c r="H541" s="679"/>
    </row>
    <row r="542" spans="8:8" ht="15.75" customHeight="1" x14ac:dyDescent="0.25">
      <c r="H542" s="679"/>
    </row>
    <row r="543" spans="8:8" ht="15.75" customHeight="1" x14ac:dyDescent="0.25">
      <c r="H543" s="679"/>
    </row>
    <row r="544" spans="8:8" ht="15.75" customHeight="1" x14ac:dyDescent="0.25">
      <c r="H544" s="679"/>
    </row>
    <row r="545" spans="8:8" ht="15.75" customHeight="1" x14ac:dyDescent="0.25">
      <c r="H545" s="679"/>
    </row>
    <row r="546" spans="8:8" ht="15.75" customHeight="1" x14ac:dyDescent="0.25">
      <c r="H546" s="679"/>
    </row>
    <row r="547" spans="8:8" ht="15.75" customHeight="1" x14ac:dyDescent="0.25">
      <c r="H547" s="679"/>
    </row>
    <row r="548" spans="8:8" ht="15.75" customHeight="1" x14ac:dyDescent="0.25">
      <c r="H548" s="679"/>
    </row>
    <row r="549" spans="8:8" ht="15.75" customHeight="1" x14ac:dyDescent="0.25">
      <c r="H549" s="679"/>
    </row>
    <row r="550" spans="8:8" ht="15.75" customHeight="1" x14ac:dyDescent="0.25">
      <c r="H550" s="679"/>
    </row>
    <row r="551" spans="8:8" ht="15.75" customHeight="1" x14ac:dyDescent="0.25">
      <c r="H551" s="679"/>
    </row>
    <row r="552" spans="8:8" ht="15.75" customHeight="1" x14ac:dyDescent="0.25">
      <c r="H552" s="679"/>
    </row>
    <row r="553" spans="8:8" ht="15.75" customHeight="1" x14ac:dyDescent="0.25">
      <c r="H553" s="679"/>
    </row>
    <row r="554" spans="8:8" ht="15.75" customHeight="1" x14ac:dyDescent="0.25">
      <c r="H554" s="679"/>
    </row>
    <row r="555" spans="8:8" ht="15.75" customHeight="1" x14ac:dyDescent="0.25">
      <c r="H555" s="679"/>
    </row>
    <row r="556" spans="8:8" ht="15.75" customHeight="1" x14ac:dyDescent="0.25">
      <c r="H556" s="679"/>
    </row>
    <row r="557" spans="8:8" ht="15.75" customHeight="1" x14ac:dyDescent="0.25">
      <c r="H557" s="679"/>
    </row>
    <row r="558" spans="8:8" ht="15.75" customHeight="1" x14ac:dyDescent="0.25">
      <c r="H558" s="679"/>
    </row>
    <row r="559" spans="8:8" ht="15.75" customHeight="1" x14ac:dyDescent="0.25">
      <c r="H559" s="679"/>
    </row>
    <row r="560" spans="8:8" ht="15.75" customHeight="1" x14ac:dyDescent="0.25">
      <c r="H560" s="679"/>
    </row>
    <row r="561" spans="8:8" ht="15.75" customHeight="1" x14ac:dyDescent="0.25">
      <c r="H561" s="679"/>
    </row>
    <row r="562" spans="8:8" ht="15.75" customHeight="1" x14ac:dyDescent="0.25">
      <c r="H562" s="679"/>
    </row>
    <row r="563" spans="8:8" ht="15.75" customHeight="1" x14ac:dyDescent="0.25">
      <c r="H563" s="679"/>
    </row>
    <row r="564" spans="8:8" ht="15.75" customHeight="1" x14ac:dyDescent="0.25">
      <c r="H564" s="679"/>
    </row>
    <row r="565" spans="8:8" ht="15.75" customHeight="1" x14ac:dyDescent="0.25">
      <c r="H565" s="679"/>
    </row>
    <row r="566" spans="8:8" ht="15.75" customHeight="1" x14ac:dyDescent="0.25">
      <c r="H566" s="679"/>
    </row>
    <row r="567" spans="8:8" ht="15.75" customHeight="1" x14ac:dyDescent="0.25">
      <c r="H567" s="679"/>
    </row>
    <row r="568" spans="8:8" ht="15.75" customHeight="1" x14ac:dyDescent="0.25">
      <c r="H568" s="679"/>
    </row>
    <row r="569" spans="8:8" ht="15.75" customHeight="1" x14ac:dyDescent="0.25">
      <c r="H569" s="679"/>
    </row>
    <row r="570" spans="8:8" ht="15.75" customHeight="1" x14ac:dyDescent="0.25">
      <c r="H570" s="679"/>
    </row>
    <row r="571" spans="8:8" ht="15.75" customHeight="1" x14ac:dyDescent="0.25">
      <c r="H571" s="679"/>
    </row>
    <row r="572" spans="8:8" ht="15.75" customHeight="1" x14ac:dyDescent="0.25">
      <c r="H572" s="679"/>
    </row>
    <row r="573" spans="8:8" ht="15.75" customHeight="1" x14ac:dyDescent="0.25">
      <c r="H573" s="679"/>
    </row>
    <row r="574" spans="8:8" ht="15.75" customHeight="1" x14ac:dyDescent="0.25">
      <c r="H574" s="679"/>
    </row>
    <row r="575" spans="8:8" ht="15.75" customHeight="1" x14ac:dyDescent="0.25">
      <c r="H575" s="679"/>
    </row>
    <row r="576" spans="8:8" ht="15.75" customHeight="1" x14ac:dyDescent="0.25">
      <c r="H576" s="679"/>
    </row>
    <row r="577" spans="8:8" ht="15.75" customHeight="1" x14ac:dyDescent="0.25">
      <c r="H577" s="679"/>
    </row>
    <row r="578" spans="8:8" ht="15.75" customHeight="1" x14ac:dyDescent="0.25">
      <c r="H578" s="679"/>
    </row>
    <row r="579" spans="8:8" ht="15.75" customHeight="1" x14ac:dyDescent="0.25">
      <c r="H579" s="679"/>
    </row>
    <row r="580" spans="8:8" ht="15.75" customHeight="1" x14ac:dyDescent="0.25">
      <c r="H580" s="679"/>
    </row>
    <row r="581" spans="8:8" ht="15.75" customHeight="1" x14ac:dyDescent="0.25">
      <c r="H581" s="679"/>
    </row>
    <row r="582" spans="8:8" ht="15.75" customHeight="1" x14ac:dyDescent="0.25">
      <c r="H582" s="679"/>
    </row>
    <row r="583" spans="8:8" ht="15.75" customHeight="1" x14ac:dyDescent="0.25">
      <c r="H583" s="679"/>
    </row>
    <row r="584" spans="8:8" ht="15.75" customHeight="1" x14ac:dyDescent="0.25">
      <c r="H584" s="679"/>
    </row>
    <row r="585" spans="8:8" ht="15.75" customHeight="1" x14ac:dyDescent="0.25">
      <c r="H585" s="679"/>
    </row>
    <row r="586" spans="8:8" ht="15.75" customHeight="1" x14ac:dyDescent="0.25">
      <c r="H586" s="679"/>
    </row>
    <row r="587" spans="8:8" ht="15.75" customHeight="1" x14ac:dyDescent="0.25">
      <c r="H587" s="679"/>
    </row>
    <row r="588" spans="8:8" ht="15.75" customHeight="1" x14ac:dyDescent="0.25">
      <c r="H588" s="679"/>
    </row>
    <row r="589" spans="8:8" ht="15.75" customHeight="1" x14ac:dyDescent="0.25">
      <c r="H589" s="679"/>
    </row>
    <row r="590" spans="8:8" ht="15.75" customHeight="1" x14ac:dyDescent="0.25">
      <c r="H590" s="679"/>
    </row>
    <row r="591" spans="8:8" ht="15.75" customHeight="1" x14ac:dyDescent="0.25">
      <c r="H591" s="679"/>
    </row>
    <row r="592" spans="8:8" ht="15.75" customHeight="1" x14ac:dyDescent="0.25">
      <c r="H592" s="679"/>
    </row>
    <row r="593" spans="8:8" ht="15.75" customHeight="1" x14ac:dyDescent="0.25">
      <c r="H593" s="679"/>
    </row>
    <row r="594" spans="8:8" ht="15.75" customHeight="1" x14ac:dyDescent="0.25">
      <c r="H594" s="679"/>
    </row>
    <row r="595" spans="8:8" ht="15.75" customHeight="1" x14ac:dyDescent="0.25">
      <c r="H595" s="679"/>
    </row>
    <row r="596" spans="8:8" ht="15.75" customHeight="1" x14ac:dyDescent="0.25">
      <c r="H596" s="679"/>
    </row>
    <row r="597" spans="8:8" ht="15.75" customHeight="1" x14ac:dyDescent="0.25">
      <c r="H597" s="679"/>
    </row>
    <row r="598" spans="8:8" ht="15.75" customHeight="1" x14ac:dyDescent="0.25">
      <c r="H598" s="679"/>
    </row>
    <row r="599" spans="8:8" ht="15.75" customHeight="1" x14ac:dyDescent="0.25">
      <c r="H599" s="679"/>
    </row>
    <row r="600" spans="8:8" ht="15.75" customHeight="1" x14ac:dyDescent="0.25">
      <c r="H600" s="679"/>
    </row>
    <row r="601" spans="8:8" ht="15.75" customHeight="1" x14ac:dyDescent="0.25">
      <c r="H601" s="679"/>
    </row>
    <row r="602" spans="8:8" ht="15.75" customHeight="1" x14ac:dyDescent="0.25">
      <c r="H602" s="679"/>
    </row>
    <row r="603" spans="8:8" ht="15.75" customHeight="1" x14ac:dyDescent="0.25">
      <c r="H603" s="679"/>
    </row>
    <row r="604" spans="8:8" ht="15.75" customHeight="1" x14ac:dyDescent="0.25">
      <c r="H604" s="679"/>
    </row>
    <row r="605" spans="8:8" ht="15.75" customHeight="1" x14ac:dyDescent="0.25">
      <c r="H605" s="679"/>
    </row>
    <row r="606" spans="8:8" ht="15.75" customHeight="1" x14ac:dyDescent="0.25">
      <c r="H606" s="679"/>
    </row>
    <row r="607" spans="8:8" ht="15.75" customHeight="1" x14ac:dyDescent="0.25">
      <c r="H607" s="679"/>
    </row>
    <row r="608" spans="8:8" ht="15.75" customHeight="1" x14ac:dyDescent="0.25">
      <c r="H608" s="679"/>
    </row>
    <row r="609" spans="8:8" ht="15.75" customHeight="1" x14ac:dyDescent="0.25">
      <c r="H609" s="679"/>
    </row>
    <row r="610" spans="8:8" ht="15.75" customHeight="1" x14ac:dyDescent="0.25">
      <c r="H610" s="679"/>
    </row>
    <row r="611" spans="8:8" ht="15.75" customHeight="1" x14ac:dyDescent="0.25">
      <c r="H611" s="679"/>
    </row>
    <row r="612" spans="8:8" ht="15.75" customHeight="1" x14ac:dyDescent="0.25">
      <c r="H612" s="679"/>
    </row>
    <row r="613" spans="8:8" ht="15.75" customHeight="1" x14ac:dyDescent="0.25">
      <c r="H613" s="679"/>
    </row>
    <row r="614" spans="8:8" ht="15.75" customHeight="1" x14ac:dyDescent="0.25">
      <c r="H614" s="679"/>
    </row>
    <row r="615" spans="8:8" ht="15.75" customHeight="1" x14ac:dyDescent="0.25">
      <c r="H615" s="679"/>
    </row>
    <row r="616" spans="8:8" ht="15.75" customHeight="1" x14ac:dyDescent="0.25">
      <c r="H616" s="679"/>
    </row>
    <row r="617" spans="8:8" ht="15.75" customHeight="1" x14ac:dyDescent="0.25">
      <c r="H617" s="679"/>
    </row>
    <row r="618" spans="8:8" ht="15.75" customHeight="1" x14ac:dyDescent="0.25">
      <c r="H618" s="679"/>
    </row>
    <row r="619" spans="8:8" ht="15.75" customHeight="1" x14ac:dyDescent="0.25">
      <c r="H619" s="679"/>
    </row>
    <row r="620" spans="8:8" ht="15.75" customHeight="1" x14ac:dyDescent="0.25">
      <c r="H620" s="679"/>
    </row>
    <row r="621" spans="8:8" ht="15.75" customHeight="1" x14ac:dyDescent="0.25">
      <c r="H621" s="679"/>
    </row>
    <row r="622" spans="8:8" ht="15.75" customHeight="1" x14ac:dyDescent="0.25">
      <c r="H622" s="679"/>
    </row>
    <row r="623" spans="8:8" ht="15.75" customHeight="1" x14ac:dyDescent="0.25">
      <c r="H623" s="679"/>
    </row>
    <row r="624" spans="8:8" ht="15.75" customHeight="1" x14ac:dyDescent="0.25">
      <c r="H624" s="679"/>
    </row>
    <row r="625" spans="8:8" ht="15.75" customHeight="1" x14ac:dyDescent="0.25">
      <c r="H625" s="679"/>
    </row>
    <row r="626" spans="8:8" ht="15.75" customHeight="1" x14ac:dyDescent="0.25">
      <c r="H626" s="679"/>
    </row>
    <row r="627" spans="8:8" ht="15.75" customHeight="1" x14ac:dyDescent="0.25">
      <c r="H627" s="679"/>
    </row>
    <row r="628" spans="8:8" ht="15.75" customHeight="1" x14ac:dyDescent="0.25">
      <c r="H628" s="679"/>
    </row>
    <row r="629" spans="8:8" ht="15.75" customHeight="1" x14ac:dyDescent="0.25">
      <c r="H629" s="679"/>
    </row>
    <row r="630" spans="8:8" ht="15.75" customHeight="1" x14ac:dyDescent="0.25">
      <c r="H630" s="679"/>
    </row>
    <row r="631" spans="8:8" ht="15.75" customHeight="1" x14ac:dyDescent="0.25">
      <c r="H631" s="679"/>
    </row>
    <row r="632" spans="8:8" ht="15.75" customHeight="1" x14ac:dyDescent="0.25">
      <c r="H632" s="679"/>
    </row>
    <row r="633" spans="8:8" ht="15.75" customHeight="1" x14ac:dyDescent="0.25">
      <c r="H633" s="679"/>
    </row>
    <row r="634" spans="8:8" ht="15.75" customHeight="1" x14ac:dyDescent="0.25">
      <c r="H634" s="679"/>
    </row>
    <row r="635" spans="8:8" ht="15.75" customHeight="1" x14ac:dyDescent="0.25">
      <c r="H635" s="679"/>
    </row>
    <row r="636" spans="8:8" ht="15.75" customHeight="1" x14ac:dyDescent="0.25">
      <c r="H636" s="679"/>
    </row>
    <row r="637" spans="8:8" ht="15.75" customHeight="1" x14ac:dyDescent="0.25">
      <c r="H637" s="679"/>
    </row>
    <row r="638" spans="8:8" ht="15.75" customHeight="1" x14ac:dyDescent="0.25">
      <c r="H638" s="679"/>
    </row>
    <row r="639" spans="8:8" ht="15.75" customHeight="1" x14ac:dyDescent="0.25">
      <c r="H639" s="679"/>
    </row>
    <row r="640" spans="8:8" ht="15.75" customHeight="1" x14ac:dyDescent="0.25">
      <c r="H640" s="679"/>
    </row>
    <row r="641" spans="8:8" ht="15.75" customHeight="1" x14ac:dyDescent="0.25">
      <c r="H641" s="679"/>
    </row>
    <row r="642" spans="8:8" ht="15.75" customHeight="1" x14ac:dyDescent="0.25">
      <c r="H642" s="679"/>
    </row>
    <row r="643" spans="8:8" ht="15.75" customHeight="1" x14ac:dyDescent="0.25">
      <c r="H643" s="679"/>
    </row>
    <row r="644" spans="8:8" ht="15.75" customHeight="1" x14ac:dyDescent="0.25">
      <c r="H644" s="679"/>
    </row>
    <row r="645" spans="8:8" ht="15.75" customHeight="1" x14ac:dyDescent="0.25">
      <c r="H645" s="679"/>
    </row>
    <row r="646" spans="8:8" ht="15.75" customHeight="1" x14ac:dyDescent="0.25">
      <c r="H646" s="679"/>
    </row>
    <row r="647" spans="8:8" ht="15.75" customHeight="1" x14ac:dyDescent="0.25">
      <c r="H647" s="679"/>
    </row>
    <row r="648" spans="8:8" ht="15.75" customHeight="1" x14ac:dyDescent="0.25">
      <c r="H648" s="679"/>
    </row>
    <row r="649" spans="8:8" ht="15.75" customHeight="1" x14ac:dyDescent="0.25">
      <c r="H649" s="679"/>
    </row>
    <row r="650" spans="8:8" ht="15.75" customHeight="1" x14ac:dyDescent="0.25">
      <c r="H650" s="679"/>
    </row>
    <row r="651" spans="8:8" ht="15.75" customHeight="1" x14ac:dyDescent="0.25">
      <c r="H651" s="679"/>
    </row>
    <row r="652" spans="8:8" ht="15.75" customHeight="1" x14ac:dyDescent="0.25">
      <c r="H652" s="679"/>
    </row>
    <row r="653" spans="8:8" ht="15.75" customHeight="1" x14ac:dyDescent="0.25">
      <c r="H653" s="679"/>
    </row>
    <row r="654" spans="8:8" ht="15.75" customHeight="1" x14ac:dyDescent="0.25">
      <c r="H654" s="679"/>
    </row>
    <row r="655" spans="8:8" ht="15.75" customHeight="1" x14ac:dyDescent="0.25">
      <c r="H655" s="679"/>
    </row>
    <row r="656" spans="8:8" ht="15.75" customHeight="1" x14ac:dyDescent="0.25">
      <c r="H656" s="679"/>
    </row>
    <row r="657" spans="8:8" ht="15.75" customHeight="1" x14ac:dyDescent="0.25">
      <c r="H657" s="679"/>
    </row>
    <row r="658" spans="8:8" ht="15.75" customHeight="1" x14ac:dyDescent="0.25">
      <c r="H658" s="679"/>
    </row>
    <row r="659" spans="8:8" ht="15.75" customHeight="1" x14ac:dyDescent="0.25">
      <c r="H659" s="679"/>
    </row>
    <row r="660" spans="8:8" ht="15.75" customHeight="1" x14ac:dyDescent="0.25">
      <c r="H660" s="679"/>
    </row>
    <row r="661" spans="8:8" ht="15.75" customHeight="1" x14ac:dyDescent="0.25">
      <c r="H661" s="679"/>
    </row>
    <row r="662" spans="8:8" ht="15.75" customHeight="1" x14ac:dyDescent="0.25">
      <c r="H662" s="679"/>
    </row>
    <row r="663" spans="8:8" ht="15.75" customHeight="1" x14ac:dyDescent="0.25">
      <c r="H663" s="679"/>
    </row>
    <row r="664" spans="8:8" ht="15.75" customHeight="1" x14ac:dyDescent="0.25">
      <c r="H664" s="679"/>
    </row>
    <row r="665" spans="8:8" ht="15.75" customHeight="1" x14ac:dyDescent="0.25">
      <c r="H665" s="679"/>
    </row>
    <row r="666" spans="8:8" ht="15.75" customHeight="1" x14ac:dyDescent="0.25">
      <c r="H666" s="679"/>
    </row>
    <row r="667" spans="8:8" ht="15.75" customHeight="1" x14ac:dyDescent="0.25">
      <c r="H667" s="679"/>
    </row>
    <row r="668" spans="8:8" ht="15.75" customHeight="1" x14ac:dyDescent="0.25">
      <c r="H668" s="679"/>
    </row>
    <row r="669" spans="8:8" ht="15.75" customHeight="1" x14ac:dyDescent="0.25">
      <c r="H669" s="679"/>
    </row>
    <row r="670" spans="8:8" ht="15.75" customHeight="1" x14ac:dyDescent="0.25">
      <c r="H670" s="679"/>
    </row>
    <row r="671" spans="8:8" ht="15.75" customHeight="1" x14ac:dyDescent="0.25">
      <c r="H671" s="679"/>
    </row>
    <row r="672" spans="8:8" ht="15.75" customHeight="1" x14ac:dyDescent="0.25">
      <c r="H672" s="679"/>
    </row>
    <row r="673" spans="8:8" ht="15.75" customHeight="1" x14ac:dyDescent="0.25">
      <c r="H673" s="679"/>
    </row>
    <row r="674" spans="8:8" ht="15.75" customHeight="1" x14ac:dyDescent="0.25">
      <c r="H674" s="679"/>
    </row>
    <row r="675" spans="8:8" ht="15.75" customHeight="1" x14ac:dyDescent="0.25">
      <c r="H675" s="679"/>
    </row>
    <row r="676" spans="8:8" ht="15.75" customHeight="1" x14ac:dyDescent="0.25">
      <c r="H676" s="679"/>
    </row>
    <row r="677" spans="8:8" ht="15.75" customHeight="1" x14ac:dyDescent="0.25">
      <c r="H677" s="679"/>
    </row>
    <row r="678" spans="8:8" ht="15.75" customHeight="1" x14ac:dyDescent="0.25">
      <c r="H678" s="679"/>
    </row>
    <row r="679" spans="8:8" ht="15.75" customHeight="1" x14ac:dyDescent="0.25">
      <c r="H679" s="679"/>
    </row>
    <row r="680" spans="8:8" ht="15.75" customHeight="1" x14ac:dyDescent="0.25">
      <c r="H680" s="679"/>
    </row>
    <row r="681" spans="8:8" ht="15.75" customHeight="1" x14ac:dyDescent="0.25">
      <c r="H681" s="679"/>
    </row>
    <row r="682" spans="8:8" ht="15.75" customHeight="1" x14ac:dyDescent="0.25">
      <c r="H682" s="679"/>
    </row>
    <row r="683" spans="8:8" ht="15.75" customHeight="1" x14ac:dyDescent="0.25">
      <c r="H683" s="679"/>
    </row>
    <row r="684" spans="8:8" ht="15.75" customHeight="1" x14ac:dyDescent="0.25">
      <c r="H684" s="679"/>
    </row>
    <row r="685" spans="8:8" ht="15.75" customHeight="1" x14ac:dyDescent="0.25">
      <c r="H685" s="679"/>
    </row>
    <row r="686" spans="8:8" ht="15.75" customHeight="1" x14ac:dyDescent="0.25">
      <c r="H686" s="679"/>
    </row>
    <row r="687" spans="8:8" ht="15.75" customHeight="1" x14ac:dyDescent="0.25">
      <c r="H687" s="679"/>
    </row>
    <row r="688" spans="8:8" ht="15.75" customHeight="1" x14ac:dyDescent="0.25">
      <c r="H688" s="679"/>
    </row>
    <row r="689" spans="8:8" ht="15.75" customHeight="1" x14ac:dyDescent="0.25">
      <c r="H689" s="679"/>
    </row>
    <row r="690" spans="8:8" ht="15.75" customHeight="1" x14ac:dyDescent="0.25">
      <c r="H690" s="679"/>
    </row>
    <row r="691" spans="8:8" ht="15.75" customHeight="1" x14ac:dyDescent="0.25">
      <c r="H691" s="679"/>
    </row>
    <row r="692" spans="8:8" ht="15.75" customHeight="1" x14ac:dyDescent="0.25">
      <c r="H692" s="679"/>
    </row>
    <row r="693" spans="8:8" ht="15.75" customHeight="1" x14ac:dyDescent="0.25">
      <c r="H693" s="679"/>
    </row>
    <row r="694" spans="8:8" ht="15.75" customHeight="1" x14ac:dyDescent="0.25">
      <c r="H694" s="679"/>
    </row>
    <row r="695" spans="8:8" ht="15.75" customHeight="1" x14ac:dyDescent="0.25">
      <c r="H695" s="679"/>
    </row>
    <row r="696" spans="8:8" ht="15.75" customHeight="1" x14ac:dyDescent="0.25">
      <c r="H696" s="679"/>
    </row>
    <row r="697" spans="8:8" ht="15.75" customHeight="1" x14ac:dyDescent="0.25">
      <c r="H697" s="679"/>
    </row>
    <row r="698" spans="8:8" ht="15.75" customHeight="1" x14ac:dyDescent="0.25">
      <c r="H698" s="679"/>
    </row>
    <row r="699" spans="8:8" ht="15.75" customHeight="1" x14ac:dyDescent="0.25">
      <c r="H699" s="679"/>
    </row>
    <row r="700" spans="8:8" ht="15.75" customHeight="1" x14ac:dyDescent="0.25">
      <c r="H700" s="679"/>
    </row>
    <row r="701" spans="8:8" ht="15.75" customHeight="1" x14ac:dyDescent="0.25">
      <c r="H701" s="679"/>
    </row>
    <row r="702" spans="8:8" ht="15.75" customHeight="1" x14ac:dyDescent="0.25">
      <c r="H702" s="679"/>
    </row>
    <row r="703" spans="8:8" ht="15.75" customHeight="1" x14ac:dyDescent="0.25">
      <c r="H703" s="679"/>
    </row>
    <row r="704" spans="8:8" ht="15.75" customHeight="1" x14ac:dyDescent="0.25">
      <c r="H704" s="679"/>
    </row>
    <row r="705" spans="8:8" ht="15.75" customHeight="1" x14ac:dyDescent="0.25">
      <c r="H705" s="679"/>
    </row>
    <row r="706" spans="8:8" ht="15.75" customHeight="1" x14ac:dyDescent="0.25">
      <c r="H706" s="679"/>
    </row>
    <row r="707" spans="8:8" ht="15.75" customHeight="1" x14ac:dyDescent="0.25">
      <c r="H707" s="679"/>
    </row>
    <row r="708" spans="8:8" ht="15.75" customHeight="1" x14ac:dyDescent="0.25">
      <c r="H708" s="679"/>
    </row>
    <row r="709" spans="8:8" ht="15.75" customHeight="1" x14ac:dyDescent="0.25">
      <c r="H709" s="679"/>
    </row>
    <row r="710" spans="8:8" ht="15.75" customHeight="1" x14ac:dyDescent="0.25">
      <c r="H710" s="679"/>
    </row>
    <row r="711" spans="8:8" ht="15.75" customHeight="1" x14ac:dyDescent="0.25">
      <c r="H711" s="679"/>
    </row>
    <row r="712" spans="8:8" ht="15.75" customHeight="1" x14ac:dyDescent="0.25">
      <c r="H712" s="679"/>
    </row>
    <row r="713" spans="8:8" ht="15.75" customHeight="1" x14ac:dyDescent="0.25">
      <c r="H713" s="679"/>
    </row>
    <row r="714" spans="8:8" ht="15.75" customHeight="1" x14ac:dyDescent="0.25">
      <c r="H714" s="679"/>
    </row>
    <row r="715" spans="8:8" ht="15.75" customHeight="1" x14ac:dyDescent="0.25">
      <c r="H715" s="679"/>
    </row>
    <row r="716" spans="8:8" ht="15.75" customHeight="1" x14ac:dyDescent="0.25">
      <c r="H716" s="679"/>
    </row>
    <row r="717" spans="8:8" ht="15.75" customHeight="1" x14ac:dyDescent="0.25">
      <c r="H717" s="679"/>
    </row>
    <row r="718" spans="8:8" ht="15.75" customHeight="1" x14ac:dyDescent="0.25">
      <c r="H718" s="679"/>
    </row>
    <row r="719" spans="8:8" ht="15.75" customHeight="1" x14ac:dyDescent="0.25">
      <c r="H719" s="679"/>
    </row>
    <row r="720" spans="8:8" ht="15.75" customHeight="1" x14ac:dyDescent="0.25">
      <c r="H720" s="679"/>
    </row>
    <row r="721" spans="8:8" ht="15.75" customHeight="1" x14ac:dyDescent="0.25">
      <c r="H721" s="679"/>
    </row>
    <row r="722" spans="8:8" ht="15.75" customHeight="1" x14ac:dyDescent="0.25">
      <c r="H722" s="679"/>
    </row>
    <row r="723" spans="8:8" ht="15.75" customHeight="1" x14ac:dyDescent="0.25">
      <c r="H723" s="679"/>
    </row>
    <row r="724" spans="8:8" ht="15.75" customHeight="1" x14ac:dyDescent="0.25">
      <c r="H724" s="679"/>
    </row>
    <row r="725" spans="8:8" ht="15.75" customHeight="1" x14ac:dyDescent="0.25">
      <c r="H725" s="679"/>
    </row>
    <row r="726" spans="8:8" ht="15.75" customHeight="1" x14ac:dyDescent="0.25">
      <c r="H726" s="679"/>
    </row>
    <row r="727" spans="8:8" ht="15.75" customHeight="1" x14ac:dyDescent="0.25">
      <c r="H727" s="679"/>
    </row>
    <row r="728" spans="8:8" ht="15.75" customHeight="1" x14ac:dyDescent="0.25">
      <c r="H728" s="679"/>
    </row>
    <row r="729" spans="8:8" ht="15.75" customHeight="1" x14ac:dyDescent="0.25">
      <c r="H729" s="679"/>
    </row>
    <row r="730" spans="8:8" ht="15.75" customHeight="1" x14ac:dyDescent="0.25">
      <c r="H730" s="679"/>
    </row>
    <row r="731" spans="8:8" ht="15.75" customHeight="1" x14ac:dyDescent="0.25">
      <c r="H731" s="679"/>
    </row>
    <row r="732" spans="8:8" ht="15.75" customHeight="1" x14ac:dyDescent="0.25">
      <c r="H732" s="679"/>
    </row>
    <row r="733" spans="8:8" ht="15.75" customHeight="1" x14ac:dyDescent="0.25">
      <c r="H733" s="679"/>
    </row>
    <row r="734" spans="8:8" ht="15.75" customHeight="1" x14ac:dyDescent="0.25">
      <c r="H734" s="679"/>
    </row>
    <row r="735" spans="8:8" ht="15.75" customHeight="1" x14ac:dyDescent="0.25">
      <c r="H735" s="679"/>
    </row>
    <row r="736" spans="8:8" ht="15.75" customHeight="1" x14ac:dyDescent="0.25">
      <c r="H736" s="679"/>
    </row>
    <row r="737" spans="8:8" ht="15.75" customHeight="1" x14ac:dyDescent="0.25">
      <c r="H737" s="679"/>
    </row>
    <row r="738" spans="8:8" ht="15.75" customHeight="1" x14ac:dyDescent="0.25">
      <c r="H738" s="679"/>
    </row>
    <row r="739" spans="8:8" ht="15.75" customHeight="1" x14ac:dyDescent="0.25">
      <c r="H739" s="679"/>
    </row>
    <row r="740" spans="8:8" ht="15.75" customHeight="1" x14ac:dyDescent="0.25">
      <c r="H740" s="679"/>
    </row>
    <row r="741" spans="8:8" ht="15.75" customHeight="1" x14ac:dyDescent="0.25">
      <c r="H741" s="679"/>
    </row>
    <row r="742" spans="8:8" ht="15.75" customHeight="1" x14ac:dyDescent="0.25">
      <c r="H742" s="679"/>
    </row>
    <row r="743" spans="8:8" ht="15.75" customHeight="1" x14ac:dyDescent="0.25">
      <c r="H743" s="679"/>
    </row>
    <row r="744" spans="8:8" ht="15.75" customHeight="1" x14ac:dyDescent="0.25">
      <c r="H744" s="679"/>
    </row>
    <row r="745" spans="8:8" ht="15.75" customHeight="1" x14ac:dyDescent="0.25">
      <c r="H745" s="679"/>
    </row>
    <row r="746" spans="8:8" ht="15.75" customHeight="1" x14ac:dyDescent="0.25">
      <c r="H746" s="679"/>
    </row>
    <row r="747" spans="8:8" ht="15.75" customHeight="1" x14ac:dyDescent="0.25">
      <c r="H747" s="679"/>
    </row>
    <row r="748" spans="8:8" ht="15.75" customHeight="1" x14ac:dyDescent="0.25">
      <c r="H748" s="679"/>
    </row>
    <row r="749" spans="8:8" ht="15.75" customHeight="1" x14ac:dyDescent="0.25">
      <c r="H749" s="679"/>
    </row>
    <row r="750" spans="8:8" ht="15.75" customHeight="1" x14ac:dyDescent="0.25">
      <c r="H750" s="679"/>
    </row>
    <row r="751" spans="8:8" ht="15.75" customHeight="1" x14ac:dyDescent="0.25">
      <c r="H751" s="679"/>
    </row>
    <row r="752" spans="8:8" ht="15.75" customHeight="1" x14ac:dyDescent="0.25">
      <c r="H752" s="679"/>
    </row>
    <row r="753" spans="8:8" ht="15.75" customHeight="1" x14ac:dyDescent="0.25">
      <c r="H753" s="679"/>
    </row>
    <row r="754" spans="8:8" ht="15.75" customHeight="1" x14ac:dyDescent="0.25">
      <c r="H754" s="679"/>
    </row>
    <row r="755" spans="8:8" ht="15.75" customHeight="1" x14ac:dyDescent="0.25">
      <c r="H755" s="679"/>
    </row>
    <row r="756" spans="8:8" ht="15.75" customHeight="1" x14ac:dyDescent="0.25">
      <c r="H756" s="679"/>
    </row>
    <row r="757" spans="8:8" ht="15.75" customHeight="1" x14ac:dyDescent="0.25">
      <c r="H757" s="679"/>
    </row>
    <row r="758" spans="8:8" ht="15.75" customHeight="1" x14ac:dyDescent="0.25">
      <c r="H758" s="679"/>
    </row>
    <row r="759" spans="8:8" ht="15.75" customHeight="1" x14ac:dyDescent="0.25">
      <c r="H759" s="679"/>
    </row>
    <row r="760" spans="8:8" ht="15.75" customHeight="1" x14ac:dyDescent="0.25">
      <c r="H760" s="679"/>
    </row>
    <row r="761" spans="8:8" ht="15.75" customHeight="1" x14ac:dyDescent="0.25">
      <c r="H761" s="679"/>
    </row>
    <row r="762" spans="8:8" ht="15.75" customHeight="1" x14ac:dyDescent="0.25">
      <c r="H762" s="679"/>
    </row>
    <row r="763" spans="8:8" ht="15.75" customHeight="1" x14ac:dyDescent="0.25">
      <c r="H763" s="679"/>
    </row>
    <row r="764" spans="8:8" ht="15.75" customHeight="1" x14ac:dyDescent="0.25">
      <c r="H764" s="679"/>
    </row>
    <row r="765" spans="8:8" ht="15.75" customHeight="1" x14ac:dyDescent="0.25">
      <c r="H765" s="679"/>
    </row>
    <row r="766" spans="8:8" ht="15.75" customHeight="1" x14ac:dyDescent="0.25">
      <c r="H766" s="679"/>
    </row>
    <row r="767" spans="8:8" ht="15.75" customHeight="1" x14ac:dyDescent="0.25">
      <c r="H767" s="679"/>
    </row>
    <row r="768" spans="8:8" ht="15.75" customHeight="1" x14ac:dyDescent="0.25">
      <c r="H768" s="679"/>
    </row>
    <row r="769" spans="8:8" ht="15.75" customHeight="1" x14ac:dyDescent="0.25">
      <c r="H769" s="679"/>
    </row>
    <row r="770" spans="8:8" ht="15.75" customHeight="1" x14ac:dyDescent="0.25">
      <c r="H770" s="679"/>
    </row>
    <row r="771" spans="8:8" ht="15.75" customHeight="1" x14ac:dyDescent="0.25">
      <c r="H771" s="679"/>
    </row>
    <row r="772" spans="8:8" ht="15.75" customHeight="1" x14ac:dyDescent="0.25">
      <c r="H772" s="679"/>
    </row>
    <row r="773" spans="8:8" ht="15.75" customHeight="1" x14ac:dyDescent="0.25">
      <c r="H773" s="679"/>
    </row>
    <row r="774" spans="8:8" ht="15.75" customHeight="1" x14ac:dyDescent="0.25">
      <c r="H774" s="679"/>
    </row>
    <row r="775" spans="8:8" ht="15.75" customHeight="1" x14ac:dyDescent="0.25">
      <c r="H775" s="679"/>
    </row>
    <row r="776" spans="8:8" ht="15.75" customHeight="1" x14ac:dyDescent="0.25">
      <c r="H776" s="679"/>
    </row>
    <row r="777" spans="8:8" ht="15.75" customHeight="1" x14ac:dyDescent="0.25">
      <c r="H777" s="679"/>
    </row>
    <row r="778" spans="8:8" ht="15.75" customHeight="1" x14ac:dyDescent="0.25">
      <c r="H778" s="679"/>
    </row>
    <row r="779" spans="8:8" ht="15.75" customHeight="1" x14ac:dyDescent="0.25">
      <c r="H779" s="679"/>
    </row>
    <row r="780" spans="8:8" ht="15.75" customHeight="1" x14ac:dyDescent="0.25">
      <c r="H780" s="679"/>
    </row>
    <row r="781" spans="8:8" ht="15.75" customHeight="1" x14ac:dyDescent="0.25">
      <c r="H781" s="679"/>
    </row>
    <row r="782" spans="8:8" ht="15.75" customHeight="1" x14ac:dyDescent="0.25">
      <c r="H782" s="679"/>
    </row>
    <row r="783" spans="8:8" ht="15.75" customHeight="1" x14ac:dyDescent="0.25">
      <c r="H783" s="679"/>
    </row>
    <row r="784" spans="8:8" ht="15.75" customHeight="1" x14ac:dyDescent="0.25">
      <c r="H784" s="679"/>
    </row>
    <row r="785" spans="8:8" ht="15.75" customHeight="1" x14ac:dyDescent="0.25">
      <c r="H785" s="679"/>
    </row>
    <row r="786" spans="8:8" ht="15.75" customHeight="1" x14ac:dyDescent="0.25">
      <c r="H786" s="679"/>
    </row>
    <row r="787" spans="8:8" ht="15.75" customHeight="1" x14ac:dyDescent="0.25">
      <c r="H787" s="679"/>
    </row>
    <row r="788" spans="8:8" ht="15.75" customHeight="1" x14ac:dyDescent="0.25">
      <c r="H788" s="679"/>
    </row>
    <row r="789" spans="8:8" ht="15.75" customHeight="1" x14ac:dyDescent="0.25">
      <c r="H789" s="679"/>
    </row>
    <row r="790" spans="8:8" ht="15.75" customHeight="1" x14ac:dyDescent="0.25">
      <c r="H790" s="679"/>
    </row>
    <row r="791" spans="8:8" ht="15.75" customHeight="1" x14ac:dyDescent="0.25">
      <c r="H791" s="679"/>
    </row>
    <row r="792" spans="8:8" ht="15.75" customHeight="1" x14ac:dyDescent="0.25">
      <c r="H792" s="679"/>
    </row>
    <row r="793" spans="8:8" ht="15.75" customHeight="1" x14ac:dyDescent="0.25">
      <c r="H793" s="679"/>
    </row>
    <row r="794" spans="8:8" ht="15.75" customHeight="1" x14ac:dyDescent="0.25">
      <c r="H794" s="679"/>
    </row>
    <row r="795" spans="8:8" ht="15.75" customHeight="1" x14ac:dyDescent="0.25">
      <c r="H795" s="679"/>
    </row>
    <row r="796" spans="8:8" ht="15.75" customHeight="1" x14ac:dyDescent="0.25">
      <c r="H796" s="679"/>
    </row>
    <row r="797" spans="8:8" ht="15.75" customHeight="1" x14ac:dyDescent="0.25">
      <c r="H797" s="679"/>
    </row>
    <row r="798" spans="8:8" ht="15.75" customHeight="1" x14ac:dyDescent="0.25">
      <c r="H798" s="679"/>
    </row>
    <row r="799" spans="8:8" ht="15.75" customHeight="1" x14ac:dyDescent="0.25">
      <c r="H799" s="679"/>
    </row>
    <row r="800" spans="8:8" ht="15.75" customHeight="1" x14ac:dyDescent="0.25">
      <c r="H800" s="679"/>
    </row>
    <row r="801" spans="8:8" ht="15.75" customHeight="1" x14ac:dyDescent="0.25">
      <c r="H801" s="679"/>
    </row>
    <row r="802" spans="8:8" ht="15.75" customHeight="1" x14ac:dyDescent="0.25">
      <c r="H802" s="679"/>
    </row>
    <row r="803" spans="8:8" ht="15.75" customHeight="1" x14ac:dyDescent="0.25">
      <c r="H803" s="679"/>
    </row>
    <row r="804" spans="8:8" ht="15.75" customHeight="1" x14ac:dyDescent="0.25">
      <c r="H804" s="679"/>
    </row>
    <row r="805" spans="8:8" ht="15.75" customHeight="1" x14ac:dyDescent="0.25">
      <c r="H805" s="679"/>
    </row>
    <row r="806" spans="8:8" ht="15.75" customHeight="1" x14ac:dyDescent="0.25">
      <c r="H806" s="679"/>
    </row>
    <row r="807" spans="8:8" ht="15.75" customHeight="1" x14ac:dyDescent="0.25">
      <c r="H807" s="679"/>
    </row>
    <row r="808" spans="8:8" ht="15.75" customHeight="1" x14ac:dyDescent="0.25">
      <c r="H808" s="679"/>
    </row>
    <row r="809" spans="8:8" ht="15.75" customHeight="1" x14ac:dyDescent="0.25">
      <c r="H809" s="679"/>
    </row>
    <row r="810" spans="8:8" ht="15.75" customHeight="1" x14ac:dyDescent="0.25">
      <c r="H810" s="679"/>
    </row>
    <row r="811" spans="8:8" ht="15.75" customHeight="1" x14ac:dyDescent="0.25">
      <c r="H811" s="679"/>
    </row>
    <row r="812" spans="8:8" ht="15.75" customHeight="1" x14ac:dyDescent="0.25">
      <c r="H812" s="679"/>
    </row>
    <row r="813" spans="8:8" ht="15.75" customHeight="1" x14ac:dyDescent="0.25">
      <c r="H813" s="679"/>
    </row>
    <row r="814" spans="8:8" ht="15.75" customHeight="1" x14ac:dyDescent="0.25">
      <c r="H814" s="679"/>
    </row>
    <row r="815" spans="8:8" ht="15.75" customHeight="1" x14ac:dyDescent="0.25">
      <c r="H815" s="679"/>
    </row>
    <row r="816" spans="8:8" ht="15.75" customHeight="1" x14ac:dyDescent="0.25">
      <c r="H816" s="679"/>
    </row>
    <row r="817" spans="8:8" ht="15.75" customHeight="1" x14ac:dyDescent="0.25">
      <c r="H817" s="679"/>
    </row>
    <row r="818" spans="8:8" ht="15.75" customHeight="1" x14ac:dyDescent="0.25">
      <c r="H818" s="679"/>
    </row>
    <row r="819" spans="8:8" ht="15.75" customHeight="1" x14ac:dyDescent="0.25">
      <c r="H819" s="679"/>
    </row>
    <row r="820" spans="8:8" ht="15.75" customHeight="1" x14ac:dyDescent="0.25">
      <c r="H820" s="679"/>
    </row>
    <row r="821" spans="8:8" ht="15.75" customHeight="1" x14ac:dyDescent="0.25">
      <c r="H821" s="679"/>
    </row>
    <row r="822" spans="8:8" ht="15.75" customHeight="1" x14ac:dyDescent="0.25">
      <c r="H822" s="679"/>
    </row>
    <row r="823" spans="8:8" ht="15.75" customHeight="1" x14ac:dyDescent="0.25">
      <c r="H823" s="679"/>
    </row>
    <row r="824" spans="8:8" ht="15.75" customHeight="1" x14ac:dyDescent="0.25">
      <c r="H824" s="679"/>
    </row>
    <row r="825" spans="8:8" ht="15.75" customHeight="1" x14ac:dyDescent="0.25">
      <c r="H825" s="679"/>
    </row>
    <row r="826" spans="8:8" ht="15.75" customHeight="1" x14ac:dyDescent="0.25">
      <c r="H826" s="679"/>
    </row>
    <row r="827" spans="8:8" ht="15.75" customHeight="1" x14ac:dyDescent="0.25">
      <c r="H827" s="679"/>
    </row>
    <row r="828" spans="8:8" ht="15.75" customHeight="1" x14ac:dyDescent="0.25">
      <c r="H828" s="679"/>
    </row>
    <row r="829" spans="8:8" ht="15.75" customHeight="1" x14ac:dyDescent="0.25">
      <c r="H829" s="679"/>
    </row>
    <row r="830" spans="8:8" ht="15.75" customHeight="1" x14ac:dyDescent="0.25">
      <c r="H830" s="679"/>
    </row>
    <row r="831" spans="8:8" ht="15.75" customHeight="1" x14ac:dyDescent="0.25">
      <c r="H831" s="679"/>
    </row>
    <row r="832" spans="8:8" ht="15.75" customHeight="1" x14ac:dyDescent="0.25">
      <c r="H832" s="679"/>
    </row>
    <row r="833" spans="8:8" ht="15.75" customHeight="1" x14ac:dyDescent="0.25">
      <c r="H833" s="679"/>
    </row>
    <row r="834" spans="8:8" ht="15.75" customHeight="1" x14ac:dyDescent="0.25">
      <c r="H834" s="679"/>
    </row>
    <row r="835" spans="8:8" ht="15.75" customHeight="1" x14ac:dyDescent="0.25">
      <c r="H835" s="679"/>
    </row>
    <row r="836" spans="8:8" ht="15.75" customHeight="1" x14ac:dyDescent="0.25">
      <c r="H836" s="679"/>
    </row>
    <row r="837" spans="8:8" ht="15.75" customHeight="1" x14ac:dyDescent="0.25">
      <c r="H837" s="679"/>
    </row>
    <row r="838" spans="8:8" ht="15.75" customHeight="1" x14ac:dyDescent="0.25">
      <c r="H838" s="679"/>
    </row>
    <row r="839" spans="8:8" ht="15.75" customHeight="1" x14ac:dyDescent="0.25">
      <c r="H839" s="679"/>
    </row>
    <row r="840" spans="8:8" ht="15.75" customHeight="1" x14ac:dyDescent="0.25">
      <c r="H840" s="679"/>
    </row>
    <row r="841" spans="8:8" ht="15.75" customHeight="1" x14ac:dyDescent="0.25">
      <c r="H841" s="679"/>
    </row>
    <row r="842" spans="8:8" ht="15.75" customHeight="1" x14ac:dyDescent="0.25">
      <c r="H842" s="679"/>
    </row>
    <row r="843" spans="8:8" ht="15.75" customHeight="1" x14ac:dyDescent="0.25">
      <c r="H843" s="679"/>
    </row>
    <row r="844" spans="8:8" ht="15.75" customHeight="1" x14ac:dyDescent="0.25">
      <c r="H844" s="679"/>
    </row>
    <row r="845" spans="8:8" ht="15.75" customHeight="1" x14ac:dyDescent="0.25">
      <c r="H845" s="679"/>
    </row>
    <row r="846" spans="8:8" ht="15.75" customHeight="1" x14ac:dyDescent="0.25">
      <c r="H846" s="679"/>
    </row>
    <row r="847" spans="8:8" ht="15.75" customHeight="1" x14ac:dyDescent="0.25">
      <c r="H847" s="679"/>
    </row>
    <row r="848" spans="8:8" ht="15.75" customHeight="1" x14ac:dyDescent="0.25">
      <c r="H848" s="679"/>
    </row>
    <row r="849" spans="8:8" ht="15.75" customHeight="1" x14ac:dyDescent="0.25">
      <c r="H849" s="679"/>
    </row>
    <row r="850" spans="8:8" ht="15.75" customHeight="1" x14ac:dyDescent="0.25">
      <c r="H850" s="679"/>
    </row>
    <row r="851" spans="8:8" ht="15.75" customHeight="1" x14ac:dyDescent="0.25">
      <c r="H851" s="679"/>
    </row>
    <row r="852" spans="8:8" ht="15.75" customHeight="1" x14ac:dyDescent="0.25">
      <c r="H852" s="679"/>
    </row>
    <row r="853" spans="8:8" ht="15.75" customHeight="1" x14ac:dyDescent="0.25">
      <c r="H853" s="679"/>
    </row>
    <row r="854" spans="8:8" ht="15.75" customHeight="1" x14ac:dyDescent="0.25">
      <c r="H854" s="679"/>
    </row>
    <row r="855" spans="8:8" ht="15.75" customHeight="1" x14ac:dyDescent="0.25">
      <c r="H855" s="679"/>
    </row>
    <row r="856" spans="8:8" ht="15.75" customHeight="1" x14ac:dyDescent="0.25">
      <c r="H856" s="679"/>
    </row>
    <row r="857" spans="8:8" ht="15.75" customHeight="1" x14ac:dyDescent="0.25">
      <c r="H857" s="679"/>
    </row>
    <row r="858" spans="8:8" ht="15.75" customHeight="1" x14ac:dyDescent="0.25">
      <c r="H858" s="679"/>
    </row>
    <row r="859" spans="8:8" ht="15.75" customHeight="1" x14ac:dyDescent="0.25">
      <c r="H859" s="679"/>
    </row>
    <row r="860" spans="8:8" ht="15.75" customHeight="1" x14ac:dyDescent="0.25">
      <c r="H860" s="679"/>
    </row>
    <row r="861" spans="8:8" ht="15.75" customHeight="1" x14ac:dyDescent="0.25">
      <c r="H861" s="679"/>
    </row>
    <row r="862" spans="8:8" ht="15.75" customHeight="1" x14ac:dyDescent="0.25">
      <c r="H862" s="679"/>
    </row>
    <row r="863" spans="8:8" ht="15.75" customHeight="1" x14ac:dyDescent="0.25">
      <c r="H863" s="679"/>
    </row>
    <row r="864" spans="8:8" ht="15.75" customHeight="1" x14ac:dyDescent="0.25">
      <c r="H864" s="679"/>
    </row>
    <row r="865" spans="8:8" ht="15.75" customHeight="1" x14ac:dyDescent="0.25">
      <c r="H865" s="679"/>
    </row>
    <row r="866" spans="8:8" ht="15.75" customHeight="1" x14ac:dyDescent="0.25">
      <c r="H866" s="679"/>
    </row>
    <row r="867" spans="8:8" ht="15.75" customHeight="1" x14ac:dyDescent="0.25">
      <c r="H867" s="679"/>
    </row>
    <row r="868" spans="8:8" ht="15.75" customHeight="1" x14ac:dyDescent="0.25">
      <c r="H868" s="679"/>
    </row>
    <row r="869" spans="8:8" ht="15.75" customHeight="1" x14ac:dyDescent="0.25">
      <c r="H869" s="679"/>
    </row>
    <row r="870" spans="8:8" ht="15.75" customHeight="1" x14ac:dyDescent="0.25">
      <c r="H870" s="679"/>
    </row>
    <row r="871" spans="8:8" ht="15.75" customHeight="1" x14ac:dyDescent="0.25">
      <c r="H871" s="679"/>
    </row>
    <row r="872" spans="8:8" ht="15.75" customHeight="1" x14ac:dyDescent="0.25">
      <c r="H872" s="679"/>
    </row>
    <row r="873" spans="8:8" ht="15.75" customHeight="1" x14ac:dyDescent="0.25">
      <c r="H873" s="679"/>
    </row>
    <row r="874" spans="8:8" ht="15.75" customHeight="1" x14ac:dyDescent="0.25">
      <c r="H874" s="679"/>
    </row>
    <row r="875" spans="8:8" ht="15.75" customHeight="1" x14ac:dyDescent="0.25">
      <c r="H875" s="679"/>
    </row>
    <row r="876" spans="8:8" ht="15.75" customHeight="1" x14ac:dyDescent="0.25">
      <c r="H876" s="679"/>
    </row>
    <row r="877" spans="8:8" ht="15.75" customHeight="1" x14ac:dyDescent="0.25">
      <c r="H877" s="679"/>
    </row>
    <row r="878" spans="8:8" ht="15.75" customHeight="1" x14ac:dyDescent="0.25">
      <c r="H878" s="679"/>
    </row>
    <row r="879" spans="8:8" ht="15.75" customHeight="1" x14ac:dyDescent="0.25">
      <c r="H879" s="679"/>
    </row>
    <row r="880" spans="8:8" ht="15.75" customHeight="1" x14ac:dyDescent="0.25">
      <c r="H880" s="679"/>
    </row>
    <row r="881" spans="8:8" ht="15.75" customHeight="1" x14ac:dyDescent="0.25">
      <c r="H881" s="679"/>
    </row>
    <row r="882" spans="8:8" ht="15.75" customHeight="1" x14ac:dyDescent="0.25">
      <c r="H882" s="679"/>
    </row>
    <row r="883" spans="8:8" ht="15.75" customHeight="1" x14ac:dyDescent="0.25">
      <c r="H883" s="679"/>
    </row>
    <row r="884" spans="8:8" ht="15.75" customHeight="1" x14ac:dyDescent="0.25">
      <c r="H884" s="679"/>
    </row>
    <row r="885" spans="8:8" ht="15.75" customHeight="1" x14ac:dyDescent="0.25">
      <c r="H885" s="679"/>
    </row>
    <row r="886" spans="8:8" ht="15.75" customHeight="1" x14ac:dyDescent="0.25">
      <c r="H886" s="679"/>
    </row>
    <row r="887" spans="8:8" ht="15.75" customHeight="1" x14ac:dyDescent="0.25">
      <c r="H887" s="679"/>
    </row>
    <row r="888" spans="8:8" ht="15.75" customHeight="1" x14ac:dyDescent="0.25">
      <c r="H888" s="679"/>
    </row>
    <row r="889" spans="8:8" ht="15.75" customHeight="1" x14ac:dyDescent="0.25">
      <c r="H889" s="679"/>
    </row>
    <row r="890" spans="8:8" ht="15.75" customHeight="1" x14ac:dyDescent="0.25">
      <c r="H890" s="679"/>
    </row>
    <row r="891" spans="8:8" ht="15.75" customHeight="1" x14ac:dyDescent="0.25">
      <c r="H891" s="679"/>
    </row>
    <row r="892" spans="8:8" ht="15.75" customHeight="1" x14ac:dyDescent="0.25">
      <c r="H892" s="679"/>
    </row>
    <row r="893" spans="8:8" ht="15.75" customHeight="1" x14ac:dyDescent="0.25">
      <c r="H893" s="679"/>
    </row>
    <row r="894" spans="8:8" ht="15.75" customHeight="1" x14ac:dyDescent="0.25">
      <c r="H894" s="679"/>
    </row>
    <row r="895" spans="8:8" ht="15.75" customHeight="1" x14ac:dyDescent="0.25">
      <c r="H895" s="679"/>
    </row>
    <row r="896" spans="8:8" ht="15.75" customHeight="1" x14ac:dyDescent="0.25">
      <c r="H896" s="679"/>
    </row>
    <row r="897" spans="8:8" ht="15.75" customHeight="1" x14ac:dyDescent="0.25">
      <c r="H897" s="679"/>
    </row>
    <row r="898" spans="8:8" ht="15.75" customHeight="1" x14ac:dyDescent="0.25">
      <c r="H898" s="679"/>
    </row>
    <row r="899" spans="8:8" ht="15.75" customHeight="1" x14ac:dyDescent="0.25">
      <c r="H899" s="679"/>
    </row>
    <row r="900" spans="8:8" ht="15.75" customHeight="1" x14ac:dyDescent="0.25">
      <c r="H900" s="679"/>
    </row>
    <row r="901" spans="8:8" ht="15.75" customHeight="1" x14ac:dyDescent="0.25">
      <c r="H901" s="679"/>
    </row>
    <row r="902" spans="8:8" ht="15.75" customHeight="1" x14ac:dyDescent="0.25">
      <c r="H902" s="679"/>
    </row>
    <row r="903" spans="8:8" ht="15.75" customHeight="1" x14ac:dyDescent="0.25">
      <c r="H903" s="679"/>
    </row>
    <row r="904" spans="8:8" ht="15.75" customHeight="1" x14ac:dyDescent="0.25">
      <c r="H904" s="679"/>
    </row>
    <row r="905" spans="8:8" ht="15.75" customHeight="1" x14ac:dyDescent="0.25">
      <c r="H905" s="679"/>
    </row>
    <row r="906" spans="8:8" ht="15.75" customHeight="1" x14ac:dyDescent="0.25">
      <c r="H906" s="679"/>
    </row>
    <row r="907" spans="8:8" ht="15.75" customHeight="1" x14ac:dyDescent="0.25">
      <c r="H907" s="679"/>
    </row>
    <row r="908" spans="8:8" ht="15.75" customHeight="1" x14ac:dyDescent="0.25">
      <c r="H908" s="679"/>
    </row>
    <row r="909" spans="8:8" ht="15.75" customHeight="1" x14ac:dyDescent="0.25">
      <c r="H909" s="679"/>
    </row>
    <row r="910" spans="8:8" ht="15.75" customHeight="1" x14ac:dyDescent="0.25">
      <c r="H910" s="679"/>
    </row>
    <row r="911" spans="8:8" ht="15.75" customHeight="1" x14ac:dyDescent="0.25">
      <c r="H911" s="679"/>
    </row>
    <row r="912" spans="8:8" ht="15.75" customHeight="1" x14ac:dyDescent="0.25">
      <c r="H912" s="679"/>
    </row>
    <row r="913" spans="8:8" ht="15.75" customHeight="1" x14ac:dyDescent="0.25">
      <c r="H913" s="679"/>
    </row>
    <row r="914" spans="8:8" ht="15.75" customHeight="1" x14ac:dyDescent="0.25">
      <c r="H914" s="679"/>
    </row>
    <row r="915" spans="8:8" ht="15.75" customHeight="1" x14ac:dyDescent="0.25">
      <c r="H915" s="679"/>
    </row>
    <row r="916" spans="8:8" ht="15.75" customHeight="1" x14ac:dyDescent="0.25">
      <c r="H916" s="679"/>
    </row>
    <row r="917" spans="8:8" ht="15.75" customHeight="1" x14ac:dyDescent="0.25">
      <c r="H917" s="679"/>
    </row>
    <row r="918" spans="8:8" ht="15.75" customHeight="1" x14ac:dyDescent="0.25">
      <c r="H918" s="679"/>
    </row>
    <row r="919" spans="8:8" ht="15.75" customHeight="1" x14ac:dyDescent="0.25">
      <c r="H919" s="679"/>
    </row>
    <row r="920" spans="8:8" ht="15.75" customHeight="1" x14ac:dyDescent="0.25">
      <c r="H920" s="679"/>
    </row>
    <row r="921" spans="8:8" ht="15.75" customHeight="1" x14ac:dyDescent="0.25">
      <c r="H921" s="679"/>
    </row>
    <row r="922" spans="8:8" ht="15.75" customHeight="1" x14ac:dyDescent="0.25">
      <c r="H922" s="679"/>
    </row>
    <row r="923" spans="8:8" ht="15.75" customHeight="1" x14ac:dyDescent="0.25">
      <c r="H923" s="679"/>
    </row>
    <row r="924" spans="8:8" ht="15.75" customHeight="1" x14ac:dyDescent="0.25">
      <c r="H924" s="679"/>
    </row>
    <row r="925" spans="8:8" ht="15.75" customHeight="1" x14ac:dyDescent="0.25">
      <c r="H925" s="679"/>
    </row>
    <row r="926" spans="8:8" ht="15.75" customHeight="1" x14ac:dyDescent="0.25">
      <c r="H926" s="679"/>
    </row>
    <row r="927" spans="8:8" ht="15.75" customHeight="1" x14ac:dyDescent="0.25">
      <c r="H927" s="679"/>
    </row>
    <row r="928" spans="8:8" ht="15.75" customHeight="1" x14ac:dyDescent="0.25">
      <c r="H928" s="679"/>
    </row>
    <row r="929" spans="8:8" ht="15.75" customHeight="1" x14ac:dyDescent="0.25">
      <c r="H929" s="679"/>
    </row>
    <row r="930" spans="8:8" ht="15.75" customHeight="1" x14ac:dyDescent="0.25">
      <c r="H930" s="679"/>
    </row>
    <row r="931" spans="8:8" ht="15.75" customHeight="1" x14ac:dyDescent="0.25">
      <c r="H931" s="679"/>
    </row>
    <row r="932" spans="8:8" ht="15.75" customHeight="1" x14ac:dyDescent="0.25">
      <c r="H932" s="679"/>
    </row>
    <row r="933" spans="8:8" ht="15.75" customHeight="1" x14ac:dyDescent="0.25">
      <c r="H933" s="679"/>
    </row>
    <row r="934" spans="8:8" ht="15.75" customHeight="1" x14ac:dyDescent="0.25">
      <c r="H934" s="679"/>
    </row>
    <row r="935" spans="8:8" ht="15.75" customHeight="1" x14ac:dyDescent="0.25">
      <c r="H935" s="679"/>
    </row>
    <row r="936" spans="8:8" ht="15.75" customHeight="1" x14ac:dyDescent="0.25">
      <c r="H936" s="679"/>
    </row>
    <row r="937" spans="8:8" ht="15.75" customHeight="1" x14ac:dyDescent="0.25">
      <c r="H937" s="679"/>
    </row>
    <row r="938" spans="8:8" ht="15.75" customHeight="1" x14ac:dyDescent="0.25">
      <c r="H938" s="679"/>
    </row>
    <row r="939" spans="8:8" ht="15.75" customHeight="1" x14ac:dyDescent="0.25">
      <c r="H939" s="679"/>
    </row>
    <row r="940" spans="8:8" ht="15.75" customHeight="1" x14ac:dyDescent="0.25">
      <c r="H940" s="679"/>
    </row>
    <row r="941" spans="8:8" ht="15.75" customHeight="1" x14ac:dyDescent="0.25">
      <c r="H941" s="679"/>
    </row>
    <row r="942" spans="8:8" ht="15.75" customHeight="1" x14ac:dyDescent="0.25">
      <c r="H942" s="679"/>
    </row>
    <row r="943" spans="8:8" ht="15.75" customHeight="1" x14ac:dyDescent="0.25">
      <c r="H943" s="679"/>
    </row>
    <row r="944" spans="8:8" ht="15.75" customHeight="1" x14ac:dyDescent="0.25">
      <c r="H944" s="679"/>
    </row>
    <row r="945" spans="8:8" ht="15.75" customHeight="1" x14ac:dyDescent="0.25">
      <c r="H945" s="679"/>
    </row>
    <row r="946" spans="8:8" ht="15.75" customHeight="1" x14ac:dyDescent="0.25">
      <c r="H946" s="679"/>
    </row>
    <row r="947" spans="8:8" ht="15.75" customHeight="1" x14ac:dyDescent="0.25">
      <c r="H947" s="679"/>
    </row>
    <row r="948" spans="8:8" ht="15.75" customHeight="1" x14ac:dyDescent="0.25">
      <c r="H948" s="679"/>
    </row>
    <row r="949" spans="8:8" ht="15.75" customHeight="1" x14ac:dyDescent="0.25">
      <c r="H949" s="679"/>
    </row>
    <row r="950" spans="8:8" ht="15.75" customHeight="1" x14ac:dyDescent="0.25">
      <c r="H950" s="679"/>
    </row>
    <row r="951" spans="8:8" ht="15.75" customHeight="1" x14ac:dyDescent="0.25">
      <c r="H951" s="679"/>
    </row>
    <row r="952" spans="8:8" ht="15.75" customHeight="1" x14ac:dyDescent="0.25">
      <c r="H952" s="679"/>
    </row>
    <row r="953" spans="8:8" ht="15.75" customHeight="1" x14ac:dyDescent="0.25">
      <c r="H953" s="679"/>
    </row>
    <row r="954" spans="8:8" ht="15.75" customHeight="1" x14ac:dyDescent="0.25">
      <c r="H954" s="679"/>
    </row>
    <row r="955" spans="8:8" ht="15.75" customHeight="1" x14ac:dyDescent="0.25">
      <c r="H955" s="679"/>
    </row>
    <row r="956" spans="8:8" ht="15.75" customHeight="1" x14ac:dyDescent="0.25">
      <c r="H956" s="679"/>
    </row>
    <row r="957" spans="8:8" ht="15.75" customHeight="1" x14ac:dyDescent="0.25">
      <c r="H957" s="679"/>
    </row>
    <row r="958" spans="8:8" ht="15.75" customHeight="1" x14ac:dyDescent="0.25">
      <c r="H958" s="679"/>
    </row>
    <row r="959" spans="8:8" ht="15.75" customHeight="1" x14ac:dyDescent="0.25">
      <c r="H959" s="679"/>
    </row>
    <row r="960" spans="8:8" ht="15.75" customHeight="1" x14ac:dyDescent="0.25">
      <c r="H960" s="679"/>
    </row>
    <row r="961" spans="8:8" ht="15.75" customHeight="1" x14ac:dyDescent="0.25">
      <c r="H961" s="679"/>
    </row>
    <row r="962" spans="8:8" ht="15.75" customHeight="1" x14ac:dyDescent="0.25">
      <c r="H962" s="679"/>
    </row>
    <row r="963" spans="8:8" ht="15.75" customHeight="1" x14ac:dyDescent="0.25">
      <c r="H963" s="679"/>
    </row>
    <row r="964" spans="8:8" ht="15.75" customHeight="1" x14ac:dyDescent="0.25">
      <c r="H964" s="679"/>
    </row>
    <row r="965" spans="8:8" ht="15.75" customHeight="1" x14ac:dyDescent="0.25">
      <c r="H965" s="679"/>
    </row>
    <row r="966" spans="8:8" ht="15.75" customHeight="1" x14ac:dyDescent="0.25">
      <c r="H966" s="679"/>
    </row>
    <row r="967" spans="8:8" ht="15.75" customHeight="1" x14ac:dyDescent="0.25">
      <c r="H967" s="679"/>
    </row>
    <row r="968" spans="8:8" ht="15.75" customHeight="1" x14ac:dyDescent="0.25">
      <c r="H968" s="679"/>
    </row>
    <row r="969" spans="8:8" ht="15.75" customHeight="1" x14ac:dyDescent="0.25">
      <c r="H969" s="679"/>
    </row>
    <row r="970" spans="8:8" ht="15.75" customHeight="1" x14ac:dyDescent="0.25">
      <c r="H970" s="679"/>
    </row>
    <row r="971" spans="8:8" ht="15.75" customHeight="1" x14ac:dyDescent="0.25">
      <c r="H971" s="679"/>
    </row>
    <row r="972" spans="8:8" ht="15.75" customHeight="1" x14ac:dyDescent="0.25">
      <c r="H972" s="679"/>
    </row>
    <row r="973" spans="8:8" ht="15.75" customHeight="1" x14ac:dyDescent="0.25">
      <c r="H973" s="679"/>
    </row>
    <row r="974" spans="8:8" ht="15.75" customHeight="1" x14ac:dyDescent="0.25">
      <c r="H974" s="679"/>
    </row>
    <row r="975" spans="8:8" ht="15.75" customHeight="1" x14ac:dyDescent="0.25">
      <c r="H975" s="679"/>
    </row>
    <row r="976" spans="8:8" ht="15.75" customHeight="1" x14ac:dyDescent="0.25">
      <c r="H976" s="679"/>
    </row>
    <row r="977" spans="8:8" ht="15.75" customHeight="1" x14ac:dyDescent="0.25">
      <c r="H977" s="679"/>
    </row>
    <row r="978" spans="8:8" ht="15.75" customHeight="1" x14ac:dyDescent="0.25">
      <c r="H978" s="679"/>
    </row>
    <row r="979" spans="8:8" ht="15.75" customHeight="1" x14ac:dyDescent="0.25">
      <c r="H979" s="679"/>
    </row>
    <row r="980" spans="8:8" ht="15.75" customHeight="1" x14ac:dyDescent="0.25">
      <c r="H980" s="679"/>
    </row>
    <row r="981" spans="8:8" ht="15.75" customHeight="1" x14ac:dyDescent="0.25">
      <c r="H981" s="679"/>
    </row>
    <row r="982" spans="8:8" ht="15.75" customHeight="1" x14ac:dyDescent="0.25">
      <c r="H982" s="679"/>
    </row>
    <row r="983" spans="8:8" ht="15.75" customHeight="1" x14ac:dyDescent="0.25">
      <c r="H983" s="679"/>
    </row>
    <row r="984" spans="8:8" ht="15.75" customHeight="1" x14ac:dyDescent="0.25">
      <c r="H984" s="679"/>
    </row>
    <row r="985" spans="8:8" ht="15.75" customHeight="1" x14ac:dyDescent="0.25">
      <c r="H985" s="679"/>
    </row>
    <row r="986" spans="8:8" ht="15.75" customHeight="1" x14ac:dyDescent="0.25">
      <c r="H986" s="679"/>
    </row>
    <row r="987" spans="8:8" ht="15.75" customHeight="1" x14ac:dyDescent="0.25">
      <c r="H987" s="679"/>
    </row>
    <row r="988" spans="8:8" ht="15.75" customHeight="1" x14ac:dyDescent="0.25">
      <c r="H988" s="679"/>
    </row>
    <row r="989" spans="8:8" ht="15.75" customHeight="1" x14ac:dyDescent="0.25">
      <c r="H989" s="679"/>
    </row>
    <row r="990" spans="8:8" ht="15.75" customHeight="1" x14ac:dyDescent="0.25">
      <c r="H990" s="679"/>
    </row>
    <row r="991" spans="8:8" ht="15.75" customHeight="1" x14ac:dyDescent="0.25">
      <c r="H991" s="679"/>
    </row>
    <row r="992" spans="8:8" ht="15.75" customHeight="1" x14ac:dyDescent="0.25">
      <c r="H992" s="679"/>
    </row>
    <row r="993" spans="8:8" ht="15.75" customHeight="1" x14ac:dyDescent="0.25">
      <c r="H993" s="679"/>
    </row>
    <row r="994" spans="8:8" ht="15.75" customHeight="1" x14ac:dyDescent="0.25">
      <c r="H994" s="679"/>
    </row>
    <row r="995" spans="8:8" ht="15.75" customHeight="1" x14ac:dyDescent="0.25">
      <c r="H995" s="679"/>
    </row>
    <row r="996" spans="8:8" ht="15.75" customHeight="1" x14ac:dyDescent="0.25">
      <c r="H996" s="679"/>
    </row>
    <row r="997" spans="8:8" ht="15.75" customHeight="1" x14ac:dyDescent="0.25">
      <c r="H997" s="679"/>
    </row>
    <row r="998" spans="8:8" ht="15.75" customHeight="1" x14ac:dyDescent="0.25">
      <c r="H998" s="679"/>
    </row>
    <row r="999" spans="8:8" ht="15.75" customHeight="1" x14ac:dyDescent="0.25">
      <c r="H999" s="679"/>
    </row>
    <row r="1000" spans="8:8" ht="15.75" customHeight="1" x14ac:dyDescent="0.25">
      <c r="H1000" s="679"/>
    </row>
    <row r="1001" spans="8:8" ht="15.75" customHeight="1" x14ac:dyDescent="0.25">
      <c r="H1001" s="679"/>
    </row>
    <row r="1002" spans="8:8" ht="15.75" customHeight="1" x14ac:dyDescent="0.25">
      <c r="H1002" s="679"/>
    </row>
    <row r="1003" spans="8:8" ht="15.75" customHeight="1" x14ac:dyDescent="0.25">
      <c r="H1003" s="679"/>
    </row>
    <row r="1004" spans="8:8" ht="15.75" customHeight="1" x14ac:dyDescent="0.25">
      <c r="H1004" s="679"/>
    </row>
    <row r="1005" spans="8:8" ht="15.75" customHeight="1" x14ac:dyDescent="0.25">
      <c r="H1005" s="679"/>
    </row>
    <row r="1006" spans="8:8" ht="15.75" customHeight="1" x14ac:dyDescent="0.25">
      <c r="H1006" s="679"/>
    </row>
    <row r="1007" spans="8:8" ht="15.75" customHeight="1" x14ac:dyDescent="0.25">
      <c r="H1007" s="679"/>
    </row>
    <row r="1008" spans="8:8" ht="15.75" customHeight="1" x14ac:dyDescent="0.25">
      <c r="H1008" s="679"/>
    </row>
    <row r="1009" spans="8:8" ht="15.75" customHeight="1" x14ac:dyDescent="0.25">
      <c r="H1009" s="679"/>
    </row>
    <row r="1010" spans="8:8" ht="15.75" customHeight="1" x14ac:dyDescent="0.25">
      <c r="H1010" s="679"/>
    </row>
    <row r="1011" spans="8:8" ht="15.75" customHeight="1" x14ac:dyDescent="0.25">
      <c r="H1011" s="679"/>
    </row>
    <row r="1012" spans="8:8" ht="15.75" customHeight="1" x14ac:dyDescent="0.25">
      <c r="H1012" s="679"/>
    </row>
    <row r="1013" spans="8:8" ht="15.75" customHeight="1" x14ac:dyDescent="0.25">
      <c r="H1013" s="679"/>
    </row>
    <row r="1014" spans="8:8" ht="15.75" customHeight="1" x14ac:dyDescent="0.25">
      <c r="H1014" s="679"/>
    </row>
    <row r="1015" spans="8:8" ht="15.75" customHeight="1" x14ac:dyDescent="0.25">
      <c r="H1015" s="679"/>
    </row>
    <row r="1016" spans="8:8" ht="15.75" customHeight="1" x14ac:dyDescent="0.25">
      <c r="H1016" s="679"/>
    </row>
    <row r="1017" spans="8:8" ht="15.75" customHeight="1" x14ac:dyDescent="0.25">
      <c r="H1017" s="679"/>
    </row>
    <row r="1018" spans="8:8" ht="15.75" customHeight="1" x14ac:dyDescent="0.25">
      <c r="H1018" s="679"/>
    </row>
  </sheetData>
  <hyperlinks>
    <hyperlink ref="J2" location="'TỔNG HỢP'!A1" display="MỤC LỤC" xr:uid="{00000000-0004-0000-4900-000000000000}"/>
  </hyperlinks>
  <pageMargins left="0.7" right="0.7" top="0.75" bottom="0.75" header="0" footer="0"/>
  <pageSetup paperSize="9" fitToWidth="0" fitToHeight="0"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Z1009"/>
  <sheetViews>
    <sheetView zoomScale="85" workbookViewId="0">
      <selection activeCell="J2" sqref="J2"/>
    </sheetView>
  </sheetViews>
  <sheetFormatPr defaultColWidth="14" defaultRowHeight="15" customHeight="1" x14ac:dyDescent="0.25"/>
  <cols>
    <col min="1" max="1" width="6.42578125" customWidth="1"/>
    <col min="2" max="2" width="54.85546875" customWidth="1"/>
    <col min="3" max="3" width="14" customWidth="1"/>
    <col min="4" max="4" width="17.7109375" customWidth="1"/>
    <col min="5" max="5" width="11.85546875" customWidth="1"/>
    <col min="6" max="6" width="13.42578125" customWidth="1"/>
    <col min="7" max="7" width="16.5703125" customWidth="1"/>
    <col min="8" max="8" width="17.5703125" customWidth="1"/>
    <col min="9" max="9" width="15.140625" customWidth="1"/>
    <col min="10" max="10" width="13.7109375" customWidth="1"/>
    <col min="11" max="26" width="8.7109375" customWidth="1"/>
  </cols>
  <sheetData>
    <row r="1" spans="1:26" x14ac:dyDescent="0.25">
      <c r="A1" s="301"/>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7" t="s">
        <v>204</v>
      </c>
      <c r="C3" s="269" t="s">
        <v>205</v>
      </c>
      <c r="D3" s="270">
        <f>VLOOKUP(C3,'TỔNG HỢP'!$C$4:$P$84,3,0)</f>
        <v>95000000</v>
      </c>
      <c r="E3" s="271"/>
      <c r="F3" s="272">
        <f>SUM(F4:F898)</f>
        <v>52776518.518518522</v>
      </c>
      <c r="G3" s="270">
        <f>D3-F3</f>
        <v>42223481.481481478</v>
      </c>
      <c r="H3" s="273"/>
      <c r="I3" s="267"/>
      <c r="J3" s="274"/>
      <c r="K3" s="274"/>
      <c r="L3" s="274"/>
      <c r="M3" s="274"/>
      <c r="N3" s="274"/>
      <c r="O3" s="274"/>
      <c r="P3" s="274"/>
      <c r="Q3" s="274"/>
      <c r="R3" s="274"/>
      <c r="S3" s="274"/>
      <c r="T3" s="274"/>
      <c r="U3" s="274"/>
      <c r="V3" s="274"/>
      <c r="W3" s="274"/>
      <c r="X3" s="274"/>
      <c r="Y3" s="274"/>
      <c r="Z3" s="274"/>
    </row>
    <row r="4" spans="1:26" ht="16.5" x14ac:dyDescent="0.25">
      <c r="A4" s="242"/>
      <c r="B4" s="243" t="s">
        <v>1461</v>
      </c>
      <c r="C4" s="260"/>
      <c r="D4" s="244"/>
      <c r="E4" s="275"/>
      <c r="F4" s="244">
        <v>2450000</v>
      </c>
      <c r="G4" s="243"/>
      <c r="H4" s="276">
        <v>46042</v>
      </c>
      <c r="I4" s="242" t="s">
        <v>439</v>
      </c>
      <c r="J4" s="243"/>
      <c r="K4" s="243"/>
      <c r="L4" s="243"/>
      <c r="M4" s="243"/>
      <c r="N4" s="243"/>
      <c r="O4" s="243"/>
      <c r="P4" s="243"/>
      <c r="Q4" s="243"/>
      <c r="R4" s="243"/>
      <c r="S4" s="243"/>
      <c r="T4" s="243"/>
      <c r="U4" s="243"/>
      <c r="V4" s="243"/>
      <c r="W4" s="243"/>
      <c r="X4" s="243"/>
      <c r="Y4" s="243"/>
      <c r="Z4" s="243"/>
    </row>
    <row r="5" spans="1:26" ht="16.5" x14ac:dyDescent="0.25">
      <c r="A5" s="242"/>
      <c r="B5" s="243" t="s">
        <v>1462</v>
      </c>
      <c r="C5" s="260"/>
      <c r="D5" s="244"/>
      <c r="E5" s="275"/>
      <c r="F5" s="275">
        <v>926000</v>
      </c>
      <c r="G5" s="243"/>
      <c r="H5" s="276">
        <v>46048</v>
      </c>
      <c r="I5" s="242" t="s">
        <v>711</v>
      </c>
      <c r="J5" s="243"/>
      <c r="K5" s="243"/>
      <c r="L5" s="243"/>
      <c r="M5" s="243"/>
      <c r="N5" s="243"/>
      <c r="O5" s="243"/>
      <c r="P5" s="243"/>
      <c r="Q5" s="243"/>
      <c r="R5" s="243"/>
      <c r="S5" s="243"/>
      <c r="T5" s="243"/>
      <c r="U5" s="243"/>
      <c r="V5" s="243"/>
      <c r="W5" s="243"/>
      <c r="X5" s="243"/>
      <c r="Y5" s="243"/>
      <c r="Z5" s="243"/>
    </row>
    <row r="6" spans="1:26" ht="16.5" x14ac:dyDescent="0.25">
      <c r="A6" s="242"/>
      <c r="B6" s="243" t="s">
        <v>1463</v>
      </c>
      <c r="C6" s="260"/>
      <c r="D6" s="244"/>
      <c r="E6" s="275"/>
      <c r="F6" s="275">
        <v>16412500</v>
      </c>
      <c r="G6" s="243"/>
      <c r="H6" s="276">
        <v>46080</v>
      </c>
      <c r="I6" s="242" t="s">
        <v>1289</v>
      </c>
      <c r="J6" s="243"/>
      <c r="K6" s="243"/>
      <c r="L6" s="243"/>
      <c r="M6" s="243"/>
      <c r="N6" s="243"/>
      <c r="O6" s="243"/>
      <c r="P6" s="243"/>
      <c r="Q6" s="243"/>
      <c r="R6" s="243"/>
      <c r="S6" s="243"/>
      <c r="T6" s="243"/>
      <c r="U6" s="243"/>
      <c r="V6" s="243"/>
      <c r="W6" s="243"/>
      <c r="X6" s="243"/>
      <c r="Y6" s="243"/>
      <c r="Z6" s="243"/>
    </row>
    <row r="7" spans="1:26" ht="16.5" x14ac:dyDescent="0.25">
      <c r="A7" s="242"/>
      <c r="B7" s="243" t="s">
        <v>1464</v>
      </c>
      <c r="C7" s="260"/>
      <c r="D7" s="244"/>
      <c r="E7" s="275"/>
      <c r="F7" s="275">
        <f>1039500/1.08</f>
        <v>962499.99999999988</v>
      </c>
      <c r="G7" s="243"/>
      <c r="H7" s="276">
        <v>46132</v>
      </c>
      <c r="I7" s="242" t="s">
        <v>1465</v>
      </c>
      <c r="J7" s="243"/>
      <c r="K7" s="243"/>
      <c r="L7" s="243"/>
      <c r="M7" s="243"/>
      <c r="N7" s="243"/>
      <c r="O7" s="243"/>
      <c r="P7" s="243"/>
      <c r="Q7" s="243"/>
      <c r="R7" s="243"/>
      <c r="S7" s="243"/>
      <c r="T7" s="243"/>
      <c r="U7" s="243"/>
      <c r="V7" s="243"/>
      <c r="W7" s="243"/>
      <c r="X7" s="243"/>
      <c r="Y7" s="243"/>
      <c r="Z7" s="243"/>
    </row>
    <row r="8" spans="1:26" ht="20.25" customHeight="1" x14ac:dyDescent="0.25">
      <c r="A8" s="242"/>
      <c r="B8" s="243" t="s">
        <v>1618</v>
      </c>
      <c r="C8" s="260"/>
      <c r="D8" s="244"/>
      <c r="E8" s="275"/>
      <c r="F8" s="275">
        <v>2520000</v>
      </c>
      <c r="G8" s="243" t="s">
        <v>1026</v>
      </c>
      <c r="H8" s="276">
        <v>46146</v>
      </c>
      <c r="I8" s="242" t="s">
        <v>451</v>
      </c>
      <c r="J8" s="243"/>
      <c r="K8" s="243"/>
      <c r="L8" s="243"/>
      <c r="M8" s="243"/>
      <c r="N8" s="243"/>
      <c r="O8" s="243"/>
      <c r="P8" s="243"/>
      <c r="Q8" s="243"/>
      <c r="R8" s="243"/>
      <c r="S8" s="243"/>
      <c r="T8" s="243"/>
      <c r="U8" s="243"/>
      <c r="V8" s="243"/>
      <c r="W8" s="243"/>
      <c r="X8" s="243"/>
      <c r="Y8" s="243"/>
      <c r="Z8" s="243"/>
    </row>
    <row r="9" spans="1:26" ht="15.75" customHeight="1" x14ac:dyDescent="0.25">
      <c r="A9" s="242"/>
      <c r="B9" s="296" t="s">
        <v>1629</v>
      </c>
      <c r="C9" s="296"/>
      <c r="D9" s="296"/>
      <c r="E9" s="451"/>
      <c r="F9" s="451">
        <v>1350000</v>
      </c>
      <c r="G9" s="298"/>
      <c r="H9" s="300">
        <v>46153</v>
      </c>
      <c r="I9" s="301" t="s">
        <v>1465</v>
      </c>
      <c r="J9" s="296"/>
      <c r="K9" s="296"/>
      <c r="L9" s="296"/>
      <c r="M9" s="296"/>
      <c r="N9" s="296"/>
      <c r="O9" s="296"/>
      <c r="P9" s="296"/>
      <c r="Q9" s="296"/>
      <c r="R9" s="296"/>
      <c r="S9" s="296"/>
      <c r="T9" s="296"/>
      <c r="U9" s="296"/>
      <c r="V9" s="296"/>
      <c r="W9" s="296"/>
      <c r="X9" s="296"/>
      <c r="Y9" s="296"/>
      <c r="Z9" s="296"/>
    </row>
    <row r="10" spans="1:26" ht="16.5" x14ac:dyDescent="0.25">
      <c r="A10" s="242"/>
      <c r="B10" s="243" t="s">
        <v>1632</v>
      </c>
      <c r="C10" s="260"/>
      <c r="D10" s="244"/>
      <c r="E10" s="275"/>
      <c r="F10" s="275">
        <f>13810000/1.08+1250000</f>
        <v>14037037.037037035</v>
      </c>
      <c r="G10" s="243"/>
      <c r="H10" s="276">
        <v>46157</v>
      </c>
      <c r="I10" s="242" t="s">
        <v>1177</v>
      </c>
      <c r="J10" s="243"/>
      <c r="K10" s="243"/>
      <c r="L10" s="243"/>
      <c r="M10" s="243"/>
      <c r="N10" s="243"/>
      <c r="O10" s="243"/>
      <c r="P10" s="243"/>
      <c r="Q10" s="243"/>
      <c r="R10" s="243"/>
      <c r="S10" s="243"/>
      <c r="T10" s="243"/>
      <c r="U10" s="243"/>
      <c r="V10" s="243"/>
      <c r="W10" s="243"/>
      <c r="X10" s="243"/>
      <c r="Y10" s="243"/>
      <c r="Z10" s="243"/>
    </row>
    <row r="11" spans="1:26" ht="16.5" x14ac:dyDescent="0.25">
      <c r="A11" s="242"/>
      <c r="B11" s="243" t="s">
        <v>1771</v>
      </c>
      <c r="C11" s="260"/>
      <c r="D11" s="244"/>
      <c r="E11" s="275"/>
      <c r="F11" s="275">
        <v>1647000</v>
      </c>
      <c r="G11" s="243"/>
      <c r="H11" s="276">
        <v>46272</v>
      </c>
      <c r="I11" s="242" t="s">
        <v>1772</v>
      </c>
      <c r="J11" s="243"/>
      <c r="K11" s="243"/>
      <c r="L11" s="243"/>
      <c r="M11" s="243"/>
      <c r="N11" s="243"/>
      <c r="O11" s="243"/>
      <c r="P11" s="243"/>
      <c r="Q11" s="243"/>
      <c r="R11" s="243"/>
      <c r="S11" s="243"/>
      <c r="T11" s="243"/>
      <c r="U11" s="243"/>
      <c r="V11" s="243"/>
      <c r="W11" s="243"/>
      <c r="X11" s="243"/>
      <c r="Y11" s="243"/>
      <c r="Z11" s="243"/>
    </row>
    <row r="12" spans="1:26" ht="16.5" x14ac:dyDescent="0.25">
      <c r="A12" s="242"/>
      <c r="B12" s="243" t="s">
        <v>1899</v>
      </c>
      <c r="C12" s="260"/>
      <c r="D12" s="244"/>
      <c r="E12" s="275"/>
      <c r="F12" s="275">
        <v>2365000</v>
      </c>
      <c r="G12" s="243"/>
      <c r="H12" s="276">
        <v>46296</v>
      </c>
      <c r="I12" s="242" t="s">
        <v>1900</v>
      </c>
      <c r="J12" s="243"/>
      <c r="K12" s="243"/>
      <c r="L12" s="243"/>
      <c r="M12" s="243"/>
      <c r="N12" s="243"/>
      <c r="O12" s="243"/>
      <c r="P12" s="243"/>
      <c r="Q12" s="243"/>
      <c r="R12" s="243"/>
      <c r="S12" s="243"/>
      <c r="T12" s="243"/>
      <c r="U12" s="243"/>
      <c r="V12" s="243"/>
      <c r="W12" s="243"/>
      <c r="X12" s="243"/>
      <c r="Y12" s="243"/>
      <c r="Z12" s="243"/>
    </row>
    <row r="13" spans="1:26" ht="16.5" x14ac:dyDescent="0.25">
      <c r="A13" s="242"/>
      <c r="B13" s="243" t="s">
        <v>1908</v>
      </c>
      <c r="C13" s="260"/>
      <c r="D13" s="244"/>
      <c r="E13" s="275"/>
      <c r="F13" s="275">
        <f>10915000/1.08</f>
        <v>10106481.481481481</v>
      </c>
      <c r="G13" s="243"/>
      <c r="H13" s="276">
        <v>46300</v>
      </c>
      <c r="I13" s="242" t="s">
        <v>1177</v>
      </c>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43"/>
      <c r="H20" s="276"/>
      <c r="I20" s="242"/>
      <c r="J20" s="243"/>
      <c r="K20" s="243"/>
      <c r="L20" s="243"/>
      <c r="M20" s="243"/>
      <c r="N20" s="243"/>
      <c r="O20" s="243"/>
      <c r="P20" s="243"/>
      <c r="Q20" s="243"/>
      <c r="R20" s="243"/>
      <c r="S20" s="243"/>
      <c r="T20" s="243"/>
      <c r="U20" s="243"/>
      <c r="V20" s="243"/>
      <c r="W20" s="243"/>
      <c r="X20" s="243"/>
      <c r="Y20" s="243"/>
      <c r="Z20" s="243"/>
    </row>
    <row r="21" spans="1:26" ht="16.5" x14ac:dyDescent="0.25">
      <c r="A21" s="242"/>
      <c r="B21" s="243"/>
      <c r="C21" s="260"/>
      <c r="D21" s="244"/>
      <c r="E21" s="275"/>
      <c r="F21" s="275"/>
      <c r="G21" s="243"/>
      <c r="H21" s="276"/>
      <c r="I21" s="242"/>
      <c r="J21" s="243"/>
      <c r="K21" s="243"/>
      <c r="L21" s="243"/>
      <c r="M21" s="243"/>
      <c r="N21" s="243"/>
      <c r="O21" s="243"/>
      <c r="P21" s="243"/>
      <c r="Q21" s="243"/>
      <c r="R21" s="243"/>
      <c r="S21" s="243"/>
      <c r="T21" s="243"/>
      <c r="U21" s="243"/>
      <c r="V21" s="243"/>
      <c r="W21" s="243"/>
      <c r="X21" s="243"/>
      <c r="Y21" s="243"/>
      <c r="Z21" s="243"/>
    </row>
    <row r="22" spans="1:26" ht="16.5" x14ac:dyDescent="0.25">
      <c r="A22" s="242"/>
      <c r="B22" s="243" t="s">
        <v>1466</v>
      </c>
      <c r="C22" s="260"/>
      <c r="D22" s="244"/>
      <c r="E22" s="275">
        <v>312000</v>
      </c>
      <c r="F22" s="275"/>
      <c r="G22" s="243"/>
      <c r="H22" s="276">
        <v>45741</v>
      </c>
      <c r="I22" s="242" t="s">
        <v>535</v>
      </c>
      <c r="J22" s="243"/>
      <c r="K22" s="243"/>
      <c r="L22" s="243"/>
      <c r="M22" s="243"/>
      <c r="N22" s="243"/>
      <c r="O22" s="243"/>
      <c r="P22" s="243"/>
      <c r="Q22" s="243"/>
      <c r="R22" s="243"/>
      <c r="S22" s="243"/>
      <c r="T22" s="243"/>
      <c r="U22" s="243"/>
      <c r="V22" s="243"/>
      <c r="W22" s="243"/>
      <c r="X22" s="243"/>
      <c r="Y22" s="243"/>
      <c r="Z22" s="243"/>
    </row>
    <row r="23" spans="1:26" ht="16.5" x14ac:dyDescent="0.25">
      <c r="A23" s="242"/>
      <c r="B23" s="243" t="s">
        <v>1467</v>
      </c>
      <c r="C23" s="260"/>
      <c r="D23" s="244"/>
      <c r="E23" s="275">
        <v>5810000</v>
      </c>
      <c r="F23" s="275"/>
      <c r="G23" s="243"/>
      <c r="H23" s="276">
        <v>45763</v>
      </c>
      <c r="I23" s="242" t="s">
        <v>1177</v>
      </c>
      <c r="J23" s="243"/>
      <c r="K23" s="243"/>
      <c r="L23" s="243"/>
      <c r="M23" s="243"/>
      <c r="N23" s="243"/>
      <c r="O23" s="243"/>
      <c r="P23" s="243"/>
      <c r="Q23" s="243"/>
      <c r="R23" s="243"/>
      <c r="S23" s="243"/>
      <c r="T23" s="243"/>
      <c r="U23" s="243"/>
      <c r="V23" s="243"/>
      <c r="W23" s="243"/>
      <c r="X23" s="243"/>
      <c r="Y23" s="243"/>
      <c r="Z23" s="243"/>
    </row>
    <row r="24" spans="1:26" ht="16.5" x14ac:dyDescent="0.25">
      <c r="A24" s="242"/>
      <c r="B24" s="243" t="s">
        <v>1468</v>
      </c>
      <c r="C24" s="260"/>
      <c r="D24" s="244"/>
      <c r="E24" s="275">
        <f>12300000/1.08</f>
        <v>11388888.888888888</v>
      </c>
      <c r="F24" s="275"/>
      <c r="G24" s="243"/>
      <c r="H24" s="276">
        <v>45785</v>
      </c>
      <c r="I24" s="242" t="s">
        <v>439</v>
      </c>
      <c r="J24" s="243"/>
      <c r="K24" s="243"/>
      <c r="L24" s="243"/>
      <c r="M24" s="243"/>
      <c r="N24" s="243"/>
      <c r="O24" s="243"/>
      <c r="P24" s="243"/>
      <c r="Q24" s="243"/>
      <c r="R24" s="243"/>
      <c r="S24" s="243"/>
      <c r="T24" s="243"/>
      <c r="U24" s="243"/>
      <c r="V24" s="243"/>
      <c r="W24" s="243"/>
      <c r="X24" s="243"/>
      <c r="Y24" s="243"/>
      <c r="Z24" s="243"/>
    </row>
    <row r="25" spans="1:26" ht="16.5" x14ac:dyDescent="0.25">
      <c r="A25" s="242"/>
      <c r="B25" s="243" t="s">
        <v>1469</v>
      </c>
      <c r="C25" s="260"/>
      <c r="D25" s="244"/>
      <c r="E25" s="275">
        <v>13080000</v>
      </c>
      <c r="F25" s="275"/>
      <c r="G25" s="243"/>
      <c r="H25" s="276">
        <v>45789</v>
      </c>
      <c r="I25" s="242" t="s">
        <v>1177</v>
      </c>
      <c r="J25" s="243"/>
      <c r="K25" s="243"/>
      <c r="L25" s="243"/>
      <c r="M25" s="243"/>
      <c r="N25" s="243"/>
      <c r="O25" s="243"/>
      <c r="P25" s="243"/>
      <c r="Q25" s="243"/>
      <c r="R25" s="243"/>
      <c r="S25" s="243"/>
      <c r="T25" s="243"/>
      <c r="U25" s="243"/>
      <c r="V25" s="243"/>
      <c r="W25" s="243"/>
      <c r="X25" s="243"/>
      <c r="Y25" s="243"/>
      <c r="Z25" s="243"/>
    </row>
    <row r="26" spans="1:26" ht="16.5" x14ac:dyDescent="0.25">
      <c r="A26" s="242"/>
      <c r="B26" s="243" t="s">
        <v>1470</v>
      </c>
      <c r="C26" s="260"/>
      <c r="D26" s="244"/>
      <c r="E26" s="275">
        <v>1360000</v>
      </c>
      <c r="F26" s="275"/>
      <c r="G26" s="243"/>
      <c r="H26" s="276">
        <v>45798</v>
      </c>
      <c r="I26" s="242" t="s">
        <v>1177</v>
      </c>
      <c r="J26" s="243"/>
      <c r="K26" s="243"/>
      <c r="L26" s="243"/>
      <c r="M26" s="243"/>
      <c r="N26" s="243"/>
      <c r="O26" s="243"/>
      <c r="P26" s="243"/>
      <c r="Q26" s="243"/>
      <c r="R26" s="243"/>
      <c r="S26" s="243"/>
      <c r="T26" s="243"/>
      <c r="U26" s="243"/>
      <c r="V26" s="243"/>
      <c r="W26" s="243"/>
      <c r="X26" s="243"/>
      <c r="Y26" s="243"/>
      <c r="Z26" s="243"/>
    </row>
    <row r="27" spans="1:26" ht="16.5" x14ac:dyDescent="0.25">
      <c r="A27" s="242"/>
      <c r="B27" s="243" t="s">
        <v>1471</v>
      </c>
      <c r="C27" s="260"/>
      <c r="D27" s="244"/>
      <c r="E27" s="275">
        <v>829440</v>
      </c>
      <c r="F27" s="275"/>
      <c r="G27" s="243"/>
      <c r="H27" s="276">
        <v>45895</v>
      </c>
      <c r="I27" s="242" t="s">
        <v>532</v>
      </c>
      <c r="J27" s="243"/>
      <c r="K27" s="243"/>
      <c r="L27" s="243"/>
      <c r="M27" s="243"/>
      <c r="N27" s="243"/>
      <c r="O27" s="243"/>
      <c r="P27" s="243"/>
      <c r="Q27" s="243"/>
      <c r="R27" s="243"/>
      <c r="S27" s="243"/>
      <c r="T27" s="243"/>
      <c r="U27" s="243"/>
      <c r="V27" s="243"/>
      <c r="W27" s="243"/>
      <c r="X27" s="243"/>
      <c r="Y27" s="243"/>
      <c r="Z27" s="243"/>
    </row>
    <row r="28" spans="1:26" ht="16.5" x14ac:dyDescent="0.25">
      <c r="A28" s="242"/>
      <c r="B28" s="243" t="s">
        <v>1472</v>
      </c>
      <c r="C28" s="260"/>
      <c r="D28" s="244"/>
      <c r="E28" s="275">
        <v>1188000</v>
      </c>
      <c r="F28" s="275"/>
      <c r="G28" s="243"/>
      <c r="H28" s="276">
        <v>45943</v>
      </c>
      <c r="I28" s="242" t="s">
        <v>905</v>
      </c>
      <c r="J28" s="243"/>
      <c r="K28" s="243"/>
      <c r="L28" s="243"/>
      <c r="M28" s="243"/>
      <c r="N28" s="243"/>
      <c r="O28" s="243"/>
      <c r="P28" s="243"/>
      <c r="Q28" s="243"/>
      <c r="R28" s="243"/>
      <c r="S28" s="243"/>
      <c r="T28" s="243"/>
      <c r="U28" s="243"/>
      <c r="V28" s="243"/>
      <c r="W28" s="243"/>
      <c r="X28" s="243"/>
      <c r="Y28" s="243"/>
      <c r="Z28" s="243"/>
    </row>
    <row r="29" spans="1:26" ht="16.5" x14ac:dyDescent="0.25">
      <c r="A29" s="242"/>
      <c r="B29" s="243" t="s">
        <v>1473</v>
      </c>
      <c r="C29" s="260"/>
      <c r="D29" s="244"/>
      <c r="E29" s="275">
        <v>3200000</v>
      </c>
      <c r="F29" s="275"/>
      <c r="G29" s="243"/>
      <c r="H29" s="276">
        <v>45952</v>
      </c>
      <c r="I29" s="242" t="s">
        <v>439</v>
      </c>
      <c r="J29" s="243"/>
      <c r="K29" s="243"/>
      <c r="L29" s="243"/>
      <c r="M29" s="243"/>
      <c r="N29" s="243"/>
      <c r="O29" s="243"/>
      <c r="P29" s="243"/>
      <c r="Q29" s="243"/>
      <c r="R29" s="243"/>
      <c r="S29" s="243"/>
      <c r="T29" s="243"/>
      <c r="U29" s="243"/>
      <c r="V29" s="243"/>
      <c r="W29" s="243"/>
      <c r="X29" s="243"/>
      <c r="Y29" s="243"/>
      <c r="Z29" s="243"/>
    </row>
    <row r="30" spans="1:26" ht="15.75" customHeight="1" x14ac:dyDescent="0.25">
      <c r="A30" s="242">
        <v>1</v>
      </c>
      <c r="B30" s="243" t="s">
        <v>1474</v>
      </c>
      <c r="C30" s="260"/>
      <c r="D30" s="244"/>
      <c r="E30" s="275">
        <v>810000</v>
      </c>
      <c r="F30" s="275"/>
      <c r="G30" s="243"/>
      <c r="H30" s="276">
        <v>45369</v>
      </c>
      <c r="I30" s="242" t="s">
        <v>329</v>
      </c>
      <c r="J30" s="243"/>
      <c r="K30" s="243"/>
      <c r="L30" s="243"/>
      <c r="M30" s="243"/>
      <c r="N30" s="243"/>
      <c r="O30" s="243"/>
      <c r="P30" s="243"/>
      <c r="Q30" s="243"/>
      <c r="R30" s="243"/>
      <c r="S30" s="243"/>
      <c r="T30" s="243"/>
      <c r="U30" s="243"/>
      <c r="V30" s="243"/>
      <c r="W30" s="243"/>
      <c r="X30" s="243"/>
      <c r="Y30" s="243"/>
      <c r="Z30" s="243"/>
    </row>
    <row r="31" spans="1:26" ht="15.75" customHeight="1" x14ac:dyDescent="0.25">
      <c r="A31" s="242">
        <v>2</v>
      </c>
      <c r="B31" s="243" t="s">
        <v>1475</v>
      </c>
      <c r="C31" s="260"/>
      <c r="D31" s="244"/>
      <c r="E31" s="275">
        <v>350000</v>
      </c>
      <c r="F31" s="275"/>
      <c r="G31" s="243"/>
      <c r="H31" s="276">
        <v>45423</v>
      </c>
      <c r="I31" s="242" t="s">
        <v>442</v>
      </c>
      <c r="J31" s="243"/>
      <c r="K31" s="243"/>
      <c r="L31" s="243"/>
      <c r="M31" s="243"/>
      <c r="N31" s="243"/>
      <c r="O31" s="243"/>
      <c r="P31" s="243"/>
      <c r="Q31" s="243"/>
      <c r="R31" s="243"/>
      <c r="S31" s="243"/>
      <c r="T31" s="243"/>
      <c r="U31" s="243"/>
      <c r="V31" s="243"/>
      <c r="W31" s="243"/>
      <c r="X31" s="243"/>
      <c r="Y31" s="243"/>
      <c r="Z31" s="243"/>
    </row>
    <row r="32" spans="1:26" ht="15.75" customHeight="1" x14ac:dyDescent="0.25">
      <c r="A32" s="301">
        <v>3</v>
      </c>
      <c r="B32" s="296" t="s">
        <v>1476</v>
      </c>
      <c r="C32" s="296"/>
      <c r="D32" s="296"/>
      <c r="E32" s="451">
        <v>2770000</v>
      </c>
      <c r="F32" s="451"/>
      <c r="G32" s="296"/>
      <c r="H32" s="300">
        <v>45447</v>
      </c>
      <c r="I32" s="301" t="s">
        <v>437</v>
      </c>
      <c r="J32" s="296"/>
      <c r="K32" s="296"/>
      <c r="L32" s="296"/>
      <c r="M32" s="296"/>
      <c r="N32" s="296"/>
      <c r="O32" s="296"/>
      <c r="P32" s="296"/>
      <c r="Q32" s="296"/>
      <c r="R32" s="296"/>
      <c r="S32" s="296"/>
      <c r="T32" s="296"/>
      <c r="U32" s="296"/>
      <c r="V32" s="296"/>
      <c r="W32" s="296"/>
      <c r="X32" s="296"/>
      <c r="Y32" s="296"/>
      <c r="Z32" s="296"/>
    </row>
    <row r="33" spans="1:26" ht="15.75" customHeight="1" x14ac:dyDescent="0.25">
      <c r="A33" s="242">
        <v>4</v>
      </c>
      <c r="B33" s="296" t="s">
        <v>1477</v>
      </c>
      <c r="C33" s="296"/>
      <c r="D33" s="296"/>
      <c r="E33" s="451">
        <v>200000</v>
      </c>
      <c r="F33" s="451"/>
      <c r="G33" s="296"/>
      <c r="H33" s="300">
        <v>45495</v>
      </c>
      <c r="I33" s="301" t="s">
        <v>567</v>
      </c>
      <c r="J33" s="296"/>
      <c r="K33" s="296"/>
      <c r="L33" s="296"/>
      <c r="M33" s="296"/>
      <c r="N33" s="296"/>
      <c r="O33" s="296"/>
      <c r="P33" s="296"/>
      <c r="Q33" s="296"/>
      <c r="R33" s="296"/>
      <c r="S33" s="296"/>
      <c r="T33" s="296"/>
      <c r="U33" s="296"/>
      <c r="V33" s="296"/>
      <c r="W33" s="296"/>
      <c r="X33" s="296"/>
      <c r="Y33" s="296"/>
      <c r="Z33" s="296"/>
    </row>
    <row r="34" spans="1:26" ht="15.75" customHeight="1" x14ac:dyDescent="0.25">
      <c r="A34" s="301">
        <v>5</v>
      </c>
      <c r="B34" s="296" t="s">
        <v>435</v>
      </c>
      <c r="C34" s="296"/>
      <c r="D34" s="296"/>
      <c r="E34" s="451">
        <v>3125000</v>
      </c>
      <c r="F34" s="451"/>
      <c r="G34" s="451"/>
      <c r="H34" s="300">
        <v>45524</v>
      </c>
      <c r="I34" s="301" t="s">
        <v>437</v>
      </c>
      <c r="J34" s="296"/>
      <c r="K34" s="296"/>
      <c r="L34" s="296"/>
      <c r="M34" s="296"/>
      <c r="N34" s="296"/>
      <c r="O34" s="296"/>
      <c r="P34" s="296"/>
      <c r="Q34" s="296"/>
      <c r="R34" s="296"/>
      <c r="S34" s="296"/>
      <c r="T34" s="296"/>
      <c r="U34" s="296"/>
      <c r="V34" s="296"/>
      <c r="W34" s="296"/>
      <c r="X34" s="296"/>
      <c r="Y34" s="296"/>
      <c r="Z34" s="296"/>
    </row>
    <row r="35" spans="1:26" ht="15.75" customHeight="1" x14ac:dyDescent="0.25">
      <c r="A35" s="301">
        <v>6</v>
      </c>
      <c r="B35" s="296" t="s">
        <v>1478</v>
      </c>
      <c r="C35" s="296"/>
      <c r="D35" s="296"/>
      <c r="E35" s="451">
        <v>180000</v>
      </c>
      <c r="F35" s="451"/>
      <c r="G35" s="296"/>
      <c r="H35" s="300">
        <v>45575</v>
      </c>
      <c r="I35" s="301" t="s">
        <v>437</v>
      </c>
      <c r="J35" s="296"/>
      <c r="K35" s="296"/>
      <c r="L35" s="296"/>
      <c r="M35" s="296"/>
      <c r="N35" s="296"/>
      <c r="O35" s="296"/>
      <c r="P35" s="296"/>
      <c r="Q35" s="296"/>
      <c r="R35" s="296"/>
      <c r="S35" s="296"/>
      <c r="T35" s="296"/>
      <c r="U35" s="296"/>
      <c r="V35" s="296"/>
      <c r="W35" s="296"/>
      <c r="X35" s="296"/>
      <c r="Y35" s="296"/>
      <c r="Z35" s="296"/>
    </row>
    <row r="36" spans="1:26" ht="15.75" customHeight="1" x14ac:dyDescent="0.25">
      <c r="A36" s="301"/>
      <c r="B36" s="296" t="s">
        <v>1479</v>
      </c>
      <c r="C36" s="296"/>
      <c r="D36" s="296"/>
      <c r="E36" s="451">
        <v>5000000</v>
      </c>
      <c r="F36" s="451"/>
      <c r="G36" s="296"/>
      <c r="H36" s="300">
        <v>45589</v>
      </c>
      <c r="I36" s="301" t="s">
        <v>464</v>
      </c>
      <c r="J36" s="296"/>
      <c r="K36" s="296"/>
      <c r="L36" s="296"/>
      <c r="M36" s="296"/>
      <c r="N36" s="296"/>
      <c r="O36" s="296"/>
      <c r="P36" s="296"/>
      <c r="Q36" s="296"/>
      <c r="R36" s="296"/>
      <c r="S36" s="296"/>
      <c r="T36" s="296"/>
      <c r="U36" s="296"/>
      <c r="V36" s="296"/>
      <c r="W36" s="296"/>
      <c r="X36" s="296"/>
      <c r="Y36" s="296"/>
      <c r="Z36" s="296"/>
    </row>
    <row r="37" spans="1:26" ht="15.75" customHeight="1" x14ac:dyDescent="0.25">
      <c r="A37" s="301"/>
      <c r="B37" s="296" t="s">
        <v>1480</v>
      </c>
      <c r="C37" s="296"/>
      <c r="D37" s="296"/>
      <c r="E37" s="451">
        <v>10199528</v>
      </c>
      <c r="F37" s="451"/>
      <c r="G37" s="296"/>
      <c r="H37" s="300">
        <v>45590</v>
      </c>
      <c r="I37" s="301" t="s">
        <v>1289</v>
      </c>
      <c r="J37" s="296"/>
      <c r="K37" s="296"/>
      <c r="L37" s="296"/>
      <c r="M37" s="296"/>
      <c r="N37" s="296"/>
      <c r="O37" s="296"/>
      <c r="P37" s="296"/>
      <c r="Q37" s="296"/>
      <c r="R37" s="296"/>
      <c r="S37" s="296"/>
      <c r="T37" s="296"/>
      <c r="U37" s="296"/>
      <c r="V37" s="296"/>
      <c r="W37" s="296"/>
      <c r="X37" s="296"/>
      <c r="Y37" s="296"/>
      <c r="Z37" s="296"/>
    </row>
    <row r="38" spans="1:26" ht="15.75" customHeight="1" x14ac:dyDescent="0.25">
      <c r="A38" s="301"/>
      <c r="B38" s="296" t="s">
        <v>1481</v>
      </c>
      <c r="C38" s="296"/>
      <c r="D38" s="296"/>
      <c r="E38" s="451">
        <f>5885000-3000000</f>
        <v>2885000</v>
      </c>
      <c r="F38" s="451"/>
      <c r="G38" s="296"/>
      <c r="H38" s="300">
        <v>45594</v>
      </c>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301"/>
      <c r="B39" s="296"/>
      <c r="C39" s="296"/>
      <c r="D39" s="296"/>
      <c r="E39" s="298">
        <v>13000395</v>
      </c>
      <c r="F39" s="298"/>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301"/>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301"/>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301"/>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298"/>
      <c r="F44" s="298"/>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298">
        <v>38519923</v>
      </c>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298">
        <f>G45-F3</f>
        <v>-14256595.518518522</v>
      </c>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6"/>
      <c r="H224" s="300"/>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301"/>
      <c r="B225" s="296"/>
      <c r="C225" s="296"/>
      <c r="D225" s="296"/>
      <c r="E225" s="451"/>
      <c r="F225" s="451"/>
      <c r="G225" s="296"/>
      <c r="H225" s="300"/>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301"/>
      <c r="B226" s="296"/>
      <c r="C226" s="296"/>
      <c r="D226" s="296"/>
      <c r="E226" s="451"/>
      <c r="F226" s="451"/>
      <c r="G226" s="296"/>
      <c r="H226" s="300"/>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301"/>
      <c r="B227" s="296"/>
      <c r="C227" s="296"/>
      <c r="D227" s="296"/>
      <c r="E227" s="451"/>
      <c r="F227" s="451"/>
      <c r="G227" s="296"/>
      <c r="H227" s="300"/>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301"/>
      <c r="B228" s="296"/>
      <c r="C228" s="296"/>
      <c r="D228" s="296"/>
      <c r="E228" s="451"/>
      <c r="F228" s="451"/>
      <c r="G228" s="296"/>
      <c r="H228" s="300"/>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A229" s="301"/>
      <c r="B229" s="296"/>
      <c r="C229" s="296"/>
      <c r="D229" s="296"/>
      <c r="E229" s="451"/>
      <c r="F229" s="451"/>
      <c r="G229" s="296"/>
      <c r="H229" s="300"/>
      <c r="I229" s="301"/>
      <c r="J229" s="296"/>
      <c r="K229" s="296"/>
      <c r="L229" s="296"/>
      <c r="M229" s="296"/>
      <c r="N229" s="296"/>
      <c r="O229" s="296"/>
      <c r="P229" s="296"/>
      <c r="Q229" s="296"/>
      <c r="R229" s="296"/>
      <c r="S229" s="296"/>
      <c r="T229" s="296"/>
      <c r="U229" s="296"/>
      <c r="V229" s="296"/>
      <c r="W229" s="296"/>
      <c r="X229" s="296"/>
      <c r="Y229" s="296"/>
      <c r="Z229" s="296"/>
    </row>
    <row r="230" spans="1:26" ht="15.75" customHeight="1" x14ac:dyDescent="0.25">
      <c r="A230" s="301"/>
      <c r="B230" s="296"/>
      <c r="C230" s="296"/>
      <c r="D230" s="296"/>
      <c r="E230" s="451"/>
      <c r="F230" s="451"/>
      <c r="G230" s="296"/>
      <c r="H230" s="300"/>
      <c r="I230" s="301"/>
      <c r="J230" s="296"/>
      <c r="K230" s="296"/>
      <c r="L230" s="296"/>
      <c r="M230" s="296"/>
      <c r="N230" s="296"/>
      <c r="O230" s="296"/>
      <c r="P230" s="296"/>
      <c r="Q230" s="296"/>
      <c r="R230" s="296"/>
      <c r="S230" s="296"/>
      <c r="T230" s="296"/>
      <c r="U230" s="296"/>
      <c r="V230" s="296"/>
      <c r="W230" s="296"/>
      <c r="X230" s="296"/>
      <c r="Y230" s="296"/>
      <c r="Z230" s="296"/>
    </row>
    <row r="231" spans="1:26" ht="15.75" customHeight="1" x14ac:dyDescent="0.25">
      <c r="A231" s="301"/>
      <c r="B231" s="296"/>
      <c r="C231" s="296"/>
      <c r="D231" s="296"/>
      <c r="E231" s="451"/>
      <c r="F231" s="451"/>
      <c r="G231" s="296"/>
      <c r="H231" s="300"/>
      <c r="I231" s="301"/>
      <c r="J231" s="296"/>
      <c r="K231" s="296"/>
      <c r="L231" s="296"/>
      <c r="M231" s="296"/>
      <c r="N231" s="296"/>
      <c r="O231" s="296"/>
      <c r="P231" s="296"/>
      <c r="Q231" s="296"/>
      <c r="R231" s="296"/>
      <c r="S231" s="296"/>
      <c r="T231" s="296"/>
      <c r="U231" s="296"/>
      <c r="V231" s="296"/>
      <c r="W231" s="296"/>
      <c r="X231" s="296"/>
      <c r="Y231" s="296"/>
      <c r="Z231" s="296"/>
    </row>
    <row r="232" spans="1:26" ht="15.75" customHeight="1" x14ac:dyDescent="0.25">
      <c r="A232" s="301"/>
      <c r="B232" s="296"/>
      <c r="C232" s="296"/>
      <c r="D232" s="296"/>
      <c r="E232" s="451"/>
      <c r="F232" s="451"/>
      <c r="G232" s="296"/>
      <c r="H232" s="300"/>
      <c r="I232" s="301"/>
      <c r="J232" s="296"/>
      <c r="K232" s="296"/>
      <c r="L232" s="296"/>
      <c r="M232" s="296"/>
      <c r="N232" s="296"/>
      <c r="O232" s="296"/>
      <c r="P232" s="296"/>
      <c r="Q232" s="296"/>
      <c r="R232" s="296"/>
      <c r="S232" s="296"/>
      <c r="T232" s="296"/>
      <c r="U232" s="296"/>
      <c r="V232" s="296"/>
      <c r="W232" s="296"/>
      <c r="X232" s="296"/>
      <c r="Y232" s="296"/>
      <c r="Z232" s="296"/>
    </row>
    <row r="233" spans="1:26" ht="15.75" customHeight="1" x14ac:dyDescent="0.25">
      <c r="A233" s="301"/>
      <c r="B233" s="296"/>
      <c r="C233" s="296"/>
      <c r="D233" s="296"/>
      <c r="E233" s="451"/>
      <c r="F233" s="451"/>
      <c r="G233" s="296"/>
      <c r="H233" s="300"/>
      <c r="I233" s="301"/>
      <c r="J233" s="296"/>
      <c r="K233" s="296"/>
      <c r="L233" s="296"/>
      <c r="M233" s="296"/>
      <c r="N233" s="296"/>
      <c r="O233" s="296"/>
      <c r="P233" s="296"/>
      <c r="Q233" s="296"/>
      <c r="R233" s="296"/>
      <c r="S233" s="296"/>
      <c r="T233" s="296"/>
      <c r="U233" s="296"/>
      <c r="V233" s="296"/>
      <c r="W233" s="296"/>
      <c r="X233" s="296"/>
      <c r="Y233" s="296"/>
      <c r="Z233" s="296"/>
    </row>
    <row r="234" spans="1:26" ht="15.75" customHeight="1" x14ac:dyDescent="0.25">
      <c r="A234" s="301"/>
      <c r="B234" s="296"/>
      <c r="C234" s="296"/>
      <c r="D234" s="296"/>
      <c r="E234" s="451"/>
      <c r="F234" s="451"/>
      <c r="G234" s="296"/>
      <c r="H234" s="300"/>
      <c r="I234" s="301"/>
      <c r="J234" s="296"/>
      <c r="K234" s="296"/>
      <c r="L234" s="296"/>
      <c r="M234" s="296"/>
      <c r="N234" s="296"/>
      <c r="O234" s="296"/>
      <c r="P234" s="296"/>
      <c r="Q234" s="296"/>
      <c r="R234" s="296"/>
      <c r="S234" s="296"/>
      <c r="T234" s="296"/>
      <c r="U234" s="296"/>
      <c r="V234" s="296"/>
      <c r="W234" s="296"/>
      <c r="X234" s="296"/>
      <c r="Y234" s="296"/>
      <c r="Z234" s="296"/>
    </row>
    <row r="235" spans="1:26" ht="15.75" customHeight="1" x14ac:dyDescent="0.25">
      <c r="A235" s="301"/>
      <c r="B235" s="296"/>
      <c r="C235" s="296"/>
      <c r="D235" s="296"/>
      <c r="E235" s="451"/>
      <c r="F235" s="451"/>
      <c r="G235" s="296"/>
      <c r="H235" s="300"/>
      <c r="I235" s="301"/>
      <c r="J235" s="296"/>
      <c r="K235" s="296"/>
      <c r="L235" s="296"/>
      <c r="M235" s="296"/>
      <c r="N235" s="296"/>
      <c r="O235" s="296"/>
      <c r="P235" s="296"/>
      <c r="Q235" s="296"/>
      <c r="R235" s="296"/>
      <c r="S235" s="296"/>
      <c r="T235" s="296"/>
      <c r="U235" s="296"/>
      <c r="V235" s="296"/>
      <c r="W235" s="296"/>
      <c r="X235" s="296"/>
      <c r="Y235" s="296"/>
      <c r="Z235" s="296"/>
    </row>
    <row r="236" spans="1:26" ht="15.75" customHeight="1" x14ac:dyDescent="0.25">
      <c r="A236" s="301"/>
      <c r="B236" s="296"/>
      <c r="C236" s="296"/>
      <c r="D236" s="296"/>
      <c r="E236" s="451"/>
      <c r="F236" s="451"/>
      <c r="G236" s="296"/>
      <c r="H236" s="300"/>
      <c r="I236" s="301"/>
      <c r="J236" s="296"/>
      <c r="K236" s="296"/>
      <c r="L236" s="296"/>
      <c r="M236" s="296"/>
      <c r="N236" s="296"/>
      <c r="O236" s="296"/>
      <c r="P236" s="296"/>
      <c r="Q236" s="296"/>
      <c r="R236" s="296"/>
      <c r="S236" s="296"/>
      <c r="T236" s="296"/>
      <c r="U236" s="296"/>
      <c r="V236" s="296"/>
      <c r="W236" s="296"/>
      <c r="X236" s="296"/>
      <c r="Y236" s="296"/>
      <c r="Z236" s="296"/>
    </row>
    <row r="237" spans="1:26" ht="15.75" customHeight="1" x14ac:dyDescent="0.25">
      <c r="A237" s="301"/>
      <c r="B237" s="296"/>
      <c r="C237" s="296"/>
      <c r="D237" s="296"/>
      <c r="E237" s="451"/>
      <c r="F237" s="451"/>
      <c r="G237" s="296"/>
      <c r="H237" s="300"/>
      <c r="I237" s="301"/>
      <c r="J237" s="296"/>
      <c r="K237" s="296"/>
      <c r="L237" s="296"/>
      <c r="M237" s="296"/>
      <c r="N237" s="296"/>
      <c r="O237" s="296"/>
      <c r="P237" s="296"/>
      <c r="Q237" s="296"/>
      <c r="R237" s="296"/>
      <c r="S237" s="296"/>
      <c r="T237" s="296"/>
      <c r="U237" s="296"/>
      <c r="V237" s="296"/>
      <c r="W237" s="296"/>
      <c r="X237" s="296"/>
      <c r="Y237" s="296"/>
      <c r="Z237" s="296"/>
    </row>
    <row r="238" spans="1:26" ht="15.75" customHeight="1" x14ac:dyDescent="0.25">
      <c r="A238" s="301"/>
      <c r="B238" s="296"/>
      <c r="C238" s="296"/>
      <c r="D238" s="296"/>
      <c r="E238" s="451"/>
      <c r="F238" s="451"/>
      <c r="G238" s="296"/>
      <c r="H238" s="300"/>
      <c r="I238" s="301"/>
      <c r="J238" s="296"/>
      <c r="K238" s="296"/>
      <c r="L238" s="296"/>
      <c r="M238" s="296"/>
      <c r="N238" s="296"/>
      <c r="O238" s="296"/>
      <c r="P238" s="296"/>
      <c r="Q238" s="296"/>
      <c r="R238" s="296"/>
      <c r="S238" s="296"/>
      <c r="T238" s="296"/>
      <c r="U238" s="296"/>
      <c r="V238" s="296"/>
      <c r="W238" s="296"/>
      <c r="X238" s="296"/>
      <c r="Y238" s="296"/>
      <c r="Z238" s="296"/>
    </row>
    <row r="239" spans="1:26" ht="15.75" customHeight="1" x14ac:dyDescent="0.25">
      <c r="A239" s="301"/>
      <c r="B239" s="296"/>
      <c r="C239" s="296"/>
      <c r="D239" s="296"/>
      <c r="E239" s="451"/>
      <c r="F239" s="451"/>
      <c r="G239" s="296"/>
      <c r="H239" s="300"/>
      <c r="I239" s="301"/>
      <c r="J239" s="296"/>
      <c r="K239" s="296"/>
      <c r="L239" s="296"/>
      <c r="M239" s="296"/>
      <c r="N239" s="296"/>
      <c r="O239" s="296"/>
      <c r="P239" s="296"/>
      <c r="Q239" s="296"/>
      <c r="R239" s="296"/>
      <c r="S239" s="296"/>
      <c r="T239" s="296"/>
      <c r="U239" s="296"/>
      <c r="V239" s="296"/>
      <c r="W239" s="296"/>
      <c r="X239" s="296"/>
      <c r="Y239" s="296"/>
      <c r="Z239" s="296"/>
    </row>
    <row r="240" spans="1:26" ht="15.75" customHeight="1" x14ac:dyDescent="0.25">
      <c r="A240" s="301"/>
      <c r="B240" s="296"/>
      <c r="C240" s="296"/>
      <c r="D240" s="296"/>
      <c r="E240" s="451"/>
      <c r="F240" s="451"/>
      <c r="G240" s="296"/>
      <c r="H240" s="300"/>
      <c r="I240" s="301"/>
      <c r="J240" s="296"/>
      <c r="K240" s="296"/>
      <c r="L240" s="296"/>
      <c r="M240" s="296"/>
      <c r="N240" s="296"/>
      <c r="O240" s="296"/>
      <c r="P240" s="296"/>
      <c r="Q240" s="296"/>
      <c r="R240" s="296"/>
      <c r="S240" s="296"/>
      <c r="T240" s="296"/>
      <c r="U240" s="296"/>
      <c r="V240" s="296"/>
      <c r="W240" s="296"/>
      <c r="X240" s="296"/>
      <c r="Y240" s="296"/>
      <c r="Z240" s="296"/>
    </row>
    <row r="241" spans="1:26" ht="15.75" customHeight="1" x14ac:dyDescent="0.25">
      <c r="A241" s="301"/>
      <c r="B241" s="296"/>
      <c r="C241" s="296"/>
      <c r="D241" s="296"/>
      <c r="E241" s="451"/>
      <c r="F241" s="451"/>
      <c r="G241" s="296"/>
      <c r="H241" s="300"/>
      <c r="I241" s="301"/>
      <c r="J241" s="296"/>
      <c r="K241" s="296"/>
      <c r="L241" s="296"/>
      <c r="M241" s="296"/>
      <c r="N241" s="296"/>
      <c r="O241" s="296"/>
      <c r="P241" s="296"/>
      <c r="Q241" s="296"/>
      <c r="R241" s="296"/>
      <c r="S241" s="296"/>
      <c r="T241" s="296"/>
      <c r="U241" s="296"/>
      <c r="V241" s="296"/>
      <c r="W241" s="296"/>
      <c r="X241" s="296"/>
      <c r="Y241" s="296"/>
      <c r="Z241" s="296"/>
    </row>
    <row r="242" spans="1:26" ht="15.75" customHeight="1" x14ac:dyDescent="0.25">
      <c r="A242" s="301"/>
      <c r="B242" s="296"/>
      <c r="C242" s="296"/>
      <c r="D242" s="296"/>
      <c r="E242" s="451"/>
      <c r="F242" s="451"/>
      <c r="G242" s="296"/>
      <c r="H242" s="300"/>
      <c r="I242" s="301"/>
      <c r="J242" s="296"/>
      <c r="K242" s="296"/>
      <c r="L242" s="296"/>
      <c r="M242" s="296"/>
      <c r="N242" s="296"/>
      <c r="O242" s="296"/>
      <c r="P242" s="296"/>
      <c r="Q242" s="296"/>
      <c r="R242" s="296"/>
      <c r="S242" s="296"/>
      <c r="T242" s="296"/>
      <c r="U242" s="296"/>
      <c r="V242" s="296"/>
      <c r="W242" s="296"/>
      <c r="X242" s="296"/>
      <c r="Y242" s="296"/>
      <c r="Z242" s="296"/>
    </row>
    <row r="243" spans="1:26" ht="15.75" customHeight="1" x14ac:dyDescent="0.25">
      <c r="A243" s="301"/>
      <c r="B243" s="296"/>
      <c r="C243" s="296"/>
      <c r="D243" s="296"/>
      <c r="E243" s="451"/>
      <c r="F243" s="451"/>
      <c r="G243" s="296"/>
      <c r="H243" s="300"/>
      <c r="I243" s="301"/>
      <c r="J243" s="296"/>
      <c r="K243" s="296"/>
      <c r="L243" s="296"/>
      <c r="M243" s="296"/>
      <c r="N243" s="296"/>
      <c r="O243" s="296"/>
      <c r="P243" s="296"/>
      <c r="Q243" s="296"/>
      <c r="R243" s="296"/>
      <c r="S243" s="296"/>
      <c r="T243" s="296"/>
      <c r="U243" s="296"/>
      <c r="V243" s="296"/>
      <c r="W243" s="296"/>
      <c r="X243" s="296"/>
      <c r="Y243" s="296"/>
      <c r="Z243" s="296"/>
    </row>
    <row r="244" spans="1:26" ht="15.75" customHeight="1" x14ac:dyDescent="0.25">
      <c r="A244" s="301"/>
      <c r="B244" s="296"/>
      <c r="C244" s="296"/>
      <c r="D244" s="296"/>
      <c r="E244" s="451"/>
      <c r="F244" s="451"/>
      <c r="G244" s="296"/>
      <c r="H244" s="300"/>
      <c r="I244" s="301"/>
      <c r="J244" s="296"/>
      <c r="K244" s="296"/>
      <c r="L244" s="296"/>
      <c r="M244" s="296"/>
      <c r="N244" s="296"/>
      <c r="O244" s="296"/>
      <c r="P244" s="296"/>
      <c r="Q244" s="296"/>
      <c r="R244" s="296"/>
      <c r="S244" s="296"/>
      <c r="T244" s="296"/>
      <c r="U244" s="296"/>
      <c r="V244" s="296"/>
      <c r="W244" s="296"/>
      <c r="X244" s="296"/>
      <c r="Y244" s="296"/>
      <c r="Z244" s="296"/>
    </row>
    <row r="245" spans="1:26" ht="15.75" customHeight="1" x14ac:dyDescent="0.25">
      <c r="A245" s="301"/>
      <c r="B245" s="296"/>
      <c r="C245" s="296"/>
      <c r="D245" s="296"/>
      <c r="E245" s="451"/>
      <c r="F245" s="451"/>
      <c r="G245" s="296"/>
      <c r="H245" s="300"/>
      <c r="I245" s="301"/>
      <c r="J245" s="296"/>
      <c r="K245" s="296"/>
      <c r="L245" s="296"/>
      <c r="M245" s="296"/>
      <c r="N245" s="296"/>
      <c r="O245" s="296"/>
      <c r="P245" s="296"/>
      <c r="Q245" s="296"/>
      <c r="R245" s="296"/>
      <c r="S245" s="296"/>
      <c r="T245" s="296"/>
      <c r="U245" s="296"/>
      <c r="V245" s="296"/>
      <c r="W245" s="296"/>
      <c r="X245" s="296"/>
      <c r="Y245" s="296"/>
      <c r="Z245" s="296"/>
    </row>
    <row r="246" spans="1:26" ht="15.75" customHeight="1" x14ac:dyDescent="0.25">
      <c r="A246" s="301"/>
      <c r="B246" s="296"/>
      <c r="C246" s="296"/>
      <c r="D246" s="296"/>
      <c r="E246" s="451"/>
      <c r="F246" s="451"/>
      <c r="G246" s="296"/>
      <c r="H246" s="300"/>
      <c r="I246" s="301"/>
      <c r="J246" s="296"/>
      <c r="K246" s="296"/>
      <c r="L246" s="296"/>
      <c r="M246" s="296"/>
      <c r="N246" s="296"/>
      <c r="O246" s="296"/>
      <c r="P246" s="296"/>
      <c r="Q246" s="296"/>
      <c r="R246" s="296"/>
      <c r="S246" s="296"/>
      <c r="T246" s="296"/>
      <c r="U246" s="296"/>
      <c r="V246" s="296"/>
      <c r="W246" s="296"/>
      <c r="X246" s="296"/>
      <c r="Y246" s="296"/>
      <c r="Z246" s="296"/>
    </row>
    <row r="247" spans="1:26" ht="15.75" customHeight="1" x14ac:dyDescent="0.25">
      <c r="H247" s="262"/>
    </row>
    <row r="248" spans="1:26" ht="15.75" customHeight="1" x14ac:dyDescent="0.25">
      <c r="H248" s="262"/>
    </row>
    <row r="249" spans="1:26" ht="15.75" customHeight="1" x14ac:dyDescent="0.25">
      <c r="H249" s="262"/>
    </row>
    <row r="250" spans="1:26" ht="15.75" customHeight="1" x14ac:dyDescent="0.25">
      <c r="H250" s="262"/>
    </row>
    <row r="251" spans="1:26" ht="15.75" customHeight="1" x14ac:dyDescent="0.25">
      <c r="H251" s="262"/>
    </row>
    <row r="252" spans="1:26" ht="15.75" customHeight="1" x14ac:dyDescent="0.25">
      <c r="H252" s="262"/>
    </row>
    <row r="253" spans="1:26" ht="15.75" customHeight="1" x14ac:dyDescent="0.25">
      <c r="H253" s="262"/>
    </row>
    <row r="254" spans="1:26" ht="15.75" customHeight="1" x14ac:dyDescent="0.25">
      <c r="H254" s="262"/>
    </row>
    <row r="255" spans="1:26" ht="15.75" customHeight="1" x14ac:dyDescent="0.25">
      <c r="H255" s="262"/>
    </row>
    <row r="256" spans="1:26"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row r="1001" spans="8:8" ht="15.75" customHeight="1" x14ac:dyDescent="0.25">
      <c r="H1001" s="262"/>
    </row>
    <row r="1002" spans="8:8" ht="15.75" customHeight="1" x14ac:dyDescent="0.25">
      <c r="H1002" s="262"/>
    </row>
    <row r="1003" spans="8:8" ht="15.75" customHeight="1" x14ac:dyDescent="0.25">
      <c r="H1003" s="262"/>
    </row>
    <row r="1004" spans="8:8" ht="15.75" customHeight="1" x14ac:dyDescent="0.25">
      <c r="H1004" s="262"/>
    </row>
    <row r="1005" spans="8:8" ht="15.75" customHeight="1" x14ac:dyDescent="0.25">
      <c r="H1005" s="262"/>
    </row>
    <row r="1006" spans="8:8" ht="15.75" customHeight="1" x14ac:dyDescent="0.25">
      <c r="H1006" s="262"/>
    </row>
    <row r="1007" spans="8:8" ht="15.75" customHeight="1" x14ac:dyDescent="0.25">
      <c r="H1007" s="262"/>
    </row>
    <row r="1008" spans="8:8" ht="15.75" customHeight="1" x14ac:dyDescent="0.25">
      <c r="H1008" s="262"/>
    </row>
    <row r="1009" spans="8:8" ht="15.75" customHeight="1" x14ac:dyDescent="0.25">
      <c r="H1009" s="262"/>
    </row>
  </sheetData>
  <hyperlinks>
    <hyperlink ref="J2" location="'TỔNG HỢP'!A1" display="MỤC LỤC" xr:uid="{00000000-0004-0000-4A00-000000000000}"/>
  </hyperlinks>
  <pageMargins left="0.7" right="0.7" top="0.75" bottom="0.75" header="0" footer="0"/>
  <pageSetup paperSize="9" fitToWidth="0" fitToHeight="0"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Hội nghị, khánh thành</v>
      </c>
      <c r="C3" s="307" t="s">
        <v>208</v>
      </c>
      <c r="D3" s="280" t="str">
        <f>VLOOKUP(C3,'TỔNG HỢP'!$C$4:$P$84,3,0)</f>
        <v>(theo chính sách chung TCT)</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4B00-000000000000}"/>
  </hyperlinks>
  <pageMargins left="0.7" right="0.7" top="0.75" bottom="0.75" header="0" footer="0"/>
  <pageSetup paperSize="9" fitToWidth="0" fitToHeight="0" orientation="landscape"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Z1000"/>
  <sheetViews>
    <sheetView workbookViewId="0">
      <selection activeCell="J2" sqref="J2"/>
    </sheetView>
  </sheetViews>
  <sheetFormatPr defaultColWidth="14" defaultRowHeight="15" customHeight="1" x14ac:dyDescent="0.25"/>
  <cols>
    <col min="1" max="1" width="5.5703125" customWidth="1"/>
    <col min="2" max="2" width="35.28515625" customWidth="1"/>
    <col min="3" max="3" width="14" customWidth="1"/>
    <col min="4" max="4" width="19.140625" customWidth="1"/>
    <col min="5" max="5" width="14.85546875" customWidth="1"/>
    <col min="6" max="6" width="21.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F1" s="623"/>
      <c r="H1" s="262"/>
    </row>
    <row r="2" spans="1:26" ht="31.5" x14ac:dyDescent="0.25">
      <c r="A2" s="246" t="s">
        <v>281</v>
      </c>
      <c r="B2" s="246" t="s">
        <v>282</v>
      </c>
      <c r="C2" s="247" t="s">
        <v>283</v>
      </c>
      <c r="D2" s="248" t="s">
        <v>417</v>
      </c>
      <c r="E2" s="249" t="s">
        <v>418</v>
      </c>
      <c r="F2" s="266" t="s">
        <v>286</v>
      </c>
      <c r="G2" s="250" t="s">
        <v>422</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
        <v>209</v>
      </c>
      <c r="C3" s="307" t="s">
        <v>210</v>
      </c>
      <c r="D3" s="280">
        <f>VLOOKUP(C3,'TỔNG HỢP'!$C$4:$P$84,3,0)</f>
        <v>420000000</v>
      </c>
      <c r="E3" s="281"/>
      <c r="F3" s="456">
        <f>SUM(F4:F889)</f>
        <v>0</v>
      </c>
      <c r="G3" s="280">
        <f>D3-F3</f>
        <v>420000000</v>
      </c>
      <c r="H3" s="282"/>
      <c r="I3" s="281"/>
      <c r="J3" s="283"/>
      <c r="K3" s="283"/>
      <c r="L3" s="283"/>
      <c r="M3" s="283"/>
      <c r="N3" s="283"/>
      <c r="O3" s="283"/>
      <c r="P3" s="283"/>
      <c r="Q3" s="283"/>
      <c r="R3" s="283"/>
      <c r="S3" s="283"/>
      <c r="T3" s="283"/>
      <c r="U3" s="283"/>
      <c r="V3" s="283"/>
      <c r="W3" s="283"/>
      <c r="X3" s="283"/>
      <c r="Y3" s="283"/>
      <c r="Z3" s="283"/>
    </row>
    <row r="4" spans="1:26" ht="16.5" x14ac:dyDescent="0.25">
      <c r="A4" s="624"/>
      <c r="B4" s="625"/>
      <c r="C4" s="626"/>
      <c r="D4" s="627"/>
      <c r="E4" s="625"/>
      <c r="F4" s="628"/>
      <c r="G4" s="243"/>
      <c r="H4" s="245"/>
      <c r="I4" s="243"/>
      <c r="J4" s="243"/>
      <c r="K4" s="243"/>
      <c r="L4" s="243"/>
      <c r="M4" s="243"/>
      <c r="N4" s="243"/>
      <c r="O4" s="243"/>
      <c r="P4" s="243"/>
      <c r="Q4" s="243"/>
      <c r="R4" s="243"/>
      <c r="S4" s="243"/>
      <c r="T4" s="243"/>
      <c r="U4" s="243"/>
      <c r="V4" s="243"/>
      <c r="W4" s="243"/>
      <c r="X4" s="243"/>
      <c r="Y4" s="243"/>
      <c r="Z4" s="243"/>
    </row>
    <row r="5" spans="1:26" ht="16.5" x14ac:dyDescent="0.25">
      <c r="A5" s="624"/>
      <c r="B5" s="243"/>
      <c r="C5" s="629"/>
      <c r="D5" s="627"/>
      <c r="E5" s="625"/>
      <c r="F5" s="628"/>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630"/>
      <c r="G6" s="243"/>
      <c r="H6" s="245"/>
      <c r="I6" s="243"/>
      <c r="J6" s="243"/>
      <c r="K6" s="243"/>
      <c r="L6" s="243"/>
      <c r="M6" s="243"/>
      <c r="N6" s="243"/>
      <c r="O6" s="243"/>
      <c r="P6" s="243"/>
      <c r="Q6" s="243"/>
      <c r="R6" s="243"/>
      <c r="S6" s="243"/>
      <c r="T6" s="243"/>
      <c r="U6" s="243"/>
      <c r="V6" s="243"/>
      <c r="W6" s="243"/>
      <c r="X6" s="243"/>
      <c r="Y6" s="243"/>
      <c r="Z6" s="243"/>
    </row>
    <row r="7" spans="1:26" ht="16.5" x14ac:dyDescent="0.25">
      <c r="A7" s="624"/>
      <c r="B7" s="625"/>
      <c r="C7" s="626"/>
      <c r="D7" s="627"/>
      <c r="E7" s="625"/>
      <c r="F7" s="628"/>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630"/>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630"/>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630"/>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630"/>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630"/>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630"/>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630"/>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630"/>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630"/>
      <c r="F16" s="630"/>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625" t="s">
        <v>1482</v>
      </c>
      <c r="C17" s="626"/>
      <c r="D17" s="627"/>
      <c r="E17" s="628">
        <v>787736186</v>
      </c>
      <c r="F17" s="628"/>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t="s">
        <v>1483</v>
      </c>
      <c r="C18" s="629"/>
      <c r="D18" s="627"/>
      <c r="E18" s="628"/>
      <c r="F18" s="628"/>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t="s">
        <v>1484</v>
      </c>
      <c r="C19" s="260"/>
      <c r="D19" s="244"/>
      <c r="E19" s="630"/>
      <c r="F19" s="630"/>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625" t="s">
        <v>1485</v>
      </c>
      <c r="C20" s="626"/>
      <c r="D20" s="627"/>
      <c r="E20" s="628">
        <v>63534000</v>
      </c>
      <c r="F20" s="628"/>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630"/>
      <c r="F21" s="630"/>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630"/>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F23" s="623"/>
      <c r="H23" s="262"/>
    </row>
    <row r="24" spans="1:26" ht="15.75" customHeight="1" x14ac:dyDescent="0.25">
      <c r="F24" s="623"/>
      <c r="H24" s="262"/>
    </row>
    <row r="25" spans="1:26" ht="15.75" customHeight="1" x14ac:dyDescent="0.25">
      <c r="F25" s="623"/>
      <c r="H25" s="262"/>
    </row>
    <row r="26" spans="1:26" ht="15.75" customHeight="1" x14ac:dyDescent="0.25">
      <c r="F26" s="623"/>
      <c r="H26" s="262"/>
    </row>
    <row r="27" spans="1:26" ht="15.75" customHeight="1" x14ac:dyDescent="0.25">
      <c r="F27" s="623"/>
      <c r="H27" s="262"/>
    </row>
    <row r="28" spans="1:26" ht="15.75" customHeight="1" x14ac:dyDescent="0.25">
      <c r="F28" s="623"/>
      <c r="H28" s="262"/>
    </row>
    <row r="29" spans="1:26" ht="15.75" customHeight="1" x14ac:dyDescent="0.25">
      <c r="F29" s="623"/>
      <c r="H29" s="262"/>
    </row>
    <row r="30" spans="1:26" ht="15.75" customHeight="1" x14ac:dyDescent="0.25">
      <c r="F30" s="623"/>
      <c r="H30" s="262"/>
    </row>
    <row r="31" spans="1:26" ht="15.75" customHeight="1" x14ac:dyDescent="0.25">
      <c r="F31" s="623"/>
      <c r="H31" s="262"/>
    </row>
    <row r="32" spans="1:26" ht="15.75" customHeight="1" x14ac:dyDescent="0.25">
      <c r="F32" s="623"/>
      <c r="H32" s="262"/>
    </row>
    <row r="33" spans="6:8" ht="15.75" customHeight="1" x14ac:dyDescent="0.25">
      <c r="F33" s="623"/>
      <c r="H33" s="262"/>
    </row>
    <row r="34" spans="6:8" ht="15.75" customHeight="1" x14ac:dyDescent="0.25">
      <c r="F34" s="623"/>
      <c r="H34" s="262"/>
    </row>
    <row r="35" spans="6:8" ht="15.75" customHeight="1" x14ac:dyDescent="0.25">
      <c r="F35" s="623"/>
      <c r="H35" s="262"/>
    </row>
    <row r="36" spans="6:8" ht="15.75" customHeight="1" x14ac:dyDescent="0.25">
      <c r="F36" s="623"/>
      <c r="H36" s="262"/>
    </row>
    <row r="37" spans="6:8" ht="15.75" customHeight="1" x14ac:dyDescent="0.25">
      <c r="F37" s="623"/>
      <c r="H37" s="262"/>
    </row>
    <row r="38" spans="6:8" ht="15.75" customHeight="1" x14ac:dyDescent="0.25">
      <c r="F38" s="623"/>
      <c r="H38" s="262"/>
    </row>
    <row r="39" spans="6:8" ht="15.75" customHeight="1" x14ac:dyDescent="0.25">
      <c r="F39" s="623"/>
      <c r="H39" s="262"/>
    </row>
    <row r="40" spans="6:8" ht="15.75" customHeight="1" x14ac:dyDescent="0.25">
      <c r="F40" s="623"/>
      <c r="H40" s="262"/>
    </row>
    <row r="41" spans="6:8" ht="15.75" customHeight="1" x14ac:dyDescent="0.25">
      <c r="F41" s="623"/>
      <c r="H41" s="262"/>
    </row>
    <row r="42" spans="6:8" ht="15.75" customHeight="1" x14ac:dyDescent="0.25">
      <c r="F42" s="623"/>
      <c r="H42" s="262"/>
    </row>
    <row r="43" spans="6:8" ht="15.75" customHeight="1" x14ac:dyDescent="0.25">
      <c r="F43" s="623"/>
      <c r="H43" s="262"/>
    </row>
    <row r="44" spans="6:8" ht="15.75" customHeight="1" x14ac:dyDescent="0.25">
      <c r="F44" s="623"/>
      <c r="H44" s="262"/>
    </row>
    <row r="45" spans="6:8" ht="15.75" customHeight="1" x14ac:dyDescent="0.25">
      <c r="F45" s="623"/>
      <c r="H45" s="262"/>
    </row>
    <row r="46" spans="6:8" ht="15.75" customHeight="1" x14ac:dyDescent="0.25">
      <c r="F46" s="623"/>
      <c r="H46" s="262"/>
    </row>
    <row r="47" spans="6:8" ht="15.75" customHeight="1" x14ac:dyDescent="0.25">
      <c r="F47" s="623"/>
      <c r="H47" s="262"/>
    </row>
    <row r="48" spans="6:8" ht="15.75" customHeight="1" x14ac:dyDescent="0.25">
      <c r="F48" s="623"/>
      <c r="H48" s="262"/>
    </row>
    <row r="49" spans="6:8" ht="15.75" customHeight="1" x14ac:dyDescent="0.25">
      <c r="F49" s="623"/>
      <c r="H49" s="262"/>
    </row>
    <row r="50" spans="6:8" ht="15.75" customHeight="1" x14ac:dyDescent="0.25">
      <c r="F50" s="623"/>
      <c r="H50" s="262"/>
    </row>
    <row r="51" spans="6:8" ht="15.75" customHeight="1" x14ac:dyDescent="0.25">
      <c r="F51" s="623"/>
      <c r="H51" s="262"/>
    </row>
    <row r="52" spans="6:8" ht="15.75" customHeight="1" x14ac:dyDescent="0.25">
      <c r="F52" s="623"/>
      <c r="H52" s="262"/>
    </row>
    <row r="53" spans="6:8" ht="15.75" customHeight="1" x14ac:dyDescent="0.25">
      <c r="F53" s="623"/>
      <c r="H53" s="262"/>
    </row>
    <row r="54" spans="6:8" ht="15.75" customHeight="1" x14ac:dyDescent="0.25">
      <c r="F54" s="623"/>
      <c r="H54" s="262"/>
    </row>
    <row r="55" spans="6:8" ht="15.75" customHeight="1" x14ac:dyDescent="0.25">
      <c r="F55" s="623"/>
      <c r="H55" s="262"/>
    </row>
    <row r="56" spans="6:8" ht="15.75" customHeight="1" x14ac:dyDescent="0.25">
      <c r="F56" s="623"/>
      <c r="H56" s="262"/>
    </row>
    <row r="57" spans="6:8" ht="15.75" customHeight="1" x14ac:dyDescent="0.25">
      <c r="F57" s="623"/>
      <c r="H57" s="262"/>
    </row>
    <row r="58" spans="6:8" ht="15.75" customHeight="1" x14ac:dyDescent="0.25">
      <c r="F58" s="623"/>
      <c r="H58" s="262"/>
    </row>
    <row r="59" spans="6:8" ht="15.75" customHeight="1" x14ac:dyDescent="0.25">
      <c r="F59" s="623"/>
      <c r="H59" s="262"/>
    </row>
    <row r="60" spans="6:8" ht="15.75" customHeight="1" x14ac:dyDescent="0.25">
      <c r="F60" s="623"/>
      <c r="H60" s="262"/>
    </row>
    <row r="61" spans="6:8" ht="15.75" customHeight="1" x14ac:dyDescent="0.25">
      <c r="F61" s="623"/>
      <c r="H61" s="262"/>
    </row>
    <row r="62" spans="6:8" ht="15.75" customHeight="1" x14ac:dyDescent="0.25">
      <c r="F62" s="623"/>
      <c r="H62" s="262"/>
    </row>
    <row r="63" spans="6:8" ht="15.75" customHeight="1" x14ac:dyDescent="0.25">
      <c r="F63" s="623"/>
      <c r="H63" s="262"/>
    </row>
    <row r="64" spans="6:8" ht="15.75" customHeight="1" x14ac:dyDescent="0.25">
      <c r="F64" s="623"/>
      <c r="H64" s="262"/>
    </row>
    <row r="65" spans="6:8" ht="15.75" customHeight="1" x14ac:dyDescent="0.25">
      <c r="F65" s="623"/>
      <c r="H65" s="262"/>
    </row>
    <row r="66" spans="6:8" ht="15.75" customHeight="1" x14ac:dyDescent="0.25">
      <c r="F66" s="623"/>
      <c r="H66" s="262"/>
    </row>
    <row r="67" spans="6:8" ht="15.75" customHeight="1" x14ac:dyDescent="0.25">
      <c r="F67" s="623"/>
      <c r="H67" s="262"/>
    </row>
    <row r="68" spans="6:8" ht="15.75" customHeight="1" x14ac:dyDescent="0.25">
      <c r="F68" s="623"/>
      <c r="H68" s="262"/>
    </row>
    <row r="69" spans="6:8" ht="15.75" customHeight="1" x14ac:dyDescent="0.25">
      <c r="F69" s="623"/>
      <c r="H69" s="262"/>
    </row>
    <row r="70" spans="6:8" ht="15.75" customHeight="1" x14ac:dyDescent="0.25">
      <c r="F70" s="623"/>
      <c r="H70" s="262"/>
    </row>
    <row r="71" spans="6:8" ht="15.75" customHeight="1" x14ac:dyDescent="0.25">
      <c r="F71" s="623"/>
      <c r="H71" s="262"/>
    </row>
    <row r="72" spans="6:8" ht="15.75" customHeight="1" x14ac:dyDescent="0.25">
      <c r="F72" s="623"/>
      <c r="H72" s="262"/>
    </row>
    <row r="73" spans="6:8" ht="15.75" customHeight="1" x14ac:dyDescent="0.25">
      <c r="F73" s="623"/>
      <c r="H73" s="262"/>
    </row>
    <row r="74" spans="6:8" ht="15.75" customHeight="1" x14ac:dyDescent="0.25">
      <c r="F74" s="623"/>
      <c r="H74" s="262"/>
    </row>
    <row r="75" spans="6:8" ht="15.75" customHeight="1" x14ac:dyDescent="0.25">
      <c r="F75" s="623"/>
      <c r="H75" s="262"/>
    </row>
    <row r="76" spans="6:8" ht="15.75" customHeight="1" x14ac:dyDescent="0.25">
      <c r="F76" s="623"/>
      <c r="H76" s="262"/>
    </row>
    <row r="77" spans="6:8" ht="15.75" customHeight="1" x14ac:dyDescent="0.25">
      <c r="F77" s="623"/>
      <c r="H77" s="262"/>
    </row>
    <row r="78" spans="6:8" ht="15.75" customHeight="1" x14ac:dyDescent="0.25">
      <c r="F78" s="623"/>
      <c r="H78" s="262"/>
    </row>
    <row r="79" spans="6:8" ht="15.75" customHeight="1" x14ac:dyDescent="0.25">
      <c r="F79" s="623"/>
      <c r="H79" s="262"/>
    </row>
    <row r="80" spans="6:8" ht="15.75" customHeight="1" x14ac:dyDescent="0.25">
      <c r="F80" s="623"/>
      <c r="H80" s="262"/>
    </row>
    <row r="81" spans="6:8" ht="15.75" customHeight="1" x14ac:dyDescent="0.25">
      <c r="F81" s="623"/>
      <c r="H81" s="262"/>
    </row>
    <row r="82" spans="6:8" ht="15.75" customHeight="1" x14ac:dyDescent="0.25">
      <c r="F82" s="623"/>
      <c r="H82" s="262"/>
    </row>
    <row r="83" spans="6:8" ht="15.75" customHeight="1" x14ac:dyDescent="0.25">
      <c r="F83" s="623"/>
      <c r="H83" s="262"/>
    </row>
    <row r="84" spans="6:8" ht="15.75" customHeight="1" x14ac:dyDescent="0.25">
      <c r="F84" s="623"/>
      <c r="H84" s="262"/>
    </row>
    <row r="85" spans="6:8" ht="15.75" customHeight="1" x14ac:dyDescent="0.25">
      <c r="F85" s="623"/>
      <c r="H85" s="262"/>
    </row>
    <row r="86" spans="6:8" ht="15.75" customHeight="1" x14ac:dyDescent="0.25">
      <c r="F86" s="623"/>
      <c r="H86" s="262"/>
    </row>
    <row r="87" spans="6:8" ht="15.75" customHeight="1" x14ac:dyDescent="0.25">
      <c r="F87" s="623"/>
      <c r="H87" s="262"/>
    </row>
    <row r="88" spans="6:8" ht="15.75" customHeight="1" x14ac:dyDescent="0.25">
      <c r="F88" s="623"/>
      <c r="H88" s="262"/>
    </row>
    <row r="89" spans="6:8" ht="15.75" customHeight="1" x14ac:dyDescent="0.25">
      <c r="F89" s="623"/>
      <c r="H89" s="262"/>
    </row>
    <row r="90" spans="6:8" ht="15.75" customHeight="1" x14ac:dyDescent="0.25">
      <c r="F90" s="623"/>
      <c r="H90" s="262"/>
    </row>
    <row r="91" spans="6:8" ht="15.75" customHeight="1" x14ac:dyDescent="0.25">
      <c r="F91" s="623"/>
      <c r="H91" s="262"/>
    </row>
    <row r="92" spans="6:8" ht="15.75" customHeight="1" x14ac:dyDescent="0.25">
      <c r="F92" s="623"/>
      <c r="H92" s="262"/>
    </row>
    <row r="93" spans="6:8" ht="15.75" customHeight="1" x14ac:dyDescent="0.25">
      <c r="F93" s="623"/>
      <c r="H93" s="262"/>
    </row>
    <row r="94" spans="6:8" ht="15.75" customHeight="1" x14ac:dyDescent="0.25">
      <c r="F94" s="623"/>
      <c r="H94" s="262"/>
    </row>
    <row r="95" spans="6:8" ht="15.75" customHeight="1" x14ac:dyDescent="0.25">
      <c r="F95" s="623"/>
      <c r="H95" s="262"/>
    </row>
    <row r="96" spans="6:8" ht="15.75" customHeight="1" x14ac:dyDescent="0.25">
      <c r="F96" s="623"/>
      <c r="H96" s="262"/>
    </row>
    <row r="97" spans="6:8" ht="15.75" customHeight="1" x14ac:dyDescent="0.25">
      <c r="F97" s="623"/>
      <c r="H97" s="262"/>
    </row>
    <row r="98" spans="6:8" ht="15.75" customHeight="1" x14ac:dyDescent="0.25">
      <c r="F98" s="623"/>
      <c r="H98" s="262"/>
    </row>
    <row r="99" spans="6:8" ht="15.75" customHeight="1" x14ac:dyDescent="0.25">
      <c r="F99" s="623"/>
      <c r="H99" s="262"/>
    </row>
    <row r="100" spans="6:8" ht="15.75" customHeight="1" x14ac:dyDescent="0.25">
      <c r="F100" s="623"/>
      <c r="H100" s="262"/>
    </row>
    <row r="101" spans="6:8" ht="15.75" customHeight="1" x14ac:dyDescent="0.25">
      <c r="F101" s="623"/>
      <c r="H101" s="262"/>
    </row>
    <row r="102" spans="6:8" ht="15.75" customHeight="1" x14ac:dyDescent="0.25">
      <c r="F102" s="623"/>
      <c r="H102" s="262"/>
    </row>
    <row r="103" spans="6:8" ht="15.75" customHeight="1" x14ac:dyDescent="0.25">
      <c r="F103" s="623"/>
      <c r="H103" s="262"/>
    </row>
    <row r="104" spans="6:8" ht="15.75" customHeight="1" x14ac:dyDescent="0.25">
      <c r="F104" s="623"/>
      <c r="H104" s="262"/>
    </row>
    <row r="105" spans="6:8" ht="15.75" customHeight="1" x14ac:dyDescent="0.25">
      <c r="F105" s="623"/>
      <c r="H105" s="262"/>
    </row>
    <row r="106" spans="6:8" ht="15.75" customHeight="1" x14ac:dyDescent="0.25">
      <c r="F106" s="623"/>
      <c r="H106" s="262"/>
    </row>
    <row r="107" spans="6:8" ht="15.75" customHeight="1" x14ac:dyDescent="0.25">
      <c r="F107" s="623"/>
      <c r="H107" s="262"/>
    </row>
    <row r="108" spans="6:8" ht="15.75" customHeight="1" x14ac:dyDescent="0.25">
      <c r="F108" s="623"/>
      <c r="H108" s="262"/>
    </row>
    <row r="109" spans="6:8" ht="15.75" customHeight="1" x14ac:dyDescent="0.25">
      <c r="F109" s="623"/>
      <c r="H109" s="262"/>
    </row>
    <row r="110" spans="6:8" ht="15.75" customHeight="1" x14ac:dyDescent="0.25">
      <c r="F110" s="623"/>
      <c r="H110" s="262"/>
    </row>
    <row r="111" spans="6:8" ht="15.75" customHeight="1" x14ac:dyDescent="0.25">
      <c r="F111" s="623"/>
      <c r="H111" s="262"/>
    </row>
    <row r="112" spans="6:8" ht="15.75" customHeight="1" x14ac:dyDescent="0.25">
      <c r="F112" s="623"/>
      <c r="H112" s="262"/>
    </row>
    <row r="113" spans="6:8" ht="15.75" customHeight="1" x14ac:dyDescent="0.25">
      <c r="F113" s="623"/>
      <c r="H113" s="262"/>
    </row>
    <row r="114" spans="6:8" ht="15.75" customHeight="1" x14ac:dyDescent="0.25">
      <c r="F114" s="623"/>
      <c r="H114" s="262"/>
    </row>
    <row r="115" spans="6:8" ht="15.75" customHeight="1" x14ac:dyDescent="0.25">
      <c r="F115" s="623"/>
      <c r="H115" s="262"/>
    </row>
    <row r="116" spans="6:8" ht="15.75" customHeight="1" x14ac:dyDescent="0.25">
      <c r="F116" s="623"/>
      <c r="H116" s="262"/>
    </row>
    <row r="117" spans="6:8" ht="15.75" customHeight="1" x14ac:dyDescent="0.25">
      <c r="F117" s="623"/>
      <c r="H117" s="262"/>
    </row>
    <row r="118" spans="6:8" ht="15.75" customHeight="1" x14ac:dyDescent="0.25">
      <c r="F118" s="623"/>
      <c r="H118" s="262"/>
    </row>
    <row r="119" spans="6:8" ht="15.75" customHeight="1" x14ac:dyDescent="0.25">
      <c r="F119" s="623"/>
      <c r="H119" s="262"/>
    </row>
    <row r="120" spans="6:8" ht="15.75" customHeight="1" x14ac:dyDescent="0.25">
      <c r="F120" s="623"/>
      <c r="H120" s="262"/>
    </row>
    <row r="121" spans="6:8" ht="15.75" customHeight="1" x14ac:dyDescent="0.25">
      <c r="F121" s="623"/>
      <c r="H121" s="262"/>
    </row>
    <row r="122" spans="6:8" ht="15.75" customHeight="1" x14ac:dyDescent="0.25">
      <c r="F122" s="623"/>
      <c r="H122" s="262"/>
    </row>
    <row r="123" spans="6:8" ht="15.75" customHeight="1" x14ac:dyDescent="0.25">
      <c r="F123" s="623"/>
      <c r="H123" s="262"/>
    </row>
    <row r="124" spans="6:8" ht="15.75" customHeight="1" x14ac:dyDescent="0.25">
      <c r="F124" s="623"/>
      <c r="H124" s="262"/>
    </row>
    <row r="125" spans="6:8" ht="15.75" customHeight="1" x14ac:dyDescent="0.25">
      <c r="F125" s="623"/>
      <c r="H125" s="262"/>
    </row>
    <row r="126" spans="6:8" ht="15.75" customHeight="1" x14ac:dyDescent="0.25">
      <c r="F126" s="623"/>
      <c r="H126" s="262"/>
    </row>
    <row r="127" spans="6:8" ht="15.75" customHeight="1" x14ac:dyDescent="0.25">
      <c r="F127" s="623"/>
      <c r="H127" s="262"/>
    </row>
    <row r="128" spans="6:8" ht="15.75" customHeight="1" x14ac:dyDescent="0.25">
      <c r="F128" s="623"/>
      <c r="H128" s="262"/>
    </row>
    <row r="129" spans="6:8" ht="15.75" customHeight="1" x14ac:dyDescent="0.25">
      <c r="F129" s="623"/>
      <c r="H129" s="262"/>
    </row>
    <row r="130" spans="6:8" ht="15.75" customHeight="1" x14ac:dyDescent="0.25">
      <c r="F130" s="623"/>
      <c r="H130" s="262"/>
    </row>
    <row r="131" spans="6:8" ht="15.75" customHeight="1" x14ac:dyDescent="0.25">
      <c r="F131" s="623"/>
      <c r="H131" s="262"/>
    </row>
    <row r="132" spans="6:8" ht="15.75" customHeight="1" x14ac:dyDescent="0.25">
      <c r="F132" s="623"/>
      <c r="H132" s="262"/>
    </row>
    <row r="133" spans="6:8" ht="15.75" customHeight="1" x14ac:dyDescent="0.25">
      <c r="F133" s="623"/>
      <c r="H133" s="262"/>
    </row>
    <row r="134" spans="6:8" ht="15.75" customHeight="1" x14ac:dyDescent="0.25">
      <c r="F134" s="623"/>
      <c r="H134" s="262"/>
    </row>
    <row r="135" spans="6:8" ht="15.75" customHeight="1" x14ac:dyDescent="0.25">
      <c r="F135" s="623"/>
      <c r="H135" s="262"/>
    </row>
    <row r="136" spans="6:8" ht="15.75" customHeight="1" x14ac:dyDescent="0.25">
      <c r="F136" s="623"/>
      <c r="H136" s="262"/>
    </row>
    <row r="137" spans="6:8" ht="15.75" customHeight="1" x14ac:dyDescent="0.25">
      <c r="F137" s="623"/>
      <c r="H137" s="262"/>
    </row>
    <row r="138" spans="6:8" ht="15.75" customHeight="1" x14ac:dyDescent="0.25">
      <c r="F138" s="623"/>
      <c r="H138" s="262"/>
    </row>
    <row r="139" spans="6:8" ht="15.75" customHeight="1" x14ac:dyDescent="0.25">
      <c r="F139" s="623"/>
      <c r="H139" s="262"/>
    </row>
    <row r="140" spans="6:8" ht="15.75" customHeight="1" x14ac:dyDescent="0.25">
      <c r="F140" s="623"/>
      <c r="H140" s="262"/>
    </row>
    <row r="141" spans="6:8" ht="15.75" customHeight="1" x14ac:dyDescent="0.25">
      <c r="F141" s="623"/>
      <c r="H141" s="262"/>
    </row>
    <row r="142" spans="6:8" ht="15.75" customHeight="1" x14ac:dyDescent="0.25">
      <c r="F142" s="623"/>
      <c r="H142" s="262"/>
    </row>
    <row r="143" spans="6:8" ht="15.75" customHeight="1" x14ac:dyDescent="0.25">
      <c r="F143" s="623"/>
      <c r="H143" s="262"/>
    </row>
    <row r="144" spans="6:8" ht="15.75" customHeight="1" x14ac:dyDescent="0.25">
      <c r="F144" s="623"/>
      <c r="H144" s="262"/>
    </row>
    <row r="145" spans="6:8" ht="15.75" customHeight="1" x14ac:dyDescent="0.25">
      <c r="F145" s="623"/>
      <c r="H145" s="262"/>
    </row>
    <row r="146" spans="6:8" ht="15.75" customHeight="1" x14ac:dyDescent="0.25">
      <c r="F146" s="623"/>
      <c r="H146" s="262"/>
    </row>
    <row r="147" spans="6:8" ht="15.75" customHeight="1" x14ac:dyDescent="0.25">
      <c r="F147" s="623"/>
      <c r="H147" s="262"/>
    </row>
    <row r="148" spans="6:8" ht="15.75" customHeight="1" x14ac:dyDescent="0.25">
      <c r="F148" s="623"/>
      <c r="H148" s="262"/>
    </row>
    <row r="149" spans="6:8" ht="15.75" customHeight="1" x14ac:dyDescent="0.25">
      <c r="F149" s="623"/>
      <c r="H149" s="262"/>
    </row>
    <row r="150" spans="6:8" ht="15.75" customHeight="1" x14ac:dyDescent="0.25">
      <c r="F150" s="623"/>
      <c r="H150" s="262"/>
    </row>
    <row r="151" spans="6:8" ht="15.75" customHeight="1" x14ac:dyDescent="0.25">
      <c r="F151" s="623"/>
      <c r="H151" s="262"/>
    </row>
    <row r="152" spans="6:8" ht="15.75" customHeight="1" x14ac:dyDescent="0.25">
      <c r="F152" s="623"/>
      <c r="H152" s="262"/>
    </row>
    <row r="153" spans="6:8" ht="15.75" customHeight="1" x14ac:dyDescent="0.25">
      <c r="F153" s="623"/>
      <c r="H153" s="262"/>
    </row>
    <row r="154" spans="6:8" ht="15.75" customHeight="1" x14ac:dyDescent="0.25">
      <c r="F154" s="623"/>
      <c r="H154" s="262"/>
    </row>
    <row r="155" spans="6:8" ht="15.75" customHeight="1" x14ac:dyDescent="0.25">
      <c r="F155" s="623"/>
      <c r="H155" s="262"/>
    </row>
    <row r="156" spans="6:8" ht="15.75" customHeight="1" x14ac:dyDescent="0.25">
      <c r="F156" s="623"/>
      <c r="H156" s="262"/>
    </row>
    <row r="157" spans="6:8" ht="15.75" customHeight="1" x14ac:dyDescent="0.25">
      <c r="F157" s="623"/>
      <c r="H157" s="262"/>
    </row>
    <row r="158" spans="6:8" ht="15.75" customHeight="1" x14ac:dyDescent="0.25">
      <c r="F158" s="623"/>
      <c r="H158" s="262"/>
    </row>
    <row r="159" spans="6:8" ht="15.75" customHeight="1" x14ac:dyDescent="0.25">
      <c r="F159" s="623"/>
      <c r="H159" s="262"/>
    </row>
    <row r="160" spans="6:8" ht="15.75" customHeight="1" x14ac:dyDescent="0.25">
      <c r="F160" s="623"/>
      <c r="H160" s="262"/>
    </row>
    <row r="161" spans="6:8" ht="15.75" customHeight="1" x14ac:dyDescent="0.25">
      <c r="F161" s="623"/>
      <c r="H161" s="262"/>
    </row>
    <row r="162" spans="6:8" ht="15.75" customHeight="1" x14ac:dyDescent="0.25">
      <c r="F162" s="623"/>
      <c r="H162" s="262"/>
    </row>
    <row r="163" spans="6:8" ht="15.75" customHeight="1" x14ac:dyDescent="0.25">
      <c r="F163" s="623"/>
      <c r="H163" s="262"/>
    </row>
    <row r="164" spans="6:8" ht="15.75" customHeight="1" x14ac:dyDescent="0.25">
      <c r="F164" s="623"/>
      <c r="H164" s="262"/>
    </row>
    <row r="165" spans="6:8" ht="15.75" customHeight="1" x14ac:dyDescent="0.25">
      <c r="F165" s="623"/>
      <c r="H165" s="262"/>
    </row>
    <row r="166" spans="6:8" ht="15.75" customHeight="1" x14ac:dyDescent="0.25">
      <c r="F166" s="623"/>
      <c r="H166" s="262"/>
    </row>
    <row r="167" spans="6:8" ht="15.75" customHeight="1" x14ac:dyDescent="0.25">
      <c r="F167" s="623"/>
      <c r="H167" s="262"/>
    </row>
    <row r="168" spans="6:8" ht="15.75" customHeight="1" x14ac:dyDescent="0.25">
      <c r="F168" s="623"/>
      <c r="H168" s="262"/>
    </row>
    <row r="169" spans="6:8" ht="15.75" customHeight="1" x14ac:dyDescent="0.25">
      <c r="F169" s="623"/>
      <c r="H169" s="262"/>
    </row>
    <row r="170" spans="6:8" ht="15.75" customHeight="1" x14ac:dyDescent="0.25">
      <c r="F170" s="623"/>
      <c r="H170" s="262"/>
    </row>
    <row r="171" spans="6:8" ht="15.75" customHeight="1" x14ac:dyDescent="0.25">
      <c r="F171" s="623"/>
      <c r="H171" s="262"/>
    </row>
    <row r="172" spans="6:8" ht="15.75" customHeight="1" x14ac:dyDescent="0.25">
      <c r="F172" s="623"/>
      <c r="H172" s="262"/>
    </row>
    <row r="173" spans="6:8" ht="15.75" customHeight="1" x14ac:dyDescent="0.25">
      <c r="F173" s="623"/>
      <c r="H173" s="262"/>
    </row>
    <row r="174" spans="6:8" ht="15.75" customHeight="1" x14ac:dyDescent="0.25">
      <c r="F174" s="623"/>
      <c r="H174" s="262"/>
    </row>
    <row r="175" spans="6:8" ht="15.75" customHeight="1" x14ac:dyDescent="0.25">
      <c r="F175" s="623"/>
      <c r="H175" s="262"/>
    </row>
    <row r="176" spans="6:8" ht="15.75" customHeight="1" x14ac:dyDescent="0.25">
      <c r="F176" s="623"/>
      <c r="H176" s="262"/>
    </row>
    <row r="177" spans="6:8" ht="15.75" customHeight="1" x14ac:dyDescent="0.25">
      <c r="F177" s="623"/>
      <c r="H177" s="262"/>
    </row>
    <row r="178" spans="6:8" ht="15.75" customHeight="1" x14ac:dyDescent="0.25">
      <c r="F178" s="623"/>
      <c r="H178" s="262"/>
    </row>
    <row r="179" spans="6:8" ht="15.75" customHeight="1" x14ac:dyDescent="0.25">
      <c r="F179" s="623"/>
      <c r="H179" s="262"/>
    </row>
    <row r="180" spans="6:8" ht="15.75" customHeight="1" x14ac:dyDescent="0.25">
      <c r="F180" s="623"/>
      <c r="H180" s="262"/>
    </row>
    <row r="181" spans="6:8" ht="15.75" customHeight="1" x14ac:dyDescent="0.25">
      <c r="F181" s="623"/>
      <c r="H181" s="262"/>
    </row>
    <row r="182" spans="6:8" ht="15.75" customHeight="1" x14ac:dyDescent="0.25">
      <c r="F182" s="623"/>
      <c r="H182" s="262"/>
    </row>
    <row r="183" spans="6:8" ht="15.75" customHeight="1" x14ac:dyDescent="0.25">
      <c r="F183" s="623"/>
      <c r="H183" s="262"/>
    </row>
    <row r="184" spans="6:8" ht="15.75" customHeight="1" x14ac:dyDescent="0.25">
      <c r="F184" s="623"/>
      <c r="H184" s="262"/>
    </row>
    <row r="185" spans="6:8" ht="15.75" customHeight="1" x14ac:dyDescent="0.25">
      <c r="F185" s="623"/>
      <c r="H185" s="262"/>
    </row>
    <row r="186" spans="6:8" ht="15.75" customHeight="1" x14ac:dyDescent="0.25">
      <c r="F186" s="623"/>
      <c r="H186" s="262"/>
    </row>
    <row r="187" spans="6:8" ht="15.75" customHeight="1" x14ac:dyDescent="0.25">
      <c r="F187" s="623"/>
      <c r="H187" s="262"/>
    </row>
    <row r="188" spans="6:8" ht="15.75" customHeight="1" x14ac:dyDescent="0.25">
      <c r="F188" s="623"/>
      <c r="H188" s="262"/>
    </row>
    <row r="189" spans="6:8" ht="15.75" customHeight="1" x14ac:dyDescent="0.25">
      <c r="F189" s="623"/>
      <c r="H189" s="262"/>
    </row>
    <row r="190" spans="6:8" ht="15.75" customHeight="1" x14ac:dyDescent="0.25">
      <c r="F190" s="623"/>
      <c r="H190" s="262"/>
    </row>
    <row r="191" spans="6:8" ht="15.75" customHeight="1" x14ac:dyDescent="0.25">
      <c r="F191" s="623"/>
      <c r="H191" s="262"/>
    </row>
    <row r="192" spans="6:8" ht="15.75" customHeight="1" x14ac:dyDescent="0.25">
      <c r="F192" s="623"/>
      <c r="H192" s="262"/>
    </row>
    <row r="193" spans="6:8" ht="15.75" customHeight="1" x14ac:dyDescent="0.25">
      <c r="F193" s="623"/>
      <c r="H193" s="262"/>
    </row>
    <row r="194" spans="6:8" ht="15.75" customHeight="1" x14ac:dyDescent="0.25">
      <c r="F194" s="623"/>
      <c r="H194" s="262"/>
    </row>
    <row r="195" spans="6:8" ht="15.75" customHeight="1" x14ac:dyDescent="0.25">
      <c r="F195" s="623"/>
      <c r="H195" s="262"/>
    </row>
    <row r="196" spans="6:8" ht="15.75" customHeight="1" x14ac:dyDescent="0.25">
      <c r="F196" s="623"/>
      <c r="H196" s="262"/>
    </row>
    <row r="197" spans="6:8" ht="15.75" customHeight="1" x14ac:dyDescent="0.25">
      <c r="F197" s="623"/>
      <c r="H197" s="262"/>
    </row>
    <row r="198" spans="6:8" ht="15.75" customHeight="1" x14ac:dyDescent="0.25">
      <c r="F198" s="623"/>
      <c r="H198" s="262"/>
    </row>
    <row r="199" spans="6:8" ht="15.75" customHeight="1" x14ac:dyDescent="0.25">
      <c r="F199" s="623"/>
      <c r="H199" s="262"/>
    </row>
    <row r="200" spans="6:8" ht="15.75" customHeight="1" x14ac:dyDescent="0.25">
      <c r="F200" s="623"/>
      <c r="H200" s="262"/>
    </row>
    <row r="201" spans="6:8" ht="15.75" customHeight="1" x14ac:dyDescent="0.25">
      <c r="F201" s="623"/>
      <c r="H201" s="262"/>
    </row>
    <row r="202" spans="6:8" ht="15.75" customHeight="1" x14ac:dyDescent="0.25">
      <c r="F202" s="623"/>
      <c r="H202" s="262"/>
    </row>
    <row r="203" spans="6:8" ht="15.75" customHeight="1" x14ac:dyDescent="0.25">
      <c r="F203" s="623"/>
      <c r="H203" s="262"/>
    </row>
    <row r="204" spans="6:8" ht="15.75" customHeight="1" x14ac:dyDescent="0.25">
      <c r="F204" s="623"/>
      <c r="H204" s="262"/>
    </row>
    <row r="205" spans="6:8" ht="15.75" customHeight="1" x14ac:dyDescent="0.25">
      <c r="F205" s="623"/>
      <c r="H205" s="262"/>
    </row>
    <row r="206" spans="6:8" ht="15.75" customHeight="1" x14ac:dyDescent="0.25">
      <c r="F206" s="623"/>
      <c r="H206" s="262"/>
    </row>
    <row r="207" spans="6:8" ht="15.75" customHeight="1" x14ac:dyDescent="0.25">
      <c r="F207" s="623"/>
      <c r="H207" s="262"/>
    </row>
    <row r="208" spans="6:8" ht="15.75" customHeight="1" x14ac:dyDescent="0.25">
      <c r="F208" s="623"/>
      <c r="H208" s="262"/>
    </row>
    <row r="209" spans="6:8" ht="15.75" customHeight="1" x14ac:dyDescent="0.25">
      <c r="F209" s="623"/>
      <c r="H209" s="262"/>
    </row>
    <row r="210" spans="6:8" ht="15.75" customHeight="1" x14ac:dyDescent="0.25">
      <c r="F210" s="623"/>
      <c r="H210" s="262"/>
    </row>
    <row r="211" spans="6:8" ht="15.75" customHeight="1" x14ac:dyDescent="0.25">
      <c r="F211" s="623"/>
      <c r="H211" s="262"/>
    </row>
    <row r="212" spans="6:8" ht="15.75" customHeight="1" x14ac:dyDescent="0.25">
      <c r="F212" s="623"/>
      <c r="H212" s="262"/>
    </row>
    <row r="213" spans="6:8" ht="15.75" customHeight="1" x14ac:dyDescent="0.25">
      <c r="F213" s="623"/>
      <c r="H213" s="262"/>
    </row>
    <row r="214" spans="6:8" ht="15.75" customHeight="1" x14ac:dyDescent="0.25">
      <c r="F214" s="623"/>
      <c r="H214" s="262"/>
    </row>
    <row r="215" spans="6:8" ht="15.75" customHeight="1" x14ac:dyDescent="0.25">
      <c r="F215" s="623"/>
      <c r="H215" s="262"/>
    </row>
    <row r="216" spans="6:8" ht="15.75" customHeight="1" x14ac:dyDescent="0.25">
      <c r="F216" s="623"/>
      <c r="H216" s="262"/>
    </row>
    <row r="217" spans="6:8" ht="15.75" customHeight="1" x14ac:dyDescent="0.25">
      <c r="F217" s="623"/>
      <c r="H217" s="262"/>
    </row>
    <row r="218" spans="6:8" ht="15.75" customHeight="1" x14ac:dyDescent="0.25">
      <c r="F218" s="623"/>
      <c r="H218" s="262"/>
    </row>
    <row r="219" spans="6:8" ht="15.75" customHeight="1" x14ac:dyDescent="0.25">
      <c r="F219" s="623"/>
      <c r="H219" s="262"/>
    </row>
    <row r="220" spans="6:8" ht="15.75" customHeight="1" x14ac:dyDescent="0.25">
      <c r="F220" s="623"/>
      <c r="H220" s="262"/>
    </row>
    <row r="221" spans="6:8" ht="15.75" customHeight="1" x14ac:dyDescent="0.25">
      <c r="F221" s="623"/>
      <c r="H221" s="262"/>
    </row>
    <row r="222" spans="6:8" ht="15.75" customHeight="1" x14ac:dyDescent="0.25">
      <c r="F222" s="623"/>
      <c r="H222" s="262"/>
    </row>
    <row r="223" spans="6:8" ht="15.75" customHeight="1" x14ac:dyDescent="0.25">
      <c r="F223" s="623"/>
      <c r="H223" s="262"/>
    </row>
    <row r="224" spans="6:8" ht="15.75" customHeight="1" x14ac:dyDescent="0.25">
      <c r="F224" s="623"/>
      <c r="H224" s="262"/>
    </row>
    <row r="225" spans="6:8" ht="15.75" customHeight="1" x14ac:dyDescent="0.25">
      <c r="F225" s="623"/>
      <c r="H225" s="262"/>
    </row>
    <row r="226" spans="6:8" ht="15.75" customHeight="1" x14ac:dyDescent="0.25">
      <c r="F226" s="623"/>
      <c r="H226" s="262"/>
    </row>
    <row r="227" spans="6:8" ht="15.75" customHeight="1" x14ac:dyDescent="0.25">
      <c r="F227" s="623"/>
      <c r="H227" s="262"/>
    </row>
    <row r="228" spans="6:8" ht="15.75" customHeight="1" x14ac:dyDescent="0.25">
      <c r="F228" s="623"/>
      <c r="H228" s="262"/>
    </row>
    <row r="229" spans="6:8" ht="15.75" customHeight="1" x14ac:dyDescent="0.25">
      <c r="F229" s="623"/>
      <c r="H229" s="262"/>
    </row>
    <row r="230" spans="6:8" ht="15.75" customHeight="1" x14ac:dyDescent="0.25">
      <c r="F230" s="623"/>
      <c r="H230" s="262"/>
    </row>
    <row r="231" spans="6:8" ht="15.75" customHeight="1" x14ac:dyDescent="0.25">
      <c r="F231" s="623"/>
      <c r="H231" s="262"/>
    </row>
    <row r="232" spans="6:8" ht="15.75" customHeight="1" x14ac:dyDescent="0.25">
      <c r="F232" s="623"/>
      <c r="H232" s="262"/>
    </row>
    <row r="233" spans="6:8" ht="15.75" customHeight="1" x14ac:dyDescent="0.25">
      <c r="F233" s="623"/>
      <c r="H233" s="262"/>
    </row>
    <row r="234" spans="6:8" ht="15.75" customHeight="1" x14ac:dyDescent="0.25">
      <c r="F234" s="623"/>
      <c r="H234" s="262"/>
    </row>
    <row r="235" spans="6:8" ht="15.75" customHeight="1" x14ac:dyDescent="0.25">
      <c r="F235" s="623"/>
      <c r="H235" s="262"/>
    </row>
    <row r="236" spans="6:8" ht="15.75" customHeight="1" x14ac:dyDescent="0.25">
      <c r="F236" s="623"/>
      <c r="H236" s="262"/>
    </row>
    <row r="237" spans="6:8" ht="15.75" customHeight="1" x14ac:dyDescent="0.25">
      <c r="F237" s="623"/>
      <c r="H237" s="262"/>
    </row>
    <row r="238" spans="6:8" ht="15.75" customHeight="1" x14ac:dyDescent="0.25">
      <c r="F238" s="623"/>
      <c r="H238" s="262"/>
    </row>
    <row r="239" spans="6:8" ht="15.75" customHeight="1" x14ac:dyDescent="0.25">
      <c r="F239" s="623"/>
      <c r="H239" s="262"/>
    </row>
    <row r="240" spans="6:8" ht="15.75" customHeight="1" x14ac:dyDescent="0.25">
      <c r="F240" s="623"/>
      <c r="H240" s="262"/>
    </row>
    <row r="241" spans="6:8" ht="15.75" customHeight="1" x14ac:dyDescent="0.25">
      <c r="F241" s="623"/>
      <c r="H241" s="262"/>
    </row>
    <row r="242" spans="6:8" ht="15.75" customHeight="1" x14ac:dyDescent="0.25">
      <c r="F242" s="623"/>
      <c r="H242" s="262"/>
    </row>
    <row r="243" spans="6:8" ht="15.75" customHeight="1" x14ac:dyDescent="0.25">
      <c r="F243" s="623"/>
      <c r="H243" s="262"/>
    </row>
    <row r="244" spans="6:8" ht="15.75" customHeight="1" x14ac:dyDescent="0.25">
      <c r="F244" s="623"/>
      <c r="H244" s="262"/>
    </row>
    <row r="245" spans="6:8" ht="15.75" customHeight="1" x14ac:dyDescent="0.25">
      <c r="F245" s="623"/>
      <c r="H245" s="262"/>
    </row>
    <row r="246" spans="6:8" ht="15.75" customHeight="1" x14ac:dyDescent="0.25">
      <c r="F246" s="623"/>
      <c r="H246" s="262"/>
    </row>
    <row r="247" spans="6:8" ht="15.75" customHeight="1" x14ac:dyDescent="0.25">
      <c r="F247" s="623"/>
      <c r="H247" s="262"/>
    </row>
    <row r="248" spans="6:8" ht="15.75" customHeight="1" x14ac:dyDescent="0.25">
      <c r="F248" s="623"/>
      <c r="H248" s="262"/>
    </row>
    <row r="249" spans="6:8" ht="15.75" customHeight="1" x14ac:dyDescent="0.25">
      <c r="F249" s="623"/>
      <c r="H249" s="262"/>
    </row>
    <row r="250" spans="6:8" ht="15.75" customHeight="1" x14ac:dyDescent="0.25">
      <c r="F250" s="623"/>
      <c r="H250" s="262"/>
    </row>
    <row r="251" spans="6:8" ht="15.75" customHeight="1" x14ac:dyDescent="0.25">
      <c r="F251" s="623"/>
      <c r="H251" s="262"/>
    </row>
    <row r="252" spans="6:8" ht="15.75" customHeight="1" x14ac:dyDescent="0.25">
      <c r="F252" s="623"/>
      <c r="H252" s="262"/>
    </row>
    <row r="253" spans="6:8" ht="15.75" customHeight="1" x14ac:dyDescent="0.25">
      <c r="F253" s="623"/>
      <c r="H253" s="262"/>
    </row>
    <row r="254" spans="6:8" ht="15.75" customHeight="1" x14ac:dyDescent="0.25">
      <c r="F254" s="623"/>
      <c r="H254" s="262"/>
    </row>
    <row r="255" spans="6:8" ht="15.75" customHeight="1" x14ac:dyDescent="0.25">
      <c r="F255" s="623"/>
      <c r="H255" s="262"/>
    </row>
    <row r="256" spans="6:8" ht="15.75" customHeight="1" x14ac:dyDescent="0.25">
      <c r="F256" s="623"/>
      <c r="H256" s="262"/>
    </row>
    <row r="257" spans="6:8" ht="15.75" customHeight="1" x14ac:dyDescent="0.25">
      <c r="F257" s="623"/>
      <c r="H257" s="262"/>
    </row>
    <row r="258" spans="6:8" ht="15.75" customHeight="1" x14ac:dyDescent="0.25">
      <c r="F258" s="623"/>
      <c r="H258" s="262"/>
    </row>
    <row r="259" spans="6:8" ht="15.75" customHeight="1" x14ac:dyDescent="0.25">
      <c r="F259" s="623"/>
      <c r="H259" s="262"/>
    </row>
    <row r="260" spans="6:8" ht="15.75" customHeight="1" x14ac:dyDescent="0.25">
      <c r="F260" s="623"/>
      <c r="H260" s="262"/>
    </row>
    <row r="261" spans="6:8" ht="15.75" customHeight="1" x14ac:dyDescent="0.25">
      <c r="F261" s="623"/>
      <c r="H261" s="262"/>
    </row>
    <row r="262" spans="6:8" ht="15.75" customHeight="1" x14ac:dyDescent="0.25">
      <c r="F262" s="623"/>
      <c r="H262" s="262"/>
    </row>
    <row r="263" spans="6:8" ht="15.75" customHeight="1" x14ac:dyDescent="0.25">
      <c r="F263" s="623"/>
      <c r="H263" s="262"/>
    </row>
    <row r="264" spans="6:8" ht="15.75" customHeight="1" x14ac:dyDescent="0.25">
      <c r="F264" s="623"/>
      <c r="H264" s="262"/>
    </row>
    <row r="265" spans="6:8" ht="15.75" customHeight="1" x14ac:dyDescent="0.25">
      <c r="F265" s="623"/>
      <c r="H265" s="262"/>
    </row>
    <row r="266" spans="6:8" ht="15.75" customHeight="1" x14ac:dyDescent="0.25">
      <c r="F266" s="623"/>
      <c r="H266" s="262"/>
    </row>
    <row r="267" spans="6:8" ht="15.75" customHeight="1" x14ac:dyDescent="0.25">
      <c r="F267" s="623"/>
      <c r="H267" s="262"/>
    </row>
    <row r="268" spans="6:8" ht="15.75" customHeight="1" x14ac:dyDescent="0.25">
      <c r="F268" s="623"/>
      <c r="H268" s="262"/>
    </row>
    <row r="269" spans="6:8" ht="15.75" customHeight="1" x14ac:dyDescent="0.25">
      <c r="F269" s="623"/>
      <c r="H269" s="262"/>
    </row>
    <row r="270" spans="6:8" ht="15.75" customHeight="1" x14ac:dyDescent="0.25">
      <c r="F270" s="623"/>
      <c r="H270" s="262"/>
    </row>
    <row r="271" spans="6:8" ht="15.75" customHeight="1" x14ac:dyDescent="0.25">
      <c r="F271" s="623"/>
      <c r="H271" s="262"/>
    </row>
    <row r="272" spans="6:8" ht="15.75" customHeight="1" x14ac:dyDescent="0.25">
      <c r="F272" s="623"/>
      <c r="H272" s="262"/>
    </row>
    <row r="273" spans="6:8" ht="15.75" customHeight="1" x14ac:dyDescent="0.25">
      <c r="F273" s="623"/>
      <c r="H273" s="262"/>
    </row>
    <row r="274" spans="6:8" ht="15.75" customHeight="1" x14ac:dyDescent="0.25">
      <c r="F274" s="623"/>
      <c r="H274" s="262"/>
    </row>
    <row r="275" spans="6:8" ht="15.75" customHeight="1" x14ac:dyDescent="0.25">
      <c r="F275" s="623"/>
      <c r="H275" s="262"/>
    </row>
    <row r="276" spans="6:8" ht="15.75" customHeight="1" x14ac:dyDescent="0.25">
      <c r="F276" s="623"/>
      <c r="H276" s="262"/>
    </row>
    <row r="277" spans="6:8" ht="15.75" customHeight="1" x14ac:dyDescent="0.25">
      <c r="F277" s="623"/>
      <c r="H277" s="262"/>
    </row>
    <row r="278" spans="6:8" ht="15.75" customHeight="1" x14ac:dyDescent="0.25">
      <c r="F278" s="623"/>
      <c r="H278" s="262"/>
    </row>
    <row r="279" spans="6:8" ht="15.75" customHeight="1" x14ac:dyDescent="0.25">
      <c r="F279" s="623"/>
      <c r="H279" s="262"/>
    </row>
    <row r="280" spans="6:8" ht="15.75" customHeight="1" x14ac:dyDescent="0.25">
      <c r="F280" s="623"/>
      <c r="H280" s="262"/>
    </row>
    <row r="281" spans="6:8" ht="15.75" customHeight="1" x14ac:dyDescent="0.25">
      <c r="F281" s="623"/>
      <c r="H281" s="262"/>
    </row>
    <row r="282" spans="6:8" ht="15.75" customHeight="1" x14ac:dyDescent="0.25">
      <c r="F282" s="623"/>
      <c r="H282" s="262"/>
    </row>
    <row r="283" spans="6:8" ht="15.75" customHeight="1" x14ac:dyDescent="0.25">
      <c r="F283" s="623"/>
      <c r="H283" s="262"/>
    </row>
    <row r="284" spans="6:8" ht="15.75" customHeight="1" x14ac:dyDescent="0.25">
      <c r="F284" s="623"/>
      <c r="H284" s="262"/>
    </row>
    <row r="285" spans="6:8" ht="15.75" customHeight="1" x14ac:dyDescent="0.25">
      <c r="F285" s="623"/>
      <c r="H285" s="262"/>
    </row>
    <row r="286" spans="6:8" ht="15.75" customHeight="1" x14ac:dyDescent="0.25">
      <c r="F286" s="623"/>
      <c r="H286" s="262"/>
    </row>
    <row r="287" spans="6:8" ht="15.75" customHeight="1" x14ac:dyDescent="0.25">
      <c r="F287" s="623"/>
      <c r="H287" s="262"/>
    </row>
    <row r="288" spans="6:8" ht="15.75" customHeight="1" x14ac:dyDescent="0.25">
      <c r="F288" s="623"/>
      <c r="H288" s="262"/>
    </row>
    <row r="289" spans="6:8" ht="15.75" customHeight="1" x14ac:dyDescent="0.25">
      <c r="F289" s="623"/>
      <c r="H289" s="262"/>
    </row>
    <row r="290" spans="6:8" ht="15.75" customHeight="1" x14ac:dyDescent="0.25">
      <c r="F290" s="623"/>
      <c r="H290" s="262"/>
    </row>
    <row r="291" spans="6:8" ht="15.75" customHeight="1" x14ac:dyDescent="0.25">
      <c r="F291" s="623"/>
      <c r="H291" s="262"/>
    </row>
    <row r="292" spans="6:8" ht="15.75" customHeight="1" x14ac:dyDescent="0.25">
      <c r="F292" s="623"/>
      <c r="H292" s="262"/>
    </row>
    <row r="293" spans="6:8" ht="15.75" customHeight="1" x14ac:dyDescent="0.25">
      <c r="F293" s="623"/>
      <c r="H293" s="262"/>
    </row>
    <row r="294" spans="6:8" ht="15.75" customHeight="1" x14ac:dyDescent="0.25">
      <c r="F294" s="623"/>
      <c r="H294" s="262"/>
    </row>
    <row r="295" spans="6:8" ht="15.75" customHeight="1" x14ac:dyDescent="0.25">
      <c r="F295" s="623"/>
      <c r="H295" s="262"/>
    </row>
    <row r="296" spans="6:8" ht="15.75" customHeight="1" x14ac:dyDescent="0.25">
      <c r="F296" s="623"/>
      <c r="H296" s="262"/>
    </row>
    <row r="297" spans="6:8" ht="15.75" customHeight="1" x14ac:dyDescent="0.25">
      <c r="F297" s="623"/>
      <c r="H297" s="262"/>
    </row>
    <row r="298" spans="6:8" ht="15.75" customHeight="1" x14ac:dyDescent="0.25">
      <c r="F298" s="623"/>
      <c r="H298" s="262"/>
    </row>
    <row r="299" spans="6:8" ht="15.75" customHeight="1" x14ac:dyDescent="0.25">
      <c r="F299" s="623"/>
      <c r="H299" s="262"/>
    </row>
    <row r="300" spans="6:8" ht="15.75" customHeight="1" x14ac:dyDescent="0.25">
      <c r="F300" s="623"/>
      <c r="H300" s="262"/>
    </row>
    <row r="301" spans="6:8" ht="15.75" customHeight="1" x14ac:dyDescent="0.25">
      <c r="F301" s="623"/>
      <c r="H301" s="262"/>
    </row>
    <row r="302" spans="6:8" ht="15.75" customHeight="1" x14ac:dyDescent="0.25">
      <c r="F302" s="623"/>
      <c r="H302" s="262"/>
    </row>
    <row r="303" spans="6:8" ht="15.75" customHeight="1" x14ac:dyDescent="0.25">
      <c r="F303" s="623"/>
      <c r="H303" s="262"/>
    </row>
    <row r="304" spans="6:8" ht="15.75" customHeight="1" x14ac:dyDescent="0.25">
      <c r="F304" s="623"/>
      <c r="H304" s="262"/>
    </row>
    <row r="305" spans="6:8" ht="15.75" customHeight="1" x14ac:dyDescent="0.25">
      <c r="F305" s="623"/>
      <c r="H305" s="262"/>
    </row>
    <row r="306" spans="6:8" ht="15.75" customHeight="1" x14ac:dyDescent="0.25">
      <c r="F306" s="623"/>
      <c r="H306" s="262"/>
    </row>
    <row r="307" spans="6:8" ht="15.75" customHeight="1" x14ac:dyDescent="0.25">
      <c r="F307" s="623"/>
      <c r="H307" s="262"/>
    </row>
    <row r="308" spans="6:8" ht="15.75" customHeight="1" x14ac:dyDescent="0.25">
      <c r="F308" s="623"/>
      <c r="H308" s="262"/>
    </row>
    <row r="309" spans="6:8" ht="15.75" customHeight="1" x14ac:dyDescent="0.25">
      <c r="F309" s="623"/>
      <c r="H309" s="262"/>
    </row>
    <row r="310" spans="6:8" ht="15.75" customHeight="1" x14ac:dyDescent="0.25">
      <c r="F310" s="623"/>
      <c r="H310" s="262"/>
    </row>
    <row r="311" spans="6:8" ht="15.75" customHeight="1" x14ac:dyDescent="0.25">
      <c r="F311" s="623"/>
      <c r="H311" s="262"/>
    </row>
    <row r="312" spans="6:8" ht="15.75" customHeight="1" x14ac:dyDescent="0.25">
      <c r="F312" s="623"/>
      <c r="H312" s="262"/>
    </row>
    <row r="313" spans="6:8" ht="15.75" customHeight="1" x14ac:dyDescent="0.25">
      <c r="F313" s="623"/>
      <c r="H313" s="262"/>
    </row>
    <row r="314" spans="6:8" ht="15.75" customHeight="1" x14ac:dyDescent="0.25">
      <c r="F314" s="623"/>
      <c r="H314" s="262"/>
    </row>
    <row r="315" spans="6:8" ht="15.75" customHeight="1" x14ac:dyDescent="0.25">
      <c r="F315" s="623"/>
      <c r="H315" s="262"/>
    </row>
    <row r="316" spans="6:8" ht="15.75" customHeight="1" x14ac:dyDescent="0.25">
      <c r="F316" s="623"/>
      <c r="H316" s="262"/>
    </row>
    <row r="317" spans="6:8" ht="15.75" customHeight="1" x14ac:dyDescent="0.25">
      <c r="F317" s="623"/>
      <c r="H317" s="262"/>
    </row>
    <row r="318" spans="6:8" ht="15.75" customHeight="1" x14ac:dyDescent="0.25">
      <c r="F318" s="623"/>
      <c r="H318" s="262"/>
    </row>
    <row r="319" spans="6:8" ht="15.75" customHeight="1" x14ac:dyDescent="0.25">
      <c r="F319" s="623"/>
      <c r="H319" s="262"/>
    </row>
    <row r="320" spans="6:8" ht="15.75" customHeight="1" x14ac:dyDescent="0.25">
      <c r="F320" s="623"/>
      <c r="H320" s="262"/>
    </row>
    <row r="321" spans="6:8" ht="15.75" customHeight="1" x14ac:dyDescent="0.25">
      <c r="F321" s="623"/>
      <c r="H321" s="262"/>
    </row>
    <row r="322" spans="6:8" ht="15.75" customHeight="1" x14ac:dyDescent="0.25">
      <c r="F322" s="623"/>
      <c r="H322" s="262"/>
    </row>
    <row r="323" spans="6:8" ht="15.75" customHeight="1" x14ac:dyDescent="0.25">
      <c r="F323" s="623"/>
      <c r="H323" s="262"/>
    </row>
    <row r="324" spans="6:8" ht="15.75" customHeight="1" x14ac:dyDescent="0.25">
      <c r="F324" s="623"/>
      <c r="H324" s="262"/>
    </row>
    <row r="325" spans="6:8" ht="15.75" customHeight="1" x14ac:dyDescent="0.25">
      <c r="F325" s="623"/>
      <c r="H325" s="262"/>
    </row>
    <row r="326" spans="6:8" ht="15.75" customHeight="1" x14ac:dyDescent="0.25">
      <c r="F326" s="623"/>
      <c r="H326" s="262"/>
    </row>
    <row r="327" spans="6:8" ht="15.75" customHeight="1" x14ac:dyDescent="0.25">
      <c r="F327" s="623"/>
      <c r="H327" s="262"/>
    </row>
    <row r="328" spans="6:8" ht="15.75" customHeight="1" x14ac:dyDescent="0.25">
      <c r="F328" s="623"/>
      <c r="H328" s="262"/>
    </row>
    <row r="329" spans="6:8" ht="15.75" customHeight="1" x14ac:dyDescent="0.25">
      <c r="F329" s="623"/>
      <c r="H329" s="262"/>
    </row>
    <row r="330" spans="6:8" ht="15.75" customHeight="1" x14ac:dyDescent="0.25">
      <c r="F330" s="623"/>
      <c r="H330" s="262"/>
    </row>
    <row r="331" spans="6:8" ht="15.75" customHeight="1" x14ac:dyDescent="0.25">
      <c r="F331" s="623"/>
      <c r="H331" s="262"/>
    </row>
    <row r="332" spans="6:8" ht="15.75" customHeight="1" x14ac:dyDescent="0.25">
      <c r="F332" s="623"/>
      <c r="H332" s="262"/>
    </row>
    <row r="333" spans="6:8" ht="15.75" customHeight="1" x14ac:dyDescent="0.25">
      <c r="F333" s="623"/>
      <c r="H333" s="262"/>
    </row>
    <row r="334" spans="6:8" ht="15.75" customHeight="1" x14ac:dyDescent="0.25">
      <c r="F334" s="623"/>
      <c r="H334" s="262"/>
    </row>
    <row r="335" spans="6:8" ht="15.75" customHeight="1" x14ac:dyDescent="0.25">
      <c r="F335" s="623"/>
      <c r="H335" s="262"/>
    </row>
    <row r="336" spans="6:8" ht="15.75" customHeight="1" x14ac:dyDescent="0.25">
      <c r="F336" s="623"/>
      <c r="H336" s="262"/>
    </row>
    <row r="337" spans="6:8" ht="15.75" customHeight="1" x14ac:dyDescent="0.25">
      <c r="F337" s="623"/>
      <c r="H337" s="262"/>
    </row>
    <row r="338" spans="6:8" ht="15.75" customHeight="1" x14ac:dyDescent="0.25">
      <c r="F338" s="623"/>
      <c r="H338" s="262"/>
    </row>
    <row r="339" spans="6:8" ht="15.75" customHeight="1" x14ac:dyDescent="0.25">
      <c r="F339" s="623"/>
      <c r="H339" s="262"/>
    </row>
    <row r="340" spans="6:8" ht="15.75" customHeight="1" x14ac:dyDescent="0.25">
      <c r="F340" s="623"/>
      <c r="H340" s="262"/>
    </row>
    <row r="341" spans="6:8" ht="15.75" customHeight="1" x14ac:dyDescent="0.25">
      <c r="F341" s="623"/>
      <c r="H341" s="262"/>
    </row>
    <row r="342" spans="6:8" ht="15.75" customHeight="1" x14ac:dyDescent="0.25">
      <c r="F342" s="623"/>
      <c r="H342" s="262"/>
    </row>
    <row r="343" spans="6:8" ht="15.75" customHeight="1" x14ac:dyDescent="0.25">
      <c r="F343" s="623"/>
      <c r="H343" s="262"/>
    </row>
    <row r="344" spans="6:8" ht="15.75" customHeight="1" x14ac:dyDescent="0.25">
      <c r="F344" s="623"/>
      <c r="H344" s="262"/>
    </row>
    <row r="345" spans="6:8" ht="15.75" customHeight="1" x14ac:dyDescent="0.25">
      <c r="F345" s="623"/>
      <c r="H345" s="262"/>
    </row>
    <row r="346" spans="6:8" ht="15.75" customHeight="1" x14ac:dyDescent="0.25">
      <c r="F346" s="623"/>
      <c r="H346" s="262"/>
    </row>
    <row r="347" spans="6:8" ht="15.75" customHeight="1" x14ac:dyDescent="0.25">
      <c r="F347" s="623"/>
      <c r="H347" s="262"/>
    </row>
    <row r="348" spans="6:8" ht="15.75" customHeight="1" x14ac:dyDescent="0.25">
      <c r="F348" s="623"/>
      <c r="H348" s="262"/>
    </row>
    <row r="349" spans="6:8" ht="15.75" customHeight="1" x14ac:dyDescent="0.25">
      <c r="F349" s="623"/>
      <c r="H349" s="262"/>
    </row>
    <row r="350" spans="6:8" ht="15.75" customHeight="1" x14ac:dyDescent="0.25">
      <c r="F350" s="623"/>
      <c r="H350" s="262"/>
    </row>
    <row r="351" spans="6:8" ht="15.75" customHeight="1" x14ac:dyDescent="0.25">
      <c r="F351" s="623"/>
      <c r="H351" s="262"/>
    </row>
    <row r="352" spans="6:8" ht="15.75" customHeight="1" x14ac:dyDescent="0.25">
      <c r="F352" s="623"/>
      <c r="H352" s="262"/>
    </row>
    <row r="353" spans="6:8" ht="15.75" customHeight="1" x14ac:dyDescent="0.25">
      <c r="F353" s="623"/>
      <c r="H353" s="262"/>
    </row>
    <row r="354" spans="6:8" ht="15.75" customHeight="1" x14ac:dyDescent="0.25">
      <c r="F354" s="623"/>
      <c r="H354" s="262"/>
    </row>
    <row r="355" spans="6:8" ht="15.75" customHeight="1" x14ac:dyDescent="0.25">
      <c r="F355" s="623"/>
      <c r="H355" s="262"/>
    </row>
    <row r="356" spans="6:8" ht="15.75" customHeight="1" x14ac:dyDescent="0.25">
      <c r="F356" s="623"/>
      <c r="H356" s="262"/>
    </row>
    <row r="357" spans="6:8" ht="15.75" customHeight="1" x14ac:dyDescent="0.25">
      <c r="F357" s="623"/>
      <c r="H357" s="262"/>
    </row>
    <row r="358" spans="6:8" ht="15.75" customHeight="1" x14ac:dyDescent="0.25">
      <c r="F358" s="623"/>
      <c r="H358" s="262"/>
    </row>
    <row r="359" spans="6:8" ht="15.75" customHeight="1" x14ac:dyDescent="0.25">
      <c r="F359" s="623"/>
      <c r="H359" s="262"/>
    </row>
    <row r="360" spans="6:8" ht="15.75" customHeight="1" x14ac:dyDescent="0.25">
      <c r="F360" s="623"/>
      <c r="H360" s="262"/>
    </row>
    <row r="361" spans="6:8" ht="15.75" customHeight="1" x14ac:dyDescent="0.25">
      <c r="F361" s="623"/>
      <c r="H361" s="262"/>
    </row>
    <row r="362" spans="6:8" ht="15.75" customHeight="1" x14ac:dyDescent="0.25">
      <c r="F362" s="623"/>
      <c r="H362" s="262"/>
    </row>
    <row r="363" spans="6:8" ht="15.75" customHeight="1" x14ac:dyDescent="0.25">
      <c r="F363" s="623"/>
      <c r="H363" s="262"/>
    </row>
    <row r="364" spans="6:8" ht="15.75" customHeight="1" x14ac:dyDescent="0.25">
      <c r="F364" s="623"/>
      <c r="H364" s="262"/>
    </row>
    <row r="365" spans="6:8" ht="15.75" customHeight="1" x14ac:dyDescent="0.25">
      <c r="F365" s="623"/>
      <c r="H365" s="262"/>
    </row>
    <row r="366" spans="6:8" ht="15.75" customHeight="1" x14ac:dyDescent="0.25">
      <c r="F366" s="623"/>
      <c r="H366" s="262"/>
    </row>
    <row r="367" spans="6:8" ht="15.75" customHeight="1" x14ac:dyDescent="0.25">
      <c r="F367" s="623"/>
      <c r="H367" s="262"/>
    </row>
    <row r="368" spans="6:8" ht="15.75" customHeight="1" x14ac:dyDescent="0.25">
      <c r="F368" s="623"/>
      <c r="H368" s="262"/>
    </row>
    <row r="369" spans="6:8" ht="15.75" customHeight="1" x14ac:dyDescent="0.25">
      <c r="F369" s="623"/>
      <c r="H369" s="262"/>
    </row>
    <row r="370" spans="6:8" ht="15.75" customHeight="1" x14ac:dyDescent="0.25">
      <c r="F370" s="623"/>
      <c r="H370" s="262"/>
    </row>
    <row r="371" spans="6:8" ht="15.75" customHeight="1" x14ac:dyDescent="0.25">
      <c r="F371" s="623"/>
      <c r="H371" s="262"/>
    </row>
    <row r="372" spans="6:8" ht="15.75" customHeight="1" x14ac:dyDescent="0.25">
      <c r="F372" s="623"/>
      <c r="H372" s="262"/>
    </row>
    <row r="373" spans="6:8" ht="15.75" customHeight="1" x14ac:dyDescent="0.25">
      <c r="F373" s="623"/>
      <c r="H373" s="262"/>
    </row>
    <row r="374" spans="6:8" ht="15.75" customHeight="1" x14ac:dyDescent="0.25">
      <c r="F374" s="623"/>
      <c r="H374" s="262"/>
    </row>
    <row r="375" spans="6:8" ht="15.75" customHeight="1" x14ac:dyDescent="0.25">
      <c r="F375" s="623"/>
      <c r="H375" s="262"/>
    </row>
    <row r="376" spans="6:8" ht="15.75" customHeight="1" x14ac:dyDescent="0.25">
      <c r="F376" s="623"/>
      <c r="H376" s="262"/>
    </row>
    <row r="377" spans="6:8" ht="15.75" customHeight="1" x14ac:dyDescent="0.25">
      <c r="F377" s="623"/>
      <c r="H377" s="262"/>
    </row>
    <row r="378" spans="6:8" ht="15.75" customHeight="1" x14ac:dyDescent="0.25">
      <c r="F378" s="623"/>
      <c r="H378" s="262"/>
    </row>
    <row r="379" spans="6:8" ht="15.75" customHeight="1" x14ac:dyDescent="0.25">
      <c r="F379" s="623"/>
      <c r="H379" s="262"/>
    </row>
    <row r="380" spans="6:8" ht="15.75" customHeight="1" x14ac:dyDescent="0.25">
      <c r="F380" s="623"/>
      <c r="H380" s="262"/>
    </row>
    <row r="381" spans="6:8" ht="15.75" customHeight="1" x14ac:dyDescent="0.25">
      <c r="F381" s="623"/>
      <c r="H381" s="262"/>
    </row>
    <row r="382" spans="6:8" ht="15.75" customHeight="1" x14ac:dyDescent="0.25">
      <c r="F382" s="623"/>
      <c r="H382" s="262"/>
    </row>
    <row r="383" spans="6:8" ht="15.75" customHeight="1" x14ac:dyDescent="0.25">
      <c r="F383" s="623"/>
      <c r="H383" s="262"/>
    </row>
    <row r="384" spans="6:8" ht="15.75" customHeight="1" x14ac:dyDescent="0.25">
      <c r="F384" s="623"/>
      <c r="H384" s="262"/>
    </row>
    <row r="385" spans="6:8" ht="15.75" customHeight="1" x14ac:dyDescent="0.25">
      <c r="F385" s="623"/>
      <c r="H385" s="262"/>
    </row>
    <row r="386" spans="6:8" ht="15.75" customHeight="1" x14ac:dyDescent="0.25">
      <c r="F386" s="623"/>
      <c r="H386" s="262"/>
    </row>
    <row r="387" spans="6:8" ht="15.75" customHeight="1" x14ac:dyDescent="0.25">
      <c r="F387" s="623"/>
      <c r="H387" s="262"/>
    </row>
    <row r="388" spans="6:8" ht="15.75" customHeight="1" x14ac:dyDescent="0.25">
      <c r="F388" s="623"/>
      <c r="H388" s="262"/>
    </row>
    <row r="389" spans="6:8" ht="15.75" customHeight="1" x14ac:dyDescent="0.25">
      <c r="F389" s="623"/>
      <c r="H389" s="262"/>
    </row>
    <row r="390" spans="6:8" ht="15.75" customHeight="1" x14ac:dyDescent="0.25">
      <c r="F390" s="623"/>
      <c r="H390" s="262"/>
    </row>
    <row r="391" spans="6:8" ht="15.75" customHeight="1" x14ac:dyDescent="0.25">
      <c r="F391" s="623"/>
      <c r="H391" s="262"/>
    </row>
    <row r="392" spans="6:8" ht="15.75" customHeight="1" x14ac:dyDescent="0.25">
      <c r="F392" s="623"/>
      <c r="H392" s="262"/>
    </row>
    <row r="393" spans="6:8" ht="15.75" customHeight="1" x14ac:dyDescent="0.25">
      <c r="F393" s="623"/>
      <c r="H393" s="262"/>
    </row>
    <row r="394" spans="6:8" ht="15.75" customHeight="1" x14ac:dyDescent="0.25">
      <c r="F394" s="623"/>
      <c r="H394" s="262"/>
    </row>
    <row r="395" spans="6:8" ht="15.75" customHeight="1" x14ac:dyDescent="0.25">
      <c r="F395" s="623"/>
      <c r="H395" s="262"/>
    </row>
    <row r="396" spans="6:8" ht="15.75" customHeight="1" x14ac:dyDescent="0.25">
      <c r="F396" s="623"/>
      <c r="H396" s="262"/>
    </row>
    <row r="397" spans="6:8" ht="15.75" customHeight="1" x14ac:dyDescent="0.25">
      <c r="F397" s="623"/>
      <c r="H397" s="262"/>
    </row>
    <row r="398" spans="6:8" ht="15.75" customHeight="1" x14ac:dyDescent="0.25">
      <c r="F398" s="623"/>
      <c r="H398" s="262"/>
    </row>
    <row r="399" spans="6:8" ht="15.75" customHeight="1" x14ac:dyDescent="0.25">
      <c r="F399" s="623"/>
      <c r="H399" s="262"/>
    </row>
    <row r="400" spans="6:8" ht="15.75" customHeight="1" x14ac:dyDescent="0.25">
      <c r="F400" s="623"/>
      <c r="H400" s="262"/>
    </row>
    <row r="401" spans="6:8" ht="15.75" customHeight="1" x14ac:dyDescent="0.25">
      <c r="F401" s="623"/>
      <c r="H401" s="262"/>
    </row>
    <row r="402" spans="6:8" ht="15.75" customHeight="1" x14ac:dyDescent="0.25">
      <c r="F402" s="623"/>
      <c r="H402" s="262"/>
    </row>
    <row r="403" spans="6:8" ht="15.75" customHeight="1" x14ac:dyDescent="0.25">
      <c r="F403" s="623"/>
      <c r="H403" s="262"/>
    </row>
    <row r="404" spans="6:8" ht="15.75" customHeight="1" x14ac:dyDescent="0.25">
      <c r="F404" s="623"/>
      <c r="H404" s="262"/>
    </row>
    <row r="405" spans="6:8" ht="15.75" customHeight="1" x14ac:dyDescent="0.25">
      <c r="F405" s="623"/>
      <c r="H405" s="262"/>
    </row>
    <row r="406" spans="6:8" ht="15.75" customHeight="1" x14ac:dyDescent="0.25">
      <c r="F406" s="623"/>
      <c r="H406" s="262"/>
    </row>
    <row r="407" spans="6:8" ht="15.75" customHeight="1" x14ac:dyDescent="0.25">
      <c r="F407" s="623"/>
      <c r="H407" s="262"/>
    </row>
    <row r="408" spans="6:8" ht="15.75" customHeight="1" x14ac:dyDescent="0.25">
      <c r="F408" s="623"/>
      <c r="H408" s="262"/>
    </row>
    <row r="409" spans="6:8" ht="15.75" customHeight="1" x14ac:dyDescent="0.25">
      <c r="F409" s="623"/>
      <c r="H409" s="262"/>
    </row>
    <row r="410" spans="6:8" ht="15.75" customHeight="1" x14ac:dyDescent="0.25">
      <c r="F410" s="623"/>
      <c r="H410" s="262"/>
    </row>
    <row r="411" spans="6:8" ht="15.75" customHeight="1" x14ac:dyDescent="0.25">
      <c r="F411" s="623"/>
      <c r="H411" s="262"/>
    </row>
    <row r="412" spans="6:8" ht="15.75" customHeight="1" x14ac:dyDescent="0.25">
      <c r="F412" s="623"/>
      <c r="H412" s="262"/>
    </row>
    <row r="413" spans="6:8" ht="15.75" customHeight="1" x14ac:dyDescent="0.25">
      <c r="F413" s="623"/>
      <c r="H413" s="262"/>
    </row>
    <row r="414" spans="6:8" ht="15.75" customHeight="1" x14ac:dyDescent="0.25">
      <c r="F414" s="623"/>
      <c r="H414" s="262"/>
    </row>
    <row r="415" spans="6:8" ht="15.75" customHeight="1" x14ac:dyDescent="0.25">
      <c r="F415" s="623"/>
      <c r="H415" s="262"/>
    </row>
    <row r="416" spans="6:8" ht="15.75" customHeight="1" x14ac:dyDescent="0.25">
      <c r="F416" s="623"/>
      <c r="H416" s="262"/>
    </row>
    <row r="417" spans="6:8" ht="15.75" customHeight="1" x14ac:dyDescent="0.25">
      <c r="F417" s="623"/>
      <c r="H417" s="262"/>
    </row>
    <row r="418" spans="6:8" ht="15.75" customHeight="1" x14ac:dyDescent="0.25">
      <c r="F418" s="623"/>
      <c r="H418" s="262"/>
    </row>
    <row r="419" spans="6:8" ht="15.75" customHeight="1" x14ac:dyDescent="0.25">
      <c r="F419" s="623"/>
      <c r="H419" s="262"/>
    </row>
    <row r="420" spans="6:8" ht="15.75" customHeight="1" x14ac:dyDescent="0.25">
      <c r="F420" s="623"/>
      <c r="H420" s="262"/>
    </row>
    <row r="421" spans="6:8" ht="15.75" customHeight="1" x14ac:dyDescent="0.25">
      <c r="F421" s="623"/>
      <c r="H421" s="262"/>
    </row>
    <row r="422" spans="6:8" ht="15.75" customHeight="1" x14ac:dyDescent="0.25">
      <c r="F422" s="623"/>
      <c r="H422" s="262"/>
    </row>
    <row r="423" spans="6:8" ht="15.75" customHeight="1" x14ac:dyDescent="0.25">
      <c r="F423" s="623"/>
      <c r="H423" s="262"/>
    </row>
    <row r="424" spans="6:8" ht="15.75" customHeight="1" x14ac:dyDescent="0.25">
      <c r="F424" s="623"/>
      <c r="H424" s="262"/>
    </row>
    <row r="425" spans="6:8" ht="15.75" customHeight="1" x14ac:dyDescent="0.25">
      <c r="F425" s="623"/>
      <c r="H425" s="262"/>
    </row>
    <row r="426" spans="6:8" ht="15.75" customHeight="1" x14ac:dyDescent="0.25">
      <c r="F426" s="623"/>
      <c r="H426" s="262"/>
    </row>
    <row r="427" spans="6:8" ht="15.75" customHeight="1" x14ac:dyDescent="0.25">
      <c r="F427" s="623"/>
      <c r="H427" s="262"/>
    </row>
    <row r="428" spans="6:8" ht="15.75" customHeight="1" x14ac:dyDescent="0.25">
      <c r="F428" s="623"/>
      <c r="H428" s="262"/>
    </row>
    <row r="429" spans="6:8" ht="15.75" customHeight="1" x14ac:dyDescent="0.25">
      <c r="F429" s="623"/>
      <c r="H429" s="262"/>
    </row>
    <row r="430" spans="6:8" ht="15.75" customHeight="1" x14ac:dyDescent="0.25">
      <c r="F430" s="623"/>
      <c r="H430" s="262"/>
    </row>
    <row r="431" spans="6:8" ht="15.75" customHeight="1" x14ac:dyDescent="0.25">
      <c r="F431" s="623"/>
      <c r="H431" s="262"/>
    </row>
    <row r="432" spans="6:8" ht="15.75" customHeight="1" x14ac:dyDescent="0.25">
      <c r="F432" s="623"/>
      <c r="H432" s="262"/>
    </row>
    <row r="433" spans="6:8" ht="15.75" customHeight="1" x14ac:dyDescent="0.25">
      <c r="F433" s="623"/>
      <c r="H433" s="262"/>
    </row>
    <row r="434" spans="6:8" ht="15.75" customHeight="1" x14ac:dyDescent="0.25">
      <c r="F434" s="623"/>
      <c r="H434" s="262"/>
    </row>
    <row r="435" spans="6:8" ht="15.75" customHeight="1" x14ac:dyDescent="0.25">
      <c r="F435" s="623"/>
      <c r="H435" s="262"/>
    </row>
    <row r="436" spans="6:8" ht="15.75" customHeight="1" x14ac:dyDescent="0.25">
      <c r="F436" s="623"/>
      <c r="H436" s="262"/>
    </row>
    <row r="437" spans="6:8" ht="15.75" customHeight="1" x14ac:dyDescent="0.25">
      <c r="F437" s="623"/>
      <c r="H437" s="262"/>
    </row>
    <row r="438" spans="6:8" ht="15.75" customHeight="1" x14ac:dyDescent="0.25">
      <c r="F438" s="623"/>
      <c r="H438" s="262"/>
    </row>
    <row r="439" spans="6:8" ht="15.75" customHeight="1" x14ac:dyDescent="0.25">
      <c r="F439" s="623"/>
      <c r="H439" s="262"/>
    </row>
    <row r="440" spans="6:8" ht="15.75" customHeight="1" x14ac:dyDescent="0.25">
      <c r="F440" s="623"/>
      <c r="H440" s="262"/>
    </row>
    <row r="441" spans="6:8" ht="15.75" customHeight="1" x14ac:dyDescent="0.25">
      <c r="F441" s="623"/>
      <c r="H441" s="262"/>
    </row>
    <row r="442" spans="6:8" ht="15.75" customHeight="1" x14ac:dyDescent="0.25">
      <c r="F442" s="623"/>
      <c r="H442" s="262"/>
    </row>
    <row r="443" spans="6:8" ht="15.75" customHeight="1" x14ac:dyDescent="0.25">
      <c r="F443" s="623"/>
      <c r="H443" s="262"/>
    </row>
    <row r="444" spans="6:8" ht="15.75" customHeight="1" x14ac:dyDescent="0.25">
      <c r="F444" s="623"/>
      <c r="H444" s="262"/>
    </row>
    <row r="445" spans="6:8" ht="15.75" customHeight="1" x14ac:dyDescent="0.25">
      <c r="F445" s="623"/>
      <c r="H445" s="262"/>
    </row>
    <row r="446" spans="6:8" ht="15.75" customHeight="1" x14ac:dyDescent="0.25">
      <c r="F446" s="623"/>
      <c r="H446" s="262"/>
    </row>
    <row r="447" spans="6:8" ht="15.75" customHeight="1" x14ac:dyDescent="0.25">
      <c r="F447" s="623"/>
      <c r="H447" s="262"/>
    </row>
    <row r="448" spans="6:8" ht="15.75" customHeight="1" x14ac:dyDescent="0.25">
      <c r="F448" s="623"/>
      <c r="H448" s="262"/>
    </row>
    <row r="449" spans="6:8" ht="15.75" customHeight="1" x14ac:dyDescent="0.25">
      <c r="F449" s="623"/>
      <c r="H449" s="262"/>
    </row>
    <row r="450" spans="6:8" ht="15.75" customHeight="1" x14ac:dyDescent="0.25">
      <c r="F450" s="623"/>
      <c r="H450" s="262"/>
    </row>
    <row r="451" spans="6:8" ht="15.75" customHeight="1" x14ac:dyDescent="0.25">
      <c r="F451" s="623"/>
      <c r="H451" s="262"/>
    </row>
    <row r="452" spans="6:8" ht="15.75" customHeight="1" x14ac:dyDescent="0.25">
      <c r="F452" s="623"/>
      <c r="H452" s="262"/>
    </row>
    <row r="453" spans="6:8" ht="15.75" customHeight="1" x14ac:dyDescent="0.25">
      <c r="F453" s="623"/>
      <c r="H453" s="262"/>
    </row>
    <row r="454" spans="6:8" ht="15.75" customHeight="1" x14ac:dyDescent="0.25">
      <c r="F454" s="623"/>
      <c r="H454" s="262"/>
    </row>
    <row r="455" spans="6:8" ht="15.75" customHeight="1" x14ac:dyDescent="0.25">
      <c r="F455" s="623"/>
      <c r="H455" s="262"/>
    </row>
    <row r="456" spans="6:8" ht="15.75" customHeight="1" x14ac:dyDescent="0.25">
      <c r="F456" s="623"/>
      <c r="H456" s="262"/>
    </row>
    <row r="457" spans="6:8" ht="15.75" customHeight="1" x14ac:dyDescent="0.25">
      <c r="F457" s="623"/>
      <c r="H457" s="262"/>
    </row>
    <row r="458" spans="6:8" ht="15.75" customHeight="1" x14ac:dyDescent="0.25">
      <c r="F458" s="623"/>
      <c r="H458" s="262"/>
    </row>
    <row r="459" spans="6:8" ht="15.75" customHeight="1" x14ac:dyDescent="0.25">
      <c r="F459" s="623"/>
      <c r="H459" s="262"/>
    </row>
    <row r="460" spans="6:8" ht="15.75" customHeight="1" x14ac:dyDescent="0.25">
      <c r="F460" s="623"/>
      <c r="H460" s="262"/>
    </row>
    <row r="461" spans="6:8" ht="15.75" customHeight="1" x14ac:dyDescent="0.25">
      <c r="F461" s="623"/>
      <c r="H461" s="262"/>
    </row>
    <row r="462" spans="6:8" ht="15.75" customHeight="1" x14ac:dyDescent="0.25">
      <c r="F462" s="623"/>
      <c r="H462" s="262"/>
    </row>
    <row r="463" spans="6:8" ht="15.75" customHeight="1" x14ac:dyDescent="0.25">
      <c r="F463" s="623"/>
      <c r="H463" s="262"/>
    </row>
    <row r="464" spans="6:8" ht="15.75" customHeight="1" x14ac:dyDescent="0.25">
      <c r="F464" s="623"/>
      <c r="H464" s="262"/>
    </row>
    <row r="465" spans="6:8" ht="15.75" customHeight="1" x14ac:dyDescent="0.25">
      <c r="F465" s="623"/>
      <c r="H465" s="262"/>
    </row>
    <row r="466" spans="6:8" ht="15.75" customHeight="1" x14ac:dyDescent="0.25">
      <c r="F466" s="623"/>
      <c r="H466" s="262"/>
    </row>
    <row r="467" spans="6:8" ht="15.75" customHeight="1" x14ac:dyDescent="0.25">
      <c r="F467" s="623"/>
      <c r="H467" s="262"/>
    </row>
    <row r="468" spans="6:8" ht="15.75" customHeight="1" x14ac:dyDescent="0.25">
      <c r="F468" s="623"/>
      <c r="H468" s="262"/>
    </row>
    <row r="469" spans="6:8" ht="15.75" customHeight="1" x14ac:dyDescent="0.25">
      <c r="F469" s="623"/>
      <c r="H469" s="262"/>
    </row>
    <row r="470" spans="6:8" ht="15.75" customHeight="1" x14ac:dyDescent="0.25">
      <c r="F470" s="623"/>
      <c r="H470" s="262"/>
    </row>
    <row r="471" spans="6:8" ht="15.75" customHeight="1" x14ac:dyDescent="0.25">
      <c r="F471" s="623"/>
      <c r="H471" s="262"/>
    </row>
    <row r="472" spans="6:8" ht="15.75" customHeight="1" x14ac:dyDescent="0.25">
      <c r="F472" s="623"/>
      <c r="H472" s="262"/>
    </row>
    <row r="473" spans="6:8" ht="15.75" customHeight="1" x14ac:dyDescent="0.25">
      <c r="F473" s="623"/>
      <c r="H473" s="262"/>
    </row>
    <row r="474" spans="6:8" ht="15.75" customHeight="1" x14ac:dyDescent="0.25">
      <c r="F474" s="623"/>
      <c r="H474" s="262"/>
    </row>
    <row r="475" spans="6:8" ht="15.75" customHeight="1" x14ac:dyDescent="0.25">
      <c r="F475" s="623"/>
      <c r="H475" s="262"/>
    </row>
    <row r="476" spans="6:8" ht="15.75" customHeight="1" x14ac:dyDescent="0.25">
      <c r="F476" s="623"/>
      <c r="H476" s="262"/>
    </row>
    <row r="477" spans="6:8" ht="15.75" customHeight="1" x14ac:dyDescent="0.25">
      <c r="F477" s="623"/>
      <c r="H477" s="262"/>
    </row>
    <row r="478" spans="6:8" ht="15.75" customHeight="1" x14ac:dyDescent="0.25">
      <c r="F478" s="623"/>
      <c r="H478" s="262"/>
    </row>
    <row r="479" spans="6:8" ht="15.75" customHeight="1" x14ac:dyDescent="0.25">
      <c r="F479" s="623"/>
      <c r="H479" s="262"/>
    </row>
    <row r="480" spans="6:8" ht="15.75" customHeight="1" x14ac:dyDescent="0.25">
      <c r="F480" s="623"/>
      <c r="H480" s="262"/>
    </row>
    <row r="481" spans="6:8" ht="15.75" customHeight="1" x14ac:dyDescent="0.25">
      <c r="F481" s="623"/>
      <c r="H481" s="262"/>
    </row>
    <row r="482" spans="6:8" ht="15.75" customHeight="1" x14ac:dyDescent="0.25">
      <c r="F482" s="623"/>
      <c r="H482" s="262"/>
    </row>
    <row r="483" spans="6:8" ht="15.75" customHeight="1" x14ac:dyDescent="0.25">
      <c r="F483" s="623"/>
      <c r="H483" s="262"/>
    </row>
    <row r="484" spans="6:8" ht="15.75" customHeight="1" x14ac:dyDescent="0.25">
      <c r="F484" s="623"/>
      <c r="H484" s="262"/>
    </row>
    <row r="485" spans="6:8" ht="15.75" customHeight="1" x14ac:dyDescent="0.25">
      <c r="F485" s="623"/>
      <c r="H485" s="262"/>
    </row>
    <row r="486" spans="6:8" ht="15.75" customHeight="1" x14ac:dyDescent="0.25">
      <c r="F486" s="623"/>
      <c r="H486" s="262"/>
    </row>
    <row r="487" spans="6:8" ht="15.75" customHeight="1" x14ac:dyDescent="0.25">
      <c r="F487" s="623"/>
      <c r="H487" s="262"/>
    </row>
    <row r="488" spans="6:8" ht="15.75" customHeight="1" x14ac:dyDescent="0.25">
      <c r="F488" s="623"/>
      <c r="H488" s="262"/>
    </row>
    <row r="489" spans="6:8" ht="15.75" customHeight="1" x14ac:dyDescent="0.25">
      <c r="F489" s="623"/>
      <c r="H489" s="262"/>
    </row>
    <row r="490" spans="6:8" ht="15.75" customHeight="1" x14ac:dyDescent="0.25">
      <c r="F490" s="623"/>
      <c r="H490" s="262"/>
    </row>
    <row r="491" spans="6:8" ht="15.75" customHeight="1" x14ac:dyDescent="0.25">
      <c r="F491" s="623"/>
      <c r="H491" s="262"/>
    </row>
    <row r="492" spans="6:8" ht="15.75" customHeight="1" x14ac:dyDescent="0.25">
      <c r="F492" s="623"/>
      <c r="H492" s="262"/>
    </row>
    <row r="493" spans="6:8" ht="15.75" customHeight="1" x14ac:dyDescent="0.25">
      <c r="F493" s="623"/>
      <c r="H493" s="262"/>
    </row>
    <row r="494" spans="6:8" ht="15.75" customHeight="1" x14ac:dyDescent="0.25">
      <c r="F494" s="623"/>
      <c r="H494" s="262"/>
    </row>
    <row r="495" spans="6:8" ht="15.75" customHeight="1" x14ac:dyDescent="0.25">
      <c r="F495" s="623"/>
      <c r="H495" s="262"/>
    </row>
    <row r="496" spans="6:8" ht="15.75" customHeight="1" x14ac:dyDescent="0.25">
      <c r="F496" s="623"/>
      <c r="H496" s="262"/>
    </row>
    <row r="497" spans="6:8" ht="15.75" customHeight="1" x14ac:dyDescent="0.25">
      <c r="F497" s="623"/>
      <c r="H497" s="262"/>
    </row>
    <row r="498" spans="6:8" ht="15.75" customHeight="1" x14ac:dyDescent="0.25">
      <c r="F498" s="623"/>
      <c r="H498" s="262"/>
    </row>
    <row r="499" spans="6:8" ht="15.75" customHeight="1" x14ac:dyDescent="0.25">
      <c r="F499" s="623"/>
      <c r="H499" s="262"/>
    </row>
    <row r="500" spans="6:8" ht="15.75" customHeight="1" x14ac:dyDescent="0.25">
      <c r="F500" s="623"/>
      <c r="H500" s="262"/>
    </row>
    <row r="501" spans="6:8" ht="15.75" customHeight="1" x14ac:dyDescent="0.25">
      <c r="F501" s="623"/>
      <c r="H501" s="262"/>
    </row>
    <row r="502" spans="6:8" ht="15.75" customHeight="1" x14ac:dyDescent="0.25">
      <c r="F502" s="623"/>
      <c r="H502" s="262"/>
    </row>
    <row r="503" spans="6:8" ht="15.75" customHeight="1" x14ac:dyDescent="0.25">
      <c r="F503" s="623"/>
      <c r="H503" s="262"/>
    </row>
    <row r="504" spans="6:8" ht="15.75" customHeight="1" x14ac:dyDescent="0.25">
      <c r="F504" s="623"/>
      <c r="H504" s="262"/>
    </row>
    <row r="505" spans="6:8" ht="15.75" customHeight="1" x14ac:dyDescent="0.25">
      <c r="F505" s="623"/>
      <c r="H505" s="262"/>
    </row>
    <row r="506" spans="6:8" ht="15.75" customHeight="1" x14ac:dyDescent="0.25">
      <c r="F506" s="623"/>
      <c r="H506" s="262"/>
    </row>
    <row r="507" spans="6:8" ht="15.75" customHeight="1" x14ac:dyDescent="0.25">
      <c r="F507" s="623"/>
      <c r="H507" s="262"/>
    </row>
    <row r="508" spans="6:8" ht="15.75" customHeight="1" x14ac:dyDescent="0.25">
      <c r="F508" s="623"/>
      <c r="H508" s="262"/>
    </row>
    <row r="509" spans="6:8" ht="15.75" customHeight="1" x14ac:dyDescent="0.25">
      <c r="F509" s="623"/>
      <c r="H509" s="262"/>
    </row>
    <row r="510" spans="6:8" ht="15.75" customHeight="1" x14ac:dyDescent="0.25">
      <c r="F510" s="623"/>
      <c r="H510" s="262"/>
    </row>
    <row r="511" spans="6:8" ht="15.75" customHeight="1" x14ac:dyDescent="0.25">
      <c r="F511" s="623"/>
      <c r="H511" s="262"/>
    </row>
    <row r="512" spans="6:8" ht="15.75" customHeight="1" x14ac:dyDescent="0.25">
      <c r="F512" s="623"/>
      <c r="H512" s="262"/>
    </row>
    <row r="513" spans="6:8" ht="15.75" customHeight="1" x14ac:dyDescent="0.25">
      <c r="F513" s="623"/>
      <c r="H513" s="262"/>
    </row>
    <row r="514" spans="6:8" ht="15.75" customHeight="1" x14ac:dyDescent="0.25">
      <c r="F514" s="623"/>
      <c r="H514" s="262"/>
    </row>
    <row r="515" spans="6:8" ht="15.75" customHeight="1" x14ac:dyDescent="0.25">
      <c r="F515" s="623"/>
      <c r="H515" s="262"/>
    </row>
    <row r="516" spans="6:8" ht="15.75" customHeight="1" x14ac:dyDescent="0.25">
      <c r="F516" s="623"/>
      <c r="H516" s="262"/>
    </row>
    <row r="517" spans="6:8" ht="15.75" customHeight="1" x14ac:dyDescent="0.25">
      <c r="F517" s="623"/>
      <c r="H517" s="262"/>
    </row>
    <row r="518" spans="6:8" ht="15.75" customHeight="1" x14ac:dyDescent="0.25">
      <c r="F518" s="623"/>
      <c r="H518" s="262"/>
    </row>
    <row r="519" spans="6:8" ht="15.75" customHeight="1" x14ac:dyDescent="0.25">
      <c r="F519" s="623"/>
      <c r="H519" s="262"/>
    </row>
    <row r="520" spans="6:8" ht="15.75" customHeight="1" x14ac:dyDescent="0.25">
      <c r="F520" s="623"/>
      <c r="H520" s="262"/>
    </row>
    <row r="521" spans="6:8" ht="15.75" customHeight="1" x14ac:dyDescent="0.25">
      <c r="F521" s="623"/>
      <c r="H521" s="262"/>
    </row>
    <row r="522" spans="6:8" ht="15.75" customHeight="1" x14ac:dyDescent="0.25">
      <c r="F522" s="623"/>
      <c r="H522" s="262"/>
    </row>
    <row r="523" spans="6:8" ht="15.75" customHeight="1" x14ac:dyDescent="0.25">
      <c r="F523" s="623"/>
      <c r="H523" s="262"/>
    </row>
    <row r="524" spans="6:8" ht="15.75" customHeight="1" x14ac:dyDescent="0.25">
      <c r="F524" s="623"/>
      <c r="H524" s="262"/>
    </row>
    <row r="525" spans="6:8" ht="15.75" customHeight="1" x14ac:dyDescent="0.25">
      <c r="F525" s="623"/>
      <c r="H525" s="262"/>
    </row>
    <row r="526" spans="6:8" ht="15.75" customHeight="1" x14ac:dyDescent="0.25">
      <c r="F526" s="623"/>
      <c r="H526" s="262"/>
    </row>
    <row r="527" spans="6:8" ht="15.75" customHeight="1" x14ac:dyDescent="0.25">
      <c r="F527" s="623"/>
      <c r="H527" s="262"/>
    </row>
    <row r="528" spans="6:8" ht="15.75" customHeight="1" x14ac:dyDescent="0.25">
      <c r="F528" s="623"/>
      <c r="H528" s="262"/>
    </row>
    <row r="529" spans="6:8" ht="15.75" customHeight="1" x14ac:dyDescent="0.25">
      <c r="F529" s="623"/>
      <c r="H529" s="262"/>
    </row>
    <row r="530" spans="6:8" ht="15.75" customHeight="1" x14ac:dyDescent="0.25">
      <c r="F530" s="623"/>
      <c r="H530" s="262"/>
    </row>
    <row r="531" spans="6:8" ht="15.75" customHeight="1" x14ac:dyDescent="0.25">
      <c r="F531" s="623"/>
      <c r="H531" s="262"/>
    </row>
    <row r="532" spans="6:8" ht="15.75" customHeight="1" x14ac:dyDescent="0.25">
      <c r="F532" s="623"/>
      <c r="H532" s="262"/>
    </row>
    <row r="533" spans="6:8" ht="15.75" customHeight="1" x14ac:dyDescent="0.25">
      <c r="F533" s="623"/>
      <c r="H533" s="262"/>
    </row>
    <row r="534" spans="6:8" ht="15.75" customHeight="1" x14ac:dyDescent="0.25">
      <c r="F534" s="623"/>
      <c r="H534" s="262"/>
    </row>
    <row r="535" spans="6:8" ht="15.75" customHeight="1" x14ac:dyDescent="0.25">
      <c r="F535" s="623"/>
      <c r="H535" s="262"/>
    </row>
    <row r="536" spans="6:8" ht="15.75" customHeight="1" x14ac:dyDescent="0.25">
      <c r="F536" s="623"/>
      <c r="H536" s="262"/>
    </row>
    <row r="537" spans="6:8" ht="15.75" customHeight="1" x14ac:dyDescent="0.25">
      <c r="F537" s="623"/>
      <c r="H537" s="262"/>
    </row>
    <row r="538" spans="6:8" ht="15.75" customHeight="1" x14ac:dyDescent="0.25">
      <c r="F538" s="623"/>
      <c r="H538" s="262"/>
    </row>
    <row r="539" spans="6:8" ht="15.75" customHeight="1" x14ac:dyDescent="0.25">
      <c r="F539" s="623"/>
      <c r="H539" s="262"/>
    </row>
    <row r="540" spans="6:8" ht="15.75" customHeight="1" x14ac:dyDescent="0.25">
      <c r="F540" s="623"/>
      <c r="H540" s="262"/>
    </row>
    <row r="541" spans="6:8" ht="15.75" customHeight="1" x14ac:dyDescent="0.25">
      <c r="F541" s="623"/>
      <c r="H541" s="262"/>
    </row>
    <row r="542" spans="6:8" ht="15.75" customHeight="1" x14ac:dyDescent="0.25">
      <c r="F542" s="623"/>
      <c r="H542" s="262"/>
    </row>
    <row r="543" spans="6:8" ht="15.75" customHeight="1" x14ac:dyDescent="0.25">
      <c r="F543" s="623"/>
      <c r="H543" s="262"/>
    </row>
    <row r="544" spans="6:8" ht="15.75" customHeight="1" x14ac:dyDescent="0.25">
      <c r="F544" s="623"/>
      <c r="H544" s="262"/>
    </row>
    <row r="545" spans="6:8" ht="15.75" customHeight="1" x14ac:dyDescent="0.25">
      <c r="F545" s="623"/>
      <c r="H545" s="262"/>
    </row>
    <row r="546" spans="6:8" ht="15.75" customHeight="1" x14ac:dyDescent="0.25">
      <c r="F546" s="623"/>
      <c r="H546" s="262"/>
    </row>
    <row r="547" spans="6:8" ht="15.75" customHeight="1" x14ac:dyDescent="0.25">
      <c r="F547" s="623"/>
      <c r="H547" s="262"/>
    </row>
    <row r="548" spans="6:8" ht="15.75" customHeight="1" x14ac:dyDescent="0.25">
      <c r="F548" s="623"/>
      <c r="H548" s="262"/>
    </row>
    <row r="549" spans="6:8" ht="15.75" customHeight="1" x14ac:dyDescent="0.25">
      <c r="F549" s="623"/>
      <c r="H549" s="262"/>
    </row>
    <row r="550" spans="6:8" ht="15.75" customHeight="1" x14ac:dyDescent="0.25">
      <c r="F550" s="623"/>
      <c r="H550" s="262"/>
    </row>
    <row r="551" spans="6:8" ht="15.75" customHeight="1" x14ac:dyDescent="0.25">
      <c r="F551" s="623"/>
      <c r="H551" s="262"/>
    </row>
    <row r="552" spans="6:8" ht="15.75" customHeight="1" x14ac:dyDescent="0.25">
      <c r="F552" s="623"/>
      <c r="H552" s="262"/>
    </row>
    <row r="553" spans="6:8" ht="15.75" customHeight="1" x14ac:dyDescent="0.25">
      <c r="F553" s="623"/>
      <c r="H553" s="262"/>
    </row>
    <row r="554" spans="6:8" ht="15.75" customHeight="1" x14ac:dyDescent="0.25">
      <c r="F554" s="623"/>
      <c r="H554" s="262"/>
    </row>
    <row r="555" spans="6:8" ht="15.75" customHeight="1" x14ac:dyDescent="0.25">
      <c r="F555" s="623"/>
      <c r="H555" s="262"/>
    </row>
    <row r="556" spans="6:8" ht="15.75" customHeight="1" x14ac:dyDescent="0.25">
      <c r="F556" s="623"/>
      <c r="H556" s="262"/>
    </row>
    <row r="557" spans="6:8" ht="15.75" customHeight="1" x14ac:dyDescent="0.25">
      <c r="F557" s="623"/>
      <c r="H557" s="262"/>
    </row>
    <row r="558" spans="6:8" ht="15.75" customHeight="1" x14ac:dyDescent="0.25">
      <c r="F558" s="623"/>
      <c r="H558" s="262"/>
    </row>
    <row r="559" spans="6:8" ht="15.75" customHeight="1" x14ac:dyDescent="0.25">
      <c r="F559" s="623"/>
      <c r="H559" s="262"/>
    </row>
    <row r="560" spans="6:8" ht="15.75" customHeight="1" x14ac:dyDescent="0.25">
      <c r="F560" s="623"/>
      <c r="H560" s="262"/>
    </row>
    <row r="561" spans="6:8" ht="15.75" customHeight="1" x14ac:dyDescent="0.25">
      <c r="F561" s="623"/>
      <c r="H561" s="262"/>
    </row>
    <row r="562" spans="6:8" ht="15.75" customHeight="1" x14ac:dyDescent="0.25">
      <c r="F562" s="623"/>
      <c r="H562" s="262"/>
    </row>
    <row r="563" spans="6:8" ht="15.75" customHeight="1" x14ac:dyDescent="0.25">
      <c r="F563" s="623"/>
      <c r="H563" s="262"/>
    </row>
    <row r="564" spans="6:8" ht="15.75" customHeight="1" x14ac:dyDescent="0.25">
      <c r="F564" s="623"/>
      <c r="H564" s="262"/>
    </row>
    <row r="565" spans="6:8" ht="15.75" customHeight="1" x14ac:dyDescent="0.25">
      <c r="F565" s="623"/>
      <c r="H565" s="262"/>
    </row>
    <row r="566" spans="6:8" ht="15.75" customHeight="1" x14ac:dyDescent="0.25">
      <c r="F566" s="623"/>
      <c r="H566" s="262"/>
    </row>
    <row r="567" spans="6:8" ht="15.75" customHeight="1" x14ac:dyDescent="0.25">
      <c r="F567" s="623"/>
      <c r="H567" s="262"/>
    </row>
    <row r="568" spans="6:8" ht="15.75" customHeight="1" x14ac:dyDescent="0.25">
      <c r="F568" s="623"/>
      <c r="H568" s="262"/>
    </row>
    <row r="569" spans="6:8" ht="15.75" customHeight="1" x14ac:dyDescent="0.25">
      <c r="F569" s="623"/>
      <c r="H569" s="262"/>
    </row>
    <row r="570" spans="6:8" ht="15.75" customHeight="1" x14ac:dyDescent="0.25">
      <c r="F570" s="623"/>
      <c r="H570" s="262"/>
    </row>
    <row r="571" spans="6:8" ht="15.75" customHeight="1" x14ac:dyDescent="0.25">
      <c r="F571" s="623"/>
      <c r="H571" s="262"/>
    </row>
    <row r="572" spans="6:8" ht="15.75" customHeight="1" x14ac:dyDescent="0.25">
      <c r="F572" s="623"/>
      <c r="H572" s="262"/>
    </row>
    <row r="573" spans="6:8" ht="15.75" customHeight="1" x14ac:dyDescent="0.25">
      <c r="F573" s="623"/>
      <c r="H573" s="262"/>
    </row>
    <row r="574" spans="6:8" ht="15.75" customHeight="1" x14ac:dyDescent="0.25">
      <c r="F574" s="623"/>
      <c r="H574" s="262"/>
    </row>
    <row r="575" spans="6:8" ht="15.75" customHeight="1" x14ac:dyDescent="0.25">
      <c r="F575" s="623"/>
      <c r="H575" s="262"/>
    </row>
    <row r="576" spans="6:8" ht="15.75" customHeight="1" x14ac:dyDescent="0.25">
      <c r="F576" s="623"/>
      <c r="H576" s="262"/>
    </row>
    <row r="577" spans="6:8" ht="15.75" customHeight="1" x14ac:dyDescent="0.25">
      <c r="F577" s="623"/>
      <c r="H577" s="262"/>
    </row>
    <row r="578" spans="6:8" ht="15.75" customHeight="1" x14ac:dyDescent="0.25">
      <c r="F578" s="623"/>
      <c r="H578" s="262"/>
    </row>
    <row r="579" spans="6:8" ht="15.75" customHeight="1" x14ac:dyDescent="0.25">
      <c r="F579" s="623"/>
      <c r="H579" s="262"/>
    </row>
    <row r="580" spans="6:8" ht="15.75" customHeight="1" x14ac:dyDescent="0.25">
      <c r="F580" s="623"/>
      <c r="H580" s="262"/>
    </row>
    <row r="581" spans="6:8" ht="15.75" customHeight="1" x14ac:dyDescent="0.25">
      <c r="F581" s="623"/>
      <c r="H581" s="262"/>
    </row>
    <row r="582" spans="6:8" ht="15.75" customHeight="1" x14ac:dyDescent="0.25">
      <c r="F582" s="623"/>
      <c r="H582" s="262"/>
    </row>
    <row r="583" spans="6:8" ht="15.75" customHeight="1" x14ac:dyDescent="0.25">
      <c r="F583" s="623"/>
      <c r="H583" s="262"/>
    </row>
    <row r="584" spans="6:8" ht="15.75" customHeight="1" x14ac:dyDescent="0.25">
      <c r="F584" s="623"/>
      <c r="H584" s="262"/>
    </row>
    <row r="585" spans="6:8" ht="15.75" customHeight="1" x14ac:dyDescent="0.25">
      <c r="F585" s="623"/>
      <c r="H585" s="262"/>
    </row>
    <row r="586" spans="6:8" ht="15.75" customHeight="1" x14ac:dyDescent="0.25">
      <c r="F586" s="623"/>
      <c r="H586" s="262"/>
    </row>
    <row r="587" spans="6:8" ht="15.75" customHeight="1" x14ac:dyDescent="0.25">
      <c r="F587" s="623"/>
      <c r="H587" s="262"/>
    </row>
    <row r="588" spans="6:8" ht="15.75" customHeight="1" x14ac:dyDescent="0.25">
      <c r="F588" s="623"/>
      <c r="H588" s="262"/>
    </row>
    <row r="589" spans="6:8" ht="15.75" customHeight="1" x14ac:dyDescent="0.25">
      <c r="F589" s="623"/>
      <c r="H589" s="262"/>
    </row>
    <row r="590" spans="6:8" ht="15.75" customHeight="1" x14ac:dyDescent="0.25">
      <c r="F590" s="623"/>
      <c r="H590" s="262"/>
    </row>
    <row r="591" spans="6:8" ht="15.75" customHeight="1" x14ac:dyDescent="0.25">
      <c r="F591" s="623"/>
      <c r="H591" s="262"/>
    </row>
    <row r="592" spans="6:8" ht="15.75" customHeight="1" x14ac:dyDescent="0.25">
      <c r="F592" s="623"/>
      <c r="H592" s="262"/>
    </row>
    <row r="593" spans="6:8" ht="15.75" customHeight="1" x14ac:dyDescent="0.25">
      <c r="F593" s="623"/>
      <c r="H593" s="262"/>
    </row>
    <row r="594" spans="6:8" ht="15.75" customHeight="1" x14ac:dyDescent="0.25">
      <c r="F594" s="623"/>
      <c r="H594" s="262"/>
    </row>
    <row r="595" spans="6:8" ht="15.75" customHeight="1" x14ac:dyDescent="0.25">
      <c r="F595" s="623"/>
      <c r="H595" s="262"/>
    </row>
    <row r="596" spans="6:8" ht="15.75" customHeight="1" x14ac:dyDescent="0.25">
      <c r="F596" s="623"/>
      <c r="H596" s="262"/>
    </row>
    <row r="597" spans="6:8" ht="15.75" customHeight="1" x14ac:dyDescent="0.25">
      <c r="F597" s="623"/>
      <c r="H597" s="262"/>
    </row>
    <row r="598" spans="6:8" ht="15.75" customHeight="1" x14ac:dyDescent="0.25">
      <c r="F598" s="623"/>
      <c r="H598" s="262"/>
    </row>
    <row r="599" spans="6:8" ht="15.75" customHeight="1" x14ac:dyDescent="0.25">
      <c r="F599" s="623"/>
      <c r="H599" s="262"/>
    </row>
    <row r="600" spans="6:8" ht="15.75" customHeight="1" x14ac:dyDescent="0.25">
      <c r="F600" s="623"/>
      <c r="H600" s="262"/>
    </row>
    <row r="601" spans="6:8" ht="15.75" customHeight="1" x14ac:dyDescent="0.25">
      <c r="F601" s="623"/>
      <c r="H601" s="262"/>
    </row>
    <row r="602" spans="6:8" ht="15.75" customHeight="1" x14ac:dyDescent="0.25">
      <c r="F602" s="623"/>
      <c r="H602" s="262"/>
    </row>
    <row r="603" spans="6:8" ht="15.75" customHeight="1" x14ac:dyDescent="0.25">
      <c r="F603" s="623"/>
      <c r="H603" s="262"/>
    </row>
    <row r="604" spans="6:8" ht="15.75" customHeight="1" x14ac:dyDescent="0.25">
      <c r="F604" s="623"/>
      <c r="H604" s="262"/>
    </row>
    <row r="605" spans="6:8" ht="15.75" customHeight="1" x14ac:dyDescent="0.25">
      <c r="F605" s="623"/>
      <c r="H605" s="262"/>
    </row>
    <row r="606" spans="6:8" ht="15.75" customHeight="1" x14ac:dyDescent="0.25">
      <c r="F606" s="623"/>
      <c r="H606" s="262"/>
    </row>
    <row r="607" spans="6:8" ht="15.75" customHeight="1" x14ac:dyDescent="0.25">
      <c r="F607" s="623"/>
      <c r="H607" s="262"/>
    </row>
    <row r="608" spans="6:8" ht="15.75" customHeight="1" x14ac:dyDescent="0.25">
      <c r="F608" s="623"/>
      <c r="H608" s="262"/>
    </row>
    <row r="609" spans="6:8" ht="15.75" customHeight="1" x14ac:dyDescent="0.25">
      <c r="F609" s="623"/>
      <c r="H609" s="262"/>
    </row>
    <row r="610" spans="6:8" ht="15.75" customHeight="1" x14ac:dyDescent="0.25">
      <c r="F610" s="623"/>
      <c r="H610" s="262"/>
    </row>
    <row r="611" spans="6:8" ht="15.75" customHeight="1" x14ac:dyDescent="0.25">
      <c r="F611" s="623"/>
      <c r="H611" s="262"/>
    </row>
    <row r="612" spans="6:8" ht="15.75" customHeight="1" x14ac:dyDescent="0.25">
      <c r="F612" s="623"/>
      <c r="H612" s="262"/>
    </row>
    <row r="613" spans="6:8" ht="15.75" customHeight="1" x14ac:dyDescent="0.25">
      <c r="F613" s="623"/>
      <c r="H613" s="262"/>
    </row>
    <row r="614" spans="6:8" ht="15.75" customHeight="1" x14ac:dyDescent="0.25">
      <c r="F614" s="623"/>
      <c r="H614" s="262"/>
    </row>
    <row r="615" spans="6:8" ht="15.75" customHeight="1" x14ac:dyDescent="0.25">
      <c r="F615" s="623"/>
      <c r="H615" s="262"/>
    </row>
    <row r="616" spans="6:8" ht="15.75" customHeight="1" x14ac:dyDescent="0.25">
      <c r="F616" s="623"/>
      <c r="H616" s="262"/>
    </row>
    <row r="617" spans="6:8" ht="15.75" customHeight="1" x14ac:dyDescent="0.25">
      <c r="F617" s="623"/>
      <c r="H617" s="262"/>
    </row>
    <row r="618" spans="6:8" ht="15.75" customHeight="1" x14ac:dyDescent="0.25">
      <c r="F618" s="623"/>
      <c r="H618" s="262"/>
    </row>
    <row r="619" spans="6:8" ht="15.75" customHeight="1" x14ac:dyDescent="0.25">
      <c r="F619" s="623"/>
      <c r="H619" s="262"/>
    </row>
    <row r="620" spans="6:8" ht="15.75" customHeight="1" x14ac:dyDescent="0.25">
      <c r="F620" s="623"/>
      <c r="H620" s="262"/>
    </row>
    <row r="621" spans="6:8" ht="15.75" customHeight="1" x14ac:dyDescent="0.25">
      <c r="F621" s="623"/>
      <c r="H621" s="262"/>
    </row>
    <row r="622" spans="6:8" ht="15.75" customHeight="1" x14ac:dyDescent="0.25">
      <c r="F622" s="623"/>
      <c r="H622" s="262"/>
    </row>
    <row r="623" spans="6:8" ht="15.75" customHeight="1" x14ac:dyDescent="0.25">
      <c r="F623" s="623"/>
      <c r="H623" s="262"/>
    </row>
    <row r="624" spans="6:8" ht="15.75" customHeight="1" x14ac:dyDescent="0.25">
      <c r="F624" s="623"/>
      <c r="H624" s="262"/>
    </row>
    <row r="625" spans="6:8" ht="15.75" customHeight="1" x14ac:dyDescent="0.25">
      <c r="F625" s="623"/>
      <c r="H625" s="262"/>
    </row>
    <row r="626" spans="6:8" ht="15.75" customHeight="1" x14ac:dyDescent="0.25">
      <c r="F626" s="623"/>
      <c r="H626" s="262"/>
    </row>
    <row r="627" spans="6:8" ht="15.75" customHeight="1" x14ac:dyDescent="0.25">
      <c r="F627" s="623"/>
      <c r="H627" s="262"/>
    </row>
    <row r="628" spans="6:8" ht="15.75" customHeight="1" x14ac:dyDescent="0.25">
      <c r="F628" s="623"/>
      <c r="H628" s="262"/>
    </row>
    <row r="629" spans="6:8" ht="15.75" customHeight="1" x14ac:dyDescent="0.25">
      <c r="F629" s="623"/>
      <c r="H629" s="262"/>
    </row>
    <row r="630" spans="6:8" ht="15.75" customHeight="1" x14ac:dyDescent="0.25">
      <c r="F630" s="623"/>
      <c r="H630" s="262"/>
    </row>
    <row r="631" spans="6:8" ht="15.75" customHeight="1" x14ac:dyDescent="0.25">
      <c r="F631" s="623"/>
      <c r="H631" s="262"/>
    </row>
    <row r="632" spans="6:8" ht="15.75" customHeight="1" x14ac:dyDescent="0.25">
      <c r="F632" s="623"/>
      <c r="H632" s="262"/>
    </row>
    <row r="633" spans="6:8" ht="15.75" customHeight="1" x14ac:dyDescent="0.25">
      <c r="F633" s="623"/>
      <c r="H633" s="262"/>
    </row>
    <row r="634" spans="6:8" ht="15.75" customHeight="1" x14ac:dyDescent="0.25">
      <c r="F634" s="623"/>
      <c r="H634" s="262"/>
    </row>
    <row r="635" spans="6:8" ht="15.75" customHeight="1" x14ac:dyDescent="0.25">
      <c r="F635" s="623"/>
      <c r="H635" s="262"/>
    </row>
    <row r="636" spans="6:8" ht="15.75" customHeight="1" x14ac:dyDescent="0.25">
      <c r="F636" s="623"/>
      <c r="H636" s="262"/>
    </row>
    <row r="637" spans="6:8" ht="15.75" customHeight="1" x14ac:dyDescent="0.25">
      <c r="F637" s="623"/>
      <c r="H637" s="262"/>
    </row>
    <row r="638" spans="6:8" ht="15.75" customHeight="1" x14ac:dyDescent="0.25">
      <c r="F638" s="623"/>
      <c r="H638" s="262"/>
    </row>
    <row r="639" spans="6:8" ht="15.75" customHeight="1" x14ac:dyDescent="0.25">
      <c r="F639" s="623"/>
      <c r="H639" s="262"/>
    </row>
    <row r="640" spans="6:8" ht="15.75" customHeight="1" x14ac:dyDescent="0.25">
      <c r="F640" s="623"/>
      <c r="H640" s="262"/>
    </row>
    <row r="641" spans="6:8" ht="15.75" customHeight="1" x14ac:dyDescent="0.25">
      <c r="F641" s="623"/>
      <c r="H641" s="262"/>
    </row>
    <row r="642" spans="6:8" ht="15.75" customHeight="1" x14ac:dyDescent="0.25">
      <c r="F642" s="623"/>
      <c r="H642" s="262"/>
    </row>
    <row r="643" spans="6:8" ht="15.75" customHeight="1" x14ac:dyDescent="0.25">
      <c r="F643" s="623"/>
      <c r="H643" s="262"/>
    </row>
    <row r="644" spans="6:8" ht="15.75" customHeight="1" x14ac:dyDescent="0.25">
      <c r="F644" s="623"/>
      <c r="H644" s="262"/>
    </row>
    <row r="645" spans="6:8" ht="15.75" customHeight="1" x14ac:dyDescent="0.25">
      <c r="F645" s="623"/>
      <c r="H645" s="262"/>
    </row>
    <row r="646" spans="6:8" ht="15.75" customHeight="1" x14ac:dyDescent="0.25">
      <c r="F646" s="623"/>
      <c r="H646" s="262"/>
    </row>
    <row r="647" spans="6:8" ht="15.75" customHeight="1" x14ac:dyDescent="0.25">
      <c r="F647" s="623"/>
      <c r="H647" s="262"/>
    </row>
    <row r="648" spans="6:8" ht="15.75" customHeight="1" x14ac:dyDescent="0.25">
      <c r="F648" s="623"/>
      <c r="H648" s="262"/>
    </row>
    <row r="649" spans="6:8" ht="15.75" customHeight="1" x14ac:dyDescent="0.25">
      <c r="F649" s="623"/>
      <c r="H649" s="262"/>
    </row>
    <row r="650" spans="6:8" ht="15.75" customHeight="1" x14ac:dyDescent="0.25">
      <c r="F650" s="623"/>
      <c r="H650" s="262"/>
    </row>
    <row r="651" spans="6:8" ht="15.75" customHeight="1" x14ac:dyDescent="0.25">
      <c r="F651" s="623"/>
      <c r="H651" s="262"/>
    </row>
    <row r="652" spans="6:8" ht="15.75" customHeight="1" x14ac:dyDescent="0.25">
      <c r="F652" s="623"/>
      <c r="H652" s="262"/>
    </row>
    <row r="653" spans="6:8" ht="15.75" customHeight="1" x14ac:dyDescent="0.25">
      <c r="F653" s="623"/>
      <c r="H653" s="262"/>
    </row>
    <row r="654" spans="6:8" ht="15.75" customHeight="1" x14ac:dyDescent="0.25">
      <c r="F654" s="623"/>
      <c r="H654" s="262"/>
    </row>
    <row r="655" spans="6:8" ht="15.75" customHeight="1" x14ac:dyDescent="0.25">
      <c r="F655" s="623"/>
      <c r="H655" s="262"/>
    </row>
    <row r="656" spans="6:8" ht="15.75" customHeight="1" x14ac:dyDescent="0.25">
      <c r="F656" s="623"/>
      <c r="H656" s="262"/>
    </row>
    <row r="657" spans="6:8" ht="15.75" customHeight="1" x14ac:dyDescent="0.25">
      <c r="F657" s="623"/>
      <c r="H657" s="262"/>
    </row>
    <row r="658" spans="6:8" ht="15.75" customHeight="1" x14ac:dyDescent="0.25">
      <c r="F658" s="623"/>
      <c r="H658" s="262"/>
    </row>
    <row r="659" spans="6:8" ht="15.75" customHeight="1" x14ac:dyDescent="0.25">
      <c r="F659" s="623"/>
      <c r="H659" s="262"/>
    </row>
    <row r="660" spans="6:8" ht="15.75" customHeight="1" x14ac:dyDescent="0.25">
      <c r="F660" s="623"/>
      <c r="H660" s="262"/>
    </row>
    <row r="661" spans="6:8" ht="15.75" customHeight="1" x14ac:dyDescent="0.25">
      <c r="F661" s="623"/>
      <c r="H661" s="262"/>
    </row>
    <row r="662" spans="6:8" ht="15.75" customHeight="1" x14ac:dyDescent="0.25">
      <c r="F662" s="623"/>
      <c r="H662" s="262"/>
    </row>
    <row r="663" spans="6:8" ht="15.75" customHeight="1" x14ac:dyDescent="0.25">
      <c r="F663" s="623"/>
      <c r="H663" s="262"/>
    </row>
    <row r="664" spans="6:8" ht="15.75" customHeight="1" x14ac:dyDescent="0.25">
      <c r="F664" s="623"/>
      <c r="H664" s="262"/>
    </row>
    <row r="665" spans="6:8" ht="15.75" customHeight="1" x14ac:dyDescent="0.25">
      <c r="F665" s="623"/>
      <c r="H665" s="262"/>
    </row>
    <row r="666" spans="6:8" ht="15.75" customHeight="1" x14ac:dyDescent="0.25">
      <c r="F666" s="623"/>
      <c r="H666" s="262"/>
    </row>
    <row r="667" spans="6:8" ht="15.75" customHeight="1" x14ac:dyDescent="0.25">
      <c r="F667" s="623"/>
      <c r="H667" s="262"/>
    </row>
    <row r="668" spans="6:8" ht="15.75" customHeight="1" x14ac:dyDescent="0.25">
      <c r="F668" s="623"/>
      <c r="H668" s="262"/>
    </row>
    <row r="669" spans="6:8" ht="15.75" customHeight="1" x14ac:dyDescent="0.25">
      <c r="F669" s="623"/>
      <c r="H669" s="262"/>
    </row>
    <row r="670" spans="6:8" ht="15.75" customHeight="1" x14ac:dyDescent="0.25">
      <c r="F670" s="623"/>
      <c r="H670" s="262"/>
    </row>
    <row r="671" spans="6:8" ht="15.75" customHeight="1" x14ac:dyDescent="0.25">
      <c r="F671" s="623"/>
      <c r="H671" s="262"/>
    </row>
    <row r="672" spans="6:8" ht="15.75" customHeight="1" x14ac:dyDescent="0.25">
      <c r="F672" s="623"/>
      <c r="H672" s="262"/>
    </row>
    <row r="673" spans="6:8" ht="15.75" customHeight="1" x14ac:dyDescent="0.25">
      <c r="F673" s="623"/>
      <c r="H673" s="262"/>
    </row>
    <row r="674" spans="6:8" ht="15.75" customHeight="1" x14ac:dyDescent="0.25">
      <c r="F674" s="623"/>
      <c r="H674" s="262"/>
    </row>
    <row r="675" spans="6:8" ht="15.75" customHeight="1" x14ac:dyDescent="0.25">
      <c r="F675" s="623"/>
      <c r="H675" s="262"/>
    </row>
    <row r="676" spans="6:8" ht="15.75" customHeight="1" x14ac:dyDescent="0.25">
      <c r="F676" s="623"/>
      <c r="H676" s="262"/>
    </row>
    <row r="677" spans="6:8" ht="15.75" customHeight="1" x14ac:dyDescent="0.25">
      <c r="F677" s="623"/>
      <c r="H677" s="262"/>
    </row>
    <row r="678" spans="6:8" ht="15.75" customHeight="1" x14ac:dyDescent="0.25">
      <c r="F678" s="623"/>
      <c r="H678" s="262"/>
    </row>
    <row r="679" spans="6:8" ht="15.75" customHeight="1" x14ac:dyDescent="0.25">
      <c r="F679" s="623"/>
      <c r="H679" s="262"/>
    </row>
    <row r="680" spans="6:8" ht="15.75" customHeight="1" x14ac:dyDescent="0.25">
      <c r="F680" s="623"/>
      <c r="H680" s="262"/>
    </row>
    <row r="681" spans="6:8" ht="15.75" customHeight="1" x14ac:dyDescent="0.25">
      <c r="F681" s="623"/>
      <c r="H681" s="262"/>
    </row>
    <row r="682" spans="6:8" ht="15.75" customHeight="1" x14ac:dyDescent="0.25">
      <c r="F682" s="623"/>
      <c r="H682" s="262"/>
    </row>
    <row r="683" spans="6:8" ht="15.75" customHeight="1" x14ac:dyDescent="0.25">
      <c r="F683" s="623"/>
      <c r="H683" s="262"/>
    </row>
    <row r="684" spans="6:8" ht="15.75" customHeight="1" x14ac:dyDescent="0.25">
      <c r="F684" s="623"/>
      <c r="H684" s="262"/>
    </row>
    <row r="685" spans="6:8" ht="15.75" customHeight="1" x14ac:dyDescent="0.25">
      <c r="F685" s="623"/>
      <c r="H685" s="262"/>
    </row>
    <row r="686" spans="6:8" ht="15.75" customHeight="1" x14ac:dyDescent="0.25">
      <c r="F686" s="623"/>
      <c r="H686" s="262"/>
    </row>
    <row r="687" spans="6:8" ht="15.75" customHeight="1" x14ac:dyDescent="0.25">
      <c r="F687" s="623"/>
      <c r="H687" s="262"/>
    </row>
    <row r="688" spans="6:8" ht="15.75" customHeight="1" x14ac:dyDescent="0.25">
      <c r="F688" s="623"/>
      <c r="H688" s="262"/>
    </row>
    <row r="689" spans="6:8" ht="15.75" customHeight="1" x14ac:dyDescent="0.25">
      <c r="F689" s="623"/>
      <c r="H689" s="262"/>
    </row>
    <row r="690" spans="6:8" ht="15.75" customHeight="1" x14ac:dyDescent="0.25">
      <c r="F690" s="623"/>
      <c r="H690" s="262"/>
    </row>
    <row r="691" spans="6:8" ht="15.75" customHeight="1" x14ac:dyDescent="0.25">
      <c r="F691" s="623"/>
      <c r="H691" s="262"/>
    </row>
    <row r="692" spans="6:8" ht="15.75" customHeight="1" x14ac:dyDescent="0.25">
      <c r="F692" s="623"/>
      <c r="H692" s="262"/>
    </row>
    <row r="693" spans="6:8" ht="15.75" customHeight="1" x14ac:dyDescent="0.25">
      <c r="F693" s="623"/>
      <c r="H693" s="262"/>
    </row>
    <row r="694" spans="6:8" ht="15.75" customHeight="1" x14ac:dyDescent="0.25">
      <c r="F694" s="623"/>
      <c r="H694" s="262"/>
    </row>
    <row r="695" spans="6:8" ht="15.75" customHeight="1" x14ac:dyDescent="0.25">
      <c r="F695" s="623"/>
      <c r="H695" s="262"/>
    </row>
    <row r="696" spans="6:8" ht="15.75" customHeight="1" x14ac:dyDescent="0.25">
      <c r="F696" s="623"/>
      <c r="H696" s="262"/>
    </row>
    <row r="697" spans="6:8" ht="15.75" customHeight="1" x14ac:dyDescent="0.25">
      <c r="F697" s="623"/>
      <c r="H697" s="262"/>
    </row>
    <row r="698" spans="6:8" ht="15.75" customHeight="1" x14ac:dyDescent="0.25">
      <c r="F698" s="623"/>
      <c r="H698" s="262"/>
    </row>
    <row r="699" spans="6:8" ht="15.75" customHeight="1" x14ac:dyDescent="0.25">
      <c r="F699" s="623"/>
      <c r="H699" s="262"/>
    </row>
    <row r="700" spans="6:8" ht="15.75" customHeight="1" x14ac:dyDescent="0.25">
      <c r="F700" s="623"/>
      <c r="H700" s="262"/>
    </row>
    <row r="701" spans="6:8" ht="15.75" customHeight="1" x14ac:dyDescent="0.25">
      <c r="F701" s="623"/>
      <c r="H701" s="262"/>
    </row>
    <row r="702" spans="6:8" ht="15.75" customHeight="1" x14ac:dyDescent="0.25">
      <c r="F702" s="623"/>
      <c r="H702" s="262"/>
    </row>
    <row r="703" spans="6:8" ht="15.75" customHeight="1" x14ac:dyDescent="0.25">
      <c r="F703" s="623"/>
      <c r="H703" s="262"/>
    </row>
    <row r="704" spans="6:8" ht="15.75" customHeight="1" x14ac:dyDescent="0.25">
      <c r="F704" s="623"/>
      <c r="H704" s="262"/>
    </row>
    <row r="705" spans="6:8" ht="15.75" customHeight="1" x14ac:dyDescent="0.25">
      <c r="F705" s="623"/>
      <c r="H705" s="262"/>
    </row>
    <row r="706" spans="6:8" ht="15.75" customHeight="1" x14ac:dyDescent="0.25">
      <c r="F706" s="623"/>
      <c r="H706" s="262"/>
    </row>
    <row r="707" spans="6:8" ht="15.75" customHeight="1" x14ac:dyDescent="0.25">
      <c r="F707" s="623"/>
      <c r="H707" s="262"/>
    </row>
    <row r="708" spans="6:8" ht="15.75" customHeight="1" x14ac:dyDescent="0.25">
      <c r="F708" s="623"/>
      <c r="H708" s="262"/>
    </row>
    <row r="709" spans="6:8" ht="15.75" customHeight="1" x14ac:dyDescent="0.25">
      <c r="F709" s="623"/>
      <c r="H709" s="262"/>
    </row>
    <row r="710" spans="6:8" ht="15.75" customHeight="1" x14ac:dyDescent="0.25">
      <c r="F710" s="623"/>
      <c r="H710" s="262"/>
    </row>
    <row r="711" spans="6:8" ht="15.75" customHeight="1" x14ac:dyDescent="0.25">
      <c r="F711" s="623"/>
      <c r="H711" s="262"/>
    </row>
    <row r="712" spans="6:8" ht="15.75" customHeight="1" x14ac:dyDescent="0.25">
      <c r="F712" s="623"/>
      <c r="H712" s="262"/>
    </row>
    <row r="713" spans="6:8" ht="15.75" customHeight="1" x14ac:dyDescent="0.25">
      <c r="F713" s="623"/>
      <c r="H713" s="262"/>
    </row>
    <row r="714" spans="6:8" ht="15.75" customHeight="1" x14ac:dyDescent="0.25">
      <c r="F714" s="623"/>
      <c r="H714" s="262"/>
    </row>
    <row r="715" spans="6:8" ht="15.75" customHeight="1" x14ac:dyDescent="0.25">
      <c r="F715" s="623"/>
      <c r="H715" s="262"/>
    </row>
    <row r="716" spans="6:8" ht="15.75" customHeight="1" x14ac:dyDescent="0.25">
      <c r="F716" s="623"/>
      <c r="H716" s="262"/>
    </row>
    <row r="717" spans="6:8" ht="15.75" customHeight="1" x14ac:dyDescent="0.25">
      <c r="F717" s="623"/>
      <c r="H717" s="262"/>
    </row>
    <row r="718" spans="6:8" ht="15.75" customHeight="1" x14ac:dyDescent="0.25">
      <c r="F718" s="623"/>
      <c r="H718" s="262"/>
    </row>
    <row r="719" spans="6:8" ht="15.75" customHeight="1" x14ac:dyDescent="0.25">
      <c r="F719" s="623"/>
      <c r="H719" s="262"/>
    </row>
    <row r="720" spans="6:8" ht="15.75" customHeight="1" x14ac:dyDescent="0.25">
      <c r="F720" s="623"/>
      <c r="H720" s="262"/>
    </row>
    <row r="721" spans="6:8" ht="15.75" customHeight="1" x14ac:dyDescent="0.25">
      <c r="F721" s="623"/>
      <c r="H721" s="262"/>
    </row>
    <row r="722" spans="6:8" ht="15.75" customHeight="1" x14ac:dyDescent="0.25">
      <c r="F722" s="623"/>
      <c r="H722" s="262"/>
    </row>
    <row r="723" spans="6:8" ht="15.75" customHeight="1" x14ac:dyDescent="0.25">
      <c r="F723" s="623"/>
      <c r="H723" s="262"/>
    </row>
    <row r="724" spans="6:8" ht="15.75" customHeight="1" x14ac:dyDescent="0.25">
      <c r="F724" s="623"/>
      <c r="H724" s="262"/>
    </row>
    <row r="725" spans="6:8" ht="15.75" customHeight="1" x14ac:dyDescent="0.25">
      <c r="F725" s="623"/>
      <c r="H725" s="262"/>
    </row>
    <row r="726" spans="6:8" ht="15.75" customHeight="1" x14ac:dyDescent="0.25">
      <c r="F726" s="623"/>
      <c r="H726" s="262"/>
    </row>
    <row r="727" spans="6:8" ht="15.75" customHeight="1" x14ac:dyDescent="0.25">
      <c r="F727" s="623"/>
      <c r="H727" s="262"/>
    </row>
    <row r="728" spans="6:8" ht="15.75" customHeight="1" x14ac:dyDescent="0.25">
      <c r="F728" s="623"/>
      <c r="H728" s="262"/>
    </row>
    <row r="729" spans="6:8" ht="15.75" customHeight="1" x14ac:dyDescent="0.25">
      <c r="F729" s="623"/>
      <c r="H729" s="262"/>
    </row>
    <row r="730" spans="6:8" ht="15.75" customHeight="1" x14ac:dyDescent="0.25">
      <c r="F730" s="623"/>
      <c r="H730" s="262"/>
    </row>
    <row r="731" spans="6:8" ht="15.75" customHeight="1" x14ac:dyDescent="0.25">
      <c r="F731" s="623"/>
      <c r="H731" s="262"/>
    </row>
    <row r="732" spans="6:8" ht="15.75" customHeight="1" x14ac:dyDescent="0.25">
      <c r="F732" s="623"/>
      <c r="H732" s="262"/>
    </row>
    <row r="733" spans="6:8" ht="15.75" customHeight="1" x14ac:dyDescent="0.25">
      <c r="F733" s="623"/>
      <c r="H733" s="262"/>
    </row>
    <row r="734" spans="6:8" ht="15.75" customHeight="1" x14ac:dyDescent="0.25">
      <c r="F734" s="623"/>
      <c r="H734" s="262"/>
    </row>
    <row r="735" spans="6:8" ht="15.75" customHeight="1" x14ac:dyDescent="0.25">
      <c r="F735" s="623"/>
      <c r="H735" s="262"/>
    </row>
    <row r="736" spans="6:8" ht="15.75" customHeight="1" x14ac:dyDescent="0.25">
      <c r="F736" s="623"/>
      <c r="H736" s="262"/>
    </row>
    <row r="737" spans="6:8" ht="15.75" customHeight="1" x14ac:dyDescent="0.25">
      <c r="F737" s="623"/>
      <c r="H737" s="262"/>
    </row>
    <row r="738" spans="6:8" ht="15.75" customHeight="1" x14ac:dyDescent="0.25">
      <c r="F738" s="623"/>
      <c r="H738" s="262"/>
    </row>
    <row r="739" spans="6:8" ht="15.75" customHeight="1" x14ac:dyDescent="0.25">
      <c r="F739" s="623"/>
      <c r="H739" s="262"/>
    </row>
    <row r="740" spans="6:8" ht="15.75" customHeight="1" x14ac:dyDescent="0.25">
      <c r="F740" s="623"/>
      <c r="H740" s="262"/>
    </row>
    <row r="741" spans="6:8" ht="15.75" customHeight="1" x14ac:dyDescent="0.25">
      <c r="F741" s="623"/>
      <c r="H741" s="262"/>
    </row>
    <row r="742" spans="6:8" ht="15.75" customHeight="1" x14ac:dyDescent="0.25">
      <c r="F742" s="623"/>
      <c r="H742" s="262"/>
    </row>
    <row r="743" spans="6:8" ht="15.75" customHeight="1" x14ac:dyDescent="0.25">
      <c r="F743" s="623"/>
      <c r="H743" s="262"/>
    </row>
    <row r="744" spans="6:8" ht="15.75" customHeight="1" x14ac:dyDescent="0.25">
      <c r="F744" s="623"/>
      <c r="H744" s="262"/>
    </row>
    <row r="745" spans="6:8" ht="15.75" customHeight="1" x14ac:dyDescent="0.25">
      <c r="F745" s="623"/>
      <c r="H745" s="262"/>
    </row>
    <row r="746" spans="6:8" ht="15.75" customHeight="1" x14ac:dyDescent="0.25">
      <c r="F746" s="623"/>
      <c r="H746" s="262"/>
    </row>
    <row r="747" spans="6:8" ht="15.75" customHeight="1" x14ac:dyDescent="0.25">
      <c r="F747" s="623"/>
      <c r="H747" s="262"/>
    </row>
    <row r="748" spans="6:8" ht="15.75" customHeight="1" x14ac:dyDescent="0.25">
      <c r="F748" s="623"/>
      <c r="H748" s="262"/>
    </row>
    <row r="749" spans="6:8" ht="15.75" customHeight="1" x14ac:dyDescent="0.25">
      <c r="F749" s="623"/>
      <c r="H749" s="262"/>
    </row>
    <row r="750" spans="6:8" ht="15.75" customHeight="1" x14ac:dyDescent="0.25">
      <c r="F750" s="623"/>
      <c r="H750" s="262"/>
    </row>
    <row r="751" spans="6:8" ht="15.75" customHeight="1" x14ac:dyDescent="0.25">
      <c r="F751" s="623"/>
      <c r="H751" s="262"/>
    </row>
    <row r="752" spans="6:8" ht="15.75" customHeight="1" x14ac:dyDescent="0.25">
      <c r="F752" s="623"/>
      <c r="H752" s="262"/>
    </row>
    <row r="753" spans="6:8" ht="15.75" customHeight="1" x14ac:dyDescent="0.25">
      <c r="F753" s="623"/>
      <c r="H753" s="262"/>
    </row>
    <row r="754" spans="6:8" ht="15.75" customHeight="1" x14ac:dyDescent="0.25">
      <c r="F754" s="623"/>
      <c r="H754" s="262"/>
    </row>
    <row r="755" spans="6:8" ht="15.75" customHeight="1" x14ac:dyDescent="0.25">
      <c r="F755" s="623"/>
      <c r="H755" s="262"/>
    </row>
    <row r="756" spans="6:8" ht="15.75" customHeight="1" x14ac:dyDescent="0.25">
      <c r="F756" s="623"/>
      <c r="H756" s="262"/>
    </row>
    <row r="757" spans="6:8" ht="15.75" customHeight="1" x14ac:dyDescent="0.25">
      <c r="F757" s="623"/>
      <c r="H757" s="262"/>
    </row>
    <row r="758" spans="6:8" ht="15.75" customHeight="1" x14ac:dyDescent="0.25">
      <c r="F758" s="623"/>
      <c r="H758" s="262"/>
    </row>
    <row r="759" spans="6:8" ht="15.75" customHeight="1" x14ac:dyDescent="0.25">
      <c r="F759" s="623"/>
      <c r="H759" s="262"/>
    </row>
    <row r="760" spans="6:8" ht="15.75" customHeight="1" x14ac:dyDescent="0.25">
      <c r="F760" s="623"/>
      <c r="H760" s="262"/>
    </row>
    <row r="761" spans="6:8" ht="15.75" customHeight="1" x14ac:dyDescent="0.25">
      <c r="F761" s="623"/>
      <c r="H761" s="262"/>
    </row>
    <row r="762" spans="6:8" ht="15.75" customHeight="1" x14ac:dyDescent="0.25">
      <c r="F762" s="623"/>
      <c r="H762" s="262"/>
    </row>
    <row r="763" spans="6:8" ht="15.75" customHeight="1" x14ac:dyDescent="0.25">
      <c r="F763" s="623"/>
      <c r="H763" s="262"/>
    </row>
    <row r="764" spans="6:8" ht="15.75" customHeight="1" x14ac:dyDescent="0.25">
      <c r="F764" s="623"/>
      <c r="H764" s="262"/>
    </row>
    <row r="765" spans="6:8" ht="15.75" customHeight="1" x14ac:dyDescent="0.25">
      <c r="F765" s="623"/>
      <c r="H765" s="262"/>
    </row>
    <row r="766" spans="6:8" ht="15.75" customHeight="1" x14ac:dyDescent="0.25">
      <c r="F766" s="623"/>
      <c r="H766" s="262"/>
    </row>
    <row r="767" spans="6:8" ht="15.75" customHeight="1" x14ac:dyDescent="0.25">
      <c r="F767" s="623"/>
      <c r="H767" s="262"/>
    </row>
    <row r="768" spans="6:8" ht="15.75" customHeight="1" x14ac:dyDescent="0.25">
      <c r="F768" s="623"/>
      <c r="H768" s="262"/>
    </row>
    <row r="769" spans="6:8" ht="15.75" customHeight="1" x14ac:dyDescent="0.25">
      <c r="F769" s="623"/>
      <c r="H769" s="262"/>
    </row>
    <row r="770" spans="6:8" ht="15.75" customHeight="1" x14ac:dyDescent="0.25">
      <c r="F770" s="623"/>
      <c r="H770" s="262"/>
    </row>
    <row r="771" spans="6:8" ht="15.75" customHeight="1" x14ac:dyDescent="0.25">
      <c r="F771" s="623"/>
      <c r="H771" s="262"/>
    </row>
    <row r="772" spans="6:8" ht="15.75" customHeight="1" x14ac:dyDescent="0.25">
      <c r="F772" s="623"/>
      <c r="H772" s="262"/>
    </row>
    <row r="773" spans="6:8" ht="15.75" customHeight="1" x14ac:dyDescent="0.25">
      <c r="F773" s="623"/>
      <c r="H773" s="262"/>
    </row>
    <row r="774" spans="6:8" ht="15.75" customHeight="1" x14ac:dyDescent="0.25">
      <c r="F774" s="623"/>
      <c r="H774" s="262"/>
    </row>
    <row r="775" spans="6:8" ht="15.75" customHeight="1" x14ac:dyDescent="0.25">
      <c r="F775" s="623"/>
      <c r="H775" s="262"/>
    </row>
    <row r="776" spans="6:8" ht="15.75" customHeight="1" x14ac:dyDescent="0.25">
      <c r="F776" s="623"/>
      <c r="H776" s="262"/>
    </row>
    <row r="777" spans="6:8" ht="15.75" customHeight="1" x14ac:dyDescent="0.25">
      <c r="F777" s="623"/>
      <c r="H777" s="262"/>
    </row>
    <row r="778" spans="6:8" ht="15.75" customHeight="1" x14ac:dyDescent="0.25">
      <c r="F778" s="623"/>
      <c r="H778" s="262"/>
    </row>
    <row r="779" spans="6:8" ht="15.75" customHeight="1" x14ac:dyDescent="0.25">
      <c r="F779" s="623"/>
      <c r="H779" s="262"/>
    </row>
    <row r="780" spans="6:8" ht="15.75" customHeight="1" x14ac:dyDescent="0.25">
      <c r="F780" s="623"/>
      <c r="H780" s="262"/>
    </row>
    <row r="781" spans="6:8" ht="15.75" customHeight="1" x14ac:dyDescent="0.25">
      <c r="F781" s="623"/>
      <c r="H781" s="262"/>
    </row>
    <row r="782" spans="6:8" ht="15.75" customHeight="1" x14ac:dyDescent="0.25">
      <c r="F782" s="623"/>
      <c r="H782" s="262"/>
    </row>
    <row r="783" spans="6:8" ht="15.75" customHeight="1" x14ac:dyDescent="0.25">
      <c r="F783" s="623"/>
      <c r="H783" s="262"/>
    </row>
    <row r="784" spans="6:8" ht="15.75" customHeight="1" x14ac:dyDescent="0.25">
      <c r="F784" s="623"/>
      <c r="H784" s="262"/>
    </row>
    <row r="785" spans="6:8" ht="15.75" customHeight="1" x14ac:dyDescent="0.25">
      <c r="F785" s="623"/>
      <c r="H785" s="262"/>
    </row>
    <row r="786" spans="6:8" ht="15.75" customHeight="1" x14ac:dyDescent="0.25">
      <c r="F786" s="623"/>
      <c r="H786" s="262"/>
    </row>
    <row r="787" spans="6:8" ht="15.75" customHeight="1" x14ac:dyDescent="0.25">
      <c r="F787" s="623"/>
      <c r="H787" s="262"/>
    </row>
    <row r="788" spans="6:8" ht="15.75" customHeight="1" x14ac:dyDescent="0.25">
      <c r="F788" s="623"/>
      <c r="H788" s="262"/>
    </row>
    <row r="789" spans="6:8" ht="15.75" customHeight="1" x14ac:dyDescent="0.25">
      <c r="F789" s="623"/>
      <c r="H789" s="262"/>
    </row>
    <row r="790" spans="6:8" ht="15.75" customHeight="1" x14ac:dyDescent="0.25">
      <c r="F790" s="623"/>
      <c r="H790" s="262"/>
    </row>
    <row r="791" spans="6:8" ht="15.75" customHeight="1" x14ac:dyDescent="0.25">
      <c r="F791" s="623"/>
      <c r="H791" s="262"/>
    </row>
    <row r="792" spans="6:8" ht="15.75" customHeight="1" x14ac:dyDescent="0.25">
      <c r="F792" s="623"/>
      <c r="H792" s="262"/>
    </row>
    <row r="793" spans="6:8" ht="15.75" customHeight="1" x14ac:dyDescent="0.25">
      <c r="F793" s="623"/>
      <c r="H793" s="262"/>
    </row>
    <row r="794" spans="6:8" ht="15.75" customHeight="1" x14ac:dyDescent="0.25">
      <c r="F794" s="623"/>
      <c r="H794" s="262"/>
    </row>
    <row r="795" spans="6:8" ht="15.75" customHeight="1" x14ac:dyDescent="0.25">
      <c r="F795" s="623"/>
      <c r="H795" s="262"/>
    </row>
    <row r="796" spans="6:8" ht="15.75" customHeight="1" x14ac:dyDescent="0.25">
      <c r="F796" s="623"/>
      <c r="H796" s="262"/>
    </row>
    <row r="797" spans="6:8" ht="15.75" customHeight="1" x14ac:dyDescent="0.25">
      <c r="F797" s="623"/>
      <c r="H797" s="262"/>
    </row>
    <row r="798" spans="6:8" ht="15.75" customHeight="1" x14ac:dyDescent="0.25">
      <c r="F798" s="623"/>
      <c r="H798" s="262"/>
    </row>
    <row r="799" spans="6:8" ht="15.75" customHeight="1" x14ac:dyDescent="0.25">
      <c r="F799" s="623"/>
      <c r="H799" s="262"/>
    </row>
    <row r="800" spans="6:8" ht="15.75" customHeight="1" x14ac:dyDescent="0.25">
      <c r="F800" s="623"/>
      <c r="H800" s="262"/>
    </row>
    <row r="801" spans="6:8" ht="15.75" customHeight="1" x14ac:dyDescent="0.25">
      <c r="F801" s="623"/>
      <c r="H801" s="262"/>
    </row>
    <row r="802" spans="6:8" ht="15.75" customHeight="1" x14ac:dyDescent="0.25">
      <c r="F802" s="623"/>
      <c r="H802" s="262"/>
    </row>
    <row r="803" spans="6:8" ht="15.75" customHeight="1" x14ac:dyDescent="0.25">
      <c r="F803" s="623"/>
      <c r="H803" s="262"/>
    </row>
    <row r="804" spans="6:8" ht="15.75" customHeight="1" x14ac:dyDescent="0.25">
      <c r="F804" s="623"/>
      <c r="H804" s="262"/>
    </row>
    <row r="805" spans="6:8" ht="15.75" customHeight="1" x14ac:dyDescent="0.25">
      <c r="F805" s="623"/>
      <c r="H805" s="262"/>
    </row>
    <row r="806" spans="6:8" ht="15.75" customHeight="1" x14ac:dyDescent="0.25">
      <c r="F806" s="623"/>
      <c r="H806" s="262"/>
    </row>
    <row r="807" spans="6:8" ht="15.75" customHeight="1" x14ac:dyDescent="0.25">
      <c r="F807" s="623"/>
      <c r="H807" s="262"/>
    </row>
    <row r="808" spans="6:8" ht="15.75" customHeight="1" x14ac:dyDescent="0.25">
      <c r="F808" s="623"/>
      <c r="H808" s="262"/>
    </row>
    <row r="809" spans="6:8" ht="15.75" customHeight="1" x14ac:dyDescent="0.25">
      <c r="F809" s="623"/>
      <c r="H809" s="262"/>
    </row>
    <row r="810" spans="6:8" ht="15.75" customHeight="1" x14ac:dyDescent="0.25">
      <c r="F810" s="623"/>
      <c r="H810" s="262"/>
    </row>
    <row r="811" spans="6:8" ht="15.75" customHeight="1" x14ac:dyDescent="0.25">
      <c r="F811" s="623"/>
      <c r="H811" s="262"/>
    </row>
    <row r="812" spans="6:8" ht="15.75" customHeight="1" x14ac:dyDescent="0.25">
      <c r="F812" s="623"/>
      <c r="H812" s="262"/>
    </row>
    <row r="813" spans="6:8" ht="15.75" customHeight="1" x14ac:dyDescent="0.25">
      <c r="F813" s="623"/>
      <c r="H813" s="262"/>
    </row>
    <row r="814" spans="6:8" ht="15.75" customHeight="1" x14ac:dyDescent="0.25">
      <c r="F814" s="623"/>
      <c r="H814" s="262"/>
    </row>
    <row r="815" spans="6:8" ht="15.75" customHeight="1" x14ac:dyDescent="0.25">
      <c r="F815" s="623"/>
      <c r="H815" s="262"/>
    </row>
    <row r="816" spans="6:8" ht="15.75" customHeight="1" x14ac:dyDescent="0.25">
      <c r="F816" s="623"/>
      <c r="H816" s="262"/>
    </row>
    <row r="817" spans="6:8" ht="15.75" customHeight="1" x14ac:dyDescent="0.25">
      <c r="F817" s="623"/>
      <c r="H817" s="262"/>
    </row>
    <row r="818" spans="6:8" ht="15.75" customHeight="1" x14ac:dyDescent="0.25">
      <c r="F818" s="623"/>
      <c r="H818" s="262"/>
    </row>
    <row r="819" spans="6:8" ht="15.75" customHeight="1" x14ac:dyDescent="0.25">
      <c r="F819" s="623"/>
      <c r="H819" s="262"/>
    </row>
    <row r="820" spans="6:8" ht="15.75" customHeight="1" x14ac:dyDescent="0.25">
      <c r="F820" s="623"/>
      <c r="H820" s="262"/>
    </row>
    <row r="821" spans="6:8" ht="15.75" customHeight="1" x14ac:dyDescent="0.25">
      <c r="F821" s="623"/>
      <c r="H821" s="262"/>
    </row>
    <row r="822" spans="6:8" ht="15.75" customHeight="1" x14ac:dyDescent="0.25">
      <c r="F822" s="623"/>
      <c r="H822" s="262"/>
    </row>
    <row r="823" spans="6:8" ht="15.75" customHeight="1" x14ac:dyDescent="0.25">
      <c r="F823" s="623"/>
      <c r="H823" s="262"/>
    </row>
    <row r="824" spans="6:8" ht="15.75" customHeight="1" x14ac:dyDescent="0.25">
      <c r="F824" s="623"/>
      <c r="H824" s="262"/>
    </row>
    <row r="825" spans="6:8" ht="15.75" customHeight="1" x14ac:dyDescent="0.25">
      <c r="F825" s="623"/>
      <c r="H825" s="262"/>
    </row>
    <row r="826" spans="6:8" ht="15.75" customHeight="1" x14ac:dyDescent="0.25">
      <c r="F826" s="623"/>
      <c r="H826" s="262"/>
    </row>
    <row r="827" spans="6:8" ht="15.75" customHeight="1" x14ac:dyDescent="0.25">
      <c r="F827" s="623"/>
      <c r="H827" s="262"/>
    </row>
    <row r="828" spans="6:8" ht="15.75" customHeight="1" x14ac:dyDescent="0.25">
      <c r="F828" s="623"/>
      <c r="H828" s="262"/>
    </row>
    <row r="829" spans="6:8" ht="15.75" customHeight="1" x14ac:dyDescent="0.25">
      <c r="F829" s="623"/>
      <c r="H829" s="262"/>
    </row>
    <row r="830" spans="6:8" ht="15.75" customHeight="1" x14ac:dyDescent="0.25">
      <c r="F830" s="623"/>
      <c r="H830" s="262"/>
    </row>
    <row r="831" spans="6:8" ht="15.75" customHeight="1" x14ac:dyDescent="0.25">
      <c r="F831" s="623"/>
      <c r="H831" s="262"/>
    </row>
    <row r="832" spans="6:8" ht="15.75" customHeight="1" x14ac:dyDescent="0.25">
      <c r="F832" s="623"/>
      <c r="H832" s="262"/>
    </row>
    <row r="833" spans="6:8" ht="15.75" customHeight="1" x14ac:dyDescent="0.25">
      <c r="F833" s="623"/>
      <c r="H833" s="262"/>
    </row>
    <row r="834" spans="6:8" ht="15.75" customHeight="1" x14ac:dyDescent="0.25">
      <c r="F834" s="623"/>
      <c r="H834" s="262"/>
    </row>
    <row r="835" spans="6:8" ht="15.75" customHeight="1" x14ac:dyDescent="0.25">
      <c r="F835" s="623"/>
      <c r="H835" s="262"/>
    </row>
    <row r="836" spans="6:8" ht="15.75" customHeight="1" x14ac:dyDescent="0.25">
      <c r="F836" s="623"/>
      <c r="H836" s="262"/>
    </row>
    <row r="837" spans="6:8" ht="15.75" customHeight="1" x14ac:dyDescent="0.25">
      <c r="F837" s="623"/>
      <c r="H837" s="262"/>
    </row>
    <row r="838" spans="6:8" ht="15.75" customHeight="1" x14ac:dyDescent="0.25">
      <c r="F838" s="623"/>
      <c r="H838" s="262"/>
    </row>
    <row r="839" spans="6:8" ht="15.75" customHeight="1" x14ac:dyDescent="0.25">
      <c r="F839" s="623"/>
      <c r="H839" s="262"/>
    </row>
    <row r="840" spans="6:8" ht="15.75" customHeight="1" x14ac:dyDescent="0.25">
      <c r="F840" s="623"/>
      <c r="H840" s="262"/>
    </row>
    <row r="841" spans="6:8" ht="15.75" customHeight="1" x14ac:dyDescent="0.25">
      <c r="F841" s="623"/>
      <c r="H841" s="262"/>
    </row>
    <row r="842" spans="6:8" ht="15.75" customHeight="1" x14ac:dyDescent="0.25">
      <c r="F842" s="623"/>
      <c r="H842" s="262"/>
    </row>
    <row r="843" spans="6:8" ht="15.75" customHeight="1" x14ac:dyDescent="0.25">
      <c r="F843" s="623"/>
      <c r="H843" s="262"/>
    </row>
    <row r="844" spans="6:8" ht="15.75" customHeight="1" x14ac:dyDescent="0.25">
      <c r="F844" s="623"/>
      <c r="H844" s="262"/>
    </row>
    <row r="845" spans="6:8" ht="15.75" customHeight="1" x14ac:dyDescent="0.25">
      <c r="F845" s="623"/>
      <c r="H845" s="262"/>
    </row>
    <row r="846" spans="6:8" ht="15.75" customHeight="1" x14ac:dyDescent="0.25">
      <c r="F846" s="623"/>
      <c r="H846" s="262"/>
    </row>
    <row r="847" spans="6:8" ht="15.75" customHeight="1" x14ac:dyDescent="0.25">
      <c r="F847" s="623"/>
      <c r="H847" s="262"/>
    </row>
    <row r="848" spans="6:8" ht="15.75" customHeight="1" x14ac:dyDescent="0.25">
      <c r="F848" s="623"/>
      <c r="H848" s="262"/>
    </row>
    <row r="849" spans="6:8" ht="15.75" customHeight="1" x14ac:dyDescent="0.25">
      <c r="F849" s="623"/>
      <c r="H849" s="262"/>
    </row>
    <row r="850" spans="6:8" ht="15.75" customHeight="1" x14ac:dyDescent="0.25">
      <c r="F850" s="623"/>
      <c r="H850" s="262"/>
    </row>
    <row r="851" spans="6:8" ht="15.75" customHeight="1" x14ac:dyDescent="0.25">
      <c r="F851" s="623"/>
      <c r="H851" s="262"/>
    </row>
    <row r="852" spans="6:8" ht="15.75" customHeight="1" x14ac:dyDescent="0.25">
      <c r="F852" s="623"/>
      <c r="H852" s="262"/>
    </row>
    <row r="853" spans="6:8" ht="15.75" customHeight="1" x14ac:dyDescent="0.25">
      <c r="F853" s="623"/>
      <c r="H853" s="262"/>
    </row>
    <row r="854" spans="6:8" ht="15.75" customHeight="1" x14ac:dyDescent="0.25">
      <c r="F854" s="623"/>
      <c r="H854" s="262"/>
    </row>
    <row r="855" spans="6:8" ht="15.75" customHeight="1" x14ac:dyDescent="0.25">
      <c r="F855" s="623"/>
      <c r="H855" s="262"/>
    </row>
    <row r="856" spans="6:8" ht="15.75" customHeight="1" x14ac:dyDescent="0.25">
      <c r="F856" s="623"/>
      <c r="H856" s="262"/>
    </row>
    <row r="857" spans="6:8" ht="15.75" customHeight="1" x14ac:dyDescent="0.25">
      <c r="F857" s="623"/>
      <c r="H857" s="262"/>
    </row>
    <row r="858" spans="6:8" ht="15.75" customHeight="1" x14ac:dyDescent="0.25">
      <c r="F858" s="623"/>
      <c r="H858" s="262"/>
    </row>
    <row r="859" spans="6:8" ht="15.75" customHeight="1" x14ac:dyDescent="0.25">
      <c r="F859" s="623"/>
      <c r="H859" s="262"/>
    </row>
    <row r="860" spans="6:8" ht="15.75" customHeight="1" x14ac:dyDescent="0.25">
      <c r="F860" s="623"/>
      <c r="H860" s="262"/>
    </row>
    <row r="861" spans="6:8" ht="15.75" customHeight="1" x14ac:dyDescent="0.25">
      <c r="F861" s="623"/>
      <c r="H861" s="262"/>
    </row>
    <row r="862" spans="6:8" ht="15.75" customHeight="1" x14ac:dyDescent="0.25">
      <c r="F862" s="623"/>
      <c r="H862" s="262"/>
    </row>
    <row r="863" spans="6:8" ht="15.75" customHeight="1" x14ac:dyDescent="0.25">
      <c r="F863" s="623"/>
      <c r="H863" s="262"/>
    </row>
    <row r="864" spans="6:8" ht="15.75" customHeight="1" x14ac:dyDescent="0.25">
      <c r="F864" s="623"/>
      <c r="H864" s="262"/>
    </row>
    <row r="865" spans="6:8" ht="15.75" customHeight="1" x14ac:dyDescent="0.25">
      <c r="F865" s="623"/>
      <c r="H865" s="262"/>
    </row>
    <row r="866" spans="6:8" ht="15.75" customHeight="1" x14ac:dyDescent="0.25">
      <c r="F866" s="623"/>
      <c r="H866" s="262"/>
    </row>
    <row r="867" spans="6:8" ht="15.75" customHeight="1" x14ac:dyDescent="0.25">
      <c r="F867" s="623"/>
      <c r="H867" s="262"/>
    </row>
    <row r="868" spans="6:8" ht="15.75" customHeight="1" x14ac:dyDescent="0.25">
      <c r="F868" s="623"/>
      <c r="H868" s="262"/>
    </row>
    <row r="869" spans="6:8" ht="15.75" customHeight="1" x14ac:dyDescent="0.25">
      <c r="F869" s="623"/>
      <c r="H869" s="262"/>
    </row>
    <row r="870" spans="6:8" ht="15.75" customHeight="1" x14ac:dyDescent="0.25">
      <c r="F870" s="623"/>
      <c r="H870" s="262"/>
    </row>
    <row r="871" spans="6:8" ht="15.75" customHeight="1" x14ac:dyDescent="0.25">
      <c r="F871" s="623"/>
      <c r="H871" s="262"/>
    </row>
    <row r="872" spans="6:8" ht="15.75" customHeight="1" x14ac:dyDescent="0.25">
      <c r="F872" s="623"/>
      <c r="H872" s="262"/>
    </row>
    <row r="873" spans="6:8" ht="15.75" customHeight="1" x14ac:dyDescent="0.25">
      <c r="F873" s="623"/>
      <c r="H873" s="262"/>
    </row>
    <row r="874" spans="6:8" ht="15.75" customHeight="1" x14ac:dyDescent="0.25">
      <c r="F874" s="623"/>
      <c r="H874" s="262"/>
    </row>
    <row r="875" spans="6:8" ht="15.75" customHeight="1" x14ac:dyDescent="0.25">
      <c r="F875" s="623"/>
      <c r="H875" s="262"/>
    </row>
    <row r="876" spans="6:8" ht="15.75" customHeight="1" x14ac:dyDescent="0.25">
      <c r="F876" s="623"/>
      <c r="H876" s="262"/>
    </row>
    <row r="877" spans="6:8" ht="15.75" customHeight="1" x14ac:dyDescent="0.25">
      <c r="F877" s="623"/>
      <c r="H877" s="262"/>
    </row>
    <row r="878" spans="6:8" ht="15.75" customHeight="1" x14ac:dyDescent="0.25">
      <c r="F878" s="623"/>
      <c r="H878" s="262"/>
    </row>
    <row r="879" spans="6:8" ht="15.75" customHeight="1" x14ac:dyDescent="0.25">
      <c r="F879" s="623"/>
      <c r="H879" s="262"/>
    </row>
    <row r="880" spans="6:8" ht="15.75" customHeight="1" x14ac:dyDescent="0.25">
      <c r="F880" s="623"/>
      <c r="H880" s="262"/>
    </row>
    <row r="881" spans="6:8" ht="15.75" customHeight="1" x14ac:dyDescent="0.25">
      <c r="F881" s="623"/>
      <c r="H881" s="262"/>
    </row>
    <row r="882" spans="6:8" ht="15.75" customHeight="1" x14ac:dyDescent="0.25">
      <c r="F882" s="623"/>
      <c r="H882" s="262"/>
    </row>
    <row r="883" spans="6:8" ht="15.75" customHeight="1" x14ac:dyDescent="0.25">
      <c r="F883" s="623"/>
      <c r="H883" s="262"/>
    </row>
    <row r="884" spans="6:8" ht="15.75" customHeight="1" x14ac:dyDescent="0.25">
      <c r="F884" s="623"/>
      <c r="H884" s="262"/>
    </row>
    <row r="885" spans="6:8" ht="15.75" customHeight="1" x14ac:dyDescent="0.25">
      <c r="F885" s="623"/>
      <c r="H885" s="262"/>
    </row>
    <row r="886" spans="6:8" ht="15.75" customHeight="1" x14ac:dyDescent="0.25">
      <c r="F886" s="623"/>
      <c r="H886" s="262"/>
    </row>
    <row r="887" spans="6:8" ht="15.75" customHeight="1" x14ac:dyDescent="0.25">
      <c r="F887" s="623"/>
      <c r="H887" s="262"/>
    </row>
    <row r="888" spans="6:8" ht="15.75" customHeight="1" x14ac:dyDescent="0.25">
      <c r="F888" s="623"/>
      <c r="H888" s="262"/>
    </row>
    <row r="889" spans="6:8" ht="15.75" customHeight="1" x14ac:dyDescent="0.25">
      <c r="F889" s="623"/>
      <c r="H889" s="262"/>
    </row>
    <row r="890" spans="6:8" ht="15.75" customHeight="1" x14ac:dyDescent="0.25">
      <c r="F890" s="623"/>
      <c r="H890" s="262"/>
    </row>
    <row r="891" spans="6:8" ht="15.75" customHeight="1" x14ac:dyDescent="0.25">
      <c r="F891" s="623"/>
      <c r="H891" s="262"/>
    </row>
    <row r="892" spans="6:8" ht="15.75" customHeight="1" x14ac:dyDescent="0.25">
      <c r="F892" s="623"/>
      <c r="H892" s="262"/>
    </row>
    <row r="893" spans="6:8" ht="15.75" customHeight="1" x14ac:dyDescent="0.25">
      <c r="F893" s="623"/>
      <c r="H893" s="262"/>
    </row>
    <row r="894" spans="6:8" ht="15.75" customHeight="1" x14ac:dyDescent="0.25">
      <c r="F894" s="623"/>
      <c r="H894" s="262"/>
    </row>
    <row r="895" spans="6:8" ht="15.75" customHeight="1" x14ac:dyDescent="0.25">
      <c r="F895" s="623"/>
      <c r="H895" s="262"/>
    </row>
    <row r="896" spans="6:8" ht="15.75" customHeight="1" x14ac:dyDescent="0.25">
      <c r="F896" s="623"/>
      <c r="H896" s="262"/>
    </row>
    <row r="897" spans="6:8" ht="15.75" customHeight="1" x14ac:dyDescent="0.25">
      <c r="F897" s="623"/>
      <c r="H897" s="262"/>
    </row>
    <row r="898" spans="6:8" ht="15.75" customHeight="1" x14ac:dyDescent="0.25">
      <c r="F898" s="623"/>
      <c r="H898" s="262"/>
    </row>
    <row r="899" spans="6:8" ht="15.75" customHeight="1" x14ac:dyDescent="0.25">
      <c r="F899" s="623"/>
      <c r="H899" s="262"/>
    </row>
    <row r="900" spans="6:8" ht="15.75" customHeight="1" x14ac:dyDescent="0.25">
      <c r="F900" s="623"/>
      <c r="H900" s="262"/>
    </row>
    <row r="901" spans="6:8" ht="15.75" customHeight="1" x14ac:dyDescent="0.25">
      <c r="F901" s="623"/>
      <c r="H901" s="262"/>
    </row>
    <row r="902" spans="6:8" ht="15.75" customHeight="1" x14ac:dyDescent="0.25">
      <c r="F902" s="623"/>
      <c r="H902" s="262"/>
    </row>
    <row r="903" spans="6:8" ht="15.75" customHeight="1" x14ac:dyDescent="0.25">
      <c r="F903" s="623"/>
      <c r="H903" s="262"/>
    </row>
    <row r="904" spans="6:8" ht="15.75" customHeight="1" x14ac:dyDescent="0.25">
      <c r="F904" s="623"/>
      <c r="H904" s="262"/>
    </row>
    <row r="905" spans="6:8" ht="15.75" customHeight="1" x14ac:dyDescent="0.25">
      <c r="F905" s="623"/>
      <c r="H905" s="262"/>
    </row>
    <row r="906" spans="6:8" ht="15.75" customHeight="1" x14ac:dyDescent="0.25">
      <c r="F906" s="623"/>
      <c r="H906" s="262"/>
    </row>
    <row r="907" spans="6:8" ht="15.75" customHeight="1" x14ac:dyDescent="0.25">
      <c r="F907" s="623"/>
      <c r="H907" s="262"/>
    </row>
    <row r="908" spans="6:8" ht="15.75" customHeight="1" x14ac:dyDescent="0.25">
      <c r="F908" s="623"/>
      <c r="H908" s="262"/>
    </row>
    <row r="909" spans="6:8" ht="15.75" customHeight="1" x14ac:dyDescent="0.25">
      <c r="F909" s="623"/>
      <c r="H909" s="262"/>
    </row>
    <row r="910" spans="6:8" ht="15.75" customHeight="1" x14ac:dyDescent="0.25">
      <c r="F910" s="623"/>
      <c r="H910" s="262"/>
    </row>
    <row r="911" spans="6:8" ht="15.75" customHeight="1" x14ac:dyDescent="0.25">
      <c r="F911" s="623"/>
      <c r="H911" s="262"/>
    </row>
    <row r="912" spans="6:8" ht="15.75" customHeight="1" x14ac:dyDescent="0.25">
      <c r="F912" s="623"/>
      <c r="H912" s="262"/>
    </row>
    <row r="913" spans="6:8" ht="15.75" customHeight="1" x14ac:dyDescent="0.25">
      <c r="F913" s="623"/>
      <c r="H913" s="262"/>
    </row>
    <row r="914" spans="6:8" ht="15.75" customHeight="1" x14ac:dyDescent="0.25">
      <c r="F914" s="623"/>
      <c r="H914" s="262"/>
    </row>
    <row r="915" spans="6:8" ht="15.75" customHeight="1" x14ac:dyDescent="0.25">
      <c r="F915" s="623"/>
      <c r="H915" s="262"/>
    </row>
    <row r="916" spans="6:8" ht="15.75" customHeight="1" x14ac:dyDescent="0.25">
      <c r="F916" s="623"/>
      <c r="H916" s="262"/>
    </row>
    <row r="917" spans="6:8" ht="15.75" customHeight="1" x14ac:dyDescent="0.25">
      <c r="F917" s="623"/>
      <c r="H917" s="262"/>
    </row>
    <row r="918" spans="6:8" ht="15.75" customHeight="1" x14ac:dyDescent="0.25">
      <c r="F918" s="623"/>
      <c r="H918" s="262"/>
    </row>
    <row r="919" spans="6:8" ht="15.75" customHeight="1" x14ac:dyDescent="0.25">
      <c r="F919" s="623"/>
      <c r="H919" s="262"/>
    </row>
    <row r="920" spans="6:8" ht="15.75" customHeight="1" x14ac:dyDescent="0.25">
      <c r="F920" s="623"/>
      <c r="H920" s="262"/>
    </row>
    <row r="921" spans="6:8" ht="15.75" customHeight="1" x14ac:dyDescent="0.25">
      <c r="F921" s="623"/>
      <c r="H921" s="262"/>
    </row>
    <row r="922" spans="6:8" ht="15.75" customHeight="1" x14ac:dyDescent="0.25">
      <c r="F922" s="623"/>
      <c r="H922" s="262"/>
    </row>
    <row r="923" spans="6:8" ht="15.75" customHeight="1" x14ac:dyDescent="0.25">
      <c r="F923" s="623"/>
      <c r="H923" s="262"/>
    </row>
    <row r="924" spans="6:8" ht="15.75" customHeight="1" x14ac:dyDescent="0.25">
      <c r="F924" s="623"/>
      <c r="H924" s="262"/>
    </row>
    <row r="925" spans="6:8" ht="15.75" customHeight="1" x14ac:dyDescent="0.25">
      <c r="F925" s="623"/>
      <c r="H925" s="262"/>
    </row>
    <row r="926" spans="6:8" ht="15.75" customHeight="1" x14ac:dyDescent="0.25">
      <c r="F926" s="623"/>
      <c r="H926" s="262"/>
    </row>
    <row r="927" spans="6:8" ht="15.75" customHeight="1" x14ac:dyDescent="0.25">
      <c r="F927" s="623"/>
      <c r="H927" s="262"/>
    </row>
    <row r="928" spans="6:8" ht="15.75" customHeight="1" x14ac:dyDescent="0.25">
      <c r="F928" s="623"/>
      <c r="H928" s="262"/>
    </row>
    <row r="929" spans="6:8" ht="15.75" customHeight="1" x14ac:dyDescent="0.25">
      <c r="F929" s="623"/>
      <c r="H929" s="262"/>
    </row>
    <row r="930" spans="6:8" ht="15.75" customHeight="1" x14ac:dyDescent="0.25">
      <c r="F930" s="623"/>
      <c r="H930" s="262"/>
    </row>
    <row r="931" spans="6:8" ht="15.75" customHeight="1" x14ac:dyDescent="0.25">
      <c r="F931" s="623"/>
      <c r="H931" s="262"/>
    </row>
    <row r="932" spans="6:8" ht="15.75" customHeight="1" x14ac:dyDescent="0.25">
      <c r="F932" s="623"/>
      <c r="H932" s="262"/>
    </row>
    <row r="933" spans="6:8" ht="15.75" customHeight="1" x14ac:dyDescent="0.25">
      <c r="F933" s="623"/>
      <c r="H933" s="262"/>
    </row>
    <row r="934" spans="6:8" ht="15.75" customHeight="1" x14ac:dyDescent="0.25">
      <c r="F934" s="623"/>
      <c r="H934" s="262"/>
    </row>
    <row r="935" spans="6:8" ht="15.75" customHeight="1" x14ac:dyDescent="0.25">
      <c r="F935" s="623"/>
      <c r="H935" s="262"/>
    </row>
    <row r="936" spans="6:8" ht="15.75" customHeight="1" x14ac:dyDescent="0.25">
      <c r="F936" s="623"/>
      <c r="H936" s="262"/>
    </row>
    <row r="937" spans="6:8" ht="15.75" customHeight="1" x14ac:dyDescent="0.25">
      <c r="F937" s="623"/>
      <c r="H937" s="262"/>
    </row>
    <row r="938" spans="6:8" ht="15.75" customHeight="1" x14ac:dyDescent="0.25">
      <c r="F938" s="623"/>
      <c r="H938" s="262"/>
    </row>
    <row r="939" spans="6:8" ht="15.75" customHeight="1" x14ac:dyDescent="0.25">
      <c r="F939" s="623"/>
      <c r="H939" s="262"/>
    </row>
    <row r="940" spans="6:8" ht="15.75" customHeight="1" x14ac:dyDescent="0.25">
      <c r="F940" s="623"/>
      <c r="H940" s="262"/>
    </row>
    <row r="941" spans="6:8" ht="15.75" customHeight="1" x14ac:dyDescent="0.25">
      <c r="F941" s="623"/>
      <c r="H941" s="262"/>
    </row>
    <row r="942" spans="6:8" ht="15.75" customHeight="1" x14ac:dyDescent="0.25">
      <c r="F942" s="623"/>
      <c r="H942" s="262"/>
    </row>
    <row r="943" spans="6:8" ht="15.75" customHeight="1" x14ac:dyDescent="0.25">
      <c r="F943" s="623"/>
      <c r="H943" s="262"/>
    </row>
    <row r="944" spans="6:8" ht="15.75" customHeight="1" x14ac:dyDescent="0.25">
      <c r="F944" s="623"/>
      <c r="H944" s="262"/>
    </row>
    <row r="945" spans="6:8" ht="15.75" customHeight="1" x14ac:dyDescent="0.25">
      <c r="F945" s="623"/>
      <c r="H945" s="262"/>
    </row>
    <row r="946" spans="6:8" ht="15.75" customHeight="1" x14ac:dyDescent="0.25">
      <c r="F946" s="623"/>
      <c r="H946" s="262"/>
    </row>
    <row r="947" spans="6:8" ht="15.75" customHeight="1" x14ac:dyDescent="0.25">
      <c r="F947" s="623"/>
      <c r="H947" s="262"/>
    </row>
    <row r="948" spans="6:8" ht="15.75" customHeight="1" x14ac:dyDescent="0.25">
      <c r="F948" s="623"/>
      <c r="H948" s="262"/>
    </row>
    <row r="949" spans="6:8" ht="15.75" customHeight="1" x14ac:dyDescent="0.25">
      <c r="F949" s="623"/>
      <c r="H949" s="262"/>
    </row>
    <row r="950" spans="6:8" ht="15.75" customHeight="1" x14ac:dyDescent="0.25">
      <c r="F950" s="623"/>
      <c r="H950" s="262"/>
    </row>
    <row r="951" spans="6:8" ht="15.75" customHeight="1" x14ac:dyDescent="0.25">
      <c r="F951" s="623"/>
      <c r="H951" s="262"/>
    </row>
    <row r="952" spans="6:8" ht="15.75" customHeight="1" x14ac:dyDescent="0.25">
      <c r="F952" s="623"/>
      <c r="H952" s="262"/>
    </row>
    <row r="953" spans="6:8" ht="15.75" customHeight="1" x14ac:dyDescent="0.25">
      <c r="F953" s="623"/>
      <c r="H953" s="262"/>
    </row>
    <row r="954" spans="6:8" ht="15.75" customHeight="1" x14ac:dyDescent="0.25">
      <c r="F954" s="623"/>
      <c r="H954" s="262"/>
    </row>
    <row r="955" spans="6:8" ht="15.75" customHeight="1" x14ac:dyDescent="0.25">
      <c r="F955" s="623"/>
      <c r="H955" s="262"/>
    </row>
    <row r="956" spans="6:8" ht="15.75" customHeight="1" x14ac:dyDescent="0.25">
      <c r="F956" s="623"/>
      <c r="H956" s="262"/>
    </row>
    <row r="957" spans="6:8" ht="15.75" customHeight="1" x14ac:dyDescent="0.25">
      <c r="F957" s="623"/>
      <c r="H957" s="262"/>
    </row>
    <row r="958" spans="6:8" ht="15.75" customHeight="1" x14ac:dyDescent="0.25">
      <c r="F958" s="623"/>
      <c r="H958" s="262"/>
    </row>
    <row r="959" spans="6:8" ht="15.75" customHeight="1" x14ac:dyDescent="0.25">
      <c r="F959" s="623"/>
      <c r="H959" s="262"/>
    </row>
    <row r="960" spans="6:8" ht="15.75" customHeight="1" x14ac:dyDescent="0.25">
      <c r="F960" s="623"/>
      <c r="H960" s="262"/>
    </row>
    <row r="961" spans="6:8" ht="15.75" customHeight="1" x14ac:dyDescent="0.25">
      <c r="F961" s="623"/>
      <c r="H961" s="262"/>
    </row>
    <row r="962" spans="6:8" ht="15.75" customHeight="1" x14ac:dyDescent="0.25">
      <c r="F962" s="623"/>
      <c r="H962" s="262"/>
    </row>
    <row r="963" spans="6:8" ht="15.75" customHeight="1" x14ac:dyDescent="0.25">
      <c r="F963" s="623"/>
      <c r="H963" s="262"/>
    </row>
    <row r="964" spans="6:8" ht="15.75" customHeight="1" x14ac:dyDescent="0.25">
      <c r="F964" s="623"/>
      <c r="H964" s="262"/>
    </row>
    <row r="965" spans="6:8" ht="15.75" customHeight="1" x14ac:dyDescent="0.25">
      <c r="F965" s="623"/>
      <c r="H965" s="262"/>
    </row>
    <row r="966" spans="6:8" ht="15.75" customHeight="1" x14ac:dyDescent="0.25">
      <c r="F966" s="623"/>
      <c r="H966" s="262"/>
    </row>
    <row r="967" spans="6:8" ht="15.75" customHeight="1" x14ac:dyDescent="0.25">
      <c r="F967" s="623"/>
      <c r="H967" s="262"/>
    </row>
    <row r="968" spans="6:8" ht="15.75" customHeight="1" x14ac:dyDescent="0.25">
      <c r="F968" s="623"/>
      <c r="H968" s="262"/>
    </row>
    <row r="969" spans="6:8" ht="15.75" customHeight="1" x14ac:dyDescent="0.25">
      <c r="F969" s="623"/>
      <c r="H969" s="262"/>
    </row>
    <row r="970" spans="6:8" ht="15.75" customHeight="1" x14ac:dyDescent="0.25">
      <c r="F970" s="623"/>
      <c r="H970" s="262"/>
    </row>
    <row r="971" spans="6:8" ht="15.75" customHeight="1" x14ac:dyDescent="0.25">
      <c r="F971" s="623"/>
      <c r="H971" s="262"/>
    </row>
    <row r="972" spans="6:8" ht="15.75" customHeight="1" x14ac:dyDescent="0.25">
      <c r="F972" s="623"/>
      <c r="H972" s="262"/>
    </row>
    <row r="973" spans="6:8" ht="15.75" customHeight="1" x14ac:dyDescent="0.25">
      <c r="F973" s="623"/>
      <c r="H973" s="262"/>
    </row>
    <row r="974" spans="6:8" ht="15.75" customHeight="1" x14ac:dyDescent="0.25">
      <c r="F974" s="623"/>
      <c r="H974" s="262"/>
    </row>
    <row r="975" spans="6:8" ht="15.75" customHeight="1" x14ac:dyDescent="0.25">
      <c r="F975" s="623"/>
      <c r="H975" s="262"/>
    </row>
    <row r="976" spans="6:8" ht="15.75" customHeight="1" x14ac:dyDescent="0.25">
      <c r="F976" s="623"/>
      <c r="H976" s="262"/>
    </row>
    <row r="977" spans="6:8" ht="15.75" customHeight="1" x14ac:dyDescent="0.25">
      <c r="F977" s="623"/>
      <c r="H977" s="262"/>
    </row>
    <row r="978" spans="6:8" ht="15.75" customHeight="1" x14ac:dyDescent="0.25">
      <c r="F978" s="623"/>
      <c r="H978" s="262"/>
    </row>
    <row r="979" spans="6:8" ht="15.75" customHeight="1" x14ac:dyDescent="0.25">
      <c r="F979" s="623"/>
      <c r="H979" s="262"/>
    </row>
    <row r="980" spans="6:8" ht="15.75" customHeight="1" x14ac:dyDescent="0.25">
      <c r="F980" s="623"/>
      <c r="H980" s="262"/>
    </row>
    <row r="981" spans="6:8" ht="15.75" customHeight="1" x14ac:dyDescent="0.25">
      <c r="F981" s="623"/>
      <c r="H981" s="262"/>
    </row>
    <row r="982" spans="6:8" ht="15.75" customHeight="1" x14ac:dyDescent="0.25">
      <c r="F982" s="623"/>
      <c r="H982" s="262"/>
    </row>
    <row r="983" spans="6:8" ht="15.75" customHeight="1" x14ac:dyDescent="0.25">
      <c r="F983" s="623"/>
      <c r="H983" s="262"/>
    </row>
    <row r="984" spans="6:8" ht="15.75" customHeight="1" x14ac:dyDescent="0.25">
      <c r="F984" s="623"/>
      <c r="H984" s="262"/>
    </row>
    <row r="985" spans="6:8" ht="15.75" customHeight="1" x14ac:dyDescent="0.25">
      <c r="F985" s="623"/>
      <c r="H985" s="262"/>
    </row>
    <row r="986" spans="6:8" ht="15.75" customHeight="1" x14ac:dyDescent="0.25">
      <c r="F986" s="623"/>
      <c r="H986" s="262"/>
    </row>
    <row r="987" spans="6:8" ht="15.75" customHeight="1" x14ac:dyDescent="0.25">
      <c r="F987" s="623"/>
      <c r="H987" s="262"/>
    </row>
    <row r="988" spans="6:8" ht="15.75" customHeight="1" x14ac:dyDescent="0.25">
      <c r="F988" s="623"/>
      <c r="H988" s="262"/>
    </row>
    <row r="989" spans="6:8" ht="15.75" customHeight="1" x14ac:dyDescent="0.25">
      <c r="F989" s="623"/>
      <c r="H989" s="262"/>
    </row>
    <row r="990" spans="6:8" ht="15.75" customHeight="1" x14ac:dyDescent="0.25">
      <c r="F990" s="623"/>
      <c r="H990" s="262"/>
    </row>
    <row r="991" spans="6:8" ht="15.75" customHeight="1" x14ac:dyDescent="0.25">
      <c r="F991" s="623"/>
      <c r="H991" s="262"/>
    </row>
    <row r="992" spans="6:8" ht="15.75" customHeight="1" x14ac:dyDescent="0.25">
      <c r="F992" s="623"/>
      <c r="H992" s="262"/>
    </row>
    <row r="993" spans="6:8" ht="15.75" customHeight="1" x14ac:dyDescent="0.25">
      <c r="F993" s="623"/>
      <c r="H993" s="262"/>
    </row>
    <row r="994" spans="6:8" ht="15.75" customHeight="1" x14ac:dyDescent="0.25">
      <c r="F994" s="623"/>
      <c r="H994" s="262"/>
    </row>
    <row r="995" spans="6:8" ht="15.75" customHeight="1" x14ac:dyDescent="0.25">
      <c r="F995" s="623"/>
      <c r="H995" s="262"/>
    </row>
    <row r="996" spans="6:8" ht="15.75" customHeight="1" x14ac:dyDescent="0.25">
      <c r="F996" s="623"/>
      <c r="H996" s="262"/>
    </row>
    <row r="997" spans="6:8" ht="15.75" customHeight="1" x14ac:dyDescent="0.25">
      <c r="F997" s="623"/>
      <c r="H997" s="262"/>
    </row>
    <row r="998" spans="6:8" ht="15.75" customHeight="1" x14ac:dyDescent="0.25">
      <c r="F998" s="623"/>
      <c r="H998" s="262"/>
    </row>
    <row r="999" spans="6:8" ht="15.75" customHeight="1" x14ac:dyDescent="0.25">
      <c r="F999" s="623"/>
      <c r="H999" s="262"/>
    </row>
    <row r="1000" spans="6:8" ht="15.75" customHeight="1" x14ac:dyDescent="0.25">
      <c r="F1000" s="623"/>
      <c r="H1000" s="262"/>
    </row>
  </sheetData>
  <hyperlinks>
    <hyperlink ref="J2" location="'TỔNG HỢP'!A1" display="MỤC LỤC" xr:uid="{00000000-0004-0000-4C00-000000000000}"/>
  </hyperlinks>
  <pageMargins left="0.7" right="0.7" top="0.75" bottom="0.75" header="0" footer="0"/>
  <pageSetup paperSize="9" fitToWidth="0" fitToHeight="0"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Z1000"/>
  <sheetViews>
    <sheetView workbookViewId="0">
      <selection activeCell="J2" sqref="J2"/>
    </sheetView>
  </sheetViews>
  <sheetFormatPr defaultColWidth="14" defaultRowHeight="15" customHeight="1" x14ac:dyDescent="0.25"/>
  <cols>
    <col min="1" max="1" width="11.5703125" customWidth="1"/>
    <col min="2" max="2" width="35.28515625" customWidth="1"/>
    <col min="3" max="3" width="14" customWidth="1"/>
    <col min="4" max="4" width="19.1406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Công tác phí trong nước</v>
      </c>
      <c r="C3" s="307" t="s">
        <v>214</v>
      </c>
      <c r="D3" s="280">
        <f>VLOOKUP(C3,'TỔNG HỢP'!$C$4:$P$84,3,0)</f>
        <v>240000000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4D00-000000000000}"/>
  </hyperlinks>
  <pageMargins left="0.7" right="0.7" top="0.75" bottom="0.75" header="0" footer="0"/>
  <pageSetup paperSize="9" fitToWidth="0" fitToHeight="0" orientation="landscape"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Z1009"/>
  <sheetViews>
    <sheetView workbookViewId="0">
      <selection activeCell="J2" sqref="J2"/>
    </sheetView>
  </sheetViews>
  <sheetFormatPr defaultColWidth="14" defaultRowHeight="15" customHeight="1" x14ac:dyDescent="0.25"/>
  <cols>
    <col min="1" max="1" width="7.42578125" customWidth="1"/>
    <col min="2" max="2" width="30.85546875" customWidth="1"/>
    <col min="3" max="3" width="14" customWidth="1"/>
    <col min="4" max="4" width="19.140625" customWidth="1"/>
    <col min="5" max="5" width="11.85546875" customWidth="1"/>
    <col min="6" max="6" width="14.28515625" customWidth="1"/>
    <col min="7" max="7" width="18.7109375" customWidth="1"/>
    <col min="8" max="8" width="12" style="684" customWidth="1"/>
    <col min="9" max="9" width="16.85546875" customWidth="1"/>
    <col min="10" max="10" width="13.7109375" customWidth="1"/>
    <col min="11" max="26" width="8.7109375" customWidth="1"/>
  </cols>
  <sheetData>
    <row r="1" spans="1:26" x14ac:dyDescent="0.25">
      <c r="A1" s="301"/>
      <c r="B1" s="296"/>
      <c r="C1" s="296"/>
      <c r="D1" s="296"/>
      <c r="E1" s="296"/>
      <c r="F1" s="451"/>
      <c r="G1" s="296"/>
      <c r="H1" s="687"/>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680"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592"/>
      <c r="B3" s="452" t="str">
        <f>VLOOKUP(C3,'TỔNG HỢP'!$C$4:$P$84,14,0)</f>
        <v>Lệ phí giao thông, cầu đường, đăng kiểm</v>
      </c>
      <c r="C3" s="269" t="s">
        <v>216</v>
      </c>
      <c r="D3" s="270">
        <f>VLOOKUP(C3,'TỔNG HỢP'!$C$4:$P$84,3,0)</f>
        <v>50000000</v>
      </c>
      <c r="E3" s="593"/>
      <c r="F3" s="272">
        <f>SUM(F4:F898)</f>
        <v>12598920</v>
      </c>
      <c r="G3" s="270">
        <f>D3-F3</f>
        <v>37401080</v>
      </c>
      <c r="H3" s="689"/>
      <c r="I3" s="592"/>
      <c r="J3" s="595"/>
      <c r="K3" s="595"/>
      <c r="L3" s="595"/>
      <c r="M3" s="595"/>
      <c r="N3" s="595"/>
      <c r="O3" s="595"/>
      <c r="P3" s="595"/>
      <c r="Q3" s="595"/>
      <c r="R3" s="595"/>
      <c r="S3" s="595"/>
      <c r="T3" s="595"/>
      <c r="U3" s="595"/>
      <c r="V3" s="595"/>
      <c r="W3" s="595"/>
      <c r="X3" s="595"/>
      <c r="Y3" s="595"/>
      <c r="Z3" s="595"/>
    </row>
    <row r="4" spans="1:26" ht="16.5" x14ac:dyDescent="0.25">
      <c r="A4" s="242"/>
      <c r="B4" s="243" t="s">
        <v>1492</v>
      </c>
      <c r="C4" s="260"/>
      <c r="D4" s="244"/>
      <c r="E4" s="275">
        <v>1447455</v>
      </c>
      <c r="F4" s="275">
        <v>4589455</v>
      </c>
      <c r="G4" s="243"/>
      <c r="H4" s="686">
        <v>46154</v>
      </c>
      <c r="I4" s="242" t="s">
        <v>583</v>
      </c>
      <c r="J4" s="243"/>
      <c r="K4" s="243"/>
      <c r="L4" s="243"/>
      <c r="M4" s="243"/>
      <c r="N4" s="243"/>
      <c r="O4" s="243"/>
      <c r="P4" s="243"/>
      <c r="Q4" s="243"/>
      <c r="R4" s="243"/>
      <c r="S4" s="243"/>
      <c r="T4" s="243"/>
      <c r="U4" s="243"/>
      <c r="V4" s="243"/>
      <c r="W4" s="243"/>
      <c r="X4" s="243"/>
      <c r="Y4" s="243"/>
      <c r="Z4" s="243"/>
    </row>
    <row r="5" spans="1:26" ht="16.5" x14ac:dyDescent="0.25">
      <c r="A5" s="242"/>
      <c r="B5" s="472" t="s">
        <v>1630</v>
      </c>
      <c r="C5" s="260"/>
      <c r="D5" s="244"/>
      <c r="E5" s="275"/>
      <c r="F5" s="275">
        <v>1841455</v>
      </c>
      <c r="G5" s="275"/>
      <c r="H5" s="686">
        <v>46154</v>
      </c>
      <c r="I5" s="242" t="s">
        <v>583</v>
      </c>
      <c r="J5" s="242"/>
      <c r="K5" s="243"/>
      <c r="L5" s="243"/>
      <c r="M5" s="243"/>
      <c r="N5" s="243"/>
      <c r="O5" s="243"/>
      <c r="P5" s="243"/>
      <c r="Q5" s="243"/>
      <c r="R5" s="243"/>
      <c r="S5" s="243"/>
      <c r="T5" s="243"/>
      <c r="U5" s="243"/>
      <c r="V5" s="243"/>
      <c r="W5" s="243"/>
      <c r="X5" s="243"/>
      <c r="Y5" s="243"/>
      <c r="Z5" s="243"/>
    </row>
    <row r="6" spans="1:26" ht="16.5" x14ac:dyDescent="0.25">
      <c r="A6" s="242"/>
      <c r="B6" s="243" t="s">
        <v>1383</v>
      </c>
      <c r="C6" s="260"/>
      <c r="D6" s="244"/>
      <c r="E6" s="275"/>
      <c r="F6" s="275">
        <v>267500</v>
      </c>
      <c r="G6" s="275"/>
      <c r="H6" s="686">
        <v>46083</v>
      </c>
      <c r="I6" s="242" t="s">
        <v>583</v>
      </c>
      <c r="J6" s="242"/>
      <c r="K6" s="243"/>
      <c r="L6" s="243"/>
      <c r="M6" s="243"/>
      <c r="N6" s="243"/>
      <c r="O6" s="243"/>
      <c r="P6" s="243"/>
      <c r="Q6" s="243"/>
      <c r="R6" s="243"/>
      <c r="S6" s="243"/>
      <c r="T6" s="243"/>
      <c r="U6" s="243"/>
      <c r="V6" s="243"/>
      <c r="W6" s="243"/>
      <c r="X6" s="243"/>
      <c r="Y6" s="243"/>
      <c r="Z6" s="243"/>
    </row>
    <row r="7" spans="1:26" x14ac:dyDescent="0.25">
      <c r="A7" s="242"/>
      <c r="B7" s="243" t="s">
        <v>1711</v>
      </c>
      <c r="C7" s="296"/>
      <c r="D7" s="296"/>
      <c r="E7" s="296"/>
      <c r="F7" s="275">
        <f>285455+1725000</f>
        <v>2010455</v>
      </c>
      <c r="G7" s="296"/>
      <c r="H7" s="687">
        <v>46231</v>
      </c>
      <c r="I7" s="242" t="s">
        <v>451</v>
      </c>
      <c r="J7" s="243"/>
      <c r="K7" s="243"/>
      <c r="L7" s="243"/>
      <c r="M7" s="243"/>
      <c r="N7" s="243"/>
      <c r="O7" s="243"/>
      <c r="P7" s="243"/>
      <c r="Q7" s="243"/>
      <c r="R7" s="243"/>
      <c r="S7" s="243"/>
      <c r="T7" s="243"/>
      <c r="U7" s="243"/>
      <c r="V7" s="243"/>
      <c r="W7" s="243"/>
      <c r="X7" s="243"/>
      <c r="Y7" s="243"/>
      <c r="Z7" s="243"/>
    </row>
    <row r="8" spans="1:26" ht="16.5" x14ac:dyDescent="0.25">
      <c r="A8" s="242"/>
      <c r="B8" s="243" t="s">
        <v>1740</v>
      </c>
      <c r="C8" s="260"/>
      <c r="D8" s="244"/>
      <c r="E8" s="275"/>
      <c r="F8" s="275">
        <v>267500</v>
      </c>
      <c r="G8" s="275"/>
      <c r="H8" s="686">
        <v>46083</v>
      </c>
      <c r="I8" s="242" t="s">
        <v>451</v>
      </c>
      <c r="J8" s="243"/>
      <c r="K8" s="243"/>
      <c r="L8" s="243"/>
      <c r="M8" s="243"/>
      <c r="N8" s="243"/>
      <c r="O8" s="243"/>
      <c r="P8" s="243"/>
      <c r="Q8" s="243"/>
      <c r="R8" s="243"/>
      <c r="S8" s="243"/>
      <c r="T8" s="243"/>
      <c r="U8" s="243"/>
      <c r="V8" s="243"/>
      <c r="W8" s="243"/>
      <c r="X8" s="243"/>
      <c r="Y8" s="243"/>
      <c r="Z8" s="243"/>
    </row>
    <row r="9" spans="1:26" ht="16.5" x14ac:dyDescent="0.25">
      <c r="A9" s="242"/>
      <c r="B9" s="243" t="s">
        <v>1769</v>
      </c>
      <c r="C9" s="260"/>
      <c r="D9" s="244"/>
      <c r="E9" s="275"/>
      <c r="F9" s="275">
        <v>2241455</v>
      </c>
      <c r="G9" s="243"/>
      <c r="H9" s="686">
        <v>46269</v>
      </c>
      <c r="I9" s="242" t="s">
        <v>451</v>
      </c>
      <c r="J9" s="243"/>
      <c r="K9" s="243"/>
      <c r="L9" s="243"/>
      <c r="M9" s="243"/>
      <c r="N9" s="243"/>
      <c r="O9" s="243"/>
      <c r="P9" s="243"/>
      <c r="Q9" s="243"/>
      <c r="R9" s="243"/>
      <c r="S9" s="243"/>
      <c r="T9" s="243"/>
      <c r="U9" s="243"/>
      <c r="V9" s="243"/>
      <c r="W9" s="243"/>
      <c r="X9" s="243"/>
      <c r="Y9" s="243"/>
      <c r="Z9" s="243"/>
    </row>
    <row r="10" spans="1:26" ht="16.5" x14ac:dyDescent="0.25">
      <c r="A10" s="242"/>
      <c r="B10" s="243" t="s">
        <v>1915</v>
      </c>
      <c r="C10" s="260"/>
      <c r="D10" s="244"/>
      <c r="E10" s="275"/>
      <c r="F10" s="275">
        <f>1074000+307100</f>
        <v>1381100</v>
      </c>
      <c r="G10" s="243"/>
      <c r="H10" s="686">
        <v>46309</v>
      </c>
      <c r="I10" s="242" t="s">
        <v>779</v>
      </c>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68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68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68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43"/>
      <c r="H17" s="68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43"/>
      <c r="H18" s="68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43"/>
      <c r="H19" s="68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t="s">
        <v>1486</v>
      </c>
      <c r="C20" s="260"/>
      <c r="D20" s="244"/>
      <c r="E20" s="275"/>
      <c r="F20" s="275"/>
      <c r="G20" s="243"/>
      <c r="H20" s="686"/>
      <c r="I20" s="242"/>
      <c r="J20" s="243"/>
      <c r="K20" s="243"/>
      <c r="L20" s="243"/>
      <c r="M20" s="243"/>
      <c r="N20" s="243"/>
      <c r="O20" s="243"/>
      <c r="P20" s="243"/>
      <c r="Q20" s="243"/>
      <c r="R20" s="243"/>
      <c r="S20" s="243"/>
      <c r="T20" s="243"/>
      <c r="U20" s="243"/>
      <c r="V20" s="243"/>
      <c r="W20" s="243"/>
      <c r="X20" s="243"/>
      <c r="Y20" s="243"/>
      <c r="Z20" s="243"/>
    </row>
    <row r="21" spans="1:26" ht="16.5" x14ac:dyDescent="0.25">
      <c r="A21" s="242"/>
      <c r="B21" s="243" t="s">
        <v>1487</v>
      </c>
      <c r="C21" s="260"/>
      <c r="D21" s="244"/>
      <c r="E21" s="275">
        <v>1407100</v>
      </c>
      <c r="F21" s="275"/>
      <c r="G21" s="243"/>
      <c r="H21" s="686">
        <v>45784</v>
      </c>
      <c r="I21" s="242" t="s">
        <v>1488</v>
      </c>
      <c r="J21" s="243"/>
      <c r="K21" s="243"/>
      <c r="L21" s="243"/>
      <c r="M21" s="243"/>
      <c r="N21" s="243"/>
      <c r="O21" s="243"/>
      <c r="P21" s="243"/>
      <c r="Q21" s="243"/>
      <c r="R21" s="243"/>
      <c r="S21" s="243"/>
      <c r="T21" s="243"/>
      <c r="U21" s="243"/>
      <c r="V21" s="243"/>
      <c r="W21" s="243"/>
      <c r="X21" s="243"/>
      <c r="Y21" s="243"/>
      <c r="Z21" s="243"/>
    </row>
    <row r="22" spans="1:26" ht="16.5" x14ac:dyDescent="0.25">
      <c r="A22" s="242"/>
      <c r="B22" s="243" t="s">
        <v>1489</v>
      </c>
      <c r="C22" s="260"/>
      <c r="D22" s="244"/>
      <c r="E22" s="275">
        <v>6398909</v>
      </c>
      <c r="F22" s="275"/>
      <c r="G22" s="243"/>
      <c r="H22" s="686">
        <v>45796</v>
      </c>
      <c r="I22" s="242" t="s">
        <v>451</v>
      </c>
      <c r="J22" s="243"/>
      <c r="K22" s="243"/>
      <c r="L22" s="243"/>
      <c r="M22" s="243"/>
      <c r="N22" s="243"/>
      <c r="O22" s="243"/>
      <c r="P22" s="243"/>
      <c r="Q22" s="243"/>
      <c r="R22" s="243"/>
      <c r="S22" s="243"/>
      <c r="T22" s="243"/>
      <c r="U22" s="243"/>
      <c r="V22" s="243"/>
      <c r="W22" s="243"/>
      <c r="X22" s="243"/>
      <c r="Y22" s="243"/>
      <c r="Z22" s="243"/>
    </row>
    <row r="23" spans="1:26" x14ac:dyDescent="0.25">
      <c r="A23" s="242"/>
      <c r="B23" s="243" t="s">
        <v>1383</v>
      </c>
      <c r="C23" s="296"/>
      <c r="D23" s="296"/>
      <c r="E23" s="275">
        <v>285455</v>
      </c>
      <c r="F23" s="275"/>
      <c r="G23" s="296"/>
      <c r="H23" s="687">
        <v>45821</v>
      </c>
      <c r="I23" s="242" t="s">
        <v>583</v>
      </c>
      <c r="J23" s="243"/>
      <c r="K23" s="243"/>
      <c r="L23" s="243"/>
      <c r="M23" s="243"/>
      <c r="N23" s="243"/>
      <c r="O23" s="243"/>
      <c r="P23" s="243"/>
      <c r="Q23" s="243"/>
      <c r="R23" s="243"/>
      <c r="S23" s="243"/>
      <c r="T23" s="243"/>
      <c r="U23" s="243"/>
      <c r="V23" s="243"/>
      <c r="W23" s="243"/>
      <c r="X23" s="243"/>
      <c r="Y23" s="243"/>
      <c r="Z23" s="243"/>
    </row>
    <row r="24" spans="1:26" ht="16.5" x14ac:dyDescent="0.25">
      <c r="A24" s="242"/>
      <c r="B24" s="243" t="s">
        <v>1490</v>
      </c>
      <c r="C24" s="260"/>
      <c r="D24" s="244"/>
      <c r="E24" s="275">
        <v>2000000</v>
      </c>
      <c r="F24" s="275"/>
      <c r="G24" s="243"/>
      <c r="H24" s="686">
        <v>45939</v>
      </c>
      <c r="I24" s="242" t="s">
        <v>1488</v>
      </c>
      <c r="J24" s="243"/>
      <c r="K24" s="243"/>
      <c r="L24" s="243"/>
      <c r="M24" s="243"/>
      <c r="N24" s="243"/>
      <c r="O24" s="243"/>
      <c r="P24" s="243"/>
      <c r="Q24" s="243"/>
      <c r="R24" s="243"/>
      <c r="S24" s="243"/>
      <c r="T24" s="243"/>
      <c r="U24" s="243"/>
      <c r="V24" s="243"/>
      <c r="W24" s="243"/>
      <c r="X24" s="243"/>
      <c r="Y24" s="243"/>
      <c r="Z24" s="243"/>
    </row>
    <row r="25" spans="1:26" ht="16.5" x14ac:dyDescent="0.25">
      <c r="A25" s="242"/>
      <c r="B25" s="243" t="s">
        <v>1491</v>
      </c>
      <c r="C25" s="260"/>
      <c r="D25" s="244"/>
      <c r="E25" s="275">
        <v>1843727</v>
      </c>
      <c r="F25" s="275"/>
      <c r="G25" s="243"/>
      <c r="H25" s="686">
        <v>45968</v>
      </c>
      <c r="I25" s="242" t="s">
        <v>666</v>
      </c>
      <c r="J25" s="243"/>
      <c r="K25" s="243"/>
      <c r="L25" s="243"/>
      <c r="M25" s="243"/>
      <c r="N25" s="243"/>
      <c r="O25" s="243"/>
      <c r="P25" s="243"/>
      <c r="Q25" s="243"/>
      <c r="R25" s="243"/>
      <c r="S25" s="243"/>
      <c r="T25" s="243"/>
      <c r="U25" s="243"/>
      <c r="V25" s="243"/>
      <c r="W25" s="243"/>
      <c r="X25" s="243"/>
      <c r="Y25" s="243"/>
      <c r="Z25" s="243"/>
    </row>
    <row r="26" spans="1:26" ht="16.5" x14ac:dyDescent="0.25">
      <c r="A26" s="242"/>
      <c r="B26" s="243" t="s">
        <v>1492</v>
      </c>
      <c r="C26" s="260"/>
      <c r="D26" s="244"/>
      <c r="E26" s="275">
        <v>1447455</v>
      </c>
      <c r="F26" s="275"/>
      <c r="G26" s="243"/>
      <c r="H26" s="686"/>
      <c r="I26" s="242"/>
      <c r="J26" s="243"/>
      <c r="K26" s="243"/>
      <c r="L26" s="243"/>
      <c r="M26" s="243"/>
      <c r="N26" s="243"/>
      <c r="O26" s="243"/>
      <c r="P26" s="243"/>
      <c r="Q26" s="243"/>
      <c r="R26" s="243"/>
      <c r="S26" s="243"/>
      <c r="T26" s="243"/>
      <c r="U26" s="243"/>
      <c r="V26" s="243"/>
      <c r="W26" s="243"/>
      <c r="X26" s="243"/>
      <c r="Y26" s="243"/>
      <c r="Z26" s="243"/>
    </row>
    <row r="27" spans="1:26" ht="16.5" x14ac:dyDescent="0.25">
      <c r="A27" s="242"/>
      <c r="B27" s="243" t="s">
        <v>1493</v>
      </c>
      <c r="C27" s="260"/>
      <c r="D27" s="244"/>
      <c r="E27" s="275">
        <v>11394454</v>
      </c>
      <c r="F27" s="275"/>
      <c r="G27" s="243"/>
      <c r="H27" s="686">
        <v>46008</v>
      </c>
      <c r="I27" s="242" t="s">
        <v>1076</v>
      </c>
      <c r="J27" s="243"/>
      <c r="K27" s="243"/>
      <c r="L27" s="243"/>
      <c r="M27" s="243"/>
      <c r="N27" s="243"/>
      <c r="O27" s="243"/>
      <c r="P27" s="243"/>
      <c r="Q27" s="243"/>
      <c r="R27" s="243"/>
      <c r="S27" s="243"/>
      <c r="T27" s="243"/>
      <c r="U27" s="243"/>
      <c r="V27" s="243"/>
      <c r="W27" s="243"/>
      <c r="X27" s="243"/>
      <c r="Y27" s="243"/>
      <c r="Z27" s="243"/>
    </row>
    <row r="28" spans="1:26" ht="16.5" x14ac:dyDescent="0.25">
      <c r="A28" s="242"/>
      <c r="B28" s="243"/>
      <c r="C28" s="260"/>
      <c r="D28" s="244"/>
      <c r="E28" s="275"/>
      <c r="F28" s="275"/>
      <c r="G28" s="243"/>
      <c r="H28" s="686"/>
      <c r="I28" s="242"/>
      <c r="J28" s="243"/>
      <c r="K28" s="243"/>
      <c r="L28" s="243"/>
      <c r="M28" s="243"/>
      <c r="N28" s="243"/>
      <c r="O28" s="243"/>
      <c r="P28" s="243"/>
      <c r="Q28" s="243"/>
      <c r="R28" s="243"/>
      <c r="S28" s="243"/>
      <c r="T28" s="243"/>
      <c r="U28" s="243"/>
      <c r="V28" s="243"/>
      <c r="W28" s="243"/>
      <c r="X28" s="243"/>
      <c r="Y28" s="243"/>
      <c r="Z28" s="243"/>
    </row>
    <row r="29" spans="1:26" ht="16.5" x14ac:dyDescent="0.25">
      <c r="A29" s="242"/>
      <c r="B29" s="243"/>
      <c r="C29" s="260"/>
      <c r="D29" s="244"/>
      <c r="E29" s="275"/>
      <c r="F29" s="275"/>
      <c r="G29" s="243"/>
      <c r="H29" s="686"/>
      <c r="I29" s="242"/>
      <c r="J29" s="243"/>
      <c r="K29" s="243"/>
      <c r="L29" s="243"/>
      <c r="M29" s="243"/>
      <c r="N29" s="243"/>
      <c r="O29" s="243"/>
      <c r="P29" s="243"/>
      <c r="Q29" s="243"/>
      <c r="R29" s="243"/>
      <c r="S29" s="243"/>
      <c r="T29" s="243"/>
      <c r="U29" s="243"/>
      <c r="V29" s="243"/>
      <c r="W29" s="243"/>
      <c r="X29" s="243"/>
      <c r="Y29" s="243"/>
      <c r="Z29" s="243"/>
    </row>
    <row r="30" spans="1:26" ht="15.75" customHeight="1" x14ac:dyDescent="0.25">
      <c r="A30" s="242">
        <v>1</v>
      </c>
      <c r="B30" s="243" t="s">
        <v>1494</v>
      </c>
      <c r="C30" s="260"/>
      <c r="D30" s="244"/>
      <c r="E30" s="275">
        <f>801000+300673</f>
        <v>1101673</v>
      </c>
      <c r="F30" s="275"/>
      <c r="G30" s="243"/>
      <c r="H30" s="686">
        <v>45383</v>
      </c>
      <c r="I30" s="242" t="s">
        <v>1495</v>
      </c>
      <c r="J30" s="243"/>
      <c r="K30" s="243"/>
      <c r="L30" s="243"/>
      <c r="M30" s="243"/>
      <c r="N30" s="243"/>
      <c r="O30" s="243"/>
      <c r="P30" s="243"/>
      <c r="Q30" s="243"/>
      <c r="R30" s="243"/>
      <c r="S30" s="243"/>
      <c r="T30" s="243"/>
      <c r="U30" s="243"/>
      <c r="V30" s="243"/>
      <c r="W30" s="243"/>
      <c r="X30" s="243"/>
      <c r="Y30" s="243"/>
      <c r="Z30" s="243"/>
    </row>
    <row r="31" spans="1:26" ht="15.75" customHeight="1" x14ac:dyDescent="0.25">
      <c r="A31" s="242">
        <v>2</v>
      </c>
      <c r="B31" s="243" t="s">
        <v>1496</v>
      </c>
      <c r="C31" s="260"/>
      <c r="D31" s="244"/>
      <c r="E31" s="275">
        <v>3210000</v>
      </c>
      <c r="F31" s="275"/>
      <c r="G31" s="243"/>
      <c r="H31" s="686">
        <v>45419</v>
      </c>
      <c r="I31" s="242" t="s">
        <v>583</v>
      </c>
      <c r="J31" s="243"/>
      <c r="K31" s="243"/>
      <c r="L31" s="243"/>
      <c r="M31" s="243"/>
      <c r="N31" s="243"/>
      <c r="O31" s="243"/>
      <c r="P31" s="243"/>
      <c r="Q31" s="243"/>
      <c r="R31" s="243"/>
      <c r="S31" s="243"/>
      <c r="T31" s="243"/>
      <c r="U31" s="243"/>
      <c r="V31" s="243"/>
      <c r="W31" s="243"/>
      <c r="X31" s="243"/>
      <c r="Y31" s="243"/>
      <c r="Z31" s="243"/>
    </row>
    <row r="32" spans="1:26" ht="15.75" customHeight="1" x14ac:dyDescent="0.25">
      <c r="A32" s="301">
        <v>3</v>
      </c>
      <c r="B32" s="296" t="s">
        <v>1497</v>
      </c>
      <c r="C32" s="296"/>
      <c r="D32" s="296"/>
      <c r="E32" s="451">
        <v>6728364</v>
      </c>
      <c r="F32" s="275"/>
      <c r="G32" s="296"/>
      <c r="H32" s="687">
        <v>45432</v>
      </c>
      <c r="I32" s="242" t="s">
        <v>583</v>
      </c>
      <c r="J32" s="296"/>
      <c r="K32" s="296"/>
      <c r="L32" s="296"/>
      <c r="M32" s="296"/>
      <c r="N32" s="296"/>
      <c r="O32" s="296"/>
      <c r="P32" s="296"/>
      <c r="Q32" s="296"/>
      <c r="R32" s="296"/>
      <c r="S32" s="296"/>
      <c r="T32" s="296"/>
      <c r="U32" s="296"/>
      <c r="V32" s="296"/>
      <c r="W32" s="296"/>
      <c r="X32" s="296"/>
      <c r="Y32" s="296"/>
      <c r="Z32" s="296"/>
    </row>
    <row r="33" spans="1:26" ht="15.75" customHeight="1" x14ac:dyDescent="0.25">
      <c r="A33" s="242">
        <v>4</v>
      </c>
      <c r="B33" s="296" t="s">
        <v>1498</v>
      </c>
      <c r="C33" s="296"/>
      <c r="D33" s="296"/>
      <c r="E33" s="451">
        <v>18793796</v>
      </c>
      <c r="F33" s="275"/>
      <c r="G33" s="296"/>
      <c r="H33" s="687">
        <v>45442</v>
      </c>
      <c r="I33" s="242" t="s">
        <v>583</v>
      </c>
      <c r="J33" s="296"/>
      <c r="K33" s="296"/>
      <c r="L33" s="296"/>
      <c r="M33" s="296"/>
      <c r="N33" s="296"/>
      <c r="O33" s="296"/>
      <c r="P33" s="296"/>
      <c r="Q33" s="296"/>
      <c r="R33" s="296"/>
      <c r="S33" s="296"/>
      <c r="T33" s="296"/>
      <c r="U33" s="296"/>
      <c r="V33" s="296"/>
      <c r="W33" s="296"/>
      <c r="X33" s="296"/>
      <c r="Y33" s="296"/>
      <c r="Z33" s="296"/>
    </row>
    <row r="34" spans="1:26" ht="15.75" customHeight="1" x14ac:dyDescent="0.25">
      <c r="A34" s="301">
        <v>5</v>
      </c>
      <c r="B34" s="296" t="s">
        <v>1499</v>
      </c>
      <c r="C34" s="296"/>
      <c r="D34" s="296"/>
      <c r="E34" s="451">
        <v>4536454</v>
      </c>
      <c r="F34" s="275"/>
      <c r="G34" s="296"/>
      <c r="H34" s="687">
        <v>45461</v>
      </c>
      <c r="I34" s="242" t="s">
        <v>583</v>
      </c>
      <c r="J34" s="296"/>
      <c r="K34" s="296"/>
      <c r="L34" s="296"/>
      <c r="M34" s="296"/>
      <c r="N34" s="296"/>
      <c r="O34" s="296"/>
      <c r="P34" s="296"/>
      <c r="Q34" s="296"/>
      <c r="R34" s="296"/>
      <c r="S34" s="296"/>
      <c r="T34" s="296"/>
      <c r="U34" s="296"/>
      <c r="V34" s="296"/>
      <c r="W34" s="296"/>
      <c r="X34" s="296"/>
      <c r="Y34" s="296"/>
      <c r="Z34" s="296"/>
    </row>
    <row r="35" spans="1:26" ht="15.75" customHeight="1" x14ac:dyDescent="0.25">
      <c r="A35" s="242">
        <v>6</v>
      </c>
      <c r="B35" s="296" t="s">
        <v>1500</v>
      </c>
      <c r="C35" s="296"/>
      <c r="D35" s="296"/>
      <c r="E35" s="451">
        <v>4656113</v>
      </c>
      <c r="F35" s="275"/>
      <c r="G35" s="296"/>
      <c r="H35" s="687">
        <v>45462</v>
      </c>
      <c r="I35" s="301" t="s">
        <v>1501</v>
      </c>
      <c r="J35" s="296"/>
      <c r="K35" s="296"/>
      <c r="L35" s="296"/>
      <c r="M35" s="296"/>
      <c r="N35" s="296"/>
      <c r="O35" s="296"/>
      <c r="P35" s="296"/>
      <c r="Q35" s="296"/>
      <c r="R35" s="296"/>
      <c r="S35" s="296"/>
      <c r="T35" s="296"/>
      <c r="U35" s="296"/>
      <c r="V35" s="296"/>
      <c r="W35" s="296"/>
      <c r="X35" s="296"/>
      <c r="Y35" s="296"/>
      <c r="Z35" s="296"/>
    </row>
    <row r="36" spans="1:26" ht="15.75" customHeight="1" x14ac:dyDescent="0.25">
      <c r="A36" s="301">
        <v>7</v>
      </c>
      <c r="B36" s="296" t="s">
        <v>1502</v>
      </c>
      <c r="C36" s="296"/>
      <c r="D36" s="296"/>
      <c r="E36" s="451">
        <v>1123727</v>
      </c>
      <c r="F36" s="275"/>
      <c r="G36" s="296"/>
      <c r="H36" s="687">
        <v>45477</v>
      </c>
      <c r="I36" s="301" t="s">
        <v>583</v>
      </c>
      <c r="J36" s="296"/>
      <c r="K36" s="296"/>
      <c r="L36" s="296"/>
      <c r="M36" s="296"/>
      <c r="N36" s="296"/>
      <c r="O36" s="296"/>
      <c r="P36" s="296"/>
      <c r="Q36" s="296"/>
      <c r="R36" s="296"/>
      <c r="S36" s="296"/>
      <c r="T36" s="296"/>
      <c r="U36" s="296"/>
      <c r="V36" s="296"/>
      <c r="W36" s="296"/>
      <c r="X36" s="296"/>
      <c r="Y36" s="296"/>
      <c r="Z36" s="296"/>
    </row>
    <row r="37" spans="1:26" ht="15.75" customHeight="1" x14ac:dyDescent="0.25">
      <c r="A37" s="301">
        <v>8</v>
      </c>
      <c r="B37" s="296" t="s">
        <v>1502</v>
      </c>
      <c r="C37" s="296"/>
      <c r="D37" s="296"/>
      <c r="E37" s="451">
        <v>1123727</v>
      </c>
      <c r="F37" s="275"/>
      <c r="G37" s="296"/>
      <c r="H37" s="687">
        <v>45567</v>
      </c>
      <c r="I37" s="301" t="s">
        <v>583</v>
      </c>
      <c r="J37" s="296"/>
      <c r="K37" s="296"/>
      <c r="L37" s="296"/>
      <c r="M37" s="296"/>
      <c r="N37" s="296"/>
      <c r="O37" s="296"/>
      <c r="P37" s="296"/>
      <c r="Q37" s="296"/>
      <c r="R37" s="296"/>
      <c r="S37" s="296"/>
      <c r="T37" s="296"/>
      <c r="U37" s="296"/>
      <c r="V37" s="296"/>
      <c r="W37" s="296"/>
      <c r="X37" s="296"/>
      <c r="Y37" s="296"/>
      <c r="Z37" s="296"/>
    </row>
    <row r="38" spans="1:26" ht="15.75" customHeight="1" x14ac:dyDescent="0.25">
      <c r="A38" s="301"/>
      <c r="B38" s="296" t="s">
        <v>1503</v>
      </c>
      <c r="C38" s="296"/>
      <c r="D38" s="296"/>
      <c r="E38" s="451">
        <v>10163000</v>
      </c>
      <c r="F38" s="275"/>
      <c r="G38" s="296"/>
      <c r="H38" s="687">
        <v>45579</v>
      </c>
      <c r="I38" s="301" t="s">
        <v>666</v>
      </c>
      <c r="J38" s="296"/>
      <c r="K38" s="296"/>
      <c r="L38" s="296"/>
      <c r="M38" s="296"/>
      <c r="N38" s="296"/>
      <c r="O38" s="296"/>
      <c r="P38" s="296"/>
      <c r="Q38" s="296"/>
      <c r="R38" s="296"/>
      <c r="S38" s="296"/>
      <c r="T38" s="296"/>
      <c r="U38" s="296"/>
      <c r="V38" s="296"/>
      <c r="W38" s="296"/>
      <c r="X38" s="296"/>
      <c r="Y38" s="296"/>
      <c r="Z38" s="296"/>
    </row>
    <row r="39" spans="1:26" ht="15.75" customHeight="1" x14ac:dyDescent="0.25">
      <c r="A39" s="301"/>
      <c r="B39" s="296" t="s">
        <v>1504</v>
      </c>
      <c r="C39" s="296"/>
      <c r="D39" s="296"/>
      <c r="E39" s="451">
        <v>1516727</v>
      </c>
      <c r="F39" s="275"/>
      <c r="G39" s="296"/>
      <c r="H39" s="687">
        <v>45582</v>
      </c>
      <c r="I39" s="301" t="s">
        <v>565</v>
      </c>
      <c r="J39" s="296"/>
      <c r="K39" s="296"/>
      <c r="L39" s="296"/>
      <c r="M39" s="296"/>
      <c r="N39" s="296"/>
      <c r="O39" s="296"/>
      <c r="P39" s="296"/>
      <c r="Q39" s="296"/>
      <c r="R39" s="296"/>
      <c r="S39" s="296"/>
      <c r="T39" s="296"/>
      <c r="U39" s="296"/>
      <c r="V39" s="296"/>
      <c r="W39" s="296"/>
      <c r="X39" s="296"/>
      <c r="Y39" s="296"/>
      <c r="Z39" s="296"/>
    </row>
    <row r="40" spans="1:26" ht="15.75" customHeight="1" x14ac:dyDescent="0.25">
      <c r="A40" s="301"/>
      <c r="B40" s="296" t="s">
        <v>1505</v>
      </c>
      <c r="C40" s="296"/>
      <c r="D40" s="296"/>
      <c r="E40" s="451">
        <v>3210000</v>
      </c>
      <c r="F40" s="275"/>
      <c r="G40" s="296"/>
      <c r="H40" s="687">
        <v>45583</v>
      </c>
      <c r="I40" s="301" t="s">
        <v>583</v>
      </c>
      <c r="J40" s="296"/>
      <c r="K40" s="296"/>
      <c r="L40" s="296"/>
      <c r="M40" s="296"/>
      <c r="N40" s="296"/>
      <c r="O40" s="296"/>
      <c r="P40" s="296"/>
      <c r="Q40" s="296"/>
      <c r="R40" s="296"/>
      <c r="S40" s="296"/>
      <c r="T40" s="296"/>
      <c r="U40" s="296"/>
      <c r="V40" s="296"/>
      <c r="W40" s="296"/>
      <c r="X40" s="296"/>
      <c r="Y40" s="296"/>
      <c r="Z40" s="296"/>
    </row>
    <row r="41" spans="1:26" ht="15.75" customHeight="1" x14ac:dyDescent="0.25">
      <c r="A41" s="301"/>
      <c r="B41" s="296" t="s">
        <v>1506</v>
      </c>
      <c r="C41" s="296"/>
      <c r="D41" s="296"/>
      <c r="E41" s="451">
        <v>3240000</v>
      </c>
      <c r="F41" s="275"/>
      <c r="G41" s="296"/>
      <c r="H41" s="687">
        <v>45586</v>
      </c>
      <c r="I41" s="301" t="s">
        <v>1243</v>
      </c>
      <c r="J41" s="296"/>
      <c r="K41" s="296"/>
      <c r="L41" s="296"/>
      <c r="M41" s="296"/>
      <c r="N41" s="296"/>
      <c r="O41" s="296"/>
      <c r="P41" s="296"/>
      <c r="Q41" s="296"/>
      <c r="R41" s="296"/>
      <c r="S41" s="296"/>
      <c r="T41" s="296"/>
      <c r="U41" s="296"/>
      <c r="V41" s="296"/>
      <c r="W41" s="296"/>
      <c r="X41" s="296"/>
      <c r="Y41" s="296"/>
      <c r="Z41" s="296"/>
    </row>
    <row r="42" spans="1:26" ht="15.75" customHeight="1" x14ac:dyDescent="0.25">
      <c r="A42" s="301"/>
      <c r="B42" s="296" t="s">
        <v>1507</v>
      </c>
      <c r="C42" s="296"/>
      <c r="D42" s="296"/>
      <c r="E42" s="451">
        <v>4119910</v>
      </c>
      <c r="F42" s="275"/>
      <c r="G42" s="296"/>
      <c r="H42" s="687">
        <v>45614</v>
      </c>
      <c r="I42" s="301" t="s">
        <v>1495</v>
      </c>
      <c r="J42" s="296"/>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296"/>
      <c r="H43" s="687"/>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296"/>
      <c r="H44" s="687"/>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296"/>
      <c r="H45" s="687"/>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296"/>
      <c r="H46" s="687"/>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296"/>
      <c r="H47" s="687"/>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296"/>
      <c r="H48" s="687"/>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296"/>
      <c r="H49" s="687"/>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296"/>
      <c r="H50" s="687"/>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6"/>
      <c r="H51" s="687"/>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6"/>
      <c r="H52" s="687"/>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6"/>
      <c r="H53" s="687"/>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6"/>
      <c r="H54" s="687"/>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6"/>
      <c r="H55" s="687"/>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6"/>
      <c r="H56" s="687"/>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6"/>
      <c r="H57" s="687"/>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687"/>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687"/>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687"/>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687"/>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687"/>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687"/>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6"/>
      <c r="H64" s="687"/>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687"/>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687"/>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687"/>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687"/>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687"/>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687"/>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687"/>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687"/>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687"/>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687"/>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687"/>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687"/>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687"/>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687"/>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687"/>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687"/>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687"/>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687"/>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687"/>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687"/>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687"/>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687"/>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687"/>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687"/>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687"/>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687"/>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687"/>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687"/>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687"/>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687"/>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687"/>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687"/>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687"/>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687"/>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687"/>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687"/>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687"/>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687"/>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687"/>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687"/>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687"/>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687"/>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687"/>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687"/>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687"/>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687"/>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687"/>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687"/>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687"/>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687"/>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687"/>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687"/>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687"/>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687"/>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687"/>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687"/>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687"/>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687"/>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687"/>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687"/>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687"/>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687"/>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687"/>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687"/>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687"/>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687"/>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687"/>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687"/>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687"/>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687"/>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687"/>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687"/>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687"/>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687"/>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687"/>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687"/>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687"/>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687"/>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687"/>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687"/>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687"/>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687"/>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687"/>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687"/>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687"/>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687"/>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687"/>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687"/>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687"/>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687"/>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687"/>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687"/>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687"/>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687"/>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687"/>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687"/>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687"/>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687"/>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687"/>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687"/>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687"/>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687"/>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687"/>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687"/>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687"/>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687"/>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687"/>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687"/>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687"/>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687"/>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687"/>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687"/>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687"/>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687"/>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687"/>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687"/>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687"/>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687"/>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687"/>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687"/>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687"/>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687"/>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687"/>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687"/>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687"/>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687"/>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687"/>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687"/>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687"/>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687"/>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687"/>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687"/>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687"/>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687"/>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687"/>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687"/>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687"/>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687"/>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687"/>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687"/>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687"/>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687"/>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687"/>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687"/>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687"/>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687"/>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687"/>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687"/>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687"/>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687"/>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687"/>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687"/>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687"/>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687"/>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687"/>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687"/>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687"/>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687"/>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687"/>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6"/>
      <c r="H224" s="687"/>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301"/>
      <c r="B225" s="296"/>
      <c r="C225" s="296"/>
      <c r="D225" s="296"/>
      <c r="E225" s="451"/>
      <c r="F225" s="451"/>
      <c r="G225" s="296"/>
      <c r="H225" s="687"/>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301"/>
      <c r="B226" s="296"/>
      <c r="C226" s="296"/>
      <c r="D226" s="296"/>
      <c r="E226" s="451"/>
      <c r="F226" s="451"/>
      <c r="G226" s="296"/>
      <c r="H226" s="687"/>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301"/>
      <c r="B227" s="296"/>
      <c r="C227" s="296"/>
      <c r="D227" s="296"/>
      <c r="E227" s="451"/>
      <c r="F227" s="451"/>
      <c r="G227" s="296"/>
      <c r="H227" s="687"/>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301"/>
      <c r="B228" s="296"/>
      <c r="C228" s="296"/>
      <c r="D228" s="296"/>
      <c r="E228" s="451"/>
      <c r="F228" s="451"/>
      <c r="G228" s="296"/>
      <c r="H228" s="687"/>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A229" s="301"/>
      <c r="B229" s="296"/>
      <c r="C229" s="296"/>
      <c r="D229" s="296"/>
      <c r="E229" s="451"/>
      <c r="F229" s="451"/>
      <c r="G229" s="296"/>
      <c r="H229" s="687"/>
      <c r="I229" s="301"/>
      <c r="J229" s="296"/>
      <c r="K229" s="296"/>
      <c r="L229" s="296"/>
      <c r="M229" s="296"/>
      <c r="N229" s="296"/>
      <c r="O229" s="296"/>
      <c r="P229" s="296"/>
      <c r="Q229" s="296"/>
      <c r="R229" s="296"/>
      <c r="S229" s="296"/>
      <c r="T229" s="296"/>
      <c r="U229" s="296"/>
      <c r="V229" s="296"/>
      <c r="W229" s="296"/>
      <c r="X229" s="296"/>
      <c r="Y229" s="296"/>
      <c r="Z229" s="296"/>
    </row>
    <row r="230" spans="1:26" ht="15.75" customHeight="1" x14ac:dyDescent="0.25">
      <c r="A230" s="301"/>
      <c r="B230" s="296"/>
      <c r="C230" s="296"/>
      <c r="D230" s="296"/>
      <c r="E230" s="451"/>
      <c r="F230" s="451"/>
      <c r="G230" s="296"/>
      <c r="H230" s="687"/>
      <c r="I230" s="301"/>
      <c r="J230" s="296"/>
      <c r="K230" s="296"/>
      <c r="L230" s="296"/>
      <c r="M230" s="296"/>
      <c r="N230" s="296"/>
      <c r="O230" s="296"/>
      <c r="P230" s="296"/>
      <c r="Q230" s="296"/>
      <c r="R230" s="296"/>
      <c r="S230" s="296"/>
      <c r="T230" s="296"/>
      <c r="U230" s="296"/>
      <c r="V230" s="296"/>
      <c r="W230" s="296"/>
      <c r="X230" s="296"/>
      <c r="Y230" s="296"/>
      <c r="Z230" s="296"/>
    </row>
    <row r="231" spans="1:26" ht="15.75" customHeight="1" x14ac:dyDescent="0.25">
      <c r="A231" s="301"/>
      <c r="B231" s="296"/>
      <c r="C231" s="296"/>
      <c r="D231" s="296"/>
      <c r="E231" s="451"/>
      <c r="F231" s="451"/>
      <c r="G231" s="296"/>
      <c r="H231" s="687"/>
      <c r="I231" s="301"/>
      <c r="J231" s="296"/>
      <c r="K231" s="296"/>
      <c r="L231" s="296"/>
      <c r="M231" s="296"/>
      <c r="N231" s="296"/>
      <c r="O231" s="296"/>
      <c r="P231" s="296"/>
      <c r="Q231" s="296"/>
      <c r="R231" s="296"/>
      <c r="S231" s="296"/>
      <c r="T231" s="296"/>
      <c r="U231" s="296"/>
      <c r="V231" s="296"/>
      <c r="W231" s="296"/>
      <c r="X231" s="296"/>
      <c r="Y231" s="296"/>
      <c r="Z231" s="296"/>
    </row>
    <row r="232" spans="1:26" ht="15.75" customHeight="1" x14ac:dyDescent="0.25">
      <c r="A232" s="301"/>
      <c r="B232" s="296"/>
      <c r="C232" s="296"/>
      <c r="D232" s="296"/>
      <c r="E232" s="451"/>
      <c r="F232" s="451"/>
      <c r="G232" s="296"/>
      <c r="H232" s="687"/>
      <c r="I232" s="301"/>
      <c r="J232" s="296"/>
      <c r="K232" s="296"/>
      <c r="L232" s="296"/>
      <c r="M232" s="296"/>
      <c r="N232" s="296"/>
      <c r="O232" s="296"/>
      <c r="P232" s="296"/>
      <c r="Q232" s="296"/>
      <c r="R232" s="296"/>
      <c r="S232" s="296"/>
      <c r="T232" s="296"/>
      <c r="U232" s="296"/>
      <c r="V232" s="296"/>
      <c r="W232" s="296"/>
      <c r="X232" s="296"/>
      <c r="Y232" s="296"/>
      <c r="Z232" s="296"/>
    </row>
    <row r="233" spans="1:26" ht="15.75" customHeight="1" x14ac:dyDescent="0.25">
      <c r="A233" s="301"/>
      <c r="B233" s="296"/>
      <c r="C233" s="296"/>
      <c r="D233" s="296"/>
      <c r="E233" s="451"/>
      <c r="F233" s="451"/>
      <c r="G233" s="296"/>
      <c r="H233" s="687"/>
      <c r="I233" s="301"/>
      <c r="J233" s="296"/>
      <c r="K233" s="296"/>
      <c r="L233" s="296"/>
      <c r="M233" s="296"/>
      <c r="N233" s="296"/>
      <c r="O233" s="296"/>
      <c r="P233" s="296"/>
      <c r="Q233" s="296"/>
      <c r="R233" s="296"/>
      <c r="S233" s="296"/>
      <c r="T233" s="296"/>
      <c r="U233" s="296"/>
      <c r="V233" s="296"/>
      <c r="W233" s="296"/>
      <c r="X233" s="296"/>
      <c r="Y233" s="296"/>
      <c r="Z233" s="296"/>
    </row>
    <row r="234" spans="1:26" ht="15.75" customHeight="1" x14ac:dyDescent="0.25">
      <c r="A234" s="301"/>
      <c r="B234" s="296"/>
      <c r="C234" s="296"/>
      <c r="D234" s="296"/>
      <c r="E234" s="451"/>
      <c r="F234" s="451"/>
      <c r="G234" s="296"/>
      <c r="H234" s="687"/>
      <c r="I234" s="301"/>
      <c r="J234" s="296"/>
      <c r="K234" s="296"/>
      <c r="L234" s="296"/>
      <c r="M234" s="296"/>
      <c r="N234" s="296"/>
      <c r="O234" s="296"/>
      <c r="P234" s="296"/>
      <c r="Q234" s="296"/>
      <c r="R234" s="296"/>
      <c r="S234" s="296"/>
      <c r="T234" s="296"/>
      <c r="U234" s="296"/>
      <c r="V234" s="296"/>
      <c r="W234" s="296"/>
      <c r="X234" s="296"/>
      <c r="Y234" s="296"/>
      <c r="Z234" s="296"/>
    </row>
    <row r="235" spans="1:26" ht="15.75" customHeight="1" x14ac:dyDescent="0.25">
      <c r="A235" s="301"/>
      <c r="B235" s="296"/>
      <c r="C235" s="296"/>
      <c r="D235" s="296"/>
      <c r="E235" s="451"/>
      <c r="F235" s="451"/>
      <c r="G235" s="296"/>
      <c r="H235" s="687"/>
      <c r="I235" s="301"/>
      <c r="J235" s="296"/>
      <c r="K235" s="296"/>
      <c r="L235" s="296"/>
      <c r="M235" s="296"/>
      <c r="N235" s="296"/>
      <c r="O235" s="296"/>
      <c r="P235" s="296"/>
      <c r="Q235" s="296"/>
      <c r="R235" s="296"/>
      <c r="S235" s="296"/>
      <c r="T235" s="296"/>
      <c r="U235" s="296"/>
      <c r="V235" s="296"/>
      <c r="W235" s="296"/>
      <c r="X235" s="296"/>
      <c r="Y235" s="296"/>
      <c r="Z235" s="296"/>
    </row>
    <row r="236" spans="1:26" ht="15.75" customHeight="1" x14ac:dyDescent="0.25">
      <c r="A236" s="301"/>
      <c r="B236" s="296"/>
      <c r="C236" s="296"/>
      <c r="D236" s="296"/>
      <c r="E236" s="451"/>
      <c r="F236" s="451"/>
      <c r="G236" s="296"/>
      <c r="H236" s="687"/>
      <c r="I236" s="301"/>
      <c r="J236" s="296"/>
      <c r="K236" s="296"/>
      <c r="L236" s="296"/>
      <c r="M236" s="296"/>
      <c r="N236" s="296"/>
      <c r="O236" s="296"/>
      <c r="P236" s="296"/>
      <c r="Q236" s="296"/>
      <c r="R236" s="296"/>
      <c r="S236" s="296"/>
      <c r="T236" s="296"/>
      <c r="U236" s="296"/>
      <c r="V236" s="296"/>
      <c r="W236" s="296"/>
      <c r="X236" s="296"/>
      <c r="Y236" s="296"/>
      <c r="Z236" s="296"/>
    </row>
    <row r="237" spans="1:26" ht="15.75" customHeight="1" x14ac:dyDescent="0.25">
      <c r="A237" s="301"/>
      <c r="B237" s="296"/>
      <c r="C237" s="296"/>
      <c r="D237" s="296"/>
      <c r="E237" s="451"/>
      <c r="F237" s="451"/>
      <c r="G237" s="296"/>
      <c r="H237" s="687"/>
      <c r="I237" s="301"/>
      <c r="J237" s="296"/>
      <c r="K237" s="296"/>
      <c r="L237" s="296"/>
      <c r="M237" s="296"/>
      <c r="N237" s="296"/>
      <c r="O237" s="296"/>
      <c r="P237" s="296"/>
      <c r="Q237" s="296"/>
      <c r="R237" s="296"/>
      <c r="S237" s="296"/>
      <c r="T237" s="296"/>
      <c r="U237" s="296"/>
      <c r="V237" s="296"/>
      <c r="W237" s="296"/>
      <c r="X237" s="296"/>
      <c r="Y237" s="296"/>
      <c r="Z237" s="296"/>
    </row>
    <row r="238" spans="1:26" ht="15.75" customHeight="1" x14ac:dyDescent="0.25">
      <c r="A238" s="301"/>
      <c r="B238" s="296"/>
      <c r="C238" s="296"/>
      <c r="D238" s="296"/>
      <c r="E238" s="451"/>
      <c r="F238" s="451"/>
      <c r="G238" s="296"/>
      <c r="H238" s="687"/>
      <c r="I238" s="301"/>
      <c r="J238" s="296"/>
      <c r="K238" s="296"/>
      <c r="L238" s="296"/>
      <c r="M238" s="296"/>
      <c r="N238" s="296"/>
      <c r="O238" s="296"/>
      <c r="P238" s="296"/>
      <c r="Q238" s="296"/>
      <c r="R238" s="296"/>
      <c r="S238" s="296"/>
      <c r="T238" s="296"/>
      <c r="U238" s="296"/>
      <c r="V238" s="296"/>
      <c r="W238" s="296"/>
      <c r="X238" s="296"/>
      <c r="Y238" s="296"/>
      <c r="Z238" s="296"/>
    </row>
    <row r="239" spans="1:26" ht="15.75" customHeight="1" x14ac:dyDescent="0.25">
      <c r="A239" s="301"/>
      <c r="B239" s="296"/>
      <c r="C239" s="296"/>
      <c r="D239" s="296"/>
      <c r="E239" s="451"/>
      <c r="F239" s="451"/>
      <c r="G239" s="296"/>
      <c r="H239" s="687"/>
      <c r="I239" s="301"/>
      <c r="J239" s="296"/>
      <c r="K239" s="296"/>
      <c r="L239" s="296"/>
      <c r="M239" s="296"/>
      <c r="N239" s="296"/>
      <c r="O239" s="296"/>
      <c r="P239" s="296"/>
      <c r="Q239" s="296"/>
      <c r="R239" s="296"/>
      <c r="S239" s="296"/>
      <c r="T239" s="296"/>
      <c r="U239" s="296"/>
      <c r="V239" s="296"/>
      <c r="W239" s="296"/>
      <c r="X239" s="296"/>
      <c r="Y239" s="296"/>
      <c r="Z239" s="296"/>
    </row>
    <row r="240" spans="1:26" ht="15.75" customHeight="1" x14ac:dyDescent="0.25">
      <c r="A240" s="301"/>
      <c r="B240" s="296"/>
      <c r="C240" s="296"/>
      <c r="D240" s="296"/>
      <c r="E240" s="451"/>
      <c r="F240" s="451"/>
      <c r="G240" s="296"/>
      <c r="H240" s="687"/>
      <c r="I240" s="301"/>
      <c r="J240" s="296"/>
      <c r="K240" s="296"/>
      <c r="L240" s="296"/>
      <c r="M240" s="296"/>
      <c r="N240" s="296"/>
      <c r="O240" s="296"/>
      <c r="P240" s="296"/>
      <c r="Q240" s="296"/>
      <c r="R240" s="296"/>
      <c r="S240" s="296"/>
      <c r="T240" s="296"/>
      <c r="U240" s="296"/>
      <c r="V240" s="296"/>
      <c r="W240" s="296"/>
      <c r="X240" s="296"/>
      <c r="Y240" s="296"/>
      <c r="Z240" s="296"/>
    </row>
    <row r="241" spans="1:26" ht="15.75" customHeight="1" x14ac:dyDescent="0.25">
      <c r="A241" s="301"/>
      <c r="B241" s="296"/>
      <c r="C241" s="296"/>
      <c r="D241" s="296"/>
      <c r="E241" s="451"/>
      <c r="F241" s="451"/>
      <c r="G241" s="296"/>
      <c r="H241" s="687"/>
      <c r="I241" s="301"/>
      <c r="J241" s="296"/>
      <c r="K241" s="296"/>
      <c r="L241" s="296"/>
      <c r="M241" s="296"/>
      <c r="N241" s="296"/>
      <c r="O241" s="296"/>
      <c r="P241" s="296"/>
      <c r="Q241" s="296"/>
      <c r="R241" s="296"/>
      <c r="S241" s="296"/>
      <c r="T241" s="296"/>
      <c r="U241" s="296"/>
      <c r="V241" s="296"/>
      <c r="W241" s="296"/>
      <c r="X241" s="296"/>
      <c r="Y241" s="296"/>
      <c r="Z241" s="296"/>
    </row>
    <row r="242" spans="1:26" ht="15.75" customHeight="1" x14ac:dyDescent="0.25">
      <c r="A242" s="301"/>
      <c r="B242" s="296"/>
      <c r="C242" s="296"/>
      <c r="D242" s="296"/>
      <c r="E242" s="451"/>
      <c r="F242" s="451"/>
      <c r="G242" s="296"/>
      <c r="H242" s="687"/>
      <c r="I242" s="301"/>
      <c r="J242" s="296"/>
      <c r="K242" s="296"/>
      <c r="L242" s="296"/>
      <c r="M242" s="296"/>
      <c r="N242" s="296"/>
      <c r="O242" s="296"/>
      <c r="P242" s="296"/>
      <c r="Q242" s="296"/>
      <c r="R242" s="296"/>
      <c r="S242" s="296"/>
      <c r="T242" s="296"/>
      <c r="U242" s="296"/>
      <c r="V242" s="296"/>
      <c r="W242" s="296"/>
      <c r="X242" s="296"/>
      <c r="Y242" s="296"/>
      <c r="Z242" s="296"/>
    </row>
    <row r="243" spans="1:26" ht="15.75" customHeight="1" x14ac:dyDescent="0.25">
      <c r="A243" s="296"/>
      <c r="B243" s="296"/>
      <c r="C243" s="296"/>
      <c r="D243" s="296"/>
      <c r="E243" s="296"/>
      <c r="F243" s="296"/>
      <c r="G243" s="296"/>
      <c r="H243" s="687"/>
      <c r="I243" s="296"/>
      <c r="J243" s="296"/>
      <c r="K243" s="296"/>
      <c r="L243" s="296"/>
      <c r="M243" s="296"/>
      <c r="N243" s="296"/>
      <c r="O243" s="296"/>
      <c r="P243" s="296"/>
      <c r="Q243" s="296"/>
      <c r="R243" s="296"/>
      <c r="S243" s="296"/>
      <c r="T243" s="296"/>
      <c r="U243" s="296"/>
      <c r="V243" s="296"/>
      <c r="W243" s="296"/>
      <c r="X243" s="296"/>
      <c r="Y243" s="296"/>
      <c r="Z243" s="296"/>
    </row>
    <row r="244" spans="1:26" ht="15.75" customHeight="1" x14ac:dyDescent="0.25">
      <c r="A244" s="296"/>
      <c r="B244" s="296"/>
      <c r="C244" s="296"/>
      <c r="D244" s="296"/>
      <c r="E244" s="296"/>
      <c r="F244" s="296"/>
      <c r="G244" s="296"/>
      <c r="H244" s="687"/>
      <c r="I244" s="296"/>
      <c r="J244" s="296"/>
      <c r="K244" s="296"/>
      <c r="L244" s="296"/>
      <c r="M244" s="296"/>
      <c r="N244" s="296"/>
      <c r="O244" s="296"/>
      <c r="P244" s="296"/>
      <c r="Q244" s="296"/>
      <c r="R244" s="296"/>
      <c r="S244" s="296"/>
      <c r="T244" s="296"/>
      <c r="U244" s="296"/>
      <c r="V244" s="296"/>
      <c r="W244" s="296"/>
      <c r="X244" s="296"/>
      <c r="Y244" s="296"/>
      <c r="Z244" s="296"/>
    </row>
    <row r="245" spans="1:26" ht="15.75" customHeight="1" x14ac:dyDescent="0.25">
      <c r="A245" s="296"/>
      <c r="B245" s="296"/>
      <c r="C245" s="296"/>
      <c r="D245" s="296"/>
      <c r="E245" s="296"/>
      <c r="F245" s="296"/>
      <c r="G245" s="296"/>
      <c r="H245" s="687"/>
      <c r="I245" s="296"/>
      <c r="J245" s="296"/>
      <c r="K245" s="296"/>
      <c r="L245" s="296"/>
      <c r="M245" s="296"/>
      <c r="N245" s="296"/>
      <c r="O245" s="296"/>
      <c r="P245" s="296"/>
      <c r="Q245" s="296"/>
      <c r="R245" s="296"/>
      <c r="S245" s="296"/>
      <c r="T245" s="296"/>
      <c r="U245" s="296"/>
      <c r="V245" s="296"/>
      <c r="W245" s="296"/>
      <c r="X245" s="296"/>
      <c r="Y245" s="296"/>
      <c r="Z245" s="296"/>
    </row>
    <row r="246" spans="1:26" ht="15.75" customHeight="1" x14ac:dyDescent="0.25">
      <c r="A246" s="296"/>
      <c r="B246" s="296"/>
      <c r="C246" s="296"/>
      <c r="D246" s="296"/>
      <c r="E246" s="296"/>
      <c r="F246" s="296"/>
      <c r="G246" s="296"/>
      <c r="H246" s="687"/>
      <c r="I246" s="296"/>
      <c r="J246" s="296"/>
      <c r="K246" s="296"/>
      <c r="L246" s="296"/>
      <c r="M246" s="296"/>
      <c r="N246" s="296"/>
      <c r="O246" s="296"/>
      <c r="P246" s="296"/>
      <c r="Q246" s="296"/>
      <c r="R246" s="296"/>
      <c r="S246" s="296"/>
      <c r="T246" s="296"/>
      <c r="U246" s="296"/>
      <c r="V246" s="296"/>
      <c r="W246" s="296"/>
      <c r="X246" s="296"/>
      <c r="Y246" s="296"/>
      <c r="Z246" s="296"/>
    </row>
    <row r="247" spans="1:26" ht="15.75" customHeight="1" x14ac:dyDescent="0.25">
      <c r="A247" s="296"/>
      <c r="B247" s="296"/>
      <c r="C247" s="296"/>
      <c r="D247" s="296"/>
      <c r="E247" s="296"/>
      <c r="F247" s="296"/>
      <c r="G247" s="296"/>
      <c r="H247" s="687"/>
      <c r="I247" s="296"/>
      <c r="J247" s="296"/>
      <c r="K247" s="296"/>
      <c r="L247" s="296"/>
      <c r="M247" s="296"/>
      <c r="N247" s="296"/>
      <c r="O247" s="296"/>
      <c r="P247" s="296"/>
      <c r="Q247" s="296"/>
      <c r="R247" s="296"/>
      <c r="S247" s="296"/>
      <c r="T247" s="296"/>
      <c r="U247" s="296"/>
      <c r="V247" s="296"/>
      <c r="W247" s="296"/>
      <c r="X247" s="296"/>
      <c r="Y247" s="296"/>
      <c r="Z247" s="296"/>
    </row>
    <row r="248" spans="1:26" ht="15.75" customHeight="1" x14ac:dyDescent="0.25">
      <c r="A248" s="296"/>
      <c r="B248" s="296"/>
      <c r="C248" s="296"/>
      <c r="D248" s="296"/>
      <c r="E248" s="296"/>
      <c r="F248" s="296"/>
      <c r="G248" s="296"/>
      <c r="H248" s="687"/>
      <c r="I248" s="296"/>
      <c r="J248" s="296"/>
      <c r="K248" s="296"/>
      <c r="L248" s="296"/>
      <c r="M248" s="296"/>
      <c r="N248" s="296"/>
      <c r="O248" s="296"/>
      <c r="P248" s="296"/>
      <c r="Q248" s="296"/>
      <c r="R248" s="296"/>
      <c r="S248" s="296"/>
      <c r="T248" s="296"/>
      <c r="U248" s="296"/>
      <c r="V248" s="296"/>
      <c r="W248" s="296"/>
      <c r="X248" s="296"/>
      <c r="Y248" s="296"/>
      <c r="Z248" s="296"/>
    </row>
    <row r="249" spans="1:26" ht="15.75" customHeight="1" x14ac:dyDescent="0.25">
      <c r="A249" s="296"/>
      <c r="B249" s="296"/>
      <c r="C249" s="296"/>
      <c r="D249" s="296"/>
      <c r="E249" s="296"/>
      <c r="F249" s="296"/>
      <c r="G249" s="296"/>
      <c r="H249" s="687"/>
      <c r="I249" s="296"/>
      <c r="J249" s="296"/>
      <c r="K249" s="296"/>
      <c r="L249" s="296"/>
      <c r="M249" s="296"/>
      <c r="N249" s="296"/>
      <c r="O249" s="296"/>
      <c r="P249" s="296"/>
      <c r="Q249" s="296"/>
      <c r="R249" s="296"/>
      <c r="S249" s="296"/>
      <c r="T249" s="296"/>
      <c r="U249" s="296"/>
      <c r="V249" s="296"/>
      <c r="W249" s="296"/>
      <c r="X249" s="296"/>
      <c r="Y249" s="296"/>
      <c r="Z249" s="296"/>
    </row>
    <row r="250" spans="1:26" ht="15.75" customHeight="1" x14ac:dyDescent="0.25">
      <c r="A250" s="296"/>
      <c r="B250" s="296"/>
      <c r="C250" s="296"/>
      <c r="D250" s="296"/>
      <c r="E250" s="296"/>
      <c r="F250" s="296"/>
      <c r="G250" s="296"/>
      <c r="H250" s="687"/>
      <c r="I250" s="296"/>
      <c r="J250" s="296"/>
      <c r="K250" s="296"/>
      <c r="L250" s="296"/>
      <c r="M250" s="296"/>
      <c r="N250" s="296"/>
      <c r="O250" s="296"/>
      <c r="P250" s="296"/>
      <c r="Q250" s="296"/>
      <c r="R250" s="296"/>
      <c r="S250" s="296"/>
      <c r="T250" s="296"/>
      <c r="U250" s="296"/>
      <c r="V250" s="296"/>
      <c r="W250" s="296"/>
      <c r="X250" s="296"/>
      <c r="Y250" s="296"/>
      <c r="Z250" s="296"/>
    </row>
    <row r="251" spans="1:26" ht="15.75" customHeight="1" x14ac:dyDescent="0.25">
      <c r="A251" s="296"/>
      <c r="B251" s="296"/>
      <c r="C251" s="296"/>
      <c r="D251" s="296"/>
      <c r="E251" s="296"/>
      <c r="F251" s="296"/>
      <c r="G251" s="296"/>
      <c r="H251" s="687"/>
      <c r="I251" s="296"/>
      <c r="J251" s="296"/>
      <c r="K251" s="296"/>
      <c r="L251" s="296"/>
      <c r="M251" s="296"/>
      <c r="N251" s="296"/>
      <c r="O251" s="296"/>
      <c r="P251" s="296"/>
      <c r="Q251" s="296"/>
      <c r="R251" s="296"/>
      <c r="S251" s="296"/>
      <c r="T251" s="296"/>
      <c r="U251" s="296"/>
      <c r="V251" s="296"/>
      <c r="W251" s="296"/>
      <c r="X251" s="296"/>
      <c r="Y251" s="296"/>
      <c r="Z251" s="296"/>
    </row>
    <row r="252" spans="1:26" ht="15.75" customHeight="1" x14ac:dyDescent="0.25">
      <c r="A252" s="296"/>
      <c r="B252" s="296"/>
      <c r="C252" s="296"/>
      <c r="D252" s="296"/>
      <c r="E252" s="296"/>
      <c r="F252" s="296"/>
      <c r="G252" s="296"/>
      <c r="H252" s="687"/>
      <c r="I252" s="296"/>
      <c r="J252" s="296"/>
      <c r="K252" s="296"/>
      <c r="L252" s="296"/>
      <c r="M252" s="296"/>
      <c r="N252" s="296"/>
      <c r="O252" s="296"/>
      <c r="P252" s="296"/>
      <c r="Q252" s="296"/>
      <c r="R252" s="296"/>
      <c r="S252" s="296"/>
      <c r="T252" s="296"/>
      <c r="U252" s="296"/>
      <c r="V252" s="296"/>
      <c r="W252" s="296"/>
      <c r="X252" s="296"/>
      <c r="Y252" s="296"/>
      <c r="Z252" s="296"/>
    </row>
    <row r="253" spans="1:26" ht="15.75" customHeight="1" x14ac:dyDescent="0.25">
      <c r="A253" s="296"/>
      <c r="B253" s="296"/>
      <c r="C253" s="296"/>
      <c r="D253" s="296"/>
      <c r="E253" s="296"/>
      <c r="F253" s="296"/>
      <c r="G253" s="296"/>
      <c r="H253" s="687"/>
      <c r="I253" s="296"/>
      <c r="J253" s="296"/>
      <c r="K253" s="296"/>
      <c r="L253" s="296"/>
      <c r="M253" s="296"/>
      <c r="N253" s="296"/>
      <c r="O253" s="296"/>
      <c r="P253" s="296"/>
      <c r="Q253" s="296"/>
      <c r="R253" s="296"/>
      <c r="S253" s="296"/>
      <c r="T253" s="296"/>
      <c r="U253" s="296"/>
      <c r="V253" s="296"/>
      <c r="W253" s="296"/>
      <c r="X253" s="296"/>
      <c r="Y253" s="296"/>
      <c r="Z253" s="296"/>
    </row>
    <row r="254" spans="1:26" ht="15.75" customHeight="1" x14ac:dyDescent="0.25">
      <c r="A254" s="296"/>
      <c r="B254" s="296"/>
      <c r="C254" s="296"/>
      <c r="D254" s="296"/>
      <c r="E254" s="296"/>
      <c r="F254" s="296"/>
      <c r="G254" s="296"/>
      <c r="H254" s="687"/>
      <c r="I254" s="296"/>
      <c r="J254" s="296"/>
      <c r="K254" s="296"/>
      <c r="L254" s="296"/>
      <c r="M254" s="296"/>
      <c r="N254" s="296"/>
      <c r="O254" s="296"/>
      <c r="P254" s="296"/>
      <c r="Q254" s="296"/>
      <c r="R254" s="296"/>
      <c r="S254" s="296"/>
      <c r="T254" s="296"/>
      <c r="U254" s="296"/>
      <c r="V254" s="296"/>
      <c r="W254" s="296"/>
      <c r="X254" s="296"/>
      <c r="Y254" s="296"/>
      <c r="Z254" s="296"/>
    </row>
    <row r="255" spans="1:26" ht="15.75" customHeight="1" x14ac:dyDescent="0.25">
      <c r="A255" s="296"/>
      <c r="B255" s="296"/>
      <c r="C255" s="296"/>
      <c r="D255" s="296"/>
      <c r="E255" s="296"/>
      <c r="F255" s="296"/>
      <c r="G255" s="296"/>
      <c r="H255" s="687"/>
      <c r="I255" s="296"/>
      <c r="J255" s="296"/>
      <c r="K255" s="296"/>
      <c r="L255" s="296"/>
      <c r="M255" s="296"/>
      <c r="N255" s="296"/>
      <c r="O255" s="296"/>
      <c r="P255" s="296"/>
      <c r="Q255" s="296"/>
      <c r="R255" s="296"/>
      <c r="S255" s="296"/>
      <c r="T255" s="296"/>
      <c r="U255" s="296"/>
      <c r="V255" s="296"/>
      <c r="W255" s="296"/>
      <c r="X255" s="296"/>
      <c r="Y255" s="296"/>
      <c r="Z255" s="296"/>
    </row>
    <row r="256" spans="1:26" ht="15.75" customHeight="1" x14ac:dyDescent="0.25">
      <c r="A256" s="296"/>
      <c r="B256" s="296"/>
      <c r="C256" s="296"/>
      <c r="D256" s="296"/>
      <c r="E256" s="296"/>
      <c r="F256" s="296"/>
      <c r="G256" s="296"/>
      <c r="H256" s="687"/>
      <c r="I256" s="296"/>
      <c r="J256" s="296"/>
      <c r="K256" s="296"/>
      <c r="L256" s="296"/>
      <c r="M256" s="296"/>
      <c r="N256" s="296"/>
      <c r="O256" s="296"/>
      <c r="P256" s="296"/>
      <c r="Q256" s="296"/>
      <c r="R256" s="296"/>
      <c r="S256" s="296"/>
      <c r="T256" s="296"/>
      <c r="U256" s="296"/>
      <c r="V256" s="296"/>
      <c r="W256" s="296"/>
      <c r="X256" s="296"/>
      <c r="Y256" s="296"/>
      <c r="Z256" s="296"/>
    </row>
    <row r="257" spans="1:26" ht="15.75" customHeight="1" x14ac:dyDescent="0.25">
      <c r="A257" s="296"/>
      <c r="B257" s="296"/>
      <c r="C257" s="296"/>
      <c r="D257" s="296"/>
      <c r="E257" s="296"/>
      <c r="F257" s="296"/>
      <c r="G257" s="296"/>
      <c r="H257" s="687"/>
      <c r="I257" s="296"/>
      <c r="J257" s="296"/>
      <c r="K257" s="296"/>
      <c r="L257" s="296"/>
      <c r="M257" s="296"/>
      <c r="N257" s="296"/>
      <c r="O257" s="296"/>
      <c r="P257" s="296"/>
      <c r="Q257" s="296"/>
      <c r="R257" s="296"/>
      <c r="S257" s="296"/>
      <c r="T257" s="296"/>
      <c r="U257" s="296"/>
      <c r="V257" s="296"/>
      <c r="W257" s="296"/>
      <c r="X257" s="296"/>
      <c r="Y257" s="296"/>
      <c r="Z257" s="296"/>
    </row>
    <row r="258" spans="1:26" ht="15.75" customHeight="1" x14ac:dyDescent="0.25">
      <c r="A258" s="296"/>
      <c r="B258" s="296"/>
      <c r="C258" s="296"/>
      <c r="D258" s="296"/>
      <c r="E258" s="296"/>
      <c r="F258" s="296"/>
      <c r="G258" s="296"/>
      <c r="H258" s="687"/>
      <c r="I258" s="296"/>
      <c r="J258" s="296"/>
      <c r="K258" s="296"/>
      <c r="L258" s="296"/>
      <c r="M258" s="296"/>
      <c r="N258" s="296"/>
      <c r="O258" s="296"/>
      <c r="P258" s="296"/>
      <c r="Q258" s="296"/>
      <c r="R258" s="296"/>
      <c r="S258" s="296"/>
      <c r="T258" s="296"/>
      <c r="U258" s="296"/>
      <c r="V258" s="296"/>
      <c r="W258" s="296"/>
      <c r="X258" s="296"/>
      <c r="Y258" s="296"/>
      <c r="Z258" s="296"/>
    </row>
    <row r="259" spans="1:26" ht="15.75" customHeight="1" x14ac:dyDescent="0.25">
      <c r="A259" s="296"/>
      <c r="B259" s="296"/>
      <c r="C259" s="296"/>
      <c r="D259" s="296"/>
      <c r="E259" s="296"/>
      <c r="F259" s="296"/>
      <c r="G259" s="296"/>
      <c r="H259" s="687"/>
      <c r="I259" s="296"/>
      <c r="J259" s="296"/>
      <c r="K259" s="296"/>
      <c r="L259" s="296"/>
      <c r="M259" s="296"/>
      <c r="N259" s="296"/>
      <c r="O259" s="296"/>
      <c r="P259" s="296"/>
      <c r="Q259" s="296"/>
      <c r="R259" s="296"/>
      <c r="S259" s="296"/>
      <c r="T259" s="296"/>
      <c r="U259" s="296"/>
      <c r="V259" s="296"/>
      <c r="W259" s="296"/>
      <c r="X259" s="296"/>
      <c r="Y259" s="296"/>
      <c r="Z259" s="296"/>
    </row>
    <row r="260" spans="1:26" ht="15.75" customHeight="1" x14ac:dyDescent="0.25">
      <c r="A260" s="296"/>
      <c r="B260" s="296"/>
      <c r="C260" s="296"/>
      <c r="D260" s="296"/>
      <c r="E260" s="296"/>
      <c r="F260" s="296"/>
      <c r="G260" s="296"/>
      <c r="H260" s="687"/>
      <c r="I260" s="296"/>
      <c r="J260" s="296"/>
      <c r="K260" s="296"/>
      <c r="L260" s="296"/>
      <c r="M260" s="296"/>
      <c r="N260" s="296"/>
      <c r="O260" s="296"/>
      <c r="P260" s="296"/>
      <c r="Q260" s="296"/>
      <c r="R260" s="296"/>
      <c r="S260" s="296"/>
      <c r="T260" s="296"/>
      <c r="U260" s="296"/>
      <c r="V260" s="296"/>
      <c r="W260" s="296"/>
      <c r="X260" s="296"/>
      <c r="Y260" s="296"/>
      <c r="Z260" s="296"/>
    </row>
    <row r="261" spans="1:26" ht="15.75" customHeight="1" x14ac:dyDescent="0.25">
      <c r="A261" s="296"/>
      <c r="B261" s="296"/>
      <c r="C261" s="296"/>
      <c r="D261" s="296"/>
      <c r="E261" s="296"/>
      <c r="F261" s="296"/>
      <c r="G261" s="296"/>
      <c r="H261" s="687"/>
      <c r="I261" s="296"/>
      <c r="J261" s="296"/>
      <c r="K261" s="296"/>
      <c r="L261" s="296"/>
      <c r="M261" s="296"/>
      <c r="N261" s="296"/>
      <c r="O261" s="296"/>
      <c r="P261" s="296"/>
      <c r="Q261" s="296"/>
      <c r="R261" s="296"/>
      <c r="S261" s="296"/>
      <c r="T261" s="296"/>
      <c r="U261" s="296"/>
      <c r="V261" s="296"/>
      <c r="W261" s="296"/>
      <c r="X261" s="296"/>
      <c r="Y261" s="296"/>
      <c r="Z261" s="296"/>
    </row>
    <row r="262" spans="1:26" ht="15.75" customHeight="1" x14ac:dyDescent="0.25">
      <c r="A262" s="296"/>
      <c r="B262" s="296"/>
      <c r="C262" s="296"/>
      <c r="D262" s="296"/>
      <c r="E262" s="296"/>
      <c r="F262" s="296"/>
      <c r="G262" s="296"/>
      <c r="H262" s="687"/>
      <c r="I262" s="296"/>
      <c r="J262" s="296"/>
      <c r="K262" s="296"/>
      <c r="L262" s="296"/>
      <c r="M262" s="296"/>
      <c r="N262" s="296"/>
      <c r="O262" s="296"/>
      <c r="P262" s="296"/>
      <c r="Q262" s="296"/>
      <c r="R262" s="296"/>
      <c r="S262" s="296"/>
      <c r="T262" s="296"/>
      <c r="U262" s="296"/>
      <c r="V262" s="296"/>
      <c r="W262" s="296"/>
      <c r="X262" s="296"/>
      <c r="Y262" s="296"/>
      <c r="Z262" s="296"/>
    </row>
    <row r="263" spans="1:26" ht="15.75" customHeight="1" x14ac:dyDescent="0.25">
      <c r="A263" s="296"/>
      <c r="B263" s="296"/>
      <c r="C263" s="296"/>
      <c r="D263" s="296"/>
      <c r="E263" s="296"/>
      <c r="F263" s="296"/>
      <c r="G263" s="296"/>
      <c r="H263" s="687"/>
      <c r="I263" s="296"/>
      <c r="J263" s="296"/>
      <c r="K263" s="296"/>
      <c r="L263" s="296"/>
      <c r="M263" s="296"/>
      <c r="N263" s="296"/>
      <c r="O263" s="296"/>
      <c r="P263" s="296"/>
      <c r="Q263" s="296"/>
      <c r="R263" s="296"/>
      <c r="S263" s="296"/>
      <c r="T263" s="296"/>
      <c r="U263" s="296"/>
      <c r="V263" s="296"/>
      <c r="W263" s="296"/>
      <c r="X263" s="296"/>
      <c r="Y263" s="296"/>
      <c r="Z263" s="296"/>
    </row>
    <row r="264" spans="1:26" ht="15.75" customHeight="1" x14ac:dyDescent="0.25">
      <c r="A264" s="296"/>
      <c r="B264" s="296"/>
      <c r="C264" s="296"/>
      <c r="D264" s="296"/>
      <c r="E264" s="296"/>
      <c r="F264" s="296"/>
      <c r="G264" s="296"/>
      <c r="H264" s="687"/>
      <c r="I264" s="296"/>
      <c r="J264" s="296"/>
      <c r="K264" s="296"/>
      <c r="L264" s="296"/>
      <c r="M264" s="296"/>
      <c r="N264" s="296"/>
      <c r="O264" s="296"/>
      <c r="P264" s="296"/>
      <c r="Q264" s="296"/>
      <c r="R264" s="296"/>
      <c r="S264" s="296"/>
      <c r="T264" s="296"/>
      <c r="U264" s="296"/>
      <c r="V264" s="296"/>
      <c r="W264" s="296"/>
      <c r="X264" s="296"/>
      <c r="Y264" s="296"/>
      <c r="Z264" s="296"/>
    </row>
    <row r="265" spans="1:26" ht="15.75" customHeight="1" x14ac:dyDescent="0.25">
      <c r="A265" s="296"/>
      <c r="B265" s="296"/>
      <c r="C265" s="296"/>
      <c r="D265" s="296"/>
      <c r="E265" s="296"/>
      <c r="F265" s="296"/>
      <c r="G265" s="296"/>
      <c r="H265" s="687"/>
      <c r="I265" s="296"/>
      <c r="J265" s="296"/>
      <c r="K265" s="296"/>
      <c r="L265" s="296"/>
      <c r="M265" s="296"/>
      <c r="N265" s="296"/>
      <c r="O265" s="296"/>
      <c r="P265" s="296"/>
      <c r="Q265" s="296"/>
      <c r="R265" s="296"/>
      <c r="S265" s="296"/>
      <c r="T265" s="296"/>
      <c r="U265" s="296"/>
      <c r="V265" s="296"/>
      <c r="W265" s="296"/>
      <c r="X265" s="296"/>
      <c r="Y265" s="296"/>
      <c r="Z265" s="296"/>
    </row>
    <row r="266" spans="1:26" ht="15.75" customHeight="1" x14ac:dyDescent="0.25">
      <c r="A266" s="296"/>
      <c r="B266" s="296"/>
      <c r="C266" s="296"/>
      <c r="D266" s="296"/>
      <c r="E266" s="296"/>
      <c r="F266" s="296"/>
      <c r="G266" s="296"/>
      <c r="H266" s="687"/>
      <c r="I266" s="296"/>
      <c r="J266" s="296"/>
      <c r="K266" s="296"/>
      <c r="L266" s="296"/>
      <c r="M266" s="296"/>
      <c r="N266" s="296"/>
      <c r="O266" s="296"/>
      <c r="P266" s="296"/>
      <c r="Q266" s="296"/>
      <c r="R266" s="296"/>
      <c r="S266" s="296"/>
      <c r="T266" s="296"/>
      <c r="U266" s="296"/>
      <c r="V266" s="296"/>
      <c r="W266" s="296"/>
      <c r="X266" s="296"/>
      <c r="Y266" s="296"/>
      <c r="Z266" s="296"/>
    </row>
    <row r="267" spans="1:26" ht="15.75" customHeight="1" x14ac:dyDescent="0.25">
      <c r="A267" s="296"/>
      <c r="B267" s="296"/>
      <c r="C267" s="296"/>
      <c r="D267" s="296"/>
      <c r="E267" s="296"/>
      <c r="F267" s="296"/>
      <c r="G267" s="296"/>
      <c r="H267" s="687"/>
      <c r="I267" s="296"/>
      <c r="J267" s="296"/>
      <c r="K267" s="296"/>
      <c r="L267" s="296"/>
      <c r="M267" s="296"/>
      <c r="N267" s="296"/>
      <c r="O267" s="296"/>
      <c r="P267" s="296"/>
      <c r="Q267" s="296"/>
      <c r="R267" s="296"/>
      <c r="S267" s="296"/>
      <c r="T267" s="296"/>
      <c r="U267" s="296"/>
      <c r="V267" s="296"/>
      <c r="W267" s="296"/>
      <c r="X267" s="296"/>
      <c r="Y267" s="296"/>
      <c r="Z267" s="296"/>
    </row>
    <row r="268" spans="1:26" ht="15.75" customHeight="1" x14ac:dyDescent="0.25">
      <c r="A268" s="296"/>
      <c r="B268" s="296"/>
      <c r="C268" s="296"/>
      <c r="D268" s="296"/>
      <c r="E268" s="296"/>
      <c r="F268" s="296"/>
      <c r="G268" s="296"/>
      <c r="H268" s="687"/>
      <c r="I268" s="296"/>
      <c r="J268" s="296"/>
      <c r="K268" s="296"/>
      <c r="L268" s="296"/>
      <c r="M268" s="296"/>
      <c r="N268" s="296"/>
      <c r="O268" s="296"/>
      <c r="P268" s="296"/>
      <c r="Q268" s="296"/>
      <c r="R268" s="296"/>
      <c r="S268" s="296"/>
      <c r="T268" s="296"/>
      <c r="U268" s="296"/>
      <c r="V268" s="296"/>
      <c r="W268" s="296"/>
      <c r="X268" s="296"/>
      <c r="Y268" s="296"/>
      <c r="Z268" s="296"/>
    </row>
    <row r="269" spans="1:26" ht="15.75" customHeight="1" x14ac:dyDescent="0.25">
      <c r="A269" s="296"/>
      <c r="B269" s="296"/>
      <c r="C269" s="296"/>
      <c r="D269" s="296"/>
      <c r="E269" s="296"/>
      <c r="F269" s="296"/>
      <c r="G269" s="296"/>
      <c r="H269" s="687"/>
      <c r="I269" s="296"/>
      <c r="J269" s="296"/>
      <c r="K269" s="296"/>
      <c r="L269" s="296"/>
      <c r="M269" s="296"/>
      <c r="N269" s="296"/>
      <c r="O269" s="296"/>
      <c r="P269" s="296"/>
      <c r="Q269" s="296"/>
      <c r="R269" s="296"/>
      <c r="S269" s="296"/>
      <c r="T269" s="296"/>
      <c r="U269" s="296"/>
      <c r="V269" s="296"/>
      <c r="W269" s="296"/>
      <c r="X269" s="296"/>
      <c r="Y269" s="296"/>
      <c r="Z269" s="296"/>
    </row>
    <row r="270" spans="1:26" ht="15.75" customHeight="1" x14ac:dyDescent="0.25">
      <c r="A270" s="296"/>
      <c r="B270" s="296"/>
      <c r="C270" s="296"/>
      <c r="D270" s="296"/>
      <c r="E270" s="296"/>
      <c r="F270" s="296"/>
      <c r="G270" s="296"/>
      <c r="H270" s="687"/>
      <c r="I270" s="296"/>
      <c r="J270" s="296"/>
      <c r="K270" s="296"/>
      <c r="L270" s="296"/>
      <c r="M270" s="296"/>
      <c r="N270" s="296"/>
      <c r="O270" s="296"/>
      <c r="P270" s="296"/>
      <c r="Q270" s="296"/>
      <c r="R270" s="296"/>
      <c r="S270" s="296"/>
      <c r="T270" s="296"/>
      <c r="U270" s="296"/>
      <c r="V270" s="296"/>
      <c r="W270" s="296"/>
      <c r="X270" s="296"/>
      <c r="Y270" s="296"/>
      <c r="Z270" s="296"/>
    </row>
    <row r="271" spans="1:26" ht="15.75" customHeight="1" x14ac:dyDescent="0.25">
      <c r="A271" s="296"/>
      <c r="B271" s="296"/>
      <c r="C271" s="296"/>
      <c r="D271" s="296"/>
      <c r="E271" s="296"/>
      <c r="F271" s="296"/>
      <c r="G271" s="296"/>
      <c r="H271" s="687"/>
      <c r="I271" s="296"/>
      <c r="J271" s="296"/>
      <c r="K271" s="296"/>
      <c r="L271" s="296"/>
      <c r="M271" s="296"/>
      <c r="N271" s="296"/>
      <c r="O271" s="296"/>
      <c r="P271" s="296"/>
      <c r="Q271" s="296"/>
      <c r="R271" s="296"/>
      <c r="S271" s="296"/>
      <c r="T271" s="296"/>
      <c r="U271" s="296"/>
      <c r="V271" s="296"/>
      <c r="W271" s="296"/>
      <c r="X271" s="296"/>
      <c r="Y271" s="296"/>
      <c r="Z271" s="296"/>
    </row>
    <row r="272" spans="1:26" ht="15.75" customHeight="1" x14ac:dyDescent="0.25">
      <c r="A272" s="296"/>
      <c r="B272" s="296"/>
      <c r="C272" s="296"/>
      <c r="D272" s="296"/>
      <c r="E272" s="296"/>
      <c r="F272" s="296"/>
      <c r="G272" s="296"/>
      <c r="H272" s="687"/>
      <c r="I272" s="296"/>
      <c r="J272" s="296"/>
      <c r="K272" s="296"/>
      <c r="L272" s="296"/>
      <c r="M272" s="296"/>
      <c r="N272" s="296"/>
      <c r="O272" s="296"/>
      <c r="P272" s="296"/>
      <c r="Q272" s="296"/>
      <c r="R272" s="296"/>
      <c r="S272" s="296"/>
      <c r="T272" s="296"/>
      <c r="U272" s="296"/>
      <c r="V272" s="296"/>
      <c r="W272" s="296"/>
      <c r="X272" s="296"/>
      <c r="Y272" s="296"/>
      <c r="Z272" s="296"/>
    </row>
    <row r="273" spans="1:26" ht="15.75" customHeight="1" x14ac:dyDescent="0.25">
      <c r="A273" s="296"/>
      <c r="B273" s="296"/>
      <c r="C273" s="296"/>
      <c r="D273" s="296"/>
      <c r="E273" s="296"/>
      <c r="F273" s="296"/>
      <c r="G273" s="296"/>
      <c r="H273" s="687"/>
      <c r="I273" s="296"/>
      <c r="J273" s="296"/>
      <c r="K273" s="296"/>
      <c r="L273" s="296"/>
      <c r="M273" s="296"/>
      <c r="N273" s="296"/>
      <c r="O273" s="296"/>
      <c r="P273" s="296"/>
      <c r="Q273" s="296"/>
      <c r="R273" s="296"/>
      <c r="S273" s="296"/>
      <c r="T273" s="296"/>
      <c r="U273" s="296"/>
      <c r="V273" s="296"/>
      <c r="W273" s="296"/>
      <c r="X273" s="296"/>
      <c r="Y273" s="296"/>
      <c r="Z273" s="296"/>
    </row>
    <row r="274" spans="1:26" ht="15.75" customHeight="1" x14ac:dyDescent="0.25">
      <c r="A274" s="296"/>
      <c r="B274" s="296"/>
      <c r="C274" s="296"/>
      <c r="D274" s="296"/>
      <c r="E274" s="296"/>
      <c r="F274" s="296"/>
      <c r="G274" s="296"/>
      <c r="H274" s="687"/>
      <c r="I274" s="296"/>
      <c r="J274" s="296"/>
      <c r="K274" s="296"/>
      <c r="L274" s="296"/>
      <c r="M274" s="296"/>
      <c r="N274" s="296"/>
      <c r="O274" s="296"/>
      <c r="P274" s="296"/>
      <c r="Q274" s="296"/>
      <c r="R274" s="296"/>
      <c r="S274" s="296"/>
      <c r="T274" s="296"/>
      <c r="U274" s="296"/>
      <c r="V274" s="296"/>
      <c r="W274" s="296"/>
      <c r="X274" s="296"/>
      <c r="Y274" s="296"/>
      <c r="Z274" s="296"/>
    </row>
    <row r="275" spans="1:26" ht="15.75" customHeight="1" x14ac:dyDescent="0.25">
      <c r="A275" s="296"/>
      <c r="B275" s="296"/>
      <c r="C275" s="296"/>
      <c r="D275" s="296"/>
      <c r="E275" s="296"/>
      <c r="F275" s="296"/>
      <c r="G275" s="296"/>
      <c r="H275" s="687"/>
      <c r="I275" s="296"/>
      <c r="J275" s="296"/>
      <c r="K275" s="296"/>
      <c r="L275" s="296"/>
      <c r="M275" s="296"/>
      <c r="N275" s="296"/>
      <c r="O275" s="296"/>
      <c r="P275" s="296"/>
      <c r="Q275" s="296"/>
      <c r="R275" s="296"/>
      <c r="S275" s="296"/>
      <c r="T275" s="296"/>
      <c r="U275" s="296"/>
      <c r="V275" s="296"/>
      <c r="W275" s="296"/>
      <c r="X275" s="296"/>
      <c r="Y275" s="296"/>
      <c r="Z275" s="296"/>
    </row>
    <row r="276" spans="1:26" ht="15.75" customHeight="1" x14ac:dyDescent="0.25">
      <c r="A276" s="296"/>
      <c r="B276" s="296"/>
      <c r="C276" s="296"/>
      <c r="D276" s="296"/>
      <c r="E276" s="296"/>
      <c r="F276" s="296"/>
      <c r="G276" s="296"/>
      <c r="H276" s="687"/>
      <c r="I276" s="296"/>
      <c r="J276" s="296"/>
      <c r="K276" s="296"/>
      <c r="L276" s="296"/>
      <c r="M276" s="296"/>
      <c r="N276" s="296"/>
      <c r="O276" s="296"/>
      <c r="P276" s="296"/>
      <c r="Q276" s="296"/>
      <c r="R276" s="296"/>
      <c r="S276" s="296"/>
      <c r="T276" s="296"/>
      <c r="U276" s="296"/>
      <c r="V276" s="296"/>
      <c r="W276" s="296"/>
      <c r="X276" s="296"/>
      <c r="Y276" s="296"/>
      <c r="Z276" s="296"/>
    </row>
    <row r="277" spans="1:26" ht="15.75" customHeight="1" x14ac:dyDescent="0.25">
      <c r="A277" s="296"/>
      <c r="B277" s="296"/>
      <c r="C277" s="296"/>
      <c r="D277" s="296"/>
      <c r="E277" s="296"/>
      <c r="F277" s="296"/>
      <c r="G277" s="296"/>
      <c r="H277" s="687"/>
      <c r="I277" s="296"/>
      <c r="J277" s="296"/>
      <c r="K277" s="296"/>
      <c r="L277" s="296"/>
      <c r="M277" s="296"/>
      <c r="N277" s="296"/>
      <c r="O277" s="296"/>
      <c r="P277" s="296"/>
      <c r="Q277" s="296"/>
      <c r="R277" s="296"/>
      <c r="S277" s="296"/>
      <c r="T277" s="296"/>
      <c r="U277" s="296"/>
      <c r="V277" s="296"/>
      <c r="W277" s="296"/>
      <c r="X277" s="296"/>
      <c r="Y277" s="296"/>
      <c r="Z277" s="296"/>
    </row>
    <row r="278" spans="1:26" ht="15.75" customHeight="1" x14ac:dyDescent="0.25">
      <c r="A278" s="296"/>
      <c r="B278" s="296"/>
      <c r="C278" s="296"/>
      <c r="D278" s="296"/>
      <c r="E278" s="296"/>
      <c r="F278" s="296"/>
      <c r="G278" s="296"/>
      <c r="H278" s="687"/>
      <c r="I278" s="296"/>
      <c r="J278" s="296"/>
      <c r="K278" s="296"/>
      <c r="L278" s="296"/>
      <c r="M278" s="296"/>
      <c r="N278" s="296"/>
      <c r="O278" s="296"/>
      <c r="P278" s="296"/>
      <c r="Q278" s="296"/>
      <c r="R278" s="296"/>
      <c r="S278" s="296"/>
      <c r="T278" s="296"/>
      <c r="U278" s="296"/>
      <c r="V278" s="296"/>
      <c r="W278" s="296"/>
      <c r="X278" s="296"/>
      <c r="Y278" s="296"/>
      <c r="Z278" s="296"/>
    </row>
    <row r="279" spans="1:26" ht="15.75" customHeight="1" x14ac:dyDescent="0.25">
      <c r="A279" s="296"/>
      <c r="B279" s="296"/>
      <c r="C279" s="296"/>
      <c r="D279" s="296"/>
      <c r="E279" s="296"/>
      <c r="F279" s="296"/>
      <c r="G279" s="296"/>
      <c r="H279" s="687"/>
      <c r="I279" s="296"/>
      <c r="J279" s="296"/>
      <c r="K279" s="296"/>
      <c r="L279" s="296"/>
      <c r="M279" s="296"/>
      <c r="N279" s="296"/>
      <c r="O279" s="296"/>
      <c r="P279" s="296"/>
      <c r="Q279" s="296"/>
      <c r="R279" s="296"/>
      <c r="S279" s="296"/>
      <c r="T279" s="296"/>
      <c r="U279" s="296"/>
      <c r="V279" s="296"/>
      <c r="W279" s="296"/>
      <c r="X279" s="296"/>
      <c r="Y279" s="296"/>
      <c r="Z279" s="296"/>
    </row>
    <row r="280" spans="1:26" ht="15.75" customHeight="1" x14ac:dyDescent="0.25">
      <c r="A280" s="296"/>
      <c r="B280" s="296"/>
      <c r="C280" s="296"/>
      <c r="D280" s="296"/>
      <c r="E280" s="296"/>
      <c r="F280" s="296"/>
      <c r="G280" s="296"/>
      <c r="H280" s="687"/>
      <c r="I280" s="296"/>
      <c r="J280" s="296"/>
      <c r="K280" s="296"/>
      <c r="L280" s="296"/>
      <c r="M280" s="296"/>
      <c r="N280" s="296"/>
      <c r="O280" s="296"/>
      <c r="P280" s="296"/>
      <c r="Q280" s="296"/>
      <c r="R280" s="296"/>
      <c r="S280" s="296"/>
      <c r="T280" s="296"/>
      <c r="U280" s="296"/>
      <c r="V280" s="296"/>
      <c r="W280" s="296"/>
      <c r="X280" s="296"/>
      <c r="Y280" s="296"/>
      <c r="Z280" s="296"/>
    </row>
    <row r="281" spans="1:26" ht="15.75" customHeight="1" x14ac:dyDescent="0.25">
      <c r="A281" s="296"/>
      <c r="B281" s="296"/>
      <c r="C281" s="296"/>
      <c r="D281" s="296"/>
      <c r="E281" s="296"/>
      <c r="F281" s="296"/>
      <c r="G281" s="296"/>
      <c r="H281" s="687"/>
      <c r="I281" s="296"/>
      <c r="J281" s="296"/>
      <c r="K281" s="296"/>
      <c r="L281" s="296"/>
      <c r="M281" s="296"/>
      <c r="N281" s="296"/>
      <c r="O281" s="296"/>
      <c r="P281" s="296"/>
      <c r="Q281" s="296"/>
      <c r="R281" s="296"/>
      <c r="S281" s="296"/>
      <c r="T281" s="296"/>
      <c r="U281" s="296"/>
      <c r="V281" s="296"/>
      <c r="W281" s="296"/>
      <c r="X281" s="296"/>
      <c r="Y281" s="296"/>
      <c r="Z281" s="296"/>
    </row>
    <row r="282" spans="1:26" ht="15.75" customHeight="1" x14ac:dyDescent="0.25">
      <c r="A282" s="296"/>
      <c r="B282" s="296"/>
      <c r="C282" s="296"/>
      <c r="D282" s="296"/>
      <c r="E282" s="296"/>
      <c r="F282" s="296"/>
      <c r="G282" s="296"/>
      <c r="H282" s="687"/>
      <c r="I282" s="296"/>
      <c r="J282" s="296"/>
      <c r="K282" s="296"/>
      <c r="L282" s="296"/>
      <c r="M282" s="296"/>
      <c r="N282" s="296"/>
      <c r="O282" s="296"/>
      <c r="P282" s="296"/>
      <c r="Q282" s="296"/>
      <c r="R282" s="296"/>
      <c r="S282" s="296"/>
      <c r="T282" s="296"/>
      <c r="U282" s="296"/>
      <c r="V282" s="296"/>
      <c r="W282" s="296"/>
      <c r="X282" s="296"/>
      <c r="Y282" s="296"/>
      <c r="Z282" s="296"/>
    </row>
    <row r="283" spans="1:26" ht="15.75" customHeight="1" x14ac:dyDescent="0.25">
      <c r="A283" s="296"/>
      <c r="B283" s="296"/>
      <c r="C283" s="296"/>
      <c r="D283" s="296"/>
      <c r="E283" s="296"/>
      <c r="F283" s="296"/>
      <c r="G283" s="296"/>
      <c r="H283" s="687"/>
      <c r="I283" s="296"/>
      <c r="J283" s="296"/>
      <c r="K283" s="296"/>
      <c r="L283" s="296"/>
      <c r="M283" s="296"/>
      <c r="N283" s="296"/>
      <c r="O283" s="296"/>
      <c r="P283" s="296"/>
      <c r="Q283" s="296"/>
      <c r="R283" s="296"/>
      <c r="S283" s="296"/>
      <c r="T283" s="296"/>
      <c r="U283" s="296"/>
      <c r="V283" s="296"/>
      <c r="W283" s="296"/>
      <c r="X283" s="296"/>
      <c r="Y283" s="296"/>
      <c r="Z283" s="296"/>
    </row>
    <row r="284" spans="1:26" ht="15.75" customHeight="1" x14ac:dyDescent="0.25">
      <c r="A284" s="296"/>
      <c r="B284" s="296"/>
      <c r="C284" s="296"/>
      <c r="D284" s="296"/>
      <c r="E284" s="296"/>
      <c r="F284" s="296"/>
      <c r="G284" s="296"/>
      <c r="H284" s="687"/>
      <c r="I284" s="296"/>
      <c r="J284" s="296"/>
      <c r="K284" s="296"/>
      <c r="L284" s="296"/>
      <c r="M284" s="296"/>
      <c r="N284" s="296"/>
      <c r="O284" s="296"/>
      <c r="P284" s="296"/>
      <c r="Q284" s="296"/>
      <c r="R284" s="296"/>
      <c r="S284" s="296"/>
      <c r="T284" s="296"/>
      <c r="U284" s="296"/>
      <c r="V284" s="296"/>
      <c r="W284" s="296"/>
      <c r="X284" s="296"/>
      <c r="Y284" s="296"/>
      <c r="Z284" s="296"/>
    </row>
    <row r="285" spans="1:26" ht="15.75" customHeight="1" x14ac:dyDescent="0.25">
      <c r="A285" s="296"/>
      <c r="B285" s="296"/>
      <c r="C285" s="296"/>
      <c r="D285" s="296"/>
      <c r="E285" s="296"/>
      <c r="F285" s="296"/>
      <c r="G285" s="296"/>
      <c r="H285" s="687"/>
      <c r="I285" s="296"/>
      <c r="J285" s="296"/>
      <c r="K285" s="296"/>
      <c r="L285" s="296"/>
      <c r="M285" s="296"/>
      <c r="N285" s="296"/>
      <c r="O285" s="296"/>
      <c r="P285" s="296"/>
      <c r="Q285" s="296"/>
      <c r="R285" s="296"/>
      <c r="S285" s="296"/>
      <c r="T285" s="296"/>
      <c r="U285" s="296"/>
      <c r="V285" s="296"/>
      <c r="W285" s="296"/>
      <c r="X285" s="296"/>
      <c r="Y285" s="296"/>
      <c r="Z285" s="296"/>
    </row>
    <row r="286" spans="1:26" ht="15.75" customHeight="1" x14ac:dyDescent="0.25">
      <c r="A286" s="296"/>
      <c r="B286" s="296"/>
      <c r="C286" s="296"/>
      <c r="D286" s="296"/>
      <c r="E286" s="296"/>
      <c r="F286" s="296"/>
      <c r="G286" s="296"/>
      <c r="H286" s="687"/>
      <c r="I286" s="296"/>
      <c r="J286" s="296"/>
      <c r="K286" s="296"/>
      <c r="L286" s="296"/>
      <c r="M286" s="296"/>
      <c r="N286" s="296"/>
      <c r="O286" s="296"/>
      <c r="P286" s="296"/>
      <c r="Q286" s="296"/>
      <c r="R286" s="296"/>
      <c r="S286" s="296"/>
      <c r="T286" s="296"/>
      <c r="U286" s="296"/>
      <c r="V286" s="296"/>
      <c r="W286" s="296"/>
      <c r="X286" s="296"/>
      <c r="Y286" s="296"/>
      <c r="Z286" s="296"/>
    </row>
    <row r="287" spans="1:26" ht="15.75" customHeight="1" x14ac:dyDescent="0.25">
      <c r="A287" s="296"/>
      <c r="B287" s="296"/>
      <c r="C287" s="296"/>
      <c r="D287" s="296"/>
      <c r="E287" s="296"/>
      <c r="F287" s="296"/>
      <c r="G287" s="296"/>
      <c r="H287" s="687"/>
      <c r="I287" s="296"/>
      <c r="J287" s="296"/>
      <c r="K287" s="296"/>
      <c r="L287" s="296"/>
      <c r="M287" s="296"/>
      <c r="N287" s="296"/>
      <c r="O287" s="296"/>
      <c r="P287" s="296"/>
      <c r="Q287" s="296"/>
      <c r="R287" s="296"/>
      <c r="S287" s="296"/>
      <c r="T287" s="296"/>
      <c r="U287" s="296"/>
      <c r="V287" s="296"/>
      <c r="W287" s="296"/>
      <c r="X287" s="296"/>
      <c r="Y287" s="296"/>
      <c r="Z287" s="296"/>
    </row>
    <row r="288" spans="1:26" ht="15.75" customHeight="1" x14ac:dyDescent="0.25">
      <c r="A288" s="296"/>
      <c r="B288" s="296"/>
      <c r="C288" s="296"/>
      <c r="D288" s="296"/>
      <c r="E288" s="296"/>
      <c r="F288" s="296"/>
      <c r="G288" s="296"/>
      <c r="H288" s="687"/>
      <c r="I288" s="296"/>
      <c r="J288" s="296"/>
      <c r="K288" s="296"/>
      <c r="L288" s="296"/>
      <c r="M288" s="296"/>
      <c r="N288" s="296"/>
      <c r="O288" s="296"/>
      <c r="P288" s="296"/>
      <c r="Q288" s="296"/>
      <c r="R288" s="296"/>
      <c r="S288" s="296"/>
      <c r="T288" s="296"/>
      <c r="U288" s="296"/>
      <c r="V288" s="296"/>
      <c r="W288" s="296"/>
      <c r="X288" s="296"/>
      <c r="Y288" s="296"/>
      <c r="Z288" s="296"/>
    </row>
    <row r="289" spans="1:26" ht="15.75" customHeight="1" x14ac:dyDescent="0.25">
      <c r="A289" s="296"/>
      <c r="B289" s="296"/>
      <c r="C289" s="296"/>
      <c r="D289" s="296"/>
      <c r="E289" s="296"/>
      <c r="F289" s="296"/>
      <c r="G289" s="296"/>
      <c r="H289" s="687"/>
      <c r="I289" s="296"/>
      <c r="J289" s="296"/>
      <c r="K289" s="296"/>
      <c r="L289" s="296"/>
      <c r="M289" s="296"/>
      <c r="N289" s="296"/>
      <c r="O289" s="296"/>
      <c r="P289" s="296"/>
      <c r="Q289" s="296"/>
      <c r="R289" s="296"/>
      <c r="S289" s="296"/>
      <c r="T289" s="296"/>
      <c r="U289" s="296"/>
      <c r="V289" s="296"/>
      <c r="W289" s="296"/>
      <c r="X289" s="296"/>
      <c r="Y289" s="296"/>
      <c r="Z289" s="296"/>
    </row>
    <row r="290" spans="1:26" ht="15.75" customHeight="1" x14ac:dyDescent="0.25">
      <c r="A290" s="296"/>
      <c r="B290" s="296"/>
      <c r="C290" s="296"/>
      <c r="D290" s="296"/>
      <c r="E290" s="296"/>
      <c r="F290" s="296"/>
      <c r="G290" s="296"/>
      <c r="H290" s="687"/>
      <c r="I290" s="296"/>
      <c r="J290" s="296"/>
      <c r="K290" s="296"/>
      <c r="L290" s="296"/>
      <c r="M290" s="296"/>
      <c r="N290" s="296"/>
      <c r="O290" s="296"/>
      <c r="P290" s="296"/>
      <c r="Q290" s="296"/>
      <c r="R290" s="296"/>
      <c r="S290" s="296"/>
      <c r="T290" s="296"/>
      <c r="U290" s="296"/>
      <c r="V290" s="296"/>
      <c r="W290" s="296"/>
      <c r="X290" s="296"/>
      <c r="Y290" s="296"/>
      <c r="Z290" s="296"/>
    </row>
    <row r="291" spans="1:26" ht="15.75" customHeight="1" x14ac:dyDescent="0.25">
      <c r="A291" s="296"/>
      <c r="B291" s="296"/>
      <c r="C291" s="296"/>
      <c r="D291" s="296"/>
      <c r="E291" s="296"/>
      <c r="F291" s="296"/>
      <c r="G291" s="296"/>
      <c r="H291" s="687"/>
      <c r="I291" s="296"/>
      <c r="J291" s="296"/>
      <c r="K291" s="296"/>
      <c r="L291" s="296"/>
      <c r="M291" s="296"/>
      <c r="N291" s="296"/>
      <c r="O291" s="296"/>
      <c r="P291" s="296"/>
      <c r="Q291" s="296"/>
      <c r="R291" s="296"/>
      <c r="S291" s="296"/>
      <c r="T291" s="296"/>
      <c r="U291" s="296"/>
      <c r="V291" s="296"/>
      <c r="W291" s="296"/>
      <c r="X291" s="296"/>
      <c r="Y291" s="296"/>
      <c r="Z291" s="296"/>
    </row>
    <row r="292" spans="1:26" ht="15.75" customHeight="1" x14ac:dyDescent="0.25">
      <c r="A292" s="296"/>
      <c r="B292" s="296"/>
      <c r="C292" s="296"/>
      <c r="D292" s="296"/>
      <c r="E292" s="296"/>
      <c r="F292" s="296"/>
      <c r="G292" s="296"/>
      <c r="H292" s="687"/>
      <c r="I292" s="296"/>
      <c r="J292" s="296"/>
      <c r="K292" s="296"/>
      <c r="L292" s="296"/>
      <c r="M292" s="296"/>
      <c r="N292" s="296"/>
      <c r="O292" s="296"/>
      <c r="P292" s="296"/>
      <c r="Q292" s="296"/>
      <c r="R292" s="296"/>
      <c r="S292" s="296"/>
      <c r="T292" s="296"/>
      <c r="U292" s="296"/>
      <c r="V292" s="296"/>
      <c r="W292" s="296"/>
      <c r="X292" s="296"/>
      <c r="Y292" s="296"/>
      <c r="Z292" s="296"/>
    </row>
    <row r="293" spans="1:26" ht="15.75" customHeight="1" x14ac:dyDescent="0.25">
      <c r="A293" s="296"/>
      <c r="B293" s="296"/>
      <c r="C293" s="296"/>
      <c r="D293" s="296"/>
      <c r="E293" s="296"/>
      <c r="F293" s="296"/>
      <c r="G293" s="296"/>
      <c r="H293" s="687"/>
      <c r="I293" s="296"/>
      <c r="J293" s="296"/>
      <c r="K293" s="296"/>
      <c r="L293" s="296"/>
      <c r="M293" s="296"/>
      <c r="N293" s="296"/>
      <c r="O293" s="296"/>
      <c r="P293" s="296"/>
      <c r="Q293" s="296"/>
      <c r="R293" s="296"/>
      <c r="S293" s="296"/>
      <c r="T293" s="296"/>
      <c r="U293" s="296"/>
      <c r="V293" s="296"/>
      <c r="W293" s="296"/>
      <c r="X293" s="296"/>
      <c r="Y293" s="296"/>
      <c r="Z293" s="296"/>
    </row>
    <row r="294" spans="1:26" ht="15.75" customHeight="1" x14ac:dyDescent="0.25">
      <c r="A294" s="296"/>
      <c r="B294" s="296"/>
      <c r="C294" s="296"/>
      <c r="D294" s="296"/>
      <c r="E294" s="296"/>
      <c r="F294" s="296"/>
      <c r="G294" s="296"/>
      <c r="H294" s="687"/>
      <c r="I294" s="296"/>
      <c r="J294" s="296"/>
      <c r="K294" s="296"/>
      <c r="L294" s="296"/>
      <c r="M294" s="296"/>
      <c r="N294" s="296"/>
      <c r="O294" s="296"/>
      <c r="P294" s="296"/>
      <c r="Q294" s="296"/>
      <c r="R294" s="296"/>
      <c r="S294" s="296"/>
      <c r="T294" s="296"/>
      <c r="U294" s="296"/>
      <c r="V294" s="296"/>
      <c r="W294" s="296"/>
      <c r="X294" s="296"/>
      <c r="Y294" s="296"/>
      <c r="Z294" s="296"/>
    </row>
    <row r="295" spans="1:26" ht="15.75" customHeight="1" x14ac:dyDescent="0.25">
      <c r="A295" s="296"/>
      <c r="B295" s="296"/>
      <c r="C295" s="296"/>
      <c r="D295" s="296"/>
      <c r="E295" s="296"/>
      <c r="F295" s="296"/>
      <c r="G295" s="296"/>
      <c r="H295" s="687"/>
      <c r="I295" s="296"/>
      <c r="J295" s="296"/>
      <c r="K295" s="296"/>
      <c r="L295" s="296"/>
      <c r="M295" s="296"/>
      <c r="N295" s="296"/>
      <c r="O295" s="296"/>
      <c r="P295" s="296"/>
      <c r="Q295" s="296"/>
      <c r="R295" s="296"/>
      <c r="S295" s="296"/>
      <c r="T295" s="296"/>
      <c r="U295" s="296"/>
      <c r="V295" s="296"/>
      <c r="W295" s="296"/>
      <c r="X295" s="296"/>
      <c r="Y295" s="296"/>
      <c r="Z295" s="296"/>
    </row>
    <row r="296" spans="1:26" ht="15.75" customHeight="1" x14ac:dyDescent="0.25">
      <c r="A296" s="296"/>
      <c r="B296" s="296"/>
      <c r="C296" s="296"/>
      <c r="D296" s="296"/>
      <c r="E296" s="296"/>
      <c r="F296" s="296"/>
      <c r="G296" s="296"/>
      <c r="H296" s="687"/>
      <c r="I296" s="296"/>
      <c r="J296" s="296"/>
      <c r="K296" s="296"/>
      <c r="L296" s="296"/>
      <c r="M296" s="296"/>
      <c r="N296" s="296"/>
      <c r="O296" s="296"/>
      <c r="P296" s="296"/>
      <c r="Q296" s="296"/>
      <c r="R296" s="296"/>
      <c r="S296" s="296"/>
      <c r="T296" s="296"/>
      <c r="U296" s="296"/>
      <c r="V296" s="296"/>
      <c r="W296" s="296"/>
      <c r="X296" s="296"/>
      <c r="Y296" s="296"/>
      <c r="Z296" s="296"/>
    </row>
    <row r="297" spans="1:26" ht="15.75" customHeight="1" x14ac:dyDescent="0.25">
      <c r="A297" s="296"/>
      <c r="B297" s="296"/>
      <c r="C297" s="296"/>
      <c r="D297" s="296"/>
      <c r="E297" s="296"/>
      <c r="F297" s="296"/>
      <c r="G297" s="296"/>
      <c r="H297" s="687"/>
      <c r="I297" s="296"/>
      <c r="J297" s="296"/>
      <c r="K297" s="296"/>
      <c r="L297" s="296"/>
      <c r="M297" s="296"/>
      <c r="N297" s="296"/>
      <c r="O297" s="296"/>
      <c r="P297" s="296"/>
      <c r="Q297" s="296"/>
      <c r="R297" s="296"/>
      <c r="S297" s="296"/>
      <c r="T297" s="296"/>
      <c r="U297" s="296"/>
      <c r="V297" s="296"/>
      <c r="W297" s="296"/>
      <c r="X297" s="296"/>
      <c r="Y297" s="296"/>
      <c r="Z297" s="296"/>
    </row>
    <row r="298" spans="1:26" ht="15.75" customHeight="1" x14ac:dyDescent="0.25">
      <c r="A298" s="296"/>
      <c r="B298" s="296"/>
      <c r="C298" s="296"/>
      <c r="D298" s="296"/>
      <c r="E298" s="296"/>
      <c r="F298" s="296"/>
      <c r="G298" s="296"/>
      <c r="H298" s="687"/>
      <c r="I298" s="296"/>
      <c r="J298" s="296"/>
      <c r="K298" s="296"/>
      <c r="L298" s="296"/>
      <c r="M298" s="296"/>
      <c r="N298" s="296"/>
      <c r="O298" s="296"/>
      <c r="P298" s="296"/>
      <c r="Q298" s="296"/>
      <c r="R298" s="296"/>
      <c r="S298" s="296"/>
      <c r="T298" s="296"/>
      <c r="U298" s="296"/>
      <c r="V298" s="296"/>
      <c r="W298" s="296"/>
      <c r="X298" s="296"/>
      <c r="Y298" s="296"/>
      <c r="Z298" s="296"/>
    </row>
    <row r="299" spans="1:26" ht="15.75" customHeight="1" x14ac:dyDescent="0.25">
      <c r="A299" s="296"/>
      <c r="B299" s="296"/>
      <c r="C299" s="296"/>
      <c r="D299" s="296"/>
      <c r="E299" s="296"/>
      <c r="F299" s="296"/>
      <c r="G299" s="296"/>
      <c r="H299" s="687"/>
      <c r="I299" s="296"/>
      <c r="J299" s="296"/>
      <c r="K299" s="296"/>
      <c r="L299" s="296"/>
      <c r="M299" s="296"/>
      <c r="N299" s="296"/>
      <c r="O299" s="296"/>
      <c r="P299" s="296"/>
      <c r="Q299" s="296"/>
      <c r="R299" s="296"/>
      <c r="S299" s="296"/>
      <c r="T299" s="296"/>
      <c r="U299" s="296"/>
      <c r="V299" s="296"/>
      <c r="W299" s="296"/>
      <c r="X299" s="296"/>
      <c r="Y299" s="296"/>
      <c r="Z299" s="296"/>
    </row>
    <row r="300" spans="1:26" ht="15.75" customHeight="1" x14ac:dyDescent="0.25">
      <c r="A300" s="296"/>
      <c r="B300" s="296"/>
      <c r="C300" s="296"/>
      <c r="D300" s="296"/>
      <c r="E300" s="296"/>
      <c r="F300" s="296"/>
      <c r="G300" s="296"/>
      <c r="H300" s="687"/>
      <c r="I300" s="296"/>
      <c r="J300" s="296"/>
      <c r="K300" s="296"/>
      <c r="L300" s="296"/>
      <c r="M300" s="296"/>
      <c r="N300" s="296"/>
      <c r="O300" s="296"/>
      <c r="P300" s="296"/>
      <c r="Q300" s="296"/>
      <c r="R300" s="296"/>
      <c r="S300" s="296"/>
      <c r="T300" s="296"/>
      <c r="U300" s="296"/>
      <c r="V300" s="296"/>
      <c r="W300" s="296"/>
      <c r="X300" s="296"/>
      <c r="Y300" s="296"/>
      <c r="Z300" s="296"/>
    </row>
    <row r="301" spans="1:26" ht="15.75" customHeight="1" x14ac:dyDescent="0.25">
      <c r="A301" s="296"/>
      <c r="B301" s="296"/>
      <c r="C301" s="296"/>
      <c r="D301" s="296"/>
      <c r="E301" s="296"/>
      <c r="F301" s="296"/>
      <c r="G301" s="296"/>
      <c r="H301" s="687"/>
      <c r="I301" s="296"/>
      <c r="J301" s="296"/>
      <c r="K301" s="296"/>
      <c r="L301" s="296"/>
      <c r="M301" s="296"/>
      <c r="N301" s="296"/>
      <c r="O301" s="296"/>
      <c r="P301" s="296"/>
      <c r="Q301" s="296"/>
      <c r="R301" s="296"/>
      <c r="S301" s="296"/>
      <c r="T301" s="296"/>
      <c r="U301" s="296"/>
      <c r="V301" s="296"/>
      <c r="W301" s="296"/>
      <c r="X301" s="296"/>
      <c r="Y301" s="296"/>
      <c r="Z301" s="296"/>
    </row>
    <row r="302" spans="1:26" ht="15.75" customHeight="1" x14ac:dyDescent="0.25">
      <c r="A302" s="296"/>
      <c r="B302" s="296"/>
      <c r="C302" s="296"/>
      <c r="D302" s="296"/>
      <c r="E302" s="296"/>
      <c r="F302" s="296"/>
      <c r="G302" s="296"/>
      <c r="H302" s="687"/>
      <c r="I302" s="296"/>
      <c r="J302" s="296"/>
      <c r="K302" s="296"/>
      <c r="L302" s="296"/>
      <c r="M302" s="296"/>
      <c r="N302" s="296"/>
      <c r="O302" s="296"/>
      <c r="P302" s="296"/>
      <c r="Q302" s="296"/>
      <c r="R302" s="296"/>
      <c r="S302" s="296"/>
      <c r="T302" s="296"/>
      <c r="U302" s="296"/>
      <c r="V302" s="296"/>
      <c r="W302" s="296"/>
      <c r="X302" s="296"/>
      <c r="Y302" s="296"/>
      <c r="Z302" s="296"/>
    </row>
    <row r="303" spans="1:26" ht="15.75" customHeight="1" x14ac:dyDescent="0.25">
      <c r="A303" s="296"/>
      <c r="B303" s="296"/>
      <c r="C303" s="296"/>
      <c r="D303" s="296"/>
      <c r="E303" s="296"/>
      <c r="F303" s="296"/>
      <c r="G303" s="296"/>
      <c r="H303" s="687"/>
      <c r="I303" s="296"/>
      <c r="J303" s="296"/>
      <c r="K303" s="296"/>
      <c r="L303" s="296"/>
      <c r="M303" s="296"/>
      <c r="N303" s="296"/>
      <c r="O303" s="296"/>
      <c r="P303" s="296"/>
      <c r="Q303" s="296"/>
      <c r="R303" s="296"/>
      <c r="S303" s="296"/>
      <c r="T303" s="296"/>
      <c r="U303" s="296"/>
      <c r="V303" s="296"/>
      <c r="W303" s="296"/>
      <c r="X303" s="296"/>
      <c r="Y303" s="296"/>
      <c r="Z303" s="296"/>
    </row>
    <row r="304" spans="1:26" ht="15.75" customHeight="1" x14ac:dyDescent="0.25">
      <c r="A304" s="296"/>
      <c r="B304" s="296"/>
      <c r="C304" s="296"/>
      <c r="D304" s="296"/>
      <c r="E304" s="296"/>
      <c r="F304" s="296"/>
      <c r="G304" s="296"/>
      <c r="H304" s="687"/>
      <c r="I304" s="296"/>
      <c r="J304" s="296"/>
      <c r="K304" s="296"/>
      <c r="L304" s="296"/>
      <c r="M304" s="296"/>
      <c r="N304" s="296"/>
      <c r="O304" s="296"/>
      <c r="P304" s="296"/>
      <c r="Q304" s="296"/>
      <c r="R304" s="296"/>
      <c r="S304" s="296"/>
      <c r="T304" s="296"/>
      <c r="U304" s="296"/>
      <c r="V304" s="296"/>
      <c r="W304" s="296"/>
      <c r="X304" s="296"/>
      <c r="Y304" s="296"/>
      <c r="Z304" s="296"/>
    </row>
    <row r="305" spans="1:26" ht="15.75" customHeight="1" x14ac:dyDescent="0.25">
      <c r="A305" s="296"/>
      <c r="B305" s="296"/>
      <c r="C305" s="296"/>
      <c r="D305" s="296"/>
      <c r="E305" s="296"/>
      <c r="F305" s="296"/>
      <c r="G305" s="296"/>
      <c r="H305" s="687"/>
      <c r="I305" s="296"/>
      <c r="J305" s="296"/>
      <c r="K305" s="296"/>
      <c r="L305" s="296"/>
      <c r="M305" s="296"/>
      <c r="N305" s="296"/>
      <c r="O305" s="296"/>
      <c r="P305" s="296"/>
      <c r="Q305" s="296"/>
      <c r="R305" s="296"/>
      <c r="S305" s="296"/>
      <c r="T305" s="296"/>
      <c r="U305" s="296"/>
      <c r="V305" s="296"/>
      <c r="W305" s="296"/>
      <c r="X305" s="296"/>
      <c r="Y305" s="296"/>
      <c r="Z305" s="296"/>
    </row>
    <row r="306" spans="1:26" ht="15.75" customHeight="1" x14ac:dyDescent="0.25">
      <c r="A306" s="296"/>
      <c r="B306" s="296"/>
      <c r="C306" s="296"/>
      <c r="D306" s="296"/>
      <c r="E306" s="296"/>
      <c r="F306" s="296"/>
      <c r="G306" s="296"/>
      <c r="H306" s="687"/>
      <c r="I306" s="296"/>
      <c r="J306" s="296"/>
      <c r="K306" s="296"/>
      <c r="L306" s="296"/>
      <c r="M306" s="296"/>
      <c r="N306" s="296"/>
      <c r="O306" s="296"/>
      <c r="P306" s="296"/>
      <c r="Q306" s="296"/>
      <c r="R306" s="296"/>
      <c r="S306" s="296"/>
      <c r="T306" s="296"/>
      <c r="U306" s="296"/>
      <c r="V306" s="296"/>
      <c r="W306" s="296"/>
      <c r="X306" s="296"/>
      <c r="Y306" s="296"/>
      <c r="Z306" s="296"/>
    </row>
    <row r="307" spans="1:26" ht="15.75" customHeight="1" x14ac:dyDescent="0.25">
      <c r="A307" s="296"/>
      <c r="B307" s="296"/>
      <c r="C307" s="296"/>
      <c r="D307" s="296"/>
      <c r="E307" s="296"/>
      <c r="F307" s="296"/>
      <c r="G307" s="296"/>
      <c r="H307" s="687"/>
      <c r="I307" s="296"/>
      <c r="J307" s="296"/>
      <c r="K307" s="296"/>
      <c r="L307" s="296"/>
      <c r="M307" s="296"/>
      <c r="N307" s="296"/>
      <c r="O307" s="296"/>
      <c r="P307" s="296"/>
      <c r="Q307" s="296"/>
      <c r="R307" s="296"/>
      <c r="S307" s="296"/>
      <c r="T307" s="296"/>
      <c r="U307" s="296"/>
      <c r="V307" s="296"/>
      <c r="W307" s="296"/>
      <c r="X307" s="296"/>
      <c r="Y307" s="296"/>
      <c r="Z307" s="296"/>
    </row>
    <row r="308" spans="1:26" ht="15.75" customHeight="1" x14ac:dyDescent="0.25">
      <c r="A308" s="296"/>
      <c r="B308" s="296"/>
      <c r="C308" s="296"/>
      <c r="D308" s="296"/>
      <c r="E308" s="296"/>
      <c r="F308" s="296"/>
      <c r="G308" s="296"/>
      <c r="H308" s="687"/>
      <c r="I308" s="296"/>
      <c r="J308" s="296"/>
      <c r="K308" s="296"/>
      <c r="L308" s="296"/>
      <c r="M308" s="296"/>
      <c r="N308" s="296"/>
      <c r="O308" s="296"/>
      <c r="P308" s="296"/>
      <c r="Q308" s="296"/>
      <c r="R308" s="296"/>
      <c r="S308" s="296"/>
      <c r="T308" s="296"/>
      <c r="U308" s="296"/>
      <c r="V308" s="296"/>
      <c r="W308" s="296"/>
      <c r="X308" s="296"/>
      <c r="Y308" s="296"/>
      <c r="Z308" s="296"/>
    </row>
    <row r="309" spans="1:26" ht="15.75" customHeight="1" x14ac:dyDescent="0.25">
      <c r="A309" s="296"/>
      <c r="B309" s="296"/>
      <c r="C309" s="296"/>
      <c r="D309" s="296"/>
      <c r="E309" s="296"/>
      <c r="F309" s="296"/>
      <c r="G309" s="296"/>
      <c r="H309" s="687"/>
      <c r="I309" s="296"/>
      <c r="J309" s="296"/>
      <c r="K309" s="296"/>
      <c r="L309" s="296"/>
      <c r="M309" s="296"/>
      <c r="N309" s="296"/>
      <c r="O309" s="296"/>
      <c r="P309" s="296"/>
      <c r="Q309" s="296"/>
      <c r="R309" s="296"/>
      <c r="S309" s="296"/>
      <c r="T309" s="296"/>
      <c r="U309" s="296"/>
      <c r="V309" s="296"/>
      <c r="W309" s="296"/>
      <c r="X309" s="296"/>
      <c r="Y309" s="296"/>
      <c r="Z309" s="296"/>
    </row>
    <row r="310" spans="1:26" ht="15.75" customHeight="1" x14ac:dyDescent="0.25">
      <c r="A310" s="296"/>
      <c r="B310" s="296"/>
      <c r="C310" s="296"/>
      <c r="D310" s="296"/>
      <c r="E310" s="296"/>
      <c r="F310" s="296"/>
      <c r="G310" s="296"/>
      <c r="H310" s="687"/>
      <c r="I310" s="296"/>
      <c r="J310" s="296"/>
      <c r="K310" s="296"/>
      <c r="L310" s="296"/>
      <c r="M310" s="296"/>
      <c r="N310" s="296"/>
      <c r="O310" s="296"/>
      <c r="P310" s="296"/>
      <c r="Q310" s="296"/>
      <c r="R310" s="296"/>
      <c r="S310" s="296"/>
      <c r="T310" s="296"/>
      <c r="U310" s="296"/>
      <c r="V310" s="296"/>
      <c r="W310" s="296"/>
      <c r="X310" s="296"/>
      <c r="Y310" s="296"/>
      <c r="Z310" s="296"/>
    </row>
    <row r="311" spans="1:26" ht="15.75" customHeight="1" x14ac:dyDescent="0.25">
      <c r="A311" s="296"/>
      <c r="B311" s="296"/>
      <c r="C311" s="296"/>
      <c r="D311" s="296"/>
      <c r="E311" s="296"/>
      <c r="F311" s="296"/>
      <c r="G311" s="296"/>
      <c r="H311" s="687"/>
      <c r="I311" s="296"/>
      <c r="J311" s="296"/>
      <c r="K311" s="296"/>
      <c r="L311" s="296"/>
      <c r="M311" s="296"/>
      <c r="N311" s="296"/>
      <c r="O311" s="296"/>
      <c r="P311" s="296"/>
      <c r="Q311" s="296"/>
      <c r="R311" s="296"/>
      <c r="S311" s="296"/>
      <c r="T311" s="296"/>
      <c r="U311" s="296"/>
      <c r="V311" s="296"/>
      <c r="W311" s="296"/>
      <c r="X311" s="296"/>
      <c r="Y311" s="296"/>
      <c r="Z311" s="296"/>
    </row>
    <row r="312" spans="1:26" ht="15.75" customHeight="1" x14ac:dyDescent="0.25">
      <c r="A312" s="296"/>
      <c r="B312" s="296"/>
      <c r="C312" s="296"/>
      <c r="D312" s="296"/>
      <c r="E312" s="296"/>
      <c r="F312" s="296"/>
      <c r="G312" s="296"/>
      <c r="H312" s="687"/>
      <c r="I312" s="296"/>
      <c r="J312" s="296"/>
      <c r="K312" s="296"/>
      <c r="L312" s="296"/>
      <c r="M312" s="296"/>
      <c r="N312" s="296"/>
      <c r="O312" s="296"/>
      <c r="P312" s="296"/>
      <c r="Q312" s="296"/>
      <c r="R312" s="296"/>
      <c r="S312" s="296"/>
      <c r="T312" s="296"/>
      <c r="U312" s="296"/>
      <c r="V312" s="296"/>
      <c r="W312" s="296"/>
      <c r="X312" s="296"/>
      <c r="Y312" s="296"/>
      <c r="Z312" s="296"/>
    </row>
    <row r="313" spans="1:26" ht="15.75" customHeight="1" x14ac:dyDescent="0.25">
      <c r="A313" s="296"/>
      <c r="B313" s="296"/>
      <c r="C313" s="296"/>
      <c r="D313" s="296"/>
      <c r="E313" s="296"/>
      <c r="F313" s="296"/>
      <c r="G313" s="296"/>
      <c r="H313" s="687"/>
      <c r="I313" s="296"/>
      <c r="J313" s="296"/>
      <c r="K313" s="296"/>
      <c r="L313" s="296"/>
      <c r="M313" s="296"/>
      <c r="N313" s="296"/>
      <c r="O313" s="296"/>
      <c r="P313" s="296"/>
      <c r="Q313" s="296"/>
      <c r="R313" s="296"/>
      <c r="S313" s="296"/>
      <c r="T313" s="296"/>
      <c r="U313" s="296"/>
      <c r="V313" s="296"/>
      <c r="W313" s="296"/>
      <c r="X313" s="296"/>
      <c r="Y313" s="296"/>
      <c r="Z313" s="296"/>
    </row>
    <row r="314" spans="1:26" ht="15.75" customHeight="1" x14ac:dyDescent="0.25">
      <c r="A314" s="296"/>
      <c r="B314" s="296"/>
      <c r="C314" s="296"/>
      <c r="D314" s="296"/>
      <c r="E314" s="296"/>
      <c r="F314" s="296"/>
      <c r="G314" s="296"/>
      <c r="H314" s="687"/>
      <c r="I314" s="296"/>
      <c r="J314" s="296"/>
      <c r="K314" s="296"/>
      <c r="L314" s="296"/>
      <c r="M314" s="296"/>
      <c r="N314" s="296"/>
      <c r="O314" s="296"/>
      <c r="P314" s="296"/>
      <c r="Q314" s="296"/>
      <c r="R314" s="296"/>
      <c r="S314" s="296"/>
      <c r="T314" s="296"/>
      <c r="U314" s="296"/>
      <c r="V314" s="296"/>
      <c r="W314" s="296"/>
      <c r="X314" s="296"/>
      <c r="Y314" s="296"/>
      <c r="Z314" s="296"/>
    </row>
    <row r="315" spans="1:26" ht="15.75" customHeight="1" x14ac:dyDescent="0.25">
      <c r="A315" s="296"/>
      <c r="B315" s="296"/>
      <c r="C315" s="296"/>
      <c r="D315" s="296"/>
      <c r="E315" s="296"/>
      <c r="F315" s="296"/>
      <c r="G315" s="296"/>
      <c r="H315" s="687"/>
      <c r="I315" s="296"/>
      <c r="J315" s="296"/>
      <c r="K315" s="296"/>
      <c r="L315" s="296"/>
      <c r="M315" s="296"/>
      <c r="N315" s="296"/>
      <c r="O315" s="296"/>
      <c r="P315" s="296"/>
      <c r="Q315" s="296"/>
      <c r="R315" s="296"/>
      <c r="S315" s="296"/>
      <c r="T315" s="296"/>
      <c r="U315" s="296"/>
      <c r="V315" s="296"/>
      <c r="W315" s="296"/>
      <c r="X315" s="296"/>
      <c r="Y315" s="296"/>
      <c r="Z315" s="296"/>
    </row>
    <row r="316" spans="1:26" ht="15.75" customHeight="1" x14ac:dyDescent="0.25">
      <c r="A316" s="296"/>
      <c r="B316" s="296"/>
      <c r="C316" s="296"/>
      <c r="D316" s="296"/>
      <c r="E316" s="296"/>
      <c r="F316" s="296"/>
      <c r="G316" s="296"/>
      <c r="H316" s="687"/>
      <c r="I316" s="296"/>
      <c r="J316" s="296"/>
      <c r="K316" s="296"/>
      <c r="L316" s="296"/>
      <c r="M316" s="296"/>
      <c r="N316" s="296"/>
      <c r="O316" s="296"/>
      <c r="P316" s="296"/>
      <c r="Q316" s="296"/>
      <c r="R316" s="296"/>
      <c r="S316" s="296"/>
      <c r="T316" s="296"/>
      <c r="U316" s="296"/>
      <c r="V316" s="296"/>
      <c r="W316" s="296"/>
      <c r="X316" s="296"/>
      <c r="Y316" s="296"/>
      <c r="Z316" s="296"/>
    </row>
    <row r="317" spans="1:26" ht="15.75" customHeight="1" x14ac:dyDescent="0.25">
      <c r="A317" s="296"/>
      <c r="B317" s="296"/>
      <c r="C317" s="296"/>
      <c r="D317" s="296"/>
      <c r="E317" s="296"/>
      <c r="F317" s="296"/>
      <c r="G317" s="296"/>
      <c r="H317" s="687"/>
      <c r="I317" s="296"/>
      <c r="J317" s="296"/>
      <c r="K317" s="296"/>
      <c r="L317" s="296"/>
      <c r="M317" s="296"/>
      <c r="N317" s="296"/>
      <c r="O317" s="296"/>
      <c r="P317" s="296"/>
      <c r="Q317" s="296"/>
      <c r="R317" s="296"/>
      <c r="S317" s="296"/>
      <c r="T317" s="296"/>
      <c r="U317" s="296"/>
      <c r="V317" s="296"/>
      <c r="W317" s="296"/>
      <c r="X317" s="296"/>
      <c r="Y317" s="296"/>
      <c r="Z317" s="296"/>
    </row>
    <row r="318" spans="1:26" ht="15.75" customHeight="1" x14ac:dyDescent="0.25">
      <c r="A318" s="296"/>
      <c r="B318" s="296"/>
      <c r="C318" s="296"/>
      <c r="D318" s="296"/>
      <c r="E318" s="296"/>
      <c r="F318" s="296"/>
      <c r="G318" s="296"/>
      <c r="H318" s="687"/>
      <c r="I318" s="296"/>
      <c r="J318" s="296"/>
      <c r="K318" s="296"/>
      <c r="L318" s="296"/>
      <c r="M318" s="296"/>
      <c r="N318" s="296"/>
      <c r="O318" s="296"/>
      <c r="P318" s="296"/>
      <c r="Q318" s="296"/>
      <c r="R318" s="296"/>
      <c r="S318" s="296"/>
      <c r="T318" s="296"/>
      <c r="U318" s="296"/>
      <c r="V318" s="296"/>
      <c r="W318" s="296"/>
      <c r="X318" s="296"/>
      <c r="Y318" s="296"/>
      <c r="Z318" s="296"/>
    </row>
    <row r="319" spans="1:26" ht="15.75" customHeight="1" x14ac:dyDescent="0.25">
      <c r="A319" s="296"/>
      <c r="B319" s="296"/>
      <c r="C319" s="296"/>
      <c r="D319" s="296"/>
      <c r="E319" s="296"/>
      <c r="F319" s="296"/>
      <c r="G319" s="296"/>
      <c r="H319" s="687"/>
      <c r="I319" s="296"/>
      <c r="J319" s="296"/>
      <c r="K319" s="296"/>
      <c r="L319" s="296"/>
      <c r="M319" s="296"/>
      <c r="N319" s="296"/>
      <c r="O319" s="296"/>
      <c r="P319" s="296"/>
      <c r="Q319" s="296"/>
      <c r="R319" s="296"/>
      <c r="S319" s="296"/>
      <c r="T319" s="296"/>
      <c r="U319" s="296"/>
      <c r="V319" s="296"/>
      <c r="W319" s="296"/>
      <c r="X319" s="296"/>
      <c r="Y319" s="296"/>
      <c r="Z319" s="296"/>
    </row>
    <row r="320" spans="1:26" ht="15.75" customHeight="1" x14ac:dyDescent="0.25">
      <c r="A320" s="296"/>
      <c r="B320" s="296"/>
      <c r="C320" s="296"/>
      <c r="D320" s="296"/>
      <c r="E320" s="296"/>
      <c r="F320" s="296"/>
      <c r="G320" s="296"/>
      <c r="H320" s="687"/>
      <c r="I320" s="296"/>
      <c r="J320" s="296"/>
      <c r="K320" s="296"/>
      <c r="L320" s="296"/>
      <c r="M320" s="296"/>
      <c r="N320" s="296"/>
      <c r="O320" s="296"/>
      <c r="P320" s="296"/>
      <c r="Q320" s="296"/>
      <c r="R320" s="296"/>
      <c r="S320" s="296"/>
      <c r="T320" s="296"/>
      <c r="U320" s="296"/>
      <c r="V320" s="296"/>
      <c r="W320" s="296"/>
      <c r="X320" s="296"/>
      <c r="Y320" s="296"/>
      <c r="Z320" s="296"/>
    </row>
    <row r="321" spans="1:26" ht="15.75" customHeight="1" x14ac:dyDescent="0.25">
      <c r="A321" s="296"/>
      <c r="B321" s="296"/>
      <c r="C321" s="296"/>
      <c r="D321" s="296"/>
      <c r="E321" s="296"/>
      <c r="F321" s="296"/>
      <c r="G321" s="296"/>
      <c r="H321" s="687"/>
      <c r="I321" s="296"/>
      <c r="J321" s="296"/>
      <c r="K321" s="296"/>
      <c r="L321" s="296"/>
      <c r="M321" s="296"/>
      <c r="N321" s="296"/>
      <c r="O321" s="296"/>
      <c r="P321" s="296"/>
      <c r="Q321" s="296"/>
      <c r="R321" s="296"/>
      <c r="S321" s="296"/>
      <c r="T321" s="296"/>
      <c r="U321" s="296"/>
      <c r="V321" s="296"/>
      <c r="W321" s="296"/>
      <c r="X321" s="296"/>
      <c r="Y321" s="296"/>
      <c r="Z321" s="296"/>
    </row>
    <row r="322" spans="1:26" ht="15.75" customHeight="1" x14ac:dyDescent="0.25">
      <c r="A322" s="296"/>
      <c r="B322" s="296"/>
      <c r="C322" s="296"/>
      <c r="D322" s="296"/>
      <c r="E322" s="296"/>
      <c r="F322" s="296"/>
      <c r="G322" s="296"/>
      <c r="H322" s="687"/>
      <c r="I322" s="296"/>
      <c r="J322" s="296"/>
      <c r="K322" s="296"/>
      <c r="L322" s="296"/>
      <c r="M322" s="296"/>
      <c r="N322" s="296"/>
      <c r="O322" s="296"/>
      <c r="P322" s="296"/>
      <c r="Q322" s="296"/>
      <c r="R322" s="296"/>
      <c r="S322" s="296"/>
      <c r="T322" s="296"/>
      <c r="U322" s="296"/>
      <c r="V322" s="296"/>
      <c r="W322" s="296"/>
      <c r="X322" s="296"/>
      <c r="Y322" s="296"/>
      <c r="Z322" s="296"/>
    </row>
    <row r="323" spans="1:26" ht="15.75" customHeight="1" x14ac:dyDescent="0.25">
      <c r="A323" s="296"/>
      <c r="B323" s="296"/>
      <c r="C323" s="296"/>
      <c r="D323" s="296"/>
      <c r="E323" s="296"/>
      <c r="F323" s="296"/>
      <c r="G323" s="296"/>
      <c r="H323" s="687"/>
      <c r="I323" s="296"/>
      <c r="J323" s="296"/>
      <c r="K323" s="296"/>
      <c r="L323" s="296"/>
      <c r="M323" s="296"/>
      <c r="N323" s="296"/>
      <c r="O323" s="296"/>
      <c r="P323" s="296"/>
      <c r="Q323" s="296"/>
      <c r="R323" s="296"/>
      <c r="S323" s="296"/>
      <c r="T323" s="296"/>
      <c r="U323" s="296"/>
      <c r="V323" s="296"/>
      <c r="W323" s="296"/>
      <c r="X323" s="296"/>
      <c r="Y323" s="296"/>
      <c r="Z323" s="296"/>
    </row>
    <row r="324" spans="1:26" ht="15.75" customHeight="1" x14ac:dyDescent="0.25">
      <c r="A324" s="296"/>
      <c r="B324" s="296"/>
      <c r="C324" s="296"/>
      <c r="D324" s="296"/>
      <c r="E324" s="296"/>
      <c r="F324" s="296"/>
      <c r="G324" s="296"/>
      <c r="H324" s="687"/>
      <c r="I324" s="296"/>
      <c r="J324" s="296"/>
      <c r="K324" s="296"/>
      <c r="L324" s="296"/>
      <c r="M324" s="296"/>
      <c r="N324" s="296"/>
      <c r="O324" s="296"/>
      <c r="P324" s="296"/>
      <c r="Q324" s="296"/>
      <c r="R324" s="296"/>
      <c r="S324" s="296"/>
      <c r="T324" s="296"/>
      <c r="U324" s="296"/>
      <c r="V324" s="296"/>
      <c r="W324" s="296"/>
      <c r="X324" s="296"/>
      <c r="Y324" s="296"/>
      <c r="Z324" s="296"/>
    </row>
    <row r="325" spans="1:26" ht="15.75" customHeight="1" x14ac:dyDescent="0.25">
      <c r="A325" s="296"/>
      <c r="B325" s="296"/>
      <c r="C325" s="296"/>
      <c r="D325" s="296"/>
      <c r="E325" s="296"/>
      <c r="F325" s="296"/>
      <c r="G325" s="296"/>
      <c r="H325" s="687"/>
      <c r="I325" s="296"/>
      <c r="J325" s="296"/>
      <c r="K325" s="296"/>
      <c r="L325" s="296"/>
      <c r="M325" s="296"/>
      <c r="N325" s="296"/>
      <c r="O325" s="296"/>
      <c r="P325" s="296"/>
      <c r="Q325" s="296"/>
      <c r="R325" s="296"/>
      <c r="S325" s="296"/>
      <c r="T325" s="296"/>
      <c r="U325" s="296"/>
      <c r="V325" s="296"/>
      <c r="W325" s="296"/>
      <c r="X325" s="296"/>
      <c r="Y325" s="296"/>
      <c r="Z325" s="296"/>
    </row>
    <row r="326" spans="1:26" ht="15.75" customHeight="1" x14ac:dyDescent="0.25">
      <c r="A326" s="296"/>
      <c r="B326" s="296"/>
      <c r="C326" s="296"/>
      <c r="D326" s="296"/>
      <c r="E326" s="296"/>
      <c r="F326" s="296"/>
      <c r="G326" s="296"/>
      <c r="H326" s="687"/>
      <c r="I326" s="296"/>
      <c r="J326" s="296"/>
      <c r="K326" s="296"/>
      <c r="L326" s="296"/>
      <c r="M326" s="296"/>
      <c r="N326" s="296"/>
      <c r="O326" s="296"/>
      <c r="P326" s="296"/>
      <c r="Q326" s="296"/>
      <c r="R326" s="296"/>
      <c r="S326" s="296"/>
      <c r="T326" s="296"/>
      <c r="U326" s="296"/>
      <c r="V326" s="296"/>
      <c r="W326" s="296"/>
      <c r="X326" s="296"/>
      <c r="Y326" s="296"/>
      <c r="Z326" s="296"/>
    </row>
    <row r="327" spans="1:26" ht="15.75" customHeight="1" x14ac:dyDescent="0.25">
      <c r="A327" s="296"/>
      <c r="B327" s="296"/>
      <c r="C327" s="296"/>
      <c r="D327" s="296"/>
      <c r="E327" s="296"/>
      <c r="F327" s="296"/>
      <c r="G327" s="296"/>
      <c r="H327" s="687"/>
      <c r="I327" s="296"/>
      <c r="J327" s="296"/>
      <c r="K327" s="296"/>
      <c r="L327" s="296"/>
      <c r="M327" s="296"/>
      <c r="N327" s="296"/>
      <c r="O327" s="296"/>
      <c r="P327" s="296"/>
      <c r="Q327" s="296"/>
      <c r="R327" s="296"/>
      <c r="S327" s="296"/>
      <c r="T327" s="296"/>
      <c r="U327" s="296"/>
      <c r="V327" s="296"/>
      <c r="W327" s="296"/>
      <c r="X327" s="296"/>
      <c r="Y327" s="296"/>
      <c r="Z327" s="296"/>
    </row>
    <row r="328" spans="1:26" ht="15.75" customHeight="1" x14ac:dyDescent="0.25">
      <c r="A328" s="296"/>
      <c r="B328" s="296"/>
      <c r="C328" s="296"/>
      <c r="D328" s="296"/>
      <c r="E328" s="296"/>
      <c r="F328" s="296"/>
      <c r="G328" s="296"/>
      <c r="H328" s="687"/>
      <c r="I328" s="296"/>
      <c r="J328" s="296"/>
      <c r="K328" s="296"/>
      <c r="L328" s="296"/>
      <c r="M328" s="296"/>
      <c r="N328" s="296"/>
      <c r="O328" s="296"/>
      <c r="P328" s="296"/>
      <c r="Q328" s="296"/>
      <c r="R328" s="296"/>
      <c r="S328" s="296"/>
      <c r="T328" s="296"/>
      <c r="U328" s="296"/>
      <c r="V328" s="296"/>
      <c r="W328" s="296"/>
      <c r="X328" s="296"/>
      <c r="Y328" s="296"/>
      <c r="Z328" s="296"/>
    </row>
    <row r="329" spans="1:26" ht="15.75" customHeight="1" x14ac:dyDescent="0.25">
      <c r="A329" s="296"/>
      <c r="B329" s="296"/>
      <c r="C329" s="296"/>
      <c r="D329" s="296"/>
      <c r="E329" s="296"/>
      <c r="F329" s="296"/>
      <c r="G329" s="296"/>
      <c r="H329" s="687"/>
      <c r="I329" s="296"/>
      <c r="J329" s="296"/>
      <c r="K329" s="296"/>
      <c r="L329" s="296"/>
      <c r="M329" s="296"/>
      <c r="N329" s="296"/>
      <c r="O329" s="296"/>
      <c r="P329" s="296"/>
      <c r="Q329" s="296"/>
      <c r="R329" s="296"/>
      <c r="S329" s="296"/>
      <c r="T329" s="296"/>
      <c r="U329" s="296"/>
      <c r="V329" s="296"/>
      <c r="W329" s="296"/>
      <c r="X329" s="296"/>
      <c r="Y329" s="296"/>
      <c r="Z329" s="296"/>
    </row>
    <row r="330" spans="1:26" ht="15.75" customHeight="1" x14ac:dyDescent="0.25">
      <c r="A330" s="296"/>
      <c r="B330" s="296"/>
      <c r="C330" s="296"/>
      <c r="D330" s="296"/>
      <c r="E330" s="296"/>
      <c r="F330" s="296"/>
      <c r="G330" s="296"/>
      <c r="H330" s="687"/>
      <c r="I330" s="296"/>
      <c r="J330" s="296"/>
      <c r="K330" s="296"/>
      <c r="L330" s="296"/>
      <c r="M330" s="296"/>
      <c r="N330" s="296"/>
      <c r="O330" s="296"/>
      <c r="P330" s="296"/>
      <c r="Q330" s="296"/>
      <c r="R330" s="296"/>
      <c r="S330" s="296"/>
      <c r="T330" s="296"/>
      <c r="U330" s="296"/>
      <c r="V330" s="296"/>
      <c r="W330" s="296"/>
      <c r="X330" s="296"/>
      <c r="Y330" s="296"/>
      <c r="Z330" s="296"/>
    </row>
    <row r="331" spans="1:26" ht="15.75" customHeight="1" x14ac:dyDescent="0.25">
      <c r="A331" s="296"/>
      <c r="B331" s="296"/>
      <c r="C331" s="296"/>
      <c r="D331" s="296"/>
      <c r="E331" s="296"/>
      <c r="F331" s="296"/>
      <c r="G331" s="296"/>
      <c r="H331" s="687"/>
      <c r="I331" s="296"/>
      <c r="J331" s="296"/>
      <c r="K331" s="296"/>
      <c r="L331" s="296"/>
      <c r="M331" s="296"/>
      <c r="N331" s="296"/>
      <c r="O331" s="296"/>
      <c r="P331" s="296"/>
      <c r="Q331" s="296"/>
      <c r="R331" s="296"/>
      <c r="S331" s="296"/>
      <c r="T331" s="296"/>
      <c r="U331" s="296"/>
      <c r="V331" s="296"/>
      <c r="W331" s="296"/>
      <c r="X331" s="296"/>
      <c r="Y331" s="296"/>
      <c r="Z331" s="296"/>
    </row>
    <row r="332" spans="1:26" ht="15.75" customHeight="1" x14ac:dyDescent="0.25">
      <c r="A332" s="296"/>
      <c r="B332" s="296"/>
      <c r="C332" s="296"/>
      <c r="D332" s="296"/>
      <c r="E332" s="296"/>
      <c r="F332" s="296"/>
      <c r="G332" s="296"/>
      <c r="H332" s="687"/>
      <c r="I332" s="296"/>
      <c r="J332" s="296"/>
      <c r="K332" s="296"/>
      <c r="L332" s="296"/>
      <c r="M332" s="296"/>
      <c r="N332" s="296"/>
      <c r="O332" s="296"/>
      <c r="P332" s="296"/>
      <c r="Q332" s="296"/>
      <c r="R332" s="296"/>
      <c r="S332" s="296"/>
      <c r="T332" s="296"/>
      <c r="U332" s="296"/>
      <c r="V332" s="296"/>
      <c r="W332" s="296"/>
      <c r="X332" s="296"/>
      <c r="Y332" s="296"/>
      <c r="Z332" s="296"/>
    </row>
    <row r="333" spans="1:26" ht="15.75" customHeight="1" x14ac:dyDescent="0.25">
      <c r="A333" s="296"/>
      <c r="B333" s="296"/>
      <c r="C333" s="296"/>
      <c r="D333" s="296"/>
      <c r="E333" s="296"/>
      <c r="F333" s="296"/>
      <c r="G333" s="296"/>
      <c r="H333" s="687"/>
      <c r="I333" s="296"/>
      <c r="J333" s="296"/>
      <c r="K333" s="296"/>
      <c r="L333" s="296"/>
      <c r="M333" s="296"/>
      <c r="N333" s="296"/>
      <c r="O333" s="296"/>
      <c r="P333" s="296"/>
      <c r="Q333" s="296"/>
      <c r="R333" s="296"/>
      <c r="S333" s="296"/>
      <c r="T333" s="296"/>
      <c r="U333" s="296"/>
      <c r="V333" s="296"/>
      <c r="W333" s="296"/>
      <c r="X333" s="296"/>
      <c r="Y333" s="296"/>
      <c r="Z333" s="296"/>
    </row>
    <row r="334" spans="1:26" ht="15.75" customHeight="1" x14ac:dyDescent="0.25">
      <c r="A334" s="296"/>
      <c r="B334" s="296"/>
      <c r="C334" s="296"/>
      <c r="D334" s="296"/>
      <c r="E334" s="296"/>
      <c r="F334" s="296"/>
      <c r="G334" s="296"/>
      <c r="H334" s="687"/>
      <c r="I334" s="296"/>
      <c r="J334" s="296"/>
      <c r="K334" s="296"/>
      <c r="L334" s="296"/>
      <c r="M334" s="296"/>
      <c r="N334" s="296"/>
      <c r="O334" s="296"/>
      <c r="P334" s="296"/>
      <c r="Q334" s="296"/>
      <c r="R334" s="296"/>
      <c r="S334" s="296"/>
      <c r="T334" s="296"/>
      <c r="U334" s="296"/>
      <c r="V334" s="296"/>
      <c r="W334" s="296"/>
      <c r="X334" s="296"/>
      <c r="Y334" s="296"/>
      <c r="Z334" s="296"/>
    </row>
    <row r="335" spans="1:26" ht="15.75" customHeight="1" x14ac:dyDescent="0.25">
      <c r="A335" s="296"/>
      <c r="B335" s="296"/>
      <c r="C335" s="296"/>
      <c r="D335" s="296"/>
      <c r="E335" s="296"/>
      <c r="F335" s="296"/>
      <c r="G335" s="296"/>
      <c r="H335" s="687"/>
      <c r="I335" s="296"/>
      <c r="J335" s="296"/>
      <c r="K335" s="296"/>
      <c r="L335" s="296"/>
      <c r="M335" s="296"/>
      <c r="N335" s="296"/>
      <c r="O335" s="296"/>
      <c r="P335" s="296"/>
      <c r="Q335" s="296"/>
      <c r="R335" s="296"/>
      <c r="S335" s="296"/>
      <c r="T335" s="296"/>
      <c r="U335" s="296"/>
      <c r="V335" s="296"/>
      <c r="W335" s="296"/>
      <c r="X335" s="296"/>
      <c r="Y335" s="296"/>
      <c r="Z335" s="296"/>
    </row>
    <row r="336" spans="1:26" ht="15.75" customHeight="1" x14ac:dyDescent="0.25">
      <c r="A336" s="296"/>
      <c r="B336" s="296"/>
      <c r="C336" s="296"/>
      <c r="D336" s="296"/>
      <c r="E336" s="296"/>
      <c r="F336" s="296"/>
      <c r="G336" s="296"/>
      <c r="H336" s="687"/>
      <c r="I336" s="296"/>
      <c r="J336" s="296"/>
      <c r="K336" s="296"/>
      <c r="L336" s="296"/>
      <c r="M336" s="296"/>
      <c r="N336" s="296"/>
      <c r="O336" s="296"/>
      <c r="P336" s="296"/>
      <c r="Q336" s="296"/>
      <c r="R336" s="296"/>
      <c r="S336" s="296"/>
      <c r="T336" s="296"/>
      <c r="U336" s="296"/>
      <c r="V336" s="296"/>
      <c r="W336" s="296"/>
      <c r="X336" s="296"/>
      <c r="Y336" s="296"/>
      <c r="Z336" s="296"/>
    </row>
    <row r="337" spans="1:26" ht="15.75" customHeight="1" x14ac:dyDescent="0.25">
      <c r="A337" s="296"/>
      <c r="B337" s="296"/>
      <c r="C337" s="296"/>
      <c r="D337" s="296"/>
      <c r="E337" s="296"/>
      <c r="F337" s="296"/>
      <c r="G337" s="296"/>
      <c r="H337" s="687"/>
      <c r="I337" s="296"/>
      <c r="J337" s="296"/>
      <c r="K337" s="296"/>
      <c r="L337" s="296"/>
      <c r="M337" s="296"/>
      <c r="N337" s="296"/>
      <c r="O337" s="296"/>
      <c r="P337" s="296"/>
      <c r="Q337" s="296"/>
      <c r="R337" s="296"/>
      <c r="S337" s="296"/>
      <c r="T337" s="296"/>
      <c r="U337" s="296"/>
      <c r="V337" s="296"/>
      <c r="W337" s="296"/>
      <c r="X337" s="296"/>
      <c r="Y337" s="296"/>
      <c r="Z337" s="296"/>
    </row>
    <row r="338" spans="1:26" ht="15.75" customHeight="1" x14ac:dyDescent="0.25">
      <c r="A338" s="296"/>
      <c r="B338" s="296"/>
      <c r="C338" s="296"/>
      <c r="D338" s="296"/>
      <c r="E338" s="296"/>
      <c r="F338" s="296"/>
      <c r="G338" s="296"/>
      <c r="H338" s="687"/>
      <c r="I338" s="296"/>
      <c r="J338" s="296"/>
      <c r="K338" s="296"/>
      <c r="L338" s="296"/>
      <c r="M338" s="296"/>
      <c r="N338" s="296"/>
      <c r="O338" s="296"/>
      <c r="P338" s="296"/>
      <c r="Q338" s="296"/>
      <c r="R338" s="296"/>
      <c r="S338" s="296"/>
      <c r="T338" s="296"/>
      <c r="U338" s="296"/>
      <c r="V338" s="296"/>
      <c r="W338" s="296"/>
      <c r="X338" s="296"/>
      <c r="Y338" s="296"/>
      <c r="Z338" s="296"/>
    </row>
    <row r="339" spans="1:26" ht="15.75" customHeight="1" x14ac:dyDescent="0.25">
      <c r="A339" s="296"/>
      <c r="B339" s="296"/>
      <c r="C339" s="296"/>
      <c r="D339" s="296"/>
      <c r="E339" s="296"/>
      <c r="F339" s="296"/>
      <c r="G339" s="296"/>
      <c r="H339" s="687"/>
      <c r="I339" s="296"/>
      <c r="J339" s="296"/>
      <c r="K339" s="296"/>
      <c r="L339" s="296"/>
      <c r="M339" s="296"/>
      <c r="N339" s="296"/>
      <c r="O339" s="296"/>
      <c r="P339" s="296"/>
      <c r="Q339" s="296"/>
      <c r="R339" s="296"/>
      <c r="S339" s="296"/>
      <c r="T339" s="296"/>
      <c r="U339" s="296"/>
      <c r="V339" s="296"/>
      <c r="W339" s="296"/>
      <c r="X339" s="296"/>
      <c r="Y339" s="296"/>
      <c r="Z339" s="296"/>
    </row>
    <row r="340" spans="1:26" ht="15.75" customHeight="1" x14ac:dyDescent="0.25">
      <c r="A340" s="296"/>
      <c r="B340" s="296"/>
      <c r="C340" s="296"/>
      <c r="D340" s="296"/>
      <c r="E340" s="296"/>
      <c r="F340" s="296"/>
      <c r="G340" s="296"/>
      <c r="H340" s="687"/>
      <c r="I340" s="296"/>
      <c r="J340" s="296"/>
      <c r="K340" s="296"/>
      <c r="L340" s="296"/>
      <c r="M340" s="296"/>
      <c r="N340" s="296"/>
      <c r="O340" s="296"/>
      <c r="P340" s="296"/>
      <c r="Q340" s="296"/>
      <c r="R340" s="296"/>
      <c r="S340" s="296"/>
      <c r="T340" s="296"/>
      <c r="U340" s="296"/>
      <c r="V340" s="296"/>
      <c r="W340" s="296"/>
      <c r="X340" s="296"/>
      <c r="Y340" s="296"/>
      <c r="Z340" s="296"/>
    </row>
    <row r="341" spans="1:26" ht="15.75" customHeight="1" x14ac:dyDescent="0.25">
      <c r="A341" s="296"/>
      <c r="B341" s="296"/>
      <c r="C341" s="296"/>
      <c r="D341" s="296"/>
      <c r="E341" s="296"/>
      <c r="F341" s="296"/>
      <c r="G341" s="296"/>
      <c r="H341" s="687"/>
      <c r="I341" s="296"/>
      <c r="J341" s="296"/>
      <c r="K341" s="296"/>
      <c r="L341" s="296"/>
      <c r="M341" s="296"/>
      <c r="N341" s="296"/>
      <c r="O341" s="296"/>
      <c r="P341" s="296"/>
      <c r="Q341" s="296"/>
      <c r="R341" s="296"/>
      <c r="S341" s="296"/>
      <c r="T341" s="296"/>
      <c r="U341" s="296"/>
      <c r="V341" s="296"/>
      <c r="W341" s="296"/>
      <c r="X341" s="296"/>
      <c r="Y341" s="296"/>
      <c r="Z341" s="296"/>
    </row>
    <row r="342" spans="1:26" ht="15.75" customHeight="1" x14ac:dyDescent="0.25">
      <c r="A342" s="296"/>
      <c r="B342" s="296"/>
      <c r="C342" s="296"/>
      <c r="D342" s="296"/>
      <c r="E342" s="296"/>
      <c r="F342" s="296"/>
      <c r="G342" s="296"/>
      <c r="H342" s="687"/>
      <c r="I342" s="296"/>
      <c r="J342" s="296"/>
      <c r="K342" s="296"/>
      <c r="L342" s="296"/>
      <c r="M342" s="296"/>
      <c r="N342" s="296"/>
      <c r="O342" s="296"/>
      <c r="P342" s="296"/>
      <c r="Q342" s="296"/>
      <c r="R342" s="296"/>
      <c r="S342" s="296"/>
      <c r="T342" s="296"/>
      <c r="U342" s="296"/>
      <c r="V342" s="296"/>
      <c r="W342" s="296"/>
      <c r="X342" s="296"/>
      <c r="Y342" s="296"/>
      <c r="Z342" s="296"/>
    </row>
    <row r="343" spans="1:26" ht="15.75" customHeight="1" x14ac:dyDescent="0.25">
      <c r="A343" s="296"/>
      <c r="B343" s="296"/>
      <c r="C343" s="296"/>
      <c r="D343" s="296"/>
      <c r="E343" s="296"/>
      <c r="F343" s="296"/>
      <c r="G343" s="296"/>
      <c r="H343" s="687"/>
      <c r="I343" s="296"/>
      <c r="J343" s="296"/>
      <c r="K343" s="296"/>
      <c r="L343" s="296"/>
      <c r="M343" s="296"/>
      <c r="N343" s="296"/>
      <c r="O343" s="296"/>
      <c r="P343" s="296"/>
      <c r="Q343" s="296"/>
      <c r="R343" s="296"/>
      <c r="S343" s="296"/>
      <c r="T343" s="296"/>
      <c r="U343" s="296"/>
      <c r="V343" s="296"/>
      <c r="W343" s="296"/>
      <c r="X343" s="296"/>
      <c r="Y343" s="296"/>
      <c r="Z343" s="296"/>
    </row>
    <row r="344" spans="1:26" ht="15.75" customHeight="1" x14ac:dyDescent="0.25">
      <c r="A344" s="296"/>
      <c r="B344" s="296"/>
      <c r="C344" s="296"/>
      <c r="D344" s="296"/>
      <c r="E344" s="296"/>
      <c r="F344" s="296"/>
      <c r="G344" s="296"/>
      <c r="H344" s="687"/>
      <c r="I344" s="296"/>
      <c r="J344" s="296"/>
      <c r="K344" s="296"/>
      <c r="L344" s="296"/>
      <c r="M344" s="296"/>
      <c r="N344" s="296"/>
      <c r="O344" s="296"/>
      <c r="P344" s="296"/>
      <c r="Q344" s="296"/>
      <c r="R344" s="296"/>
      <c r="S344" s="296"/>
      <c r="T344" s="296"/>
      <c r="U344" s="296"/>
      <c r="V344" s="296"/>
      <c r="W344" s="296"/>
      <c r="X344" s="296"/>
      <c r="Y344" s="296"/>
      <c r="Z344" s="296"/>
    </row>
    <row r="345" spans="1:26" ht="15.75" customHeight="1" x14ac:dyDescent="0.25">
      <c r="A345" s="296"/>
      <c r="B345" s="296"/>
      <c r="C345" s="296"/>
      <c r="D345" s="296"/>
      <c r="E345" s="296"/>
      <c r="F345" s="296"/>
      <c r="G345" s="296"/>
      <c r="H345" s="687"/>
      <c r="I345" s="296"/>
      <c r="J345" s="296"/>
      <c r="K345" s="296"/>
      <c r="L345" s="296"/>
      <c r="M345" s="296"/>
      <c r="N345" s="296"/>
      <c r="O345" s="296"/>
      <c r="P345" s="296"/>
      <c r="Q345" s="296"/>
      <c r="R345" s="296"/>
      <c r="S345" s="296"/>
      <c r="T345" s="296"/>
      <c r="U345" s="296"/>
      <c r="V345" s="296"/>
      <c r="W345" s="296"/>
      <c r="X345" s="296"/>
      <c r="Y345" s="296"/>
      <c r="Z345" s="296"/>
    </row>
    <row r="346" spans="1:26" ht="15.75" customHeight="1" x14ac:dyDescent="0.25">
      <c r="A346" s="296"/>
      <c r="B346" s="296"/>
      <c r="C346" s="296"/>
      <c r="D346" s="296"/>
      <c r="E346" s="296"/>
      <c r="F346" s="296"/>
      <c r="G346" s="296"/>
      <c r="H346" s="687"/>
      <c r="I346" s="296"/>
      <c r="J346" s="296"/>
      <c r="K346" s="296"/>
      <c r="L346" s="296"/>
      <c r="M346" s="296"/>
      <c r="N346" s="296"/>
      <c r="O346" s="296"/>
      <c r="P346" s="296"/>
      <c r="Q346" s="296"/>
      <c r="R346" s="296"/>
      <c r="S346" s="296"/>
      <c r="T346" s="296"/>
      <c r="U346" s="296"/>
      <c r="V346" s="296"/>
      <c r="W346" s="296"/>
      <c r="X346" s="296"/>
      <c r="Y346" s="296"/>
      <c r="Z346" s="296"/>
    </row>
    <row r="347" spans="1:26" ht="15.75" customHeight="1" x14ac:dyDescent="0.25">
      <c r="A347" s="296"/>
      <c r="B347" s="296"/>
      <c r="C347" s="296"/>
      <c r="D347" s="296"/>
      <c r="E347" s="296"/>
      <c r="F347" s="296"/>
      <c r="G347" s="296"/>
      <c r="H347" s="687"/>
      <c r="I347" s="296"/>
      <c r="J347" s="296"/>
      <c r="K347" s="296"/>
      <c r="L347" s="296"/>
      <c r="M347" s="296"/>
      <c r="N347" s="296"/>
      <c r="O347" s="296"/>
      <c r="P347" s="296"/>
      <c r="Q347" s="296"/>
      <c r="R347" s="296"/>
      <c r="S347" s="296"/>
      <c r="T347" s="296"/>
      <c r="U347" s="296"/>
      <c r="V347" s="296"/>
      <c r="W347" s="296"/>
      <c r="X347" s="296"/>
      <c r="Y347" s="296"/>
      <c r="Z347" s="296"/>
    </row>
    <row r="348" spans="1:26" ht="15.75" customHeight="1" x14ac:dyDescent="0.25">
      <c r="A348" s="296"/>
      <c r="B348" s="296"/>
      <c r="C348" s="296"/>
      <c r="D348" s="296"/>
      <c r="E348" s="296"/>
      <c r="F348" s="296"/>
      <c r="G348" s="296"/>
      <c r="H348" s="687"/>
      <c r="I348" s="296"/>
      <c r="J348" s="296"/>
      <c r="K348" s="296"/>
      <c r="L348" s="296"/>
      <c r="M348" s="296"/>
      <c r="N348" s="296"/>
      <c r="O348" s="296"/>
      <c r="P348" s="296"/>
      <c r="Q348" s="296"/>
      <c r="R348" s="296"/>
      <c r="S348" s="296"/>
      <c r="T348" s="296"/>
      <c r="U348" s="296"/>
      <c r="V348" s="296"/>
      <c r="W348" s="296"/>
      <c r="X348" s="296"/>
      <c r="Y348" s="296"/>
      <c r="Z348" s="296"/>
    </row>
    <row r="349" spans="1:26" ht="15.75" customHeight="1" x14ac:dyDescent="0.25">
      <c r="A349" s="296"/>
      <c r="B349" s="296"/>
      <c r="C349" s="296"/>
      <c r="D349" s="296"/>
      <c r="E349" s="296"/>
      <c r="F349" s="296"/>
      <c r="G349" s="296"/>
      <c r="H349" s="687"/>
      <c r="I349" s="296"/>
      <c r="J349" s="296"/>
      <c r="K349" s="296"/>
      <c r="L349" s="296"/>
      <c r="M349" s="296"/>
      <c r="N349" s="296"/>
      <c r="O349" s="296"/>
      <c r="P349" s="296"/>
      <c r="Q349" s="296"/>
      <c r="R349" s="296"/>
      <c r="S349" s="296"/>
      <c r="T349" s="296"/>
      <c r="U349" s="296"/>
      <c r="V349" s="296"/>
      <c r="W349" s="296"/>
      <c r="X349" s="296"/>
      <c r="Y349" s="296"/>
      <c r="Z349" s="296"/>
    </row>
    <row r="350" spans="1:26" ht="15.75" customHeight="1" x14ac:dyDescent="0.25">
      <c r="A350" s="296"/>
      <c r="B350" s="296"/>
      <c r="C350" s="296"/>
      <c r="D350" s="296"/>
      <c r="E350" s="296"/>
      <c r="F350" s="296"/>
      <c r="G350" s="296"/>
      <c r="H350" s="687"/>
      <c r="I350" s="296"/>
      <c r="J350" s="296"/>
      <c r="K350" s="296"/>
      <c r="L350" s="296"/>
      <c r="M350" s="296"/>
      <c r="N350" s="296"/>
      <c r="O350" s="296"/>
      <c r="P350" s="296"/>
      <c r="Q350" s="296"/>
      <c r="R350" s="296"/>
      <c r="S350" s="296"/>
      <c r="T350" s="296"/>
      <c r="U350" s="296"/>
      <c r="V350" s="296"/>
      <c r="W350" s="296"/>
      <c r="X350" s="296"/>
      <c r="Y350" s="296"/>
      <c r="Z350" s="296"/>
    </row>
    <row r="351" spans="1:26" ht="15.75" customHeight="1" x14ac:dyDescent="0.25">
      <c r="A351" s="296"/>
      <c r="B351" s="296"/>
      <c r="C351" s="296"/>
      <c r="D351" s="296"/>
      <c r="E351" s="296"/>
      <c r="F351" s="296"/>
      <c r="G351" s="296"/>
      <c r="H351" s="687"/>
      <c r="I351" s="296"/>
      <c r="J351" s="296"/>
      <c r="K351" s="296"/>
      <c r="L351" s="296"/>
      <c r="M351" s="296"/>
      <c r="N351" s="296"/>
      <c r="O351" s="296"/>
      <c r="P351" s="296"/>
      <c r="Q351" s="296"/>
      <c r="R351" s="296"/>
      <c r="S351" s="296"/>
      <c r="T351" s="296"/>
      <c r="U351" s="296"/>
      <c r="V351" s="296"/>
      <c r="W351" s="296"/>
      <c r="X351" s="296"/>
      <c r="Y351" s="296"/>
      <c r="Z351" s="296"/>
    </row>
    <row r="352" spans="1:26" ht="15.75" customHeight="1" x14ac:dyDescent="0.25">
      <c r="A352" s="296"/>
      <c r="B352" s="296"/>
      <c r="C352" s="296"/>
      <c r="D352" s="296"/>
      <c r="E352" s="296"/>
      <c r="F352" s="296"/>
      <c r="G352" s="296"/>
      <c r="H352" s="687"/>
      <c r="I352" s="296"/>
      <c r="J352" s="296"/>
      <c r="K352" s="296"/>
      <c r="L352" s="296"/>
      <c r="M352" s="296"/>
      <c r="N352" s="296"/>
      <c r="O352" s="296"/>
      <c r="P352" s="296"/>
      <c r="Q352" s="296"/>
      <c r="R352" s="296"/>
      <c r="S352" s="296"/>
      <c r="T352" s="296"/>
      <c r="U352" s="296"/>
      <c r="V352" s="296"/>
      <c r="W352" s="296"/>
      <c r="X352" s="296"/>
      <c r="Y352" s="296"/>
      <c r="Z352" s="296"/>
    </row>
    <row r="353" spans="1:26" ht="15.75" customHeight="1" x14ac:dyDescent="0.25">
      <c r="A353" s="296"/>
      <c r="B353" s="296"/>
      <c r="C353" s="296"/>
      <c r="D353" s="296"/>
      <c r="E353" s="296"/>
      <c r="F353" s="296"/>
      <c r="G353" s="296"/>
      <c r="H353" s="687"/>
      <c r="I353" s="296"/>
      <c r="J353" s="296"/>
      <c r="K353" s="296"/>
      <c r="L353" s="296"/>
      <c r="M353" s="296"/>
      <c r="N353" s="296"/>
      <c r="O353" s="296"/>
      <c r="P353" s="296"/>
      <c r="Q353" s="296"/>
      <c r="R353" s="296"/>
      <c r="S353" s="296"/>
      <c r="T353" s="296"/>
      <c r="U353" s="296"/>
      <c r="V353" s="296"/>
      <c r="W353" s="296"/>
      <c r="X353" s="296"/>
      <c r="Y353" s="296"/>
      <c r="Z353" s="296"/>
    </row>
    <row r="354" spans="1:26" ht="15.75" customHeight="1" x14ac:dyDescent="0.25">
      <c r="A354" s="296"/>
      <c r="B354" s="296"/>
      <c r="C354" s="296"/>
      <c r="D354" s="296"/>
      <c r="E354" s="296"/>
      <c r="F354" s="296"/>
      <c r="G354" s="296"/>
      <c r="H354" s="687"/>
      <c r="I354" s="296"/>
      <c r="J354" s="296"/>
      <c r="K354" s="296"/>
      <c r="L354" s="296"/>
      <c r="M354" s="296"/>
      <c r="N354" s="296"/>
      <c r="O354" s="296"/>
      <c r="P354" s="296"/>
      <c r="Q354" s="296"/>
      <c r="R354" s="296"/>
      <c r="S354" s="296"/>
      <c r="T354" s="296"/>
      <c r="U354" s="296"/>
      <c r="V354" s="296"/>
      <c r="W354" s="296"/>
      <c r="X354" s="296"/>
      <c r="Y354" s="296"/>
      <c r="Z354" s="296"/>
    </row>
    <row r="355" spans="1:26" ht="15.75" customHeight="1" x14ac:dyDescent="0.25">
      <c r="A355" s="296"/>
      <c r="B355" s="296"/>
      <c r="C355" s="296"/>
      <c r="D355" s="296"/>
      <c r="E355" s="296"/>
      <c r="F355" s="296"/>
      <c r="G355" s="296"/>
      <c r="H355" s="687"/>
      <c r="I355" s="296"/>
      <c r="J355" s="296"/>
      <c r="K355" s="296"/>
      <c r="L355" s="296"/>
      <c r="M355" s="296"/>
      <c r="N355" s="296"/>
      <c r="O355" s="296"/>
      <c r="P355" s="296"/>
      <c r="Q355" s="296"/>
      <c r="R355" s="296"/>
      <c r="S355" s="296"/>
      <c r="T355" s="296"/>
      <c r="U355" s="296"/>
      <c r="V355" s="296"/>
      <c r="W355" s="296"/>
      <c r="X355" s="296"/>
      <c r="Y355" s="296"/>
      <c r="Z355" s="296"/>
    </row>
    <row r="356" spans="1:26" ht="15.75" customHeight="1" x14ac:dyDescent="0.25">
      <c r="A356" s="296"/>
      <c r="B356" s="296"/>
      <c r="C356" s="296"/>
      <c r="D356" s="296"/>
      <c r="E356" s="296"/>
      <c r="F356" s="296"/>
      <c r="G356" s="296"/>
      <c r="H356" s="687"/>
      <c r="I356" s="296"/>
      <c r="J356" s="296"/>
      <c r="K356" s="296"/>
      <c r="L356" s="296"/>
      <c r="M356" s="296"/>
      <c r="N356" s="296"/>
      <c r="O356" s="296"/>
      <c r="P356" s="296"/>
      <c r="Q356" s="296"/>
      <c r="R356" s="296"/>
      <c r="S356" s="296"/>
      <c r="T356" s="296"/>
      <c r="U356" s="296"/>
      <c r="V356" s="296"/>
      <c r="W356" s="296"/>
      <c r="X356" s="296"/>
      <c r="Y356" s="296"/>
      <c r="Z356" s="296"/>
    </row>
    <row r="357" spans="1:26" ht="15.75" customHeight="1" x14ac:dyDescent="0.25">
      <c r="A357" s="296"/>
      <c r="B357" s="296"/>
      <c r="C357" s="296"/>
      <c r="D357" s="296"/>
      <c r="E357" s="296"/>
      <c r="F357" s="296"/>
      <c r="G357" s="296"/>
      <c r="H357" s="687"/>
      <c r="I357" s="296"/>
      <c r="J357" s="296"/>
      <c r="K357" s="296"/>
      <c r="L357" s="296"/>
      <c r="M357" s="296"/>
      <c r="N357" s="296"/>
      <c r="O357" s="296"/>
      <c r="P357" s="296"/>
      <c r="Q357" s="296"/>
      <c r="R357" s="296"/>
      <c r="S357" s="296"/>
      <c r="T357" s="296"/>
      <c r="U357" s="296"/>
      <c r="V357" s="296"/>
      <c r="W357" s="296"/>
      <c r="X357" s="296"/>
      <c r="Y357" s="296"/>
      <c r="Z357" s="296"/>
    </row>
    <row r="358" spans="1:26" ht="15.75" customHeight="1" x14ac:dyDescent="0.25">
      <c r="A358" s="296"/>
      <c r="B358" s="296"/>
      <c r="C358" s="296"/>
      <c r="D358" s="296"/>
      <c r="E358" s="296"/>
      <c r="F358" s="296"/>
      <c r="G358" s="296"/>
      <c r="H358" s="687"/>
      <c r="I358" s="296"/>
      <c r="J358" s="296"/>
      <c r="K358" s="296"/>
      <c r="L358" s="296"/>
      <c r="M358" s="296"/>
      <c r="N358" s="296"/>
      <c r="O358" s="296"/>
      <c r="P358" s="296"/>
      <c r="Q358" s="296"/>
      <c r="R358" s="296"/>
      <c r="S358" s="296"/>
      <c r="T358" s="296"/>
      <c r="U358" s="296"/>
      <c r="V358" s="296"/>
      <c r="W358" s="296"/>
      <c r="X358" s="296"/>
      <c r="Y358" s="296"/>
      <c r="Z358" s="296"/>
    </row>
    <row r="359" spans="1:26" ht="15.75" customHeight="1" x14ac:dyDescent="0.25">
      <c r="A359" s="296"/>
      <c r="B359" s="296"/>
      <c r="C359" s="296"/>
      <c r="D359" s="296"/>
      <c r="E359" s="296"/>
      <c r="F359" s="296"/>
      <c r="G359" s="296"/>
      <c r="H359" s="687"/>
      <c r="I359" s="296"/>
      <c r="J359" s="296"/>
      <c r="K359" s="296"/>
      <c r="L359" s="296"/>
      <c r="M359" s="296"/>
      <c r="N359" s="296"/>
      <c r="O359" s="296"/>
      <c r="P359" s="296"/>
      <c r="Q359" s="296"/>
      <c r="R359" s="296"/>
      <c r="S359" s="296"/>
      <c r="T359" s="296"/>
      <c r="U359" s="296"/>
      <c r="V359" s="296"/>
      <c r="W359" s="296"/>
      <c r="X359" s="296"/>
      <c r="Y359" s="296"/>
      <c r="Z359" s="296"/>
    </row>
    <row r="360" spans="1:26" ht="15.75" customHeight="1" x14ac:dyDescent="0.25">
      <c r="A360" s="296"/>
      <c r="B360" s="296"/>
      <c r="C360" s="296"/>
      <c r="D360" s="296"/>
      <c r="E360" s="296"/>
      <c r="F360" s="296"/>
      <c r="G360" s="296"/>
      <c r="H360" s="687"/>
      <c r="I360" s="296"/>
      <c r="J360" s="296"/>
      <c r="K360" s="296"/>
      <c r="L360" s="296"/>
      <c r="M360" s="296"/>
      <c r="N360" s="296"/>
      <c r="O360" s="296"/>
      <c r="P360" s="296"/>
      <c r="Q360" s="296"/>
      <c r="R360" s="296"/>
      <c r="S360" s="296"/>
      <c r="T360" s="296"/>
      <c r="U360" s="296"/>
      <c r="V360" s="296"/>
      <c r="W360" s="296"/>
      <c r="X360" s="296"/>
      <c r="Y360" s="296"/>
      <c r="Z360" s="296"/>
    </row>
    <row r="361" spans="1:26" ht="15.75" customHeight="1" x14ac:dyDescent="0.25">
      <c r="A361" s="296"/>
      <c r="B361" s="296"/>
      <c r="C361" s="296"/>
      <c r="D361" s="296"/>
      <c r="E361" s="296"/>
      <c r="F361" s="296"/>
      <c r="G361" s="296"/>
      <c r="H361" s="687"/>
      <c r="I361" s="296"/>
      <c r="J361" s="296"/>
      <c r="K361" s="296"/>
      <c r="L361" s="296"/>
      <c r="M361" s="296"/>
      <c r="N361" s="296"/>
      <c r="O361" s="296"/>
      <c r="P361" s="296"/>
      <c r="Q361" s="296"/>
      <c r="R361" s="296"/>
      <c r="S361" s="296"/>
      <c r="T361" s="296"/>
      <c r="U361" s="296"/>
      <c r="V361" s="296"/>
      <c r="W361" s="296"/>
      <c r="X361" s="296"/>
      <c r="Y361" s="296"/>
      <c r="Z361" s="296"/>
    </row>
    <row r="362" spans="1:26" ht="15.75" customHeight="1" x14ac:dyDescent="0.25">
      <c r="A362" s="296"/>
      <c r="B362" s="296"/>
      <c r="C362" s="296"/>
      <c r="D362" s="296"/>
      <c r="E362" s="296"/>
      <c r="F362" s="296"/>
      <c r="G362" s="296"/>
      <c r="H362" s="687"/>
      <c r="I362" s="296"/>
      <c r="J362" s="296"/>
      <c r="K362" s="296"/>
      <c r="L362" s="296"/>
      <c r="M362" s="296"/>
      <c r="N362" s="296"/>
      <c r="O362" s="296"/>
      <c r="P362" s="296"/>
      <c r="Q362" s="296"/>
      <c r="R362" s="296"/>
      <c r="S362" s="296"/>
      <c r="T362" s="296"/>
      <c r="U362" s="296"/>
      <c r="V362" s="296"/>
      <c r="W362" s="296"/>
      <c r="X362" s="296"/>
      <c r="Y362" s="296"/>
      <c r="Z362" s="296"/>
    </row>
    <row r="363" spans="1:26" ht="15.75" customHeight="1" x14ac:dyDescent="0.25">
      <c r="A363" s="296"/>
      <c r="B363" s="296"/>
      <c r="C363" s="296"/>
      <c r="D363" s="296"/>
      <c r="E363" s="296"/>
      <c r="F363" s="296"/>
      <c r="G363" s="296"/>
      <c r="H363" s="687"/>
      <c r="I363" s="296"/>
      <c r="J363" s="296"/>
      <c r="K363" s="296"/>
      <c r="L363" s="296"/>
      <c r="M363" s="296"/>
      <c r="N363" s="296"/>
      <c r="O363" s="296"/>
      <c r="P363" s="296"/>
      <c r="Q363" s="296"/>
      <c r="R363" s="296"/>
      <c r="S363" s="296"/>
      <c r="T363" s="296"/>
      <c r="U363" s="296"/>
      <c r="V363" s="296"/>
      <c r="W363" s="296"/>
      <c r="X363" s="296"/>
      <c r="Y363" s="296"/>
      <c r="Z363" s="296"/>
    </row>
    <row r="364" spans="1:26" ht="15.75" customHeight="1" x14ac:dyDescent="0.25">
      <c r="A364" s="296"/>
      <c r="B364" s="296"/>
      <c r="C364" s="296"/>
      <c r="D364" s="296"/>
      <c r="E364" s="296"/>
      <c r="F364" s="296"/>
      <c r="G364" s="296"/>
      <c r="H364" s="687"/>
      <c r="I364" s="296"/>
      <c r="J364" s="296"/>
      <c r="K364" s="296"/>
      <c r="L364" s="296"/>
      <c r="M364" s="296"/>
      <c r="N364" s="296"/>
      <c r="O364" s="296"/>
      <c r="P364" s="296"/>
      <c r="Q364" s="296"/>
      <c r="R364" s="296"/>
      <c r="S364" s="296"/>
      <c r="T364" s="296"/>
      <c r="U364" s="296"/>
      <c r="V364" s="296"/>
      <c r="W364" s="296"/>
      <c r="X364" s="296"/>
      <c r="Y364" s="296"/>
      <c r="Z364" s="296"/>
    </row>
    <row r="365" spans="1:26" ht="15.75" customHeight="1" x14ac:dyDescent="0.25">
      <c r="A365" s="296"/>
      <c r="B365" s="296"/>
      <c r="C365" s="296"/>
      <c r="D365" s="296"/>
      <c r="E365" s="296"/>
      <c r="F365" s="296"/>
      <c r="G365" s="296"/>
      <c r="H365" s="687"/>
      <c r="I365" s="296"/>
      <c r="J365" s="296"/>
      <c r="K365" s="296"/>
      <c r="L365" s="296"/>
      <c r="M365" s="296"/>
      <c r="N365" s="296"/>
      <c r="O365" s="296"/>
      <c r="P365" s="296"/>
      <c r="Q365" s="296"/>
      <c r="R365" s="296"/>
      <c r="S365" s="296"/>
      <c r="T365" s="296"/>
      <c r="U365" s="296"/>
      <c r="V365" s="296"/>
      <c r="W365" s="296"/>
      <c r="X365" s="296"/>
      <c r="Y365" s="296"/>
      <c r="Z365" s="296"/>
    </row>
    <row r="366" spans="1:26" ht="15.75" customHeight="1" x14ac:dyDescent="0.25">
      <c r="A366" s="296"/>
      <c r="B366" s="296"/>
      <c r="C366" s="296"/>
      <c r="D366" s="296"/>
      <c r="E366" s="296"/>
      <c r="F366" s="296"/>
      <c r="G366" s="296"/>
      <c r="H366" s="687"/>
      <c r="I366" s="296"/>
      <c r="J366" s="296"/>
      <c r="K366" s="296"/>
      <c r="L366" s="296"/>
      <c r="M366" s="296"/>
      <c r="N366" s="296"/>
      <c r="O366" s="296"/>
      <c r="P366" s="296"/>
      <c r="Q366" s="296"/>
      <c r="R366" s="296"/>
      <c r="S366" s="296"/>
      <c r="T366" s="296"/>
      <c r="U366" s="296"/>
      <c r="V366" s="296"/>
      <c r="W366" s="296"/>
      <c r="X366" s="296"/>
      <c r="Y366" s="296"/>
      <c r="Z366" s="296"/>
    </row>
    <row r="367" spans="1:26" ht="15.75" customHeight="1" x14ac:dyDescent="0.25">
      <c r="A367" s="296"/>
      <c r="B367" s="296"/>
      <c r="C367" s="296"/>
      <c r="D367" s="296"/>
      <c r="E367" s="296"/>
      <c r="F367" s="296"/>
      <c r="G367" s="296"/>
      <c r="H367" s="687"/>
      <c r="I367" s="296"/>
      <c r="J367" s="296"/>
      <c r="K367" s="296"/>
      <c r="L367" s="296"/>
      <c r="M367" s="296"/>
      <c r="N367" s="296"/>
      <c r="O367" s="296"/>
      <c r="P367" s="296"/>
      <c r="Q367" s="296"/>
      <c r="R367" s="296"/>
      <c r="S367" s="296"/>
      <c r="T367" s="296"/>
      <c r="U367" s="296"/>
      <c r="V367" s="296"/>
      <c r="W367" s="296"/>
      <c r="X367" s="296"/>
      <c r="Y367" s="296"/>
      <c r="Z367" s="296"/>
    </row>
    <row r="368" spans="1:26" ht="15.75" customHeight="1" x14ac:dyDescent="0.25">
      <c r="A368" s="296"/>
      <c r="B368" s="296"/>
      <c r="C368" s="296"/>
      <c r="D368" s="296"/>
      <c r="E368" s="296"/>
      <c r="F368" s="296"/>
      <c r="G368" s="296"/>
      <c r="H368" s="687"/>
      <c r="I368" s="296"/>
      <c r="J368" s="296"/>
      <c r="K368" s="296"/>
      <c r="L368" s="296"/>
      <c r="M368" s="296"/>
      <c r="N368" s="296"/>
      <c r="O368" s="296"/>
      <c r="P368" s="296"/>
      <c r="Q368" s="296"/>
      <c r="R368" s="296"/>
      <c r="S368" s="296"/>
      <c r="T368" s="296"/>
      <c r="U368" s="296"/>
      <c r="V368" s="296"/>
      <c r="W368" s="296"/>
      <c r="X368" s="296"/>
      <c r="Y368" s="296"/>
      <c r="Z368" s="296"/>
    </row>
    <row r="369" spans="1:26" ht="15.75" customHeight="1" x14ac:dyDescent="0.25">
      <c r="A369" s="296"/>
      <c r="B369" s="296"/>
      <c r="C369" s="296"/>
      <c r="D369" s="296"/>
      <c r="E369" s="296"/>
      <c r="F369" s="296"/>
      <c r="G369" s="296"/>
      <c r="H369" s="687"/>
      <c r="I369" s="296"/>
      <c r="J369" s="296"/>
      <c r="K369" s="296"/>
      <c r="L369" s="296"/>
      <c r="M369" s="296"/>
      <c r="N369" s="296"/>
      <c r="O369" s="296"/>
      <c r="P369" s="296"/>
      <c r="Q369" s="296"/>
      <c r="R369" s="296"/>
      <c r="S369" s="296"/>
      <c r="T369" s="296"/>
      <c r="U369" s="296"/>
      <c r="V369" s="296"/>
      <c r="W369" s="296"/>
      <c r="X369" s="296"/>
      <c r="Y369" s="296"/>
      <c r="Z369" s="296"/>
    </row>
    <row r="370" spans="1:26" ht="15.75" customHeight="1" x14ac:dyDescent="0.25">
      <c r="A370" s="296"/>
      <c r="B370" s="296"/>
      <c r="C370" s="296"/>
      <c r="D370" s="296"/>
      <c r="E370" s="296"/>
      <c r="F370" s="296"/>
      <c r="G370" s="296"/>
      <c r="H370" s="687"/>
      <c r="I370" s="296"/>
      <c r="J370" s="296"/>
      <c r="K370" s="296"/>
      <c r="L370" s="296"/>
      <c r="M370" s="296"/>
      <c r="N370" s="296"/>
      <c r="O370" s="296"/>
      <c r="P370" s="296"/>
      <c r="Q370" s="296"/>
      <c r="R370" s="296"/>
      <c r="S370" s="296"/>
      <c r="T370" s="296"/>
      <c r="U370" s="296"/>
      <c r="V370" s="296"/>
      <c r="W370" s="296"/>
      <c r="X370" s="296"/>
      <c r="Y370" s="296"/>
      <c r="Z370" s="296"/>
    </row>
    <row r="371" spans="1:26" ht="15.75" customHeight="1" x14ac:dyDescent="0.25">
      <c r="A371" s="296"/>
      <c r="B371" s="296"/>
      <c r="C371" s="296"/>
      <c r="D371" s="296"/>
      <c r="E371" s="296"/>
      <c r="F371" s="296"/>
      <c r="G371" s="296"/>
      <c r="H371" s="687"/>
      <c r="I371" s="296"/>
      <c r="J371" s="296"/>
      <c r="K371" s="296"/>
      <c r="L371" s="296"/>
      <c r="M371" s="296"/>
      <c r="N371" s="296"/>
      <c r="O371" s="296"/>
      <c r="P371" s="296"/>
      <c r="Q371" s="296"/>
      <c r="R371" s="296"/>
      <c r="S371" s="296"/>
      <c r="T371" s="296"/>
      <c r="U371" s="296"/>
      <c r="V371" s="296"/>
      <c r="W371" s="296"/>
      <c r="X371" s="296"/>
      <c r="Y371" s="296"/>
      <c r="Z371" s="296"/>
    </row>
    <row r="372" spans="1:26" ht="15.75" customHeight="1" x14ac:dyDescent="0.25">
      <c r="A372" s="296"/>
      <c r="B372" s="296"/>
      <c r="C372" s="296"/>
      <c r="D372" s="296"/>
      <c r="E372" s="296"/>
      <c r="F372" s="296"/>
      <c r="G372" s="296"/>
      <c r="H372" s="687"/>
      <c r="I372" s="296"/>
      <c r="J372" s="296"/>
      <c r="K372" s="296"/>
      <c r="L372" s="296"/>
      <c r="M372" s="296"/>
      <c r="N372" s="296"/>
      <c r="O372" s="296"/>
      <c r="P372" s="296"/>
      <c r="Q372" s="296"/>
      <c r="R372" s="296"/>
      <c r="S372" s="296"/>
      <c r="T372" s="296"/>
      <c r="U372" s="296"/>
      <c r="V372" s="296"/>
      <c r="W372" s="296"/>
      <c r="X372" s="296"/>
      <c r="Y372" s="296"/>
      <c r="Z372" s="296"/>
    </row>
    <row r="373" spans="1:26" ht="15.75" customHeight="1" x14ac:dyDescent="0.25">
      <c r="A373" s="296"/>
      <c r="B373" s="296"/>
      <c r="C373" s="296"/>
      <c r="D373" s="296"/>
      <c r="E373" s="296"/>
      <c r="F373" s="296"/>
      <c r="G373" s="296"/>
      <c r="H373" s="687"/>
      <c r="I373" s="296"/>
      <c r="J373" s="296"/>
      <c r="K373" s="296"/>
      <c r="L373" s="296"/>
      <c r="M373" s="296"/>
      <c r="N373" s="296"/>
      <c r="O373" s="296"/>
      <c r="P373" s="296"/>
      <c r="Q373" s="296"/>
      <c r="R373" s="296"/>
      <c r="S373" s="296"/>
      <c r="T373" s="296"/>
      <c r="U373" s="296"/>
      <c r="V373" s="296"/>
      <c r="W373" s="296"/>
      <c r="X373" s="296"/>
      <c r="Y373" s="296"/>
      <c r="Z373" s="296"/>
    </row>
    <row r="374" spans="1:26" ht="15.75" customHeight="1" x14ac:dyDescent="0.25">
      <c r="A374" s="296"/>
      <c r="B374" s="296"/>
      <c r="C374" s="296"/>
      <c r="D374" s="296"/>
      <c r="E374" s="296"/>
      <c r="F374" s="296"/>
      <c r="G374" s="296"/>
      <c r="H374" s="687"/>
      <c r="I374" s="296"/>
      <c r="J374" s="296"/>
      <c r="K374" s="296"/>
      <c r="L374" s="296"/>
      <c r="M374" s="296"/>
      <c r="N374" s="296"/>
      <c r="O374" s="296"/>
      <c r="P374" s="296"/>
      <c r="Q374" s="296"/>
      <c r="R374" s="296"/>
      <c r="S374" s="296"/>
      <c r="T374" s="296"/>
      <c r="U374" s="296"/>
      <c r="V374" s="296"/>
      <c r="W374" s="296"/>
      <c r="X374" s="296"/>
      <c r="Y374" s="296"/>
      <c r="Z374" s="296"/>
    </row>
    <row r="375" spans="1:26" ht="15.75" customHeight="1" x14ac:dyDescent="0.25">
      <c r="A375" s="296"/>
      <c r="B375" s="296"/>
      <c r="C375" s="296"/>
      <c r="D375" s="296"/>
      <c r="E375" s="296"/>
      <c r="F375" s="296"/>
      <c r="G375" s="296"/>
      <c r="H375" s="687"/>
      <c r="I375" s="296"/>
      <c r="J375" s="296"/>
      <c r="K375" s="296"/>
      <c r="L375" s="296"/>
      <c r="M375" s="296"/>
      <c r="N375" s="296"/>
      <c r="O375" s="296"/>
      <c r="P375" s="296"/>
      <c r="Q375" s="296"/>
      <c r="R375" s="296"/>
      <c r="S375" s="296"/>
      <c r="T375" s="296"/>
      <c r="U375" s="296"/>
      <c r="V375" s="296"/>
      <c r="W375" s="296"/>
      <c r="X375" s="296"/>
      <c r="Y375" s="296"/>
      <c r="Z375" s="296"/>
    </row>
    <row r="376" spans="1:26" ht="15.75" customHeight="1" x14ac:dyDescent="0.25">
      <c r="A376" s="296"/>
      <c r="B376" s="296"/>
      <c r="C376" s="296"/>
      <c r="D376" s="296"/>
      <c r="E376" s="296"/>
      <c r="F376" s="296"/>
      <c r="G376" s="296"/>
      <c r="H376" s="687"/>
      <c r="I376" s="296"/>
      <c r="J376" s="296"/>
      <c r="K376" s="296"/>
      <c r="L376" s="296"/>
      <c r="M376" s="296"/>
      <c r="N376" s="296"/>
      <c r="O376" s="296"/>
      <c r="P376" s="296"/>
      <c r="Q376" s="296"/>
      <c r="R376" s="296"/>
      <c r="S376" s="296"/>
      <c r="T376" s="296"/>
      <c r="U376" s="296"/>
      <c r="V376" s="296"/>
      <c r="W376" s="296"/>
      <c r="X376" s="296"/>
      <c r="Y376" s="296"/>
      <c r="Z376" s="296"/>
    </row>
    <row r="377" spans="1:26" ht="15.75" customHeight="1" x14ac:dyDescent="0.25">
      <c r="A377" s="296"/>
      <c r="B377" s="296"/>
      <c r="C377" s="296"/>
      <c r="D377" s="296"/>
      <c r="E377" s="296"/>
      <c r="F377" s="296"/>
      <c r="G377" s="296"/>
      <c r="H377" s="687"/>
      <c r="I377" s="296"/>
      <c r="J377" s="296"/>
      <c r="K377" s="296"/>
      <c r="L377" s="296"/>
      <c r="M377" s="296"/>
      <c r="N377" s="296"/>
      <c r="O377" s="296"/>
      <c r="P377" s="296"/>
      <c r="Q377" s="296"/>
      <c r="R377" s="296"/>
      <c r="S377" s="296"/>
      <c r="T377" s="296"/>
      <c r="U377" s="296"/>
      <c r="V377" s="296"/>
      <c r="W377" s="296"/>
      <c r="X377" s="296"/>
      <c r="Y377" s="296"/>
      <c r="Z377" s="296"/>
    </row>
    <row r="378" spans="1:26" ht="15.75" customHeight="1" x14ac:dyDescent="0.25">
      <c r="A378" s="296"/>
      <c r="B378" s="296"/>
      <c r="C378" s="296"/>
      <c r="D378" s="296"/>
      <c r="E378" s="296"/>
      <c r="F378" s="296"/>
      <c r="G378" s="296"/>
      <c r="H378" s="687"/>
      <c r="I378" s="296"/>
      <c r="J378" s="296"/>
      <c r="K378" s="296"/>
      <c r="L378" s="296"/>
      <c r="M378" s="296"/>
      <c r="N378" s="296"/>
      <c r="O378" s="296"/>
      <c r="P378" s="296"/>
      <c r="Q378" s="296"/>
      <c r="R378" s="296"/>
      <c r="S378" s="296"/>
      <c r="T378" s="296"/>
      <c r="U378" s="296"/>
      <c r="V378" s="296"/>
      <c r="W378" s="296"/>
      <c r="X378" s="296"/>
      <c r="Y378" s="296"/>
      <c r="Z378" s="296"/>
    </row>
    <row r="379" spans="1:26" ht="15.75" customHeight="1" x14ac:dyDescent="0.25">
      <c r="A379" s="296"/>
      <c r="B379" s="296"/>
      <c r="C379" s="296"/>
      <c r="D379" s="296"/>
      <c r="E379" s="296"/>
      <c r="F379" s="296"/>
      <c r="G379" s="296"/>
      <c r="H379" s="687"/>
      <c r="I379" s="296"/>
      <c r="J379" s="296"/>
      <c r="K379" s="296"/>
      <c r="L379" s="296"/>
      <c r="M379" s="296"/>
      <c r="N379" s="296"/>
      <c r="O379" s="296"/>
      <c r="P379" s="296"/>
      <c r="Q379" s="296"/>
      <c r="R379" s="296"/>
      <c r="S379" s="296"/>
      <c r="T379" s="296"/>
      <c r="U379" s="296"/>
      <c r="V379" s="296"/>
      <c r="W379" s="296"/>
      <c r="X379" s="296"/>
      <c r="Y379" s="296"/>
      <c r="Z379" s="296"/>
    </row>
    <row r="380" spans="1:26" ht="15.75" customHeight="1" x14ac:dyDescent="0.25">
      <c r="A380" s="296"/>
      <c r="B380" s="296"/>
      <c r="C380" s="296"/>
      <c r="D380" s="296"/>
      <c r="E380" s="296"/>
      <c r="F380" s="296"/>
      <c r="G380" s="296"/>
      <c r="H380" s="687"/>
      <c r="I380" s="296"/>
      <c r="J380" s="296"/>
      <c r="K380" s="296"/>
      <c r="L380" s="296"/>
      <c r="M380" s="296"/>
      <c r="N380" s="296"/>
      <c r="O380" s="296"/>
      <c r="P380" s="296"/>
      <c r="Q380" s="296"/>
      <c r="R380" s="296"/>
      <c r="S380" s="296"/>
      <c r="T380" s="296"/>
      <c r="U380" s="296"/>
      <c r="V380" s="296"/>
      <c r="W380" s="296"/>
      <c r="X380" s="296"/>
      <c r="Y380" s="296"/>
      <c r="Z380" s="296"/>
    </row>
    <row r="381" spans="1:26" ht="15.75" customHeight="1" x14ac:dyDescent="0.25">
      <c r="A381" s="296"/>
      <c r="B381" s="296"/>
      <c r="C381" s="296"/>
      <c r="D381" s="296"/>
      <c r="E381" s="296"/>
      <c r="F381" s="296"/>
      <c r="G381" s="296"/>
      <c r="H381" s="687"/>
      <c r="I381" s="296"/>
      <c r="J381" s="296"/>
      <c r="K381" s="296"/>
      <c r="L381" s="296"/>
      <c r="M381" s="296"/>
      <c r="N381" s="296"/>
      <c r="O381" s="296"/>
      <c r="P381" s="296"/>
      <c r="Q381" s="296"/>
      <c r="R381" s="296"/>
      <c r="S381" s="296"/>
      <c r="T381" s="296"/>
      <c r="U381" s="296"/>
      <c r="V381" s="296"/>
      <c r="W381" s="296"/>
      <c r="X381" s="296"/>
      <c r="Y381" s="296"/>
      <c r="Z381" s="296"/>
    </row>
    <row r="382" spans="1:26" ht="15.75" customHeight="1" x14ac:dyDescent="0.25">
      <c r="A382" s="296"/>
      <c r="B382" s="296"/>
      <c r="C382" s="296"/>
      <c r="D382" s="296"/>
      <c r="E382" s="296"/>
      <c r="F382" s="296"/>
      <c r="G382" s="296"/>
      <c r="H382" s="687"/>
      <c r="I382" s="296"/>
      <c r="J382" s="296"/>
      <c r="K382" s="296"/>
      <c r="L382" s="296"/>
      <c r="M382" s="296"/>
      <c r="N382" s="296"/>
      <c r="O382" s="296"/>
      <c r="P382" s="296"/>
      <c r="Q382" s="296"/>
      <c r="R382" s="296"/>
      <c r="S382" s="296"/>
      <c r="T382" s="296"/>
      <c r="U382" s="296"/>
      <c r="V382" s="296"/>
      <c r="W382" s="296"/>
      <c r="X382" s="296"/>
      <c r="Y382" s="296"/>
      <c r="Z382" s="296"/>
    </row>
    <row r="383" spans="1:26" ht="15.75" customHeight="1" x14ac:dyDescent="0.25">
      <c r="A383" s="296"/>
      <c r="B383" s="296"/>
      <c r="C383" s="296"/>
      <c r="D383" s="296"/>
      <c r="E383" s="296"/>
      <c r="F383" s="296"/>
      <c r="G383" s="296"/>
      <c r="H383" s="687"/>
      <c r="I383" s="296"/>
      <c r="J383" s="296"/>
      <c r="K383" s="296"/>
      <c r="L383" s="296"/>
      <c r="M383" s="296"/>
      <c r="N383" s="296"/>
      <c r="O383" s="296"/>
      <c r="P383" s="296"/>
      <c r="Q383" s="296"/>
      <c r="R383" s="296"/>
      <c r="S383" s="296"/>
      <c r="T383" s="296"/>
      <c r="U383" s="296"/>
      <c r="V383" s="296"/>
      <c r="W383" s="296"/>
      <c r="X383" s="296"/>
      <c r="Y383" s="296"/>
      <c r="Z383" s="296"/>
    </row>
    <row r="384" spans="1:26" ht="15.75" customHeight="1" x14ac:dyDescent="0.25">
      <c r="A384" s="296"/>
      <c r="B384" s="296"/>
      <c r="C384" s="296"/>
      <c r="D384" s="296"/>
      <c r="E384" s="296"/>
      <c r="F384" s="296"/>
      <c r="G384" s="296"/>
      <c r="H384" s="687"/>
      <c r="I384" s="296"/>
      <c r="J384" s="296"/>
      <c r="K384" s="296"/>
      <c r="L384" s="296"/>
      <c r="M384" s="296"/>
      <c r="N384" s="296"/>
      <c r="O384" s="296"/>
      <c r="P384" s="296"/>
      <c r="Q384" s="296"/>
      <c r="R384" s="296"/>
      <c r="S384" s="296"/>
      <c r="T384" s="296"/>
      <c r="U384" s="296"/>
      <c r="V384" s="296"/>
      <c r="W384" s="296"/>
      <c r="X384" s="296"/>
      <c r="Y384" s="296"/>
      <c r="Z384" s="296"/>
    </row>
    <row r="385" spans="1:26" ht="15.75" customHeight="1" x14ac:dyDescent="0.25">
      <c r="A385" s="296"/>
      <c r="B385" s="296"/>
      <c r="C385" s="296"/>
      <c r="D385" s="296"/>
      <c r="E385" s="296"/>
      <c r="F385" s="296"/>
      <c r="G385" s="296"/>
      <c r="H385" s="687"/>
      <c r="I385" s="296"/>
      <c r="J385" s="296"/>
      <c r="K385" s="296"/>
      <c r="L385" s="296"/>
      <c r="M385" s="296"/>
      <c r="N385" s="296"/>
      <c r="O385" s="296"/>
      <c r="P385" s="296"/>
      <c r="Q385" s="296"/>
      <c r="R385" s="296"/>
      <c r="S385" s="296"/>
      <c r="T385" s="296"/>
      <c r="U385" s="296"/>
      <c r="V385" s="296"/>
      <c r="W385" s="296"/>
      <c r="X385" s="296"/>
      <c r="Y385" s="296"/>
      <c r="Z385" s="296"/>
    </row>
    <row r="386" spans="1:26" ht="15.75" customHeight="1" x14ac:dyDescent="0.25">
      <c r="A386" s="296"/>
      <c r="B386" s="296"/>
      <c r="C386" s="296"/>
      <c r="D386" s="296"/>
      <c r="E386" s="296"/>
      <c r="F386" s="296"/>
      <c r="G386" s="296"/>
      <c r="H386" s="687"/>
      <c r="I386" s="296"/>
      <c r="J386" s="296"/>
      <c r="K386" s="296"/>
      <c r="L386" s="296"/>
      <c r="M386" s="296"/>
      <c r="N386" s="296"/>
      <c r="O386" s="296"/>
      <c r="P386" s="296"/>
      <c r="Q386" s="296"/>
      <c r="R386" s="296"/>
      <c r="S386" s="296"/>
      <c r="T386" s="296"/>
      <c r="U386" s="296"/>
      <c r="V386" s="296"/>
      <c r="W386" s="296"/>
      <c r="X386" s="296"/>
      <c r="Y386" s="296"/>
      <c r="Z386" s="296"/>
    </row>
    <row r="387" spans="1:26" ht="15.75" customHeight="1" x14ac:dyDescent="0.25">
      <c r="A387" s="296"/>
      <c r="B387" s="296"/>
      <c r="C387" s="296"/>
      <c r="D387" s="296"/>
      <c r="E387" s="296"/>
      <c r="F387" s="296"/>
      <c r="G387" s="296"/>
      <c r="H387" s="687"/>
      <c r="I387" s="296"/>
      <c r="J387" s="296"/>
      <c r="K387" s="296"/>
      <c r="L387" s="296"/>
      <c r="M387" s="296"/>
      <c r="N387" s="296"/>
      <c r="O387" s="296"/>
      <c r="P387" s="296"/>
      <c r="Q387" s="296"/>
      <c r="R387" s="296"/>
      <c r="S387" s="296"/>
      <c r="T387" s="296"/>
      <c r="U387" s="296"/>
      <c r="V387" s="296"/>
      <c r="W387" s="296"/>
      <c r="X387" s="296"/>
      <c r="Y387" s="296"/>
      <c r="Z387" s="296"/>
    </row>
    <row r="388" spans="1:26" ht="15.75" customHeight="1" x14ac:dyDescent="0.25">
      <c r="A388" s="296"/>
      <c r="B388" s="296"/>
      <c r="C388" s="296"/>
      <c r="D388" s="296"/>
      <c r="E388" s="296"/>
      <c r="F388" s="296"/>
      <c r="G388" s="296"/>
      <c r="H388" s="687"/>
      <c r="I388" s="296"/>
      <c r="J388" s="296"/>
      <c r="K388" s="296"/>
      <c r="L388" s="296"/>
      <c r="M388" s="296"/>
      <c r="N388" s="296"/>
      <c r="O388" s="296"/>
      <c r="P388" s="296"/>
      <c r="Q388" s="296"/>
      <c r="R388" s="296"/>
      <c r="S388" s="296"/>
      <c r="T388" s="296"/>
      <c r="U388" s="296"/>
      <c r="V388" s="296"/>
      <c r="W388" s="296"/>
      <c r="X388" s="296"/>
      <c r="Y388" s="296"/>
      <c r="Z388" s="296"/>
    </row>
    <row r="389" spans="1:26" ht="15.75" customHeight="1" x14ac:dyDescent="0.25">
      <c r="A389" s="296"/>
      <c r="B389" s="296"/>
      <c r="C389" s="296"/>
      <c r="D389" s="296"/>
      <c r="E389" s="296"/>
      <c r="F389" s="296"/>
      <c r="G389" s="296"/>
      <c r="H389" s="687"/>
      <c r="I389" s="296"/>
      <c r="J389" s="296"/>
      <c r="K389" s="296"/>
      <c r="L389" s="296"/>
      <c r="M389" s="296"/>
      <c r="N389" s="296"/>
      <c r="O389" s="296"/>
      <c r="P389" s="296"/>
      <c r="Q389" s="296"/>
      <c r="R389" s="296"/>
      <c r="S389" s="296"/>
      <c r="T389" s="296"/>
      <c r="U389" s="296"/>
      <c r="V389" s="296"/>
      <c r="W389" s="296"/>
      <c r="X389" s="296"/>
      <c r="Y389" s="296"/>
      <c r="Z389" s="296"/>
    </row>
    <row r="390" spans="1:26" ht="15.75" customHeight="1" x14ac:dyDescent="0.25">
      <c r="A390" s="296"/>
      <c r="B390" s="296"/>
      <c r="C390" s="296"/>
      <c r="D390" s="296"/>
      <c r="E390" s="296"/>
      <c r="F390" s="296"/>
      <c r="G390" s="296"/>
      <c r="H390" s="687"/>
      <c r="I390" s="296"/>
      <c r="J390" s="296"/>
      <c r="K390" s="296"/>
      <c r="L390" s="296"/>
      <c r="M390" s="296"/>
      <c r="N390" s="296"/>
      <c r="O390" s="296"/>
      <c r="P390" s="296"/>
      <c r="Q390" s="296"/>
      <c r="R390" s="296"/>
      <c r="S390" s="296"/>
      <c r="T390" s="296"/>
      <c r="U390" s="296"/>
      <c r="V390" s="296"/>
      <c r="W390" s="296"/>
      <c r="X390" s="296"/>
      <c r="Y390" s="296"/>
      <c r="Z390" s="296"/>
    </row>
    <row r="391" spans="1:26" ht="15.75" customHeight="1" x14ac:dyDescent="0.25">
      <c r="A391" s="296"/>
      <c r="B391" s="296"/>
      <c r="C391" s="296"/>
      <c r="D391" s="296"/>
      <c r="E391" s="296"/>
      <c r="F391" s="296"/>
      <c r="G391" s="296"/>
      <c r="H391" s="687"/>
      <c r="I391" s="296"/>
      <c r="J391" s="296"/>
      <c r="K391" s="296"/>
      <c r="L391" s="296"/>
      <c r="M391" s="296"/>
      <c r="N391" s="296"/>
      <c r="O391" s="296"/>
      <c r="P391" s="296"/>
      <c r="Q391" s="296"/>
      <c r="R391" s="296"/>
      <c r="S391" s="296"/>
      <c r="T391" s="296"/>
      <c r="U391" s="296"/>
      <c r="V391" s="296"/>
      <c r="W391" s="296"/>
      <c r="X391" s="296"/>
      <c r="Y391" s="296"/>
      <c r="Z391" s="296"/>
    </row>
    <row r="392" spans="1:26" ht="15.75" customHeight="1" x14ac:dyDescent="0.25">
      <c r="A392" s="296"/>
      <c r="B392" s="296"/>
      <c r="C392" s="296"/>
      <c r="D392" s="296"/>
      <c r="E392" s="296"/>
      <c r="F392" s="296"/>
      <c r="G392" s="296"/>
      <c r="H392" s="687"/>
      <c r="I392" s="296"/>
      <c r="J392" s="296"/>
      <c r="K392" s="296"/>
      <c r="L392" s="296"/>
      <c r="M392" s="296"/>
      <c r="N392" s="296"/>
      <c r="O392" s="296"/>
      <c r="P392" s="296"/>
      <c r="Q392" s="296"/>
      <c r="R392" s="296"/>
      <c r="S392" s="296"/>
      <c r="T392" s="296"/>
      <c r="U392" s="296"/>
      <c r="V392" s="296"/>
      <c r="W392" s="296"/>
      <c r="X392" s="296"/>
      <c r="Y392" s="296"/>
      <c r="Z392" s="296"/>
    </row>
    <row r="393" spans="1:26" ht="15.75" customHeight="1" x14ac:dyDescent="0.25">
      <c r="A393" s="296"/>
      <c r="B393" s="296"/>
      <c r="C393" s="296"/>
      <c r="D393" s="296"/>
      <c r="E393" s="296"/>
      <c r="F393" s="296"/>
      <c r="G393" s="296"/>
      <c r="H393" s="687"/>
      <c r="I393" s="296"/>
      <c r="J393" s="296"/>
      <c r="K393" s="296"/>
      <c r="L393" s="296"/>
      <c r="M393" s="296"/>
      <c r="N393" s="296"/>
      <c r="O393" s="296"/>
      <c r="P393" s="296"/>
      <c r="Q393" s="296"/>
      <c r="R393" s="296"/>
      <c r="S393" s="296"/>
      <c r="T393" s="296"/>
      <c r="U393" s="296"/>
      <c r="V393" s="296"/>
      <c r="W393" s="296"/>
      <c r="X393" s="296"/>
      <c r="Y393" s="296"/>
      <c r="Z393" s="296"/>
    </row>
    <row r="394" spans="1:26" ht="15.75" customHeight="1" x14ac:dyDescent="0.25">
      <c r="A394" s="296"/>
      <c r="B394" s="296"/>
      <c r="C394" s="296"/>
      <c r="D394" s="296"/>
      <c r="E394" s="296"/>
      <c r="F394" s="296"/>
      <c r="G394" s="296"/>
      <c r="H394" s="687"/>
      <c r="I394" s="296"/>
      <c r="J394" s="296"/>
      <c r="K394" s="296"/>
      <c r="L394" s="296"/>
      <c r="M394" s="296"/>
      <c r="N394" s="296"/>
      <c r="O394" s="296"/>
      <c r="P394" s="296"/>
      <c r="Q394" s="296"/>
      <c r="R394" s="296"/>
      <c r="S394" s="296"/>
      <c r="T394" s="296"/>
      <c r="U394" s="296"/>
      <c r="V394" s="296"/>
      <c r="W394" s="296"/>
      <c r="X394" s="296"/>
      <c r="Y394" s="296"/>
      <c r="Z394" s="296"/>
    </row>
    <row r="395" spans="1:26" ht="15.75" customHeight="1" x14ac:dyDescent="0.25">
      <c r="A395" s="296"/>
      <c r="B395" s="296"/>
      <c r="C395" s="296"/>
      <c r="D395" s="296"/>
      <c r="E395" s="296"/>
      <c r="F395" s="296"/>
      <c r="G395" s="296"/>
      <c r="H395" s="687"/>
      <c r="I395" s="296"/>
      <c r="J395" s="296"/>
      <c r="K395" s="296"/>
      <c r="L395" s="296"/>
      <c r="M395" s="296"/>
      <c r="N395" s="296"/>
      <c r="O395" s="296"/>
      <c r="P395" s="296"/>
      <c r="Q395" s="296"/>
      <c r="R395" s="296"/>
      <c r="S395" s="296"/>
      <c r="T395" s="296"/>
      <c r="U395" s="296"/>
      <c r="V395" s="296"/>
      <c r="W395" s="296"/>
      <c r="X395" s="296"/>
      <c r="Y395" s="296"/>
      <c r="Z395" s="296"/>
    </row>
    <row r="396" spans="1:26" ht="15.75" customHeight="1" x14ac:dyDescent="0.25">
      <c r="A396" s="296"/>
      <c r="B396" s="296"/>
      <c r="C396" s="296"/>
      <c r="D396" s="296"/>
      <c r="E396" s="296"/>
      <c r="F396" s="296"/>
      <c r="G396" s="296"/>
      <c r="H396" s="687"/>
      <c r="I396" s="296"/>
      <c r="J396" s="296"/>
      <c r="K396" s="296"/>
      <c r="L396" s="296"/>
      <c r="M396" s="296"/>
      <c r="N396" s="296"/>
      <c r="O396" s="296"/>
      <c r="P396" s="296"/>
      <c r="Q396" s="296"/>
      <c r="R396" s="296"/>
      <c r="S396" s="296"/>
      <c r="T396" s="296"/>
      <c r="U396" s="296"/>
      <c r="V396" s="296"/>
      <c r="W396" s="296"/>
      <c r="X396" s="296"/>
      <c r="Y396" s="296"/>
      <c r="Z396" s="296"/>
    </row>
    <row r="397" spans="1:26" ht="15.75" customHeight="1" x14ac:dyDescent="0.25">
      <c r="A397" s="296"/>
      <c r="B397" s="296"/>
      <c r="C397" s="296"/>
      <c r="D397" s="296"/>
      <c r="E397" s="296"/>
      <c r="F397" s="296"/>
      <c r="G397" s="296"/>
      <c r="H397" s="687"/>
      <c r="I397" s="296"/>
      <c r="J397" s="296"/>
      <c r="K397" s="296"/>
      <c r="L397" s="296"/>
      <c r="M397" s="296"/>
      <c r="N397" s="296"/>
      <c r="O397" s="296"/>
      <c r="P397" s="296"/>
      <c r="Q397" s="296"/>
      <c r="R397" s="296"/>
      <c r="S397" s="296"/>
      <c r="T397" s="296"/>
      <c r="U397" s="296"/>
      <c r="V397" s="296"/>
      <c r="W397" s="296"/>
      <c r="X397" s="296"/>
      <c r="Y397" s="296"/>
      <c r="Z397" s="296"/>
    </row>
    <row r="398" spans="1:26" ht="15.75" customHeight="1" x14ac:dyDescent="0.25">
      <c r="A398" s="296"/>
      <c r="B398" s="296"/>
      <c r="C398" s="296"/>
      <c r="D398" s="296"/>
      <c r="E398" s="296"/>
      <c r="F398" s="296"/>
      <c r="G398" s="296"/>
      <c r="H398" s="687"/>
      <c r="I398" s="296"/>
      <c r="J398" s="296"/>
      <c r="K398" s="296"/>
      <c r="L398" s="296"/>
      <c r="M398" s="296"/>
      <c r="N398" s="296"/>
      <c r="O398" s="296"/>
      <c r="P398" s="296"/>
      <c r="Q398" s="296"/>
      <c r="R398" s="296"/>
      <c r="S398" s="296"/>
      <c r="T398" s="296"/>
      <c r="U398" s="296"/>
      <c r="V398" s="296"/>
      <c r="W398" s="296"/>
      <c r="X398" s="296"/>
      <c r="Y398" s="296"/>
      <c r="Z398" s="296"/>
    </row>
    <row r="399" spans="1:26" ht="15.75" customHeight="1" x14ac:dyDescent="0.25">
      <c r="A399" s="296"/>
      <c r="B399" s="296"/>
      <c r="C399" s="296"/>
      <c r="D399" s="296"/>
      <c r="E399" s="296"/>
      <c r="F399" s="296"/>
      <c r="G399" s="296"/>
      <c r="H399" s="687"/>
      <c r="I399" s="296"/>
      <c r="J399" s="296"/>
      <c r="K399" s="296"/>
      <c r="L399" s="296"/>
      <c r="M399" s="296"/>
      <c r="N399" s="296"/>
      <c r="O399" s="296"/>
      <c r="P399" s="296"/>
      <c r="Q399" s="296"/>
      <c r="R399" s="296"/>
      <c r="S399" s="296"/>
      <c r="T399" s="296"/>
      <c r="U399" s="296"/>
      <c r="V399" s="296"/>
      <c r="W399" s="296"/>
      <c r="X399" s="296"/>
      <c r="Y399" s="296"/>
      <c r="Z399" s="296"/>
    </row>
    <row r="400" spans="1:26" ht="15.75" customHeight="1" x14ac:dyDescent="0.25">
      <c r="A400" s="296"/>
      <c r="B400" s="296"/>
      <c r="C400" s="296"/>
      <c r="D400" s="296"/>
      <c r="E400" s="296"/>
      <c r="F400" s="296"/>
      <c r="G400" s="296"/>
      <c r="H400" s="687"/>
      <c r="I400" s="296"/>
      <c r="J400" s="296"/>
      <c r="K400" s="296"/>
      <c r="L400" s="296"/>
      <c r="M400" s="296"/>
      <c r="N400" s="296"/>
      <c r="O400" s="296"/>
      <c r="P400" s="296"/>
      <c r="Q400" s="296"/>
      <c r="R400" s="296"/>
      <c r="S400" s="296"/>
      <c r="T400" s="296"/>
      <c r="U400" s="296"/>
      <c r="V400" s="296"/>
      <c r="W400" s="296"/>
      <c r="X400" s="296"/>
      <c r="Y400" s="296"/>
      <c r="Z400" s="296"/>
    </row>
    <row r="401" spans="1:26" ht="15.75" customHeight="1" x14ac:dyDescent="0.25">
      <c r="A401" s="296"/>
      <c r="B401" s="296"/>
      <c r="C401" s="296"/>
      <c r="D401" s="296"/>
      <c r="E401" s="296"/>
      <c r="F401" s="296"/>
      <c r="G401" s="296"/>
      <c r="H401" s="687"/>
      <c r="I401" s="296"/>
      <c r="J401" s="296"/>
      <c r="K401" s="296"/>
      <c r="L401" s="296"/>
      <c r="M401" s="296"/>
      <c r="N401" s="296"/>
      <c r="O401" s="296"/>
      <c r="P401" s="296"/>
      <c r="Q401" s="296"/>
      <c r="R401" s="296"/>
      <c r="S401" s="296"/>
      <c r="T401" s="296"/>
      <c r="U401" s="296"/>
      <c r="V401" s="296"/>
      <c r="W401" s="296"/>
      <c r="X401" s="296"/>
      <c r="Y401" s="296"/>
      <c r="Z401" s="296"/>
    </row>
    <row r="402" spans="1:26" ht="15.75" customHeight="1" x14ac:dyDescent="0.25">
      <c r="A402" s="296"/>
      <c r="B402" s="296"/>
      <c r="C402" s="296"/>
      <c r="D402" s="296"/>
      <c r="E402" s="296"/>
      <c r="F402" s="296"/>
      <c r="G402" s="296"/>
      <c r="H402" s="687"/>
      <c r="I402" s="296"/>
      <c r="J402" s="296"/>
      <c r="K402" s="296"/>
      <c r="L402" s="296"/>
      <c r="M402" s="296"/>
      <c r="N402" s="296"/>
      <c r="O402" s="296"/>
      <c r="P402" s="296"/>
      <c r="Q402" s="296"/>
      <c r="R402" s="296"/>
      <c r="S402" s="296"/>
      <c r="T402" s="296"/>
      <c r="U402" s="296"/>
      <c r="V402" s="296"/>
      <c r="W402" s="296"/>
      <c r="X402" s="296"/>
      <c r="Y402" s="296"/>
      <c r="Z402" s="296"/>
    </row>
    <row r="403" spans="1:26" ht="15.75" customHeight="1" x14ac:dyDescent="0.25">
      <c r="A403" s="296"/>
      <c r="B403" s="296"/>
      <c r="C403" s="296"/>
      <c r="D403" s="296"/>
      <c r="E403" s="296"/>
      <c r="F403" s="296"/>
      <c r="G403" s="296"/>
      <c r="H403" s="687"/>
      <c r="I403" s="296"/>
      <c r="J403" s="296"/>
      <c r="K403" s="296"/>
      <c r="L403" s="296"/>
      <c r="M403" s="296"/>
      <c r="N403" s="296"/>
      <c r="O403" s="296"/>
      <c r="P403" s="296"/>
      <c r="Q403" s="296"/>
      <c r="R403" s="296"/>
      <c r="S403" s="296"/>
      <c r="T403" s="296"/>
      <c r="U403" s="296"/>
      <c r="V403" s="296"/>
      <c r="W403" s="296"/>
      <c r="X403" s="296"/>
      <c r="Y403" s="296"/>
      <c r="Z403" s="296"/>
    </row>
    <row r="404" spans="1:26" ht="15.75" customHeight="1" x14ac:dyDescent="0.25">
      <c r="A404" s="296"/>
      <c r="B404" s="296"/>
      <c r="C404" s="296"/>
      <c r="D404" s="296"/>
      <c r="E404" s="296"/>
      <c r="F404" s="296"/>
      <c r="G404" s="296"/>
      <c r="H404" s="687"/>
      <c r="I404" s="296"/>
      <c r="J404" s="296"/>
      <c r="K404" s="296"/>
      <c r="L404" s="296"/>
      <c r="M404" s="296"/>
      <c r="N404" s="296"/>
      <c r="O404" s="296"/>
      <c r="P404" s="296"/>
      <c r="Q404" s="296"/>
      <c r="R404" s="296"/>
      <c r="S404" s="296"/>
      <c r="T404" s="296"/>
      <c r="U404" s="296"/>
      <c r="V404" s="296"/>
      <c r="W404" s="296"/>
      <c r="X404" s="296"/>
      <c r="Y404" s="296"/>
      <c r="Z404" s="296"/>
    </row>
    <row r="405" spans="1:26" ht="15.75" customHeight="1" x14ac:dyDescent="0.25">
      <c r="A405" s="296"/>
      <c r="B405" s="296"/>
      <c r="C405" s="296"/>
      <c r="D405" s="296"/>
      <c r="E405" s="296"/>
      <c r="F405" s="296"/>
      <c r="G405" s="296"/>
      <c r="H405" s="687"/>
      <c r="I405" s="296"/>
      <c r="J405" s="296"/>
      <c r="K405" s="296"/>
      <c r="L405" s="296"/>
      <c r="M405" s="296"/>
      <c r="N405" s="296"/>
      <c r="O405" s="296"/>
      <c r="P405" s="296"/>
      <c r="Q405" s="296"/>
      <c r="R405" s="296"/>
      <c r="S405" s="296"/>
      <c r="T405" s="296"/>
      <c r="U405" s="296"/>
      <c r="V405" s="296"/>
      <c r="W405" s="296"/>
      <c r="X405" s="296"/>
      <c r="Y405" s="296"/>
      <c r="Z405" s="296"/>
    </row>
    <row r="406" spans="1:26" ht="15.75" customHeight="1" x14ac:dyDescent="0.25">
      <c r="A406" s="296"/>
      <c r="B406" s="296"/>
      <c r="C406" s="296"/>
      <c r="D406" s="296"/>
      <c r="E406" s="296"/>
      <c r="F406" s="296"/>
      <c r="G406" s="296"/>
      <c r="H406" s="687"/>
      <c r="I406" s="296"/>
      <c r="J406" s="296"/>
      <c r="K406" s="296"/>
      <c r="L406" s="296"/>
      <c r="M406" s="296"/>
      <c r="N406" s="296"/>
      <c r="O406" s="296"/>
      <c r="P406" s="296"/>
      <c r="Q406" s="296"/>
      <c r="R406" s="296"/>
      <c r="S406" s="296"/>
      <c r="T406" s="296"/>
      <c r="U406" s="296"/>
      <c r="V406" s="296"/>
      <c r="W406" s="296"/>
      <c r="X406" s="296"/>
      <c r="Y406" s="296"/>
      <c r="Z406" s="296"/>
    </row>
    <row r="407" spans="1:26" ht="15.75" customHeight="1" x14ac:dyDescent="0.25">
      <c r="A407" s="296"/>
      <c r="B407" s="296"/>
      <c r="C407" s="296"/>
      <c r="D407" s="296"/>
      <c r="E407" s="296"/>
      <c r="F407" s="296"/>
      <c r="G407" s="296"/>
      <c r="H407" s="687"/>
      <c r="I407" s="296"/>
      <c r="J407" s="296"/>
      <c r="K407" s="296"/>
      <c r="L407" s="296"/>
      <c r="M407" s="296"/>
      <c r="N407" s="296"/>
      <c r="O407" s="296"/>
      <c r="P407" s="296"/>
      <c r="Q407" s="296"/>
      <c r="R407" s="296"/>
      <c r="S407" s="296"/>
      <c r="T407" s="296"/>
      <c r="U407" s="296"/>
      <c r="V407" s="296"/>
      <c r="W407" s="296"/>
      <c r="X407" s="296"/>
      <c r="Y407" s="296"/>
      <c r="Z407" s="296"/>
    </row>
    <row r="408" spans="1:26" ht="15.75" customHeight="1" x14ac:dyDescent="0.25">
      <c r="A408" s="296"/>
      <c r="B408" s="296"/>
      <c r="C408" s="296"/>
      <c r="D408" s="296"/>
      <c r="E408" s="296"/>
      <c r="F408" s="296"/>
      <c r="G408" s="296"/>
      <c r="H408" s="687"/>
      <c r="I408" s="296"/>
      <c r="J408" s="296"/>
      <c r="K408" s="296"/>
      <c r="L408" s="296"/>
      <c r="M408" s="296"/>
      <c r="N408" s="296"/>
      <c r="O408" s="296"/>
      <c r="P408" s="296"/>
      <c r="Q408" s="296"/>
      <c r="R408" s="296"/>
      <c r="S408" s="296"/>
      <c r="T408" s="296"/>
      <c r="U408" s="296"/>
      <c r="V408" s="296"/>
      <c r="W408" s="296"/>
      <c r="X408" s="296"/>
      <c r="Y408" s="296"/>
      <c r="Z408" s="296"/>
    </row>
    <row r="409" spans="1:26" ht="15.75" customHeight="1" x14ac:dyDescent="0.25">
      <c r="A409" s="296"/>
      <c r="B409" s="296"/>
      <c r="C409" s="296"/>
      <c r="D409" s="296"/>
      <c r="E409" s="296"/>
      <c r="F409" s="296"/>
      <c r="G409" s="296"/>
      <c r="H409" s="687"/>
      <c r="I409" s="296"/>
      <c r="J409" s="296"/>
      <c r="K409" s="296"/>
      <c r="L409" s="296"/>
      <c r="M409" s="296"/>
      <c r="N409" s="296"/>
      <c r="O409" s="296"/>
      <c r="P409" s="296"/>
      <c r="Q409" s="296"/>
      <c r="R409" s="296"/>
      <c r="S409" s="296"/>
      <c r="T409" s="296"/>
      <c r="U409" s="296"/>
      <c r="V409" s="296"/>
      <c r="W409" s="296"/>
      <c r="X409" s="296"/>
      <c r="Y409" s="296"/>
      <c r="Z409" s="296"/>
    </row>
    <row r="410" spans="1:26" ht="15.75" customHeight="1" x14ac:dyDescent="0.25">
      <c r="A410" s="296"/>
      <c r="B410" s="296"/>
      <c r="C410" s="296"/>
      <c r="D410" s="296"/>
      <c r="E410" s="296"/>
      <c r="F410" s="296"/>
      <c r="G410" s="296"/>
      <c r="H410" s="687"/>
      <c r="I410" s="296"/>
      <c r="J410" s="296"/>
      <c r="K410" s="296"/>
      <c r="L410" s="296"/>
      <c r="M410" s="296"/>
      <c r="N410" s="296"/>
      <c r="O410" s="296"/>
      <c r="P410" s="296"/>
      <c r="Q410" s="296"/>
      <c r="R410" s="296"/>
      <c r="S410" s="296"/>
      <c r="T410" s="296"/>
      <c r="U410" s="296"/>
      <c r="V410" s="296"/>
      <c r="W410" s="296"/>
      <c r="X410" s="296"/>
      <c r="Y410" s="296"/>
      <c r="Z410" s="296"/>
    </row>
    <row r="411" spans="1:26" ht="15.75" customHeight="1" x14ac:dyDescent="0.25">
      <c r="A411" s="296"/>
      <c r="B411" s="296"/>
      <c r="C411" s="296"/>
      <c r="D411" s="296"/>
      <c r="E411" s="296"/>
      <c r="F411" s="296"/>
      <c r="G411" s="296"/>
      <c r="H411" s="687"/>
      <c r="I411" s="296"/>
      <c r="J411" s="296"/>
      <c r="K411" s="296"/>
      <c r="L411" s="296"/>
      <c r="M411" s="296"/>
      <c r="N411" s="296"/>
      <c r="O411" s="296"/>
      <c r="P411" s="296"/>
      <c r="Q411" s="296"/>
      <c r="R411" s="296"/>
      <c r="S411" s="296"/>
      <c r="T411" s="296"/>
      <c r="U411" s="296"/>
      <c r="V411" s="296"/>
      <c r="W411" s="296"/>
      <c r="X411" s="296"/>
      <c r="Y411" s="296"/>
      <c r="Z411" s="296"/>
    </row>
    <row r="412" spans="1:26" ht="15.75" customHeight="1" x14ac:dyDescent="0.25">
      <c r="A412" s="296"/>
      <c r="B412" s="296"/>
      <c r="C412" s="296"/>
      <c r="D412" s="296"/>
      <c r="E412" s="296"/>
      <c r="F412" s="296"/>
      <c r="G412" s="296"/>
      <c r="H412" s="687"/>
      <c r="I412" s="296"/>
      <c r="J412" s="296"/>
      <c r="K412" s="296"/>
      <c r="L412" s="296"/>
      <c r="M412" s="296"/>
      <c r="N412" s="296"/>
      <c r="O412" s="296"/>
      <c r="P412" s="296"/>
      <c r="Q412" s="296"/>
      <c r="R412" s="296"/>
      <c r="S412" s="296"/>
      <c r="T412" s="296"/>
      <c r="U412" s="296"/>
      <c r="V412" s="296"/>
      <c r="W412" s="296"/>
      <c r="X412" s="296"/>
      <c r="Y412" s="296"/>
      <c r="Z412" s="296"/>
    </row>
    <row r="413" spans="1:26" ht="15.75" customHeight="1" x14ac:dyDescent="0.25">
      <c r="A413" s="296"/>
      <c r="B413" s="296"/>
      <c r="C413" s="296"/>
      <c r="D413" s="296"/>
      <c r="E413" s="296"/>
      <c r="F413" s="296"/>
      <c r="G413" s="296"/>
      <c r="H413" s="687"/>
      <c r="I413" s="296"/>
      <c r="J413" s="296"/>
      <c r="K413" s="296"/>
      <c r="L413" s="296"/>
      <c r="M413" s="296"/>
      <c r="N413" s="296"/>
      <c r="O413" s="296"/>
      <c r="P413" s="296"/>
      <c r="Q413" s="296"/>
      <c r="R413" s="296"/>
      <c r="S413" s="296"/>
      <c r="T413" s="296"/>
      <c r="U413" s="296"/>
      <c r="V413" s="296"/>
      <c r="W413" s="296"/>
      <c r="X413" s="296"/>
      <c r="Y413" s="296"/>
      <c r="Z413" s="296"/>
    </row>
    <row r="414" spans="1:26" ht="15.75" customHeight="1" x14ac:dyDescent="0.25">
      <c r="A414" s="296"/>
      <c r="B414" s="296"/>
      <c r="C414" s="296"/>
      <c r="D414" s="296"/>
      <c r="E414" s="296"/>
      <c r="F414" s="296"/>
      <c r="G414" s="296"/>
      <c r="H414" s="687"/>
      <c r="I414" s="296"/>
      <c r="J414" s="296"/>
      <c r="K414" s="296"/>
      <c r="L414" s="296"/>
      <c r="M414" s="296"/>
      <c r="N414" s="296"/>
      <c r="O414" s="296"/>
      <c r="P414" s="296"/>
      <c r="Q414" s="296"/>
      <c r="R414" s="296"/>
      <c r="S414" s="296"/>
      <c r="T414" s="296"/>
      <c r="U414" s="296"/>
      <c r="V414" s="296"/>
      <c r="W414" s="296"/>
      <c r="X414" s="296"/>
      <c r="Y414" s="296"/>
      <c r="Z414" s="296"/>
    </row>
    <row r="415" spans="1:26" ht="15.75" customHeight="1" x14ac:dyDescent="0.25">
      <c r="A415" s="296"/>
      <c r="B415" s="296"/>
      <c r="C415" s="296"/>
      <c r="D415" s="296"/>
      <c r="E415" s="296"/>
      <c r="F415" s="296"/>
      <c r="G415" s="296"/>
      <c r="H415" s="687"/>
      <c r="I415" s="296"/>
      <c r="J415" s="296"/>
      <c r="K415" s="296"/>
      <c r="L415" s="296"/>
      <c r="M415" s="296"/>
      <c r="N415" s="296"/>
      <c r="O415" s="296"/>
      <c r="P415" s="296"/>
      <c r="Q415" s="296"/>
      <c r="R415" s="296"/>
      <c r="S415" s="296"/>
      <c r="T415" s="296"/>
      <c r="U415" s="296"/>
      <c r="V415" s="296"/>
      <c r="W415" s="296"/>
      <c r="X415" s="296"/>
      <c r="Y415" s="296"/>
      <c r="Z415" s="296"/>
    </row>
    <row r="416" spans="1:26" ht="15.75" customHeight="1" x14ac:dyDescent="0.25">
      <c r="A416" s="296"/>
      <c r="B416" s="296"/>
      <c r="C416" s="296"/>
      <c r="D416" s="296"/>
      <c r="E416" s="296"/>
      <c r="F416" s="296"/>
      <c r="G416" s="296"/>
      <c r="H416" s="687"/>
      <c r="I416" s="296"/>
      <c r="J416" s="296"/>
      <c r="K416" s="296"/>
      <c r="L416" s="296"/>
      <c r="M416" s="296"/>
      <c r="N416" s="296"/>
      <c r="O416" s="296"/>
      <c r="P416" s="296"/>
      <c r="Q416" s="296"/>
      <c r="R416" s="296"/>
      <c r="S416" s="296"/>
      <c r="T416" s="296"/>
      <c r="U416" s="296"/>
      <c r="V416" s="296"/>
      <c r="W416" s="296"/>
      <c r="X416" s="296"/>
      <c r="Y416" s="296"/>
      <c r="Z416" s="296"/>
    </row>
    <row r="417" spans="1:26" ht="15.75" customHeight="1" x14ac:dyDescent="0.25">
      <c r="A417" s="296"/>
      <c r="B417" s="296"/>
      <c r="C417" s="296"/>
      <c r="D417" s="296"/>
      <c r="E417" s="296"/>
      <c r="F417" s="296"/>
      <c r="G417" s="296"/>
      <c r="H417" s="687"/>
      <c r="I417" s="296"/>
      <c r="J417" s="296"/>
      <c r="K417" s="296"/>
      <c r="L417" s="296"/>
      <c r="M417" s="296"/>
      <c r="N417" s="296"/>
      <c r="O417" s="296"/>
      <c r="P417" s="296"/>
      <c r="Q417" s="296"/>
      <c r="R417" s="296"/>
      <c r="S417" s="296"/>
      <c r="T417" s="296"/>
      <c r="U417" s="296"/>
      <c r="V417" s="296"/>
      <c r="W417" s="296"/>
      <c r="X417" s="296"/>
      <c r="Y417" s="296"/>
      <c r="Z417" s="296"/>
    </row>
    <row r="418" spans="1:26" ht="15.75" customHeight="1" x14ac:dyDescent="0.25">
      <c r="A418" s="296"/>
      <c r="B418" s="296"/>
      <c r="C418" s="296"/>
      <c r="D418" s="296"/>
      <c r="E418" s="296"/>
      <c r="F418" s="296"/>
      <c r="G418" s="296"/>
      <c r="H418" s="687"/>
      <c r="I418" s="296"/>
      <c r="J418" s="296"/>
      <c r="K418" s="296"/>
      <c r="L418" s="296"/>
      <c r="M418" s="296"/>
      <c r="N418" s="296"/>
      <c r="O418" s="296"/>
      <c r="P418" s="296"/>
      <c r="Q418" s="296"/>
      <c r="R418" s="296"/>
      <c r="S418" s="296"/>
      <c r="T418" s="296"/>
      <c r="U418" s="296"/>
      <c r="V418" s="296"/>
      <c r="W418" s="296"/>
      <c r="X418" s="296"/>
      <c r="Y418" s="296"/>
      <c r="Z418" s="296"/>
    </row>
    <row r="419" spans="1:26" ht="15.75" customHeight="1" x14ac:dyDescent="0.25">
      <c r="A419" s="296"/>
      <c r="B419" s="296"/>
      <c r="C419" s="296"/>
      <c r="D419" s="296"/>
      <c r="E419" s="296"/>
      <c r="F419" s="296"/>
      <c r="G419" s="296"/>
      <c r="H419" s="687"/>
      <c r="I419" s="296"/>
      <c r="J419" s="296"/>
      <c r="K419" s="296"/>
      <c r="L419" s="296"/>
      <c r="M419" s="296"/>
      <c r="N419" s="296"/>
      <c r="O419" s="296"/>
      <c r="P419" s="296"/>
      <c r="Q419" s="296"/>
      <c r="R419" s="296"/>
      <c r="S419" s="296"/>
      <c r="T419" s="296"/>
      <c r="U419" s="296"/>
      <c r="V419" s="296"/>
      <c r="W419" s="296"/>
      <c r="X419" s="296"/>
      <c r="Y419" s="296"/>
      <c r="Z419" s="296"/>
    </row>
    <row r="420" spans="1:26" ht="15.75" customHeight="1" x14ac:dyDescent="0.25">
      <c r="A420" s="296"/>
      <c r="B420" s="296"/>
      <c r="C420" s="296"/>
      <c r="D420" s="296"/>
      <c r="E420" s="296"/>
      <c r="F420" s="296"/>
      <c r="G420" s="296"/>
      <c r="H420" s="687"/>
      <c r="I420" s="296"/>
      <c r="J420" s="296"/>
      <c r="K420" s="296"/>
      <c r="L420" s="296"/>
      <c r="M420" s="296"/>
      <c r="N420" s="296"/>
      <c r="O420" s="296"/>
      <c r="P420" s="296"/>
      <c r="Q420" s="296"/>
      <c r="R420" s="296"/>
      <c r="S420" s="296"/>
      <c r="T420" s="296"/>
      <c r="U420" s="296"/>
      <c r="V420" s="296"/>
      <c r="W420" s="296"/>
      <c r="X420" s="296"/>
      <c r="Y420" s="296"/>
      <c r="Z420" s="296"/>
    </row>
    <row r="421" spans="1:26" ht="15.75" customHeight="1" x14ac:dyDescent="0.25">
      <c r="A421" s="296"/>
      <c r="B421" s="296"/>
      <c r="C421" s="296"/>
      <c r="D421" s="296"/>
      <c r="E421" s="296"/>
      <c r="F421" s="296"/>
      <c r="G421" s="296"/>
      <c r="H421" s="687"/>
      <c r="I421" s="296"/>
      <c r="J421" s="296"/>
      <c r="K421" s="296"/>
      <c r="L421" s="296"/>
      <c r="M421" s="296"/>
      <c r="N421" s="296"/>
      <c r="O421" s="296"/>
      <c r="P421" s="296"/>
      <c r="Q421" s="296"/>
      <c r="R421" s="296"/>
      <c r="S421" s="296"/>
      <c r="T421" s="296"/>
      <c r="U421" s="296"/>
      <c r="V421" s="296"/>
      <c r="W421" s="296"/>
      <c r="X421" s="296"/>
      <c r="Y421" s="296"/>
      <c r="Z421" s="296"/>
    </row>
    <row r="422" spans="1:26" ht="15.75" customHeight="1" x14ac:dyDescent="0.25">
      <c r="A422" s="296"/>
      <c r="B422" s="296"/>
      <c r="C422" s="296"/>
      <c r="D422" s="296"/>
      <c r="E422" s="296"/>
      <c r="F422" s="296"/>
      <c r="G422" s="296"/>
      <c r="H422" s="687"/>
      <c r="I422" s="296"/>
      <c r="J422" s="296"/>
      <c r="K422" s="296"/>
      <c r="L422" s="296"/>
      <c r="M422" s="296"/>
      <c r="N422" s="296"/>
      <c r="O422" s="296"/>
      <c r="P422" s="296"/>
      <c r="Q422" s="296"/>
      <c r="R422" s="296"/>
      <c r="S422" s="296"/>
      <c r="T422" s="296"/>
      <c r="U422" s="296"/>
      <c r="V422" s="296"/>
      <c r="W422" s="296"/>
      <c r="X422" s="296"/>
      <c r="Y422" s="296"/>
      <c r="Z422" s="296"/>
    </row>
    <row r="423" spans="1:26" ht="15.75" customHeight="1" x14ac:dyDescent="0.25">
      <c r="A423" s="296"/>
      <c r="B423" s="296"/>
      <c r="C423" s="296"/>
      <c r="D423" s="296"/>
      <c r="E423" s="296"/>
      <c r="F423" s="296"/>
      <c r="G423" s="296"/>
      <c r="H423" s="687"/>
      <c r="I423" s="296"/>
      <c r="J423" s="296"/>
      <c r="K423" s="296"/>
      <c r="L423" s="296"/>
      <c r="M423" s="296"/>
      <c r="N423" s="296"/>
      <c r="O423" s="296"/>
      <c r="P423" s="296"/>
      <c r="Q423" s="296"/>
      <c r="R423" s="296"/>
      <c r="S423" s="296"/>
      <c r="T423" s="296"/>
      <c r="U423" s="296"/>
      <c r="V423" s="296"/>
      <c r="W423" s="296"/>
      <c r="X423" s="296"/>
      <c r="Y423" s="296"/>
      <c r="Z423" s="296"/>
    </row>
    <row r="424" spans="1:26" ht="15.75" customHeight="1" x14ac:dyDescent="0.25">
      <c r="A424" s="296"/>
      <c r="B424" s="296"/>
      <c r="C424" s="296"/>
      <c r="D424" s="296"/>
      <c r="E424" s="296"/>
      <c r="F424" s="296"/>
      <c r="G424" s="296"/>
      <c r="H424" s="687"/>
      <c r="I424" s="296"/>
      <c r="J424" s="296"/>
      <c r="K424" s="296"/>
      <c r="L424" s="296"/>
      <c r="M424" s="296"/>
      <c r="N424" s="296"/>
      <c r="O424" s="296"/>
      <c r="P424" s="296"/>
      <c r="Q424" s="296"/>
      <c r="R424" s="296"/>
      <c r="S424" s="296"/>
      <c r="T424" s="296"/>
      <c r="U424" s="296"/>
      <c r="V424" s="296"/>
      <c r="W424" s="296"/>
      <c r="X424" s="296"/>
      <c r="Y424" s="296"/>
      <c r="Z424" s="296"/>
    </row>
    <row r="425" spans="1:26" ht="15.75" customHeight="1" x14ac:dyDescent="0.25">
      <c r="A425" s="296"/>
      <c r="B425" s="296"/>
      <c r="C425" s="296"/>
      <c r="D425" s="296"/>
      <c r="E425" s="296"/>
      <c r="F425" s="296"/>
      <c r="G425" s="296"/>
      <c r="H425" s="687"/>
      <c r="I425" s="296"/>
      <c r="J425" s="296"/>
      <c r="K425" s="296"/>
      <c r="L425" s="296"/>
      <c r="M425" s="296"/>
      <c r="N425" s="296"/>
      <c r="O425" s="296"/>
      <c r="P425" s="296"/>
      <c r="Q425" s="296"/>
      <c r="R425" s="296"/>
      <c r="S425" s="296"/>
      <c r="T425" s="296"/>
      <c r="U425" s="296"/>
      <c r="V425" s="296"/>
      <c r="W425" s="296"/>
      <c r="X425" s="296"/>
      <c r="Y425" s="296"/>
      <c r="Z425" s="296"/>
    </row>
    <row r="426" spans="1:26" ht="15.75" customHeight="1" x14ac:dyDescent="0.25">
      <c r="A426" s="296"/>
      <c r="B426" s="296"/>
      <c r="C426" s="296"/>
      <c r="D426" s="296"/>
      <c r="E426" s="296"/>
      <c r="F426" s="296"/>
      <c r="G426" s="296"/>
      <c r="H426" s="687"/>
      <c r="I426" s="296"/>
      <c r="J426" s="296"/>
      <c r="K426" s="296"/>
      <c r="L426" s="296"/>
      <c r="M426" s="296"/>
      <c r="N426" s="296"/>
      <c r="O426" s="296"/>
      <c r="P426" s="296"/>
      <c r="Q426" s="296"/>
      <c r="R426" s="296"/>
      <c r="S426" s="296"/>
      <c r="T426" s="296"/>
      <c r="U426" s="296"/>
      <c r="V426" s="296"/>
      <c r="W426" s="296"/>
      <c r="X426" s="296"/>
      <c r="Y426" s="296"/>
      <c r="Z426" s="296"/>
    </row>
    <row r="427" spans="1:26" ht="15.75" customHeight="1" x14ac:dyDescent="0.25">
      <c r="A427" s="296"/>
      <c r="B427" s="296"/>
      <c r="C427" s="296"/>
      <c r="D427" s="296"/>
      <c r="E427" s="296"/>
      <c r="F427" s="296"/>
      <c r="G427" s="296"/>
      <c r="H427" s="687"/>
      <c r="I427" s="296"/>
      <c r="J427" s="296"/>
      <c r="K427" s="296"/>
      <c r="L427" s="296"/>
      <c r="M427" s="296"/>
      <c r="N427" s="296"/>
      <c r="O427" s="296"/>
      <c r="P427" s="296"/>
      <c r="Q427" s="296"/>
      <c r="R427" s="296"/>
      <c r="S427" s="296"/>
      <c r="T427" s="296"/>
      <c r="U427" s="296"/>
      <c r="V427" s="296"/>
      <c r="W427" s="296"/>
      <c r="X427" s="296"/>
      <c r="Y427" s="296"/>
      <c r="Z427" s="296"/>
    </row>
    <row r="428" spans="1:26" ht="15.75" customHeight="1" x14ac:dyDescent="0.25">
      <c r="A428" s="296"/>
      <c r="B428" s="296"/>
      <c r="C428" s="296"/>
      <c r="D428" s="296"/>
      <c r="E428" s="296"/>
      <c r="F428" s="296"/>
      <c r="G428" s="296"/>
      <c r="H428" s="687"/>
      <c r="I428" s="296"/>
      <c r="J428" s="296"/>
      <c r="K428" s="296"/>
      <c r="L428" s="296"/>
      <c r="M428" s="296"/>
      <c r="N428" s="296"/>
      <c r="O428" s="296"/>
      <c r="P428" s="296"/>
      <c r="Q428" s="296"/>
      <c r="R428" s="296"/>
      <c r="S428" s="296"/>
      <c r="T428" s="296"/>
      <c r="U428" s="296"/>
      <c r="V428" s="296"/>
      <c r="W428" s="296"/>
      <c r="X428" s="296"/>
      <c r="Y428" s="296"/>
      <c r="Z428" s="296"/>
    </row>
    <row r="429" spans="1:26" ht="15.75" customHeight="1" x14ac:dyDescent="0.25">
      <c r="A429" s="296"/>
      <c r="B429" s="296"/>
      <c r="C429" s="296"/>
      <c r="D429" s="296"/>
      <c r="E429" s="296"/>
      <c r="F429" s="296"/>
      <c r="G429" s="296"/>
      <c r="H429" s="687"/>
      <c r="I429" s="296"/>
      <c r="J429" s="296"/>
      <c r="K429" s="296"/>
      <c r="L429" s="296"/>
      <c r="M429" s="296"/>
      <c r="N429" s="296"/>
      <c r="O429" s="296"/>
      <c r="P429" s="296"/>
      <c r="Q429" s="296"/>
      <c r="R429" s="296"/>
      <c r="S429" s="296"/>
      <c r="T429" s="296"/>
      <c r="U429" s="296"/>
      <c r="V429" s="296"/>
      <c r="W429" s="296"/>
      <c r="X429" s="296"/>
      <c r="Y429" s="296"/>
      <c r="Z429" s="296"/>
    </row>
    <row r="430" spans="1:26" ht="15.75" customHeight="1" x14ac:dyDescent="0.25">
      <c r="A430" s="296"/>
      <c r="B430" s="296"/>
      <c r="C430" s="296"/>
      <c r="D430" s="296"/>
      <c r="E430" s="296"/>
      <c r="F430" s="296"/>
      <c r="G430" s="296"/>
      <c r="H430" s="687"/>
      <c r="I430" s="296"/>
      <c r="J430" s="296"/>
      <c r="K430" s="296"/>
      <c r="L430" s="296"/>
      <c r="M430" s="296"/>
      <c r="N430" s="296"/>
      <c r="O430" s="296"/>
      <c r="P430" s="296"/>
      <c r="Q430" s="296"/>
      <c r="R430" s="296"/>
      <c r="S430" s="296"/>
      <c r="T430" s="296"/>
      <c r="U430" s="296"/>
      <c r="V430" s="296"/>
      <c r="W430" s="296"/>
      <c r="X430" s="296"/>
      <c r="Y430" s="296"/>
      <c r="Z430" s="296"/>
    </row>
    <row r="431" spans="1:26" ht="15.75" customHeight="1" x14ac:dyDescent="0.25">
      <c r="A431" s="296"/>
      <c r="B431" s="296"/>
      <c r="C431" s="296"/>
      <c r="D431" s="296"/>
      <c r="E431" s="296"/>
      <c r="F431" s="296"/>
      <c r="G431" s="296"/>
      <c r="H431" s="687"/>
      <c r="I431" s="296"/>
      <c r="J431" s="296"/>
      <c r="K431" s="296"/>
      <c r="L431" s="296"/>
      <c r="M431" s="296"/>
      <c r="N431" s="296"/>
      <c r="O431" s="296"/>
      <c r="P431" s="296"/>
      <c r="Q431" s="296"/>
      <c r="R431" s="296"/>
      <c r="S431" s="296"/>
      <c r="T431" s="296"/>
      <c r="U431" s="296"/>
      <c r="V431" s="296"/>
      <c r="W431" s="296"/>
      <c r="X431" s="296"/>
      <c r="Y431" s="296"/>
      <c r="Z431" s="296"/>
    </row>
    <row r="432" spans="1:26" ht="15.75" customHeight="1" x14ac:dyDescent="0.25">
      <c r="A432" s="296"/>
      <c r="B432" s="296"/>
      <c r="C432" s="296"/>
      <c r="D432" s="296"/>
      <c r="E432" s="296"/>
      <c r="F432" s="296"/>
      <c r="G432" s="296"/>
      <c r="H432" s="687"/>
      <c r="I432" s="296"/>
      <c r="J432" s="296"/>
      <c r="K432" s="296"/>
      <c r="L432" s="296"/>
      <c r="M432" s="296"/>
      <c r="N432" s="296"/>
      <c r="O432" s="296"/>
      <c r="P432" s="296"/>
      <c r="Q432" s="296"/>
      <c r="R432" s="296"/>
      <c r="S432" s="296"/>
      <c r="T432" s="296"/>
      <c r="U432" s="296"/>
      <c r="V432" s="296"/>
      <c r="W432" s="296"/>
      <c r="X432" s="296"/>
      <c r="Y432" s="296"/>
      <c r="Z432" s="296"/>
    </row>
    <row r="433" spans="1:26" ht="15.75" customHeight="1" x14ac:dyDescent="0.25">
      <c r="A433" s="296"/>
      <c r="B433" s="296"/>
      <c r="C433" s="296"/>
      <c r="D433" s="296"/>
      <c r="E433" s="296"/>
      <c r="F433" s="296"/>
      <c r="G433" s="296"/>
      <c r="H433" s="687"/>
      <c r="I433" s="296"/>
      <c r="J433" s="296"/>
      <c r="K433" s="296"/>
      <c r="L433" s="296"/>
      <c r="M433" s="296"/>
      <c r="N433" s="296"/>
      <c r="O433" s="296"/>
      <c r="P433" s="296"/>
      <c r="Q433" s="296"/>
      <c r="R433" s="296"/>
      <c r="S433" s="296"/>
      <c r="T433" s="296"/>
      <c r="U433" s="296"/>
      <c r="V433" s="296"/>
      <c r="W433" s="296"/>
      <c r="X433" s="296"/>
      <c r="Y433" s="296"/>
      <c r="Z433" s="296"/>
    </row>
    <row r="434" spans="1:26" ht="15.75" customHeight="1" x14ac:dyDescent="0.25">
      <c r="A434" s="296"/>
      <c r="B434" s="296"/>
      <c r="C434" s="296"/>
      <c r="D434" s="296"/>
      <c r="E434" s="296"/>
      <c r="F434" s="296"/>
      <c r="G434" s="296"/>
      <c r="H434" s="687"/>
      <c r="I434" s="296"/>
      <c r="J434" s="296"/>
      <c r="K434" s="296"/>
      <c r="L434" s="296"/>
      <c r="M434" s="296"/>
      <c r="N434" s="296"/>
      <c r="O434" s="296"/>
      <c r="P434" s="296"/>
      <c r="Q434" s="296"/>
      <c r="R434" s="296"/>
      <c r="S434" s="296"/>
      <c r="T434" s="296"/>
      <c r="U434" s="296"/>
      <c r="V434" s="296"/>
      <c r="W434" s="296"/>
      <c r="X434" s="296"/>
      <c r="Y434" s="296"/>
      <c r="Z434" s="296"/>
    </row>
    <row r="435" spans="1:26" ht="15.75" customHeight="1" x14ac:dyDescent="0.25">
      <c r="A435" s="296"/>
      <c r="B435" s="296"/>
      <c r="C435" s="296"/>
      <c r="D435" s="296"/>
      <c r="E435" s="296"/>
      <c r="F435" s="296"/>
      <c r="G435" s="296"/>
      <c r="H435" s="687"/>
      <c r="I435" s="296"/>
      <c r="J435" s="296"/>
      <c r="K435" s="296"/>
      <c r="L435" s="296"/>
      <c r="M435" s="296"/>
      <c r="N435" s="296"/>
      <c r="O435" s="296"/>
      <c r="P435" s="296"/>
      <c r="Q435" s="296"/>
      <c r="R435" s="296"/>
      <c r="S435" s="296"/>
      <c r="T435" s="296"/>
      <c r="U435" s="296"/>
      <c r="V435" s="296"/>
      <c r="W435" s="296"/>
      <c r="X435" s="296"/>
      <c r="Y435" s="296"/>
      <c r="Z435" s="296"/>
    </row>
    <row r="436" spans="1:26" ht="15.75" customHeight="1" x14ac:dyDescent="0.25">
      <c r="A436" s="296"/>
      <c r="B436" s="296"/>
      <c r="C436" s="296"/>
      <c r="D436" s="296"/>
      <c r="E436" s="296"/>
      <c r="F436" s="296"/>
      <c r="G436" s="296"/>
      <c r="H436" s="687"/>
      <c r="I436" s="296"/>
      <c r="J436" s="296"/>
      <c r="K436" s="296"/>
      <c r="L436" s="296"/>
      <c r="M436" s="296"/>
      <c r="N436" s="296"/>
      <c r="O436" s="296"/>
      <c r="P436" s="296"/>
      <c r="Q436" s="296"/>
      <c r="R436" s="296"/>
      <c r="S436" s="296"/>
      <c r="T436" s="296"/>
      <c r="U436" s="296"/>
      <c r="V436" s="296"/>
      <c r="W436" s="296"/>
      <c r="X436" s="296"/>
      <c r="Y436" s="296"/>
      <c r="Z436" s="296"/>
    </row>
    <row r="437" spans="1:26" ht="15.75" customHeight="1" x14ac:dyDescent="0.25">
      <c r="A437" s="296"/>
      <c r="B437" s="296"/>
      <c r="C437" s="296"/>
      <c r="D437" s="296"/>
      <c r="E437" s="296"/>
      <c r="F437" s="296"/>
      <c r="G437" s="296"/>
      <c r="H437" s="687"/>
      <c r="I437" s="296"/>
      <c r="J437" s="296"/>
      <c r="K437" s="296"/>
      <c r="L437" s="296"/>
      <c r="M437" s="296"/>
      <c r="N437" s="296"/>
      <c r="O437" s="296"/>
      <c r="P437" s="296"/>
      <c r="Q437" s="296"/>
      <c r="R437" s="296"/>
      <c r="S437" s="296"/>
      <c r="T437" s="296"/>
      <c r="U437" s="296"/>
      <c r="V437" s="296"/>
      <c r="W437" s="296"/>
      <c r="X437" s="296"/>
      <c r="Y437" s="296"/>
      <c r="Z437" s="296"/>
    </row>
    <row r="438" spans="1:26" ht="15.75" customHeight="1" x14ac:dyDescent="0.25">
      <c r="A438" s="296"/>
      <c r="B438" s="296"/>
      <c r="C438" s="296"/>
      <c r="D438" s="296"/>
      <c r="E438" s="296"/>
      <c r="F438" s="296"/>
      <c r="G438" s="296"/>
      <c r="H438" s="687"/>
      <c r="I438" s="296"/>
      <c r="J438" s="296"/>
      <c r="K438" s="296"/>
      <c r="L438" s="296"/>
      <c r="M438" s="296"/>
      <c r="N438" s="296"/>
      <c r="O438" s="296"/>
      <c r="P438" s="296"/>
      <c r="Q438" s="296"/>
      <c r="R438" s="296"/>
      <c r="S438" s="296"/>
      <c r="T438" s="296"/>
      <c r="U438" s="296"/>
      <c r="V438" s="296"/>
      <c r="W438" s="296"/>
      <c r="X438" s="296"/>
      <c r="Y438" s="296"/>
      <c r="Z438" s="296"/>
    </row>
    <row r="439" spans="1:26" ht="15.75" customHeight="1" x14ac:dyDescent="0.25">
      <c r="A439" s="296"/>
      <c r="B439" s="296"/>
      <c r="C439" s="296"/>
      <c r="D439" s="296"/>
      <c r="E439" s="296"/>
      <c r="F439" s="296"/>
      <c r="G439" s="296"/>
      <c r="H439" s="687"/>
      <c r="I439" s="296"/>
      <c r="J439" s="296"/>
      <c r="K439" s="296"/>
      <c r="L439" s="296"/>
      <c r="M439" s="296"/>
      <c r="N439" s="296"/>
      <c r="O439" s="296"/>
      <c r="P439" s="296"/>
      <c r="Q439" s="296"/>
      <c r="R439" s="296"/>
      <c r="S439" s="296"/>
      <c r="T439" s="296"/>
      <c r="U439" s="296"/>
      <c r="V439" s="296"/>
      <c r="W439" s="296"/>
      <c r="X439" s="296"/>
      <c r="Y439" s="296"/>
      <c r="Z439" s="296"/>
    </row>
    <row r="440" spans="1:26" ht="15.75" customHeight="1" x14ac:dyDescent="0.25">
      <c r="A440" s="296"/>
      <c r="B440" s="296"/>
      <c r="C440" s="296"/>
      <c r="D440" s="296"/>
      <c r="E440" s="296"/>
      <c r="F440" s="296"/>
      <c r="G440" s="296"/>
      <c r="H440" s="687"/>
      <c r="I440" s="296"/>
      <c r="J440" s="296"/>
      <c r="K440" s="296"/>
      <c r="L440" s="296"/>
      <c r="M440" s="296"/>
      <c r="N440" s="296"/>
      <c r="O440" s="296"/>
      <c r="P440" s="296"/>
      <c r="Q440" s="296"/>
      <c r="R440" s="296"/>
      <c r="S440" s="296"/>
      <c r="T440" s="296"/>
      <c r="U440" s="296"/>
      <c r="V440" s="296"/>
      <c r="W440" s="296"/>
      <c r="X440" s="296"/>
      <c r="Y440" s="296"/>
      <c r="Z440" s="296"/>
    </row>
    <row r="441" spans="1:26" ht="15.75" customHeight="1" x14ac:dyDescent="0.25">
      <c r="A441" s="296"/>
      <c r="B441" s="296"/>
      <c r="C441" s="296"/>
      <c r="D441" s="296"/>
      <c r="E441" s="296"/>
      <c r="F441" s="296"/>
      <c r="G441" s="296"/>
      <c r="H441" s="687"/>
      <c r="I441" s="296"/>
      <c r="J441" s="296"/>
      <c r="K441" s="296"/>
      <c r="L441" s="296"/>
      <c r="M441" s="296"/>
      <c r="N441" s="296"/>
      <c r="O441" s="296"/>
      <c r="P441" s="296"/>
      <c r="Q441" s="296"/>
      <c r="R441" s="296"/>
      <c r="S441" s="296"/>
      <c r="T441" s="296"/>
      <c r="U441" s="296"/>
      <c r="V441" s="296"/>
      <c r="W441" s="296"/>
      <c r="X441" s="296"/>
      <c r="Y441" s="296"/>
      <c r="Z441" s="296"/>
    </row>
    <row r="442" spans="1:26" ht="15.75" customHeight="1" x14ac:dyDescent="0.25">
      <c r="A442" s="296"/>
      <c r="B442" s="296"/>
      <c r="C442" s="296"/>
      <c r="D442" s="296"/>
      <c r="E442" s="296"/>
      <c r="F442" s="296"/>
      <c r="G442" s="296"/>
      <c r="H442" s="687"/>
      <c r="I442" s="296"/>
      <c r="J442" s="296"/>
      <c r="K442" s="296"/>
      <c r="L442" s="296"/>
      <c r="M442" s="296"/>
      <c r="N442" s="296"/>
      <c r="O442" s="296"/>
      <c r="P442" s="296"/>
      <c r="Q442" s="296"/>
      <c r="R442" s="296"/>
      <c r="S442" s="296"/>
      <c r="T442" s="296"/>
      <c r="U442" s="296"/>
      <c r="V442" s="296"/>
      <c r="W442" s="296"/>
      <c r="X442" s="296"/>
      <c r="Y442" s="296"/>
      <c r="Z442" s="296"/>
    </row>
    <row r="443" spans="1:26" ht="15.75" customHeight="1" x14ac:dyDescent="0.25">
      <c r="A443" s="296"/>
      <c r="B443" s="296"/>
      <c r="C443" s="296"/>
      <c r="D443" s="296"/>
      <c r="E443" s="296"/>
      <c r="F443" s="296"/>
      <c r="G443" s="296"/>
      <c r="H443" s="687"/>
      <c r="I443" s="296"/>
      <c r="J443" s="296"/>
      <c r="K443" s="296"/>
      <c r="L443" s="296"/>
      <c r="M443" s="296"/>
      <c r="N443" s="296"/>
      <c r="O443" s="296"/>
      <c r="P443" s="296"/>
      <c r="Q443" s="296"/>
      <c r="R443" s="296"/>
      <c r="S443" s="296"/>
      <c r="T443" s="296"/>
      <c r="U443" s="296"/>
      <c r="V443" s="296"/>
      <c r="W443" s="296"/>
      <c r="X443" s="296"/>
      <c r="Y443" s="296"/>
      <c r="Z443" s="296"/>
    </row>
    <row r="444" spans="1:26" ht="15.75" customHeight="1" x14ac:dyDescent="0.25">
      <c r="A444" s="296"/>
      <c r="B444" s="296"/>
      <c r="C444" s="296"/>
      <c r="D444" s="296"/>
      <c r="E444" s="296"/>
      <c r="F444" s="296"/>
      <c r="G444" s="296"/>
      <c r="H444" s="687"/>
      <c r="I444" s="296"/>
      <c r="J444" s="296"/>
      <c r="K444" s="296"/>
      <c r="L444" s="296"/>
      <c r="M444" s="296"/>
      <c r="N444" s="296"/>
      <c r="O444" s="296"/>
      <c r="P444" s="296"/>
      <c r="Q444" s="296"/>
      <c r="R444" s="296"/>
      <c r="S444" s="296"/>
      <c r="T444" s="296"/>
      <c r="U444" s="296"/>
      <c r="V444" s="296"/>
      <c r="W444" s="296"/>
      <c r="X444" s="296"/>
      <c r="Y444" s="296"/>
      <c r="Z444" s="296"/>
    </row>
    <row r="445" spans="1:26" ht="15.75" customHeight="1" x14ac:dyDescent="0.25">
      <c r="A445" s="296"/>
      <c r="B445" s="296"/>
      <c r="C445" s="296"/>
      <c r="D445" s="296"/>
      <c r="E445" s="296"/>
      <c r="F445" s="296"/>
      <c r="G445" s="296"/>
      <c r="H445" s="687"/>
      <c r="I445" s="296"/>
      <c r="J445" s="296"/>
      <c r="K445" s="296"/>
      <c r="L445" s="296"/>
      <c r="M445" s="296"/>
      <c r="N445" s="296"/>
      <c r="O445" s="296"/>
      <c r="P445" s="296"/>
      <c r="Q445" s="296"/>
      <c r="R445" s="296"/>
      <c r="S445" s="296"/>
      <c r="T445" s="296"/>
      <c r="U445" s="296"/>
      <c r="V445" s="296"/>
      <c r="W445" s="296"/>
      <c r="X445" s="296"/>
      <c r="Y445" s="296"/>
      <c r="Z445" s="296"/>
    </row>
    <row r="446" spans="1:26" ht="15.75" customHeight="1" x14ac:dyDescent="0.25">
      <c r="A446" s="296"/>
      <c r="B446" s="296"/>
      <c r="C446" s="296"/>
      <c r="D446" s="296"/>
      <c r="E446" s="296"/>
      <c r="F446" s="296"/>
      <c r="G446" s="296"/>
      <c r="H446" s="687"/>
      <c r="I446" s="296"/>
      <c r="J446" s="296"/>
      <c r="K446" s="296"/>
      <c r="L446" s="296"/>
      <c r="M446" s="296"/>
      <c r="N446" s="296"/>
      <c r="O446" s="296"/>
      <c r="P446" s="296"/>
      <c r="Q446" s="296"/>
      <c r="R446" s="296"/>
      <c r="S446" s="296"/>
      <c r="T446" s="296"/>
      <c r="U446" s="296"/>
      <c r="V446" s="296"/>
      <c r="W446" s="296"/>
      <c r="X446" s="296"/>
      <c r="Y446" s="296"/>
      <c r="Z446" s="296"/>
    </row>
    <row r="447" spans="1:26" ht="15.75" customHeight="1" x14ac:dyDescent="0.25">
      <c r="A447" s="296"/>
      <c r="B447" s="296"/>
      <c r="C447" s="296"/>
      <c r="D447" s="296"/>
      <c r="E447" s="296"/>
      <c r="F447" s="296"/>
      <c r="G447" s="296"/>
      <c r="H447" s="687"/>
      <c r="I447" s="296"/>
      <c r="J447" s="296"/>
      <c r="K447" s="296"/>
      <c r="L447" s="296"/>
      <c r="M447" s="296"/>
      <c r="N447" s="296"/>
      <c r="O447" s="296"/>
      <c r="P447" s="296"/>
      <c r="Q447" s="296"/>
      <c r="R447" s="296"/>
      <c r="S447" s="296"/>
      <c r="T447" s="296"/>
      <c r="U447" s="296"/>
      <c r="V447" s="296"/>
      <c r="W447" s="296"/>
      <c r="X447" s="296"/>
      <c r="Y447" s="296"/>
      <c r="Z447" s="296"/>
    </row>
    <row r="448" spans="1:26" ht="15.75" customHeight="1" x14ac:dyDescent="0.25">
      <c r="A448" s="296"/>
      <c r="B448" s="296"/>
      <c r="C448" s="296"/>
      <c r="D448" s="296"/>
      <c r="E448" s="296"/>
      <c r="F448" s="296"/>
      <c r="G448" s="296"/>
      <c r="H448" s="687"/>
      <c r="I448" s="296"/>
      <c r="J448" s="296"/>
      <c r="K448" s="296"/>
      <c r="L448" s="296"/>
      <c r="M448" s="296"/>
      <c r="N448" s="296"/>
      <c r="O448" s="296"/>
      <c r="P448" s="296"/>
      <c r="Q448" s="296"/>
      <c r="R448" s="296"/>
      <c r="S448" s="296"/>
      <c r="T448" s="296"/>
      <c r="U448" s="296"/>
      <c r="V448" s="296"/>
      <c r="W448" s="296"/>
      <c r="X448" s="296"/>
      <c r="Y448" s="296"/>
      <c r="Z448" s="296"/>
    </row>
    <row r="449" spans="1:26" ht="15.75" customHeight="1" x14ac:dyDescent="0.25">
      <c r="A449" s="296"/>
      <c r="B449" s="296"/>
      <c r="C449" s="296"/>
      <c r="D449" s="296"/>
      <c r="E449" s="296"/>
      <c r="F449" s="296"/>
      <c r="G449" s="296"/>
      <c r="H449" s="687"/>
      <c r="I449" s="296"/>
      <c r="J449" s="296"/>
      <c r="K449" s="296"/>
      <c r="L449" s="296"/>
      <c r="M449" s="296"/>
      <c r="N449" s="296"/>
      <c r="O449" s="296"/>
      <c r="P449" s="296"/>
      <c r="Q449" s="296"/>
      <c r="R449" s="296"/>
      <c r="S449" s="296"/>
      <c r="T449" s="296"/>
      <c r="U449" s="296"/>
      <c r="V449" s="296"/>
      <c r="W449" s="296"/>
      <c r="X449" s="296"/>
      <c r="Y449" s="296"/>
      <c r="Z449" s="296"/>
    </row>
    <row r="450" spans="1:26" ht="15.75" customHeight="1" x14ac:dyDescent="0.25">
      <c r="A450" s="296"/>
      <c r="B450" s="296"/>
      <c r="C450" s="296"/>
      <c r="D450" s="296"/>
      <c r="E450" s="296"/>
      <c r="F450" s="296"/>
      <c r="G450" s="296"/>
      <c r="H450" s="687"/>
      <c r="I450" s="296"/>
      <c r="J450" s="296"/>
      <c r="K450" s="296"/>
      <c r="L450" s="296"/>
      <c r="M450" s="296"/>
      <c r="N450" s="296"/>
      <c r="O450" s="296"/>
      <c r="P450" s="296"/>
      <c r="Q450" s="296"/>
      <c r="R450" s="296"/>
      <c r="S450" s="296"/>
      <c r="T450" s="296"/>
      <c r="U450" s="296"/>
      <c r="V450" s="296"/>
      <c r="W450" s="296"/>
      <c r="X450" s="296"/>
      <c r="Y450" s="296"/>
      <c r="Z450" s="296"/>
    </row>
    <row r="451" spans="1:26" ht="15.75" customHeight="1" x14ac:dyDescent="0.25">
      <c r="A451" s="296"/>
      <c r="B451" s="296"/>
      <c r="C451" s="296"/>
      <c r="D451" s="296"/>
      <c r="E451" s="296"/>
      <c r="F451" s="296"/>
      <c r="G451" s="296"/>
      <c r="H451" s="687"/>
      <c r="I451" s="296"/>
      <c r="J451" s="296"/>
      <c r="K451" s="296"/>
      <c r="L451" s="296"/>
      <c r="M451" s="296"/>
      <c r="N451" s="296"/>
      <c r="O451" s="296"/>
      <c r="P451" s="296"/>
      <c r="Q451" s="296"/>
      <c r="R451" s="296"/>
      <c r="S451" s="296"/>
      <c r="T451" s="296"/>
      <c r="U451" s="296"/>
      <c r="V451" s="296"/>
      <c r="W451" s="296"/>
      <c r="X451" s="296"/>
      <c r="Y451" s="296"/>
      <c r="Z451" s="296"/>
    </row>
    <row r="452" spans="1:26" ht="15.75" customHeight="1" x14ac:dyDescent="0.25">
      <c r="A452" s="296"/>
      <c r="B452" s="296"/>
      <c r="C452" s="296"/>
      <c r="D452" s="296"/>
      <c r="E452" s="296"/>
      <c r="F452" s="296"/>
      <c r="G452" s="296"/>
      <c r="H452" s="687"/>
      <c r="I452" s="296"/>
      <c r="J452" s="296"/>
      <c r="K452" s="296"/>
      <c r="L452" s="296"/>
      <c r="M452" s="296"/>
      <c r="N452" s="296"/>
      <c r="O452" s="296"/>
      <c r="P452" s="296"/>
      <c r="Q452" s="296"/>
      <c r="R452" s="296"/>
      <c r="S452" s="296"/>
      <c r="T452" s="296"/>
      <c r="U452" s="296"/>
      <c r="V452" s="296"/>
      <c r="W452" s="296"/>
      <c r="X452" s="296"/>
      <c r="Y452" s="296"/>
      <c r="Z452" s="296"/>
    </row>
    <row r="453" spans="1:26" ht="15.75" customHeight="1" x14ac:dyDescent="0.25">
      <c r="A453" s="296"/>
      <c r="B453" s="296"/>
      <c r="C453" s="296"/>
      <c r="D453" s="296"/>
      <c r="E453" s="296"/>
      <c r="F453" s="296"/>
      <c r="G453" s="296"/>
      <c r="H453" s="687"/>
      <c r="I453" s="296"/>
      <c r="J453" s="296"/>
      <c r="K453" s="296"/>
      <c r="L453" s="296"/>
      <c r="M453" s="296"/>
      <c r="N453" s="296"/>
      <c r="O453" s="296"/>
      <c r="P453" s="296"/>
      <c r="Q453" s="296"/>
      <c r="R453" s="296"/>
      <c r="S453" s="296"/>
      <c r="T453" s="296"/>
      <c r="U453" s="296"/>
      <c r="V453" s="296"/>
      <c r="W453" s="296"/>
      <c r="X453" s="296"/>
      <c r="Y453" s="296"/>
      <c r="Z453" s="296"/>
    </row>
    <row r="454" spans="1:26" ht="15.75" customHeight="1" x14ac:dyDescent="0.25">
      <c r="A454" s="296"/>
      <c r="B454" s="296"/>
      <c r="C454" s="296"/>
      <c r="D454" s="296"/>
      <c r="E454" s="296"/>
      <c r="F454" s="296"/>
      <c r="G454" s="296"/>
      <c r="H454" s="687"/>
      <c r="I454" s="296"/>
      <c r="J454" s="296"/>
      <c r="K454" s="296"/>
      <c r="L454" s="296"/>
      <c r="M454" s="296"/>
      <c r="N454" s="296"/>
      <c r="O454" s="296"/>
      <c r="P454" s="296"/>
      <c r="Q454" s="296"/>
      <c r="R454" s="296"/>
      <c r="S454" s="296"/>
      <c r="T454" s="296"/>
      <c r="U454" s="296"/>
      <c r="V454" s="296"/>
      <c r="W454" s="296"/>
      <c r="X454" s="296"/>
      <c r="Y454" s="296"/>
      <c r="Z454" s="296"/>
    </row>
    <row r="455" spans="1:26" ht="15.75" customHeight="1" x14ac:dyDescent="0.25">
      <c r="A455" s="296"/>
      <c r="B455" s="296"/>
      <c r="C455" s="296"/>
      <c r="D455" s="296"/>
      <c r="E455" s="296"/>
      <c r="F455" s="296"/>
      <c r="G455" s="296"/>
      <c r="H455" s="687"/>
      <c r="I455" s="296"/>
      <c r="J455" s="296"/>
      <c r="K455" s="296"/>
      <c r="L455" s="296"/>
      <c r="M455" s="296"/>
      <c r="N455" s="296"/>
      <c r="O455" s="296"/>
      <c r="P455" s="296"/>
      <c r="Q455" s="296"/>
      <c r="R455" s="296"/>
      <c r="S455" s="296"/>
      <c r="T455" s="296"/>
      <c r="U455" s="296"/>
      <c r="V455" s="296"/>
      <c r="W455" s="296"/>
      <c r="X455" s="296"/>
      <c r="Y455" s="296"/>
      <c r="Z455" s="296"/>
    </row>
    <row r="456" spans="1:26" ht="15.75" customHeight="1" x14ac:dyDescent="0.25">
      <c r="A456" s="296"/>
      <c r="B456" s="296"/>
      <c r="C456" s="296"/>
      <c r="D456" s="296"/>
      <c r="E456" s="296"/>
      <c r="F456" s="296"/>
      <c r="G456" s="296"/>
      <c r="H456" s="687"/>
      <c r="I456" s="296"/>
      <c r="J456" s="296"/>
      <c r="K456" s="296"/>
      <c r="L456" s="296"/>
      <c r="M456" s="296"/>
      <c r="N456" s="296"/>
      <c r="O456" s="296"/>
      <c r="P456" s="296"/>
      <c r="Q456" s="296"/>
      <c r="R456" s="296"/>
      <c r="S456" s="296"/>
      <c r="T456" s="296"/>
      <c r="U456" s="296"/>
      <c r="V456" s="296"/>
      <c r="W456" s="296"/>
      <c r="X456" s="296"/>
      <c r="Y456" s="296"/>
      <c r="Z456" s="296"/>
    </row>
    <row r="457" spans="1:26" ht="15.75" customHeight="1" x14ac:dyDescent="0.25">
      <c r="A457" s="296"/>
      <c r="B457" s="296"/>
      <c r="C457" s="296"/>
      <c r="D457" s="296"/>
      <c r="E457" s="296"/>
      <c r="F457" s="296"/>
      <c r="G457" s="296"/>
      <c r="H457" s="687"/>
      <c r="I457" s="296"/>
      <c r="J457" s="296"/>
      <c r="K457" s="296"/>
      <c r="L457" s="296"/>
      <c r="M457" s="296"/>
      <c r="N457" s="296"/>
      <c r="O457" s="296"/>
      <c r="P457" s="296"/>
      <c r="Q457" s="296"/>
      <c r="R457" s="296"/>
      <c r="S457" s="296"/>
      <c r="T457" s="296"/>
      <c r="U457" s="296"/>
      <c r="V457" s="296"/>
      <c r="W457" s="296"/>
      <c r="X457" s="296"/>
      <c r="Y457" s="296"/>
      <c r="Z457" s="296"/>
    </row>
    <row r="458" spans="1:26" ht="15.75" customHeight="1" x14ac:dyDescent="0.25">
      <c r="A458" s="296"/>
      <c r="B458" s="296"/>
      <c r="C458" s="296"/>
      <c r="D458" s="296"/>
      <c r="E458" s="296"/>
      <c r="F458" s="296"/>
      <c r="G458" s="296"/>
      <c r="H458" s="687"/>
      <c r="I458" s="296"/>
      <c r="J458" s="296"/>
      <c r="K458" s="296"/>
      <c r="L458" s="296"/>
      <c r="M458" s="296"/>
      <c r="N458" s="296"/>
      <c r="O458" s="296"/>
      <c r="P458" s="296"/>
      <c r="Q458" s="296"/>
      <c r="R458" s="296"/>
      <c r="S458" s="296"/>
      <c r="T458" s="296"/>
      <c r="U458" s="296"/>
      <c r="V458" s="296"/>
      <c r="W458" s="296"/>
      <c r="X458" s="296"/>
      <c r="Y458" s="296"/>
      <c r="Z458" s="296"/>
    </row>
    <row r="459" spans="1:26" ht="15.75" customHeight="1" x14ac:dyDescent="0.25">
      <c r="A459" s="296"/>
      <c r="B459" s="296"/>
      <c r="C459" s="296"/>
      <c r="D459" s="296"/>
      <c r="E459" s="296"/>
      <c r="F459" s="296"/>
      <c r="G459" s="296"/>
      <c r="H459" s="687"/>
      <c r="I459" s="296"/>
      <c r="J459" s="296"/>
      <c r="K459" s="296"/>
      <c r="L459" s="296"/>
      <c r="M459" s="296"/>
      <c r="N459" s="296"/>
      <c r="O459" s="296"/>
      <c r="P459" s="296"/>
      <c r="Q459" s="296"/>
      <c r="R459" s="296"/>
      <c r="S459" s="296"/>
      <c r="T459" s="296"/>
      <c r="U459" s="296"/>
      <c r="V459" s="296"/>
      <c r="W459" s="296"/>
      <c r="X459" s="296"/>
      <c r="Y459" s="296"/>
      <c r="Z459" s="296"/>
    </row>
    <row r="460" spans="1:26" ht="15.75" customHeight="1" x14ac:dyDescent="0.25">
      <c r="A460" s="296"/>
      <c r="B460" s="296"/>
      <c r="C460" s="296"/>
      <c r="D460" s="296"/>
      <c r="E460" s="296"/>
      <c r="F460" s="296"/>
      <c r="G460" s="296"/>
      <c r="H460" s="687"/>
      <c r="I460" s="296"/>
      <c r="J460" s="296"/>
      <c r="K460" s="296"/>
      <c r="L460" s="296"/>
      <c r="M460" s="296"/>
      <c r="N460" s="296"/>
      <c r="O460" s="296"/>
      <c r="P460" s="296"/>
      <c r="Q460" s="296"/>
      <c r="R460" s="296"/>
      <c r="S460" s="296"/>
      <c r="T460" s="296"/>
      <c r="U460" s="296"/>
      <c r="V460" s="296"/>
      <c r="W460" s="296"/>
      <c r="X460" s="296"/>
      <c r="Y460" s="296"/>
      <c r="Z460" s="296"/>
    </row>
    <row r="461" spans="1:26" ht="15.75" customHeight="1" x14ac:dyDescent="0.25">
      <c r="A461" s="296"/>
      <c r="B461" s="296"/>
      <c r="C461" s="296"/>
      <c r="D461" s="296"/>
      <c r="E461" s="296"/>
      <c r="F461" s="296"/>
      <c r="G461" s="296"/>
      <c r="H461" s="687"/>
      <c r="I461" s="296"/>
      <c r="J461" s="296"/>
      <c r="K461" s="296"/>
      <c r="L461" s="296"/>
      <c r="M461" s="296"/>
      <c r="N461" s="296"/>
      <c r="O461" s="296"/>
      <c r="P461" s="296"/>
      <c r="Q461" s="296"/>
      <c r="R461" s="296"/>
      <c r="S461" s="296"/>
      <c r="T461" s="296"/>
      <c r="U461" s="296"/>
      <c r="V461" s="296"/>
      <c r="W461" s="296"/>
      <c r="X461" s="296"/>
      <c r="Y461" s="296"/>
      <c r="Z461" s="296"/>
    </row>
    <row r="462" spans="1:26" ht="15.75" customHeight="1" x14ac:dyDescent="0.25">
      <c r="A462" s="296"/>
      <c r="B462" s="296"/>
      <c r="C462" s="296"/>
      <c r="D462" s="296"/>
      <c r="E462" s="296"/>
      <c r="F462" s="296"/>
      <c r="G462" s="296"/>
      <c r="H462" s="687"/>
      <c r="I462" s="296"/>
      <c r="J462" s="296"/>
      <c r="K462" s="296"/>
      <c r="L462" s="296"/>
      <c r="M462" s="296"/>
      <c r="N462" s="296"/>
      <c r="O462" s="296"/>
      <c r="P462" s="296"/>
      <c r="Q462" s="296"/>
      <c r="R462" s="296"/>
      <c r="S462" s="296"/>
      <c r="T462" s="296"/>
      <c r="U462" s="296"/>
      <c r="V462" s="296"/>
      <c r="W462" s="296"/>
      <c r="X462" s="296"/>
      <c r="Y462" s="296"/>
      <c r="Z462" s="296"/>
    </row>
    <row r="463" spans="1:26" ht="15.75" customHeight="1" x14ac:dyDescent="0.25">
      <c r="A463" s="296"/>
      <c r="B463" s="296"/>
      <c r="C463" s="296"/>
      <c r="D463" s="296"/>
      <c r="E463" s="296"/>
      <c r="F463" s="296"/>
      <c r="G463" s="296"/>
      <c r="H463" s="687"/>
      <c r="I463" s="296"/>
      <c r="J463" s="296"/>
      <c r="K463" s="296"/>
      <c r="L463" s="296"/>
      <c r="M463" s="296"/>
      <c r="N463" s="296"/>
      <c r="O463" s="296"/>
      <c r="P463" s="296"/>
      <c r="Q463" s="296"/>
      <c r="R463" s="296"/>
      <c r="S463" s="296"/>
      <c r="T463" s="296"/>
      <c r="U463" s="296"/>
      <c r="V463" s="296"/>
      <c r="W463" s="296"/>
      <c r="X463" s="296"/>
      <c r="Y463" s="296"/>
      <c r="Z463" s="296"/>
    </row>
    <row r="464" spans="1:26" ht="15.75" customHeight="1" x14ac:dyDescent="0.25">
      <c r="A464" s="296"/>
      <c r="B464" s="296"/>
      <c r="C464" s="296"/>
      <c r="D464" s="296"/>
      <c r="E464" s="296"/>
      <c r="F464" s="296"/>
      <c r="G464" s="296"/>
      <c r="H464" s="687"/>
      <c r="I464" s="296"/>
      <c r="J464" s="296"/>
      <c r="K464" s="296"/>
      <c r="L464" s="296"/>
      <c r="M464" s="296"/>
      <c r="N464" s="296"/>
      <c r="O464" s="296"/>
      <c r="P464" s="296"/>
      <c r="Q464" s="296"/>
      <c r="R464" s="296"/>
      <c r="S464" s="296"/>
      <c r="T464" s="296"/>
      <c r="U464" s="296"/>
      <c r="V464" s="296"/>
      <c r="W464" s="296"/>
      <c r="X464" s="296"/>
      <c r="Y464" s="296"/>
      <c r="Z464" s="296"/>
    </row>
    <row r="465" spans="1:26" ht="15.75" customHeight="1" x14ac:dyDescent="0.25">
      <c r="A465" s="296"/>
      <c r="B465" s="296"/>
      <c r="C465" s="296"/>
      <c r="D465" s="296"/>
      <c r="E465" s="296"/>
      <c r="F465" s="296"/>
      <c r="G465" s="296"/>
      <c r="H465" s="687"/>
      <c r="I465" s="296"/>
      <c r="J465" s="296"/>
      <c r="K465" s="296"/>
      <c r="L465" s="296"/>
      <c r="M465" s="296"/>
      <c r="N465" s="296"/>
      <c r="O465" s="296"/>
      <c r="P465" s="296"/>
      <c r="Q465" s="296"/>
      <c r="R465" s="296"/>
      <c r="S465" s="296"/>
      <c r="T465" s="296"/>
      <c r="U465" s="296"/>
      <c r="V465" s="296"/>
      <c r="W465" s="296"/>
      <c r="X465" s="296"/>
      <c r="Y465" s="296"/>
      <c r="Z465" s="296"/>
    </row>
    <row r="466" spans="1:26" ht="15.75" customHeight="1" x14ac:dyDescent="0.25">
      <c r="A466" s="296"/>
      <c r="B466" s="296"/>
      <c r="C466" s="296"/>
      <c r="D466" s="296"/>
      <c r="E466" s="296"/>
      <c r="F466" s="296"/>
      <c r="G466" s="296"/>
      <c r="H466" s="687"/>
      <c r="I466" s="296"/>
      <c r="J466" s="296"/>
      <c r="K466" s="296"/>
      <c r="L466" s="296"/>
      <c r="M466" s="296"/>
      <c r="N466" s="296"/>
      <c r="O466" s="296"/>
      <c r="P466" s="296"/>
      <c r="Q466" s="296"/>
      <c r="R466" s="296"/>
      <c r="S466" s="296"/>
      <c r="T466" s="296"/>
      <c r="U466" s="296"/>
      <c r="V466" s="296"/>
      <c r="W466" s="296"/>
      <c r="X466" s="296"/>
      <c r="Y466" s="296"/>
      <c r="Z466" s="296"/>
    </row>
    <row r="467" spans="1:26" ht="15.75" customHeight="1" x14ac:dyDescent="0.25">
      <c r="A467" s="296"/>
      <c r="B467" s="296"/>
      <c r="C467" s="296"/>
      <c r="D467" s="296"/>
      <c r="E467" s="296"/>
      <c r="F467" s="296"/>
      <c r="G467" s="296"/>
      <c r="H467" s="687"/>
      <c r="I467" s="296"/>
      <c r="J467" s="296"/>
      <c r="K467" s="296"/>
      <c r="L467" s="296"/>
      <c r="M467" s="296"/>
      <c r="N467" s="296"/>
      <c r="O467" s="296"/>
      <c r="P467" s="296"/>
      <c r="Q467" s="296"/>
      <c r="R467" s="296"/>
      <c r="S467" s="296"/>
      <c r="T467" s="296"/>
      <c r="U467" s="296"/>
      <c r="V467" s="296"/>
      <c r="W467" s="296"/>
      <c r="X467" s="296"/>
      <c r="Y467" s="296"/>
      <c r="Z467" s="296"/>
    </row>
    <row r="468" spans="1:26" ht="15.75" customHeight="1" x14ac:dyDescent="0.25">
      <c r="A468" s="296"/>
      <c r="B468" s="296"/>
      <c r="C468" s="296"/>
      <c r="D468" s="296"/>
      <c r="E468" s="296"/>
      <c r="F468" s="296"/>
      <c r="G468" s="296"/>
      <c r="H468" s="687"/>
      <c r="I468" s="296"/>
      <c r="J468" s="296"/>
      <c r="K468" s="296"/>
      <c r="L468" s="296"/>
      <c r="M468" s="296"/>
      <c r="N468" s="296"/>
      <c r="O468" s="296"/>
      <c r="P468" s="296"/>
      <c r="Q468" s="296"/>
      <c r="R468" s="296"/>
      <c r="S468" s="296"/>
      <c r="T468" s="296"/>
      <c r="U468" s="296"/>
      <c r="V468" s="296"/>
      <c r="W468" s="296"/>
      <c r="X468" s="296"/>
      <c r="Y468" s="296"/>
      <c r="Z468" s="296"/>
    </row>
    <row r="469" spans="1:26" ht="15.75" customHeight="1" x14ac:dyDescent="0.25">
      <c r="A469" s="296"/>
      <c r="B469" s="296"/>
      <c r="C469" s="296"/>
      <c r="D469" s="296"/>
      <c r="E469" s="296"/>
      <c r="F469" s="296"/>
      <c r="G469" s="296"/>
      <c r="H469" s="687"/>
      <c r="I469" s="296"/>
      <c r="J469" s="296"/>
      <c r="K469" s="296"/>
      <c r="L469" s="296"/>
      <c r="M469" s="296"/>
      <c r="N469" s="296"/>
      <c r="O469" s="296"/>
      <c r="P469" s="296"/>
      <c r="Q469" s="296"/>
      <c r="R469" s="296"/>
      <c r="S469" s="296"/>
      <c r="T469" s="296"/>
      <c r="U469" s="296"/>
      <c r="V469" s="296"/>
      <c r="W469" s="296"/>
      <c r="X469" s="296"/>
      <c r="Y469" s="296"/>
      <c r="Z469" s="296"/>
    </row>
    <row r="470" spans="1:26" ht="15.75" customHeight="1" x14ac:dyDescent="0.25">
      <c r="A470" s="296"/>
      <c r="B470" s="296"/>
      <c r="C470" s="296"/>
      <c r="D470" s="296"/>
      <c r="E470" s="296"/>
      <c r="F470" s="296"/>
      <c r="G470" s="296"/>
      <c r="H470" s="687"/>
      <c r="I470" s="296"/>
      <c r="J470" s="296"/>
      <c r="K470" s="296"/>
      <c r="L470" s="296"/>
      <c r="M470" s="296"/>
      <c r="N470" s="296"/>
      <c r="O470" s="296"/>
      <c r="P470" s="296"/>
      <c r="Q470" s="296"/>
      <c r="R470" s="296"/>
      <c r="S470" s="296"/>
      <c r="T470" s="296"/>
      <c r="U470" s="296"/>
      <c r="V470" s="296"/>
      <c r="W470" s="296"/>
      <c r="X470" s="296"/>
      <c r="Y470" s="296"/>
      <c r="Z470" s="296"/>
    </row>
    <row r="471" spans="1:26" ht="15.75" customHeight="1" x14ac:dyDescent="0.25">
      <c r="A471" s="296"/>
      <c r="B471" s="296"/>
      <c r="C471" s="296"/>
      <c r="D471" s="296"/>
      <c r="E471" s="296"/>
      <c r="F471" s="296"/>
      <c r="G471" s="296"/>
      <c r="H471" s="687"/>
      <c r="I471" s="296"/>
      <c r="J471" s="296"/>
      <c r="K471" s="296"/>
      <c r="L471" s="296"/>
      <c r="M471" s="296"/>
      <c r="N471" s="296"/>
      <c r="O471" s="296"/>
      <c r="P471" s="296"/>
      <c r="Q471" s="296"/>
      <c r="R471" s="296"/>
      <c r="S471" s="296"/>
      <c r="T471" s="296"/>
      <c r="U471" s="296"/>
      <c r="V471" s="296"/>
      <c r="W471" s="296"/>
      <c r="X471" s="296"/>
      <c r="Y471" s="296"/>
      <c r="Z471" s="296"/>
    </row>
    <row r="472" spans="1:26" ht="15.75" customHeight="1" x14ac:dyDescent="0.25">
      <c r="A472" s="296"/>
      <c r="B472" s="296"/>
      <c r="C472" s="296"/>
      <c r="D472" s="296"/>
      <c r="E472" s="296"/>
      <c r="F472" s="296"/>
      <c r="G472" s="296"/>
      <c r="H472" s="687"/>
      <c r="I472" s="296"/>
      <c r="J472" s="296"/>
      <c r="K472" s="296"/>
      <c r="L472" s="296"/>
      <c r="M472" s="296"/>
      <c r="N472" s="296"/>
      <c r="O472" s="296"/>
      <c r="P472" s="296"/>
      <c r="Q472" s="296"/>
      <c r="R472" s="296"/>
      <c r="S472" s="296"/>
      <c r="T472" s="296"/>
      <c r="U472" s="296"/>
      <c r="V472" s="296"/>
      <c r="W472" s="296"/>
      <c r="X472" s="296"/>
      <c r="Y472" s="296"/>
      <c r="Z472" s="296"/>
    </row>
    <row r="473" spans="1:26" ht="15.75" customHeight="1" x14ac:dyDescent="0.25">
      <c r="A473" s="296"/>
      <c r="B473" s="296"/>
      <c r="C473" s="296"/>
      <c r="D473" s="296"/>
      <c r="E473" s="296"/>
      <c r="F473" s="296"/>
      <c r="G473" s="296"/>
      <c r="H473" s="687"/>
      <c r="I473" s="296"/>
      <c r="J473" s="296"/>
      <c r="K473" s="296"/>
      <c r="L473" s="296"/>
      <c r="M473" s="296"/>
      <c r="N473" s="296"/>
      <c r="O473" s="296"/>
      <c r="P473" s="296"/>
      <c r="Q473" s="296"/>
      <c r="R473" s="296"/>
      <c r="S473" s="296"/>
      <c r="T473" s="296"/>
      <c r="U473" s="296"/>
      <c r="V473" s="296"/>
      <c r="W473" s="296"/>
      <c r="X473" s="296"/>
      <c r="Y473" s="296"/>
      <c r="Z473" s="296"/>
    </row>
    <row r="474" spans="1:26" ht="15.75" customHeight="1" x14ac:dyDescent="0.25">
      <c r="A474" s="296"/>
      <c r="B474" s="296"/>
      <c r="C474" s="296"/>
      <c r="D474" s="296"/>
      <c r="E474" s="296"/>
      <c r="F474" s="296"/>
      <c r="G474" s="296"/>
      <c r="H474" s="687"/>
      <c r="I474" s="296"/>
      <c r="J474" s="296"/>
      <c r="K474" s="296"/>
      <c r="L474" s="296"/>
      <c r="M474" s="296"/>
      <c r="N474" s="296"/>
      <c r="O474" s="296"/>
      <c r="P474" s="296"/>
      <c r="Q474" s="296"/>
      <c r="R474" s="296"/>
      <c r="S474" s="296"/>
      <c r="T474" s="296"/>
      <c r="U474" s="296"/>
      <c r="V474" s="296"/>
      <c r="W474" s="296"/>
      <c r="X474" s="296"/>
      <c r="Y474" s="296"/>
      <c r="Z474" s="296"/>
    </row>
    <row r="475" spans="1:26" ht="15.75" customHeight="1" x14ac:dyDescent="0.25">
      <c r="A475" s="296"/>
      <c r="B475" s="296"/>
      <c r="C475" s="296"/>
      <c r="D475" s="296"/>
      <c r="E475" s="296"/>
      <c r="F475" s="296"/>
      <c r="G475" s="296"/>
      <c r="H475" s="687"/>
      <c r="I475" s="296"/>
      <c r="J475" s="296"/>
      <c r="K475" s="296"/>
      <c r="L475" s="296"/>
      <c r="M475" s="296"/>
      <c r="N475" s="296"/>
      <c r="O475" s="296"/>
      <c r="P475" s="296"/>
      <c r="Q475" s="296"/>
      <c r="R475" s="296"/>
      <c r="S475" s="296"/>
      <c r="T475" s="296"/>
      <c r="U475" s="296"/>
      <c r="V475" s="296"/>
      <c r="W475" s="296"/>
      <c r="X475" s="296"/>
      <c r="Y475" s="296"/>
      <c r="Z475" s="296"/>
    </row>
    <row r="476" spans="1:26" ht="15.75" customHeight="1" x14ac:dyDescent="0.25">
      <c r="A476" s="296"/>
      <c r="B476" s="296"/>
      <c r="C476" s="296"/>
      <c r="D476" s="296"/>
      <c r="E476" s="296"/>
      <c r="F476" s="296"/>
      <c r="G476" s="296"/>
      <c r="H476" s="687"/>
      <c r="I476" s="296"/>
      <c r="J476" s="296"/>
      <c r="K476" s="296"/>
      <c r="L476" s="296"/>
      <c r="M476" s="296"/>
      <c r="N476" s="296"/>
      <c r="O476" s="296"/>
      <c r="P476" s="296"/>
      <c r="Q476" s="296"/>
      <c r="R476" s="296"/>
      <c r="S476" s="296"/>
      <c r="T476" s="296"/>
      <c r="U476" s="296"/>
      <c r="V476" s="296"/>
      <c r="W476" s="296"/>
      <c r="X476" s="296"/>
      <c r="Y476" s="296"/>
      <c r="Z476" s="296"/>
    </row>
    <row r="477" spans="1:26" ht="15.75" customHeight="1" x14ac:dyDescent="0.25">
      <c r="A477" s="296"/>
      <c r="B477" s="296"/>
      <c r="C477" s="296"/>
      <c r="D477" s="296"/>
      <c r="E477" s="296"/>
      <c r="F477" s="296"/>
      <c r="G477" s="296"/>
      <c r="H477" s="687"/>
      <c r="I477" s="296"/>
      <c r="J477" s="296"/>
      <c r="K477" s="296"/>
      <c r="L477" s="296"/>
      <c r="M477" s="296"/>
      <c r="N477" s="296"/>
      <c r="O477" s="296"/>
      <c r="P477" s="296"/>
      <c r="Q477" s="296"/>
      <c r="R477" s="296"/>
      <c r="S477" s="296"/>
      <c r="T477" s="296"/>
      <c r="U477" s="296"/>
      <c r="V477" s="296"/>
      <c r="W477" s="296"/>
      <c r="X477" s="296"/>
      <c r="Y477" s="296"/>
      <c r="Z477" s="296"/>
    </row>
    <row r="478" spans="1:26" ht="15.75" customHeight="1" x14ac:dyDescent="0.25">
      <c r="A478" s="296"/>
      <c r="B478" s="296"/>
      <c r="C478" s="296"/>
      <c r="D478" s="296"/>
      <c r="E478" s="296"/>
      <c r="F478" s="296"/>
      <c r="G478" s="296"/>
      <c r="H478" s="687"/>
      <c r="I478" s="296"/>
      <c r="J478" s="296"/>
      <c r="K478" s="296"/>
      <c r="L478" s="296"/>
      <c r="M478" s="296"/>
      <c r="N478" s="296"/>
      <c r="O478" s="296"/>
      <c r="P478" s="296"/>
      <c r="Q478" s="296"/>
      <c r="R478" s="296"/>
      <c r="S478" s="296"/>
      <c r="T478" s="296"/>
      <c r="U478" s="296"/>
      <c r="V478" s="296"/>
      <c r="W478" s="296"/>
      <c r="X478" s="296"/>
      <c r="Y478" s="296"/>
      <c r="Z478" s="296"/>
    </row>
    <row r="479" spans="1:26" ht="15.75" customHeight="1" x14ac:dyDescent="0.25">
      <c r="A479" s="296"/>
      <c r="B479" s="296"/>
      <c r="C479" s="296"/>
      <c r="D479" s="296"/>
      <c r="E479" s="296"/>
      <c r="F479" s="296"/>
      <c r="G479" s="296"/>
      <c r="H479" s="687"/>
      <c r="I479" s="296"/>
      <c r="J479" s="296"/>
      <c r="K479" s="296"/>
      <c r="L479" s="296"/>
      <c r="M479" s="296"/>
      <c r="N479" s="296"/>
      <c r="O479" s="296"/>
      <c r="P479" s="296"/>
      <c r="Q479" s="296"/>
      <c r="R479" s="296"/>
      <c r="S479" s="296"/>
      <c r="T479" s="296"/>
      <c r="U479" s="296"/>
      <c r="V479" s="296"/>
      <c r="W479" s="296"/>
      <c r="X479" s="296"/>
      <c r="Y479" s="296"/>
      <c r="Z479" s="296"/>
    </row>
    <row r="480" spans="1:26" ht="15.75" customHeight="1" x14ac:dyDescent="0.25">
      <c r="A480" s="296"/>
      <c r="B480" s="296"/>
      <c r="C480" s="296"/>
      <c r="D480" s="296"/>
      <c r="E480" s="296"/>
      <c r="F480" s="296"/>
      <c r="G480" s="296"/>
      <c r="H480" s="687"/>
      <c r="I480" s="296"/>
      <c r="J480" s="296"/>
      <c r="K480" s="296"/>
      <c r="L480" s="296"/>
      <c r="M480" s="296"/>
      <c r="N480" s="296"/>
      <c r="O480" s="296"/>
      <c r="P480" s="296"/>
      <c r="Q480" s="296"/>
      <c r="R480" s="296"/>
      <c r="S480" s="296"/>
      <c r="T480" s="296"/>
      <c r="U480" s="296"/>
      <c r="V480" s="296"/>
      <c r="W480" s="296"/>
      <c r="X480" s="296"/>
      <c r="Y480" s="296"/>
      <c r="Z480" s="296"/>
    </row>
    <row r="481" spans="1:26" ht="15.75" customHeight="1" x14ac:dyDescent="0.25">
      <c r="A481" s="296"/>
      <c r="B481" s="296"/>
      <c r="C481" s="296"/>
      <c r="D481" s="296"/>
      <c r="E481" s="296"/>
      <c r="F481" s="296"/>
      <c r="G481" s="296"/>
      <c r="H481" s="687"/>
      <c r="I481" s="296"/>
      <c r="J481" s="296"/>
      <c r="K481" s="296"/>
      <c r="L481" s="296"/>
      <c r="M481" s="296"/>
      <c r="N481" s="296"/>
      <c r="O481" s="296"/>
      <c r="P481" s="296"/>
      <c r="Q481" s="296"/>
      <c r="R481" s="296"/>
      <c r="S481" s="296"/>
      <c r="T481" s="296"/>
      <c r="U481" s="296"/>
      <c r="V481" s="296"/>
      <c r="W481" s="296"/>
      <c r="X481" s="296"/>
      <c r="Y481" s="296"/>
      <c r="Z481" s="296"/>
    </row>
    <row r="482" spans="1:26" ht="15.75" customHeight="1" x14ac:dyDescent="0.25">
      <c r="A482" s="296"/>
      <c r="B482" s="296"/>
      <c r="C482" s="296"/>
      <c r="D482" s="296"/>
      <c r="E482" s="296"/>
      <c r="F482" s="296"/>
      <c r="G482" s="296"/>
      <c r="H482" s="687"/>
      <c r="I482" s="296"/>
      <c r="J482" s="296"/>
      <c r="K482" s="296"/>
      <c r="L482" s="296"/>
      <c r="M482" s="296"/>
      <c r="N482" s="296"/>
      <c r="O482" s="296"/>
      <c r="P482" s="296"/>
      <c r="Q482" s="296"/>
      <c r="R482" s="296"/>
      <c r="S482" s="296"/>
      <c r="T482" s="296"/>
      <c r="U482" s="296"/>
      <c r="V482" s="296"/>
      <c r="W482" s="296"/>
      <c r="X482" s="296"/>
      <c r="Y482" s="296"/>
      <c r="Z482" s="296"/>
    </row>
    <row r="483" spans="1:26" ht="15.75" customHeight="1" x14ac:dyDescent="0.25">
      <c r="A483" s="296"/>
      <c r="B483" s="296"/>
      <c r="C483" s="296"/>
      <c r="D483" s="296"/>
      <c r="E483" s="296"/>
      <c r="F483" s="296"/>
      <c r="G483" s="296"/>
      <c r="H483" s="687"/>
      <c r="I483" s="296"/>
      <c r="J483" s="296"/>
      <c r="K483" s="296"/>
      <c r="L483" s="296"/>
      <c r="M483" s="296"/>
      <c r="N483" s="296"/>
      <c r="O483" s="296"/>
      <c r="P483" s="296"/>
      <c r="Q483" s="296"/>
      <c r="R483" s="296"/>
      <c r="S483" s="296"/>
      <c r="T483" s="296"/>
      <c r="U483" s="296"/>
      <c r="V483" s="296"/>
      <c r="W483" s="296"/>
      <c r="X483" s="296"/>
      <c r="Y483" s="296"/>
      <c r="Z483" s="296"/>
    </row>
    <row r="484" spans="1:26" ht="15.75" customHeight="1" x14ac:dyDescent="0.25">
      <c r="A484" s="296"/>
      <c r="B484" s="296"/>
      <c r="C484" s="296"/>
      <c r="D484" s="296"/>
      <c r="E484" s="296"/>
      <c r="F484" s="296"/>
      <c r="G484" s="296"/>
      <c r="H484" s="687"/>
      <c r="I484" s="296"/>
      <c r="J484" s="296"/>
      <c r="K484" s="296"/>
      <c r="L484" s="296"/>
      <c r="M484" s="296"/>
      <c r="N484" s="296"/>
      <c r="O484" s="296"/>
      <c r="P484" s="296"/>
      <c r="Q484" s="296"/>
      <c r="R484" s="296"/>
      <c r="S484" s="296"/>
      <c r="T484" s="296"/>
      <c r="U484" s="296"/>
      <c r="V484" s="296"/>
      <c r="W484" s="296"/>
      <c r="X484" s="296"/>
      <c r="Y484" s="296"/>
      <c r="Z484" s="296"/>
    </row>
    <row r="485" spans="1:26" ht="15.75" customHeight="1" x14ac:dyDescent="0.25">
      <c r="A485" s="296"/>
      <c r="B485" s="296"/>
      <c r="C485" s="296"/>
      <c r="D485" s="296"/>
      <c r="E485" s="296"/>
      <c r="F485" s="296"/>
      <c r="G485" s="296"/>
      <c r="H485" s="687"/>
      <c r="I485" s="296"/>
      <c r="J485" s="296"/>
      <c r="K485" s="296"/>
      <c r="L485" s="296"/>
      <c r="M485" s="296"/>
      <c r="N485" s="296"/>
      <c r="O485" s="296"/>
      <c r="P485" s="296"/>
      <c r="Q485" s="296"/>
      <c r="R485" s="296"/>
      <c r="S485" s="296"/>
      <c r="T485" s="296"/>
      <c r="U485" s="296"/>
      <c r="V485" s="296"/>
      <c r="W485" s="296"/>
      <c r="X485" s="296"/>
      <c r="Y485" s="296"/>
      <c r="Z485" s="296"/>
    </row>
    <row r="486" spans="1:26" ht="15.75" customHeight="1" x14ac:dyDescent="0.25">
      <c r="A486" s="296"/>
      <c r="B486" s="296"/>
      <c r="C486" s="296"/>
      <c r="D486" s="296"/>
      <c r="E486" s="296"/>
      <c r="F486" s="296"/>
      <c r="G486" s="296"/>
      <c r="H486" s="687"/>
      <c r="I486" s="296"/>
      <c r="J486" s="296"/>
      <c r="K486" s="296"/>
      <c r="L486" s="296"/>
      <c r="M486" s="296"/>
      <c r="N486" s="296"/>
      <c r="O486" s="296"/>
      <c r="P486" s="296"/>
      <c r="Q486" s="296"/>
      <c r="R486" s="296"/>
      <c r="S486" s="296"/>
      <c r="T486" s="296"/>
      <c r="U486" s="296"/>
      <c r="V486" s="296"/>
      <c r="W486" s="296"/>
      <c r="X486" s="296"/>
      <c r="Y486" s="296"/>
      <c r="Z486" s="296"/>
    </row>
    <row r="487" spans="1:26" ht="15.75" customHeight="1" x14ac:dyDescent="0.25">
      <c r="A487" s="296"/>
      <c r="B487" s="296"/>
      <c r="C487" s="296"/>
      <c r="D487" s="296"/>
      <c r="E487" s="296"/>
      <c r="F487" s="296"/>
      <c r="G487" s="296"/>
      <c r="H487" s="687"/>
      <c r="I487" s="296"/>
      <c r="J487" s="296"/>
      <c r="K487" s="296"/>
      <c r="L487" s="296"/>
      <c r="M487" s="296"/>
      <c r="N487" s="296"/>
      <c r="O487" s="296"/>
      <c r="P487" s="296"/>
      <c r="Q487" s="296"/>
      <c r="R487" s="296"/>
      <c r="S487" s="296"/>
      <c r="T487" s="296"/>
      <c r="U487" s="296"/>
      <c r="V487" s="296"/>
      <c r="W487" s="296"/>
      <c r="X487" s="296"/>
      <c r="Y487" s="296"/>
      <c r="Z487" s="296"/>
    </row>
    <row r="488" spans="1:26" ht="15.75" customHeight="1" x14ac:dyDescent="0.25">
      <c r="A488" s="296"/>
      <c r="B488" s="296"/>
      <c r="C488" s="296"/>
      <c r="D488" s="296"/>
      <c r="E488" s="296"/>
      <c r="F488" s="296"/>
      <c r="G488" s="296"/>
      <c r="H488" s="687"/>
      <c r="I488" s="296"/>
      <c r="J488" s="296"/>
      <c r="K488" s="296"/>
      <c r="L488" s="296"/>
      <c r="M488" s="296"/>
      <c r="N488" s="296"/>
      <c r="O488" s="296"/>
      <c r="P488" s="296"/>
      <c r="Q488" s="296"/>
      <c r="R488" s="296"/>
      <c r="S488" s="296"/>
      <c r="T488" s="296"/>
      <c r="U488" s="296"/>
      <c r="V488" s="296"/>
      <c r="W488" s="296"/>
      <c r="X488" s="296"/>
      <c r="Y488" s="296"/>
      <c r="Z488" s="296"/>
    </row>
    <row r="489" spans="1:26" ht="15.75" customHeight="1" x14ac:dyDescent="0.25">
      <c r="A489" s="296"/>
      <c r="B489" s="296"/>
      <c r="C489" s="296"/>
      <c r="D489" s="296"/>
      <c r="E489" s="296"/>
      <c r="F489" s="296"/>
      <c r="G489" s="296"/>
      <c r="H489" s="687"/>
      <c r="I489" s="296"/>
      <c r="J489" s="296"/>
      <c r="K489" s="296"/>
      <c r="L489" s="296"/>
      <c r="M489" s="296"/>
      <c r="N489" s="296"/>
      <c r="O489" s="296"/>
      <c r="P489" s="296"/>
      <c r="Q489" s="296"/>
      <c r="R489" s="296"/>
      <c r="S489" s="296"/>
      <c r="T489" s="296"/>
      <c r="U489" s="296"/>
      <c r="V489" s="296"/>
      <c r="W489" s="296"/>
      <c r="X489" s="296"/>
      <c r="Y489" s="296"/>
      <c r="Z489" s="296"/>
    </row>
    <row r="490" spans="1:26" ht="15.75" customHeight="1" x14ac:dyDescent="0.25">
      <c r="A490" s="296"/>
      <c r="B490" s="296"/>
      <c r="C490" s="296"/>
      <c r="D490" s="296"/>
      <c r="E490" s="296"/>
      <c r="F490" s="296"/>
      <c r="G490" s="296"/>
      <c r="H490" s="687"/>
      <c r="I490" s="296"/>
      <c r="J490" s="296"/>
      <c r="K490" s="296"/>
      <c r="L490" s="296"/>
      <c r="M490" s="296"/>
      <c r="N490" s="296"/>
      <c r="O490" s="296"/>
      <c r="P490" s="296"/>
      <c r="Q490" s="296"/>
      <c r="R490" s="296"/>
      <c r="S490" s="296"/>
      <c r="T490" s="296"/>
      <c r="U490" s="296"/>
      <c r="V490" s="296"/>
      <c r="W490" s="296"/>
      <c r="X490" s="296"/>
      <c r="Y490" s="296"/>
      <c r="Z490" s="296"/>
    </row>
    <row r="491" spans="1:26" ht="15.75" customHeight="1" x14ac:dyDescent="0.25">
      <c r="A491" s="296"/>
      <c r="B491" s="296"/>
      <c r="C491" s="296"/>
      <c r="D491" s="296"/>
      <c r="E491" s="296"/>
      <c r="F491" s="296"/>
      <c r="G491" s="296"/>
      <c r="H491" s="687"/>
      <c r="I491" s="296"/>
      <c r="J491" s="296"/>
      <c r="K491" s="296"/>
      <c r="L491" s="296"/>
      <c r="M491" s="296"/>
      <c r="N491" s="296"/>
      <c r="O491" s="296"/>
      <c r="P491" s="296"/>
      <c r="Q491" s="296"/>
      <c r="R491" s="296"/>
      <c r="S491" s="296"/>
      <c r="T491" s="296"/>
      <c r="U491" s="296"/>
      <c r="V491" s="296"/>
      <c r="W491" s="296"/>
      <c r="X491" s="296"/>
      <c r="Y491" s="296"/>
      <c r="Z491" s="296"/>
    </row>
    <row r="492" spans="1:26" ht="15.75" customHeight="1" x14ac:dyDescent="0.25">
      <c r="A492" s="296"/>
      <c r="B492" s="296"/>
      <c r="C492" s="296"/>
      <c r="D492" s="296"/>
      <c r="E492" s="296"/>
      <c r="F492" s="296"/>
      <c r="G492" s="296"/>
      <c r="H492" s="687"/>
      <c r="I492" s="296"/>
      <c r="J492" s="296"/>
      <c r="K492" s="296"/>
      <c r="L492" s="296"/>
      <c r="M492" s="296"/>
      <c r="N492" s="296"/>
      <c r="O492" s="296"/>
      <c r="P492" s="296"/>
      <c r="Q492" s="296"/>
      <c r="R492" s="296"/>
      <c r="S492" s="296"/>
      <c r="T492" s="296"/>
      <c r="U492" s="296"/>
      <c r="V492" s="296"/>
      <c r="W492" s="296"/>
      <c r="X492" s="296"/>
      <c r="Y492" s="296"/>
      <c r="Z492" s="296"/>
    </row>
    <row r="493" spans="1:26" ht="15.75" customHeight="1" x14ac:dyDescent="0.25">
      <c r="A493" s="296"/>
      <c r="B493" s="296"/>
      <c r="C493" s="296"/>
      <c r="D493" s="296"/>
      <c r="E493" s="296"/>
      <c r="F493" s="296"/>
      <c r="G493" s="296"/>
      <c r="H493" s="687"/>
      <c r="I493" s="296"/>
      <c r="J493" s="296"/>
      <c r="K493" s="296"/>
      <c r="L493" s="296"/>
      <c r="M493" s="296"/>
      <c r="N493" s="296"/>
      <c r="O493" s="296"/>
      <c r="P493" s="296"/>
      <c r="Q493" s="296"/>
      <c r="R493" s="296"/>
      <c r="S493" s="296"/>
      <c r="T493" s="296"/>
      <c r="U493" s="296"/>
      <c r="V493" s="296"/>
      <c r="W493" s="296"/>
      <c r="X493" s="296"/>
      <c r="Y493" s="296"/>
      <c r="Z493" s="296"/>
    </row>
    <row r="494" spans="1:26" ht="15.75" customHeight="1" x14ac:dyDescent="0.25">
      <c r="A494" s="296"/>
      <c r="B494" s="296"/>
      <c r="C494" s="296"/>
      <c r="D494" s="296"/>
      <c r="E494" s="296"/>
      <c r="F494" s="296"/>
      <c r="G494" s="296"/>
      <c r="H494" s="687"/>
      <c r="I494" s="296"/>
      <c r="J494" s="296"/>
      <c r="K494" s="296"/>
      <c r="L494" s="296"/>
      <c r="M494" s="296"/>
      <c r="N494" s="296"/>
      <c r="O494" s="296"/>
      <c r="P494" s="296"/>
      <c r="Q494" s="296"/>
      <c r="R494" s="296"/>
      <c r="S494" s="296"/>
      <c r="T494" s="296"/>
      <c r="U494" s="296"/>
      <c r="V494" s="296"/>
      <c r="W494" s="296"/>
      <c r="X494" s="296"/>
      <c r="Y494" s="296"/>
      <c r="Z494" s="296"/>
    </row>
    <row r="495" spans="1:26" ht="15.75" customHeight="1" x14ac:dyDescent="0.25">
      <c r="A495" s="296"/>
      <c r="B495" s="296"/>
      <c r="C495" s="296"/>
      <c r="D495" s="296"/>
      <c r="E495" s="296"/>
      <c r="F495" s="296"/>
      <c r="G495" s="296"/>
      <c r="H495" s="687"/>
      <c r="I495" s="296"/>
      <c r="J495" s="296"/>
      <c r="K495" s="296"/>
      <c r="L495" s="296"/>
      <c r="M495" s="296"/>
      <c r="N495" s="296"/>
      <c r="O495" s="296"/>
      <c r="P495" s="296"/>
      <c r="Q495" s="296"/>
      <c r="R495" s="296"/>
      <c r="S495" s="296"/>
      <c r="T495" s="296"/>
      <c r="U495" s="296"/>
      <c r="V495" s="296"/>
      <c r="W495" s="296"/>
      <c r="X495" s="296"/>
      <c r="Y495" s="296"/>
      <c r="Z495" s="296"/>
    </row>
    <row r="496" spans="1:26" ht="15.75" customHeight="1" x14ac:dyDescent="0.25">
      <c r="A496" s="296"/>
      <c r="B496" s="296"/>
      <c r="C496" s="296"/>
      <c r="D496" s="296"/>
      <c r="E496" s="296"/>
      <c r="F496" s="296"/>
      <c r="G496" s="296"/>
      <c r="H496" s="687"/>
      <c r="I496" s="296"/>
      <c r="J496" s="296"/>
      <c r="K496" s="296"/>
      <c r="L496" s="296"/>
      <c r="M496" s="296"/>
      <c r="N496" s="296"/>
      <c r="O496" s="296"/>
      <c r="P496" s="296"/>
      <c r="Q496" s="296"/>
      <c r="R496" s="296"/>
      <c r="S496" s="296"/>
      <c r="T496" s="296"/>
      <c r="U496" s="296"/>
      <c r="V496" s="296"/>
      <c r="W496" s="296"/>
      <c r="X496" s="296"/>
      <c r="Y496" s="296"/>
      <c r="Z496" s="296"/>
    </row>
    <row r="497" spans="1:26" ht="15.75" customHeight="1" x14ac:dyDescent="0.25">
      <c r="A497" s="296"/>
      <c r="B497" s="296"/>
      <c r="C497" s="296"/>
      <c r="D497" s="296"/>
      <c r="E497" s="296"/>
      <c r="F497" s="296"/>
      <c r="G497" s="296"/>
      <c r="H497" s="687"/>
      <c r="I497" s="296"/>
      <c r="J497" s="296"/>
      <c r="K497" s="296"/>
      <c r="L497" s="296"/>
      <c r="M497" s="296"/>
      <c r="N497" s="296"/>
      <c r="O497" s="296"/>
      <c r="P497" s="296"/>
      <c r="Q497" s="296"/>
      <c r="R497" s="296"/>
      <c r="S497" s="296"/>
      <c r="T497" s="296"/>
      <c r="U497" s="296"/>
      <c r="V497" s="296"/>
      <c r="W497" s="296"/>
      <c r="X497" s="296"/>
      <c r="Y497" s="296"/>
      <c r="Z497" s="296"/>
    </row>
    <row r="498" spans="1:26" ht="15.75" customHeight="1" x14ac:dyDescent="0.25">
      <c r="A498" s="296"/>
      <c r="B498" s="296"/>
      <c r="C498" s="296"/>
      <c r="D498" s="296"/>
      <c r="E498" s="296"/>
      <c r="F498" s="296"/>
      <c r="G498" s="296"/>
      <c r="H498" s="687"/>
      <c r="I498" s="296"/>
      <c r="J498" s="296"/>
      <c r="K498" s="296"/>
      <c r="L498" s="296"/>
      <c r="M498" s="296"/>
      <c r="N498" s="296"/>
      <c r="O498" s="296"/>
      <c r="P498" s="296"/>
      <c r="Q498" s="296"/>
      <c r="R498" s="296"/>
      <c r="S498" s="296"/>
      <c r="T498" s="296"/>
      <c r="U498" s="296"/>
      <c r="V498" s="296"/>
      <c r="W498" s="296"/>
      <c r="X498" s="296"/>
      <c r="Y498" s="296"/>
      <c r="Z498" s="296"/>
    </row>
    <row r="499" spans="1:26" ht="15.75" customHeight="1" x14ac:dyDescent="0.25">
      <c r="A499" s="296"/>
      <c r="B499" s="296"/>
      <c r="C499" s="296"/>
      <c r="D499" s="296"/>
      <c r="E499" s="296"/>
      <c r="F499" s="296"/>
      <c r="G499" s="296"/>
      <c r="H499" s="687"/>
      <c r="I499" s="296"/>
      <c r="J499" s="296"/>
      <c r="K499" s="296"/>
      <c r="L499" s="296"/>
      <c r="M499" s="296"/>
      <c r="N499" s="296"/>
      <c r="O499" s="296"/>
      <c r="P499" s="296"/>
      <c r="Q499" s="296"/>
      <c r="R499" s="296"/>
      <c r="S499" s="296"/>
      <c r="T499" s="296"/>
      <c r="U499" s="296"/>
      <c r="V499" s="296"/>
      <c r="W499" s="296"/>
      <c r="X499" s="296"/>
      <c r="Y499" s="296"/>
      <c r="Z499" s="296"/>
    </row>
    <row r="500" spans="1:26" ht="15.75" customHeight="1" x14ac:dyDescent="0.25">
      <c r="A500" s="296"/>
      <c r="B500" s="296"/>
      <c r="C500" s="296"/>
      <c r="D500" s="296"/>
      <c r="E500" s="296"/>
      <c r="F500" s="296"/>
      <c r="G500" s="296"/>
      <c r="H500" s="687"/>
      <c r="I500" s="296"/>
      <c r="J500" s="296"/>
      <c r="K500" s="296"/>
      <c r="L500" s="296"/>
      <c r="M500" s="296"/>
      <c r="N500" s="296"/>
      <c r="O500" s="296"/>
      <c r="P500" s="296"/>
      <c r="Q500" s="296"/>
      <c r="R500" s="296"/>
      <c r="S500" s="296"/>
      <c r="T500" s="296"/>
      <c r="U500" s="296"/>
      <c r="V500" s="296"/>
      <c r="W500" s="296"/>
      <c r="X500" s="296"/>
      <c r="Y500" s="296"/>
      <c r="Z500" s="296"/>
    </row>
    <row r="501" spans="1:26" ht="15.75" customHeight="1" x14ac:dyDescent="0.25">
      <c r="A501" s="296"/>
      <c r="B501" s="296"/>
      <c r="C501" s="296"/>
      <c r="D501" s="296"/>
      <c r="E501" s="296"/>
      <c r="F501" s="296"/>
      <c r="G501" s="296"/>
      <c r="H501" s="687"/>
      <c r="I501" s="296"/>
      <c r="J501" s="296"/>
      <c r="K501" s="296"/>
      <c r="L501" s="296"/>
      <c r="M501" s="296"/>
      <c r="N501" s="296"/>
      <c r="O501" s="296"/>
      <c r="P501" s="296"/>
      <c r="Q501" s="296"/>
      <c r="R501" s="296"/>
      <c r="S501" s="296"/>
      <c r="T501" s="296"/>
      <c r="U501" s="296"/>
      <c r="V501" s="296"/>
      <c r="W501" s="296"/>
      <c r="X501" s="296"/>
      <c r="Y501" s="296"/>
      <c r="Z501" s="296"/>
    </row>
    <row r="502" spans="1:26" ht="15.75" customHeight="1" x14ac:dyDescent="0.25">
      <c r="A502" s="296"/>
      <c r="B502" s="296"/>
      <c r="C502" s="296"/>
      <c r="D502" s="296"/>
      <c r="E502" s="296"/>
      <c r="F502" s="296"/>
      <c r="G502" s="296"/>
      <c r="H502" s="687"/>
      <c r="I502" s="296"/>
      <c r="J502" s="296"/>
      <c r="K502" s="296"/>
      <c r="L502" s="296"/>
      <c r="M502" s="296"/>
      <c r="N502" s="296"/>
      <c r="O502" s="296"/>
      <c r="P502" s="296"/>
      <c r="Q502" s="296"/>
      <c r="R502" s="296"/>
      <c r="S502" s="296"/>
      <c r="T502" s="296"/>
      <c r="U502" s="296"/>
      <c r="V502" s="296"/>
      <c r="W502" s="296"/>
      <c r="X502" s="296"/>
      <c r="Y502" s="296"/>
      <c r="Z502" s="296"/>
    </row>
    <row r="503" spans="1:26" ht="15.75" customHeight="1" x14ac:dyDescent="0.25">
      <c r="A503" s="296"/>
      <c r="B503" s="296"/>
      <c r="C503" s="296"/>
      <c r="D503" s="296"/>
      <c r="E503" s="296"/>
      <c r="F503" s="296"/>
      <c r="G503" s="296"/>
      <c r="H503" s="687"/>
      <c r="I503" s="296"/>
      <c r="J503" s="296"/>
      <c r="K503" s="296"/>
      <c r="L503" s="296"/>
      <c r="M503" s="296"/>
      <c r="N503" s="296"/>
      <c r="O503" s="296"/>
      <c r="P503" s="296"/>
      <c r="Q503" s="296"/>
      <c r="R503" s="296"/>
      <c r="S503" s="296"/>
      <c r="T503" s="296"/>
      <c r="U503" s="296"/>
      <c r="V503" s="296"/>
      <c r="W503" s="296"/>
      <c r="X503" s="296"/>
      <c r="Y503" s="296"/>
      <c r="Z503" s="296"/>
    </row>
    <row r="504" spans="1:26" ht="15.75" customHeight="1" x14ac:dyDescent="0.25">
      <c r="A504" s="296"/>
      <c r="B504" s="296"/>
      <c r="C504" s="296"/>
      <c r="D504" s="296"/>
      <c r="E504" s="296"/>
      <c r="F504" s="296"/>
      <c r="G504" s="296"/>
      <c r="H504" s="687"/>
      <c r="I504" s="296"/>
      <c r="J504" s="296"/>
      <c r="K504" s="296"/>
      <c r="L504" s="296"/>
      <c r="M504" s="296"/>
      <c r="N504" s="296"/>
      <c r="O504" s="296"/>
      <c r="P504" s="296"/>
      <c r="Q504" s="296"/>
      <c r="R504" s="296"/>
      <c r="S504" s="296"/>
      <c r="T504" s="296"/>
      <c r="U504" s="296"/>
      <c r="V504" s="296"/>
      <c r="W504" s="296"/>
      <c r="X504" s="296"/>
      <c r="Y504" s="296"/>
      <c r="Z504" s="296"/>
    </row>
    <row r="505" spans="1:26" ht="15.75" customHeight="1" x14ac:dyDescent="0.25">
      <c r="A505" s="296"/>
      <c r="B505" s="296"/>
      <c r="C505" s="296"/>
      <c r="D505" s="296"/>
      <c r="E505" s="296"/>
      <c r="F505" s="296"/>
      <c r="G505" s="296"/>
      <c r="H505" s="687"/>
      <c r="I505" s="296"/>
      <c r="J505" s="296"/>
      <c r="K505" s="296"/>
      <c r="L505" s="296"/>
      <c r="M505" s="296"/>
      <c r="N505" s="296"/>
      <c r="O505" s="296"/>
      <c r="P505" s="296"/>
      <c r="Q505" s="296"/>
      <c r="R505" s="296"/>
      <c r="S505" s="296"/>
      <c r="T505" s="296"/>
      <c r="U505" s="296"/>
      <c r="V505" s="296"/>
      <c r="W505" s="296"/>
      <c r="X505" s="296"/>
      <c r="Y505" s="296"/>
      <c r="Z505" s="296"/>
    </row>
    <row r="506" spans="1:26" ht="15.75" customHeight="1" x14ac:dyDescent="0.25">
      <c r="A506" s="296"/>
      <c r="B506" s="296"/>
      <c r="C506" s="296"/>
      <c r="D506" s="296"/>
      <c r="E506" s="296"/>
      <c r="F506" s="296"/>
      <c r="G506" s="296"/>
      <c r="H506" s="687"/>
      <c r="I506" s="296"/>
      <c r="J506" s="296"/>
      <c r="K506" s="296"/>
      <c r="L506" s="296"/>
      <c r="M506" s="296"/>
      <c r="N506" s="296"/>
      <c r="O506" s="296"/>
      <c r="P506" s="296"/>
      <c r="Q506" s="296"/>
      <c r="R506" s="296"/>
      <c r="S506" s="296"/>
      <c r="T506" s="296"/>
      <c r="U506" s="296"/>
      <c r="V506" s="296"/>
      <c r="W506" s="296"/>
      <c r="X506" s="296"/>
      <c r="Y506" s="296"/>
      <c r="Z506" s="296"/>
    </row>
    <row r="507" spans="1:26" ht="15.75" customHeight="1" x14ac:dyDescent="0.25">
      <c r="A507" s="296"/>
      <c r="B507" s="296"/>
      <c r="C507" s="296"/>
      <c r="D507" s="296"/>
      <c r="E507" s="296"/>
      <c r="F507" s="296"/>
      <c r="G507" s="296"/>
      <c r="H507" s="687"/>
      <c r="I507" s="296"/>
      <c r="J507" s="296"/>
      <c r="K507" s="296"/>
      <c r="L507" s="296"/>
      <c r="M507" s="296"/>
      <c r="N507" s="296"/>
      <c r="O507" s="296"/>
      <c r="P507" s="296"/>
      <c r="Q507" s="296"/>
      <c r="R507" s="296"/>
      <c r="S507" s="296"/>
      <c r="T507" s="296"/>
      <c r="U507" s="296"/>
      <c r="V507" s="296"/>
      <c r="W507" s="296"/>
      <c r="X507" s="296"/>
      <c r="Y507" s="296"/>
      <c r="Z507" s="296"/>
    </row>
    <row r="508" spans="1:26" ht="15.75" customHeight="1" x14ac:dyDescent="0.25">
      <c r="A508" s="296"/>
      <c r="B508" s="296"/>
      <c r="C508" s="296"/>
      <c r="D508" s="296"/>
      <c r="E508" s="296"/>
      <c r="F508" s="296"/>
      <c r="G508" s="296"/>
      <c r="H508" s="687"/>
      <c r="I508" s="296"/>
      <c r="J508" s="296"/>
      <c r="K508" s="296"/>
      <c r="L508" s="296"/>
      <c r="M508" s="296"/>
      <c r="N508" s="296"/>
      <c r="O508" s="296"/>
      <c r="P508" s="296"/>
      <c r="Q508" s="296"/>
      <c r="R508" s="296"/>
      <c r="S508" s="296"/>
      <c r="T508" s="296"/>
      <c r="U508" s="296"/>
      <c r="V508" s="296"/>
      <c r="W508" s="296"/>
      <c r="X508" s="296"/>
      <c r="Y508" s="296"/>
      <c r="Z508" s="296"/>
    </row>
    <row r="509" spans="1:26" ht="15.75" customHeight="1" x14ac:dyDescent="0.25">
      <c r="A509" s="296"/>
      <c r="B509" s="296"/>
      <c r="C509" s="296"/>
      <c r="D509" s="296"/>
      <c r="E509" s="296"/>
      <c r="F509" s="296"/>
      <c r="G509" s="296"/>
      <c r="H509" s="687"/>
      <c r="I509" s="296"/>
      <c r="J509" s="296"/>
      <c r="K509" s="296"/>
      <c r="L509" s="296"/>
      <c r="M509" s="296"/>
      <c r="N509" s="296"/>
      <c r="O509" s="296"/>
      <c r="P509" s="296"/>
      <c r="Q509" s="296"/>
      <c r="R509" s="296"/>
      <c r="S509" s="296"/>
      <c r="T509" s="296"/>
      <c r="U509" s="296"/>
      <c r="V509" s="296"/>
      <c r="W509" s="296"/>
      <c r="X509" s="296"/>
      <c r="Y509" s="296"/>
      <c r="Z509" s="296"/>
    </row>
    <row r="510" spans="1:26" ht="15.75" customHeight="1" x14ac:dyDescent="0.25">
      <c r="A510" s="296"/>
      <c r="B510" s="296"/>
      <c r="C510" s="296"/>
      <c r="D510" s="296"/>
      <c r="E510" s="296"/>
      <c r="F510" s="296"/>
      <c r="G510" s="296"/>
      <c r="H510" s="687"/>
      <c r="I510" s="296"/>
      <c r="J510" s="296"/>
      <c r="K510" s="296"/>
      <c r="L510" s="296"/>
      <c r="M510" s="296"/>
      <c r="N510" s="296"/>
      <c r="O510" s="296"/>
      <c r="P510" s="296"/>
      <c r="Q510" s="296"/>
      <c r="R510" s="296"/>
      <c r="S510" s="296"/>
      <c r="T510" s="296"/>
      <c r="U510" s="296"/>
      <c r="V510" s="296"/>
      <c r="W510" s="296"/>
      <c r="X510" s="296"/>
      <c r="Y510" s="296"/>
      <c r="Z510" s="296"/>
    </row>
    <row r="511" spans="1:26" ht="15.75" customHeight="1" x14ac:dyDescent="0.25">
      <c r="A511" s="296"/>
      <c r="B511" s="296"/>
      <c r="C511" s="296"/>
      <c r="D511" s="296"/>
      <c r="E511" s="296"/>
      <c r="F511" s="296"/>
      <c r="G511" s="296"/>
      <c r="H511" s="687"/>
      <c r="I511" s="296"/>
      <c r="J511" s="296"/>
      <c r="K511" s="296"/>
      <c r="L511" s="296"/>
      <c r="M511" s="296"/>
      <c r="N511" s="296"/>
      <c r="O511" s="296"/>
      <c r="P511" s="296"/>
      <c r="Q511" s="296"/>
      <c r="R511" s="296"/>
      <c r="S511" s="296"/>
      <c r="T511" s="296"/>
      <c r="U511" s="296"/>
      <c r="V511" s="296"/>
      <c r="W511" s="296"/>
      <c r="X511" s="296"/>
      <c r="Y511" s="296"/>
      <c r="Z511" s="296"/>
    </row>
    <row r="512" spans="1:26" ht="15.75" customHeight="1" x14ac:dyDescent="0.25">
      <c r="A512" s="296"/>
      <c r="B512" s="296"/>
      <c r="C512" s="296"/>
      <c r="D512" s="296"/>
      <c r="E512" s="296"/>
      <c r="F512" s="296"/>
      <c r="G512" s="296"/>
      <c r="H512" s="687"/>
      <c r="I512" s="296"/>
      <c r="J512" s="296"/>
      <c r="K512" s="296"/>
      <c r="L512" s="296"/>
      <c r="M512" s="296"/>
      <c r="N512" s="296"/>
      <c r="O512" s="296"/>
      <c r="P512" s="296"/>
      <c r="Q512" s="296"/>
      <c r="R512" s="296"/>
      <c r="S512" s="296"/>
      <c r="T512" s="296"/>
      <c r="U512" s="296"/>
      <c r="V512" s="296"/>
      <c r="W512" s="296"/>
      <c r="X512" s="296"/>
      <c r="Y512" s="296"/>
      <c r="Z512" s="296"/>
    </row>
    <row r="513" spans="1:26" ht="15.75" customHeight="1" x14ac:dyDescent="0.25">
      <c r="A513" s="296"/>
      <c r="B513" s="296"/>
      <c r="C513" s="296"/>
      <c r="D513" s="296"/>
      <c r="E513" s="296"/>
      <c r="F513" s="296"/>
      <c r="G513" s="296"/>
      <c r="H513" s="687"/>
      <c r="I513" s="296"/>
      <c r="J513" s="296"/>
      <c r="K513" s="296"/>
      <c r="L513" s="296"/>
      <c r="M513" s="296"/>
      <c r="N513" s="296"/>
      <c r="O513" s="296"/>
      <c r="P513" s="296"/>
      <c r="Q513" s="296"/>
      <c r="R513" s="296"/>
      <c r="S513" s="296"/>
      <c r="T513" s="296"/>
      <c r="U513" s="296"/>
      <c r="V513" s="296"/>
      <c r="W513" s="296"/>
      <c r="X513" s="296"/>
      <c r="Y513" s="296"/>
      <c r="Z513" s="296"/>
    </row>
    <row r="514" spans="1:26" ht="15.75" customHeight="1" x14ac:dyDescent="0.25">
      <c r="A514" s="296"/>
      <c r="B514" s="296"/>
      <c r="C514" s="296"/>
      <c r="D514" s="296"/>
      <c r="E514" s="296"/>
      <c r="F514" s="296"/>
      <c r="G514" s="296"/>
      <c r="H514" s="687"/>
      <c r="I514" s="296"/>
      <c r="J514" s="296"/>
      <c r="K514" s="296"/>
      <c r="L514" s="296"/>
      <c r="M514" s="296"/>
      <c r="N514" s="296"/>
      <c r="O514" s="296"/>
      <c r="P514" s="296"/>
      <c r="Q514" s="296"/>
      <c r="R514" s="296"/>
      <c r="S514" s="296"/>
      <c r="T514" s="296"/>
      <c r="U514" s="296"/>
      <c r="V514" s="296"/>
      <c r="W514" s="296"/>
      <c r="X514" s="296"/>
      <c r="Y514" s="296"/>
      <c r="Z514" s="296"/>
    </row>
    <row r="515" spans="1:26" ht="15.75" customHeight="1" x14ac:dyDescent="0.25">
      <c r="A515" s="296"/>
      <c r="B515" s="296"/>
      <c r="C515" s="296"/>
      <c r="D515" s="296"/>
      <c r="E515" s="296"/>
      <c r="F515" s="296"/>
      <c r="G515" s="296"/>
      <c r="H515" s="687"/>
      <c r="I515" s="296"/>
      <c r="J515" s="296"/>
      <c r="K515" s="296"/>
      <c r="L515" s="296"/>
      <c r="M515" s="296"/>
      <c r="N515" s="296"/>
      <c r="O515" s="296"/>
      <c r="P515" s="296"/>
      <c r="Q515" s="296"/>
      <c r="R515" s="296"/>
      <c r="S515" s="296"/>
      <c r="T515" s="296"/>
      <c r="U515" s="296"/>
      <c r="V515" s="296"/>
      <c r="W515" s="296"/>
      <c r="X515" s="296"/>
      <c r="Y515" s="296"/>
      <c r="Z515" s="296"/>
    </row>
    <row r="516" spans="1:26" ht="15.75" customHeight="1" x14ac:dyDescent="0.25">
      <c r="A516" s="296"/>
      <c r="B516" s="296"/>
      <c r="C516" s="296"/>
      <c r="D516" s="296"/>
      <c r="E516" s="296"/>
      <c r="F516" s="296"/>
      <c r="G516" s="296"/>
      <c r="H516" s="687"/>
      <c r="I516" s="296"/>
      <c r="J516" s="296"/>
      <c r="K516" s="296"/>
      <c r="L516" s="296"/>
      <c r="M516" s="296"/>
      <c r="N516" s="296"/>
      <c r="O516" s="296"/>
      <c r="P516" s="296"/>
      <c r="Q516" s="296"/>
      <c r="R516" s="296"/>
      <c r="S516" s="296"/>
      <c r="T516" s="296"/>
      <c r="U516" s="296"/>
      <c r="V516" s="296"/>
      <c r="W516" s="296"/>
      <c r="X516" s="296"/>
      <c r="Y516" s="296"/>
      <c r="Z516" s="296"/>
    </row>
    <row r="517" spans="1:26" ht="15.75" customHeight="1" x14ac:dyDescent="0.25">
      <c r="A517" s="296"/>
      <c r="B517" s="296"/>
      <c r="C517" s="296"/>
      <c r="D517" s="296"/>
      <c r="E517" s="296"/>
      <c r="F517" s="296"/>
      <c r="G517" s="296"/>
      <c r="H517" s="687"/>
      <c r="I517" s="296"/>
      <c r="J517" s="296"/>
      <c r="K517" s="296"/>
      <c r="L517" s="296"/>
      <c r="M517" s="296"/>
      <c r="N517" s="296"/>
      <c r="O517" s="296"/>
      <c r="P517" s="296"/>
      <c r="Q517" s="296"/>
      <c r="R517" s="296"/>
      <c r="S517" s="296"/>
      <c r="T517" s="296"/>
      <c r="U517" s="296"/>
      <c r="V517" s="296"/>
      <c r="W517" s="296"/>
      <c r="X517" s="296"/>
      <c r="Y517" s="296"/>
      <c r="Z517" s="296"/>
    </row>
    <row r="518" spans="1:26" ht="15.75" customHeight="1" x14ac:dyDescent="0.25">
      <c r="A518" s="296"/>
      <c r="B518" s="296"/>
      <c r="C518" s="296"/>
      <c r="D518" s="296"/>
      <c r="E518" s="296"/>
      <c r="F518" s="296"/>
      <c r="G518" s="296"/>
      <c r="H518" s="687"/>
      <c r="I518" s="296"/>
      <c r="J518" s="296"/>
      <c r="K518" s="296"/>
      <c r="L518" s="296"/>
      <c r="M518" s="296"/>
      <c r="N518" s="296"/>
      <c r="O518" s="296"/>
      <c r="P518" s="296"/>
      <c r="Q518" s="296"/>
      <c r="R518" s="296"/>
      <c r="S518" s="296"/>
      <c r="T518" s="296"/>
      <c r="U518" s="296"/>
      <c r="V518" s="296"/>
      <c r="W518" s="296"/>
      <c r="X518" s="296"/>
      <c r="Y518" s="296"/>
      <c r="Z518" s="296"/>
    </row>
    <row r="519" spans="1:26" ht="15.75" customHeight="1" x14ac:dyDescent="0.25">
      <c r="A519" s="296"/>
      <c r="B519" s="296"/>
      <c r="C519" s="296"/>
      <c r="D519" s="296"/>
      <c r="E519" s="296"/>
      <c r="F519" s="296"/>
      <c r="G519" s="296"/>
      <c r="H519" s="687"/>
      <c r="I519" s="296"/>
      <c r="J519" s="296"/>
      <c r="K519" s="296"/>
      <c r="L519" s="296"/>
      <c r="M519" s="296"/>
      <c r="N519" s="296"/>
      <c r="O519" s="296"/>
      <c r="P519" s="296"/>
      <c r="Q519" s="296"/>
      <c r="R519" s="296"/>
      <c r="S519" s="296"/>
      <c r="T519" s="296"/>
      <c r="U519" s="296"/>
      <c r="V519" s="296"/>
      <c r="W519" s="296"/>
      <c r="X519" s="296"/>
      <c r="Y519" s="296"/>
      <c r="Z519" s="296"/>
    </row>
    <row r="520" spans="1:26" ht="15.75" customHeight="1" x14ac:dyDescent="0.25">
      <c r="A520" s="296"/>
      <c r="B520" s="296"/>
      <c r="C520" s="296"/>
      <c r="D520" s="296"/>
      <c r="E520" s="296"/>
      <c r="F520" s="296"/>
      <c r="G520" s="296"/>
      <c r="H520" s="687"/>
      <c r="I520" s="296"/>
      <c r="J520" s="296"/>
      <c r="K520" s="296"/>
      <c r="L520" s="296"/>
      <c r="M520" s="296"/>
      <c r="N520" s="296"/>
      <c r="O520" s="296"/>
      <c r="P520" s="296"/>
      <c r="Q520" s="296"/>
      <c r="R520" s="296"/>
      <c r="S520" s="296"/>
      <c r="T520" s="296"/>
      <c r="U520" s="296"/>
      <c r="V520" s="296"/>
      <c r="W520" s="296"/>
      <c r="X520" s="296"/>
      <c r="Y520" s="296"/>
      <c r="Z520" s="296"/>
    </row>
    <row r="521" spans="1:26" ht="15.75" customHeight="1" x14ac:dyDescent="0.25">
      <c r="A521" s="296"/>
      <c r="B521" s="296"/>
      <c r="C521" s="296"/>
      <c r="D521" s="296"/>
      <c r="E521" s="296"/>
      <c r="F521" s="296"/>
      <c r="G521" s="296"/>
      <c r="H521" s="687"/>
      <c r="I521" s="296"/>
      <c r="J521" s="296"/>
      <c r="K521" s="296"/>
      <c r="L521" s="296"/>
      <c r="M521" s="296"/>
      <c r="N521" s="296"/>
      <c r="O521" s="296"/>
      <c r="P521" s="296"/>
      <c r="Q521" s="296"/>
      <c r="R521" s="296"/>
      <c r="S521" s="296"/>
      <c r="T521" s="296"/>
      <c r="U521" s="296"/>
      <c r="V521" s="296"/>
      <c r="W521" s="296"/>
      <c r="X521" s="296"/>
      <c r="Y521" s="296"/>
      <c r="Z521" s="296"/>
    </row>
    <row r="522" spans="1:26" ht="15.75" customHeight="1" x14ac:dyDescent="0.25">
      <c r="A522" s="296"/>
      <c r="B522" s="296"/>
      <c r="C522" s="296"/>
      <c r="D522" s="296"/>
      <c r="E522" s="296"/>
      <c r="F522" s="296"/>
      <c r="G522" s="296"/>
      <c r="H522" s="687"/>
      <c r="I522" s="296"/>
      <c r="J522" s="296"/>
      <c r="K522" s="296"/>
      <c r="L522" s="296"/>
      <c r="M522" s="296"/>
      <c r="N522" s="296"/>
      <c r="O522" s="296"/>
      <c r="P522" s="296"/>
      <c r="Q522" s="296"/>
      <c r="R522" s="296"/>
      <c r="S522" s="296"/>
      <c r="T522" s="296"/>
      <c r="U522" s="296"/>
      <c r="V522" s="296"/>
      <c r="W522" s="296"/>
      <c r="X522" s="296"/>
      <c r="Y522" s="296"/>
      <c r="Z522" s="296"/>
    </row>
    <row r="523" spans="1:26" ht="15.75" customHeight="1" x14ac:dyDescent="0.25">
      <c r="A523" s="296"/>
      <c r="B523" s="296"/>
      <c r="C523" s="296"/>
      <c r="D523" s="296"/>
      <c r="E523" s="296"/>
      <c r="F523" s="296"/>
      <c r="G523" s="296"/>
      <c r="H523" s="687"/>
      <c r="I523" s="296"/>
      <c r="J523" s="296"/>
      <c r="K523" s="296"/>
      <c r="L523" s="296"/>
      <c r="M523" s="296"/>
      <c r="N523" s="296"/>
      <c r="O523" s="296"/>
      <c r="P523" s="296"/>
      <c r="Q523" s="296"/>
      <c r="R523" s="296"/>
      <c r="S523" s="296"/>
      <c r="T523" s="296"/>
      <c r="U523" s="296"/>
      <c r="V523" s="296"/>
      <c r="W523" s="296"/>
      <c r="X523" s="296"/>
      <c r="Y523" s="296"/>
      <c r="Z523" s="296"/>
    </row>
    <row r="524" spans="1:26" ht="15.75" customHeight="1" x14ac:dyDescent="0.25">
      <c r="A524" s="296"/>
      <c r="B524" s="296"/>
      <c r="C524" s="296"/>
      <c r="D524" s="296"/>
      <c r="E524" s="296"/>
      <c r="F524" s="296"/>
      <c r="G524" s="296"/>
      <c r="H524" s="687"/>
      <c r="I524" s="296"/>
      <c r="J524" s="296"/>
      <c r="K524" s="296"/>
      <c r="L524" s="296"/>
      <c r="M524" s="296"/>
      <c r="N524" s="296"/>
      <c r="O524" s="296"/>
      <c r="P524" s="296"/>
      <c r="Q524" s="296"/>
      <c r="R524" s="296"/>
      <c r="S524" s="296"/>
      <c r="T524" s="296"/>
      <c r="U524" s="296"/>
      <c r="V524" s="296"/>
      <c r="W524" s="296"/>
      <c r="X524" s="296"/>
      <c r="Y524" s="296"/>
      <c r="Z524" s="296"/>
    </row>
    <row r="525" spans="1:26" ht="15.75" customHeight="1" x14ac:dyDescent="0.25">
      <c r="A525" s="296"/>
      <c r="B525" s="296"/>
      <c r="C525" s="296"/>
      <c r="D525" s="296"/>
      <c r="E525" s="296"/>
      <c r="F525" s="296"/>
      <c r="G525" s="296"/>
      <c r="H525" s="687"/>
      <c r="I525" s="296"/>
      <c r="J525" s="296"/>
      <c r="K525" s="296"/>
      <c r="L525" s="296"/>
      <c r="M525" s="296"/>
      <c r="N525" s="296"/>
      <c r="O525" s="296"/>
      <c r="P525" s="296"/>
      <c r="Q525" s="296"/>
      <c r="R525" s="296"/>
      <c r="S525" s="296"/>
      <c r="T525" s="296"/>
      <c r="U525" s="296"/>
      <c r="V525" s="296"/>
      <c r="W525" s="296"/>
      <c r="X525" s="296"/>
      <c r="Y525" s="296"/>
      <c r="Z525" s="296"/>
    </row>
    <row r="526" spans="1:26" ht="15.75" customHeight="1" x14ac:dyDescent="0.25">
      <c r="A526" s="296"/>
      <c r="B526" s="296"/>
      <c r="C526" s="296"/>
      <c r="D526" s="296"/>
      <c r="E526" s="296"/>
      <c r="F526" s="296"/>
      <c r="G526" s="296"/>
      <c r="H526" s="687"/>
      <c r="I526" s="296"/>
      <c r="J526" s="296"/>
      <c r="K526" s="296"/>
      <c r="L526" s="296"/>
      <c r="M526" s="296"/>
      <c r="N526" s="296"/>
      <c r="O526" s="296"/>
      <c r="P526" s="296"/>
      <c r="Q526" s="296"/>
      <c r="R526" s="296"/>
      <c r="S526" s="296"/>
      <c r="T526" s="296"/>
      <c r="U526" s="296"/>
      <c r="V526" s="296"/>
      <c r="W526" s="296"/>
      <c r="X526" s="296"/>
      <c r="Y526" s="296"/>
      <c r="Z526" s="296"/>
    </row>
    <row r="527" spans="1:26" ht="15.75" customHeight="1" x14ac:dyDescent="0.25">
      <c r="A527" s="296"/>
      <c r="B527" s="296"/>
      <c r="C527" s="296"/>
      <c r="D527" s="296"/>
      <c r="E527" s="296"/>
      <c r="F527" s="296"/>
      <c r="G527" s="296"/>
      <c r="H527" s="687"/>
      <c r="I527" s="296"/>
      <c r="J527" s="296"/>
      <c r="K527" s="296"/>
      <c r="L527" s="296"/>
      <c r="M527" s="296"/>
      <c r="N527" s="296"/>
      <c r="O527" s="296"/>
      <c r="P527" s="296"/>
      <c r="Q527" s="296"/>
      <c r="R527" s="296"/>
      <c r="S527" s="296"/>
      <c r="T527" s="296"/>
      <c r="U527" s="296"/>
      <c r="V527" s="296"/>
      <c r="W527" s="296"/>
      <c r="X527" s="296"/>
      <c r="Y527" s="296"/>
      <c r="Z527" s="296"/>
    </row>
    <row r="528" spans="1:26" ht="15.75" customHeight="1" x14ac:dyDescent="0.25">
      <c r="A528" s="296"/>
      <c r="B528" s="296"/>
      <c r="C528" s="296"/>
      <c r="D528" s="296"/>
      <c r="E528" s="296"/>
      <c r="F528" s="296"/>
      <c r="G528" s="296"/>
      <c r="H528" s="687"/>
      <c r="I528" s="296"/>
      <c r="J528" s="296"/>
      <c r="K528" s="296"/>
      <c r="L528" s="296"/>
      <c r="M528" s="296"/>
      <c r="N528" s="296"/>
      <c r="O528" s="296"/>
      <c r="P528" s="296"/>
      <c r="Q528" s="296"/>
      <c r="R528" s="296"/>
      <c r="S528" s="296"/>
      <c r="T528" s="296"/>
      <c r="U528" s="296"/>
      <c r="V528" s="296"/>
      <c r="W528" s="296"/>
      <c r="X528" s="296"/>
      <c r="Y528" s="296"/>
      <c r="Z528" s="296"/>
    </row>
    <row r="529" spans="1:26" ht="15.75" customHeight="1" x14ac:dyDescent="0.25">
      <c r="A529" s="296"/>
      <c r="B529" s="296"/>
      <c r="C529" s="296"/>
      <c r="D529" s="296"/>
      <c r="E529" s="296"/>
      <c r="F529" s="296"/>
      <c r="G529" s="296"/>
      <c r="H529" s="687"/>
      <c r="I529" s="296"/>
      <c r="J529" s="296"/>
      <c r="K529" s="296"/>
      <c r="L529" s="296"/>
      <c r="M529" s="296"/>
      <c r="N529" s="296"/>
      <c r="O529" s="296"/>
      <c r="P529" s="296"/>
      <c r="Q529" s="296"/>
      <c r="R529" s="296"/>
      <c r="S529" s="296"/>
      <c r="T529" s="296"/>
      <c r="U529" s="296"/>
      <c r="V529" s="296"/>
      <c r="W529" s="296"/>
      <c r="X529" s="296"/>
      <c r="Y529" s="296"/>
      <c r="Z529" s="296"/>
    </row>
    <row r="530" spans="1:26" ht="15.75" customHeight="1" x14ac:dyDescent="0.25">
      <c r="A530" s="296"/>
      <c r="B530" s="296"/>
      <c r="C530" s="296"/>
      <c r="D530" s="296"/>
      <c r="E530" s="296"/>
      <c r="F530" s="296"/>
      <c r="G530" s="296"/>
      <c r="H530" s="687"/>
      <c r="I530" s="296"/>
      <c r="J530" s="296"/>
      <c r="K530" s="296"/>
      <c r="L530" s="296"/>
      <c r="M530" s="296"/>
      <c r="N530" s="296"/>
      <c r="O530" s="296"/>
      <c r="P530" s="296"/>
      <c r="Q530" s="296"/>
      <c r="R530" s="296"/>
      <c r="S530" s="296"/>
      <c r="T530" s="296"/>
      <c r="U530" s="296"/>
      <c r="V530" s="296"/>
      <c r="W530" s="296"/>
      <c r="X530" s="296"/>
      <c r="Y530" s="296"/>
      <c r="Z530" s="296"/>
    </row>
    <row r="531" spans="1:26" ht="15.75" customHeight="1" x14ac:dyDescent="0.25">
      <c r="A531" s="296"/>
      <c r="B531" s="296"/>
      <c r="C531" s="296"/>
      <c r="D531" s="296"/>
      <c r="E531" s="296"/>
      <c r="F531" s="296"/>
      <c r="G531" s="296"/>
      <c r="H531" s="687"/>
      <c r="I531" s="296"/>
      <c r="J531" s="296"/>
      <c r="K531" s="296"/>
      <c r="L531" s="296"/>
      <c r="M531" s="296"/>
      <c r="N531" s="296"/>
      <c r="O531" s="296"/>
      <c r="P531" s="296"/>
      <c r="Q531" s="296"/>
      <c r="R531" s="296"/>
      <c r="S531" s="296"/>
      <c r="T531" s="296"/>
      <c r="U531" s="296"/>
      <c r="V531" s="296"/>
      <c r="W531" s="296"/>
      <c r="X531" s="296"/>
      <c r="Y531" s="296"/>
      <c r="Z531" s="296"/>
    </row>
    <row r="532" spans="1:26" ht="15.75" customHeight="1" x14ac:dyDescent="0.25">
      <c r="A532" s="296"/>
      <c r="B532" s="296"/>
      <c r="C532" s="296"/>
      <c r="D532" s="296"/>
      <c r="E532" s="296"/>
      <c r="F532" s="296"/>
      <c r="G532" s="296"/>
      <c r="H532" s="687"/>
      <c r="I532" s="296"/>
      <c r="J532" s="296"/>
      <c r="K532" s="296"/>
      <c r="L532" s="296"/>
      <c r="M532" s="296"/>
      <c r="N532" s="296"/>
      <c r="O532" s="296"/>
      <c r="P532" s="296"/>
      <c r="Q532" s="296"/>
      <c r="R532" s="296"/>
      <c r="S532" s="296"/>
      <c r="T532" s="296"/>
      <c r="U532" s="296"/>
      <c r="V532" s="296"/>
      <c r="W532" s="296"/>
      <c r="X532" s="296"/>
      <c r="Y532" s="296"/>
      <c r="Z532" s="296"/>
    </row>
    <row r="533" spans="1:26" ht="15.75" customHeight="1" x14ac:dyDescent="0.25">
      <c r="A533" s="296"/>
      <c r="B533" s="296"/>
      <c r="C533" s="296"/>
      <c r="D533" s="296"/>
      <c r="E533" s="296"/>
      <c r="F533" s="296"/>
      <c r="G533" s="296"/>
      <c r="H533" s="687"/>
      <c r="I533" s="296"/>
      <c r="J533" s="296"/>
      <c r="K533" s="296"/>
      <c r="L533" s="296"/>
      <c r="M533" s="296"/>
      <c r="N533" s="296"/>
      <c r="O533" s="296"/>
      <c r="P533" s="296"/>
      <c r="Q533" s="296"/>
      <c r="R533" s="296"/>
      <c r="S533" s="296"/>
      <c r="T533" s="296"/>
      <c r="U533" s="296"/>
      <c r="V533" s="296"/>
      <c r="W533" s="296"/>
      <c r="X533" s="296"/>
      <c r="Y533" s="296"/>
      <c r="Z533" s="296"/>
    </row>
    <row r="534" spans="1:26" ht="15.75" customHeight="1" x14ac:dyDescent="0.25">
      <c r="A534" s="296"/>
      <c r="B534" s="296"/>
      <c r="C534" s="296"/>
      <c r="D534" s="296"/>
      <c r="E534" s="296"/>
      <c r="F534" s="296"/>
      <c r="G534" s="296"/>
      <c r="H534" s="687"/>
      <c r="I534" s="296"/>
      <c r="J534" s="296"/>
      <c r="K534" s="296"/>
      <c r="L534" s="296"/>
      <c r="M534" s="296"/>
      <c r="N534" s="296"/>
      <c r="O534" s="296"/>
      <c r="P534" s="296"/>
      <c r="Q534" s="296"/>
      <c r="R534" s="296"/>
      <c r="S534" s="296"/>
      <c r="T534" s="296"/>
      <c r="U534" s="296"/>
      <c r="V534" s="296"/>
      <c r="W534" s="296"/>
      <c r="X534" s="296"/>
      <c r="Y534" s="296"/>
      <c r="Z534" s="296"/>
    </row>
    <row r="535" spans="1:26" ht="15.75" customHeight="1" x14ac:dyDescent="0.25">
      <c r="A535" s="296"/>
      <c r="B535" s="296"/>
      <c r="C535" s="296"/>
      <c r="D535" s="296"/>
      <c r="E535" s="296"/>
      <c r="F535" s="296"/>
      <c r="G535" s="296"/>
      <c r="H535" s="687"/>
      <c r="I535" s="296"/>
      <c r="J535" s="296"/>
      <c r="K535" s="296"/>
      <c r="L535" s="296"/>
      <c r="M535" s="296"/>
      <c r="N535" s="296"/>
      <c r="O535" s="296"/>
      <c r="P535" s="296"/>
      <c r="Q535" s="296"/>
      <c r="R535" s="296"/>
      <c r="S535" s="296"/>
      <c r="T535" s="296"/>
      <c r="U535" s="296"/>
      <c r="V535" s="296"/>
      <c r="W535" s="296"/>
      <c r="X535" s="296"/>
      <c r="Y535" s="296"/>
      <c r="Z535" s="296"/>
    </row>
    <row r="536" spans="1:26" ht="15.75" customHeight="1" x14ac:dyDescent="0.25">
      <c r="A536" s="296"/>
      <c r="B536" s="296"/>
      <c r="C536" s="296"/>
      <c r="D536" s="296"/>
      <c r="E536" s="296"/>
      <c r="F536" s="296"/>
      <c r="G536" s="296"/>
      <c r="H536" s="687"/>
      <c r="I536" s="296"/>
      <c r="J536" s="296"/>
      <c r="K536" s="296"/>
      <c r="L536" s="296"/>
      <c r="M536" s="296"/>
      <c r="N536" s="296"/>
      <c r="O536" s="296"/>
      <c r="P536" s="296"/>
      <c r="Q536" s="296"/>
      <c r="R536" s="296"/>
      <c r="S536" s="296"/>
      <c r="T536" s="296"/>
      <c r="U536" s="296"/>
      <c r="V536" s="296"/>
      <c r="W536" s="296"/>
      <c r="X536" s="296"/>
      <c r="Y536" s="296"/>
      <c r="Z536" s="296"/>
    </row>
    <row r="537" spans="1:26" ht="15.75" customHeight="1" x14ac:dyDescent="0.25">
      <c r="A537" s="296"/>
      <c r="B537" s="296"/>
      <c r="C537" s="296"/>
      <c r="D537" s="296"/>
      <c r="E537" s="296"/>
      <c r="F537" s="296"/>
      <c r="G537" s="296"/>
      <c r="H537" s="687"/>
      <c r="I537" s="296"/>
      <c r="J537" s="296"/>
      <c r="K537" s="296"/>
      <c r="L537" s="296"/>
      <c r="M537" s="296"/>
      <c r="N537" s="296"/>
      <c r="O537" s="296"/>
      <c r="P537" s="296"/>
      <c r="Q537" s="296"/>
      <c r="R537" s="296"/>
      <c r="S537" s="296"/>
      <c r="T537" s="296"/>
      <c r="U537" s="296"/>
      <c r="V537" s="296"/>
      <c r="W537" s="296"/>
      <c r="X537" s="296"/>
      <c r="Y537" s="296"/>
      <c r="Z537" s="296"/>
    </row>
    <row r="538" spans="1:26" ht="15.75" customHeight="1" x14ac:dyDescent="0.25">
      <c r="A538" s="296"/>
      <c r="B538" s="296"/>
      <c r="C538" s="296"/>
      <c r="D538" s="296"/>
      <c r="E538" s="296"/>
      <c r="F538" s="296"/>
      <c r="G538" s="296"/>
      <c r="H538" s="687"/>
      <c r="I538" s="296"/>
      <c r="J538" s="296"/>
      <c r="K538" s="296"/>
      <c r="L538" s="296"/>
      <c r="M538" s="296"/>
      <c r="N538" s="296"/>
      <c r="O538" s="296"/>
      <c r="P538" s="296"/>
      <c r="Q538" s="296"/>
      <c r="R538" s="296"/>
      <c r="S538" s="296"/>
      <c r="T538" s="296"/>
      <c r="U538" s="296"/>
      <c r="V538" s="296"/>
      <c r="W538" s="296"/>
      <c r="X538" s="296"/>
      <c r="Y538" s="296"/>
      <c r="Z538" s="296"/>
    </row>
    <row r="539" spans="1:26" ht="15.75" customHeight="1" x14ac:dyDescent="0.25">
      <c r="A539" s="296"/>
      <c r="B539" s="296"/>
      <c r="C539" s="296"/>
      <c r="D539" s="296"/>
      <c r="E539" s="296"/>
      <c r="F539" s="296"/>
      <c r="G539" s="296"/>
      <c r="H539" s="687"/>
      <c r="I539" s="296"/>
      <c r="J539" s="296"/>
      <c r="K539" s="296"/>
      <c r="L539" s="296"/>
      <c r="M539" s="296"/>
      <c r="N539" s="296"/>
      <c r="O539" s="296"/>
      <c r="P539" s="296"/>
      <c r="Q539" s="296"/>
      <c r="R539" s="296"/>
      <c r="S539" s="296"/>
      <c r="T539" s="296"/>
      <c r="U539" s="296"/>
      <c r="V539" s="296"/>
      <c r="W539" s="296"/>
      <c r="X539" s="296"/>
      <c r="Y539" s="296"/>
      <c r="Z539" s="296"/>
    </row>
    <row r="540" spans="1:26" ht="15.75" customHeight="1" x14ac:dyDescent="0.25">
      <c r="A540" s="296"/>
      <c r="B540" s="296"/>
      <c r="C540" s="296"/>
      <c r="D540" s="296"/>
      <c r="E540" s="296"/>
      <c r="F540" s="296"/>
      <c r="G540" s="296"/>
      <c r="H540" s="687"/>
      <c r="I540" s="296"/>
      <c r="J540" s="296"/>
      <c r="K540" s="296"/>
      <c r="L540" s="296"/>
      <c r="M540" s="296"/>
      <c r="N540" s="296"/>
      <c r="O540" s="296"/>
      <c r="P540" s="296"/>
      <c r="Q540" s="296"/>
      <c r="R540" s="296"/>
      <c r="S540" s="296"/>
      <c r="T540" s="296"/>
      <c r="U540" s="296"/>
      <c r="V540" s="296"/>
      <c r="W540" s="296"/>
      <c r="X540" s="296"/>
      <c r="Y540" s="296"/>
      <c r="Z540" s="296"/>
    </row>
    <row r="541" spans="1:26" ht="15.75" customHeight="1" x14ac:dyDescent="0.25">
      <c r="A541" s="296"/>
      <c r="B541" s="296"/>
      <c r="C541" s="296"/>
      <c r="D541" s="296"/>
      <c r="E541" s="296"/>
      <c r="F541" s="296"/>
      <c r="G541" s="296"/>
      <c r="H541" s="687"/>
      <c r="I541" s="296"/>
      <c r="J541" s="296"/>
      <c r="K541" s="296"/>
      <c r="L541" s="296"/>
      <c r="M541" s="296"/>
      <c r="N541" s="296"/>
      <c r="O541" s="296"/>
      <c r="P541" s="296"/>
      <c r="Q541" s="296"/>
      <c r="R541" s="296"/>
      <c r="S541" s="296"/>
      <c r="T541" s="296"/>
      <c r="U541" s="296"/>
      <c r="V541" s="296"/>
      <c r="W541" s="296"/>
      <c r="X541" s="296"/>
      <c r="Y541" s="296"/>
      <c r="Z541" s="296"/>
    </row>
    <row r="542" spans="1:26" ht="15.75" customHeight="1" x14ac:dyDescent="0.25">
      <c r="A542" s="296"/>
      <c r="B542" s="296"/>
      <c r="C542" s="296"/>
      <c r="D542" s="296"/>
      <c r="E542" s="296"/>
      <c r="F542" s="296"/>
      <c r="G542" s="296"/>
      <c r="H542" s="687"/>
      <c r="I542" s="296"/>
      <c r="J542" s="296"/>
      <c r="K542" s="296"/>
      <c r="L542" s="296"/>
      <c r="M542" s="296"/>
      <c r="N542" s="296"/>
      <c r="O542" s="296"/>
      <c r="P542" s="296"/>
      <c r="Q542" s="296"/>
      <c r="R542" s="296"/>
      <c r="S542" s="296"/>
      <c r="T542" s="296"/>
      <c r="U542" s="296"/>
      <c r="V542" s="296"/>
      <c r="W542" s="296"/>
      <c r="X542" s="296"/>
      <c r="Y542" s="296"/>
      <c r="Z542" s="296"/>
    </row>
    <row r="543" spans="1:26" ht="15.75" customHeight="1" x14ac:dyDescent="0.25">
      <c r="A543" s="296"/>
      <c r="B543" s="296"/>
      <c r="C543" s="296"/>
      <c r="D543" s="296"/>
      <c r="E543" s="296"/>
      <c r="F543" s="296"/>
      <c r="G543" s="296"/>
      <c r="H543" s="687"/>
      <c r="I543" s="296"/>
      <c r="J543" s="296"/>
      <c r="K543" s="296"/>
      <c r="L543" s="296"/>
      <c r="M543" s="296"/>
      <c r="N543" s="296"/>
      <c r="O543" s="296"/>
      <c r="P543" s="296"/>
      <c r="Q543" s="296"/>
      <c r="R543" s="296"/>
      <c r="S543" s="296"/>
      <c r="T543" s="296"/>
      <c r="U543" s="296"/>
      <c r="V543" s="296"/>
      <c r="W543" s="296"/>
      <c r="X543" s="296"/>
      <c r="Y543" s="296"/>
      <c r="Z543" s="296"/>
    </row>
    <row r="544" spans="1:26" ht="15.75" customHeight="1" x14ac:dyDescent="0.25">
      <c r="A544" s="296"/>
      <c r="B544" s="296"/>
      <c r="C544" s="296"/>
      <c r="D544" s="296"/>
      <c r="E544" s="296"/>
      <c r="F544" s="296"/>
      <c r="G544" s="296"/>
      <c r="H544" s="687"/>
      <c r="I544" s="296"/>
      <c r="J544" s="296"/>
      <c r="K544" s="296"/>
      <c r="L544" s="296"/>
      <c r="M544" s="296"/>
      <c r="N544" s="296"/>
      <c r="O544" s="296"/>
      <c r="P544" s="296"/>
      <c r="Q544" s="296"/>
      <c r="R544" s="296"/>
      <c r="S544" s="296"/>
      <c r="T544" s="296"/>
      <c r="U544" s="296"/>
      <c r="V544" s="296"/>
      <c r="W544" s="296"/>
      <c r="X544" s="296"/>
      <c r="Y544" s="296"/>
      <c r="Z544" s="296"/>
    </row>
    <row r="545" spans="1:26" ht="15.75" customHeight="1" x14ac:dyDescent="0.25">
      <c r="A545" s="296"/>
      <c r="B545" s="296"/>
      <c r="C545" s="296"/>
      <c r="D545" s="296"/>
      <c r="E545" s="296"/>
      <c r="F545" s="296"/>
      <c r="G545" s="296"/>
      <c r="H545" s="687"/>
      <c r="I545" s="296"/>
      <c r="J545" s="296"/>
      <c r="K545" s="296"/>
      <c r="L545" s="296"/>
      <c r="M545" s="296"/>
      <c r="N545" s="296"/>
      <c r="O545" s="296"/>
      <c r="P545" s="296"/>
      <c r="Q545" s="296"/>
      <c r="R545" s="296"/>
      <c r="S545" s="296"/>
      <c r="T545" s="296"/>
      <c r="U545" s="296"/>
      <c r="V545" s="296"/>
      <c r="W545" s="296"/>
      <c r="X545" s="296"/>
      <c r="Y545" s="296"/>
      <c r="Z545" s="296"/>
    </row>
    <row r="546" spans="1:26" ht="15.75" customHeight="1" x14ac:dyDescent="0.25">
      <c r="A546" s="296"/>
      <c r="B546" s="296"/>
      <c r="C546" s="296"/>
      <c r="D546" s="296"/>
      <c r="E546" s="296"/>
      <c r="F546" s="296"/>
      <c r="G546" s="296"/>
      <c r="H546" s="687"/>
      <c r="I546" s="296"/>
      <c r="J546" s="296"/>
      <c r="K546" s="296"/>
      <c r="L546" s="296"/>
      <c r="M546" s="296"/>
      <c r="N546" s="296"/>
      <c r="O546" s="296"/>
      <c r="P546" s="296"/>
      <c r="Q546" s="296"/>
      <c r="R546" s="296"/>
      <c r="S546" s="296"/>
      <c r="T546" s="296"/>
      <c r="U546" s="296"/>
      <c r="V546" s="296"/>
      <c r="W546" s="296"/>
      <c r="X546" s="296"/>
      <c r="Y546" s="296"/>
      <c r="Z546" s="296"/>
    </row>
    <row r="547" spans="1:26" ht="15.75" customHeight="1" x14ac:dyDescent="0.25">
      <c r="A547" s="296"/>
      <c r="B547" s="296"/>
      <c r="C547" s="296"/>
      <c r="D547" s="296"/>
      <c r="E547" s="296"/>
      <c r="F547" s="296"/>
      <c r="G547" s="296"/>
      <c r="H547" s="687"/>
      <c r="I547" s="296"/>
      <c r="J547" s="296"/>
      <c r="K547" s="296"/>
      <c r="L547" s="296"/>
      <c r="M547" s="296"/>
      <c r="N547" s="296"/>
      <c r="O547" s="296"/>
      <c r="P547" s="296"/>
      <c r="Q547" s="296"/>
      <c r="R547" s="296"/>
      <c r="S547" s="296"/>
      <c r="T547" s="296"/>
      <c r="U547" s="296"/>
      <c r="V547" s="296"/>
      <c r="W547" s="296"/>
      <c r="X547" s="296"/>
      <c r="Y547" s="296"/>
      <c r="Z547" s="296"/>
    </row>
    <row r="548" spans="1:26" ht="15.75" customHeight="1" x14ac:dyDescent="0.25">
      <c r="A548" s="296"/>
      <c r="B548" s="296"/>
      <c r="C548" s="296"/>
      <c r="D548" s="296"/>
      <c r="E548" s="296"/>
      <c r="F548" s="296"/>
      <c r="G548" s="296"/>
      <c r="H548" s="687"/>
      <c r="I548" s="296"/>
      <c r="J548" s="296"/>
      <c r="K548" s="296"/>
      <c r="L548" s="296"/>
      <c r="M548" s="296"/>
      <c r="N548" s="296"/>
      <c r="O548" s="296"/>
      <c r="P548" s="296"/>
      <c r="Q548" s="296"/>
      <c r="R548" s="296"/>
      <c r="S548" s="296"/>
      <c r="T548" s="296"/>
      <c r="U548" s="296"/>
      <c r="V548" s="296"/>
      <c r="W548" s="296"/>
      <c r="X548" s="296"/>
      <c r="Y548" s="296"/>
      <c r="Z548" s="296"/>
    </row>
    <row r="549" spans="1:26" ht="15.75" customHeight="1" x14ac:dyDescent="0.25">
      <c r="A549" s="296"/>
      <c r="B549" s="296"/>
      <c r="C549" s="296"/>
      <c r="D549" s="296"/>
      <c r="E549" s="296"/>
      <c r="F549" s="296"/>
      <c r="G549" s="296"/>
      <c r="H549" s="687"/>
      <c r="I549" s="296"/>
      <c r="J549" s="296"/>
      <c r="K549" s="296"/>
      <c r="L549" s="296"/>
      <c r="M549" s="296"/>
      <c r="N549" s="296"/>
      <c r="O549" s="296"/>
      <c r="P549" s="296"/>
      <c r="Q549" s="296"/>
      <c r="R549" s="296"/>
      <c r="S549" s="296"/>
      <c r="T549" s="296"/>
      <c r="U549" s="296"/>
      <c r="V549" s="296"/>
      <c r="W549" s="296"/>
      <c r="X549" s="296"/>
      <c r="Y549" s="296"/>
      <c r="Z549" s="296"/>
    </row>
    <row r="550" spans="1:26" ht="15.75" customHeight="1" x14ac:dyDescent="0.25">
      <c r="A550" s="296"/>
      <c r="B550" s="296"/>
      <c r="C550" s="296"/>
      <c r="D550" s="296"/>
      <c r="E550" s="296"/>
      <c r="F550" s="296"/>
      <c r="G550" s="296"/>
      <c r="H550" s="687"/>
      <c r="I550" s="296"/>
      <c r="J550" s="296"/>
      <c r="K550" s="296"/>
      <c r="L550" s="296"/>
      <c r="M550" s="296"/>
      <c r="N550" s="296"/>
      <c r="O550" s="296"/>
      <c r="P550" s="296"/>
      <c r="Q550" s="296"/>
      <c r="R550" s="296"/>
      <c r="S550" s="296"/>
      <c r="T550" s="296"/>
      <c r="U550" s="296"/>
      <c r="V550" s="296"/>
      <c r="W550" s="296"/>
      <c r="X550" s="296"/>
      <c r="Y550" s="296"/>
      <c r="Z550" s="296"/>
    </row>
    <row r="551" spans="1:26" ht="15.75" customHeight="1" x14ac:dyDescent="0.25">
      <c r="A551" s="296"/>
      <c r="B551" s="296"/>
      <c r="C551" s="296"/>
      <c r="D551" s="296"/>
      <c r="E551" s="296"/>
      <c r="F551" s="296"/>
      <c r="G551" s="296"/>
      <c r="H551" s="687"/>
      <c r="I551" s="296"/>
      <c r="J551" s="296"/>
      <c r="K551" s="296"/>
      <c r="L551" s="296"/>
      <c r="M551" s="296"/>
      <c r="N551" s="296"/>
      <c r="O551" s="296"/>
      <c r="P551" s="296"/>
      <c r="Q551" s="296"/>
      <c r="R551" s="296"/>
      <c r="S551" s="296"/>
      <c r="T551" s="296"/>
      <c r="U551" s="296"/>
      <c r="V551" s="296"/>
      <c r="W551" s="296"/>
      <c r="X551" s="296"/>
      <c r="Y551" s="296"/>
      <c r="Z551" s="296"/>
    </row>
    <row r="552" spans="1:26" ht="15.75" customHeight="1" x14ac:dyDescent="0.25">
      <c r="A552" s="296"/>
      <c r="B552" s="296"/>
      <c r="C552" s="296"/>
      <c r="D552" s="296"/>
      <c r="E552" s="296"/>
      <c r="F552" s="296"/>
      <c r="G552" s="296"/>
      <c r="H552" s="687"/>
      <c r="I552" s="296"/>
      <c r="J552" s="296"/>
      <c r="K552" s="296"/>
      <c r="L552" s="296"/>
      <c r="M552" s="296"/>
      <c r="N552" s="296"/>
      <c r="O552" s="296"/>
      <c r="P552" s="296"/>
      <c r="Q552" s="296"/>
      <c r="R552" s="296"/>
      <c r="S552" s="296"/>
      <c r="T552" s="296"/>
      <c r="U552" s="296"/>
      <c r="V552" s="296"/>
      <c r="W552" s="296"/>
      <c r="X552" s="296"/>
      <c r="Y552" s="296"/>
      <c r="Z552" s="296"/>
    </row>
    <row r="553" spans="1:26" ht="15.75" customHeight="1" x14ac:dyDescent="0.25">
      <c r="A553" s="296"/>
      <c r="B553" s="296"/>
      <c r="C553" s="296"/>
      <c r="D553" s="296"/>
      <c r="E553" s="296"/>
      <c r="F553" s="296"/>
      <c r="G553" s="296"/>
      <c r="H553" s="687"/>
      <c r="I553" s="296"/>
      <c r="J553" s="296"/>
      <c r="K553" s="296"/>
      <c r="L553" s="296"/>
      <c r="M553" s="296"/>
      <c r="N553" s="296"/>
      <c r="O553" s="296"/>
      <c r="P553" s="296"/>
      <c r="Q553" s="296"/>
      <c r="R553" s="296"/>
      <c r="S553" s="296"/>
      <c r="T553" s="296"/>
      <c r="U553" s="296"/>
      <c r="V553" s="296"/>
      <c r="W553" s="296"/>
      <c r="X553" s="296"/>
      <c r="Y553" s="296"/>
      <c r="Z553" s="296"/>
    </row>
    <row r="554" spans="1:26" ht="15.75" customHeight="1" x14ac:dyDescent="0.25">
      <c r="A554" s="296"/>
      <c r="B554" s="296"/>
      <c r="C554" s="296"/>
      <c r="D554" s="296"/>
      <c r="E554" s="296"/>
      <c r="F554" s="296"/>
      <c r="G554" s="296"/>
      <c r="H554" s="687"/>
      <c r="I554" s="296"/>
      <c r="J554" s="296"/>
      <c r="K554" s="296"/>
      <c r="L554" s="296"/>
      <c r="M554" s="296"/>
      <c r="N554" s="296"/>
      <c r="O554" s="296"/>
      <c r="P554" s="296"/>
      <c r="Q554" s="296"/>
      <c r="R554" s="296"/>
      <c r="S554" s="296"/>
      <c r="T554" s="296"/>
      <c r="U554" s="296"/>
      <c r="V554" s="296"/>
      <c r="W554" s="296"/>
      <c r="X554" s="296"/>
      <c r="Y554" s="296"/>
      <c r="Z554" s="296"/>
    </row>
    <row r="555" spans="1:26" ht="15.75" customHeight="1" x14ac:dyDescent="0.25">
      <c r="A555" s="296"/>
      <c r="B555" s="296"/>
      <c r="C555" s="296"/>
      <c r="D555" s="296"/>
      <c r="E555" s="296"/>
      <c r="F555" s="296"/>
      <c r="G555" s="296"/>
      <c r="H555" s="687"/>
      <c r="I555" s="296"/>
      <c r="J555" s="296"/>
      <c r="K555" s="296"/>
      <c r="L555" s="296"/>
      <c r="M555" s="296"/>
      <c r="N555" s="296"/>
      <c r="O555" s="296"/>
      <c r="P555" s="296"/>
      <c r="Q555" s="296"/>
      <c r="R555" s="296"/>
      <c r="S555" s="296"/>
      <c r="T555" s="296"/>
      <c r="U555" s="296"/>
      <c r="V555" s="296"/>
      <c r="W555" s="296"/>
      <c r="X555" s="296"/>
      <c r="Y555" s="296"/>
      <c r="Z555" s="296"/>
    </row>
    <row r="556" spans="1:26" ht="15.75" customHeight="1" x14ac:dyDescent="0.25">
      <c r="A556" s="296"/>
      <c r="B556" s="296"/>
      <c r="C556" s="296"/>
      <c r="D556" s="296"/>
      <c r="E556" s="296"/>
      <c r="F556" s="296"/>
      <c r="G556" s="296"/>
      <c r="H556" s="687"/>
      <c r="I556" s="296"/>
      <c r="J556" s="296"/>
      <c r="K556" s="296"/>
      <c r="L556" s="296"/>
      <c r="M556" s="296"/>
      <c r="N556" s="296"/>
      <c r="O556" s="296"/>
      <c r="P556" s="296"/>
      <c r="Q556" s="296"/>
      <c r="R556" s="296"/>
      <c r="S556" s="296"/>
      <c r="T556" s="296"/>
      <c r="U556" s="296"/>
      <c r="V556" s="296"/>
      <c r="W556" s="296"/>
      <c r="X556" s="296"/>
      <c r="Y556" s="296"/>
      <c r="Z556" s="296"/>
    </row>
    <row r="557" spans="1:26" ht="15.75" customHeight="1" x14ac:dyDescent="0.25">
      <c r="A557" s="296"/>
      <c r="B557" s="296"/>
      <c r="C557" s="296"/>
      <c r="D557" s="296"/>
      <c r="E557" s="296"/>
      <c r="F557" s="296"/>
      <c r="G557" s="296"/>
      <c r="H557" s="687"/>
      <c r="I557" s="296"/>
      <c r="J557" s="296"/>
      <c r="K557" s="296"/>
      <c r="L557" s="296"/>
      <c r="M557" s="296"/>
      <c r="N557" s="296"/>
      <c r="O557" s="296"/>
      <c r="P557" s="296"/>
      <c r="Q557" s="296"/>
      <c r="R557" s="296"/>
      <c r="S557" s="296"/>
      <c r="T557" s="296"/>
      <c r="U557" s="296"/>
      <c r="V557" s="296"/>
      <c r="W557" s="296"/>
      <c r="X557" s="296"/>
      <c r="Y557" s="296"/>
      <c r="Z557" s="296"/>
    </row>
    <row r="558" spans="1:26" ht="15.75" customHeight="1" x14ac:dyDescent="0.25">
      <c r="A558" s="296"/>
      <c r="B558" s="296"/>
      <c r="C558" s="296"/>
      <c r="D558" s="296"/>
      <c r="E558" s="296"/>
      <c r="F558" s="296"/>
      <c r="G558" s="296"/>
      <c r="H558" s="687"/>
      <c r="I558" s="296"/>
      <c r="J558" s="296"/>
      <c r="K558" s="296"/>
      <c r="L558" s="296"/>
      <c r="M558" s="296"/>
      <c r="N558" s="296"/>
      <c r="O558" s="296"/>
      <c r="P558" s="296"/>
      <c r="Q558" s="296"/>
      <c r="R558" s="296"/>
      <c r="S558" s="296"/>
      <c r="T558" s="296"/>
      <c r="U558" s="296"/>
      <c r="V558" s="296"/>
      <c r="W558" s="296"/>
      <c r="X558" s="296"/>
      <c r="Y558" s="296"/>
      <c r="Z558" s="296"/>
    </row>
    <row r="559" spans="1:26" ht="15.75" customHeight="1" x14ac:dyDescent="0.25">
      <c r="A559" s="296"/>
      <c r="B559" s="296"/>
      <c r="C559" s="296"/>
      <c r="D559" s="296"/>
      <c r="E559" s="296"/>
      <c r="F559" s="296"/>
      <c r="G559" s="296"/>
      <c r="H559" s="687"/>
      <c r="I559" s="296"/>
      <c r="J559" s="296"/>
      <c r="K559" s="296"/>
      <c r="L559" s="296"/>
      <c r="M559" s="296"/>
      <c r="N559" s="296"/>
      <c r="O559" s="296"/>
      <c r="P559" s="296"/>
      <c r="Q559" s="296"/>
      <c r="R559" s="296"/>
      <c r="S559" s="296"/>
      <c r="T559" s="296"/>
      <c r="U559" s="296"/>
      <c r="V559" s="296"/>
      <c r="W559" s="296"/>
      <c r="X559" s="296"/>
      <c r="Y559" s="296"/>
      <c r="Z559" s="296"/>
    </row>
    <row r="560" spans="1:26" ht="15.75" customHeight="1" x14ac:dyDescent="0.25">
      <c r="A560" s="296"/>
      <c r="B560" s="296"/>
      <c r="C560" s="296"/>
      <c r="D560" s="296"/>
      <c r="E560" s="296"/>
      <c r="F560" s="296"/>
      <c r="G560" s="296"/>
      <c r="H560" s="687"/>
      <c r="I560" s="296"/>
      <c r="J560" s="296"/>
      <c r="K560" s="296"/>
      <c r="L560" s="296"/>
      <c r="M560" s="296"/>
      <c r="N560" s="296"/>
      <c r="O560" s="296"/>
      <c r="P560" s="296"/>
      <c r="Q560" s="296"/>
      <c r="R560" s="296"/>
      <c r="S560" s="296"/>
      <c r="T560" s="296"/>
      <c r="U560" s="296"/>
      <c r="V560" s="296"/>
      <c r="W560" s="296"/>
      <c r="X560" s="296"/>
      <c r="Y560" s="296"/>
      <c r="Z560" s="296"/>
    </row>
    <row r="561" spans="1:26" ht="15.75" customHeight="1" x14ac:dyDescent="0.25">
      <c r="A561" s="296"/>
      <c r="B561" s="296"/>
      <c r="C561" s="296"/>
      <c r="D561" s="296"/>
      <c r="E561" s="296"/>
      <c r="F561" s="296"/>
      <c r="G561" s="296"/>
      <c r="H561" s="687"/>
      <c r="I561" s="296"/>
      <c r="J561" s="296"/>
      <c r="K561" s="296"/>
      <c r="L561" s="296"/>
      <c r="M561" s="296"/>
      <c r="N561" s="296"/>
      <c r="O561" s="296"/>
      <c r="P561" s="296"/>
      <c r="Q561" s="296"/>
      <c r="R561" s="296"/>
      <c r="S561" s="296"/>
      <c r="T561" s="296"/>
      <c r="U561" s="296"/>
      <c r="V561" s="296"/>
      <c r="W561" s="296"/>
      <c r="X561" s="296"/>
      <c r="Y561" s="296"/>
      <c r="Z561" s="296"/>
    </row>
    <row r="562" spans="1:26" ht="15.75" customHeight="1" x14ac:dyDescent="0.25">
      <c r="A562" s="296"/>
      <c r="B562" s="296"/>
      <c r="C562" s="296"/>
      <c r="D562" s="296"/>
      <c r="E562" s="296"/>
      <c r="F562" s="296"/>
      <c r="G562" s="296"/>
      <c r="H562" s="687"/>
      <c r="I562" s="296"/>
      <c r="J562" s="296"/>
      <c r="K562" s="296"/>
      <c r="L562" s="296"/>
      <c r="M562" s="296"/>
      <c r="N562" s="296"/>
      <c r="O562" s="296"/>
      <c r="P562" s="296"/>
      <c r="Q562" s="296"/>
      <c r="R562" s="296"/>
      <c r="S562" s="296"/>
      <c r="T562" s="296"/>
      <c r="U562" s="296"/>
      <c r="V562" s="296"/>
      <c r="W562" s="296"/>
      <c r="X562" s="296"/>
      <c r="Y562" s="296"/>
      <c r="Z562" s="296"/>
    </row>
    <row r="563" spans="1:26" ht="15.75" customHeight="1" x14ac:dyDescent="0.25">
      <c r="A563" s="296"/>
      <c r="B563" s="296"/>
      <c r="C563" s="296"/>
      <c r="D563" s="296"/>
      <c r="E563" s="296"/>
      <c r="F563" s="296"/>
      <c r="G563" s="296"/>
      <c r="H563" s="687"/>
      <c r="I563" s="296"/>
      <c r="J563" s="296"/>
      <c r="K563" s="296"/>
      <c r="L563" s="296"/>
      <c r="M563" s="296"/>
      <c r="N563" s="296"/>
      <c r="O563" s="296"/>
      <c r="P563" s="296"/>
      <c r="Q563" s="296"/>
      <c r="R563" s="296"/>
      <c r="S563" s="296"/>
      <c r="T563" s="296"/>
      <c r="U563" s="296"/>
      <c r="V563" s="296"/>
      <c r="W563" s="296"/>
      <c r="X563" s="296"/>
      <c r="Y563" s="296"/>
      <c r="Z563" s="296"/>
    </row>
    <row r="564" spans="1:26" ht="15.75" customHeight="1" x14ac:dyDescent="0.25">
      <c r="A564" s="296"/>
      <c r="B564" s="296"/>
      <c r="C564" s="296"/>
      <c r="D564" s="296"/>
      <c r="E564" s="296"/>
      <c r="F564" s="296"/>
      <c r="G564" s="296"/>
      <c r="H564" s="687"/>
      <c r="I564" s="296"/>
      <c r="J564" s="296"/>
      <c r="K564" s="296"/>
      <c r="L564" s="296"/>
      <c r="M564" s="296"/>
      <c r="N564" s="296"/>
      <c r="O564" s="296"/>
      <c r="P564" s="296"/>
      <c r="Q564" s="296"/>
      <c r="R564" s="296"/>
      <c r="S564" s="296"/>
      <c r="T564" s="296"/>
      <c r="U564" s="296"/>
      <c r="V564" s="296"/>
      <c r="W564" s="296"/>
      <c r="X564" s="296"/>
      <c r="Y564" s="296"/>
      <c r="Z564" s="296"/>
    </row>
    <row r="565" spans="1:26" ht="15.75" customHeight="1" x14ac:dyDescent="0.25">
      <c r="A565" s="296"/>
      <c r="B565" s="296"/>
      <c r="C565" s="296"/>
      <c r="D565" s="296"/>
      <c r="E565" s="296"/>
      <c r="F565" s="296"/>
      <c r="G565" s="296"/>
      <c r="H565" s="687"/>
      <c r="I565" s="296"/>
      <c r="J565" s="296"/>
      <c r="K565" s="296"/>
      <c r="L565" s="296"/>
      <c r="M565" s="296"/>
      <c r="N565" s="296"/>
      <c r="O565" s="296"/>
      <c r="P565" s="296"/>
      <c r="Q565" s="296"/>
      <c r="R565" s="296"/>
      <c r="S565" s="296"/>
      <c r="T565" s="296"/>
      <c r="U565" s="296"/>
      <c r="V565" s="296"/>
      <c r="W565" s="296"/>
      <c r="X565" s="296"/>
      <c r="Y565" s="296"/>
      <c r="Z565" s="296"/>
    </row>
    <row r="566" spans="1:26" ht="15.75" customHeight="1" x14ac:dyDescent="0.25">
      <c r="A566" s="296"/>
      <c r="B566" s="296"/>
      <c r="C566" s="296"/>
      <c r="D566" s="296"/>
      <c r="E566" s="296"/>
      <c r="F566" s="296"/>
      <c r="G566" s="296"/>
      <c r="H566" s="687"/>
      <c r="I566" s="296"/>
      <c r="J566" s="296"/>
      <c r="K566" s="296"/>
      <c r="L566" s="296"/>
      <c r="M566" s="296"/>
      <c r="N566" s="296"/>
      <c r="O566" s="296"/>
      <c r="P566" s="296"/>
      <c r="Q566" s="296"/>
      <c r="R566" s="296"/>
      <c r="S566" s="296"/>
      <c r="T566" s="296"/>
      <c r="U566" s="296"/>
      <c r="V566" s="296"/>
      <c r="W566" s="296"/>
      <c r="X566" s="296"/>
      <c r="Y566" s="296"/>
      <c r="Z566" s="296"/>
    </row>
    <row r="567" spans="1:26" ht="15.75" customHeight="1" x14ac:dyDescent="0.25">
      <c r="A567" s="296"/>
      <c r="B567" s="296"/>
      <c r="C567" s="296"/>
      <c r="D567" s="296"/>
      <c r="E567" s="296"/>
      <c r="F567" s="296"/>
      <c r="G567" s="296"/>
      <c r="H567" s="687"/>
      <c r="I567" s="296"/>
      <c r="J567" s="296"/>
      <c r="K567" s="296"/>
      <c r="L567" s="296"/>
      <c r="M567" s="296"/>
      <c r="N567" s="296"/>
      <c r="O567" s="296"/>
      <c r="P567" s="296"/>
      <c r="Q567" s="296"/>
      <c r="R567" s="296"/>
      <c r="S567" s="296"/>
      <c r="T567" s="296"/>
      <c r="U567" s="296"/>
      <c r="V567" s="296"/>
      <c r="W567" s="296"/>
      <c r="X567" s="296"/>
      <c r="Y567" s="296"/>
      <c r="Z567" s="296"/>
    </row>
    <row r="568" spans="1:26" ht="15.75" customHeight="1" x14ac:dyDescent="0.25">
      <c r="A568" s="296"/>
      <c r="B568" s="296"/>
      <c r="C568" s="296"/>
      <c r="D568" s="296"/>
      <c r="E568" s="296"/>
      <c r="F568" s="296"/>
      <c r="G568" s="296"/>
      <c r="H568" s="687"/>
      <c r="I568" s="296"/>
      <c r="J568" s="296"/>
      <c r="K568" s="296"/>
      <c r="L568" s="296"/>
      <c r="M568" s="296"/>
      <c r="N568" s="296"/>
      <c r="O568" s="296"/>
      <c r="P568" s="296"/>
      <c r="Q568" s="296"/>
      <c r="R568" s="296"/>
      <c r="S568" s="296"/>
      <c r="T568" s="296"/>
      <c r="U568" s="296"/>
      <c r="V568" s="296"/>
      <c r="W568" s="296"/>
      <c r="X568" s="296"/>
      <c r="Y568" s="296"/>
      <c r="Z568" s="296"/>
    </row>
    <row r="569" spans="1:26" ht="15.75" customHeight="1" x14ac:dyDescent="0.25">
      <c r="A569" s="296"/>
      <c r="B569" s="296"/>
      <c r="C569" s="296"/>
      <c r="D569" s="296"/>
      <c r="E569" s="296"/>
      <c r="F569" s="296"/>
      <c r="G569" s="296"/>
      <c r="H569" s="687"/>
      <c r="I569" s="296"/>
      <c r="J569" s="296"/>
      <c r="K569" s="296"/>
      <c r="L569" s="296"/>
      <c r="M569" s="296"/>
      <c r="N569" s="296"/>
      <c r="O569" s="296"/>
      <c r="P569" s="296"/>
      <c r="Q569" s="296"/>
      <c r="R569" s="296"/>
      <c r="S569" s="296"/>
      <c r="T569" s="296"/>
      <c r="U569" s="296"/>
      <c r="V569" s="296"/>
      <c r="W569" s="296"/>
      <c r="X569" s="296"/>
      <c r="Y569" s="296"/>
      <c r="Z569" s="296"/>
    </row>
    <row r="570" spans="1:26" ht="15.75" customHeight="1" x14ac:dyDescent="0.25">
      <c r="A570" s="296"/>
      <c r="B570" s="296"/>
      <c r="C570" s="296"/>
      <c r="D570" s="296"/>
      <c r="E570" s="296"/>
      <c r="F570" s="296"/>
      <c r="G570" s="296"/>
      <c r="H570" s="687"/>
      <c r="I570" s="296"/>
      <c r="J570" s="296"/>
      <c r="K570" s="296"/>
      <c r="L570" s="296"/>
      <c r="M570" s="296"/>
      <c r="N570" s="296"/>
      <c r="O570" s="296"/>
      <c r="P570" s="296"/>
      <c r="Q570" s="296"/>
      <c r="R570" s="296"/>
      <c r="S570" s="296"/>
      <c r="T570" s="296"/>
      <c r="U570" s="296"/>
      <c r="V570" s="296"/>
      <c r="W570" s="296"/>
      <c r="X570" s="296"/>
      <c r="Y570" s="296"/>
      <c r="Z570" s="296"/>
    </row>
    <row r="571" spans="1:26" ht="15.75" customHeight="1" x14ac:dyDescent="0.25">
      <c r="A571" s="296"/>
      <c r="B571" s="296"/>
      <c r="C571" s="296"/>
      <c r="D571" s="296"/>
      <c r="E571" s="296"/>
      <c r="F571" s="296"/>
      <c r="G571" s="296"/>
      <c r="H571" s="687"/>
      <c r="I571" s="296"/>
      <c r="J571" s="296"/>
      <c r="K571" s="296"/>
      <c r="L571" s="296"/>
      <c r="M571" s="296"/>
      <c r="N571" s="296"/>
      <c r="O571" s="296"/>
      <c r="P571" s="296"/>
      <c r="Q571" s="296"/>
      <c r="R571" s="296"/>
      <c r="S571" s="296"/>
      <c r="T571" s="296"/>
      <c r="U571" s="296"/>
      <c r="V571" s="296"/>
      <c r="W571" s="296"/>
      <c r="X571" s="296"/>
      <c r="Y571" s="296"/>
      <c r="Z571" s="296"/>
    </row>
    <row r="572" spans="1:26" ht="15.75" customHeight="1" x14ac:dyDescent="0.25">
      <c r="A572" s="296"/>
      <c r="B572" s="296"/>
      <c r="C572" s="296"/>
      <c r="D572" s="296"/>
      <c r="E572" s="296"/>
      <c r="F572" s="296"/>
      <c r="G572" s="296"/>
      <c r="H572" s="687"/>
      <c r="I572" s="296"/>
      <c r="J572" s="296"/>
      <c r="K572" s="296"/>
      <c r="L572" s="296"/>
      <c r="M572" s="296"/>
      <c r="N572" s="296"/>
      <c r="O572" s="296"/>
      <c r="P572" s="296"/>
      <c r="Q572" s="296"/>
      <c r="R572" s="296"/>
      <c r="S572" s="296"/>
      <c r="T572" s="296"/>
      <c r="U572" s="296"/>
      <c r="V572" s="296"/>
      <c r="W572" s="296"/>
      <c r="X572" s="296"/>
      <c r="Y572" s="296"/>
      <c r="Z572" s="296"/>
    </row>
    <row r="573" spans="1:26" ht="15.75" customHeight="1" x14ac:dyDescent="0.25">
      <c r="A573" s="296"/>
      <c r="B573" s="296"/>
      <c r="C573" s="296"/>
      <c r="D573" s="296"/>
      <c r="E573" s="296"/>
      <c r="F573" s="296"/>
      <c r="G573" s="296"/>
      <c r="H573" s="687"/>
      <c r="I573" s="296"/>
      <c r="J573" s="296"/>
      <c r="K573" s="296"/>
      <c r="L573" s="296"/>
      <c r="M573" s="296"/>
      <c r="N573" s="296"/>
      <c r="O573" s="296"/>
      <c r="P573" s="296"/>
      <c r="Q573" s="296"/>
      <c r="R573" s="296"/>
      <c r="S573" s="296"/>
      <c r="T573" s="296"/>
      <c r="U573" s="296"/>
      <c r="V573" s="296"/>
      <c r="W573" s="296"/>
      <c r="X573" s="296"/>
      <c r="Y573" s="296"/>
      <c r="Z573" s="296"/>
    </row>
    <row r="574" spans="1:26" ht="15.75" customHeight="1" x14ac:dyDescent="0.25">
      <c r="A574" s="296"/>
      <c r="B574" s="296"/>
      <c r="C574" s="296"/>
      <c r="D574" s="296"/>
      <c r="E574" s="296"/>
      <c r="F574" s="296"/>
      <c r="G574" s="296"/>
      <c r="H574" s="687"/>
      <c r="I574" s="296"/>
      <c r="J574" s="296"/>
      <c r="K574" s="296"/>
      <c r="L574" s="296"/>
      <c r="M574" s="296"/>
      <c r="N574" s="296"/>
      <c r="O574" s="296"/>
      <c r="P574" s="296"/>
      <c r="Q574" s="296"/>
      <c r="R574" s="296"/>
      <c r="S574" s="296"/>
      <c r="T574" s="296"/>
      <c r="U574" s="296"/>
      <c r="V574" s="296"/>
      <c r="W574" s="296"/>
      <c r="X574" s="296"/>
      <c r="Y574" s="296"/>
      <c r="Z574" s="296"/>
    </row>
    <row r="575" spans="1:26" ht="15.75" customHeight="1" x14ac:dyDescent="0.25">
      <c r="A575" s="296"/>
      <c r="B575" s="296"/>
      <c r="C575" s="296"/>
      <c r="D575" s="296"/>
      <c r="E575" s="296"/>
      <c r="F575" s="296"/>
      <c r="G575" s="296"/>
      <c r="H575" s="687"/>
      <c r="I575" s="296"/>
      <c r="J575" s="296"/>
      <c r="K575" s="296"/>
      <c r="L575" s="296"/>
      <c r="M575" s="296"/>
      <c r="N575" s="296"/>
      <c r="O575" s="296"/>
      <c r="P575" s="296"/>
      <c r="Q575" s="296"/>
      <c r="R575" s="296"/>
      <c r="S575" s="296"/>
      <c r="T575" s="296"/>
      <c r="U575" s="296"/>
      <c r="V575" s="296"/>
      <c r="W575" s="296"/>
      <c r="X575" s="296"/>
      <c r="Y575" s="296"/>
      <c r="Z575" s="296"/>
    </row>
    <row r="576" spans="1:26" ht="15.75" customHeight="1" x14ac:dyDescent="0.25">
      <c r="A576" s="296"/>
      <c r="B576" s="296"/>
      <c r="C576" s="296"/>
      <c r="D576" s="296"/>
      <c r="E576" s="296"/>
      <c r="F576" s="296"/>
      <c r="G576" s="296"/>
      <c r="H576" s="687"/>
      <c r="I576" s="296"/>
      <c r="J576" s="296"/>
      <c r="K576" s="296"/>
      <c r="L576" s="296"/>
      <c r="M576" s="296"/>
      <c r="N576" s="296"/>
      <c r="O576" s="296"/>
      <c r="P576" s="296"/>
      <c r="Q576" s="296"/>
      <c r="R576" s="296"/>
      <c r="S576" s="296"/>
      <c r="T576" s="296"/>
      <c r="U576" s="296"/>
      <c r="V576" s="296"/>
      <c r="W576" s="296"/>
      <c r="X576" s="296"/>
      <c r="Y576" s="296"/>
      <c r="Z576" s="296"/>
    </row>
    <row r="577" spans="1:26" ht="15.75" customHeight="1" x14ac:dyDescent="0.25">
      <c r="A577" s="296"/>
      <c r="B577" s="296"/>
      <c r="C577" s="296"/>
      <c r="D577" s="296"/>
      <c r="E577" s="296"/>
      <c r="F577" s="296"/>
      <c r="G577" s="296"/>
      <c r="H577" s="687"/>
      <c r="I577" s="296"/>
      <c r="J577" s="296"/>
      <c r="K577" s="296"/>
      <c r="L577" s="296"/>
      <c r="M577" s="296"/>
      <c r="N577" s="296"/>
      <c r="O577" s="296"/>
      <c r="P577" s="296"/>
      <c r="Q577" s="296"/>
      <c r="R577" s="296"/>
      <c r="S577" s="296"/>
      <c r="T577" s="296"/>
      <c r="U577" s="296"/>
      <c r="V577" s="296"/>
      <c r="W577" s="296"/>
      <c r="X577" s="296"/>
      <c r="Y577" s="296"/>
      <c r="Z577" s="296"/>
    </row>
    <row r="578" spans="1:26" ht="15.75" customHeight="1" x14ac:dyDescent="0.25">
      <c r="A578" s="296"/>
      <c r="B578" s="296"/>
      <c r="C578" s="296"/>
      <c r="D578" s="296"/>
      <c r="E578" s="296"/>
      <c r="F578" s="296"/>
      <c r="G578" s="296"/>
      <c r="H578" s="687"/>
      <c r="I578" s="296"/>
      <c r="J578" s="296"/>
      <c r="K578" s="296"/>
      <c r="L578" s="296"/>
      <c r="M578" s="296"/>
      <c r="N578" s="296"/>
      <c r="O578" s="296"/>
      <c r="P578" s="296"/>
      <c r="Q578" s="296"/>
      <c r="R578" s="296"/>
      <c r="S578" s="296"/>
      <c r="T578" s="296"/>
      <c r="U578" s="296"/>
      <c r="V578" s="296"/>
      <c r="W578" s="296"/>
      <c r="X578" s="296"/>
      <c r="Y578" s="296"/>
      <c r="Z578" s="296"/>
    </row>
    <row r="579" spans="1:26" ht="15.75" customHeight="1" x14ac:dyDescent="0.25">
      <c r="A579" s="296"/>
      <c r="B579" s="296"/>
      <c r="C579" s="296"/>
      <c r="D579" s="296"/>
      <c r="E579" s="296"/>
      <c r="F579" s="296"/>
      <c r="G579" s="296"/>
      <c r="H579" s="687"/>
      <c r="I579" s="296"/>
      <c r="J579" s="296"/>
      <c r="K579" s="296"/>
      <c r="L579" s="296"/>
      <c r="M579" s="296"/>
      <c r="N579" s="296"/>
      <c r="O579" s="296"/>
      <c r="P579" s="296"/>
      <c r="Q579" s="296"/>
      <c r="R579" s="296"/>
      <c r="S579" s="296"/>
      <c r="T579" s="296"/>
      <c r="U579" s="296"/>
      <c r="V579" s="296"/>
      <c r="W579" s="296"/>
      <c r="X579" s="296"/>
      <c r="Y579" s="296"/>
      <c r="Z579" s="296"/>
    </row>
    <row r="580" spans="1:26" ht="15.75" customHeight="1" x14ac:dyDescent="0.25">
      <c r="A580" s="296"/>
      <c r="B580" s="296"/>
      <c r="C580" s="296"/>
      <c r="D580" s="296"/>
      <c r="E580" s="296"/>
      <c r="F580" s="296"/>
      <c r="G580" s="296"/>
      <c r="H580" s="687"/>
      <c r="I580" s="296"/>
      <c r="J580" s="296"/>
      <c r="K580" s="296"/>
      <c r="L580" s="296"/>
      <c r="M580" s="296"/>
      <c r="N580" s="296"/>
      <c r="O580" s="296"/>
      <c r="P580" s="296"/>
      <c r="Q580" s="296"/>
      <c r="R580" s="296"/>
      <c r="S580" s="296"/>
      <c r="T580" s="296"/>
      <c r="U580" s="296"/>
      <c r="V580" s="296"/>
      <c r="W580" s="296"/>
      <c r="X580" s="296"/>
      <c r="Y580" s="296"/>
      <c r="Z580" s="296"/>
    </row>
    <row r="581" spans="1:26" ht="15.75" customHeight="1" x14ac:dyDescent="0.25">
      <c r="A581" s="296"/>
      <c r="B581" s="296"/>
      <c r="C581" s="296"/>
      <c r="D581" s="296"/>
      <c r="E581" s="296"/>
      <c r="F581" s="296"/>
      <c r="G581" s="296"/>
      <c r="H581" s="687"/>
      <c r="I581" s="296"/>
      <c r="J581" s="296"/>
      <c r="K581" s="296"/>
      <c r="L581" s="296"/>
      <c r="M581" s="296"/>
      <c r="N581" s="296"/>
      <c r="O581" s="296"/>
      <c r="P581" s="296"/>
      <c r="Q581" s="296"/>
      <c r="R581" s="296"/>
      <c r="S581" s="296"/>
      <c r="T581" s="296"/>
      <c r="U581" s="296"/>
      <c r="V581" s="296"/>
      <c r="W581" s="296"/>
      <c r="X581" s="296"/>
      <c r="Y581" s="296"/>
      <c r="Z581" s="296"/>
    </row>
    <row r="582" spans="1:26" ht="15.75" customHeight="1" x14ac:dyDescent="0.25">
      <c r="A582" s="296"/>
      <c r="B582" s="296"/>
      <c r="C582" s="296"/>
      <c r="D582" s="296"/>
      <c r="E582" s="296"/>
      <c r="F582" s="296"/>
      <c r="G582" s="296"/>
      <c r="H582" s="687"/>
      <c r="I582" s="296"/>
      <c r="J582" s="296"/>
      <c r="K582" s="296"/>
      <c r="L582" s="296"/>
      <c r="M582" s="296"/>
      <c r="N582" s="296"/>
      <c r="O582" s="296"/>
      <c r="P582" s="296"/>
      <c r="Q582" s="296"/>
      <c r="R582" s="296"/>
      <c r="S582" s="296"/>
      <c r="T582" s="296"/>
      <c r="U582" s="296"/>
      <c r="V582" s="296"/>
      <c r="W582" s="296"/>
      <c r="X582" s="296"/>
      <c r="Y582" s="296"/>
      <c r="Z582" s="296"/>
    </row>
    <row r="583" spans="1:26" ht="15.75" customHeight="1" x14ac:dyDescent="0.25">
      <c r="A583" s="296"/>
      <c r="B583" s="296"/>
      <c r="C583" s="296"/>
      <c r="D583" s="296"/>
      <c r="E583" s="296"/>
      <c r="F583" s="296"/>
      <c r="G583" s="296"/>
      <c r="H583" s="687"/>
      <c r="I583" s="296"/>
      <c r="J583" s="296"/>
      <c r="K583" s="296"/>
      <c r="L583" s="296"/>
      <c r="M583" s="296"/>
      <c r="N583" s="296"/>
      <c r="O583" s="296"/>
      <c r="P583" s="296"/>
      <c r="Q583" s="296"/>
      <c r="R583" s="296"/>
      <c r="S583" s="296"/>
      <c r="T583" s="296"/>
      <c r="U583" s="296"/>
      <c r="V583" s="296"/>
      <c r="W583" s="296"/>
      <c r="X583" s="296"/>
      <c r="Y583" s="296"/>
      <c r="Z583" s="296"/>
    </row>
    <row r="584" spans="1:26" ht="15.75" customHeight="1" x14ac:dyDescent="0.25">
      <c r="A584" s="296"/>
      <c r="B584" s="296"/>
      <c r="C584" s="296"/>
      <c r="D584" s="296"/>
      <c r="E584" s="296"/>
      <c r="F584" s="296"/>
      <c r="G584" s="296"/>
      <c r="H584" s="687"/>
      <c r="I584" s="296"/>
      <c r="J584" s="296"/>
      <c r="K584" s="296"/>
      <c r="L584" s="296"/>
      <c r="M584" s="296"/>
      <c r="N584" s="296"/>
      <c r="O584" s="296"/>
      <c r="P584" s="296"/>
      <c r="Q584" s="296"/>
      <c r="R584" s="296"/>
      <c r="S584" s="296"/>
      <c r="T584" s="296"/>
      <c r="U584" s="296"/>
      <c r="V584" s="296"/>
      <c r="W584" s="296"/>
      <c r="X584" s="296"/>
      <c r="Y584" s="296"/>
      <c r="Z584" s="296"/>
    </row>
    <row r="585" spans="1:26" ht="15.75" customHeight="1" x14ac:dyDescent="0.25">
      <c r="A585" s="296"/>
      <c r="B585" s="296"/>
      <c r="C585" s="296"/>
      <c r="D585" s="296"/>
      <c r="E585" s="296"/>
      <c r="F585" s="296"/>
      <c r="G585" s="296"/>
      <c r="H585" s="687"/>
      <c r="I585" s="296"/>
      <c r="J585" s="296"/>
      <c r="K585" s="296"/>
      <c r="L585" s="296"/>
      <c r="M585" s="296"/>
      <c r="N585" s="296"/>
      <c r="O585" s="296"/>
      <c r="P585" s="296"/>
      <c r="Q585" s="296"/>
      <c r="R585" s="296"/>
      <c r="S585" s="296"/>
      <c r="T585" s="296"/>
      <c r="U585" s="296"/>
      <c r="V585" s="296"/>
      <c r="W585" s="296"/>
      <c r="X585" s="296"/>
      <c r="Y585" s="296"/>
      <c r="Z585" s="296"/>
    </row>
    <row r="586" spans="1:26" ht="15.75" customHeight="1" x14ac:dyDescent="0.25">
      <c r="A586" s="296"/>
      <c r="B586" s="296"/>
      <c r="C586" s="296"/>
      <c r="D586" s="296"/>
      <c r="E586" s="296"/>
      <c r="F586" s="296"/>
      <c r="G586" s="296"/>
      <c r="H586" s="687"/>
      <c r="I586" s="296"/>
      <c r="J586" s="296"/>
      <c r="K586" s="296"/>
      <c r="L586" s="296"/>
      <c r="M586" s="296"/>
      <c r="N586" s="296"/>
      <c r="O586" s="296"/>
      <c r="P586" s="296"/>
      <c r="Q586" s="296"/>
      <c r="R586" s="296"/>
      <c r="S586" s="296"/>
      <c r="T586" s="296"/>
      <c r="U586" s="296"/>
      <c r="V586" s="296"/>
      <c r="W586" s="296"/>
      <c r="X586" s="296"/>
      <c r="Y586" s="296"/>
      <c r="Z586" s="296"/>
    </row>
    <row r="587" spans="1:26" ht="15.75" customHeight="1" x14ac:dyDescent="0.25">
      <c r="A587" s="296"/>
      <c r="B587" s="296"/>
      <c r="C587" s="296"/>
      <c r="D587" s="296"/>
      <c r="E587" s="296"/>
      <c r="F587" s="296"/>
      <c r="G587" s="296"/>
      <c r="H587" s="687"/>
      <c r="I587" s="296"/>
      <c r="J587" s="296"/>
      <c r="K587" s="296"/>
      <c r="L587" s="296"/>
      <c r="M587" s="296"/>
      <c r="N587" s="296"/>
      <c r="O587" s="296"/>
      <c r="P587" s="296"/>
      <c r="Q587" s="296"/>
      <c r="R587" s="296"/>
      <c r="S587" s="296"/>
      <c r="T587" s="296"/>
      <c r="U587" s="296"/>
      <c r="V587" s="296"/>
      <c r="W587" s="296"/>
      <c r="X587" s="296"/>
      <c r="Y587" s="296"/>
      <c r="Z587" s="296"/>
    </row>
    <row r="588" spans="1:26" ht="15.75" customHeight="1" x14ac:dyDescent="0.25">
      <c r="A588" s="296"/>
      <c r="B588" s="296"/>
      <c r="C588" s="296"/>
      <c r="D588" s="296"/>
      <c r="E588" s="296"/>
      <c r="F588" s="296"/>
      <c r="G588" s="296"/>
      <c r="H588" s="687"/>
      <c r="I588" s="296"/>
      <c r="J588" s="296"/>
      <c r="K588" s="296"/>
      <c r="L588" s="296"/>
      <c r="M588" s="296"/>
      <c r="N588" s="296"/>
      <c r="O588" s="296"/>
      <c r="P588" s="296"/>
      <c r="Q588" s="296"/>
      <c r="R588" s="296"/>
      <c r="S588" s="296"/>
      <c r="T588" s="296"/>
      <c r="U588" s="296"/>
      <c r="V588" s="296"/>
      <c r="W588" s="296"/>
      <c r="X588" s="296"/>
      <c r="Y588" s="296"/>
      <c r="Z588" s="296"/>
    </row>
    <row r="589" spans="1:26" ht="15.75" customHeight="1" x14ac:dyDescent="0.25">
      <c r="A589" s="296"/>
      <c r="B589" s="296"/>
      <c r="C589" s="296"/>
      <c r="D589" s="296"/>
      <c r="E589" s="296"/>
      <c r="F589" s="296"/>
      <c r="G589" s="296"/>
      <c r="H589" s="687"/>
      <c r="I589" s="296"/>
      <c r="J589" s="296"/>
      <c r="K589" s="296"/>
      <c r="L589" s="296"/>
      <c r="M589" s="296"/>
      <c r="N589" s="296"/>
      <c r="O589" s="296"/>
      <c r="P589" s="296"/>
      <c r="Q589" s="296"/>
      <c r="R589" s="296"/>
      <c r="S589" s="296"/>
      <c r="T589" s="296"/>
      <c r="U589" s="296"/>
      <c r="V589" s="296"/>
      <c r="W589" s="296"/>
      <c r="X589" s="296"/>
      <c r="Y589" s="296"/>
      <c r="Z589" s="296"/>
    </row>
    <row r="590" spans="1:26" ht="15.75" customHeight="1" x14ac:dyDescent="0.25">
      <c r="A590" s="296"/>
      <c r="B590" s="296"/>
      <c r="C590" s="296"/>
      <c r="D590" s="296"/>
      <c r="E590" s="296"/>
      <c r="F590" s="296"/>
      <c r="G590" s="296"/>
      <c r="H590" s="687"/>
      <c r="I590" s="296"/>
      <c r="J590" s="296"/>
      <c r="K590" s="296"/>
      <c r="L590" s="296"/>
      <c r="M590" s="296"/>
      <c r="N590" s="296"/>
      <c r="O590" s="296"/>
      <c r="P590" s="296"/>
      <c r="Q590" s="296"/>
      <c r="R590" s="296"/>
      <c r="S590" s="296"/>
      <c r="T590" s="296"/>
      <c r="U590" s="296"/>
      <c r="V590" s="296"/>
      <c r="W590" s="296"/>
      <c r="X590" s="296"/>
      <c r="Y590" s="296"/>
      <c r="Z590" s="296"/>
    </row>
    <row r="591" spans="1:26" ht="15.75" customHeight="1" x14ac:dyDescent="0.25">
      <c r="A591" s="296"/>
      <c r="B591" s="296"/>
      <c r="C591" s="296"/>
      <c r="D591" s="296"/>
      <c r="E591" s="296"/>
      <c r="F591" s="296"/>
      <c r="G591" s="296"/>
      <c r="H591" s="687"/>
      <c r="I591" s="296"/>
      <c r="J591" s="296"/>
      <c r="K591" s="296"/>
      <c r="L591" s="296"/>
      <c r="M591" s="296"/>
      <c r="N591" s="296"/>
      <c r="O591" s="296"/>
      <c r="P591" s="296"/>
      <c r="Q591" s="296"/>
      <c r="R591" s="296"/>
      <c r="S591" s="296"/>
      <c r="T591" s="296"/>
      <c r="U591" s="296"/>
      <c r="V591" s="296"/>
      <c r="W591" s="296"/>
      <c r="X591" s="296"/>
      <c r="Y591" s="296"/>
      <c r="Z591" s="296"/>
    </row>
    <row r="592" spans="1:26" ht="15.75" customHeight="1" x14ac:dyDescent="0.25">
      <c r="A592" s="296"/>
      <c r="B592" s="296"/>
      <c r="C592" s="296"/>
      <c r="D592" s="296"/>
      <c r="E592" s="296"/>
      <c r="F592" s="296"/>
      <c r="G592" s="296"/>
      <c r="H592" s="687"/>
      <c r="I592" s="296"/>
      <c r="J592" s="296"/>
      <c r="K592" s="296"/>
      <c r="L592" s="296"/>
      <c r="M592" s="296"/>
      <c r="N592" s="296"/>
      <c r="O592" s="296"/>
      <c r="P592" s="296"/>
      <c r="Q592" s="296"/>
      <c r="R592" s="296"/>
      <c r="S592" s="296"/>
      <c r="T592" s="296"/>
      <c r="U592" s="296"/>
      <c r="V592" s="296"/>
      <c r="W592" s="296"/>
      <c r="X592" s="296"/>
      <c r="Y592" s="296"/>
      <c r="Z592" s="296"/>
    </row>
    <row r="593" spans="1:26" ht="15.75" customHeight="1" x14ac:dyDescent="0.25">
      <c r="A593" s="296"/>
      <c r="B593" s="296"/>
      <c r="C593" s="296"/>
      <c r="D593" s="296"/>
      <c r="E593" s="296"/>
      <c r="F593" s="296"/>
      <c r="G593" s="296"/>
      <c r="H593" s="687"/>
      <c r="I593" s="296"/>
      <c r="J593" s="296"/>
      <c r="K593" s="296"/>
      <c r="L593" s="296"/>
      <c r="M593" s="296"/>
      <c r="N593" s="296"/>
      <c r="O593" s="296"/>
      <c r="P593" s="296"/>
      <c r="Q593" s="296"/>
      <c r="R593" s="296"/>
      <c r="S593" s="296"/>
      <c r="T593" s="296"/>
      <c r="U593" s="296"/>
      <c r="V593" s="296"/>
      <c r="W593" s="296"/>
      <c r="X593" s="296"/>
      <c r="Y593" s="296"/>
      <c r="Z593" s="296"/>
    </row>
    <row r="594" spans="1:26" ht="15.75" customHeight="1" x14ac:dyDescent="0.25">
      <c r="A594" s="296"/>
      <c r="B594" s="296"/>
      <c r="C594" s="296"/>
      <c r="D594" s="296"/>
      <c r="E594" s="296"/>
      <c r="F594" s="296"/>
      <c r="G594" s="296"/>
      <c r="H594" s="687"/>
      <c r="I594" s="296"/>
      <c r="J594" s="296"/>
      <c r="K594" s="296"/>
      <c r="L594" s="296"/>
      <c r="M594" s="296"/>
      <c r="N594" s="296"/>
      <c r="O594" s="296"/>
      <c r="P594" s="296"/>
      <c r="Q594" s="296"/>
      <c r="R594" s="296"/>
      <c r="S594" s="296"/>
      <c r="T594" s="296"/>
      <c r="U594" s="296"/>
      <c r="V594" s="296"/>
      <c r="W594" s="296"/>
      <c r="X594" s="296"/>
      <c r="Y594" s="296"/>
      <c r="Z594" s="296"/>
    </row>
    <row r="595" spans="1:26" ht="15.75" customHeight="1" x14ac:dyDescent="0.25">
      <c r="A595" s="296"/>
      <c r="B595" s="296"/>
      <c r="C595" s="296"/>
      <c r="D595" s="296"/>
      <c r="E595" s="296"/>
      <c r="F595" s="296"/>
      <c r="G595" s="296"/>
      <c r="H595" s="687"/>
      <c r="I595" s="296"/>
      <c r="J595" s="296"/>
      <c r="K595" s="296"/>
      <c r="L595" s="296"/>
      <c r="M595" s="296"/>
      <c r="N595" s="296"/>
      <c r="O595" s="296"/>
      <c r="P595" s="296"/>
      <c r="Q595" s="296"/>
      <c r="R595" s="296"/>
      <c r="S595" s="296"/>
      <c r="T595" s="296"/>
      <c r="U595" s="296"/>
      <c r="V595" s="296"/>
      <c r="W595" s="296"/>
      <c r="X595" s="296"/>
      <c r="Y595" s="296"/>
      <c r="Z595" s="296"/>
    </row>
    <row r="596" spans="1:26" ht="15.75" customHeight="1" x14ac:dyDescent="0.25">
      <c r="A596" s="296"/>
      <c r="B596" s="296"/>
      <c r="C596" s="296"/>
      <c r="D596" s="296"/>
      <c r="E596" s="296"/>
      <c r="F596" s="296"/>
      <c r="G596" s="296"/>
      <c r="H596" s="687"/>
      <c r="I596" s="296"/>
      <c r="J596" s="296"/>
      <c r="K596" s="296"/>
      <c r="L596" s="296"/>
      <c r="M596" s="296"/>
      <c r="N596" s="296"/>
      <c r="O596" s="296"/>
      <c r="P596" s="296"/>
      <c r="Q596" s="296"/>
      <c r="R596" s="296"/>
      <c r="S596" s="296"/>
      <c r="T596" s="296"/>
      <c r="U596" s="296"/>
      <c r="V596" s="296"/>
      <c r="W596" s="296"/>
      <c r="X596" s="296"/>
      <c r="Y596" s="296"/>
      <c r="Z596" s="296"/>
    </row>
    <row r="597" spans="1:26" ht="15.75" customHeight="1" x14ac:dyDescent="0.25">
      <c r="A597" s="296"/>
      <c r="B597" s="296"/>
      <c r="C597" s="296"/>
      <c r="D597" s="296"/>
      <c r="E597" s="296"/>
      <c r="F597" s="296"/>
      <c r="G597" s="296"/>
      <c r="H597" s="687"/>
      <c r="I597" s="296"/>
      <c r="J597" s="296"/>
      <c r="K597" s="296"/>
      <c r="L597" s="296"/>
      <c r="M597" s="296"/>
      <c r="N597" s="296"/>
      <c r="O597" s="296"/>
      <c r="P597" s="296"/>
      <c r="Q597" s="296"/>
      <c r="R597" s="296"/>
      <c r="S597" s="296"/>
      <c r="T597" s="296"/>
      <c r="U597" s="296"/>
      <c r="V597" s="296"/>
      <c r="W597" s="296"/>
      <c r="X597" s="296"/>
      <c r="Y597" s="296"/>
      <c r="Z597" s="296"/>
    </row>
    <row r="598" spans="1:26" ht="15.75" customHeight="1" x14ac:dyDescent="0.25">
      <c r="A598" s="296"/>
      <c r="B598" s="296"/>
      <c r="C598" s="296"/>
      <c r="D598" s="296"/>
      <c r="E598" s="296"/>
      <c r="F598" s="296"/>
      <c r="G598" s="296"/>
      <c r="H598" s="687"/>
      <c r="I598" s="296"/>
      <c r="J598" s="296"/>
      <c r="K598" s="296"/>
      <c r="L598" s="296"/>
      <c r="M598" s="296"/>
      <c r="N598" s="296"/>
      <c r="O598" s="296"/>
      <c r="P598" s="296"/>
      <c r="Q598" s="296"/>
      <c r="R598" s="296"/>
      <c r="S598" s="296"/>
      <c r="T598" s="296"/>
      <c r="U598" s="296"/>
      <c r="V598" s="296"/>
      <c r="W598" s="296"/>
      <c r="X598" s="296"/>
      <c r="Y598" s="296"/>
      <c r="Z598" s="296"/>
    </row>
    <row r="599" spans="1:26" ht="15.75" customHeight="1" x14ac:dyDescent="0.25">
      <c r="A599" s="296"/>
      <c r="B599" s="296"/>
      <c r="C599" s="296"/>
      <c r="D599" s="296"/>
      <c r="E599" s="296"/>
      <c r="F599" s="296"/>
      <c r="G599" s="296"/>
      <c r="H599" s="687"/>
      <c r="I599" s="296"/>
      <c r="J599" s="296"/>
      <c r="K599" s="296"/>
      <c r="L599" s="296"/>
      <c r="M599" s="296"/>
      <c r="N599" s="296"/>
      <c r="O599" s="296"/>
      <c r="P599" s="296"/>
      <c r="Q599" s="296"/>
      <c r="R599" s="296"/>
      <c r="S599" s="296"/>
      <c r="T599" s="296"/>
      <c r="U599" s="296"/>
      <c r="V599" s="296"/>
      <c r="W599" s="296"/>
      <c r="X599" s="296"/>
      <c r="Y599" s="296"/>
      <c r="Z599" s="296"/>
    </row>
    <row r="600" spans="1:26" ht="15.75" customHeight="1" x14ac:dyDescent="0.25">
      <c r="A600" s="296"/>
      <c r="B600" s="296"/>
      <c r="C600" s="296"/>
      <c r="D600" s="296"/>
      <c r="E600" s="296"/>
      <c r="F600" s="296"/>
      <c r="G600" s="296"/>
      <c r="H600" s="687"/>
      <c r="I600" s="296"/>
      <c r="J600" s="296"/>
      <c r="K600" s="296"/>
      <c r="L600" s="296"/>
      <c r="M600" s="296"/>
      <c r="N600" s="296"/>
      <c r="O600" s="296"/>
      <c r="P600" s="296"/>
      <c r="Q600" s="296"/>
      <c r="R600" s="296"/>
      <c r="S600" s="296"/>
      <c r="T600" s="296"/>
      <c r="U600" s="296"/>
      <c r="V600" s="296"/>
      <c r="W600" s="296"/>
      <c r="X600" s="296"/>
      <c r="Y600" s="296"/>
      <c r="Z600" s="296"/>
    </row>
    <row r="601" spans="1:26" ht="15.75" customHeight="1" x14ac:dyDescent="0.25">
      <c r="A601" s="296"/>
      <c r="B601" s="296"/>
      <c r="C601" s="296"/>
      <c r="D601" s="296"/>
      <c r="E601" s="296"/>
      <c r="F601" s="296"/>
      <c r="G601" s="296"/>
      <c r="H601" s="687"/>
      <c r="I601" s="296"/>
      <c r="J601" s="296"/>
      <c r="K601" s="296"/>
      <c r="L601" s="296"/>
      <c r="M601" s="296"/>
      <c r="N601" s="296"/>
      <c r="O601" s="296"/>
      <c r="P601" s="296"/>
      <c r="Q601" s="296"/>
      <c r="R601" s="296"/>
      <c r="S601" s="296"/>
      <c r="T601" s="296"/>
      <c r="U601" s="296"/>
      <c r="V601" s="296"/>
      <c r="W601" s="296"/>
      <c r="X601" s="296"/>
      <c r="Y601" s="296"/>
      <c r="Z601" s="296"/>
    </row>
    <row r="602" spans="1:26" ht="15.75" customHeight="1" x14ac:dyDescent="0.25">
      <c r="A602" s="296"/>
      <c r="B602" s="296"/>
      <c r="C602" s="296"/>
      <c r="D602" s="296"/>
      <c r="E602" s="296"/>
      <c r="F602" s="296"/>
      <c r="G602" s="296"/>
      <c r="H602" s="687"/>
      <c r="I602" s="296"/>
      <c r="J602" s="296"/>
      <c r="K602" s="296"/>
      <c r="L602" s="296"/>
      <c r="M602" s="296"/>
      <c r="N602" s="296"/>
      <c r="O602" s="296"/>
      <c r="P602" s="296"/>
      <c r="Q602" s="296"/>
      <c r="R602" s="296"/>
      <c r="S602" s="296"/>
      <c r="T602" s="296"/>
      <c r="U602" s="296"/>
      <c r="V602" s="296"/>
      <c r="W602" s="296"/>
      <c r="X602" s="296"/>
      <c r="Y602" s="296"/>
      <c r="Z602" s="296"/>
    </row>
    <row r="603" spans="1:26" ht="15.75" customHeight="1" x14ac:dyDescent="0.25">
      <c r="A603" s="296"/>
      <c r="B603" s="296"/>
      <c r="C603" s="296"/>
      <c r="D603" s="296"/>
      <c r="E603" s="296"/>
      <c r="F603" s="296"/>
      <c r="G603" s="296"/>
      <c r="H603" s="687"/>
      <c r="I603" s="296"/>
      <c r="J603" s="296"/>
      <c r="K603" s="296"/>
      <c r="L603" s="296"/>
      <c r="M603" s="296"/>
      <c r="N603" s="296"/>
      <c r="O603" s="296"/>
      <c r="P603" s="296"/>
      <c r="Q603" s="296"/>
      <c r="R603" s="296"/>
      <c r="S603" s="296"/>
      <c r="T603" s="296"/>
      <c r="U603" s="296"/>
      <c r="V603" s="296"/>
      <c r="W603" s="296"/>
      <c r="X603" s="296"/>
      <c r="Y603" s="296"/>
      <c r="Z603" s="296"/>
    </row>
    <row r="604" spans="1:26" ht="15.75" customHeight="1" x14ac:dyDescent="0.25">
      <c r="A604" s="296"/>
      <c r="B604" s="296"/>
      <c r="C604" s="296"/>
      <c r="D604" s="296"/>
      <c r="E604" s="296"/>
      <c r="F604" s="296"/>
      <c r="G604" s="296"/>
      <c r="H604" s="687"/>
      <c r="I604" s="296"/>
      <c r="J604" s="296"/>
      <c r="K604" s="296"/>
      <c r="L604" s="296"/>
      <c r="M604" s="296"/>
      <c r="N604" s="296"/>
      <c r="O604" s="296"/>
      <c r="P604" s="296"/>
      <c r="Q604" s="296"/>
      <c r="R604" s="296"/>
      <c r="S604" s="296"/>
      <c r="T604" s="296"/>
      <c r="U604" s="296"/>
      <c r="V604" s="296"/>
      <c r="W604" s="296"/>
      <c r="X604" s="296"/>
      <c r="Y604" s="296"/>
      <c r="Z604" s="296"/>
    </row>
    <row r="605" spans="1:26" ht="15.75" customHeight="1" x14ac:dyDescent="0.25">
      <c r="A605" s="296"/>
      <c r="B605" s="296"/>
      <c r="C605" s="296"/>
      <c r="D605" s="296"/>
      <c r="E605" s="296"/>
      <c r="F605" s="296"/>
      <c r="G605" s="296"/>
      <c r="H605" s="687"/>
      <c r="I605" s="296"/>
      <c r="J605" s="296"/>
      <c r="K605" s="296"/>
      <c r="L605" s="296"/>
      <c r="M605" s="296"/>
      <c r="N605" s="296"/>
      <c r="O605" s="296"/>
      <c r="P605" s="296"/>
      <c r="Q605" s="296"/>
      <c r="R605" s="296"/>
      <c r="S605" s="296"/>
      <c r="T605" s="296"/>
      <c r="U605" s="296"/>
      <c r="V605" s="296"/>
      <c r="W605" s="296"/>
      <c r="X605" s="296"/>
      <c r="Y605" s="296"/>
      <c r="Z605" s="296"/>
    </row>
    <row r="606" spans="1:26" ht="15.75" customHeight="1" x14ac:dyDescent="0.25">
      <c r="A606" s="296"/>
      <c r="B606" s="296"/>
      <c r="C606" s="296"/>
      <c r="D606" s="296"/>
      <c r="E606" s="296"/>
      <c r="F606" s="296"/>
      <c r="G606" s="296"/>
      <c r="H606" s="687"/>
      <c r="I606" s="296"/>
      <c r="J606" s="296"/>
      <c r="K606" s="296"/>
      <c r="L606" s="296"/>
      <c r="M606" s="296"/>
      <c r="N606" s="296"/>
      <c r="O606" s="296"/>
      <c r="P606" s="296"/>
      <c r="Q606" s="296"/>
      <c r="R606" s="296"/>
      <c r="S606" s="296"/>
      <c r="T606" s="296"/>
      <c r="U606" s="296"/>
      <c r="V606" s="296"/>
      <c r="W606" s="296"/>
      <c r="X606" s="296"/>
      <c r="Y606" s="296"/>
      <c r="Z606" s="296"/>
    </row>
    <row r="607" spans="1:26" ht="15.75" customHeight="1" x14ac:dyDescent="0.25">
      <c r="A607" s="296"/>
      <c r="B607" s="296"/>
      <c r="C607" s="296"/>
      <c r="D607" s="296"/>
      <c r="E607" s="296"/>
      <c r="F607" s="296"/>
      <c r="G607" s="296"/>
      <c r="H607" s="687"/>
      <c r="I607" s="296"/>
      <c r="J607" s="296"/>
      <c r="K607" s="296"/>
      <c r="L607" s="296"/>
      <c r="M607" s="296"/>
      <c r="N607" s="296"/>
      <c r="O607" s="296"/>
      <c r="P607" s="296"/>
      <c r="Q607" s="296"/>
      <c r="R607" s="296"/>
      <c r="S607" s="296"/>
      <c r="T607" s="296"/>
      <c r="U607" s="296"/>
      <c r="V607" s="296"/>
      <c r="W607" s="296"/>
      <c r="X607" s="296"/>
      <c r="Y607" s="296"/>
      <c r="Z607" s="296"/>
    </row>
    <row r="608" spans="1:26" ht="15.75" customHeight="1" x14ac:dyDescent="0.25">
      <c r="A608" s="296"/>
      <c r="B608" s="296"/>
      <c r="C608" s="296"/>
      <c r="D608" s="296"/>
      <c r="E608" s="296"/>
      <c r="F608" s="296"/>
      <c r="G608" s="296"/>
      <c r="H608" s="687"/>
      <c r="I608" s="296"/>
      <c r="J608" s="296"/>
      <c r="K608" s="296"/>
      <c r="L608" s="296"/>
      <c r="M608" s="296"/>
      <c r="N608" s="296"/>
      <c r="O608" s="296"/>
      <c r="P608" s="296"/>
      <c r="Q608" s="296"/>
      <c r="R608" s="296"/>
      <c r="S608" s="296"/>
      <c r="T608" s="296"/>
      <c r="U608" s="296"/>
      <c r="V608" s="296"/>
      <c r="W608" s="296"/>
      <c r="X608" s="296"/>
      <c r="Y608" s="296"/>
      <c r="Z608" s="296"/>
    </row>
    <row r="609" spans="1:26" ht="15.75" customHeight="1" x14ac:dyDescent="0.25">
      <c r="A609" s="296"/>
      <c r="B609" s="296"/>
      <c r="C609" s="296"/>
      <c r="D609" s="296"/>
      <c r="E609" s="296"/>
      <c r="F609" s="296"/>
      <c r="G609" s="296"/>
      <c r="H609" s="687"/>
      <c r="I609" s="296"/>
      <c r="J609" s="296"/>
      <c r="K609" s="296"/>
      <c r="L609" s="296"/>
      <c r="M609" s="296"/>
      <c r="N609" s="296"/>
      <c r="O609" s="296"/>
      <c r="P609" s="296"/>
      <c r="Q609" s="296"/>
      <c r="R609" s="296"/>
      <c r="S609" s="296"/>
      <c r="T609" s="296"/>
      <c r="U609" s="296"/>
      <c r="V609" s="296"/>
      <c r="W609" s="296"/>
      <c r="X609" s="296"/>
      <c r="Y609" s="296"/>
      <c r="Z609" s="296"/>
    </row>
    <row r="610" spans="1:26" ht="15.75" customHeight="1" x14ac:dyDescent="0.25">
      <c r="A610" s="296"/>
      <c r="B610" s="296"/>
      <c r="C610" s="296"/>
      <c r="D610" s="296"/>
      <c r="E610" s="296"/>
      <c r="F610" s="296"/>
      <c r="G610" s="296"/>
      <c r="H610" s="687"/>
      <c r="I610" s="296"/>
      <c r="J610" s="296"/>
      <c r="K610" s="296"/>
      <c r="L610" s="296"/>
      <c r="M610" s="296"/>
      <c r="N610" s="296"/>
      <c r="O610" s="296"/>
      <c r="P610" s="296"/>
      <c r="Q610" s="296"/>
      <c r="R610" s="296"/>
      <c r="S610" s="296"/>
      <c r="T610" s="296"/>
      <c r="U610" s="296"/>
      <c r="V610" s="296"/>
      <c r="W610" s="296"/>
      <c r="X610" s="296"/>
      <c r="Y610" s="296"/>
      <c r="Z610" s="296"/>
    </row>
    <row r="611" spans="1:26" ht="15.75" customHeight="1" x14ac:dyDescent="0.25">
      <c r="A611" s="296"/>
      <c r="B611" s="296"/>
      <c r="C611" s="296"/>
      <c r="D611" s="296"/>
      <c r="E611" s="296"/>
      <c r="F611" s="296"/>
      <c r="G611" s="296"/>
      <c r="H611" s="687"/>
      <c r="I611" s="296"/>
      <c r="J611" s="296"/>
      <c r="K611" s="296"/>
      <c r="L611" s="296"/>
      <c r="M611" s="296"/>
      <c r="N611" s="296"/>
      <c r="O611" s="296"/>
      <c r="P611" s="296"/>
      <c r="Q611" s="296"/>
      <c r="R611" s="296"/>
      <c r="S611" s="296"/>
      <c r="T611" s="296"/>
      <c r="U611" s="296"/>
      <c r="V611" s="296"/>
      <c r="W611" s="296"/>
      <c r="X611" s="296"/>
      <c r="Y611" s="296"/>
      <c r="Z611" s="296"/>
    </row>
    <row r="612" spans="1:26" ht="15.75" customHeight="1" x14ac:dyDescent="0.25">
      <c r="A612" s="296"/>
      <c r="B612" s="296"/>
      <c r="C612" s="296"/>
      <c r="D612" s="296"/>
      <c r="E612" s="296"/>
      <c r="F612" s="296"/>
      <c r="G612" s="296"/>
      <c r="H612" s="687"/>
      <c r="I612" s="296"/>
      <c r="J612" s="296"/>
      <c r="K612" s="296"/>
      <c r="L612" s="296"/>
      <c r="M612" s="296"/>
      <c r="N612" s="296"/>
      <c r="O612" s="296"/>
      <c r="P612" s="296"/>
      <c r="Q612" s="296"/>
      <c r="R612" s="296"/>
      <c r="S612" s="296"/>
      <c r="T612" s="296"/>
      <c r="U612" s="296"/>
      <c r="V612" s="296"/>
      <c r="W612" s="296"/>
      <c r="X612" s="296"/>
      <c r="Y612" s="296"/>
      <c r="Z612" s="296"/>
    </row>
    <row r="613" spans="1:26" ht="15.75" customHeight="1" x14ac:dyDescent="0.25">
      <c r="A613" s="296"/>
      <c r="B613" s="296"/>
      <c r="C613" s="296"/>
      <c r="D613" s="296"/>
      <c r="E613" s="296"/>
      <c r="F613" s="296"/>
      <c r="G613" s="296"/>
      <c r="H613" s="687"/>
      <c r="I613" s="296"/>
      <c r="J613" s="296"/>
      <c r="K613" s="296"/>
      <c r="L613" s="296"/>
      <c r="M613" s="296"/>
      <c r="N613" s="296"/>
      <c r="O613" s="296"/>
      <c r="P613" s="296"/>
      <c r="Q613" s="296"/>
      <c r="R613" s="296"/>
      <c r="S613" s="296"/>
      <c r="T613" s="296"/>
      <c r="U613" s="296"/>
      <c r="V613" s="296"/>
      <c r="W613" s="296"/>
      <c r="X613" s="296"/>
      <c r="Y613" s="296"/>
      <c r="Z613" s="296"/>
    </row>
    <row r="614" spans="1:26" ht="15.75" customHeight="1" x14ac:dyDescent="0.25">
      <c r="A614" s="296"/>
      <c r="B614" s="296"/>
      <c r="C614" s="296"/>
      <c r="D614" s="296"/>
      <c r="E614" s="296"/>
      <c r="F614" s="296"/>
      <c r="G614" s="296"/>
      <c r="H614" s="687"/>
      <c r="I614" s="296"/>
      <c r="J614" s="296"/>
      <c r="K614" s="296"/>
      <c r="L614" s="296"/>
      <c r="M614" s="296"/>
      <c r="N614" s="296"/>
      <c r="O614" s="296"/>
      <c r="P614" s="296"/>
      <c r="Q614" s="296"/>
      <c r="R614" s="296"/>
      <c r="S614" s="296"/>
      <c r="T614" s="296"/>
      <c r="U614" s="296"/>
      <c r="V614" s="296"/>
      <c r="W614" s="296"/>
      <c r="X614" s="296"/>
      <c r="Y614" s="296"/>
      <c r="Z614" s="296"/>
    </row>
    <row r="615" spans="1:26" ht="15.75" customHeight="1" x14ac:dyDescent="0.25">
      <c r="A615" s="296"/>
      <c r="B615" s="296"/>
      <c r="C615" s="296"/>
      <c r="D615" s="296"/>
      <c r="E615" s="296"/>
      <c r="F615" s="296"/>
      <c r="G615" s="296"/>
      <c r="H615" s="687"/>
      <c r="I615" s="296"/>
      <c r="J615" s="296"/>
      <c r="K615" s="296"/>
      <c r="L615" s="296"/>
      <c r="M615" s="296"/>
      <c r="N615" s="296"/>
      <c r="O615" s="296"/>
      <c r="P615" s="296"/>
      <c r="Q615" s="296"/>
      <c r="R615" s="296"/>
      <c r="S615" s="296"/>
      <c r="T615" s="296"/>
      <c r="U615" s="296"/>
      <c r="V615" s="296"/>
      <c r="W615" s="296"/>
      <c r="X615" s="296"/>
      <c r="Y615" s="296"/>
      <c r="Z615" s="296"/>
    </row>
    <row r="616" spans="1:26" ht="15.75" customHeight="1" x14ac:dyDescent="0.25">
      <c r="A616" s="296"/>
      <c r="B616" s="296"/>
      <c r="C616" s="296"/>
      <c r="D616" s="296"/>
      <c r="E616" s="296"/>
      <c r="F616" s="296"/>
      <c r="G616" s="296"/>
      <c r="H616" s="687"/>
      <c r="I616" s="296"/>
      <c r="J616" s="296"/>
      <c r="K616" s="296"/>
      <c r="L616" s="296"/>
      <c r="M616" s="296"/>
      <c r="N616" s="296"/>
      <c r="O616" s="296"/>
      <c r="P616" s="296"/>
      <c r="Q616" s="296"/>
      <c r="R616" s="296"/>
      <c r="S616" s="296"/>
      <c r="T616" s="296"/>
      <c r="U616" s="296"/>
      <c r="V616" s="296"/>
      <c r="W616" s="296"/>
      <c r="X616" s="296"/>
      <c r="Y616" s="296"/>
      <c r="Z616" s="296"/>
    </row>
    <row r="617" spans="1:26" ht="15.75" customHeight="1" x14ac:dyDescent="0.25">
      <c r="A617" s="296"/>
      <c r="B617" s="296"/>
      <c r="C617" s="296"/>
      <c r="D617" s="296"/>
      <c r="E617" s="296"/>
      <c r="F617" s="296"/>
      <c r="G617" s="296"/>
      <c r="H617" s="687"/>
      <c r="I617" s="296"/>
      <c r="J617" s="296"/>
      <c r="K617" s="296"/>
      <c r="L617" s="296"/>
      <c r="M617" s="296"/>
      <c r="N617" s="296"/>
      <c r="O617" s="296"/>
      <c r="P617" s="296"/>
      <c r="Q617" s="296"/>
      <c r="R617" s="296"/>
      <c r="S617" s="296"/>
      <c r="T617" s="296"/>
      <c r="U617" s="296"/>
      <c r="V617" s="296"/>
      <c r="W617" s="296"/>
      <c r="X617" s="296"/>
      <c r="Y617" s="296"/>
      <c r="Z617" s="296"/>
    </row>
    <row r="618" spans="1:26" ht="15.75" customHeight="1" x14ac:dyDescent="0.25">
      <c r="A618" s="296"/>
      <c r="B618" s="296"/>
      <c r="C618" s="296"/>
      <c r="D618" s="296"/>
      <c r="E618" s="296"/>
      <c r="F618" s="296"/>
      <c r="G618" s="296"/>
      <c r="H618" s="687"/>
      <c r="I618" s="296"/>
      <c r="J618" s="296"/>
      <c r="K618" s="296"/>
      <c r="L618" s="296"/>
      <c r="M618" s="296"/>
      <c r="N618" s="296"/>
      <c r="O618" s="296"/>
      <c r="P618" s="296"/>
      <c r="Q618" s="296"/>
      <c r="R618" s="296"/>
      <c r="S618" s="296"/>
      <c r="T618" s="296"/>
      <c r="U618" s="296"/>
      <c r="V618" s="296"/>
      <c r="W618" s="296"/>
      <c r="X618" s="296"/>
      <c r="Y618" s="296"/>
      <c r="Z618" s="296"/>
    </row>
    <row r="619" spans="1:26" ht="15.75" customHeight="1" x14ac:dyDescent="0.25">
      <c r="A619" s="296"/>
      <c r="B619" s="296"/>
      <c r="C619" s="296"/>
      <c r="D619" s="296"/>
      <c r="E619" s="296"/>
      <c r="F619" s="296"/>
      <c r="G619" s="296"/>
      <c r="H619" s="687"/>
      <c r="I619" s="296"/>
      <c r="J619" s="296"/>
      <c r="K619" s="296"/>
      <c r="L619" s="296"/>
      <c r="M619" s="296"/>
      <c r="N619" s="296"/>
      <c r="O619" s="296"/>
      <c r="P619" s="296"/>
      <c r="Q619" s="296"/>
      <c r="R619" s="296"/>
      <c r="S619" s="296"/>
      <c r="T619" s="296"/>
      <c r="U619" s="296"/>
      <c r="V619" s="296"/>
      <c r="W619" s="296"/>
      <c r="X619" s="296"/>
      <c r="Y619" s="296"/>
      <c r="Z619" s="296"/>
    </row>
    <row r="620" spans="1:26" ht="15.75" customHeight="1" x14ac:dyDescent="0.25">
      <c r="A620" s="296"/>
      <c r="B620" s="296"/>
      <c r="C620" s="296"/>
      <c r="D620" s="296"/>
      <c r="E620" s="296"/>
      <c r="F620" s="296"/>
      <c r="G620" s="296"/>
      <c r="H620" s="687"/>
      <c r="I620" s="296"/>
      <c r="J620" s="296"/>
      <c r="K620" s="296"/>
      <c r="L620" s="296"/>
      <c r="M620" s="296"/>
      <c r="N620" s="296"/>
      <c r="O620" s="296"/>
      <c r="P620" s="296"/>
      <c r="Q620" s="296"/>
      <c r="R620" s="296"/>
      <c r="S620" s="296"/>
      <c r="T620" s="296"/>
      <c r="U620" s="296"/>
      <c r="V620" s="296"/>
      <c r="W620" s="296"/>
      <c r="X620" s="296"/>
      <c r="Y620" s="296"/>
      <c r="Z620" s="296"/>
    </row>
    <row r="621" spans="1:26" ht="15.75" customHeight="1" x14ac:dyDescent="0.25">
      <c r="A621" s="296"/>
      <c r="B621" s="296"/>
      <c r="C621" s="296"/>
      <c r="D621" s="296"/>
      <c r="E621" s="296"/>
      <c r="F621" s="296"/>
      <c r="G621" s="296"/>
      <c r="H621" s="687"/>
      <c r="I621" s="296"/>
      <c r="J621" s="296"/>
      <c r="K621" s="296"/>
      <c r="L621" s="296"/>
      <c r="M621" s="296"/>
      <c r="N621" s="296"/>
      <c r="O621" s="296"/>
      <c r="P621" s="296"/>
      <c r="Q621" s="296"/>
      <c r="R621" s="296"/>
      <c r="S621" s="296"/>
      <c r="T621" s="296"/>
      <c r="U621" s="296"/>
      <c r="V621" s="296"/>
      <c r="W621" s="296"/>
      <c r="X621" s="296"/>
      <c r="Y621" s="296"/>
      <c r="Z621" s="296"/>
    </row>
    <row r="622" spans="1:26" ht="15.75" customHeight="1" x14ac:dyDescent="0.25">
      <c r="A622" s="296"/>
      <c r="B622" s="296"/>
      <c r="C622" s="296"/>
      <c r="D622" s="296"/>
      <c r="E622" s="296"/>
      <c r="F622" s="296"/>
      <c r="G622" s="296"/>
      <c r="H622" s="687"/>
      <c r="I622" s="296"/>
      <c r="J622" s="296"/>
      <c r="K622" s="296"/>
      <c r="L622" s="296"/>
      <c r="M622" s="296"/>
      <c r="N622" s="296"/>
      <c r="O622" s="296"/>
      <c r="P622" s="296"/>
      <c r="Q622" s="296"/>
      <c r="R622" s="296"/>
      <c r="S622" s="296"/>
      <c r="T622" s="296"/>
      <c r="U622" s="296"/>
      <c r="V622" s="296"/>
      <c r="W622" s="296"/>
      <c r="X622" s="296"/>
      <c r="Y622" s="296"/>
      <c r="Z622" s="296"/>
    </row>
    <row r="623" spans="1:26" ht="15.75" customHeight="1" x14ac:dyDescent="0.25">
      <c r="A623" s="296"/>
      <c r="B623" s="296"/>
      <c r="C623" s="296"/>
      <c r="D623" s="296"/>
      <c r="E623" s="296"/>
      <c r="F623" s="296"/>
      <c r="G623" s="296"/>
      <c r="H623" s="687"/>
      <c r="I623" s="296"/>
      <c r="J623" s="296"/>
      <c r="K623" s="296"/>
      <c r="L623" s="296"/>
      <c r="M623" s="296"/>
      <c r="N623" s="296"/>
      <c r="O623" s="296"/>
      <c r="P623" s="296"/>
      <c r="Q623" s="296"/>
      <c r="R623" s="296"/>
      <c r="S623" s="296"/>
      <c r="T623" s="296"/>
      <c r="U623" s="296"/>
      <c r="V623" s="296"/>
      <c r="W623" s="296"/>
      <c r="X623" s="296"/>
      <c r="Y623" s="296"/>
      <c r="Z623" s="296"/>
    </row>
    <row r="624" spans="1:26" ht="15.75" customHeight="1" x14ac:dyDescent="0.25">
      <c r="A624" s="296"/>
      <c r="B624" s="296"/>
      <c r="C624" s="296"/>
      <c r="D624" s="296"/>
      <c r="E624" s="296"/>
      <c r="F624" s="296"/>
      <c r="G624" s="296"/>
      <c r="H624" s="687"/>
      <c r="I624" s="296"/>
      <c r="J624" s="296"/>
      <c r="K624" s="296"/>
      <c r="L624" s="296"/>
      <c r="M624" s="296"/>
      <c r="N624" s="296"/>
      <c r="O624" s="296"/>
      <c r="P624" s="296"/>
      <c r="Q624" s="296"/>
      <c r="R624" s="296"/>
      <c r="S624" s="296"/>
      <c r="T624" s="296"/>
      <c r="U624" s="296"/>
      <c r="V624" s="296"/>
      <c r="W624" s="296"/>
      <c r="X624" s="296"/>
      <c r="Y624" s="296"/>
      <c r="Z624" s="296"/>
    </row>
    <row r="625" spans="1:26" ht="15.75" customHeight="1" x14ac:dyDescent="0.25">
      <c r="A625" s="296"/>
      <c r="B625" s="296"/>
      <c r="C625" s="296"/>
      <c r="D625" s="296"/>
      <c r="E625" s="296"/>
      <c r="F625" s="296"/>
      <c r="G625" s="296"/>
      <c r="H625" s="687"/>
      <c r="I625" s="296"/>
      <c r="J625" s="296"/>
      <c r="K625" s="296"/>
      <c r="L625" s="296"/>
      <c r="M625" s="296"/>
      <c r="N625" s="296"/>
      <c r="O625" s="296"/>
      <c r="P625" s="296"/>
      <c r="Q625" s="296"/>
      <c r="R625" s="296"/>
      <c r="S625" s="296"/>
      <c r="T625" s="296"/>
      <c r="U625" s="296"/>
      <c r="V625" s="296"/>
      <c r="W625" s="296"/>
      <c r="X625" s="296"/>
      <c r="Y625" s="296"/>
      <c r="Z625" s="296"/>
    </row>
    <row r="626" spans="1:26" ht="15.75" customHeight="1" x14ac:dyDescent="0.25">
      <c r="A626" s="296"/>
      <c r="B626" s="296"/>
      <c r="C626" s="296"/>
      <c r="D626" s="296"/>
      <c r="E626" s="296"/>
      <c r="F626" s="296"/>
      <c r="G626" s="296"/>
      <c r="H626" s="687"/>
      <c r="I626" s="296"/>
      <c r="J626" s="296"/>
      <c r="K626" s="296"/>
      <c r="L626" s="296"/>
      <c r="M626" s="296"/>
      <c r="N626" s="296"/>
      <c r="O626" s="296"/>
      <c r="P626" s="296"/>
      <c r="Q626" s="296"/>
      <c r="R626" s="296"/>
      <c r="S626" s="296"/>
      <c r="T626" s="296"/>
      <c r="U626" s="296"/>
      <c r="V626" s="296"/>
      <c r="W626" s="296"/>
      <c r="X626" s="296"/>
      <c r="Y626" s="296"/>
      <c r="Z626" s="296"/>
    </row>
    <row r="627" spans="1:26" ht="15.75" customHeight="1" x14ac:dyDescent="0.25">
      <c r="A627" s="296"/>
      <c r="B627" s="296"/>
      <c r="C627" s="296"/>
      <c r="D627" s="296"/>
      <c r="E627" s="296"/>
      <c r="F627" s="296"/>
      <c r="G627" s="296"/>
      <c r="H627" s="687"/>
      <c r="I627" s="296"/>
      <c r="J627" s="296"/>
      <c r="K627" s="296"/>
      <c r="L627" s="296"/>
      <c r="M627" s="296"/>
      <c r="N627" s="296"/>
      <c r="O627" s="296"/>
      <c r="P627" s="296"/>
      <c r="Q627" s="296"/>
      <c r="R627" s="296"/>
      <c r="S627" s="296"/>
      <c r="T627" s="296"/>
      <c r="U627" s="296"/>
      <c r="V627" s="296"/>
      <c r="W627" s="296"/>
      <c r="X627" s="296"/>
      <c r="Y627" s="296"/>
      <c r="Z627" s="296"/>
    </row>
    <row r="628" spans="1:26" ht="15.75" customHeight="1" x14ac:dyDescent="0.25">
      <c r="A628" s="296"/>
      <c r="B628" s="296"/>
      <c r="C628" s="296"/>
      <c r="D628" s="296"/>
      <c r="E628" s="296"/>
      <c r="F628" s="296"/>
      <c r="G628" s="296"/>
      <c r="H628" s="687"/>
      <c r="I628" s="296"/>
      <c r="J628" s="296"/>
      <c r="K628" s="296"/>
      <c r="L628" s="296"/>
      <c r="M628" s="296"/>
      <c r="N628" s="296"/>
      <c r="O628" s="296"/>
      <c r="P628" s="296"/>
      <c r="Q628" s="296"/>
      <c r="R628" s="296"/>
      <c r="S628" s="296"/>
      <c r="T628" s="296"/>
      <c r="U628" s="296"/>
      <c r="V628" s="296"/>
      <c r="W628" s="296"/>
      <c r="X628" s="296"/>
      <c r="Y628" s="296"/>
      <c r="Z628" s="296"/>
    </row>
    <row r="629" spans="1:26" ht="15.75" customHeight="1" x14ac:dyDescent="0.25">
      <c r="A629" s="296"/>
      <c r="B629" s="296"/>
      <c r="C629" s="296"/>
      <c r="D629" s="296"/>
      <c r="E629" s="296"/>
      <c r="F629" s="296"/>
      <c r="G629" s="296"/>
      <c r="H629" s="687"/>
      <c r="I629" s="296"/>
      <c r="J629" s="296"/>
      <c r="K629" s="296"/>
      <c r="L629" s="296"/>
      <c r="M629" s="296"/>
      <c r="N629" s="296"/>
      <c r="O629" s="296"/>
      <c r="P629" s="296"/>
      <c r="Q629" s="296"/>
      <c r="R629" s="296"/>
      <c r="S629" s="296"/>
      <c r="T629" s="296"/>
      <c r="U629" s="296"/>
      <c r="V629" s="296"/>
      <c r="W629" s="296"/>
      <c r="X629" s="296"/>
      <c r="Y629" s="296"/>
      <c r="Z629" s="296"/>
    </row>
    <row r="630" spans="1:26" ht="15.75" customHeight="1" x14ac:dyDescent="0.25">
      <c r="A630" s="296"/>
      <c r="B630" s="296"/>
      <c r="C630" s="296"/>
      <c r="D630" s="296"/>
      <c r="E630" s="296"/>
      <c r="F630" s="296"/>
      <c r="G630" s="296"/>
      <c r="H630" s="687"/>
      <c r="I630" s="296"/>
      <c r="J630" s="296"/>
      <c r="K630" s="296"/>
      <c r="L630" s="296"/>
      <c r="M630" s="296"/>
      <c r="N630" s="296"/>
      <c r="O630" s="296"/>
      <c r="P630" s="296"/>
      <c r="Q630" s="296"/>
      <c r="R630" s="296"/>
      <c r="S630" s="296"/>
      <c r="T630" s="296"/>
      <c r="U630" s="296"/>
      <c r="V630" s="296"/>
      <c r="W630" s="296"/>
      <c r="X630" s="296"/>
      <c r="Y630" s="296"/>
      <c r="Z630" s="296"/>
    </row>
    <row r="631" spans="1:26" ht="15.75" customHeight="1" x14ac:dyDescent="0.25">
      <c r="A631" s="296"/>
      <c r="B631" s="296"/>
      <c r="C631" s="296"/>
      <c r="D631" s="296"/>
      <c r="E631" s="296"/>
      <c r="F631" s="296"/>
      <c r="G631" s="296"/>
      <c r="H631" s="687"/>
      <c r="I631" s="296"/>
      <c r="J631" s="296"/>
      <c r="K631" s="296"/>
      <c r="L631" s="296"/>
      <c r="M631" s="296"/>
      <c r="N631" s="296"/>
      <c r="O631" s="296"/>
      <c r="P631" s="296"/>
      <c r="Q631" s="296"/>
      <c r="R631" s="296"/>
      <c r="S631" s="296"/>
      <c r="T631" s="296"/>
      <c r="U631" s="296"/>
      <c r="V631" s="296"/>
      <c r="W631" s="296"/>
      <c r="X631" s="296"/>
      <c r="Y631" s="296"/>
      <c r="Z631" s="296"/>
    </row>
    <row r="632" spans="1:26" ht="15.75" customHeight="1" x14ac:dyDescent="0.25">
      <c r="A632" s="296"/>
      <c r="B632" s="296"/>
      <c r="C632" s="296"/>
      <c r="D632" s="296"/>
      <c r="E632" s="296"/>
      <c r="F632" s="296"/>
      <c r="G632" s="296"/>
      <c r="H632" s="687"/>
      <c r="I632" s="296"/>
      <c r="J632" s="296"/>
      <c r="K632" s="296"/>
      <c r="L632" s="296"/>
      <c r="M632" s="296"/>
      <c r="N632" s="296"/>
      <c r="O632" s="296"/>
      <c r="P632" s="296"/>
      <c r="Q632" s="296"/>
      <c r="R632" s="296"/>
      <c r="S632" s="296"/>
      <c r="T632" s="296"/>
      <c r="U632" s="296"/>
      <c r="V632" s="296"/>
      <c r="W632" s="296"/>
      <c r="X632" s="296"/>
      <c r="Y632" s="296"/>
      <c r="Z632" s="296"/>
    </row>
    <row r="633" spans="1:26" ht="15.75" customHeight="1" x14ac:dyDescent="0.25">
      <c r="A633" s="296"/>
      <c r="B633" s="296"/>
      <c r="C633" s="296"/>
      <c r="D633" s="296"/>
      <c r="E633" s="296"/>
      <c r="F633" s="296"/>
      <c r="G633" s="296"/>
      <c r="H633" s="687"/>
      <c r="I633" s="296"/>
      <c r="J633" s="296"/>
      <c r="K633" s="296"/>
      <c r="L633" s="296"/>
      <c r="M633" s="296"/>
      <c r="N633" s="296"/>
      <c r="O633" s="296"/>
      <c r="P633" s="296"/>
      <c r="Q633" s="296"/>
      <c r="R633" s="296"/>
      <c r="S633" s="296"/>
      <c r="T633" s="296"/>
      <c r="U633" s="296"/>
      <c r="V633" s="296"/>
      <c r="W633" s="296"/>
      <c r="X633" s="296"/>
      <c r="Y633" s="296"/>
      <c r="Z633" s="296"/>
    </row>
    <row r="634" spans="1:26" ht="15.75" customHeight="1" x14ac:dyDescent="0.25">
      <c r="A634" s="296"/>
      <c r="B634" s="296"/>
      <c r="C634" s="296"/>
      <c r="D634" s="296"/>
      <c r="E634" s="296"/>
      <c r="F634" s="296"/>
      <c r="G634" s="296"/>
      <c r="H634" s="687"/>
      <c r="I634" s="296"/>
      <c r="J634" s="296"/>
      <c r="K634" s="296"/>
      <c r="L634" s="296"/>
      <c r="M634" s="296"/>
      <c r="N634" s="296"/>
      <c r="O634" s="296"/>
      <c r="P634" s="296"/>
      <c r="Q634" s="296"/>
      <c r="R634" s="296"/>
      <c r="S634" s="296"/>
      <c r="T634" s="296"/>
      <c r="U634" s="296"/>
      <c r="V634" s="296"/>
      <c r="W634" s="296"/>
      <c r="X634" s="296"/>
      <c r="Y634" s="296"/>
      <c r="Z634" s="296"/>
    </row>
    <row r="635" spans="1:26" ht="15.75" customHeight="1" x14ac:dyDescent="0.25">
      <c r="A635" s="296"/>
      <c r="B635" s="296"/>
      <c r="C635" s="296"/>
      <c r="D635" s="296"/>
      <c r="E635" s="296"/>
      <c r="F635" s="296"/>
      <c r="G635" s="296"/>
      <c r="H635" s="687"/>
      <c r="I635" s="296"/>
      <c r="J635" s="296"/>
      <c r="K635" s="296"/>
      <c r="L635" s="296"/>
      <c r="M635" s="296"/>
      <c r="N635" s="296"/>
      <c r="O635" s="296"/>
      <c r="P635" s="296"/>
      <c r="Q635" s="296"/>
      <c r="R635" s="296"/>
      <c r="S635" s="296"/>
      <c r="T635" s="296"/>
      <c r="U635" s="296"/>
      <c r="V635" s="296"/>
      <c r="W635" s="296"/>
      <c r="X635" s="296"/>
      <c r="Y635" s="296"/>
      <c r="Z635" s="296"/>
    </row>
    <row r="636" spans="1:26" ht="15.75" customHeight="1" x14ac:dyDescent="0.25">
      <c r="A636" s="296"/>
      <c r="B636" s="296"/>
      <c r="C636" s="296"/>
      <c r="D636" s="296"/>
      <c r="E636" s="296"/>
      <c r="F636" s="296"/>
      <c r="G636" s="296"/>
      <c r="H636" s="687"/>
      <c r="I636" s="296"/>
      <c r="J636" s="296"/>
      <c r="K636" s="296"/>
      <c r="L636" s="296"/>
      <c r="M636" s="296"/>
      <c r="N636" s="296"/>
      <c r="O636" s="296"/>
      <c r="P636" s="296"/>
      <c r="Q636" s="296"/>
      <c r="R636" s="296"/>
      <c r="S636" s="296"/>
      <c r="T636" s="296"/>
      <c r="U636" s="296"/>
      <c r="V636" s="296"/>
      <c r="W636" s="296"/>
      <c r="X636" s="296"/>
      <c r="Y636" s="296"/>
      <c r="Z636" s="296"/>
    </row>
    <row r="637" spans="1:26" ht="15.75" customHeight="1" x14ac:dyDescent="0.25">
      <c r="A637" s="296"/>
      <c r="B637" s="296"/>
      <c r="C637" s="296"/>
      <c r="D637" s="296"/>
      <c r="E637" s="296"/>
      <c r="F637" s="296"/>
      <c r="G637" s="296"/>
      <c r="H637" s="687"/>
      <c r="I637" s="296"/>
      <c r="J637" s="296"/>
      <c r="K637" s="296"/>
      <c r="L637" s="296"/>
      <c r="M637" s="296"/>
      <c r="N637" s="296"/>
      <c r="O637" s="296"/>
      <c r="P637" s="296"/>
      <c r="Q637" s="296"/>
      <c r="R637" s="296"/>
      <c r="S637" s="296"/>
      <c r="T637" s="296"/>
      <c r="U637" s="296"/>
      <c r="V637" s="296"/>
      <c r="W637" s="296"/>
      <c r="X637" s="296"/>
      <c r="Y637" s="296"/>
      <c r="Z637" s="296"/>
    </row>
    <row r="638" spans="1:26" ht="15.75" customHeight="1" x14ac:dyDescent="0.25">
      <c r="A638" s="296"/>
      <c r="B638" s="296"/>
      <c r="C638" s="296"/>
      <c r="D638" s="296"/>
      <c r="E638" s="296"/>
      <c r="F638" s="296"/>
      <c r="G638" s="296"/>
      <c r="H638" s="687"/>
      <c r="I638" s="296"/>
      <c r="J638" s="296"/>
      <c r="K638" s="296"/>
      <c r="L638" s="296"/>
      <c r="M638" s="296"/>
      <c r="N638" s="296"/>
      <c r="O638" s="296"/>
      <c r="P638" s="296"/>
      <c r="Q638" s="296"/>
      <c r="R638" s="296"/>
      <c r="S638" s="296"/>
      <c r="T638" s="296"/>
      <c r="U638" s="296"/>
      <c r="V638" s="296"/>
      <c r="W638" s="296"/>
      <c r="X638" s="296"/>
      <c r="Y638" s="296"/>
      <c r="Z638" s="296"/>
    </row>
    <row r="639" spans="1:26" ht="15.75" customHeight="1" x14ac:dyDescent="0.25">
      <c r="A639" s="296"/>
      <c r="B639" s="296"/>
      <c r="C639" s="296"/>
      <c r="D639" s="296"/>
      <c r="E639" s="296"/>
      <c r="F639" s="296"/>
      <c r="G639" s="296"/>
      <c r="H639" s="687"/>
      <c r="I639" s="296"/>
      <c r="J639" s="296"/>
      <c r="K639" s="296"/>
      <c r="L639" s="296"/>
      <c r="M639" s="296"/>
      <c r="N639" s="296"/>
      <c r="O639" s="296"/>
      <c r="P639" s="296"/>
      <c r="Q639" s="296"/>
      <c r="R639" s="296"/>
      <c r="S639" s="296"/>
      <c r="T639" s="296"/>
      <c r="U639" s="296"/>
      <c r="V639" s="296"/>
      <c r="W639" s="296"/>
      <c r="X639" s="296"/>
      <c r="Y639" s="296"/>
      <c r="Z639" s="296"/>
    </row>
    <row r="640" spans="1:26" ht="15.75" customHeight="1" x14ac:dyDescent="0.25">
      <c r="A640" s="296"/>
      <c r="B640" s="296"/>
      <c r="C640" s="296"/>
      <c r="D640" s="296"/>
      <c r="E640" s="296"/>
      <c r="F640" s="296"/>
      <c r="G640" s="296"/>
      <c r="H640" s="687"/>
      <c r="I640" s="296"/>
      <c r="J640" s="296"/>
      <c r="K640" s="296"/>
      <c r="L640" s="296"/>
      <c r="M640" s="296"/>
      <c r="N640" s="296"/>
      <c r="O640" s="296"/>
      <c r="P640" s="296"/>
      <c r="Q640" s="296"/>
      <c r="R640" s="296"/>
      <c r="S640" s="296"/>
      <c r="T640" s="296"/>
      <c r="U640" s="296"/>
      <c r="V640" s="296"/>
      <c r="W640" s="296"/>
      <c r="X640" s="296"/>
      <c r="Y640" s="296"/>
      <c r="Z640" s="296"/>
    </row>
    <row r="641" spans="1:26" ht="15.75" customHeight="1" x14ac:dyDescent="0.25">
      <c r="A641" s="296"/>
      <c r="B641" s="296"/>
      <c r="C641" s="296"/>
      <c r="D641" s="296"/>
      <c r="E641" s="296"/>
      <c r="F641" s="296"/>
      <c r="G641" s="296"/>
      <c r="H641" s="687"/>
      <c r="I641" s="296"/>
      <c r="J641" s="296"/>
      <c r="K641" s="296"/>
      <c r="L641" s="296"/>
      <c r="M641" s="296"/>
      <c r="N641" s="296"/>
      <c r="O641" s="296"/>
      <c r="P641" s="296"/>
      <c r="Q641" s="296"/>
      <c r="R641" s="296"/>
      <c r="S641" s="296"/>
      <c r="T641" s="296"/>
      <c r="U641" s="296"/>
      <c r="V641" s="296"/>
      <c r="W641" s="296"/>
      <c r="X641" s="296"/>
      <c r="Y641" s="296"/>
      <c r="Z641" s="296"/>
    </row>
    <row r="642" spans="1:26" ht="15.75" customHeight="1" x14ac:dyDescent="0.25">
      <c r="A642" s="296"/>
      <c r="B642" s="296"/>
      <c r="C642" s="296"/>
      <c r="D642" s="296"/>
      <c r="E642" s="296"/>
      <c r="F642" s="296"/>
      <c r="G642" s="296"/>
      <c r="H642" s="687"/>
      <c r="I642" s="296"/>
      <c r="J642" s="296"/>
      <c r="K642" s="296"/>
      <c r="L642" s="296"/>
      <c r="M642" s="296"/>
      <c r="N642" s="296"/>
      <c r="O642" s="296"/>
      <c r="P642" s="296"/>
      <c r="Q642" s="296"/>
      <c r="R642" s="296"/>
      <c r="S642" s="296"/>
      <c r="T642" s="296"/>
      <c r="U642" s="296"/>
      <c r="V642" s="296"/>
      <c r="W642" s="296"/>
      <c r="X642" s="296"/>
      <c r="Y642" s="296"/>
      <c r="Z642" s="296"/>
    </row>
    <row r="643" spans="1:26" ht="15.75" customHeight="1" x14ac:dyDescent="0.25">
      <c r="A643" s="296"/>
      <c r="B643" s="296"/>
      <c r="C643" s="296"/>
      <c r="D643" s="296"/>
      <c r="E643" s="296"/>
      <c r="F643" s="296"/>
      <c r="G643" s="296"/>
      <c r="H643" s="687"/>
      <c r="I643" s="296"/>
      <c r="J643" s="296"/>
      <c r="K643" s="296"/>
      <c r="L643" s="296"/>
      <c r="M643" s="296"/>
      <c r="N643" s="296"/>
      <c r="O643" s="296"/>
      <c r="P643" s="296"/>
      <c r="Q643" s="296"/>
      <c r="R643" s="296"/>
      <c r="S643" s="296"/>
      <c r="T643" s="296"/>
      <c r="U643" s="296"/>
      <c r="V643" s="296"/>
      <c r="W643" s="296"/>
      <c r="X643" s="296"/>
      <c r="Y643" s="296"/>
      <c r="Z643" s="296"/>
    </row>
    <row r="644" spans="1:26" ht="15.75" customHeight="1" x14ac:dyDescent="0.25">
      <c r="A644" s="296"/>
      <c r="B644" s="296"/>
      <c r="C644" s="296"/>
      <c r="D644" s="296"/>
      <c r="E644" s="296"/>
      <c r="F644" s="296"/>
      <c r="G644" s="296"/>
      <c r="H644" s="687"/>
      <c r="I644" s="296"/>
      <c r="J644" s="296"/>
      <c r="K644" s="296"/>
      <c r="L644" s="296"/>
      <c r="M644" s="296"/>
      <c r="N644" s="296"/>
      <c r="O644" s="296"/>
      <c r="P644" s="296"/>
      <c r="Q644" s="296"/>
      <c r="R644" s="296"/>
      <c r="S644" s="296"/>
      <c r="T644" s="296"/>
      <c r="U644" s="296"/>
      <c r="V644" s="296"/>
      <c r="W644" s="296"/>
      <c r="X644" s="296"/>
      <c r="Y644" s="296"/>
      <c r="Z644" s="296"/>
    </row>
    <row r="645" spans="1:26" ht="15.75" customHeight="1" x14ac:dyDescent="0.25">
      <c r="A645" s="296"/>
      <c r="B645" s="296"/>
      <c r="C645" s="296"/>
      <c r="D645" s="296"/>
      <c r="E645" s="296"/>
      <c r="F645" s="296"/>
      <c r="G645" s="296"/>
      <c r="H645" s="687"/>
      <c r="I645" s="296"/>
      <c r="J645" s="296"/>
      <c r="K645" s="296"/>
      <c r="L645" s="296"/>
      <c r="M645" s="296"/>
      <c r="N645" s="296"/>
      <c r="O645" s="296"/>
      <c r="P645" s="296"/>
      <c r="Q645" s="296"/>
      <c r="R645" s="296"/>
      <c r="S645" s="296"/>
      <c r="T645" s="296"/>
      <c r="U645" s="296"/>
      <c r="V645" s="296"/>
      <c r="W645" s="296"/>
      <c r="X645" s="296"/>
      <c r="Y645" s="296"/>
      <c r="Z645" s="296"/>
    </row>
    <row r="646" spans="1:26" ht="15.75" customHeight="1" x14ac:dyDescent="0.25">
      <c r="A646" s="296"/>
      <c r="B646" s="296"/>
      <c r="C646" s="296"/>
      <c r="D646" s="296"/>
      <c r="E646" s="296"/>
      <c r="F646" s="296"/>
      <c r="G646" s="296"/>
      <c r="H646" s="687"/>
      <c r="I646" s="296"/>
      <c r="J646" s="296"/>
      <c r="K646" s="296"/>
      <c r="L646" s="296"/>
      <c r="M646" s="296"/>
      <c r="N646" s="296"/>
      <c r="O646" s="296"/>
      <c r="P646" s="296"/>
      <c r="Q646" s="296"/>
      <c r="R646" s="296"/>
      <c r="S646" s="296"/>
      <c r="T646" s="296"/>
      <c r="U646" s="296"/>
      <c r="V646" s="296"/>
      <c r="W646" s="296"/>
      <c r="X646" s="296"/>
      <c r="Y646" s="296"/>
      <c r="Z646" s="296"/>
    </row>
    <row r="647" spans="1:26" ht="15.75" customHeight="1" x14ac:dyDescent="0.25">
      <c r="A647" s="296"/>
      <c r="B647" s="296"/>
      <c r="C647" s="296"/>
      <c r="D647" s="296"/>
      <c r="E647" s="296"/>
      <c r="F647" s="296"/>
      <c r="G647" s="296"/>
      <c r="H647" s="687"/>
      <c r="I647" s="296"/>
      <c r="J647" s="296"/>
      <c r="K647" s="296"/>
      <c r="L647" s="296"/>
      <c r="M647" s="296"/>
      <c r="N647" s="296"/>
      <c r="O647" s="296"/>
      <c r="P647" s="296"/>
      <c r="Q647" s="296"/>
      <c r="R647" s="296"/>
      <c r="S647" s="296"/>
      <c r="T647" s="296"/>
      <c r="U647" s="296"/>
      <c r="V647" s="296"/>
      <c r="W647" s="296"/>
      <c r="X647" s="296"/>
      <c r="Y647" s="296"/>
      <c r="Z647" s="296"/>
    </row>
    <row r="648" spans="1:26" ht="15.75" customHeight="1" x14ac:dyDescent="0.25">
      <c r="A648" s="296"/>
      <c r="B648" s="296"/>
      <c r="C648" s="296"/>
      <c r="D648" s="296"/>
      <c r="E648" s="296"/>
      <c r="F648" s="296"/>
      <c r="G648" s="296"/>
      <c r="H648" s="687"/>
      <c r="I648" s="296"/>
      <c r="J648" s="296"/>
      <c r="K648" s="296"/>
      <c r="L648" s="296"/>
      <c r="M648" s="296"/>
      <c r="N648" s="296"/>
      <c r="O648" s="296"/>
      <c r="P648" s="296"/>
      <c r="Q648" s="296"/>
      <c r="R648" s="296"/>
      <c r="S648" s="296"/>
      <c r="T648" s="296"/>
      <c r="U648" s="296"/>
      <c r="V648" s="296"/>
      <c r="W648" s="296"/>
      <c r="X648" s="296"/>
      <c r="Y648" s="296"/>
      <c r="Z648" s="296"/>
    </row>
    <row r="649" spans="1:26" ht="15.75" customHeight="1" x14ac:dyDescent="0.25">
      <c r="A649" s="296"/>
      <c r="B649" s="296"/>
      <c r="C649" s="296"/>
      <c r="D649" s="296"/>
      <c r="E649" s="296"/>
      <c r="F649" s="296"/>
      <c r="G649" s="296"/>
      <c r="H649" s="687"/>
      <c r="I649" s="296"/>
      <c r="J649" s="296"/>
      <c r="K649" s="296"/>
      <c r="L649" s="296"/>
      <c r="M649" s="296"/>
      <c r="N649" s="296"/>
      <c r="O649" s="296"/>
      <c r="P649" s="296"/>
      <c r="Q649" s="296"/>
      <c r="R649" s="296"/>
      <c r="S649" s="296"/>
      <c r="T649" s="296"/>
      <c r="U649" s="296"/>
      <c r="V649" s="296"/>
      <c r="W649" s="296"/>
      <c r="X649" s="296"/>
      <c r="Y649" s="296"/>
      <c r="Z649" s="296"/>
    </row>
    <row r="650" spans="1:26" ht="15.75" customHeight="1" x14ac:dyDescent="0.25">
      <c r="A650" s="296"/>
      <c r="B650" s="296"/>
      <c r="C650" s="296"/>
      <c r="D650" s="296"/>
      <c r="E650" s="296"/>
      <c r="F650" s="296"/>
      <c r="G650" s="296"/>
      <c r="H650" s="687"/>
      <c r="I650" s="296"/>
      <c r="J650" s="296"/>
      <c r="K650" s="296"/>
      <c r="L650" s="296"/>
      <c r="M650" s="296"/>
      <c r="N650" s="296"/>
      <c r="O650" s="296"/>
      <c r="P650" s="296"/>
      <c r="Q650" s="296"/>
      <c r="R650" s="296"/>
      <c r="S650" s="296"/>
      <c r="T650" s="296"/>
      <c r="U650" s="296"/>
      <c r="V650" s="296"/>
      <c r="W650" s="296"/>
      <c r="X650" s="296"/>
      <c r="Y650" s="296"/>
      <c r="Z650" s="296"/>
    </row>
    <row r="651" spans="1:26" ht="15.75" customHeight="1" x14ac:dyDescent="0.25">
      <c r="A651" s="296"/>
      <c r="B651" s="296"/>
      <c r="C651" s="296"/>
      <c r="D651" s="296"/>
      <c r="E651" s="296"/>
      <c r="F651" s="296"/>
      <c r="G651" s="296"/>
      <c r="H651" s="687"/>
      <c r="I651" s="296"/>
      <c r="J651" s="296"/>
      <c r="K651" s="296"/>
      <c r="L651" s="296"/>
      <c r="M651" s="296"/>
      <c r="N651" s="296"/>
      <c r="O651" s="296"/>
      <c r="P651" s="296"/>
      <c r="Q651" s="296"/>
      <c r="R651" s="296"/>
      <c r="S651" s="296"/>
      <c r="T651" s="296"/>
      <c r="U651" s="296"/>
      <c r="V651" s="296"/>
      <c r="W651" s="296"/>
      <c r="X651" s="296"/>
      <c r="Y651" s="296"/>
      <c r="Z651" s="296"/>
    </row>
    <row r="652" spans="1:26" ht="15.75" customHeight="1" x14ac:dyDescent="0.25">
      <c r="A652" s="296"/>
      <c r="B652" s="296"/>
      <c r="C652" s="296"/>
      <c r="D652" s="296"/>
      <c r="E652" s="296"/>
      <c r="F652" s="296"/>
      <c r="G652" s="296"/>
      <c r="H652" s="687"/>
      <c r="I652" s="296"/>
      <c r="J652" s="296"/>
      <c r="K652" s="296"/>
      <c r="L652" s="296"/>
      <c r="M652" s="296"/>
      <c r="N652" s="296"/>
      <c r="O652" s="296"/>
      <c r="P652" s="296"/>
      <c r="Q652" s="296"/>
      <c r="R652" s="296"/>
      <c r="S652" s="296"/>
      <c r="T652" s="296"/>
      <c r="U652" s="296"/>
      <c r="V652" s="296"/>
      <c r="W652" s="296"/>
      <c r="X652" s="296"/>
      <c r="Y652" s="296"/>
      <c r="Z652" s="296"/>
    </row>
    <row r="653" spans="1:26" ht="15.75" customHeight="1" x14ac:dyDescent="0.25">
      <c r="A653" s="296"/>
      <c r="B653" s="296"/>
      <c r="C653" s="296"/>
      <c r="D653" s="296"/>
      <c r="E653" s="296"/>
      <c r="F653" s="296"/>
      <c r="G653" s="296"/>
      <c r="H653" s="687"/>
      <c r="I653" s="296"/>
      <c r="J653" s="296"/>
      <c r="K653" s="296"/>
      <c r="L653" s="296"/>
      <c r="M653" s="296"/>
      <c r="N653" s="296"/>
      <c r="O653" s="296"/>
      <c r="P653" s="296"/>
      <c r="Q653" s="296"/>
      <c r="R653" s="296"/>
      <c r="S653" s="296"/>
      <c r="T653" s="296"/>
      <c r="U653" s="296"/>
      <c r="V653" s="296"/>
      <c r="W653" s="296"/>
      <c r="X653" s="296"/>
      <c r="Y653" s="296"/>
      <c r="Z653" s="296"/>
    </row>
    <row r="654" spans="1:26" ht="15.75" customHeight="1" x14ac:dyDescent="0.25">
      <c r="A654" s="296"/>
      <c r="B654" s="296"/>
      <c r="C654" s="296"/>
      <c r="D654" s="296"/>
      <c r="E654" s="296"/>
      <c r="F654" s="296"/>
      <c r="G654" s="296"/>
      <c r="H654" s="687"/>
      <c r="I654" s="296"/>
      <c r="J654" s="296"/>
      <c r="K654" s="296"/>
      <c r="L654" s="296"/>
      <c r="M654" s="296"/>
      <c r="N654" s="296"/>
      <c r="O654" s="296"/>
      <c r="P654" s="296"/>
      <c r="Q654" s="296"/>
      <c r="R654" s="296"/>
      <c r="S654" s="296"/>
      <c r="T654" s="296"/>
      <c r="U654" s="296"/>
      <c r="V654" s="296"/>
      <c r="W654" s="296"/>
      <c r="X654" s="296"/>
      <c r="Y654" s="296"/>
      <c r="Z654" s="296"/>
    </row>
    <row r="655" spans="1:26" ht="15.75" customHeight="1" x14ac:dyDescent="0.25">
      <c r="A655" s="296"/>
      <c r="B655" s="296"/>
      <c r="C655" s="296"/>
      <c r="D655" s="296"/>
      <c r="E655" s="296"/>
      <c r="F655" s="296"/>
      <c r="G655" s="296"/>
      <c r="H655" s="687"/>
      <c r="I655" s="296"/>
      <c r="J655" s="296"/>
      <c r="K655" s="296"/>
      <c r="L655" s="296"/>
      <c r="M655" s="296"/>
      <c r="N655" s="296"/>
      <c r="O655" s="296"/>
      <c r="P655" s="296"/>
      <c r="Q655" s="296"/>
      <c r="R655" s="296"/>
      <c r="S655" s="296"/>
      <c r="T655" s="296"/>
      <c r="U655" s="296"/>
      <c r="V655" s="296"/>
      <c r="W655" s="296"/>
      <c r="X655" s="296"/>
      <c r="Y655" s="296"/>
      <c r="Z655" s="296"/>
    </row>
    <row r="656" spans="1:26" ht="15.75" customHeight="1" x14ac:dyDescent="0.25">
      <c r="A656" s="296"/>
      <c r="B656" s="296"/>
      <c r="C656" s="296"/>
      <c r="D656" s="296"/>
      <c r="E656" s="296"/>
      <c r="F656" s="296"/>
      <c r="G656" s="296"/>
      <c r="H656" s="687"/>
      <c r="I656" s="296"/>
      <c r="J656" s="296"/>
      <c r="K656" s="296"/>
      <c r="L656" s="296"/>
      <c r="M656" s="296"/>
      <c r="N656" s="296"/>
      <c r="O656" s="296"/>
      <c r="P656" s="296"/>
      <c r="Q656" s="296"/>
      <c r="R656" s="296"/>
      <c r="S656" s="296"/>
      <c r="T656" s="296"/>
      <c r="U656" s="296"/>
      <c r="V656" s="296"/>
      <c r="W656" s="296"/>
      <c r="X656" s="296"/>
      <c r="Y656" s="296"/>
      <c r="Z656" s="296"/>
    </row>
    <row r="657" spans="1:26" ht="15.75" customHeight="1" x14ac:dyDescent="0.25">
      <c r="A657" s="296"/>
      <c r="B657" s="296"/>
      <c r="C657" s="296"/>
      <c r="D657" s="296"/>
      <c r="E657" s="296"/>
      <c r="F657" s="296"/>
      <c r="G657" s="296"/>
      <c r="H657" s="687"/>
      <c r="I657" s="296"/>
      <c r="J657" s="296"/>
      <c r="K657" s="296"/>
      <c r="L657" s="296"/>
      <c r="M657" s="296"/>
      <c r="N657" s="296"/>
      <c r="O657" s="296"/>
      <c r="P657" s="296"/>
      <c r="Q657" s="296"/>
      <c r="R657" s="296"/>
      <c r="S657" s="296"/>
      <c r="T657" s="296"/>
      <c r="U657" s="296"/>
      <c r="V657" s="296"/>
      <c r="W657" s="296"/>
      <c r="X657" s="296"/>
      <c r="Y657" s="296"/>
      <c r="Z657" s="296"/>
    </row>
    <row r="658" spans="1:26" ht="15.75" customHeight="1" x14ac:dyDescent="0.25">
      <c r="A658" s="296"/>
      <c r="B658" s="296"/>
      <c r="C658" s="296"/>
      <c r="D658" s="296"/>
      <c r="E658" s="296"/>
      <c r="F658" s="296"/>
      <c r="G658" s="296"/>
      <c r="H658" s="687"/>
      <c r="I658" s="296"/>
      <c r="J658" s="296"/>
      <c r="K658" s="296"/>
      <c r="L658" s="296"/>
      <c r="M658" s="296"/>
      <c r="N658" s="296"/>
      <c r="O658" s="296"/>
      <c r="P658" s="296"/>
      <c r="Q658" s="296"/>
      <c r="R658" s="296"/>
      <c r="S658" s="296"/>
      <c r="T658" s="296"/>
      <c r="U658" s="296"/>
      <c r="V658" s="296"/>
      <c r="W658" s="296"/>
      <c r="X658" s="296"/>
      <c r="Y658" s="296"/>
      <c r="Z658" s="296"/>
    </row>
    <row r="659" spans="1:26" ht="15.75" customHeight="1" x14ac:dyDescent="0.25">
      <c r="A659" s="296"/>
      <c r="B659" s="296"/>
      <c r="C659" s="296"/>
      <c r="D659" s="296"/>
      <c r="E659" s="296"/>
      <c r="F659" s="296"/>
      <c r="G659" s="296"/>
      <c r="H659" s="687"/>
      <c r="I659" s="296"/>
      <c r="J659" s="296"/>
      <c r="K659" s="296"/>
      <c r="L659" s="296"/>
      <c r="M659" s="296"/>
      <c r="N659" s="296"/>
      <c r="O659" s="296"/>
      <c r="P659" s="296"/>
      <c r="Q659" s="296"/>
      <c r="R659" s="296"/>
      <c r="S659" s="296"/>
      <c r="T659" s="296"/>
      <c r="U659" s="296"/>
      <c r="V659" s="296"/>
      <c r="W659" s="296"/>
      <c r="X659" s="296"/>
      <c r="Y659" s="296"/>
      <c r="Z659" s="296"/>
    </row>
    <row r="660" spans="1:26" ht="15.75" customHeight="1" x14ac:dyDescent="0.25">
      <c r="A660" s="296"/>
      <c r="B660" s="296"/>
      <c r="C660" s="296"/>
      <c r="D660" s="296"/>
      <c r="E660" s="296"/>
      <c r="F660" s="296"/>
      <c r="G660" s="296"/>
      <c r="H660" s="687"/>
      <c r="I660" s="296"/>
      <c r="J660" s="296"/>
      <c r="K660" s="296"/>
      <c r="L660" s="296"/>
      <c r="M660" s="296"/>
      <c r="N660" s="296"/>
      <c r="O660" s="296"/>
      <c r="P660" s="296"/>
      <c r="Q660" s="296"/>
      <c r="R660" s="296"/>
      <c r="S660" s="296"/>
      <c r="T660" s="296"/>
      <c r="U660" s="296"/>
      <c r="V660" s="296"/>
      <c r="W660" s="296"/>
      <c r="X660" s="296"/>
      <c r="Y660" s="296"/>
      <c r="Z660" s="296"/>
    </row>
    <row r="661" spans="1:26" ht="15.75" customHeight="1" x14ac:dyDescent="0.25">
      <c r="A661" s="296"/>
      <c r="B661" s="296"/>
      <c r="C661" s="296"/>
      <c r="D661" s="296"/>
      <c r="E661" s="296"/>
      <c r="F661" s="296"/>
      <c r="G661" s="296"/>
      <c r="H661" s="687"/>
      <c r="I661" s="296"/>
      <c r="J661" s="296"/>
      <c r="K661" s="296"/>
      <c r="L661" s="296"/>
      <c r="M661" s="296"/>
      <c r="N661" s="296"/>
      <c r="O661" s="296"/>
      <c r="P661" s="296"/>
      <c r="Q661" s="296"/>
      <c r="R661" s="296"/>
      <c r="S661" s="296"/>
      <c r="T661" s="296"/>
      <c r="U661" s="296"/>
      <c r="V661" s="296"/>
      <c r="W661" s="296"/>
      <c r="X661" s="296"/>
      <c r="Y661" s="296"/>
      <c r="Z661" s="296"/>
    </row>
    <row r="662" spans="1:26" ht="15.75" customHeight="1" x14ac:dyDescent="0.25">
      <c r="A662" s="296"/>
      <c r="B662" s="296"/>
      <c r="C662" s="296"/>
      <c r="D662" s="296"/>
      <c r="E662" s="296"/>
      <c r="F662" s="296"/>
      <c r="G662" s="296"/>
      <c r="H662" s="687"/>
      <c r="I662" s="296"/>
      <c r="J662" s="296"/>
      <c r="K662" s="296"/>
      <c r="L662" s="296"/>
      <c r="M662" s="296"/>
      <c r="N662" s="296"/>
      <c r="O662" s="296"/>
      <c r="P662" s="296"/>
      <c r="Q662" s="296"/>
      <c r="R662" s="296"/>
      <c r="S662" s="296"/>
      <c r="T662" s="296"/>
      <c r="U662" s="296"/>
      <c r="V662" s="296"/>
      <c r="W662" s="296"/>
      <c r="X662" s="296"/>
      <c r="Y662" s="296"/>
      <c r="Z662" s="296"/>
    </row>
    <row r="663" spans="1:26" ht="15.75" customHeight="1" x14ac:dyDescent="0.25">
      <c r="A663" s="296"/>
      <c r="B663" s="296"/>
      <c r="C663" s="296"/>
      <c r="D663" s="296"/>
      <c r="E663" s="296"/>
      <c r="F663" s="296"/>
      <c r="G663" s="296"/>
      <c r="H663" s="687"/>
      <c r="I663" s="296"/>
      <c r="J663" s="296"/>
      <c r="K663" s="296"/>
      <c r="L663" s="296"/>
      <c r="M663" s="296"/>
      <c r="N663" s="296"/>
      <c r="O663" s="296"/>
      <c r="P663" s="296"/>
      <c r="Q663" s="296"/>
      <c r="R663" s="296"/>
      <c r="S663" s="296"/>
      <c r="T663" s="296"/>
      <c r="U663" s="296"/>
      <c r="V663" s="296"/>
      <c r="W663" s="296"/>
      <c r="X663" s="296"/>
      <c r="Y663" s="296"/>
      <c r="Z663" s="296"/>
    </row>
    <row r="664" spans="1:26" ht="15.75" customHeight="1" x14ac:dyDescent="0.25">
      <c r="A664" s="296"/>
      <c r="B664" s="296"/>
      <c r="C664" s="296"/>
      <c r="D664" s="296"/>
      <c r="E664" s="296"/>
      <c r="F664" s="296"/>
      <c r="G664" s="296"/>
      <c r="H664" s="687"/>
      <c r="I664" s="296"/>
      <c r="J664" s="296"/>
      <c r="K664" s="296"/>
      <c r="L664" s="296"/>
      <c r="M664" s="296"/>
      <c r="N664" s="296"/>
      <c r="O664" s="296"/>
      <c r="P664" s="296"/>
      <c r="Q664" s="296"/>
      <c r="R664" s="296"/>
      <c r="S664" s="296"/>
      <c r="T664" s="296"/>
      <c r="U664" s="296"/>
      <c r="V664" s="296"/>
      <c r="W664" s="296"/>
      <c r="X664" s="296"/>
      <c r="Y664" s="296"/>
      <c r="Z664" s="296"/>
    </row>
    <row r="665" spans="1:26" ht="15.75" customHeight="1" x14ac:dyDescent="0.25">
      <c r="A665" s="296"/>
      <c r="B665" s="296"/>
      <c r="C665" s="296"/>
      <c r="D665" s="296"/>
      <c r="E665" s="296"/>
      <c r="F665" s="296"/>
      <c r="G665" s="296"/>
      <c r="H665" s="687"/>
      <c r="I665" s="296"/>
      <c r="J665" s="296"/>
      <c r="K665" s="296"/>
      <c r="L665" s="296"/>
      <c r="M665" s="296"/>
      <c r="N665" s="296"/>
      <c r="O665" s="296"/>
      <c r="P665" s="296"/>
      <c r="Q665" s="296"/>
      <c r="R665" s="296"/>
      <c r="S665" s="296"/>
      <c r="T665" s="296"/>
      <c r="U665" s="296"/>
      <c r="V665" s="296"/>
      <c r="W665" s="296"/>
      <c r="X665" s="296"/>
      <c r="Y665" s="296"/>
      <c r="Z665" s="296"/>
    </row>
    <row r="666" spans="1:26" ht="15.75" customHeight="1" x14ac:dyDescent="0.25">
      <c r="A666" s="296"/>
      <c r="B666" s="296"/>
      <c r="C666" s="296"/>
      <c r="D666" s="296"/>
      <c r="E666" s="296"/>
      <c r="F666" s="296"/>
      <c r="G666" s="296"/>
      <c r="H666" s="687"/>
      <c r="I666" s="296"/>
      <c r="J666" s="296"/>
      <c r="K666" s="296"/>
      <c r="L666" s="296"/>
      <c r="M666" s="296"/>
      <c r="N666" s="296"/>
      <c r="O666" s="296"/>
      <c r="P666" s="296"/>
      <c r="Q666" s="296"/>
      <c r="R666" s="296"/>
      <c r="S666" s="296"/>
      <c r="T666" s="296"/>
      <c r="U666" s="296"/>
      <c r="V666" s="296"/>
      <c r="W666" s="296"/>
      <c r="X666" s="296"/>
      <c r="Y666" s="296"/>
      <c r="Z666" s="296"/>
    </row>
    <row r="667" spans="1:26" ht="15.75" customHeight="1" x14ac:dyDescent="0.25">
      <c r="A667" s="296"/>
      <c r="B667" s="296"/>
      <c r="C667" s="296"/>
      <c r="D667" s="296"/>
      <c r="E667" s="296"/>
      <c r="F667" s="296"/>
      <c r="G667" s="296"/>
      <c r="H667" s="687"/>
      <c r="I667" s="296"/>
      <c r="J667" s="296"/>
      <c r="K667" s="296"/>
      <c r="L667" s="296"/>
      <c r="M667" s="296"/>
      <c r="N667" s="296"/>
      <c r="O667" s="296"/>
      <c r="P667" s="296"/>
      <c r="Q667" s="296"/>
      <c r="R667" s="296"/>
      <c r="S667" s="296"/>
      <c r="T667" s="296"/>
      <c r="U667" s="296"/>
      <c r="V667" s="296"/>
      <c r="W667" s="296"/>
      <c r="X667" s="296"/>
      <c r="Y667" s="296"/>
      <c r="Z667" s="296"/>
    </row>
    <row r="668" spans="1:26" ht="15.75" customHeight="1" x14ac:dyDescent="0.25">
      <c r="A668" s="296"/>
      <c r="B668" s="296"/>
      <c r="C668" s="296"/>
      <c r="D668" s="296"/>
      <c r="E668" s="296"/>
      <c r="F668" s="296"/>
      <c r="G668" s="296"/>
      <c r="H668" s="687"/>
      <c r="I668" s="296"/>
      <c r="J668" s="296"/>
      <c r="K668" s="296"/>
      <c r="L668" s="296"/>
      <c r="M668" s="296"/>
      <c r="N668" s="296"/>
      <c r="O668" s="296"/>
      <c r="P668" s="296"/>
      <c r="Q668" s="296"/>
      <c r="R668" s="296"/>
      <c r="S668" s="296"/>
      <c r="T668" s="296"/>
      <c r="U668" s="296"/>
      <c r="V668" s="296"/>
      <c r="W668" s="296"/>
      <c r="X668" s="296"/>
      <c r="Y668" s="296"/>
      <c r="Z668" s="296"/>
    </row>
    <row r="669" spans="1:26" ht="15.75" customHeight="1" x14ac:dyDescent="0.25">
      <c r="A669" s="296"/>
      <c r="B669" s="296"/>
      <c r="C669" s="296"/>
      <c r="D669" s="296"/>
      <c r="E669" s="296"/>
      <c r="F669" s="296"/>
      <c r="G669" s="296"/>
      <c r="H669" s="687"/>
      <c r="I669" s="296"/>
      <c r="J669" s="296"/>
      <c r="K669" s="296"/>
      <c r="L669" s="296"/>
      <c r="M669" s="296"/>
      <c r="N669" s="296"/>
      <c r="O669" s="296"/>
      <c r="P669" s="296"/>
      <c r="Q669" s="296"/>
      <c r="R669" s="296"/>
      <c r="S669" s="296"/>
      <c r="T669" s="296"/>
      <c r="U669" s="296"/>
      <c r="V669" s="296"/>
      <c r="W669" s="296"/>
      <c r="X669" s="296"/>
      <c r="Y669" s="296"/>
      <c r="Z669" s="296"/>
    </row>
    <row r="670" spans="1:26" ht="15.75" customHeight="1" x14ac:dyDescent="0.25">
      <c r="A670" s="296"/>
      <c r="B670" s="296"/>
      <c r="C670" s="296"/>
      <c r="D670" s="296"/>
      <c r="E670" s="296"/>
      <c r="F670" s="296"/>
      <c r="G670" s="296"/>
      <c r="H670" s="687"/>
      <c r="I670" s="296"/>
      <c r="J670" s="296"/>
      <c r="K670" s="296"/>
      <c r="L670" s="296"/>
      <c r="M670" s="296"/>
      <c r="N670" s="296"/>
      <c r="O670" s="296"/>
      <c r="P670" s="296"/>
      <c r="Q670" s="296"/>
      <c r="R670" s="296"/>
      <c r="S670" s="296"/>
      <c r="T670" s="296"/>
      <c r="U670" s="296"/>
      <c r="V670" s="296"/>
      <c r="W670" s="296"/>
      <c r="X670" s="296"/>
      <c r="Y670" s="296"/>
      <c r="Z670" s="296"/>
    </row>
    <row r="671" spans="1:26" ht="15.75" customHeight="1" x14ac:dyDescent="0.25">
      <c r="A671" s="296"/>
      <c r="B671" s="296"/>
      <c r="C671" s="296"/>
      <c r="D671" s="296"/>
      <c r="E671" s="296"/>
      <c r="F671" s="296"/>
      <c r="G671" s="296"/>
      <c r="H671" s="687"/>
      <c r="I671" s="296"/>
      <c r="J671" s="296"/>
      <c r="K671" s="296"/>
      <c r="L671" s="296"/>
      <c r="M671" s="296"/>
      <c r="N671" s="296"/>
      <c r="O671" s="296"/>
      <c r="P671" s="296"/>
      <c r="Q671" s="296"/>
      <c r="R671" s="296"/>
      <c r="S671" s="296"/>
      <c r="T671" s="296"/>
      <c r="U671" s="296"/>
      <c r="V671" s="296"/>
      <c r="W671" s="296"/>
      <c r="X671" s="296"/>
      <c r="Y671" s="296"/>
      <c r="Z671" s="296"/>
    </row>
    <row r="672" spans="1:26" ht="15.75" customHeight="1" x14ac:dyDescent="0.25">
      <c r="A672" s="296"/>
      <c r="B672" s="296"/>
      <c r="C672" s="296"/>
      <c r="D672" s="296"/>
      <c r="E672" s="296"/>
      <c r="F672" s="296"/>
      <c r="G672" s="296"/>
      <c r="H672" s="687"/>
      <c r="I672" s="296"/>
      <c r="J672" s="296"/>
      <c r="K672" s="296"/>
      <c r="L672" s="296"/>
      <c r="M672" s="296"/>
      <c r="N672" s="296"/>
      <c r="O672" s="296"/>
      <c r="P672" s="296"/>
      <c r="Q672" s="296"/>
      <c r="R672" s="296"/>
      <c r="S672" s="296"/>
      <c r="T672" s="296"/>
      <c r="U672" s="296"/>
      <c r="V672" s="296"/>
      <c r="W672" s="296"/>
      <c r="X672" s="296"/>
      <c r="Y672" s="296"/>
      <c r="Z672" s="296"/>
    </row>
    <row r="673" spans="1:26" ht="15.75" customHeight="1" x14ac:dyDescent="0.25">
      <c r="A673" s="296"/>
      <c r="B673" s="296"/>
      <c r="C673" s="296"/>
      <c r="D673" s="296"/>
      <c r="E673" s="296"/>
      <c r="F673" s="296"/>
      <c r="G673" s="296"/>
      <c r="H673" s="687"/>
      <c r="I673" s="296"/>
      <c r="J673" s="296"/>
      <c r="K673" s="296"/>
      <c r="L673" s="296"/>
      <c r="M673" s="296"/>
      <c r="N673" s="296"/>
      <c r="O673" s="296"/>
      <c r="P673" s="296"/>
      <c r="Q673" s="296"/>
      <c r="R673" s="296"/>
      <c r="S673" s="296"/>
      <c r="T673" s="296"/>
      <c r="U673" s="296"/>
      <c r="V673" s="296"/>
      <c r="W673" s="296"/>
      <c r="X673" s="296"/>
      <c r="Y673" s="296"/>
      <c r="Z673" s="296"/>
    </row>
    <row r="674" spans="1:26" ht="15.75" customHeight="1" x14ac:dyDescent="0.25">
      <c r="A674" s="296"/>
      <c r="B674" s="296"/>
      <c r="C674" s="296"/>
      <c r="D674" s="296"/>
      <c r="E674" s="296"/>
      <c r="F674" s="296"/>
      <c r="G674" s="296"/>
      <c r="H674" s="687"/>
      <c r="I674" s="296"/>
      <c r="J674" s="296"/>
      <c r="K674" s="296"/>
      <c r="L674" s="296"/>
      <c r="M674" s="296"/>
      <c r="N674" s="296"/>
      <c r="O674" s="296"/>
      <c r="P674" s="296"/>
      <c r="Q674" s="296"/>
      <c r="R674" s="296"/>
      <c r="S674" s="296"/>
      <c r="T674" s="296"/>
      <c r="U674" s="296"/>
      <c r="V674" s="296"/>
      <c r="W674" s="296"/>
      <c r="X674" s="296"/>
      <c r="Y674" s="296"/>
      <c r="Z674" s="296"/>
    </row>
    <row r="675" spans="1:26" ht="15.75" customHeight="1" x14ac:dyDescent="0.25">
      <c r="A675" s="296"/>
      <c r="B675" s="296"/>
      <c r="C675" s="296"/>
      <c r="D675" s="296"/>
      <c r="E675" s="296"/>
      <c r="F675" s="296"/>
      <c r="G675" s="296"/>
      <c r="H675" s="687"/>
      <c r="I675" s="296"/>
      <c r="J675" s="296"/>
      <c r="K675" s="296"/>
      <c r="L675" s="296"/>
      <c r="M675" s="296"/>
      <c r="N675" s="296"/>
      <c r="O675" s="296"/>
      <c r="P675" s="296"/>
      <c r="Q675" s="296"/>
      <c r="R675" s="296"/>
      <c r="S675" s="296"/>
      <c r="T675" s="296"/>
      <c r="U675" s="296"/>
      <c r="V675" s="296"/>
      <c r="W675" s="296"/>
      <c r="X675" s="296"/>
      <c r="Y675" s="296"/>
      <c r="Z675" s="296"/>
    </row>
    <row r="676" spans="1:26" ht="15.75" customHeight="1" x14ac:dyDescent="0.25">
      <c r="A676" s="296"/>
      <c r="B676" s="296"/>
      <c r="C676" s="296"/>
      <c r="D676" s="296"/>
      <c r="E676" s="296"/>
      <c r="F676" s="296"/>
      <c r="G676" s="296"/>
      <c r="H676" s="687"/>
      <c r="I676" s="296"/>
      <c r="J676" s="296"/>
      <c r="K676" s="296"/>
      <c r="L676" s="296"/>
      <c r="M676" s="296"/>
      <c r="N676" s="296"/>
      <c r="O676" s="296"/>
      <c r="P676" s="296"/>
      <c r="Q676" s="296"/>
      <c r="R676" s="296"/>
      <c r="S676" s="296"/>
      <c r="T676" s="296"/>
      <c r="U676" s="296"/>
      <c r="V676" s="296"/>
      <c r="W676" s="296"/>
      <c r="X676" s="296"/>
      <c r="Y676" s="296"/>
      <c r="Z676" s="296"/>
    </row>
    <row r="677" spans="1:26" ht="15.75" customHeight="1" x14ac:dyDescent="0.25">
      <c r="A677" s="296"/>
      <c r="B677" s="296"/>
      <c r="C677" s="296"/>
      <c r="D677" s="296"/>
      <c r="E677" s="296"/>
      <c r="F677" s="296"/>
      <c r="G677" s="296"/>
      <c r="H677" s="687"/>
      <c r="I677" s="296"/>
      <c r="J677" s="296"/>
      <c r="K677" s="296"/>
      <c r="L677" s="296"/>
      <c r="M677" s="296"/>
      <c r="N677" s="296"/>
      <c r="O677" s="296"/>
      <c r="P677" s="296"/>
      <c r="Q677" s="296"/>
      <c r="R677" s="296"/>
      <c r="S677" s="296"/>
      <c r="T677" s="296"/>
      <c r="U677" s="296"/>
      <c r="V677" s="296"/>
      <c r="W677" s="296"/>
      <c r="X677" s="296"/>
      <c r="Y677" s="296"/>
      <c r="Z677" s="296"/>
    </row>
    <row r="678" spans="1:26" ht="15.75" customHeight="1" x14ac:dyDescent="0.25">
      <c r="A678" s="296"/>
      <c r="B678" s="296"/>
      <c r="C678" s="296"/>
      <c r="D678" s="296"/>
      <c r="E678" s="296"/>
      <c r="F678" s="296"/>
      <c r="G678" s="296"/>
      <c r="H678" s="687"/>
      <c r="I678" s="296"/>
      <c r="J678" s="296"/>
      <c r="K678" s="296"/>
      <c r="L678" s="296"/>
      <c r="M678" s="296"/>
      <c r="N678" s="296"/>
      <c r="O678" s="296"/>
      <c r="P678" s="296"/>
      <c r="Q678" s="296"/>
      <c r="R678" s="296"/>
      <c r="S678" s="296"/>
      <c r="T678" s="296"/>
      <c r="U678" s="296"/>
      <c r="V678" s="296"/>
      <c r="W678" s="296"/>
      <c r="X678" s="296"/>
      <c r="Y678" s="296"/>
      <c r="Z678" s="296"/>
    </row>
    <row r="679" spans="1:26" ht="15.75" customHeight="1" x14ac:dyDescent="0.25">
      <c r="A679" s="296"/>
      <c r="B679" s="296"/>
      <c r="C679" s="296"/>
      <c r="D679" s="296"/>
      <c r="E679" s="296"/>
      <c r="F679" s="296"/>
      <c r="G679" s="296"/>
      <c r="H679" s="687"/>
      <c r="I679" s="296"/>
      <c r="J679" s="296"/>
      <c r="K679" s="296"/>
      <c r="L679" s="296"/>
      <c r="M679" s="296"/>
      <c r="N679" s="296"/>
      <c r="O679" s="296"/>
      <c r="P679" s="296"/>
      <c r="Q679" s="296"/>
      <c r="R679" s="296"/>
      <c r="S679" s="296"/>
      <c r="T679" s="296"/>
      <c r="U679" s="296"/>
      <c r="V679" s="296"/>
      <c r="W679" s="296"/>
      <c r="X679" s="296"/>
      <c r="Y679" s="296"/>
      <c r="Z679" s="296"/>
    </row>
    <row r="680" spans="1:26" ht="15.75" customHeight="1" x14ac:dyDescent="0.25">
      <c r="A680" s="296"/>
      <c r="B680" s="296"/>
      <c r="C680" s="296"/>
      <c r="D680" s="296"/>
      <c r="E680" s="296"/>
      <c r="F680" s="296"/>
      <c r="G680" s="296"/>
      <c r="H680" s="687"/>
      <c r="I680" s="296"/>
      <c r="J680" s="296"/>
      <c r="K680" s="296"/>
      <c r="L680" s="296"/>
      <c r="M680" s="296"/>
      <c r="N680" s="296"/>
      <c r="O680" s="296"/>
      <c r="P680" s="296"/>
      <c r="Q680" s="296"/>
      <c r="R680" s="296"/>
      <c r="S680" s="296"/>
      <c r="T680" s="296"/>
      <c r="U680" s="296"/>
      <c r="V680" s="296"/>
      <c r="W680" s="296"/>
      <c r="X680" s="296"/>
      <c r="Y680" s="296"/>
      <c r="Z680" s="296"/>
    </row>
    <row r="681" spans="1:26" ht="15.75" customHeight="1" x14ac:dyDescent="0.25">
      <c r="A681" s="296"/>
      <c r="B681" s="296"/>
      <c r="C681" s="296"/>
      <c r="D681" s="296"/>
      <c r="E681" s="296"/>
      <c r="F681" s="296"/>
      <c r="G681" s="296"/>
      <c r="H681" s="687"/>
      <c r="I681" s="296"/>
      <c r="J681" s="296"/>
      <c r="K681" s="296"/>
      <c r="L681" s="296"/>
      <c r="M681" s="296"/>
      <c r="N681" s="296"/>
      <c r="O681" s="296"/>
      <c r="P681" s="296"/>
      <c r="Q681" s="296"/>
      <c r="R681" s="296"/>
      <c r="S681" s="296"/>
      <c r="T681" s="296"/>
      <c r="U681" s="296"/>
      <c r="V681" s="296"/>
      <c r="W681" s="296"/>
      <c r="X681" s="296"/>
      <c r="Y681" s="296"/>
      <c r="Z681" s="296"/>
    </row>
    <row r="682" spans="1:26" ht="15.75" customHeight="1" x14ac:dyDescent="0.25">
      <c r="A682" s="296"/>
      <c r="B682" s="296"/>
      <c r="C682" s="296"/>
      <c r="D682" s="296"/>
      <c r="E682" s="296"/>
      <c r="F682" s="296"/>
      <c r="G682" s="296"/>
      <c r="H682" s="687"/>
      <c r="I682" s="296"/>
      <c r="J682" s="296"/>
      <c r="K682" s="296"/>
      <c r="L682" s="296"/>
      <c r="M682" s="296"/>
      <c r="N682" s="296"/>
      <c r="O682" s="296"/>
      <c r="P682" s="296"/>
      <c r="Q682" s="296"/>
      <c r="R682" s="296"/>
      <c r="S682" s="296"/>
      <c r="T682" s="296"/>
      <c r="U682" s="296"/>
      <c r="V682" s="296"/>
      <c r="W682" s="296"/>
      <c r="X682" s="296"/>
      <c r="Y682" s="296"/>
      <c r="Z682" s="296"/>
    </row>
    <row r="683" spans="1:26" ht="15.75" customHeight="1" x14ac:dyDescent="0.25">
      <c r="A683" s="296"/>
      <c r="B683" s="296"/>
      <c r="C683" s="296"/>
      <c r="D683" s="296"/>
      <c r="E683" s="296"/>
      <c r="F683" s="296"/>
      <c r="G683" s="296"/>
      <c r="H683" s="687"/>
      <c r="I683" s="296"/>
      <c r="J683" s="296"/>
      <c r="K683" s="296"/>
      <c r="L683" s="296"/>
      <c r="M683" s="296"/>
      <c r="N683" s="296"/>
      <c r="O683" s="296"/>
      <c r="P683" s="296"/>
      <c r="Q683" s="296"/>
      <c r="R683" s="296"/>
      <c r="S683" s="296"/>
      <c r="T683" s="296"/>
      <c r="U683" s="296"/>
      <c r="V683" s="296"/>
      <c r="W683" s="296"/>
      <c r="X683" s="296"/>
      <c r="Y683" s="296"/>
      <c r="Z683" s="296"/>
    </row>
    <row r="684" spans="1:26" ht="15.75" customHeight="1" x14ac:dyDescent="0.25">
      <c r="A684" s="296"/>
      <c r="B684" s="296"/>
      <c r="C684" s="296"/>
      <c r="D684" s="296"/>
      <c r="E684" s="296"/>
      <c r="F684" s="296"/>
      <c r="G684" s="296"/>
      <c r="H684" s="687"/>
      <c r="I684" s="296"/>
      <c r="J684" s="296"/>
      <c r="K684" s="296"/>
      <c r="L684" s="296"/>
      <c r="M684" s="296"/>
      <c r="N684" s="296"/>
      <c r="O684" s="296"/>
      <c r="P684" s="296"/>
      <c r="Q684" s="296"/>
      <c r="R684" s="296"/>
      <c r="S684" s="296"/>
      <c r="T684" s="296"/>
      <c r="U684" s="296"/>
      <c r="V684" s="296"/>
      <c r="W684" s="296"/>
      <c r="X684" s="296"/>
      <c r="Y684" s="296"/>
      <c r="Z684" s="296"/>
    </row>
    <row r="685" spans="1:26" ht="15.75" customHeight="1" x14ac:dyDescent="0.25">
      <c r="A685" s="296"/>
      <c r="B685" s="296"/>
      <c r="C685" s="296"/>
      <c r="D685" s="296"/>
      <c r="E685" s="296"/>
      <c r="F685" s="296"/>
      <c r="G685" s="296"/>
      <c r="H685" s="687"/>
      <c r="I685" s="296"/>
      <c r="J685" s="296"/>
      <c r="K685" s="296"/>
      <c r="L685" s="296"/>
      <c r="M685" s="296"/>
      <c r="N685" s="296"/>
      <c r="O685" s="296"/>
      <c r="P685" s="296"/>
      <c r="Q685" s="296"/>
      <c r="R685" s="296"/>
      <c r="S685" s="296"/>
      <c r="T685" s="296"/>
      <c r="U685" s="296"/>
      <c r="V685" s="296"/>
      <c r="W685" s="296"/>
      <c r="X685" s="296"/>
      <c r="Y685" s="296"/>
      <c r="Z685" s="296"/>
    </row>
    <row r="686" spans="1:26" ht="15.75" customHeight="1" x14ac:dyDescent="0.25">
      <c r="A686" s="296"/>
      <c r="B686" s="296"/>
      <c r="C686" s="296"/>
      <c r="D686" s="296"/>
      <c r="E686" s="296"/>
      <c r="F686" s="296"/>
      <c r="G686" s="296"/>
      <c r="H686" s="687"/>
      <c r="I686" s="296"/>
      <c r="J686" s="296"/>
      <c r="K686" s="296"/>
      <c r="L686" s="296"/>
      <c r="M686" s="296"/>
      <c r="N686" s="296"/>
      <c r="O686" s="296"/>
      <c r="P686" s="296"/>
      <c r="Q686" s="296"/>
      <c r="R686" s="296"/>
      <c r="S686" s="296"/>
      <c r="T686" s="296"/>
      <c r="U686" s="296"/>
      <c r="V686" s="296"/>
      <c r="W686" s="296"/>
      <c r="X686" s="296"/>
      <c r="Y686" s="296"/>
      <c r="Z686" s="296"/>
    </row>
    <row r="687" spans="1:26" ht="15.75" customHeight="1" x14ac:dyDescent="0.25">
      <c r="A687" s="296"/>
      <c r="B687" s="296"/>
      <c r="C687" s="296"/>
      <c r="D687" s="296"/>
      <c r="E687" s="296"/>
      <c r="F687" s="296"/>
      <c r="G687" s="296"/>
      <c r="H687" s="687"/>
      <c r="I687" s="296"/>
      <c r="J687" s="296"/>
      <c r="K687" s="296"/>
      <c r="L687" s="296"/>
      <c r="M687" s="296"/>
      <c r="N687" s="296"/>
      <c r="O687" s="296"/>
      <c r="P687" s="296"/>
      <c r="Q687" s="296"/>
      <c r="R687" s="296"/>
      <c r="S687" s="296"/>
      <c r="T687" s="296"/>
      <c r="U687" s="296"/>
      <c r="V687" s="296"/>
      <c r="W687" s="296"/>
      <c r="X687" s="296"/>
      <c r="Y687" s="296"/>
      <c r="Z687" s="296"/>
    </row>
    <row r="688" spans="1:26" ht="15.75" customHeight="1" x14ac:dyDescent="0.25">
      <c r="A688" s="296"/>
      <c r="B688" s="296"/>
      <c r="C688" s="296"/>
      <c r="D688" s="296"/>
      <c r="E688" s="296"/>
      <c r="F688" s="296"/>
      <c r="G688" s="296"/>
      <c r="H688" s="687"/>
      <c r="I688" s="296"/>
      <c r="J688" s="296"/>
      <c r="K688" s="296"/>
      <c r="L688" s="296"/>
      <c r="M688" s="296"/>
      <c r="N688" s="296"/>
      <c r="O688" s="296"/>
      <c r="P688" s="296"/>
      <c r="Q688" s="296"/>
      <c r="R688" s="296"/>
      <c r="S688" s="296"/>
      <c r="T688" s="296"/>
      <c r="U688" s="296"/>
      <c r="V688" s="296"/>
      <c r="W688" s="296"/>
      <c r="X688" s="296"/>
      <c r="Y688" s="296"/>
      <c r="Z688" s="296"/>
    </row>
    <row r="689" spans="1:26" ht="15.75" customHeight="1" x14ac:dyDescent="0.25">
      <c r="A689" s="296"/>
      <c r="B689" s="296"/>
      <c r="C689" s="296"/>
      <c r="D689" s="296"/>
      <c r="E689" s="296"/>
      <c r="F689" s="296"/>
      <c r="G689" s="296"/>
      <c r="H689" s="687"/>
      <c r="I689" s="296"/>
      <c r="J689" s="296"/>
      <c r="K689" s="296"/>
      <c r="L689" s="296"/>
      <c r="M689" s="296"/>
      <c r="N689" s="296"/>
      <c r="O689" s="296"/>
      <c r="P689" s="296"/>
      <c r="Q689" s="296"/>
      <c r="R689" s="296"/>
      <c r="S689" s="296"/>
      <c r="T689" s="296"/>
      <c r="U689" s="296"/>
      <c r="V689" s="296"/>
      <c r="W689" s="296"/>
      <c r="X689" s="296"/>
      <c r="Y689" s="296"/>
      <c r="Z689" s="296"/>
    </row>
    <row r="690" spans="1:26" ht="15.75" customHeight="1" x14ac:dyDescent="0.25">
      <c r="A690" s="296"/>
      <c r="B690" s="296"/>
      <c r="C690" s="296"/>
      <c r="D690" s="296"/>
      <c r="E690" s="296"/>
      <c r="F690" s="296"/>
      <c r="G690" s="296"/>
      <c r="H690" s="687"/>
      <c r="I690" s="296"/>
      <c r="J690" s="296"/>
      <c r="K690" s="296"/>
      <c r="L690" s="296"/>
      <c r="M690" s="296"/>
      <c r="N690" s="296"/>
      <c r="O690" s="296"/>
      <c r="P690" s="296"/>
      <c r="Q690" s="296"/>
      <c r="R690" s="296"/>
      <c r="S690" s="296"/>
      <c r="T690" s="296"/>
      <c r="U690" s="296"/>
      <c r="V690" s="296"/>
      <c r="W690" s="296"/>
      <c r="X690" s="296"/>
      <c r="Y690" s="296"/>
      <c r="Z690" s="296"/>
    </row>
    <row r="691" spans="1:26" ht="15.75" customHeight="1" x14ac:dyDescent="0.25">
      <c r="A691" s="296"/>
      <c r="B691" s="296"/>
      <c r="C691" s="296"/>
      <c r="D691" s="296"/>
      <c r="E691" s="296"/>
      <c r="F691" s="296"/>
      <c r="G691" s="296"/>
      <c r="H691" s="687"/>
      <c r="I691" s="296"/>
      <c r="J691" s="296"/>
      <c r="K691" s="296"/>
      <c r="L691" s="296"/>
      <c r="M691" s="296"/>
      <c r="N691" s="296"/>
      <c r="O691" s="296"/>
      <c r="P691" s="296"/>
      <c r="Q691" s="296"/>
      <c r="R691" s="296"/>
      <c r="S691" s="296"/>
      <c r="T691" s="296"/>
      <c r="U691" s="296"/>
      <c r="V691" s="296"/>
      <c r="W691" s="296"/>
      <c r="X691" s="296"/>
      <c r="Y691" s="296"/>
      <c r="Z691" s="296"/>
    </row>
    <row r="692" spans="1:26" ht="15.75" customHeight="1" x14ac:dyDescent="0.25">
      <c r="A692" s="296"/>
      <c r="B692" s="296"/>
      <c r="C692" s="296"/>
      <c r="D692" s="296"/>
      <c r="E692" s="296"/>
      <c r="F692" s="296"/>
      <c r="G692" s="296"/>
      <c r="H692" s="687"/>
      <c r="I692" s="296"/>
      <c r="J692" s="296"/>
      <c r="K692" s="296"/>
      <c r="L692" s="296"/>
      <c r="M692" s="296"/>
      <c r="N692" s="296"/>
      <c r="O692" s="296"/>
      <c r="P692" s="296"/>
      <c r="Q692" s="296"/>
      <c r="R692" s="296"/>
      <c r="S692" s="296"/>
      <c r="T692" s="296"/>
      <c r="U692" s="296"/>
      <c r="V692" s="296"/>
      <c r="W692" s="296"/>
      <c r="X692" s="296"/>
      <c r="Y692" s="296"/>
      <c r="Z692" s="296"/>
    </row>
    <row r="693" spans="1:26" ht="15.75" customHeight="1" x14ac:dyDescent="0.25">
      <c r="A693" s="296"/>
      <c r="B693" s="296"/>
      <c r="C693" s="296"/>
      <c r="D693" s="296"/>
      <c r="E693" s="296"/>
      <c r="F693" s="296"/>
      <c r="G693" s="296"/>
      <c r="H693" s="687"/>
      <c r="I693" s="296"/>
      <c r="J693" s="296"/>
      <c r="K693" s="296"/>
      <c r="L693" s="296"/>
      <c r="M693" s="296"/>
      <c r="N693" s="296"/>
      <c r="O693" s="296"/>
      <c r="P693" s="296"/>
      <c r="Q693" s="296"/>
      <c r="R693" s="296"/>
      <c r="S693" s="296"/>
      <c r="T693" s="296"/>
      <c r="U693" s="296"/>
      <c r="V693" s="296"/>
      <c r="W693" s="296"/>
      <c r="X693" s="296"/>
      <c r="Y693" s="296"/>
      <c r="Z693" s="296"/>
    </row>
    <row r="694" spans="1:26" ht="15.75" customHeight="1" x14ac:dyDescent="0.25">
      <c r="A694" s="296"/>
      <c r="B694" s="296"/>
      <c r="C694" s="296"/>
      <c r="D694" s="296"/>
      <c r="E694" s="296"/>
      <c r="F694" s="296"/>
      <c r="G694" s="296"/>
      <c r="H694" s="687"/>
      <c r="I694" s="296"/>
      <c r="J694" s="296"/>
      <c r="K694" s="296"/>
      <c r="L694" s="296"/>
      <c r="M694" s="296"/>
      <c r="N694" s="296"/>
      <c r="O694" s="296"/>
      <c r="P694" s="296"/>
      <c r="Q694" s="296"/>
      <c r="R694" s="296"/>
      <c r="S694" s="296"/>
      <c r="T694" s="296"/>
      <c r="U694" s="296"/>
      <c r="V694" s="296"/>
      <c r="W694" s="296"/>
      <c r="X694" s="296"/>
      <c r="Y694" s="296"/>
      <c r="Z694" s="296"/>
    </row>
    <row r="695" spans="1:26" ht="15.75" customHeight="1" x14ac:dyDescent="0.25">
      <c r="A695" s="296"/>
      <c r="B695" s="296"/>
      <c r="C695" s="296"/>
      <c r="D695" s="296"/>
      <c r="E695" s="296"/>
      <c r="F695" s="296"/>
      <c r="G695" s="296"/>
      <c r="H695" s="687"/>
      <c r="I695" s="296"/>
      <c r="J695" s="296"/>
      <c r="K695" s="296"/>
      <c r="L695" s="296"/>
      <c r="M695" s="296"/>
      <c r="N695" s="296"/>
      <c r="O695" s="296"/>
      <c r="P695" s="296"/>
      <c r="Q695" s="296"/>
      <c r="R695" s="296"/>
      <c r="S695" s="296"/>
      <c r="T695" s="296"/>
      <c r="U695" s="296"/>
      <c r="V695" s="296"/>
      <c r="W695" s="296"/>
      <c r="X695" s="296"/>
      <c r="Y695" s="296"/>
      <c r="Z695" s="296"/>
    </row>
    <row r="696" spans="1:26" ht="15.75" customHeight="1" x14ac:dyDescent="0.25">
      <c r="A696" s="296"/>
      <c r="B696" s="296"/>
      <c r="C696" s="296"/>
      <c r="D696" s="296"/>
      <c r="E696" s="296"/>
      <c r="F696" s="296"/>
      <c r="G696" s="296"/>
      <c r="H696" s="687"/>
      <c r="I696" s="296"/>
      <c r="J696" s="296"/>
      <c r="K696" s="296"/>
      <c r="L696" s="296"/>
      <c r="M696" s="296"/>
      <c r="N696" s="296"/>
      <c r="O696" s="296"/>
      <c r="P696" s="296"/>
      <c r="Q696" s="296"/>
      <c r="R696" s="296"/>
      <c r="S696" s="296"/>
      <c r="T696" s="296"/>
      <c r="U696" s="296"/>
      <c r="V696" s="296"/>
      <c r="W696" s="296"/>
      <c r="X696" s="296"/>
      <c r="Y696" s="296"/>
      <c r="Z696" s="296"/>
    </row>
    <row r="697" spans="1:26" ht="15.75" customHeight="1" x14ac:dyDescent="0.25">
      <c r="A697" s="296"/>
      <c r="B697" s="296"/>
      <c r="C697" s="296"/>
      <c r="D697" s="296"/>
      <c r="E697" s="296"/>
      <c r="F697" s="296"/>
      <c r="G697" s="296"/>
      <c r="H697" s="687"/>
      <c r="I697" s="296"/>
      <c r="J697" s="296"/>
      <c r="K697" s="296"/>
      <c r="L697" s="296"/>
      <c r="M697" s="296"/>
      <c r="N697" s="296"/>
      <c r="O697" s="296"/>
      <c r="P697" s="296"/>
      <c r="Q697" s="296"/>
      <c r="R697" s="296"/>
      <c r="S697" s="296"/>
      <c r="T697" s="296"/>
      <c r="U697" s="296"/>
      <c r="V697" s="296"/>
      <c r="W697" s="296"/>
      <c r="X697" s="296"/>
      <c r="Y697" s="296"/>
      <c r="Z697" s="296"/>
    </row>
    <row r="698" spans="1:26" ht="15.75" customHeight="1" x14ac:dyDescent="0.25">
      <c r="A698" s="296"/>
      <c r="B698" s="296"/>
      <c r="C698" s="296"/>
      <c r="D698" s="296"/>
      <c r="E698" s="296"/>
      <c r="F698" s="296"/>
      <c r="G698" s="296"/>
      <c r="H698" s="687"/>
      <c r="I698" s="296"/>
      <c r="J698" s="296"/>
      <c r="K698" s="296"/>
      <c r="L698" s="296"/>
      <c r="M698" s="296"/>
      <c r="N698" s="296"/>
      <c r="O698" s="296"/>
      <c r="P698" s="296"/>
      <c r="Q698" s="296"/>
      <c r="R698" s="296"/>
      <c r="S698" s="296"/>
      <c r="T698" s="296"/>
      <c r="U698" s="296"/>
      <c r="V698" s="296"/>
      <c r="W698" s="296"/>
      <c r="X698" s="296"/>
      <c r="Y698" s="296"/>
      <c r="Z698" s="296"/>
    </row>
    <row r="699" spans="1:26" ht="15.75" customHeight="1" x14ac:dyDescent="0.25">
      <c r="A699" s="296"/>
      <c r="B699" s="296"/>
      <c r="C699" s="296"/>
      <c r="D699" s="296"/>
      <c r="E699" s="296"/>
      <c r="F699" s="296"/>
      <c r="G699" s="296"/>
      <c r="H699" s="687"/>
      <c r="I699" s="296"/>
      <c r="J699" s="296"/>
      <c r="K699" s="296"/>
      <c r="L699" s="296"/>
      <c r="M699" s="296"/>
      <c r="N699" s="296"/>
      <c r="O699" s="296"/>
      <c r="P699" s="296"/>
      <c r="Q699" s="296"/>
      <c r="R699" s="296"/>
      <c r="S699" s="296"/>
      <c r="T699" s="296"/>
      <c r="U699" s="296"/>
      <c r="V699" s="296"/>
      <c r="W699" s="296"/>
      <c r="X699" s="296"/>
      <c r="Y699" s="296"/>
      <c r="Z699" s="296"/>
    </row>
    <row r="700" spans="1:26" ht="15.75" customHeight="1" x14ac:dyDescent="0.25">
      <c r="A700" s="296"/>
      <c r="B700" s="296"/>
      <c r="C700" s="296"/>
      <c r="D700" s="296"/>
      <c r="E700" s="296"/>
      <c r="F700" s="296"/>
      <c r="G700" s="296"/>
      <c r="H700" s="687"/>
      <c r="I700" s="296"/>
      <c r="J700" s="296"/>
      <c r="K700" s="296"/>
      <c r="L700" s="296"/>
      <c r="M700" s="296"/>
      <c r="N700" s="296"/>
      <c r="O700" s="296"/>
      <c r="P700" s="296"/>
      <c r="Q700" s="296"/>
      <c r="R700" s="296"/>
      <c r="S700" s="296"/>
      <c r="T700" s="296"/>
      <c r="U700" s="296"/>
      <c r="V700" s="296"/>
      <c r="W700" s="296"/>
      <c r="X700" s="296"/>
      <c r="Y700" s="296"/>
      <c r="Z700" s="296"/>
    </row>
    <row r="701" spans="1:26" ht="15.75" customHeight="1" x14ac:dyDescent="0.25">
      <c r="A701" s="296"/>
      <c r="B701" s="296"/>
      <c r="C701" s="296"/>
      <c r="D701" s="296"/>
      <c r="E701" s="296"/>
      <c r="F701" s="296"/>
      <c r="G701" s="296"/>
      <c r="H701" s="687"/>
      <c r="I701" s="296"/>
      <c r="J701" s="296"/>
      <c r="K701" s="296"/>
      <c r="L701" s="296"/>
      <c r="M701" s="296"/>
      <c r="N701" s="296"/>
      <c r="O701" s="296"/>
      <c r="P701" s="296"/>
      <c r="Q701" s="296"/>
      <c r="R701" s="296"/>
      <c r="S701" s="296"/>
      <c r="T701" s="296"/>
      <c r="U701" s="296"/>
      <c r="V701" s="296"/>
      <c r="W701" s="296"/>
      <c r="X701" s="296"/>
      <c r="Y701" s="296"/>
      <c r="Z701" s="296"/>
    </row>
    <row r="702" spans="1:26" ht="15.75" customHeight="1" x14ac:dyDescent="0.25">
      <c r="A702" s="296"/>
      <c r="B702" s="296"/>
      <c r="C702" s="296"/>
      <c r="D702" s="296"/>
      <c r="E702" s="296"/>
      <c r="F702" s="296"/>
      <c r="G702" s="296"/>
      <c r="H702" s="687"/>
      <c r="I702" s="296"/>
      <c r="J702" s="296"/>
      <c r="K702" s="296"/>
      <c r="L702" s="296"/>
      <c r="M702" s="296"/>
      <c r="N702" s="296"/>
      <c r="O702" s="296"/>
      <c r="P702" s="296"/>
      <c r="Q702" s="296"/>
      <c r="R702" s="296"/>
      <c r="S702" s="296"/>
      <c r="T702" s="296"/>
      <c r="U702" s="296"/>
      <c r="V702" s="296"/>
      <c r="W702" s="296"/>
      <c r="X702" s="296"/>
      <c r="Y702" s="296"/>
      <c r="Z702" s="296"/>
    </row>
    <row r="703" spans="1:26" ht="15.75" customHeight="1" x14ac:dyDescent="0.25">
      <c r="A703" s="296"/>
      <c r="B703" s="296"/>
      <c r="C703" s="296"/>
      <c r="D703" s="296"/>
      <c r="E703" s="296"/>
      <c r="F703" s="296"/>
      <c r="G703" s="296"/>
      <c r="H703" s="687"/>
      <c r="I703" s="296"/>
      <c r="J703" s="296"/>
      <c r="K703" s="296"/>
      <c r="L703" s="296"/>
      <c r="M703" s="296"/>
      <c r="N703" s="296"/>
      <c r="O703" s="296"/>
      <c r="P703" s="296"/>
      <c r="Q703" s="296"/>
      <c r="R703" s="296"/>
      <c r="S703" s="296"/>
      <c r="T703" s="296"/>
      <c r="U703" s="296"/>
      <c r="V703" s="296"/>
      <c r="W703" s="296"/>
      <c r="X703" s="296"/>
      <c r="Y703" s="296"/>
      <c r="Z703" s="296"/>
    </row>
    <row r="704" spans="1:26" ht="15.75" customHeight="1" x14ac:dyDescent="0.25">
      <c r="A704" s="296"/>
      <c r="B704" s="296"/>
      <c r="C704" s="296"/>
      <c r="D704" s="296"/>
      <c r="E704" s="296"/>
      <c r="F704" s="296"/>
      <c r="G704" s="296"/>
      <c r="H704" s="687"/>
      <c r="I704" s="296"/>
      <c r="J704" s="296"/>
      <c r="K704" s="296"/>
      <c r="L704" s="296"/>
      <c r="M704" s="296"/>
      <c r="N704" s="296"/>
      <c r="O704" s="296"/>
      <c r="P704" s="296"/>
      <c r="Q704" s="296"/>
      <c r="R704" s="296"/>
      <c r="S704" s="296"/>
      <c r="T704" s="296"/>
      <c r="U704" s="296"/>
      <c r="V704" s="296"/>
      <c r="W704" s="296"/>
      <c r="X704" s="296"/>
      <c r="Y704" s="296"/>
      <c r="Z704" s="296"/>
    </row>
    <row r="705" spans="1:26" ht="15.75" customHeight="1" x14ac:dyDescent="0.25">
      <c r="A705" s="296"/>
      <c r="B705" s="296"/>
      <c r="C705" s="296"/>
      <c r="D705" s="296"/>
      <c r="E705" s="296"/>
      <c r="F705" s="296"/>
      <c r="G705" s="296"/>
      <c r="H705" s="687"/>
      <c r="I705" s="296"/>
      <c r="J705" s="296"/>
      <c r="K705" s="296"/>
      <c r="L705" s="296"/>
      <c r="M705" s="296"/>
      <c r="N705" s="296"/>
      <c r="O705" s="296"/>
      <c r="P705" s="296"/>
      <c r="Q705" s="296"/>
      <c r="R705" s="296"/>
      <c r="S705" s="296"/>
      <c r="T705" s="296"/>
      <c r="U705" s="296"/>
      <c r="V705" s="296"/>
      <c r="W705" s="296"/>
      <c r="X705" s="296"/>
      <c r="Y705" s="296"/>
      <c r="Z705" s="296"/>
    </row>
    <row r="706" spans="1:26" ht="15.75" customHeight="1" x14ac:dyDescent="0.25">
      <c r="A706" s="296"/>
      <c r="B706" s="296"/>
      <c r="C706" s="296"/>
      <c r="D706" s="296"/>
      <c r="E706" s="296"/>
      <c r="F706" s="296"/>
      <c r="G706" s="296"/>
      <c r="H706" s="687"/>
      <c r="I706" s="296"/>
      <c r="J706" s="296"/>
      <c r="K706" s="296"/>
      <c r="L706" s="296"/>
      <c r="M706" s="296"/>
      <c r="N706" s="296"/>
      <c r="O706" s="296"/>
      <c r="P706" s="296"/>
      <c r="Q706" s="296"/>
      <c r="R706" s="296"/>
      <c r="S706" s="296"/>
      <c r="T706" s="296"/>
      <c r="U706" s="296"/>
      <c r="V706" s="296"/>
      <c r="W706" s="296"/>
      <c r="X706" s="296"/>
      <c r="Y706" s="296"/>
      <c r="Z706" s="296"/>
    </row>
    <row r="707" spans="1:26" ht="15.75" customHeight="1" x14ac:dyDescent="0.25">
      <c r="A707" s="296"/>
      <c r="B707" s="296"/>
      <c r="C707" s="296"/>
      <c r="D707" s="296"/>
      <c r="E707" s="296"/>
      <c r="F707" s="296"/>
      <c r="G707" s="296"/>
      <c r="H707" s="687"/>
      <c r="I707" s="296"/>
      <c r="J707" s="296"/>
      <c r="K707" s="296"/>
      <c r="L707" s="296"/>
      <c r="M707" s="296"/>
      <c r="N707" s="296"/>
      <c r="O707" s="296"/>
      <c r="P707" s="296"/>
      <c r="Q707" s="296"/>
      <c r="R707" s="296"/>
      <c r="S707" s="296"/>
      <c r="T707" s="296"/>
      <c r="U707" s="296"/>
      <c r="V707" s="296"/>
      <c r="W707" s="296"/>
      <c r="X707" s="296"/>
      <c r="Y707" s="296"/>
      <c r="Z707" s="296"/>
    </row>
    <row r="708" spans="1:26" ht="15.75" customHeight="1" x14ac:dyDescent="0.25">
      <c r="A708" s="296"/>
      <c r="B708" s="296"/>
      <c r="C708" s="296"/>
      <c r="D708" s="296"/>
      <c r="E708" s="296"/>
      <c r="F708" s="296"/>
      <c r="G708" s="296"/>
      <c r="H708" s="687"/>
      <c r="I708" s="296"/>
      <c r="J708" s="296"/>
      <c r="K708" s="296"/>
      <c r="L708" s="296"/>
      <c r="M708" s="296"/>
      <c r="N708" s="296"/>
      <c r="O708" s="296"/>
      <c r="P708" s="296"/>
      <c r="Q708" s="296"/>
      <c r="R708" s="296"/>
      <c r="S708" s="296"/>
      <c r="T708" s="296"/>
      <c r="U708" s="296"/>
      <c r="V708" s="296"/>
      <c r="W708" s="296"/>
      <c r="X708" s="296"/>
      <c r="Y708" s="296"/>
      <c r="Z708" s="296"/>
    </row>
    <row r="709" spans="1:26" ht="15.75" customHeight="1" x14ac:dyDescent="0.25">
      <c r="A709" s="296"/>
      <c r="B709" s="296"/>
      <c r="C709" s="296"/>
      <c r="D709" s="296"/>
      <c r="E709" s="296"/>
      <c r="F709" s="296"/>
      <c r="G709" s="296"/>
      <c r="H709" s="687"/>
      <c r="I709" s="296"/>
      <c r="J709" s="296"/>
      <c r="K709" s="296"/>
      <c r="L709" s="296"/>
      <c r="M709" s="296"/>
      <c r="N709" s="296"/>
      <c r="O709" s="296"/>
      <c r="P709" s="296"/>
      <c r="Q709" s="296"/>
      <c r="R709" s="296"/>
      <c r="S709" s="296"/>
      <c r="T709" s="296"/>
      <c r="U709" s="296"/>
      <c r="V709" s="296"/>
      <c r="W709" s="296"/>
      <c r="X709" s="296"/>
      <c r="Y709" s="296"/>
      <c r="Z709" s="296"/>
    </row>
    <row r="710" spans="1:26" ht="15.75" customHeight="1" x14ac:dyDescent="0.25">
      <c r="A710" s="296"/>
      <c r="B710" s="296"/>
      <c r="C710" s="296"/>
      <c r="D710" s="296"/>
      <c r="E710" s="296"/>
      <c r="F710" s="296"/>
      <c r="G710" s="296"/>
      <c r="H710" s="687"/>
      <c r="I710" s="296"/>
      <c r="J710" s="296"/>
      <c r="K710" s="296"/>
      <c r="L710" s="296"/>
      <c r="M710" s="296"/>
      <c r="N710" s="296"/>
      <c r="O710" s="296"/>
      <c r="P710" s="296"/>
      <c r="Q710" s="296"/>
      <c r="R710" s="296"/>
      <c r="S710" s="296"/>
      <c r="T710" s="296"/>
      <c r="U710" s="296"/>
      <c r="V710" s="296"/>
      <c r="W710" s="296"/>
      <c r="X710" s="296"/>
      <c r="Y710" s="296"/>
      <c r="Z710" s="296"/>
    </row>
    <row r="711" spans="1:26" ht="15.75" customHeight="1" x14ac:dyDescent="0.25">
      <c r="A711" s="296"/>
      <c r="B711" s="296"/>
      <c r="C711" s="296"/>
      <c r="D711" s="296"/>
      <c r="E711" s="296"/>
      <c r="F711" s="296"/>
      <c r="G711" s="296"/>
      <c r="H711" s="687"/>
      <c r="I711" s="296"/>
      <c r="J711" s="296"/>
      <c r="K711" s="296"/>
      <c r="L711" s="296"/>
      <c r="M711" s="296"/>
      <c r="N711" s="296"/>
      <c r="O711" s="296"/>
      <c r="P711" s="296"/>
      <c r="Q711" s="296"/>
      <c r="R711" s="296"/>
      <c r="S711" s="296"/>
      <c r="T711" s="296"/>
      <c r="U711" s="296"/>
      <c r="V711" s="296"/>
      <c r="W711" s="296"/>
      <c r="X711" s="296"/>
      <c r="Y711" s="296"/>
      <c r="Z711" s="296"/>
    </row>
    <row r="712" spans="1:26" ht="15.75" customHeight="1" x14ac:dyDescent="0.25">
      <c r="A712" s="296"/>
      <c r="B712" s="296"/>
      <c r="C712" s="296"/>
      <c r="D712" s="296"/>
      <c r="E712" s="296"/>
      <c r="F712" s="296"/>
      <c r="G712" s="296"/>
      <c r="H712" s="687"/>
      <c r="I712" s="296"/>
      <c r="J712" s="296"/>
      <c r="K712" s="296"/>
      <c r="L712" s="296"/>
      <c r="M712" s="296"/>
      <c r="N712" s="296"/>
      <c r="O712" s="296"/>
      <c r="P712" s="296"/>
      <c r="Q712" s="296"/>
      <c r="R712" s="296"/>
      <c r="S712" s="296"/>
      <c r="T712" s="296"/>
      <c r="U712" s="296"/>
      <c r="V712" s="296"/>
      <c r="W712" s="296"/>
      <c r="X712" s="296"/>
      <c r="Y712" s="296"/>
      <c r="Z712" s="296"/>
    </row>
    <row r="713" spans="1:26" ht="15.75" customHeight="1" x14ac:dyDescent="0.25">
      <c r="A713" s="296"/>
      <c r="B713" s="296"/>
      <c r="C713" s="296"/>
      <c r="D713" s="296"/>
      <c r="E713" s="296"/>
      <c r="F713" s="296"/>
      <c r="G713" s="296"/>
      <c r="H713" s="687"/>
      <c r="I713" s="296"/>
      <c r="J713" s="296"/>
      <c r="K713" s="296"/>
      <c r="L713" s="296"/>
      <c r="M713" s="296"/>
      <c r="N713" s="296"/>
      <c r="O713" s="296"/>
      <c r="P713" s="296"/>
      <c r="Q713" s="296"/>
      <c r="R713" s="296"/>
      <c r="S713" s="296"/>
      <c r="T713" s="296"/>
      <c r="U713" s="296"/>
      <c r="V713" s="296"/>
      <c r="W713" s="296"/>
      <c r="X713" s="296"/>
      <c r="Y713" s="296"/>
      <c r="Z713" s="296"/>
    </row>
    <row r="714" spans="1:26" ht="15.75" customHeight="1" x14ac:dyDescent="0.25">
      <c r="A714" s="296"/>
      <c r="B714" s="296"/>
      <c r="C714" s="296"/>
      <c r="D714" s="296"/>
      <c r="E714" s="296"/>
      <c r="F714" s="296"/>
      <c r="G714" s="296"/>
      <c r="H714" s="687"/>
      <c r="I714" s="296"/>
      <c r="J714" s="296"/>
      <c r="K714" s="296"/>
      <c r="L714" s="296"/>
      <c r="M714" s="296"/>
      <c r="N714" s="296"/>
      <c r="O714" s="296"/>
      <c r="P714" s="296"/>
      <c r="Q714" s="296"/>
      <c r="R714" s="296"/>
      <c r="S714" s="296"/>
      <c r="T714" s="296"/>
      <c r="U714" s="296"/>
      <c r="V714" s="296"/>
      <c r="W714" s="296"/>
      <c r="X714" s="296"/>
      <c r="Y714" s="296"/>
      <c r="Z714" s="296"/>
    </row>
    <row r="715" spans="1:26" ht="15.75" customHeight="1" x14ac:dyDescent="0.25">
      <c r="A715" s="296"/>
      <c r="B715" s="296"/>
      <c r="C715" s="296"/>
      <c r="D715" s="296"/>
      <c r="E715" s="296"/>
      <c r="F715" s="296"/>
      <c r="G715" s="296"/>
      <c r="H715" s="687"/>
      <c r="I715" s="296"/>
      <c r="J715" s="296"/>
      <c r="K715" s="296"/>
      <c r="L715" s="296"/>
      <c r="M715" s="296"/>
      <c r="N715" s="296"/>
      <c r="O715" s="296"/>
      <c r="P715" s="296"/>
      <c r="Q715" s="296"/>
      <c r="R715" s="296"/>
      <c r="S715" s="296"/>
      <c r="T715" s="296"/>
      <c r="U715" s="296"/>
      <c r="V715" s="296"/>
      <c r="W715" s="296"/>
      <c r="X715" s="296"/>
      <c r="Y715" s="296"/>
      <c r="Z715" s="296"/>
    </row>
    <row r="716" spans="1:26" ht="15.75" customHeight="1" x14ac:dyDescent="0.25">
      <c r="A716" s="296"/>
      <c r="B716" s="296"/>
      <c r="C716" s="296"/>
      <c r="D716" s="296"/>
      <c r="E716" s="296"/>
      <c r="F716" s="296"/>
      <c r="G716" s="296"/>
      <c r="H716" s="687"/>
      <c r="I716" s="296"/>
      <c r="J716" s="296"/>
      <c r="K716" s="296"/>
      <c r="L716" s="296"/>
      <c r="M716" s="296"/>
      <c r="N716" s="296"/>
      <c r="O716" s="296"/>
      <c r="P716" s="296"/>
      <c r="Q716" s="296"/>
      <c r="R716" s="296"/>
      <c r="S716" s="296"/>
      <c r="T716" s="296"/>
      <c r="U716" s="296"/>
      <c r="V716" s="296"/>
      <c r="W716" s="296"/>
      <c r="X716" s="296"/>
      <c r="Y716" s="296"/>
      <c r="Z716" s="296"/>
    </row>
    <row r="717" spans="1:26" ht="15.75" customHeight="1" x14ac:dyDescent="0.25">
      <c r="A717" s="296"/>
      <c r="B717" s="296"/>
      <c r="C717" s="296"/>
      <c r="D717" s="296"/>
      <c r="E717" s="296"/>
      <c r="F717" s="296"/>
      <c r="G717" s="296"/>
      <c r="H717" s="687"/>
      <c r="I717" s="296"/>
      <c r="J717" s="296"/>
      <c r="K717" s="296"/>
      <c r="L717" s="296"/>
      <c r="M717" s="296"/>
      <c r="N717" s="296"/>
      <c r="O717" s="296"/>
      <c r="P717" s="296"/>
      <c r="Q717" s="296"/>
      <c r="R717" s="296"/>
      <c r="S717" s="296"/>
      <c r="T717" s="296"/>
      <c r="U717" s="296"/>
      <c r="V717" s="296"/>
      <c r="W717" s="296"/>
      <c r="X717" s="296"/>
      <c r="Y717" s="296"/>
      <c r="Z717" s="296"/>
    </row>
    <row r="718" spans="1:26" ht="15.75" customHeight="1" x14ac:dyDescent="0.25">
      <c r="A718" s="296"/>
      <c r="B718" s="296"/>
      <c r="C718" s="296"/>
      <c r="D718" s="296"/>
      <c r="E718" s="296"/>
      <c r="F718" s="296"/>
      <c r="G718" s="296"/>
      <c r="H718" s="687"/>
      <c r="I718" s="296"/>
      <c r="J718" s="296"/>
      <c r="K718" s="296"/>
      <c r="L718" s="296"/>
      <c r="M718" s="296"/>
      <c r="N718" s="296"/>
      <c r="O718" s="296"/>
      <c r="P718" s="296"/>
      <c r="Q718" s="296"/>
      <c r="R718" s="296"/>
      <c r="S718" s="296"/>
      <c r="T718" s="296"/>
      <c r="U718" s="296"/>
      <c r="V718" s="296"/>
      <c r="W718" s="296"/>
      <c r="X718" s="296"/>
      <c r="Y718" s="296"/>
      <c r="Z718" s="296"/>
    </row>
    <row r="719" spans="1:26" ht="15.75" customHeight="1" x14ac:dyDescent="0.25">
      <c r="A719" s="296"/>
      <c r="B719" s="296"/>
      <c r="C719" s="296"/>
      <c r="D719" s="296"/>
      <c r="E719" s="296"/>
      <c r="F719" s="296"/>
      <c r="G719" s="296"/>
      <c r="H719" s="687"/>
      <c r="I719" s="296"/>
      <c r="J719" s="296"/>
      <c r="K719" s="296"/>
      <c r="L719" s="296"/>
      <c r="M719" s="296"/>
      <c r="N719" s="296"/>
      <c r="O719" s="296"/>
      <c r="P719" s="296"/>
      <c r="Q719" s="296"/>
      <c r="R719" s="296"/>
      <c r="S719" s="296"/>
      <c r="T719" s="296"/>
      <c r="U719" s="296"/>
      <c r="V719" s="296"/>
      <c r="W719" s="296"/>
      <c r="X719" s="296"/>
      <c r="Y719" s="296"/>
      <c r="Z719" s="296"/>
    </row>
    <row r="720" spans="1:26" ht="15.75" customHeight="1" x14ac:dyDescent="0.25">
      <c r="A720" s="296"/>
      <c r="B720" s="296"/>
      <c r="C720" s="296"/>
      <c r="D720" s="296"/>
      <c r="E720" s="296"/>
      <c r="F720" s="296"/>
      <c r="G720" s="296"/>
      <c r="H720" s="687"/>
      <c r="I720" s="296"/>
      <c r="J720" s="296"/>
      <c r="K720" s="296"/>
      <c r="L720" s="296"/>
      <c r="M720" s="296"/>
      <c r="N720" s="296"/>
      <c r="O720" s="296"/>
      <c r="P720" s="296"/>
      <c r="Q720" s="296"/>
      <c r="R720" s="296"/>
      <c r="S720" s="296"/>
      <c r="T720" s="296"/>
      <c r="U720" s="296"/>
      <c r="V720" s="296"/>
      <c r="W720" s="296"/>
      <c r="X720" s="296"/>
      <c r="Y720" s="296"/>
      <c r="Z720" s="296"/>
    </row>
    <row r="721" spans="1:26" ht="15.75" customHeight="1" x14ac:dyDescent="0.25">
      <c r="A721" s="296"/>
      <c r="B721" s="296"/>
      <c r="C721" s="296"/>
      <c r="D721" s="296"/>
      <c r="E721" s="296"/>
      <c r="F721" s="296"/>
      <c r="G721" s="296"/>
      <c r="H721" s="687"/>
      <c r="I721" s="296"/>
      <c r="J721" s="296"/>
      <c r="K721" s="296"/>
      <c r="L721" s="296"/>
      <c r="M721" s="296"/>
      <c r="N721" s="296"/>
      <c r="O721" s="296"/>
      <c r="P721" s="296"/>
      <c r="Q721" s="296"/>
      <c r="R721" s="296"/>
      <c r="S721" s="296"/>
      <c r="T721" s="296"/>
      <c r="U721" s="296"/>
      <c r="V721" s="296"/>
      <c r="W721" s="296"/>
      <c r="X721" s="296"/>
      <c r="Y721" s="296"/>
      <c r="Z721" s="296"/>
    </row>
    <row r="722" spans="1:26" ht="15.75" customHeight="1" x14ac:dyDescent="0.25">
      <c r="A722" s="296"/>
      <c r="B722" s="296"/>
      <c r="C722" s="296"/>
      <c r="D722" s="296"/>
      <c r="E722" s="296"/>
      <c r="F722" s="296"/>
      <c r="G722" s="296"/>
      <c r="H722" s="687"/>
      <c r="I722" s="296"/>
      <c r="J722" s="296"/>
      <c r="K722" s="296"/>
      <c r="L722" s="296"/>
      <c r="M722" s="296"/>
      <c r="N722" s="296"/>
      <c r="O722" s="296"/>
      <c r="P722" s="296"/>
      <c r="Q722" s="296"/>
      <c r="R722" s="296"/>
      <c r="S722" s="296"/>
      <c r="T722" s="296"/>
      <c r="U722" s="296"/>
      <c r="V722" s="296"/>
      <c r="W722" s="296"/>
      <c r="X722" s="296"/>
      <c r="Y722" s="296"/>
      <c r="Z722" s="296"/>
    </row>
    <row r="723" spans="1:26" ht="15.75" customHeight="1" x14ac:dyDescent="0.25">
      <c r="A723" s="296"/>
      <c r="B723" s="296"/>
      <c r="C723" s="296"/>
      <c r="D723" s="296"/>
      <c r="E723" s="296"/>
      <c r="F723" s="296"/>
      <c r="G723" s="296"/>
      <c r="H723" s="687"/>
      <c r="I723" s="296"/>
      <c r="J723" s="296"/>
      <c r="K723" s="296"/>
      <c r="L723" s="296"/>
      <c r="M723" s="296"/>
      <c r="N723" s="296"/>
      <c r="O723" s="296"/>
      <c r="P723" s="296"/>
      <c r="Q723" s="296"/>
      <c r="R723" s="296"/>
      <c r="S723" s="296"/>
      <c r="T723" s="296"/>
      <c r="U723" s="296"/>
      <c r="V723" s="296"/>
      <c r="W723" s="296"/>
      <c r="X723" s="296"/>
      <c r="Y723" s="296"/>
      <c r="Z723" s="296"/>
    </row>
    <row r="724" spans="1:26" ht="15.75" customHeight="1" x14ac:dyDescent="0.25">
      <c r="A724" s="296"/>
      <c r="B724" s="296"/>
      <c r="C724" s="296"/>
      <c r="D724" s="296"/>
      <c r="E724" s="296"/>
      <c r="F724" s="296"/>
      <c r="G724" s="296"/>
      <c r="H724" s="687"/>
      <c r="I724" s="296"/>
      <c r="J724" s="296"/>
      <c r="K724" s="296"/>
      <c r="L724" s="296"/>
      <c r="M724" s="296"/>
      <c r="N724" s="296"/>
      <c r="O724" s="296"/>
      <c r="P724" s="296"/>
      <c r="Q724" s="296"/>
      <c r="R724" s="296"/>
      <c r="S724" s="296"/>
      <c r="T724" s="296"/>
      <c r="U724" s="296"/>
      <c r="V724" s="296"/>
      <c r="W724" s="296"/>
      <c r="X724" s="296"/>
      <c r="Y724" s="296"/>
      <c r="Z724" s="296"/>
    </row>
    <row r="725" spans="1:26" ht="15.75" customHeight="1" x14ac:dyDescent="0.25">
      <c r="A725" s="296"/>
      <c r="B725" s="296"/>
      <c r="C725" s="296"/>
      <c r="D725" s="296"/>
      <c r="E725" s="296"/>
      <c r="F725" s="296"/>
      <c r="G725" s="296"/>
      <c r="H725" s="687"/>
      <c r="I725" s="296"/>
      <c r="J725" s="296"/>
      <c r="K725" s="296"/>
      <c r="L725" s="296"/>
      <c r="M725" s="296"/>
      <c r="N725" s="296"/>
      <c r="O725" s="296"/>
      <c r="P725" s="296"/>
      <c r="Q725" s="296"/>
      <c r="R725" s="296"/>
      <c r="S725" s="296"/>
      <c r="T725" s="296"/>
      <c r="U725" s="296"/>
      <c r="V725" s="296"/>
      <c r="W725" s="296"/>
      <c r="X725" s="296"/>
      <c r="Y725" s="296"/>
      <c r="Z725" s="296"/>
    </row>
    <row r="726" spans="1:26" ht="15.75" customHeight="1" x14ac:dyDescent="0.25">
      <c r="A726" s="296"/>
      <c r="B726" s="296"/>
      <c r="C726" s="296"/>
      <c r="D726" s="296"/>
      <c r="E726" s="296"/>
      <c r="F726" s="296"/>
      <c r="G726" s="296"/>
      <c r="H726" s="687"/>
      <c r="I726" s="296"/>
      <c r="J726" s="296"/>
      <c r="K726" s="296"/>
      <c r="L726" s="296"/>
      <c r="M726" s="296"/>
      <c r="N726" s="296"/>
      <c r="O726" s="296"/>
      <c r="P726" s="296"/>
      <c r="Q726" s="296"/>
      <c r="R726" s="296"/>
      <c r="S726" s="296"/>
      <c r="T726" s="296"/>
      <c r="U726" s="296"/>
      <c r="V726" s="296"/>
      <c r="W726" s="296"/>
      <c r="X726" s="296"/>
      <c r="Y726" s="296"/>
      <c r="Z726" s="296"/>
    </row>
    <row r="727" spans="1:26" ht="15.75" customHeight="1" x14ac:dyDescent="0.25">
      <c r="A727" s="296"/>
      <c r="B727" s="296"/>
      <c r="C727" s="296"/>
      <c r="D727" s="296"/>
      <c r="E727" s="296"/>
      <c r="F727" s="296"/>
      <c r="G727" s="296"/>
      <c r="H727" s="687"/>
      <c r="I727" s="296"/>
      <c r="J727" s="296"/>
      <c r="K727" s="296"/>
      <c r="L727" s="296"/>
      <c r="M727" s="296"/>
      <c r="N727" s="296"/>
      <c r="O727" s="296"/>
      <c r="P727" s="296"/>
      <c r="Q727" s="296"/>
      <c r="R727" s="296"/>
      <c r="S727" s="296"/>
      <c r="T727" s="296"/>
      <c r="U727" s="296"/>
      <c r="V727" s="296"/>
      <c r="W727" s="296"/>
      <c r="X727" s="296"/>
      <c r="Y727" s="296"/>
      <c r="Z727" s="296"/>
    </row>
    <row r="728" spans="1:26" ht="15.75" customHeight="1" x14ac:dyDescent="0.25">
      <c r="A728" s="296"/>
      <c r="B728" s="296"/>
      <c r="C728" s="296"/>
      <c r="D728" s="296"/>
      <c r="E728" s="296"/>
      <c r="F728" s="296"/>
      <c r="G728" s="296"/>
      <c r="H728" s="687"/>
      <c r="I728" s="296"/>
      <c r="J728" s="296"/>
      <c r="K728" s="296"/>
      <c r="L728" s="296"/>
      <c r="M728" s="296"/>
      <c r="N728" s="296"/>
      <c r="O728" s="296"/>
      <c r="P728" s="296"/>
      <c r="Q728" s="296"/>
      <c r="R728" s="296"/>
      <c r="S728" s="296"/>
      <c r="T728" s="296"/>
      <c r="U728" s="296"/>
      <c r="V728" s="296"/>
      <c r="W728" s="296"/>
      <c r="X728" s="296"/>
      <c r="Y728" s="296"/>
      <c r="Z728" s="296"/>
    </row>
    <row r="729" spans="1:26" ht="15.75" customHeight="1" x14ac:dyDescent="0.25">
      <c r="A729" s="296"/>
      <c r="B729" s="296"/>
      <c r="C729" s="296"/>
      <c r="D729" s="296"/>
      <c r="E729" s="296"/>
      <c r="F729" s="296"/>
      <c r="G729" s="296"/>
      <c r="H729" s="687"/>
      <c r="I729" s="296"/>
      <c r="J729" s="296"/>
      <c r="K729" s="296"/>
      <c r="L729" s="296"/>
      <c r="M729" s="296"/>
      <c r="N729" s="296"/>
      <c r="O729" s="296"/>
      <c r="P729" s="296"/>
      <c r="Q729" s="296"/>
      <c r="R729" s="296"/>
      <c r="S729" s="296"/>
      <c r="T729" s="296"/>
      <c r="U729" s="296"/>
      <c r="V729" s="296"/>
      <c r="W729" s="296"/>
      <c r="X729" s="296"/>
      <c r="Y729" s="296"/>
      <c r="Z729" s="296"/>
    </row>
    <row r="730" spans="1:26" ht="15.75" customHeight="1" x14ac:dyDescent="0.25">
      <c r="A730" s="296"/>
      <c r="B730" s="296"/>
      <c r="C730" s="296"/>
      <c r="D730" s="296"/>
      <c r="E730" s="296"/>
      <c r="F730" s="296"/>
      <c r="G730" s="296"/>
      <c r="H730" s="687"/>
      <c r="I730" s="296"/>
      <c r="J730" s="296"/>
      <c r="K730" s="296"/>
      <c r="L730" s="296"/>
      <c r="M730" s="296"/>
      <c r="N730" s="296"/>
      <c r="O730" s="296"/>
      <c r="P730" s="296"/>
      <c r="Q730" s="296"/>
      <c r="R730" s="296"/>
      <c r="S730" s="296"/>
      <c r="T730" s="296"/>
      <c r="U730" s="296"/>
      <c r="V730" s="296"/>
      <c r="W730" s="296"/>
      <c r="X730" s="296"/>
      <c r="Y730" s="296"/>
      <c r="Z730" s="296"/>
    </row>
    <row r="731" spans="1:26" ht="15.75" customHeight="1" x14ac:dyDescent="0.25">
      <c r="A731" s="296"/>
      <c r="B731" s="296"/>
      <c r="C731" s="296"/>
      <c r="D731" s="296"/>
      <c r="E731" s="296"/>
      <c r="F731" s="296"/>
      <c r="G731" s="296"/>
      <c r="H731" s="687"/>
      <c r="I731" s="296"/>
      <c r="J731" s="296"/>
      <c r="K731" s="296"/>
      <c r="L731" s="296"/>
      <c r="M731" s="296"/>
      <c r="N731" s="296"/>
      <c r="O731" s="296"/>
      <c r="P731" s="296"/>
      <c r="Q731" s="296"/>
      <c r="R731" s="296"/>
      <c r="S731" s="296"/>
      <c r="T731" s="296"/>
      <c r="U731" s="296"/>
      <c r="V731" s="296"/>
      <c r="W731" s="296"/>
      <c r="X731" s="296"/>
      <c r="Y731" s="296"/>
      <c r="Z731" s="296"/>
    </row>
    <row r="732" spans="1:26" ht="15.75" customHeight="1" x14ac:dyDescent="0.25">
      <c r="A732" s="296"/>
      <c r="B732" s="296"/>
      <c r="C732" s="296"/>
      <c r="D732" s="296"/>
      <c r="E732" s="296"/>
      <c r="F732" s="296"/>
      <c r="G732" s="296"/>
      <c r="H732" s="687"/>
      <c r="I732" s="296"/>
      <c r="J732" s="296"/>
      <c r="K732" s="296"/>
      <c r="L732" s="296"/>
      <c r="M732" s="296"/>
      <c r="N732" s="296"/>
      <c r="O732" s="296"/>
      <c r="P732" s="296"/>
      <c r="Q732" s="296"/>
      <c r="R732" s="296"/>
      <c r="S732" s="296"/>
      <c r="T732" s="296"/>
      <c r="U732" s="296"/>
      <c r="V732" s="296"/>
      <c r="W732" s="296"/>
      <c r="X732" s="296"/>
      <c r="Y732" s="296"/>
      <c r="Z732" s="296"/>
    </row>
    <row r="733" spans="1:26" ht="15.75" customHeight="1" x14ac:dyDescent="0.25">
      <c r="A733" s="296"/>
      <c r="B733" s="296"/>
      <c r="C733" s="296"/>
      <c r="D733" s="296"/>
      <c r="E733" s="296"/>
      <c r="F733" s="296"/>
      <c r="G733" s="296"/>
      <c r="H733" s="687"/>
      <c r="I733" s="296"/>
      <c r="J733" s="296"/>
      <c r="K733" s="296"/>
      <c r="L733" s="296"/>
      <c r="M733" s="296"/>
      <c r="N733" s="296"/>
      <c r="O733" s="296"/>
      <c r="P733" s="296"/>
      <c r="Q733" s="296"/>
      <c r="R733" s="296"/>
      <c r="S733" s="296"/>
      <c r="T733" s="296"/>
      <c r="U733" s="296"/>
      <c r="V733" s="296"/>
      <c r="W733" s="296"/>
      <c r="X733" s="296"/>
      <c r="Y733" s="296"/>
      <c r="Z733" s="296"/>
    </row>
    <row r="734" spans="1:26" ht="15.75" customHeight="1" x14ac:dyDescent="0.25">
      <c r="A734" s="296"/>
      <c r="B734" s="296"/>
      <c r="C734" s="296"/>
      <c r="D734" s="296"/>
      <c r="E734" s="296"/>
      <c r="F734" s="296"/>
      <c r="G734" s="296"/>
      <c r="H734" s="687"/>
      <c r="I734" s="296"/>
      <c r="J734" s="296"/>
      <c r="K734" s="296"/>
      <c r="L734" s="296"/>
      <c r="M734" s="296"/>
      <c r="N734" s="296"/>
      <c r="O734" s="296"/>
      <c r="P734" s="296"/>
      <c r="Q734" s="296"/>
      <c r="R734" s="296"/>
      <c r="S734" s="296"/>
      <c r="T734" s="296"/>
      <c r="U734" s="296"/>
      <c r="V734" s="296"/>
      <c r="W734" s="296"/>
      <c r="X734" s="296"/>
      <c r="Y734" s="296"/>
      <c r="Z734" s="296"/>
    </row>
    <row r="735" spans="1:26" ht="15.75" customHeight="1" x14ac:dyDescent="0.25">
      <c r="A735" s="296"/>
      <c r="B735" s="296"/>
      <c r="C735" s="296"/>
      <c r="D735" s="296"/>
      <c r="E735" s="296"/>
      <c r="F735" s="296"/>
      <c r="G735" s="296"/>
      <c r="H735" s="687"/>
      <c r="I735" s="296"/>
      <c r="J735" s="296"/>
      <c r="K735" s="296"/>
      <c r="L735" s="296"/>
      <c r="M735" s="296"/>
      <c r="N735" s="296"/>
      <c r="O735" s="296"/>
      <c r="P735" s="296"/>
      <c r="Q735" s="296"/>
      <c r="R735" s="296"/>
      <c r="S735" s="296"/>
      <c r="T735" s="296"/>
      <c r="U735" s="296"/>
      <c r="V735" s="296"/>
      <c r="W735" s="296"/>
      <c r="X735" s="296"/>
      <c r="Y735" s="296"/>
      <c r="Z735" s="296"/>
    </row>
    <row r="736" spans="1:26" ht="15.75" customHeight="1" x14ac:dyDescent="0.25">
      <c r="A736" s="296"/>
      <c r="B736" s="296"/>
      <c r="C736" s="296"/>
      <c r="D736" s="296"/>
      <c r="E736" s="296"/>
      <c r="F736" s="296"/>
      <c r="G736" s="296"/>
      <c r="H736" s="687"/>
      <c r="I736" s="296"/>
      <c r="J736" s="296"/>
      <c r="K736" s="296"/>
      <c r="L736" s="296"/>
      <c r="M736" s="296"/>
      <c r="N736" s="296"/>
      <c r="O736" s="296"/>
      <c r="P736" s="296"/>
      <c r="Q736" s="296"/>
      <c r="R736" s="296"/>
      <c r="S736" s="296"/>
      <c r="T736" s="296"/>
      <c r="U736" s="296"/>
      <c r="V736" s="296"/>
      <c r="W736" s="296"/>
      <c r="X736" s="296"/>
      <c r="Y736" s="296"/>
      <c r="Z736" s="296"/>
    </row>
    <row r="737" spans="1:26" ht="15.75" customHeight="1" x14ac:dyDescent="0.25">
      <c r="A737" s="296"/>
      <c r="B737" s="296"/>
      <c r="C737" s="296"/>
      <c r="D737" s="296"/>
      <c r="E737" s="296"/>
      <c r="F737" s="296"/>
      <c r="G737" s="296"/>
      <c r="H737" s="687"/>
      <c r="I737" s="296"/>
      <c r="J737" s="296"/>
      <c r="K737" s="296"/>
      <c r="L737" s="296"/>
      <c r="M737" s="296"/>
      <c r="N737" s="296"/>
      <c r="O737" s="296"/>
      <c r="P737" s="296"/>
      <c r="Q737" s="296"/>
      <c r="R737" s="296"/>
      <c r="S737" s="296"/>
      <c r="T737" s="296"/>
      <c r="U737" s="296"/>
      <c r="V737" s="296"/>
      <c r="W737" s="296"/>
      <c r="X737" s="296"/>
      <c r="Y737" s="296"/>
      <c r="Z737" s="296"/>
    </row>
    <row r="738" spans="1:26" ht="15.75" customHeight="1" x14ac:dyDescent="0.25">
      <c r="A738" s="296"/>
      <c r="B738" s="296"/>
      <c r="C738" s="296"/>
      <c r="D738" s="296"/>
      <c r="E738" s="296"/>
      <c r="F738" s="296"/>
      <c r="G738" s="296"/>
      <c r="H738" s="687"/>
      <c r="I738" s="296"/>
      <c r="J738" s="296"/>
      <c r="K738" s="296"/>
      <c r="L738" s="296"/>
      <c r="M738" s="296"/>
      <c r="N738" s="296"/>
      <c r="O738" s="296"/>
      <c r="P738" s="296"/>
      <c r="Q738" s="296"/>
      <c r="R738" s="296"/>
      <c r="S738" s="296"/>
      <c r="T738" s="296"/>
      <c r="U738" s="296"/>
      <c r="V738" s="296"/>
      <c r="W738" s="296"/>
      <c r="X738" s="296"/>
      <c r="Y738" s="296"/>
      <c r="Z738" s="296"/>
    </row>
    <row r="739" spans="1:26" ht="15.75" customHeight="1" x14ac:dyDescent="0.25">
      <c r="A739" s="296"/>
      <c r="B739" s="296"/>
      <c r="C739" s="296"/>
      <c r="D739" s="296"/>
      <c r="E739" s="296"/>
      <c r="F739" s="296"/>
      <c r="G739" s="296"/>
      <c r="H739" s="687"/>
      <c r="I739" s="296"/>
      <c r="J739" s="296"/>
      <c r="K739" s="296"/>
      <c r="L739" s="296"/>
      <c r="M739" s="296"/>
      <c r="N739" s="296"/>
      <c r="O739" s="296"/>
      <c r="P739" s="296"/>
      <c r="Q739" s="296"/>
      <c r="R739" s="296"/>
      <c r="S739" s="296"/>
      <c r="T739" s="296"/>
      <c r="U739" s="296"/>
      <c r="V739" s="296"/>
      <c r="W739" s="296"/>
      <c r="X739" s="296"/>
      <c r="Y739" s="296"/>
      <c r="Z739" s="296"/>
    </row>
    <row r="740" spans="1:26" ht="15.75" customHeight="1" x14ac:dyDescent="0.25">
      <c r="A740" s="296"/>
      <c r="B740" s="296"/>
      <c r="C740" s="296"/>
      <c r="D740" s="296"/>
      <c r="E740" s="296"/>
      <c r="F740" s="296"/>
      <c r="G740" s="296"/>
      <c r="H740" s="687"/>
      <c r="I740" s="296"/>
      <c r="J740" s="296"/>
      <c r="K740" s="296"/>
      <c r="L740" s="296"/>
      <c r="M740" s="296"/>
      <c r="N740" s="296"/>
      <c r="O740" s="296"/>
      <c r="P740" s="296"/>
      <c r="Q740" s="296"/>
      <c r="R740" s="296"/>
      <c r="S740" s="296"/>
      <c r="T740" s="296"/>
      <c r="U740" s="296"/>
      <c r="V740" s="296"/>
      <c r="W740" s="296"/>
      <c r="X740" s="296"/>
      <c r="Y740" s="296"/>
      <c r="Z740" s="296"/>
    </row>
    <row r="741" spans="1:26" ht="15.75" customHeight="1" x14ac:dyDescent="0.25">
      <c r="A741" s="296"/>
      <c r="B741" s="296"/>
      <c r="C741" s="296"/>
      <c r="D741" s="296"/>
      <c r="E741" s="296"/>
      <c r="F741" s="296"/>
      <c r="G741" s="296"/>
      <c r="H741" s="687"/>
      <c r="I741" s="296"/>
      <c r="J741" s="296"/>
      <c r="K741" s="296"/>
      <c r="L741" s="296"/>
      <c r="M741" s="296"/>
      <c r="N741" s="296"/>
      <c r="O741" s="296"/>
      <c r="P741" s="296"/>
      <c r="Q741" s="296"/>
      <c r="R741" s="296"/>
      <c r="S741" s="296"/>
      <c r="T741" s="296"/>
      <c r="U741" s="296"/>
      <c r="V741" s="296"/>
      <c r="W741" s="296"/>
      <c r="X741" s="296"/>
      <c r="Y741" s="296"/>
      <c r="Z741" s="296"/>
    </row>
    <row r="742" spans="1:26" ht="15.75" customHeight="1" x14ac:dyDescent="0.25">
      <c r="A742" s="296"/>
      <c r="B742" s="296"/>
      <c r="C742" s="296"/>
      <c r="D742" s="296"/>
      <c r="E742" s="296"/>
      <c r="F742" s="296"/>
      <c r="G742" s="296"/>
      <c r="H742" s="687"/>
      <c r="I742" s="296"/>
      <c r="J742" s="296"/>
      <c r="K742" s="296"/>
      <c r="L742" s="296"/>
      <c r="M742" s="296"/>
      <c r="N742" s="296"/>
      <c r="O742" s="296"/>
      <c r="P742" s="296"/>
      <c r="Q742" s="296"/>
      <c r="R742" s="296"/>
      <c r="S742" s="296"/>
      <c r="T742" s="296"/>
      <c r="U742" s="296"/>
      <c r="V742" s="296"/>
      <c r="W742" s="296"/>
      <c r="X742" s="296"/>
      <c r="Y742" s="296"/>
      <c r="Z742" s="296"/>
    </row>
    <row r="743" spans="1:26" ht="15.75" customHeight="1" x14ac:dyDescent="0.25">
      <c r="A743" s="296"/>
      <c r="B743" s="296"/>
      <c r="C743" s="296"/>
      <c r="D743" s="296"/>
      <c r="E743" s="296"/>
      <c r="F743" s="296"/>
      <c r="G743" s="296"/>
      <c r="H743" s="687"/>
      <c r="I743" s="296"/>
      <c r="J743" s="296"/>
      <c r="K743" s="296"/>
      <c r="L743" s="296"/>
      <c r="M743" s="296"/>
      <c r="N743" s="296"/>
      <c r="O743" s="296"/>
      <c r="P743" s="296"/>
      <c r="Q743" s="296"/>
      <c r="R743" s="296"/>
      <c r="S743" s="296"/>
      <c r="T743" s="296"/>
      <c r="U743" s="296"/>
      <c r="V743" s="296"/>
      <c r="W743" s="296"/>
      <c r="X743" s="296"/>
      <c r="Y743" s="296"/>
      <c r="Z743" s="296"/>
    </row>
    <row r="744" spans="1:26" ht="15.75" customHeight="1" x14ac:dyDescent="0.25">
      <c r="A744" s="296"/>
      <c r="B744" s="296"/>
      <c r="C744" s="296"/>
      <c r="D744" s="296"/>
      <c r="E744" s="296"/>
      <c r="F744" s="296"/>
      <c r="G744" s="296"/>
      <c r="H744" s="687"/>
      <c r="I744" s="296"/>
      <c r="J744" s="296"/>
      <c r="K744" s="296"/>
      <c r="L744" s="296"/>
      <c r="M744" s="296"/>
      <c r="N744" s="296"/>
      <c r="O744" s="296"/>
      <c r="P744" s="296"/>
      <c r="Q744" s="296"/>
      <c r="R744" s="296"/>
      <c r="S744" s="296"/>
      <c r="T744" s="296"/>
      <c r="U744" s="296"/>
      <c r="V744" s="296"/>
      <c r="W744" s="296"/>
      <c r="X744" s="296"/>
      <c r="Y744" s="296"/>
      <c r="Z744" s="296"/>
    </row>
    <row r="745" spans="1:26" ht="15.75" customHeight="1" x14ac:dyDescent="0.25">
      <c r="A745" s="296"/>
      <c r="B745" s="296"/>
      <c r="C745" s="296"/>
      <c r="D745" s="296"/>
      <c r="E745" s="296"/>
      <c r="F745" s="296"/>
      <c r="G745" s="296"/>
      <c r="H745" s="687"/>
      <c r="I745" s="296"/>
      <c r="J745" s="296"/>
      <c r="K745" s="296"/>
      <c r="L745" s="296"/>
      <c r="M745" s="296"/>
      <c r="N745" s="296"/>
      <c r="O745" s="296"/>
      <c r="P745" s="296"/>
      <c r="Q745" s="296"/>
      <c r="R745" s="296"/>
      <c r="S745" s="296"/>
      <c r="T745" s="296"/>
      <c r="U745" s="296"/>
      <c r="V745" s="296"/>
      <c r="W745" s="296"/>
      <c r="X745" s="296"/>
      <c r="Y745" s="296"/>
      <c r="Z745" s="296"/>
    </row>
    <row r="746" spans="1:26" ht="15.75" customHeight="1" x14ac:dyDescent="0.25">
      <c r="A746" s="296"/>
      <c r="B746" s="296"/>
      <c r="C746" s="296"/>
      <c r="D746" s="296"/>
      <c r="E746" s="296"/>
      <c r="F746" s="296"/>
      <c r="G746" s="296"/>
      <c r="H746" s="687"/>
      <c r="I746" s="296"/>
      <c r="J746" s="296"/>
      <c r="K746" s="296"/>
      <c r="L746" s="296"/>
      <c r="M746" s="296"/>
      <c r="N746" s="296"/>
      <c r="O746" s="296"/>
      <c r="P746" s="296"/>
      <c r="Q746" s="296"/>
      <c r="R746" s="296"/>
      <c r="S746" s="296"/>
      <c r="T746" s="296"/>
      <c r="U746" s="296"/>
      <c r="V746" s="296"/>
      <c r="W746" s="296"/>
      <c r="X746" s="296"/>
      <c r="Y746" s="296"/>
      <c r="Z746" s="296"/>
    </row>
    <row r="747" spans="1:26" ht="15.75" customHeight="1" x14ac:dyDescent="0.25">
      <c r="A747" s="296"/>
      <c r="B747" s="296"/>
      <c r="C747" s="296"/>
      <c r="D747" s="296"/>
      <c r="E747" s="296"/>
      <c r="F747" s="296"/>
      <c r="G747" s="296"/>
      <c r="H747" s="687"/>
      <c r="I747" s="296"/>
      <c r="J747" s="296"/>
      <c r="K747" s="296"/>
      <c r="L747" s="296"/>
      <c r="M747" s="296"/>
      <c r="N747" s="296"/>
      <c r="O747" s="296"/>
      <c r="P747" s="296"/>
      <c r="Q747" s="296"/>
      <c r="R747" s="296"/>
      <c r="S747" s="296"/>
      <c r="T747" s="296"/>
      <c r="U747" s="296"/>
      <c r="V747" s="296"/>
      <c r="W747" s="296"/>
      <c r="X747" s="296"/>
      <c r="Y747" s="296"/>
      <c r="Z747" s="296"/>
    </row>
    <row r="748" spans="1:26" ht="15.75" customHeight="1" x14ac:dyDescent="0.25">
      <c r="A748" s="296"/>
      <c r="B748" s="296"/>
      <c r="C748" s="296"/>
      <c r="D748" s="296"/>
      <c r="E748" s="296"/>
      <c r="F748" s="296"/>
      <c r="G748" s="296"/>
      <c r="H748" s="687"/>
      <c r="I748" s="296"/>
      <c r="J748" s="296"/>
      <c r="K748" s="296"/>
      <c r="L748" s="296"/>
      <c r="M748" s="296"/>
      <c r="N748" s="296"/>
      <c r="O748" s="296"/>
      <c r="P748" s="296"/>
      <c r="Q748" s="296"/>
      <c r="R748" s="296"/>
      <c r="S748" s="296"/>
      <c r="T748" s="296"/>
      <c r="U748" s="296"/>
      <c r="V748" s="296"/>
      <c r="W748" s="296"/>
      <c r="X748" s="296"/>
      <c r="Y748" s="296"/>
      <c r="Z748" s="296"/>
    </row>
    <row r="749" spans="1:26" ht="15.75" customHeight="1" x14ac:dyDescent="0.25">
      <c r="A749" s="296"/>
      <c r="B749" s="296"/>
      <c r="C749" s="296"/>
      <c r="D749" s="296"/>
      <c r="E749" s="296"/>
      <c r="F749" s="296"/>
      <c r="G749" s="296"/>
      <c r="H749" s="687"/>
      <c r="I749" s="296"/>
      <c r="J749" s="296"/>
      <c r="K749" s="296"/>
      <c r="L749" s="296"/>
      <c r="M749" s="296"/>
      <c r="N749" s="296"/>
      <c r="O749" s="296"/>
      <c r="P749" s="296"/>
      <c r="Q749" s="296"/>
      <c r="R749" s="296"/>
      <c r="S749" s="296"/>
      <c r="T749" s="296"/>
      <c r="U749" s="296"/>
      <c r="V749" s="296"/>
      <c r="W749" s="296"/>
      <c r="X749" s="296"/>
      <c r="Y749" s="296"/>
      <c r="Z749" s="296"/>
    </row>
    <row r="750" spans="1:26" ht="15.75" customHeight="1" x14ac:dyDescent="0.25">
      <c r="A750" s="296"/>
      <c r="B750" s="296"/>
      <c r="C750" s="296"/>
      <c r="D750" s="296"/>
      <c r="E750" s="296"/>
      <c r="F750" s="296"/>
      <c r="G750" s="296"/>
      <c r="H750" s="687"/>
      <c r="I750" s="296"/>
      <c r="J750" s="296"/>
      <c r="K750" s="296"/>
      <c r="L750" s="296"/>
      <c r="M750" s="296"/>
      <c r="N750" s="296"/>
      <c r="O750" s="296"/>
      <c r="P750" s="296"/>
      <c r="Q750" s="296"/>
      <c r="R750" s="296"/>
      <c r="S750" s="296"/>
      <c r="T750" s="296"/>
      <c r="U750" s="296"/>
      <c r="V750" s="296"/>
      <c r="W750" s="296"/>
      <c r="X750" s="296"/>
      <c r="Y750" s="296"/>
      <c r="Z750" s="296"/>
    </row>
    <row r="751" spans="1:26" ht="15.75" customHeight="1" x14ac:dyDescent="0.25">
      <c r="A751" s="296"/>
      <c r="B751" s="296"/>
      <c r="C751" s="296"/>
      <c r="D751" s="296"/>
      <c r="E751" s="296"/>
      <c r="F751" s="296"/>
      <c r="G751" s="296"/>
      <c r="H751" s="687"/>
      <c r="I751" s="296"/>
      <c r="J751" s="296"/>
      <c r="K751" s="296"/>
      <c r="L751" s="296"/>
      <c r="M751" s="296"/>
      <c r="N751" s="296"/>
      <c r="O751" s="296"/>
      <c r="P751" s="296"/>
      <c r="Q751" s="296"/>
      <c r="R751" s="296"/>
      <c r="S751" s="296"/>
      <c r="T751" s="296"/>
      <c r="U751" s="296"/>
      <c r="V751" s="296"/>
      <c r="W751" s="296"/>
      <c r="X751" s="296"/>
      <c r="Y751" s="296"/>
      <c r="Z751" s="296"/>
    </row>
    <row r="752" spans="1:26" ht="15.75" customHeight="1" x14ac:dyDescent="0.25">
      <c r="A752" s="296"/>
      <c r="B752" s="296"/>
      <c r="C752" s="296"/>
      <c r="D752" s="296"/>
      <c r="E752" s="296"/>
      <c r="F752" s="296"/>
      <c r="G752" s="296"/>
      <c r="H752" s="687"/>
      <c r="I752" s="296"/>
      <c r="J752" s="296"/>
      <c r="K752" s="296"/>
      <c r="L752" s="296"/>
      <c r="M752" s="296"/>
      <c r="N752" s="296"/>
      <c r="O752" s="296"/>
      <c r="P752" s="296"/>
      <c r="Q752" s="296"/>
      <c r="R752" s="296"/>
      <c r="S752" s="296"/>
      <c r="T752" s="296"/>
      <c r="U752" s="296"/>
      <c r="V752" s="296"/>
      <c r="W752" s="296"/>
      <c r="X752" s="296"/>
      <c r="Y752" s="296"/>
      <c r="Z752" s="296"/>
    </row>
    <row r="753" spans="1:26" ht="15.75" customHeight="1" x14ac:dyDescent="0.25">
      <c r="A753" s="296"/>
      <c r="B753" s="296"/>
      <c r="C753" s="296"/>
      <c r="D753" s="296"/>
      <c r="E753" s="296"/>
      <c r="F753" s="296"/>
      <c r="G753" s="296"/>
      <c r="H753" s="687"/>
      <c r="I753" s="296"/>
      <c r="J753" s="296"/>
      <c r="K753" s="296"/>
      <c r="L753" s="296"/>
      <c r="M753" s="296"/>
      <c r="N753" s="296"/>
      <c r="O753" s="296"/>
      <c r="P753" s="296"/>
      <c r="Q753" s="296"/>
      <c r="R753" s="296"/>
      <c r="S753" s="296"/>
      <c r="T753" s="296"/>
      <c r="U753" s="296"/>
      <c r="V753" s="296"/>
      <c r="W753" s="296"/>
      <c r="X753" s="296"/>
      <c r="Y753" s="296"/>
      <c r="Z753" s="296"/>
    </row>
    <row r="754" spans="1:26" ht="15.75" customHeight="1" x14ac:dyDescent="0.25">
      <c r="A754" s="296"/>
      <c r="B754" s="296"/>
      <c r="C754" s="296"/>
      <c r="D754" s="296"/>
      <c r="E754" s="296"/>
      <c r="F754" s="296"/>
      <c r="G754" s="296"/>
      <c r="H754" s="687"/>
      <c r="I754" s="296"/>
      <c r="J754" s="296"/>
      <c r="K754" s="296"/>
      <c r="L754" s="296"/>
      <c r="M754" s="296"/>
      <c r="N754" s="296"/>
      <c r="O754" s="296"/>
      <c r="P754" s="296"/>
      <c r="Q754" s="296"/>
      <c r="R754" s="296"/>
      <c r="S754" s="296"/>
      <c r="T754" s="296"/>
      <c r="U754" s="296"/>
      <c r="V754" s="296"/>
      <c r="W754" s="296"/>
      <c r="X754" s="296"/>
      <c r="Y754" s="296"/>
      <c r="Z754" s="296"/>
    </row>
    <row r="755" spans="1:26" ht="15.75" customHeight="1" x14ac:dyDescent="0.25">
      <c r="A755" s="296"/>
      <c r="B755" s="296"/>
      <c r="C755" s="296"/>
      <c r="D755" s="296"/>
      <c r="E755" s="296"/>
      <c r="F755" s="296"/>
      <c r="G755" s="296"/>
      <c r="H755" s="687"/>
      <c r="I755" s="296"/>
      <c r="J755" s="296"/>
      <c r="K755" s="296"/>
      <c r="L755" s="296"/>
      <c r="M755" s="296"/>
      <c r="N755" s="296"/>
      <c r="O755" s="296"/>
      <c r="P755" s="296"/>
      <c r="Q755" s="296"/>
      <c r="R755" s="296"/>
      <c r="S755" s="296"/>
      <c r="T755" s="296"/>
      <c r="U755" s="296"/>
      <c r="V755" s="296"/>
      <c r="W755" s="296"/>
      <c r="X755" s="296"/>
      <c r="Y755" s="296"/>
      <c r="Z755" s="296"/>
    </row>
    <row r="756" spans="1:26" ht="15.75" customHeight="1" x14ac:dyDescent="0.25">
      <c r="A756" s="296"/>
      <c r="B756" s="296"/>
      <c r="C756" s="296"/>
      <c r="D756" s="296"/>
      <c r="E756" s="296"/>
      <c r="F756" s="296"/>
      <c r="G756" s="296"/>
      <c r="H756" s="687"/>
      <c r="I756" s="296"/>
      <c r="J756" s="296"/>
      <c r="K756" s="296"/>
      <c r="L756" s="296"/>
      <c r="M756" s="296"/>
      <c r="N756" s="296"/>
      <c r="O756" s="296"/>
      <c r="P756" s="296"/>
      <c r="Q756" s="296"/>
      <c r="R756" s="296"/>
      <c r="S756" s="296"/>
      <c r="T756" s="296"/>
      <c r="U756" s="296"/>
      <c r="V756" s="296"/>
      <c r="W756" s="296"/>
      <c r="X756" s="296"/>
      <c r="Y756" s="296"/>
      <c r="Z756" s="296"/>
    </row>
    <row r="757" spans="1:26" ht="15.75" customHeight="1" x14ac:dyDescent="0.25">
      <c r="A757" s="296"/>
      <c r="B757" s="296"/>
      <c r="C757" s="296"/>
      <c r="D757" s="296"/>
      <c r="E757" s="296"/>
      <c r="F757" s="296"/>
      <c r="G757" s="296"/>
      <c r="H757" s="687"/>
      <c r="I757" s="296"/>
      <c r="J757" s="296"/>
      <c r="K757" s="296"/>
      <c r="L757" s="296"/>
      <c r="M757" s="296"/>
      <c r="N757" s="296"/>
      <c r="O757" s="296"/>
      <c r="P757" s="296"/>
      <c r="Q757" s="296"/>
      <c r="R757" s="296"/>
      <c r="S757" s="296"/>
      <c r="T757" s="296"/>
      <c r="U757" s="296"/>
      <c r="V757" s="296"/>
      <c r="W757" s="296"/>
      <c r="X757" s="296"/>
      <c r="Y757" s="296"/>
      <c r="Z757" s="296"/>
    </row>
    <row r="758" spans="1:26" ht="15.75" customHeight="1" x14ac:dyDescent="0.25">
      <c r="A758" s="296"/>
      <c r="B758" s="296"/>
      <c r="C758" s="296"/>
      <c r="D758" s="296"/>
      <c r="E758" s="296"/>
      <c r="F758" s="296"/>
      <c r="G758" s="296"/>
      <c r="H758" s="687"/>
      <c r="I758" s="296"/>
      <c r="J758" s="296"/>
      <c r="K758" s="296"/>
      <c r="L758" s="296"/>
      <c r="M758" s="296"/>
      <c r="N758" s="296"/>
      <c r="O758" s="296"/>
      <c r="P758" s="296"/>
      <c r="Q758" s="296"/>
      <c r="R758" s="296"/>
      <c r="S758" s="296"/>
      <c r="T758" s="296"/>
      <c r="U758" s="296"/>
      <c r="V758" s="296"/>
      <c r="W758" s="296"/>
      <c r="X758" s="296"/>
      <c r="Y758" s="296"/>
      <c r="Z758" s="296"/>
    </row>
    <row r="759" spans="1:26" ht="15.75" customHeight="1" x14ac:dyDescent="0.25">
      <c r="A759" s="296"/>
      <c r="B759" s="296"/>
      <c r="C759" s="296"/>
      <c r="D759" s="296"/>
      <c r="E759" s="296"/>
      <c r="F759" s="296"/>
      <c r="G759" s="296"/>
      <c r="H759" s="687"/>
      <c r="I759" s="296"/>
      <c r="J759" s="296"/>
      <c r="K759" s="296"/>
      <c r="L759" s="296"/>
      <c r="M759" s="296"/>
      <c r="N759" s="296"/>
      <c r="O759" s="296"/>
      <c r="P759" s="296"/>
      <c r="Q759" s="296"/>
      <c r="R759" s="296"/>
      <c r="S759" s="296"/>
      <c r="T759" s="296"/>
      <c r="U759" s="296"/>
      <c r="V759" s="296"/>
      <c r="W759" s="296"/>
      <c r="X759" s="296"/>
      <c r="Y759" s="296"/>
      <c r="Z759" s="296"/>
    </row>
    <row r="760" spans="1:26" ht="15.75" customHeight="1" x14ac:dyDescent="0.25">
      <c r="A760" s="296"/>
      <c r="B760" s="296"/>
      <c r="C760" s="296"/>
      <c r="D760" s="296"/>
      <c r="E760" s="296"/>
      <c r="F760" s="296"/>
      <c r="G760" s="296"/>
      <c r="H760" s="687"/>
      <c r="I760" s="296"/>
      <c r="J760" s="296"/>
      <c r="K760" s="296"/>
      <c r="L760" s="296"/>
      <c r="M760" s="296"/>
      <c r="N760" s="296"/>
      <c r="O760" s="296"/>
      <c r="P760" s="296"/>
      <c r="Q760" s="296"/>
      <c r="R760" s="296"/>
      <c r="S760" s="296"/>
      <c r="T760" s="296"/>
      <c r="U760" s="296"/>
      <c r="V760" s="296"/>
      <c r="W760" s="296"/>
      <c r="X760" s="296"/>
      <c r="Y760" s="296"/>
      <c r="Z760" s="296"/>
    </row>
    <row r="761" spans="1:26" ht="15.75" customHeight="1" x14ac:dyDescent="0.25">
      <c r="A761" s="296"/>
      <c r="B761" s="296"/>
      <c r="C761" s="296"/>
      <c r="D761" s="296"/>
      <c r="E761" s="296"/>
      <c r="F761" s="296"/>
      <c r="G761" s="296"/>
      <c r="H761" s="687"/>
      <c r="I761" s="296"/>
      <c r="J761" s="296"/>
      <c r="K761" s="296"/>
      <c r="L761" s="296"/>
      <c r="M761" s="296"/>
      <c r="N761" s="296"/>
      <c r="O761" s="296"/>
      <c r="P761" s="296"/>
      <c r="Q761" s="296"/>
      <c r="R761" s="296"/>
      <c r="S761" s="296"/>
      <c r="T761" s="296"/>
      <c r="U761" s="296"/>
      <c r="V761" s="296"/>
      <c r="W761" s="296"/>
      <c r="X761" s="296"/>
      <c r="Y761" s="296"/>
      <c r="Z761" s="296"/>
    </row>
    <row r="762" spans="1:26" ht="15.75" customHeight="1" x14ac:dyDescent="0.25">
      <c r="A762" s="296"/>
      <c r="B762" s="296"/>
      <c r="C762" s="296"/>
      <c r="D762" s="296"/>
      <c r="E762" s="296"/>
      <c r="F762" s="296"/>
      <c r="G762" s="296"/>
      <c r="H762" s="687"/>
      <c r="I762" s="296"/>
      <c r="J762" s="296"/>
      <c r="K762" s="296"/>
      <c r="L762" s="296"/>
      <c r="M762" s="296"/>
      <c r="N762" s="296"/>
      <c r="O762" s="296"/>
      <c r="P762" s="296"/>
      <c r="Q762" s="296"/>
      <c r="R762" s="296"/>
      <c r="S762" s="296"/>
      <c r="T762" s="296"/>
      <c r="U762" s="296"/>
      <c r="V762" s="296"/>
      <c r="W762" s="296"/>
      <c r="X762" s="296"/>
      <c r="Y762" s="296"/>
      <c r="Z762" s="296"/>
    </row>
    <row r="763" spans="1:26" ht="15.75" customHeight="1" x14ac:dyDescent="0.25">
      <c r="A763" s="296"/>
      <c r="B763" s="296"/>
      <c r="C763" s="296"/>
      <c r="D763" s="296"/>
      <c r="E763" s="296"/>
      <c r="F763" s="296"/>
      <c r="G763" s="296"/>
      <c r="H763" s="687"/>
      <c r="I763" s="296"/>
      <c r="J763" s="296"/>
      <c r="K763" s="296"/>
      <c r="L763" s="296"/>
      <c r="M763" s="296"/>
      <c r="N763" s="296"/>
      <c r="O763" s="296"/>
      <c r="P763" s="296"/>
      <c r="Q763" s="296"/>
      <c r="R763" s="296"/>
      <c r="S763" s="296"/>
      <c r="T763" s="296"/>
      <c r="U763" s="296"/>
      <c r="V763" s="296"/>
      <c r="W763" s="296"/>
      <c r="X763" s="296"/>
      <c r="Y763" s="296"/>
      <c r="Z763" s="296"/>
    </row>
    <row r="764" spans="1:26" ht="15.75" customHeight="1" x14ac:dyDescent="0.25">
      <c r="A764" s="296"/>
      <c r="B764" s="296"/>
      <c r="C764" s="296"/>
      <c r="D764" s="296"/>
      <c r="E764" s="296"/>
      <c r="F764" s="296"/>
      <c r="G764" s="296"/>
      <c r="H764" s="687"/>
      <c r="I764" s="296"/>
      <c r="J764" s="296"/>
      <c r="K764" s="296"/>
      <c r="L764" s="296"/>
      <c r="M764" s="296"/>
      <c r="N764" s="296"/>
      <c r="O764" s="296"/>
      <c r="P764" s="296"/>
      <c r="Q764" s="296"/>
      <c r="R764" s="296"/>
      <c r="S764" s="296"/>
      <c r="T764" s="296"/>
      <c r="U764" s="296"/>
      <c r="V764" s="296"/>
      <c r="W764" s="296"/>
      <c r="X764" s="296"/>
      <c r="Y764" s="296"/>
      <c r="Z764" s="296"/>
    </row>
    <row r="765" spans="1:26" ht="15.75" customHeight="1" x14ac:dyDescent="0.25">
      <c r="A765" s="296"/>
      <c r="B765" s="296"/>
      <c r="C765" s="296"/>
      <c r="D765" s="296"/>
      <c r="E765" s="296"/>
      <c r="F765" s="296"/>
      <c r="G765" s="296"/>
      <c r="H765" s="687"/>
      <c r="I765" s="296"/>
      <c r="J765" s="296"/>
      <c r="K765" s="296"/>
      <c r="L765" s="296"/>
      <c r="M765" s="296"/>
      <c r="N765" s="296"/>
      <c r="O765" s="296"/>
      <c r="P765" s="296"/>
      <c r="Q765" s="296"/>
      <c r="R765" s="296"/>
      <c r="S765" s="296"/>
      <c r="T765" s="296"/>
      <c r="U765" s="296"/>
      <c r="V765" s="296"/>
      <c r="W765" s="296"/>
      <c r="X765" s="296"/>
      <c r="Y765" s="296"/>
      <c r="Z765" s="296"/>
    </row>
    <row r="766" spans="1:26" ht="15.75" customHeight="1" x14ac:dyDescent="0.25">
      <c r="A766" s="296"/>
      <c r="B766" s="296"/>
      <c r="C766" s="296"/>
      <c r="D766" s="296"/>
      <c r="E766" s="296"/>
      <c r="F766" s="296"/>
      <c r="G766" s="296"/>
      <c r="H766" s="687"/>
      <c r="I766" s="296"/>
      <c r="J766" s="296"/>
      <c r="K766" s="296"/>
      <c r="L766" s="296"/>
      <c r="M766" s="296"/>
      <c r="N766" s="296"/>
      <c r="O766" s="296"/>
      <c r="P766" s="296"/>
      <c r="Q766" s="296"/>
      <c r="R766" s="296"/>
      <c r="S766" s="296"/>
      <c r="T766" s="296"/>
      <c r="U766" s="296"/>
      <c r="V766" s="296"/>
      <c r="W766" s="296"/>
      <c r="X766" s="296"/>
      <c r="Y766" s="296"/>
      <c r="Z766" s="296"/>
    </row>
    <row r="767" spans="1:26" ht="15.75" customHeight="1" x14ac:dyDescent="0.25">
      <c r="A767" s="296"/>
      <c r="B767" s="296"/>
      <c r="C767" s="296"/>
      <c r="D767" s="296"/>
      <c r="E767" s="296"/>
      <c r="F767" s="296"/>
      <c r="G767" s="296"/>
      <c r="H767" s="687"/>
      <c r="I767" s="296"/>
      <c r="J767" s="296"/>
      <c r="K767" s="296"/>
      <c r="L767" s="296"/>
      <c r="M767" s="296"/>
      <c r="N767" s="296"/>
      <c r="O767" s="296"/>
      <c r="P767" s="296"/>
      <c r="Q767" s="296"/>
      <c r="R767" s="296"/>
      <c r="S767" s="296"/>
      <c r="T767" s="296"/>
      <c r="U767" s="296"/>
      <c r="V767" s="296"/>
      <c r="W767" s="296"/>
      <c r="X767" s="296"/>
      <c r="Y767" s="296"/>
      <c r="Z767" s="296"/>
    </row>
    <row r="768" spans="1:26" ht="15.75" customHeight="1" x14ac:dyDescent="0.25">
      <c r="A768" s="296"/>
      <c r="B768" s="296"/>
      <c r="C768" s="296"/>
      <c r="D768" s="296"/>
      <c r="E768" s="296"/>
      <c r="F768" s="296"/>
      <c r="G768" s="296"/>
      <c r="H768" s="687"/>
      <c r="I768" s="296"/>
      <c r="J768" s="296"/>
      <c r="K768" s="296"/>
      <c r="L768" s="296"/>
      <c r="M768" s="296"/>
      <c r="N768" s="296"/>
      <c r="O768" s="296"/>
      <c r="P768" s="296"/>
      <c r="Q768" s="296"/>
      <c r="R768" s="296"/>
      <c r="S768" s="296"/>
      <c r="T768" s="296"/>
      <c r="U768" s="296"/>
      <c r="V768" s="296"/>
      <c r="W768" s="296"/>
      <c r="X768" s="296"/>
      <c r="Y768" s="296"/>
      <c r="Z768" s="296"/>
    </row>
    <row r="769" spans="1:26" ht="15.75" customHeight="1" x14ac:dyDescent="0.25">
      <c r="A769" s="296"/>
      <c r="B769" s="296"/>
      <c r="C769" s="296"/>
      <c r="D769" s="296"/>
      <c r="E769" s="296"/>
      <c r="F769" s="296"/>
      <c r="G769" s="296"/>
      <c r="H769" s="687"/>
      <c r="I769" s="296"/>
      <c r="J769" s="296"/>
      <c r="K769" s="296"/>
      <c r="L769" s="296"/>
      <c r="M769" s="296"/>
      <c r="N769" s="296"/>
      <c r="O769" s="296"/>
      <c r="P769" s="296"/>
      <c r="Q769" s="296"/>
      <c r="R769" s="296"/>
      <c r="S769" s="296"/>
      <c r="T769" s="296"/>
      <c r="U769" s="296"/>
      <c r="V769" s="296"/>
      <c r="W769" s="296"/>
      <c r="X769" s="296"/>
      <c r="Y769" s="296"/>
      <c r="Z769" s="296"/>
    </row>
    <row r="770" spans="1:26" ht="15.75" customHeight="1" x14ac:dyDescent="0.25">
      <c r="A770" s="296"/>
      <c r="B770" s="296"/>
      <c r="C770" s="296"/>
      <c r="D770" s="296"/>
      <c r="E770" s="296"/>
      <c r="F770" s="296"/>
      <c r="G770" s="296"/>
      <c r="H770" s="687"/>
      <c r="I770" s="296"/>
      <c r="J770" s="296"/>
      <c r="K770" s="296"/>
      <c r="L770" s="296"/>
      <c r="M770" s="296"/>
      <c r="N770" s="296"/>
      <c r="O770" s="296"/>
      <c r="P770" s="296"/>
      <c r="Q770" s="296"/>
      <c r="R770" s="296"/>
      <c r="S770" s="296"/>
      <c r="T770" s="296"/>
      <c r="U770" s="296"/>
      <c r="V770" s="296"/>
      <c r="W770" s="296"/>
      <c r="X770" s="296"/>
      <c r="Y770" s="296"/>
      <c r="Z770" s="296"/>
    </row>
    <row r="771" spans="1:26" ht="15.75" customHeight="1" x14ac:dyDescent="0.25">
      <c r="A771" s="296"/>
      <c r="B771" s="296"/>
      <c r="C771" s="296"/>
      <c r="D771" s="296"/>
      <c r="E771" s="296"/>
      <c r="F771" s="296"/>
      <c r="G771" s="296"/>
      <c r="H771" s="687"/>
      <c r="I771" s="296"/>
      <c r="J771" s="296"/>
      <c r="K771" s="296"/>
      <c r="L771" s="296"/>
      <c r="M771" s="296"/>
      <c r="N771" s="296"/>
      <c r="O771" s="296"/>
      <c r="P771" s="296"/>
      <c r="Q771" s="296"/>
      <c r="R771" s="296"/>
      <c r="S771" s="296"/>
      <c r="T771" s="296"/>
      <c r="U771" s="296"/>
      <c r="V771" s="296"/>
      <c r="W771" s="296"/>
      <c r="X771" s="296"/>
      <c r="Y771" s="296"/>
      <c r="Z771" s="296"/>
    </row>
    <row r="772" spans="1:26" ht="15.75" customHeight="1" x14ac:dyDescent="0.25">
      <c r="A772" s="296"/>
      <c r="B772" s="296"/>
      <c r="C772" s="296"/>
      <c r="D772" s="296"/>
      <c r="E772" s="296"/>
      <c r="F772" s="296"/>
      <c r="G772" s="296"/>
      <c r="H772" s="687"/>
      <c r="I772" s="296"/>
      <c r="J772" s="296"/>
      <c r="K772" s="296"/>
      <c r="L772" s="296"/>
      <c r="M772" s="296"/>
      <c r="N772" s="296"/>
      <c r="O772" s="296"/>
      <c r="P772" s="296"/>
      <c r="Q772" s="296"/>
      <c r="R772" s="296"/>
      <c r="S772" s="296"/>
      <c r="T772" s="296"/>
      <c r="U772" s="296"/>
      <c r="V772" s="296"/>
      <c r="W772" s="296"/>
      <c r="X772" s="296"/>
      <c r="Y772" s="296"/>
      <c r="Z772" s="296"/>
    </row>
    <row r="773" spans="1:26" ht="15.75" customHeight="1" x14ac:dyDescent="0.25">
      <c r="A773" s="296"/>
      <c r="B773" s="296"/>
      <c r="C773" s="296"/>
      <c r="D773" s="296"/>
      <c r="E773" s="296"/>
      <c r="F773" s="296"/>
      <c r="G773" s="296"/>
      <c r="H773" s="687"/>
      <c r="I773" s="296"/>
      <c r="J773" s="296"/>
      <c r="K773" s="296"/>
      <c r="L773" s="296"/>
      <c r="M773" s="296"/>
      <c r="N773" s="296"/>
      <c r="O773" s="296"/>
      <c r="P773" s="296"/>
      <c r="Q773" s="296"/>
      <c r="R773" s="296"/>
      <c r="S773" s="296"/>
      <c r="T773" s="296"/>
      <c r="U773" s="296"/>
      <c r="V773" s="296"/>
      <c r="W773" s="296"/>
      <c r="X773" s="296"/>
      <c r="Y773" s="296"/>
      <c r="Z773" s="296"/>
    </row>
    <row r="774" spans="1:26" ht="15.75" customHeight="1" x14ac:dyDescent="0.25">
      <c r="A774" s="296"/>
      <c r="B774" s="296"/>
      <c r="C774" s="296"/>
      <c r="D774" s="296"/>
      <c r="E774" s="296"/>
      <c r="F774" s="296"/>
      <c r="G774" s="296"/>
      <c r="H774" s="687"/>
      <c r="I774" s="296"/>
      <c r="J774" s="296"/>
      <c r="K774" s="296"/>
      <c r="L774" s="296"/>
      <c r="M774" s="296"/>
      <c r="N774" s="296"/>
      <c r="O774" s="296"/>
      <c r="P774" s="296"/>
      <c r="Q774" s="296"/>
      <c r="R774" s="296"/>
      <c r="S774" s="296"/>
      <c r="T774" s="296"/>
      <c r="U774" s="296"/>
      <c r="V774" s="296"/>
      <c r="W774" s="296"/>
      <c r="X774" s="296"/>
      <c r="Y774" s="296"/>
      <c r="Z774" s="296"/>
    </row>
    <row r="775" spans="1:26" ht="15.75" customHeight="1" x14ac:dyDescent="0.25">
      <c r="A775" s="296"/>
      <c r="B775" s="296"/>
      <c r="C775" s="296"/>
      <c r="D775" s="296"/>
      <c r="E775" s="296"/>
      <c r="F775" s="296"/>
      <c r="G775" s="296"/>
      <c r="H775" s="687"/>
      <c r="I775" s="296"/>
      <c r="J775" s="296"/>
      <c r="K775" s="296"/>
      <c r="L775" s="296"/>
      <c r="M775" s="296"/>
      <c r="N775" s="296"/>
      <c r="O775" s="296"/>
      <c r="P775" s="296"/>
      <c r="Q775" s="296"/>
      <c r="R775" s="296"/>
      <c r="S775" s="296"/>
      <c r="T775" s="296"/>
      <c r="U775" s="296"/>
      <c r="V775" s="296"/>
      <c r="W775" s="296"/>
      <c r="X775" s="296"/>
      <c r="Y775" s="296"/>
      <c r="Z775" s="296"/>
    </row>
    <row r="776" spans="1:26" ht="15.75" customHeight="1" x14ac:dyDescent="0.25">
      <c r="A776" s="296"/>
      <c r="B776" s="296"/>
      <c r="C776" s="296"/>
      <c r="D776" s="296"/>
      <c r="E776" s="296"/>
      <c r="F776" s="296"/>
      <c r="G776" s="296"/>
      <c r="H776" s="687"/>
      <c r="I776" s="296"/>
      <c r="J776" s="296"/>
      <c r="K776" s="296"/>
      <c r="L776" s="296"/>
      <c r="M776" s="296"/>
      <c r="N776" s="296"/>
      <c r="O776" s="296"/>
      <c r="P776" s="296"/>
      <c r="Q776" s="296"/>
      <c r="R776" s="296"/>
      <c r="S776" s="296"/>
      <c r="T776" s="296"/>
      <c r="U776" s="296"/>
      <c r="V776" s="296"/>
      <c r="W776" s="296"/>
      <c r="X776" s="296"/>
      <c r="Y776" s="296"/>
      <c r="Z776" s="296"/>
    </row>
    <row r="777" spans="1:26" ht="15.75" customHeight="1" x14ac:dyDescent="0.25">
      <c r="A777" s="296"/>
      <c r="B777" s="296"/>
      <c r="C777" s="296"/>
      <c r="D777" s="296"/>
      <c r="E777" s="296"/>
      <c r="F777" s="296"/>
      <c r="G777" s="296"/>
      <c r="H777" s="687"/>
      <c r="I777" s="296"/>
      <c r="J777" s="296"/>
      <c r="K777" s="296"/>
      <c r="L777" s="296"/>
      <c r="M777" s="296"/>
      <c r="N777" s="296"/>
      <c r="O777" s="296"/>
      <c r="P777" s="296"/>
      <c r="Q777" s="296"/>
      <c r="R777" s="296"/>
      <c r="S777" s="296"/>
      <c r="T777" s="296"/>
      <c r="U777" s="296"/>
      <c r="V777" s="296"/>
      <c r="W777" s="296"/>
      <c r="X777" s="296"/>
      <c r="Y777" s="296"/>
      <c r="Z777" s="296"/>
    </row>
    <row r="778" spans="1:26" ht="15.75" customHeight="1" x14ac:dyDescent="0.25">
      <c r="A778" s="296"/>
      <c r="B778" s="296"/>
      <c r="C778" s="296"/>
      <c r="D778" s="296"/>
      <c r="E778" s="296"/>
      <c r="F778" s="296"/>
      <c r="G778" s="296"/>
      <c r="H778" s="687"/>
      <c r="I778" s="296"/>
      <c r="J778" s="296"/>
      <c r="K778" s="296"/>
      <c r="L778" s="296"/>
      <c r="M778" s="296"/>
      <c r="N778" s="296"/>
      <c r="O778" s="296"/>
      <c r="P778" s="296"/>
      <c r="Q778" s="296"/>
      <c r="R778" s="296"/>
      <c r="S778" s="296"/>
      <c r="T778" s="296"/>
      <c r="U778" s="296"/>
      <c r="V778" s="296"/>
      <c r="W778" s="296"/>
      <c r="X778" s="296"/>
      <c r="Y778" s="296"/>
      <c r="Z778" s="296"/>
    </row>
    <row r="779" spans="1:26" ht="15.75" customHeight="1" x14ac:dyDescent="0.25">
      <c r="A779" s="296"/>
      <c r="B779" s="296"/>
      <c r="C779" s="296"/>
      <c r="D779" s="296"/>
      <c r="E779" s="296"/>
      <c r="F779" s="296"/>
      <c r="G779" s="296"/>
      <c r="H779" s="687"/>
      <c r="I779" s="296"/>
      <c r="J779" s="296"/>
      <c r="K779" s="296"/>
      <c r="L779" s="296"/>
      <c r="M779" s="296"/>
      <c r="N779" s="296"/>
      <c r="O779" s="296"/>
      <c r="P779" s="296"/>
      <c r="Q779" s="296"/>
      <c r="R779" s="296"/>
      <c r="S779" s="296"/>
      <c r="T779" s="296"/>
      <c r="U779" s="296"/>
      <c r="V779" s="296"/>
      <c r="W779" s="296"/>
      <c r="X779" s="296"/>
      <c r="Y779" s="296"/>
      <c r="Z779" s="296"/>
    </row>
    <row r="780" spans="1:26" ht="15.75" customHeight="1" x14ac:dyDescent="0.25">
      <c r="A780" s="296"/>
      <c r="B780" s="296"/>
      <c r="C780" s="296"/>
      <c r="D780" s="296"/>
      <c r="E780" s="296"/>
      <c r="F780" s="296"/>
      <c r="G780" s="296"/>
      <c r="H780" s="687"/>
      <c r="I780" s="296"/>
      <c r="J780" s="296"/>
      <c r="K780" s="296"/>
      <c r="L780" s="296"/>
      <c r="M780" s="296"/>
      <c r="N780" s="296"/>
      <c r="O780" s="296"/>
      <c r="P780" s="296"/>
      <c r="Q780" s="296"/>
      <c r="R780" s="296"/>
      <c r="S780" s="296"/>
      <c r="T780" s="296"/>
      <c r="U780" s="296"/>
      <c r="V780" s="296"/>
      <c r="W780" s="296"/>
      <c r="X780" s="296"/>
      <c r="Y780" s="296"/>
      <c r="Z780" s="296"/>
    </row>
    <row r="781" spans="1:26" ht="15.75" customHeight="1" x14ac:dyDescent="0.25">
      <c r="A781" s="296"/>
      <c r="B781" s="296"/>
      <c r="C781" s="296"/>
      <c r="D781" s="296"/>
      <c r="E781" s="296"/>
      <c r="F781" s="296"/>
      <c r="G781" s="296"/>
      <c r="H781" s="687"/>
      <c r="I781" s="296"/>
      <c r="J781" s="296"/>
      <c r="K781" s="296"/>
      <c r="L781" s="296"/>
      <c r="M781" s="296"/>
      <c r="N781" s="296"/>
      <c r="O781" s="296"/>
      <c r="P781" s="296"/>
      <c r="Q781" s="296"/>
      <c r="R781" s="296"/>
      <c r="S781" s="296"/>
      <c r="T781" s="296"/>
      <c r="U781" s="296"/>
      <c r="V781" s="296"/>
      <c r="W781" s="296"/>
      <c r="X781" s="296"/>
      <c r="Y781" s="296"/>
      <c r="Z781" s="296"/>
    </row>
    <row r="782" spans="1:26" ht="15.75" customHeight="1" x14ac:dyDescent="0.25">
      <c r="A782" s="296"/>
      <c r="B782" s="296"/>
      <c r="C782" s="296"/>
      <c r="D782" s="296"/>
      <c r="E782" s="296"/>
      <c r="F782" s="296"/>
      <c r="G782" s="296"/>
      <c r="H782" s="687"/>
      <c r="I782" s="296"/>
      <c r="J782" s="296"/>
      <c r="K782" s="296"/>
      <c r="L782" s="296"/>
      <c r="M782" s="296"/>
      <c r="N782" s="296"/>
      <c r="O782" s="296"/>
      <c r="P782" s="296"/>
      <c r="Q782" s="296"/>
      <c r="R782" s="296"/>
      <c r="S782" s="296"/>
      <c r="T782" s="296"/>
      <c r="U782" s="296"/>
      <c r="V782" s="296"/>
      <c r="W782" s="296"/>
      <c r="X782" s="296"/>
      <c r="Y782" s="296"/>
      <c r="Z782" s="296"/>
    </row>
    <row r="783" spans="1:26" ht="15.75" customHeight="1" x14ac:dyDescent="0.25">
      <c r="A783" s="296"/>
      <c r="B783" s="296"/>
      <c r="C783" s="296"/>
      <c r="D783" s="296"/>
      <c r="E783" s="296"/>
      <c r="F783" s="296"/>
      <c r="G783" s="296"/>
      <c r="H783" s="687"/>
      <c r="I783" s="296"/>
      <c r="J783" s="296"/>
      <c r="K783" s="296"/>
      <c r="L783" s="296"/>
      <c r="M783" s="296"/>
      <c r="N783" s="296"/>
      <c r="O783" s="296"/>
      <c r="P783" s="296"/>
      <c r="Q783" s="296"/>
      <c r="R783" s="296"/>
      <c r="S783" s="296"/>
      <c r="T783" s="296"/>
      <c r="U783" s="296"/>
      <c r="V783" s="296"/>
      <c r="W783" s="296"/>
      <c r="X783" s="296"/>
      <c r="Y783" s="296"/>
      <c r="Z783" s="296"/>
    </row>
    <row r="784" spans="1:26" ht="15.75" customHeight="1" x14ac:dyDescent="0.25">
      <c r="A784" s="296"/>
      <c r="B784" s="296"/>
      <c r="C784" s="296"/>
      <c r="D784" s="296"/>
      <c r="E784" s="296"/>
      <c r="F784" s="296"/>
      <c r="G784" s="296"/>
      <c r="H784" s="687"/>
      <c r="I784" s="296"/>
      <c r="J784" s="296"/>
      <c r="K784" s="296"/>
      <c r="L784" s="296"/>
      <c r="M784" s="296"/>
      <c r="N784" s="296"/>
      <c r="O784" s="296"/>
      <c r="P784" s="296"/>
      <c r="Q784" s="296"/>
      <c r="R784" s="296"/>
      <c r="S784" s="296"/>
      <c r="T784" s="296"/>
      <c r="U784" s="296"/>
      <c r="V784" s="296"/>
      <c r="W784" s="296"/>
      <c r="X784" s="296"/>
      <c r="Y784" s="296"/>
      <c r="Z784" s="296"/>
    </row>
    <row r="785" spans="1:26" ht="15.75" customHeight="1" x14ac:dyDescent="0.25">
      <c r="A785" s="296"/>
      <c r="B785" s="296"/>
      <c r="C785" s="296"/>
      <c r="D785" s="296"/>
      <c r="E785" s="296"/>
      <c r="F785" s="296"/>
      <c r="G785" s="296"/>
      <c r="H785" s="687"/>
      <c r="I785" s="296"/>
      <c r="J785" s="296"/>
      <c r="K785" s="296"/>
      <c r="L785" s="296"/>
      <c r="M785" s="296"/>
      <c r="N785" s="296"/>
      <c r="O785" s="296"/>
      <c r="P785" s="296"/>
      <c r="Q785" s="296"/>
      <c r="R785" s="296"/>
      <c r="S785" s="296"/>
      <c r="T785" s="296"/>
      <c r="U785" s="296"/>
      <c r="V785" s="296"/>
      <c r="W785" s="296"/>
      <c r="X785" s="296"/>
      <c r="Y785" s="296"/>
      <c r="Z785" s="296"/>
    </row>
    <row r="786" spans="1:26" ht="15.75" customHeight="1" x14ac:dyDescent="0.25">
      <c r="A786" s="296"/>
      <c r="B786" s="296"/>
      <c r="C786" s="296"/>
      <c r="D786" s="296"/>
      <c r="E786" s="296"/>
      <c r="F786" s="296"/>
      <c r="G786" s="296"/>
      <c r="H786" s="687"/>
      <c r="I786" s="296"/>
      <c r="J786" s="296"/>
      <c r="K786" s="296"/>
      <c r="L786" s="296"/>
      <c r="M786" s="296"/>
      <c r="N786" s="296"/>
      <c r="O786" s="296"/>
      <c r="P786" s="296"/>
      <c r="Q786" s="296"/>
      <c r="R786" s="296"/>
      <c r="S786" s="296"/>
      <c r="T786" s="296"/>
      <c r="U786" s="296"/>
      <c r="V786" s="296"/>
      <c r="W786" s="296"/>
      <c r="X786" s="296"/>
      <c r="Y786" s="296"/>
      <c r="Z786" s="296"/>
    </row>
    <row r="787" spans="1:26" ht="15.75" customHeight="1" x14ac:dyDescent="0.25">
      <c r="A787" s="296"/>
      <c r="B787" s="296"/>
      <c r="C787" s="296"/>
      <c r="D787" s="296"/>
      <c r="E787" s="296"/>
      <c r="F787" s="296"/>
      <c r="G787" s="296"/>
      <c r="H787" s="687"/>
      <c r="I787" s="296"/>
      <c r="J787" s="296"/>
      <c r="K787" s="296"/>
      <c r="L787" s="296"/>
      <c r="M787" s="296"/>
      <c r="N787" s="296"/>
      <c r="O787" s="296"/>
      <c r="P787" s="296"/>
      <c r="Q787" s="296"/>
      <c r="R787" s="296"/>
      <c r="S787" s="296"/>
      <c r="T787" s="296"/>
      <c r="U787" s="296"/>
      <c r="V787" s="296"/>
      <c r="W787" s="296"/>
      <c r="X787" s="296"/>
      <c r="Y787" s="296"/>
      <c r="Z787" s="296"/>
    </row>
    <row r="788" spans="1:26" ht="15.75" customHeight="1" x14ac:dyDescent="0.25">
      <c r="A788" s="296"/>
      <c r="B788" s="296"/>
      <c r="C788" s="296"/>
      <c r="D788" s="296"/>
      <c r="E788" s="296"/>
      <c r="F788" s="296"/>
      <c r="G788" s="296"/>
      <c r="H788" s="687"/>
      <c r="I788" s="296"/>
      <c r="J788" s="296"/>
      <c r="K788" s="296"/>
      <c r="L788" s="296"/>
      <c r="M788" s="296"/>
      <c r="N788" s="296"/>
      <c r="O788" s="296"/>
      <c r="P788" s="296"/>
      <c r="Q788" s="296"/>
      <c r="R788" s="296"/>
      <c r="S788" s="296"/>
      <c r="T788" s="296"/>
      <c r="U788" s="296"/>
      <c r="V788" s="296"/>
      <c r="W788" s="296"/>
      <c r="X788" s="296"/>
      <c r="Y788" s="296"/>
      <c r="Z788" s="296"/>
    </row>
    <row r="789" spans="1:26" ht="15.75" customHeight="1" x14ac:dyDescent="0.25">
      <c r="A789" s="296"/>
      <c r="B789" s="296"/>
      <c r="C789" s="296"/>
      <c r="D789" s="296"/>
      <c r="E789" s="296"/>
      <c r="F789" s="296"/>
      <c r="G789" s="296"/>
      <c r="H789" s="687"/>
      <c r="I789" s="296"/>
      <c r="J789" s="296"/>
      <c r="K789" s="296"/>
      <c r="L789" s="296"/>
      <c r="M789" s="296"/>
      <c r="N789" s="296"/>
      <c r="O789" s="296"/>
      <c r="P789" s="296"/>
      <c r="Q789" s="296"/>
      <c r="R789" s="296"/>
      <c r="S789" s="296"/>
      <c r="T789" s="296"/>
      <c r="U789" s="296"/>
      <c r="V789" s="296"/>
      <c r="W789" s="296"/>
      <c r="X789" s="296"/>
      <c r="Y789" s="296"/>
      <c r="Z789" s="296"/>
    </row>
    <row r="790" spans="1:26" ht="15.75" customHeight="1" x14ac:dyDescent="0.25">
      <c r="A790" s="296"/>
      <c r="B790" s="296"/>
      <c r="C790" s="296"/>
      <c r="D790" s="296"/>
      <c r="E790" s="296"/>
      <c r="F790" s="296"/>
      <c r="G790" s="296"/>
      <c r="H790" s="687"/>
      <c r="I790" s="296"/>
      <c r="J790" s="296"/>
      <c r="K790" s="296"/>
      <c r="L790" s="296"/>
      <c r="M790" s="296"/>
      <c r="N790" s="296"/>
      <c r="O790" s="296"/>
      <c r="P790" s="296"/>
      <c r="Q790" s="296"/>
      <c r="R790" s="296"/>
      <c r="S790" s="296"/>
      <c r="T790" s="296"/>
      <c r="U790" s="296"/>
      <c r="V790" s="296"/>
      <c r="W790" s="296"/>
      <c r="X790" s="296"/>
      <c r="Y790" s="296"/>
      <c r="Z790" s="296"/>
    </row>
    <row r="791" spans="1:26" ht="15.75" customHeight="1" x14ac:dyDescent="0.25">
      <c r="A791" s="296"/>
      <c r="B791" s="296"/>
      <c r="C791" s="296"/>
      <c r="D791" s="296"/>
      <c r="E791" s="296"/>
      <c r="F791" s="296"/>
      <c r="G791" s="296"/>
      <c r="H791" s="687"/>
      <c r="I791" s="296"/>
      <c r="J791" s="296"/>
      <c r="K791" s="296"/>
      <c r="L791" s="296"/>
      <c r="M791" s="296"/>
      <c r="N791" s="296"/>
      <c r="O791" s="296"/>
      <c r="P791" s="296"/>
      <c r="Q791" s="296"/>
      <c r="R791" s="296"/>
      <c r="S791" s="296"/>
      <c r="T791" s="296"/>
      <c r="U791" s="296"/>
      <c r="V791" s="296"/>
      <c r="W791" s="296"/>
      <c r="X791" s="296"/>
      <c r="Y791" s="296"/>
      <c r="Z791" s="296"/>
    </row>
    <row r="792" spans="1:26" ht="15.75" customHeight="1" x14ac:dyDescent="0.25">
      <c r="A792" s="296"/>
      <c r="B792" s="296"/>
      <c r="C792" s="296"/>
      <c r="D792" s="296"/>
      <c r="E792" s="296"/>
      <c r="F792" s="296"/>
      <c r="G792" s="296"/>
      <c r="H792" s="687"/>
      <c r="I792" s="296"/>
      <c r="J792" s="296"/>
      <c r="K792" s="296"/>
      <c r="L792" s="296"/>
      <c r="M792" s="296"/>
      <c r="N792" s="296"/>
      <c r="O792" s="296"/>
      <c r="P792" s="296"/>
      <c r="Q792" s="296"/>
      <c r="R792" s="296"/>
      <c r="S792" s="296"/>
      <c r="T792" s="296"/>
      <c r="U792" s="296"/>
      <c r="V792" s="296"/>
      <c r="W792" s="296"/>
      <c r="X792" s="296"/>
      <c r="Y792" s="296"/>
      <c r="Z792" s="296"/>
    </row>
    <row r="793" spans="1:26" ht="15.75" customHeight="1" x14ac:dyDescent="0.25">
      <c r="A793" s="296"/>
      <c r="B793" s="296"/>
      <c r="C793" s="296"/>
      <c r="D793" s="296"/>
      <c r="E793" s="296"/>
      <c r="F793" s="296"/>
      <c r="G793" s="296"/>
      <c r="H793" s="687"/>
      <c r="I793" s="296"/>
      <c r="J793" s="296"/>
      <c r="K793" s="296"/>
      <c r="L793" s="296"/>
      <c r="M793" s="296"/>
      <c r="N793" s="296"/>
      <c r="O793" s="296"/>
      <c r="P793" s="296"/>
      <c r="Q793" s="296"/>
      <c r="R793" s="296"/>
      <c r="S793" s="296"/>
      <c r="T793" s="296"/>
      <c r="U793" s="296"/>
      <c r="V793" s="296"/>
      <c r="W793" s="296"/>
      <c r="X793" s="296"/>
      <c r="Y793" s="296"/>
      <c r="Z793" s="296"/>
    </row>
    <row r="794" spans="1:26" ht="15.75" customHeight="1" x14ac:dyDescent="0.25">
      <c r="A794" s="296"/>
      <c r="B794" s="296"/>
      <c r="C794" s="296"/>
      <c r="D794" s="296"/>
      <c r="E794" s="296"/>
      <c r="F794" s="296"/>
      <c r="G794" s="296"/>
      <c r="H794" s="687"/>
      <c r="I794" s="296"/>
      <c r="J794" s="296"/>
      <c r="K794" s="296"/>
      <c r="L794" s="296"/>
      <c r="M794" s="296"/>
      <c r="N794" s="296"/>
      <c r="O794" s="296"/>
      <c r="P794" s="296"/>
      <c r="Q794" s="296"/>
      <c r="R794" s="296"/>
      <c r="S794" s="296"/>
      <c r="T794" s="296"/>
      <c r="U794" s="296"/>
      <c r="V794" s="296"/>
      <c r="W794" s="296"/>
      <c r="X794" s="296"/>
      <c r="Y794" s="296"/>
      <c r="Z794" s="296"/>
    </row>
    <row r="795" spans="1:26" ht="15.75" customHeight="1" x14ac:dyDescent="0.25">
      <c r="A795" s="296"/>
      <c r="B795" s="296"/>
      <c r="C795" s="296"/>
      <c r="D795" s="296"/>
      <c r="E795" s="296"/>
      <c r="F795" s="296"/>
      <c r="G795" s="296"/>
      <c r="H795" s="687"/>
      <c r="I795" s="296"/>
      <c r="J795" s="296"/>
      <c r="K795" s="296"/>
      <c r="L795" s="296"/>
      <c r="M795" s="296"/>
      <c r="N795" s="296"/>
      <c r="O795" s="296"/>
      <c r="P795" s="296"/>
      <c r="Q795" s="296"/>
      <c r="R795" s="296"/>
      <c r="S795" s="296"/>
      <c r="T795" s="296"/>
      <c r="U795" s="296"/>
      <c r="V795" s="296"/>
      <c r="W795" s="296"/>
      <c r="X795" s="296"/>
      <c r="Y795" s="296"/>
      <c r="Z795" s="296"/>
    </row>
    <row r="796" spans="1:26" ht="15.75" customHeight="1" x14ac:dyDescent="0.25">
      <c r="A796" s="296"/>
      <c r="B796" s="296"/>
      <c r="C796" s="296"/>
      <c r="D796" s="296"/>
      <c r="E796" s="296"/>
      <c r="F796" s="296"/>
      <c r="G796" s="296"/>
      <c r="H796" s="687"/>
      <c r="I796" s="296"/>
      <c r="J796" s="296"/>
      <c r="K796" s="296"/>
      <c r="L796" s="296"/>
      <c r="M796" s="296"/>
      <c r="N796" s="296"/>
      <c r="O796" s="296"/>
      <c r="P796" s="296"/>
      <c r="Q796" s="296"/>
      <c r="R796" s="296"/>
      <c r="S796" s="296"/>
      <c r="T796" s="296"/>
      <c r="U796" s="296"/>
      <c r="V796" s="296"/>
      <c r="W796" s="296"/>
      <c r="X796" s="296"/>
      <c r="Y796" s="296"/>
      <c r="Z796" s="296"/>
    </row>
    <row r="797" spans="1:26" ht="15.75" customHeight="1" x14ac:dyDescent="0.25">
      <c r="A797" s="296"/>
      <c r="B797" s="296"/>
      <c r="C797" s="296"/>
      <c r="D797" s="296"/>
      <c r="E797" s="296"/>
      <c r="F797" s="296"/>
      <c r="G797" s="296"/>
      <c r="H797" s="687"/>
      <c r="I797" s="296"/>
      <c r="J797" s="296"/>
      <c r="K797" s="296"/>
      <c r="L797" s="296"/>
      <c r="M797" s="296"/>
      <c r="N797" s="296"/>
      <c r="O797" s="296"/>
      <c r="P797" s="296"/>
      <c r="Q797" s="296"/>
      <c r="R797" s="296"/>
      <c r="S797" s="296"/>
      <c r="T797" s="296"/>
      <c r="U797" s="296"/>
      <c r="V797" s="296"/>
      <c r="W797" s="296"/>
      <c r="X797" s="296"/>
      <c r="Y797" s="296"/>
      <c r="Z797" s="296"/>
    </row>
    <row r="798" spans="1:26" ht="15.75" customHeight="1" x14ac:dyDescent="0.25">
      <c r="A798" s="296"/>
      <c r="B798" s="296"/>
      <c r="C798" s="296"/>
      <c r="D798" s="296"/>
      <c r="E798" s="296"/>
      <c r="F798" s="296"/>
      <c r="G798" s="296"/>
      <c r="H798" s="687"/>
      <c r="I798" s="296"/>
      <c r="J798" s="296"/>
      <c r="K798" s="296"/>
      <c r="L798" s="296"/>
      <c r="M798" s="296"/>
      <c r="N798" s="296"/>
      <c r="O798" s="296"/>
      <c r="P798" s="296"/>
      <c r="Q798" s="296"/>
      <c r="R798" s="296"/>
      <c r="S798" s="296"/>
      <c r="T798" s="296"/>
      <c r="U798" s="296"/>
      <c r="V798" s="296"/>
      <c r="W798" s="296"/>
      <c r="X798" s="296"/>
      <c r="Y798" s="296"/>
      <c r="Z798" s="296"/>
    </row>
    <row r="799" spans="1:26" ht="15.75" customHeight="1" x14ac:dyDescent="0.25">
      <c r="A799" s="296"/>
      <c r="B799" s="296"/>
      <c r="C799" s="296"/>
      <c r="D799" s="296"/>
      <c r="E799" s="296"/>
      <c r="F799" s="296"/>
      <c r="G799" s="296"/>
      <c r="H799" s="687"/>
      <c r="I799" s="296"/>
      <c r="J799" s="296"/>
      <c r="K799" s="296"/>
      <c r="L799" s="296"/>
      <c r="M799" s="296"/>
      <c r="N799" s="296"/>
      <c r="O799" s="296"/>
      <c r="P799" s="296"/>
      <c r="Q799" s="296"/>
      <c r="R799" s="296"/>
      <c r="S799" s="296"/>
      <c r="T799" s="296"/>
      <c r="U799" s="296"/>
      <c r="V799" s="296"/>
      <c r="W799" s="296"/>
      <c r="X799" s="296"/>
      <c r="Y799" s="296"/>
      <c r="Z799" s="296"/>
    </row>
    <row r="800" spans="1:26" ht="15.75" customHeight="1" x14ac:dyDescent="0.25">
      <c r="A800" s="296"/>
      <c r="B800" s="296"/>
      <c r="C800" s="296"/>
      <c r="D800" s="296"/>
      <c r="E800" s="296"/>
      <c r="F800" s="296"/>
      <c r="G800" s="296"/>
      <c r="H800" s="687"/>
      <c r="I800" s="296"/>
      <c r="J800" s="296"/>
      <c r="K800" s="296"/>
      <c r="L800" s="296"/>
      <c r="M800" s="296"/>
      <c r="N800" s="296"/>
      <c r="O800" s="296"/>
      <c r="P800" s="296"/>
      <c r="Q800" s="296"/>
      <c r="R800" s="296"/>
      <c r="S800" s="296"/>
      <c r="T800" s="296"/>
      <c r="U800" s="296"/>
      <c r="V800" s="296"/>
      <c r="W800" s="296"/>
      <c r="X800" s="296"/>
      <c r="Y800" s="296"/>
      <c r="Z800" s="296"/>
    </row>
    <row r="801" spans="1:26" ht="15.75" customHeight="1" x14ac:dyDescent="0.25">
      <c r="A801" s="296"/>
      <c r="B801" s="296"/>
      <c r="C801" s="296"/>
      <c r="D801" s="296"/>
      <c r="E801" s="296"/>
      <c r="F801" s="296"/>
      <c r="G801" s="296"/>
      <c r="H801" s="687"/>
      <c r="I801" s="296"/>
      <c r="J801" s="296"/>
      <c r="K801" s="296"/>
      <c r="L801" s="296"/>
      <c r="M801" s="296"/>
      <c r="N801" s="296"/>
      <c r="O801" s="296"/>
      <c r="P801" s="296"/>
      <c r="Q801" s="296"/>
      <c r="R801" s="296"/>
      <c r="S801" s="296"/>
      <c r="T801" s="296"/>
      <c r="U801" s="296"/>
      <c r="V801" s="296"/>
      <c r="W801" s="296"/>
      <c r="X801" s="296"/>
      <c r="Y801" s="296"/>
      <c r="Z801" s="296"/>
    </row>
    <row r="802" spans="1:26" ht="15.75" customHeight="1" x14ac:dyDescent="0.25">
      <c r="A802" s="296"/>
      <c r="B802" s="296"/>
      <c r="C802" s="296"/>
      <c r="D802" s="296"/>
      <c r="E802" s="296"/>
      <c r="F802" s="296"/>
      <c r="G802" s="296"/>
      <c r="H802" s="687"/>
      <c r="I802" s="296"/>
      <c r="J802" s="296"/>
      <c r="K802" s="296"/>
      <c r="L802" s="296"/>
      <c r="M802" s="296"/>
      <c r="N802" s="296"/>
      <c r="O802" s="296"/>
      <c r="P802" s="296"/>
      <c r="Q802" s="296"/>
      <c r="R802" s="296"/>
      <c r="S802" s="296"/>
      <c r="T802" s="296"/>
      <c r="U802" s="296"/>
      <c r="V802" s="296"/>
      <c r="W802" s="296"/>
      <c r="X802" s="296"/>
      <c r="Y802" s="296"/>
      <c r="Z802" s="296"/>
    </row>
    <row r="803" spans="1:26" ht="15.75" customHeight="1" x14ac:dyDescent="0.25">
      <c r="A803" s="296"/>
      <c r="B803" s="296"/>
      <c r="C803" s="296"/>
      <c r="D803" s="296"/>
      <c r="E803" s="296"/>
      <c r="F803" s="296"/>
      <c r="G803" s="296"/>
      <c r="H803" s="687"/>
      <c r="I803" s="296"/>
      <c r="J803" s="296"/>
      <c r="K803" s="296"/>
      <c r="L803" s="296"/>
      <c r="M803" s="296"/>
      <c r="N803" s="296"/>
      <c r="O803" s="296"/>
      <c r="P803" s="296"/>
      <c r="Q803" s="296"/>
      <c r="R803" s="296"/>
      <c r="S803" s="296"/>
      <c r="T803" s="296"/>
      <c r="U803" s="296"/>
      <c r="V803" s="296"/>
      <c r="W803" s="296"/>
      <c r="X803" s="296"/>
      <c r="Y803" s="296"/>
      <c r="Z803" s="296"/>
    </row>
    <row r="804" spans="1:26" ht="15.75" customHeight="1" x14ac:dyDescent="0.25">
      <c r="A804" s="296"/>
      <c r="B804" s="296"/>
      <c r="C804" s="296"/>
      <c r="D804" s="296"/>
      <c r="E804" s="296"/>
      <c r="F804" s="296"/>
      <c r="G804" s="296"/>
      <c r="H804" s="687"/>
      <c r="I804" s="296"/>
      <c r="J804" s="296"/>
      <c r="K804" s="296"/>
      <c r="L804" s="296"/>
      <c r="M804" s="296"/>
      <c r="N804" s="296"/>
      <c r="O804" s="296"/>
      <c r="P804" s="296"/>
      <c r="Q804" s="296"/>
      <c r="R804" s="296"/>
      <c r="S804" s="296"/>
      <c r="T804" s="296"/>
      <c r="U804" s="296"/>
      <c r="V804" s="296"/>
      <c r="W804" s="296"/>
      <c r="X804" s="296"/>
      <c r="Y804" s="296"/>
      <c r="Z804" s="296"/>
    </row>
    <row r="805" spans="1:26" ht="15.75" customHeight="1" x14ac:dyDescent="0.25">
      <c r="A805" s="296"/>
      <c r="B805" s="296"/>
      <c r="C805" s="296"/>
      <c r="D805" s="296"/>
      <c r="E805" s="296"/>
      <c r="F805" s="296"/>
      <c r="G805" s="296"/>
      <c r="H805" s="687"/>
      <c r="I805" s="296"/>
      <c r="J805" s="296"/>
      <c r="K805" s="296"/>
      <c r="L805" s="296"/>
      <c r="M805" s="296"/>
      <c r="N805" s="296"/>
      <c r="O805" s="296"/>
      <c r="P805" s="296"/>
      <c r="Q805" s="296"/>
      <c r="R805" s="296"/>
      <c r="S805" s="296"/>
      <c r="T805" s="296"/>
      <c r="U805" s="296"/>
      <c r="V805" s="296"/>
      <c r="W805" s="296"/>
      <c r="X805" s="296"/>
      <c r="Y805" s="296"/>
      <c r="Z805" s="296"/>
    </row>
    <row r="806" spans="1:26" ht="15.75" customHeight="1" x14ac:dyDescent="0.25">
      <c r="A806" s="296"/>
      <c r="B806" s="296"/>
      <c r="C806" s="296"/>
      <c r="D806" s="296"/>
      <c r="E806" s="296"/>
      <c r="F806" s="296"/>
      <c r="G806" s="296"/>
      <c r="H806" s="687"/>
      <c r="I806" s="296"/>
      <c r="J806" s="296"/>
      <c r="K806" s="296"/>
      <c r="L806" s="296"/>
      <c r="M806" s="296"/>
      <c r="N806" s="296"/>
      <c r="O806" s="296"/>
      <c r="P806" s="296"/>
      <c r="Q806" s="296"/>
      <c r="R806" s="296"/>
      <c r="S806" s="296"/>
      <c r="T806" s="296"/>
      <c r="U806" s="296"/>
      <c r="V806" s="296"/>
      <c r="W806" s="296"/>
      <c r="X806" s="296"/>
      <c r="Y806" s="296"/>
      <c r="Z806" s="296"/>
    </row>
    <row r="807" spans="1:26" ht="15.75" customHeight="1" x14ac:dyDescent="0.25">
      <c r="A807" s="296"/>
      <c r="B807" s="296"/>
      <c r="C807" s="296"/>
      <c r="D807" s="296"/>
      <c r="E807" s="296"/>
      <c r="F807" s="296"/>
      <c r="G807" s="296"/>
      <c r="H807" s="687"/>
      <c r="I807" s="296"/>
      <c r="J807" s="296"/>
      <c r="K807" s="296"/>
      <c r="L807" s="296"/>
      <c r="M807" s="296"/>
      <c r="N807" s="296"/>
      <c r="O807" s="296"/>
      <c r="P807" s="296"/>
      <c r="Q807" s="296"/>
      <c r="R807" s="296"/>
      <c r="S807" s="296"/>
      <c r="T807" s="296"/>
      <c r="U807" s="296"/>
      <c r="V807" s="296"/>
      <c r="W807" s="296"/>
      <c r="X807" s="296"/>
      <c r="Y807" s="296"/>
      <c r="Z807" s="296"/>
    </row>
    <row r="808" spans="1:26" ht="15.75" customHeight="1" x14ac:dyDescent="0.25">
      <c r="A808" s="296"/>
      <c r="B808" s="296"/>
      <c r="C808" s="296"/>
      <c r="D808" s="296"/>
      <c r="E808" s="296"/>
      <c r="F808" s="296"/>
      <c r="G808" s="296"/>
      <c r="H808" s="687"/>
      <c r="I808" s="296"/>
      <c r="J808" s="296"/>
      <c r="K808" s="296"/>
      <c r="L808" s="296"/>
      <c r="M808" s="296"/>
      <c r="N808" s="296"/>
      <c r="O808" s="296"/>
      <c r="P808" s="296"/>
      <c r="Q808" s="296"/>
      <c r="R808" s="296"/>
      <c r="S808" s="296"/>
      <c r="T808" s="296"/>
      <c r="U808" s="296"/>
      <c r="V808" s="296"/>
      <c r="W808" s="296"/>
      <c r="X808" s="296"/>
      <c r="Y808" s="296"/>
      <c r="Z808" s="296"/>
    </row>
    <row r="809" spans="1:26" ht="15.75" customHeight="1" x14ac:dyDescent="0.25">
      <c r="A809" s="296"/>
      <c r="B809" s="296"/>
      <c r="C809" s="296"/>
      <c r="D809" s="296"/>
      <c r="E809" s="296"/>
      <c r="F809" s="296"/>
      <c r="G809" s="296"/>
      <c r="H809" s="687"/>
      <c r="I809" s="296"/>
      <c r="J809" s="296"/>
      <c r="K809" s="296"/>
      <c r="L809" s="296"/>
      <c r="M809" s="296"/>
      <c r="N809" s="296"/>
      <c r="O809" s="296"/>
      <c r="P809" s="296"/>
      <c r="Q809" s="296"/>
      <c r="R809" s="296"/>
      <c r="S809" s="296"/>
      <c r="T809" s="296"/>
      <c r="U809" s="296"/>
      <c r="V809" s="296"/>
      <c r="W809" s="296"/>
      <c r="X809" s="296"/>
      <c r="Y809" s="296"/>
      <c r="Z809" s="296"/>
    </row>
    <row r="810" spans="1:26" ht="15.75" customHeight="1" x14ac:dyDescent="0.25">
      <c r="A810" s="296"/>
      <c r="B810" s="296"/>
      <c r="C810" s="296"/>
      <c r="D810" s="296"/>
      <c r="E810" s="296"/>
      <c r="F810" s="296"/>
      <c r="G810" s="296"/>
      <c r="H810" s="687"/>
      <c r="I810" s="296"/>
      <c r="J810" s="296"/>
      <c r="K810" s="296"/>
      <c r="L810" s="296"/>
      <c r="M810" s="296"/>
      <c r="N810" s="296"/>
      <c r="O810" s="296"/>
      <c r="P810" s="296"/>
      <c r="Q810" s="296"/>
      <c r="R810" s="296"/>
      <c r="S810" s="296"/>
      <c r="T810" s="296"/>
      <c r="U810" s="296"/>
      <c r="V810" s="296"/>
      <c r="W810" s="296"/>
      <c r="X810" s="296"/>
      <c r="Y810" s="296"/>
      <c r="Z810" s="296"/>
    </row>
    <row r="811" spans="1:26" ht="15.75" customHeight="1" x14ac:dyDescent="0.25">
      <c r="A811" s="296"/>
      <c r="B811" s="296"/>
      <c r="C811" s="296"/>
      <c r="D811" s="296"/>
      <c r="E811" s="296"/>
      <c r="F811" s="296"/>
      <c r="G811" s="296"/>
      <c r="H811" s="687"/>
      <c r="I811" s="296"/>
      <c r="J811" s="296"/>
      <c r="K811" s="296"/>
      <c r="L811" s="296"/>
      <c r="M811" s="296"/>
      <c r="N811" s="296"/>
      <c r="O811" s="296"/>
      <c r="P811" s="296"/>
      <c r="Q811" s="296"/>
      <c r="R811" s="296"/>
      <c r="S811" s="296"/>
      <c r="T811" s="296"/>
      <c r="U811" s="296"/>
      <c r="V811" s="296"/>
      <c r="W811" s="296"/>
      <c r="X811" s="296"/>
      <c r="Y811" s="296"/>
      <c r="Z811" s="296"/>
    </row>
    <row r="812" spans="1:26" ht="15.75" customHeight="1" x14ac:dyDescent="0.25">
      <c r="A812" s="296"/>
      <c r="B812" s="296"/>
      <c r="C812" s="296"/>
      <c r="D812" s="296"/>
      <c r="E812" s="296"/>
      <c r="F812" s="296"/>
      <c r="G812" s="296"/>
      <c r="H812" s="687"/>
      <c r="I812" s="296"/>
      <c r="J812" s="296"/>
      <c r="K812" s="296"/>
      <c r="L812" s="296"/>
      <c r="M812" s="296"/>
      <c r="N812" s="296"/>
      <c r="O812" s="296"/>
      <c r="P812" s="296"/>
      <c r="Q812" s="296"/>
      <c r="R812" s="296"/>
      <c r="S812" s="296"/>
      <c r="T812" s="296"/>
      <c r="U812" s="296"/>
      <c r="V812" s="296"/>
      <c r="W812" s="296"/>
      <c r="X812" s="296"/>
      <c r="Y812" s="296"/>
      <c r="Z812" s="296"/>
    </row>
    <row r="813" spans="1:26" ht="15.75" customHeight="1" x14ac:dyDescent="0.25">
      <c r="A813" s="296"/>
      <c r="B813" s="296"/>
      <c r="C813" s="296"/>
      <c r="D813" s="296"/>
      <c r="E813" s="296"/>
      <c r="F813" s="296"/>
      <c r="G813" s="296"/>
      <c r="H813" s="687"/>
      <c r="I813" s="296"/>
      <c r="J813" s="296"/>
      <c r="K813" s="296"/>
      <c r="L813" s="296"/>
      <c r="M813" s="296"/>
      <c r="N813" s="296"/>
      <c r="O813" s="296"/>
      <c r="P813" s="296"/>
      <c r="Q813" s="296"/>
      <c r="R813" s="296"/>
      <c r="S813" s="296"/>
      <c r="T813" s="296"/>
      <c r="U813" s="296"/>
      <c r="V813" s="296"/>
      <c r="W813" s="296"/>
      <c r="X813" s="296"/>
      <c r="Y813" s="296"/>
      <c r="Z813" s="296"/>
    </row>
    <row r="814" spans="1:26" ht="15.75" customHeight="1" x14ac:dyDescent="0.25">
      <c r="A814" s="296"/>
      <c r="B814" s="296"/>
      <c r="C814" s="296"/>
      <c r="D814" s="296"/>
      <c r="E814" s="296"/>
      <c r="F814" s="296"/>
      <c r="G814" s="296"/>
      <c r="H814" s="687"/>
      <c r="I814" s="296"/>
      <c r="J814" s="296"/>
      <c r="K814" s="296"/>
      <c r="L814" s="296"/>
      <c r="M814" s="296"/>
      <c r="N814" s="296"/>
      <c r="O814" s="296"/>
      <c r="P814" s="296"/>
      <c r="Q814" s="296"/>
      <c r="R814" s="296"/>
      <c r="S814" s="296"/>
      <c r="T814" s="296"/>
      <c r="U814" s="296"/>
      <c r="V814" s="296"/>
      <c r="W814" s="296"/>
      <c r="X814" s="296"/>
      <c r="Y814" s="296"/>
      <c r="Z814" s="296"/>
    </row>
    <row r="815" spans="1:26" ht="15.75" customHeight="1" x14ac:dyDescent="0.25">
      <c r="A815" s="296"/>
      <c r="B815" s="296"/>
      <c r="C815" s="296"/>
      <c r="D815" s="296"/>
      <c r="E815" s="296"/>
      <c r="F815" s="296"/>
      <c r="G815" s="296"/>
      <c r="H815" s="687"/>
      <c r="I815" s="296"/>
      <c r="J815" s="296"/>
      <c r="K815" s="296"/>
      <c r="L815" s="296"/>
      <c r="M815" s="296"/>
      <c r="N815" s="296"/>
      <c r="O815" s="296"/>
      <c r="P815" s="296"/>
      <c r="Q815" s="296"/>
      <c r="R815" s="296"/>
      <c r="S815" s="296"/>
      <c r="T815" s="296"/>
      <c r="U815" s="296"/>
      <c r="V815" s="296"/>
      <c r="W815" s="296"/>
      <c r="X815" s="296"/>
      <c r="Y815" s="296"/>
      <c r="Z815" s="296"/>
    </row>
    <row r="816" spans="1:26" ht="15.75" customHeight="1" x14ac:dyDescent="0.25">
      <c r="A816" s="296"/>
      <c r="B816" s="296"/>
      <c r="C816" s="296"/>
      <c r="D816" s="296"/>
      <c r="E816" s="296"/>
      <c r="F816" s="296"/>
      <c r="G816" s="296"/>
      <c r="H816" s="687"/>
      <c r="I816" s="296"/>
      <c r="J816" s="296"/>
      <c r="K816" s="296"/>
      <c r="L816" s="296"/>
      <c r="M816" s="296"/>
      <c r="N816" s="296"/>
      <c r="O816" s="296"/>
      <c r="P816" s="296"/>
      <c r="Q816" s="296"/>
      <c r="R816" s="296"/>
      <c r="S816" s="296"/>
      <c r="T816" s="296"/>
      <c r="U816" s="296"/>
      <c r="V816" s="296"/>
      <c r="W816" s="296"/>
      <c r="X816" s="296"/>
      <c r="Y816" s="296"/>
      <c r="Z816" s="296"/>
    </row>
    <row r="817" spans="1:26" ht="15.75" customHeight="1" x14ac:dyDescent="0.25">
      <c r="A817" s="296"/>
      <c r="B817" s="296"/>
      <c r="C817" s="296"/>
      <c r="D817" s="296"/>
      <c r="E817" s="296"/>
      <c r="F817" s="296"/>
      <c r="G817" s="296"/>
      <c r="H817" s="687"/>
      <c r="I817" s="296"/>
      <c r="J817" s="296"/>
      <c r="K817" s="296"/>
      <c r="L817" s="296"/>
      <c r="M817" s="296"/>
      <c r="N817" s="296"/>
      <c r="O817" s="296"/>
      <c r="P817" s="296"/>
      <c r="Q817" s="296"/>
      <c r="R817" s="296"/>
      <c r="S817" s="296"/>
      <c r="T817" s="296"/>
      <c r="U817" s="296"/>
      <c r="V817" s="296"/>
      <c r="W817" s="296"/>
      <c r="X817" s="296"/>
      <c r="Y817" s="296"/>
      <c r="Z817" s="296"/>
    </row>
    <row r="818" spans="1:26" ht="15.75" customHeight="1" x14ac:dyDescent="0.25">
      <c r="A818" s="296"/>
      <c r="B818" s="296"/>
      <c r="C818" s="296"/>
      <c r="D818" s="296"/>
      <c r="E818" s="296"/>
      <c r="F818" s="296"/>
      <c r="G818" s="296"/>
      <c r="H818" s="687"/>
      <c r="I818" s="296"/>
      <c r="J818" s="296"/>
      <c r="K818" s="296"/>
      <c r="L818" s="296"/>
      <c r="M818" s="296"/>
      <c r="N818" s="296"/>
      <c r="O818" s="296"/>
      <c r="P818" s="296"/>
      <c r="Q818" s="296"/>
      <c r="R818" s="296"/>
      <c r="S818" s="296"/>
      <c r="T818" s="296"/>
      <c r="U818" s="296"/>
      <c r="V818" s="296"/>
      <c r="W818" s="296"/>
      <c r="X818" s="296"/>
      <c r="Y818" s="296"/>
      <c r="Z818" s="296"/>
    </row>
    <row r="819" spans="1:26" ht="15.75" customHeight="1" x14ac:dyDescent="0.25">
      <c r="A819" s="296"/>
      <c r="B819" s="296"/>
      <c r="C819" s="296"/>
      <c r="D819" s="296"/>
      <c r="E819" s="296"/>
      <c r="F819" s="296"/>
      <c r="G819" s="296"/>
      <c r="H819" s="687"/>
      <c r="I819" s="296"/>
      <c r="J819" s="296"/>
      <c r="K819" s="296"/>
      <c r="L819" s="296"/>
      <c r="M819" s="296"/>
      <c r="N819" s="296"/>
      <c r="O819" s="296"/>
      <c r="P819" s="296"/>
      <c r="Q819" s="296"/>
      <c r="R819" s="296"/>
      <c r="S819" s="296"/>
      <c r="T819" s="296"/>
      <c r="U819" s="296"/>
      <c r="V819" s="296"/>
      <c r="W819" s="296"/>
      <c r="X819" s="296"/>
      <c r="Y819" s="296"/>
      <c r="Z819" s="296"/>
    </row>
    <row r="820" spans="1:26" ht="15.75" customHeight="1" x14ac:dyDescent="0.25">
      <c r="A820" s="296"/>
      <c r="B820" s="296"/>
      <c r="C820" s="296"/>
      <c r="D820" s="296"/>
      <c r="E820" s="296"/>
      <c r="F820" s="296"/>
      <c r="G820" s="296"/>
      <c r="H820" s="687"/>
      <c r="I820" s="296"/>
      <c r="J820" s="296"/>
      <c r="K820" s="296"/>
      <c r="L820" s="296"/>
      <c r="M820" s="296"/>
      <c r="N820" s="296"/>
      <c r="O820" s="296"/>
      <c r="P820" s="296"/>
      <c r="Q820" s="296"/>
      <c r="R820" s="296"/>
      <c r="S820" s="296"/>
      <c r="T820" s="296"/>
      <c r="U820" s="296"/>
      <c r="V820" s="296"/>
      <c r="W820" s="296"/>
      <c r="X820" s="296"/>
      <c r="Y820" s="296"/>
      <c r="Z820" s="296"/>
    </row>
    <row r="821" spans="1:26" ht="15.75" customHeight="1" x14ac:dyDescent="0.25">
      <c r="A821" s="296"/>
      <c r="B821" s="296"/>
      <c r="C821" s="296"/>
      <c r="D821" s="296"/>
      <c r="E821" s="296"/>
      <c r="F821" s="296"/>
      <c r="G821" s="296"/>
      <c r="H821" s="687"/>
      <c r="I821" s="296"/>
      <c r="J821" s="296"/>
      <c r="K821" s="296"/>
      <c r="L821" s="296"/>
      <c r="M821" s="296"/>
      <c r="N821" s="296"/>
      <c r="O821" s="296"/>
      <c r="P821" s="296"/>
      <c r="Q821" s="296"/>
      <c r="R821" s="296"/>
      <c r="S821" s="296"/>
      <c r="T821" s="296"/>
      <c r="U821" s="296"/>
      <c r="V821" s="296"/>
      <c r="W821" s="296"/>
      <c r="X821" s="296"/>
      <c r="Y821" s="296"/>
      <c r="Z821" s="296"/>
    </row>
    <row r="822" spans="1:26" ht="15.75" customHeight="1" x14ac:dyDescent="0.25">
      <c r="A822" s="296"/>
      <c r="B822" s="296"/>
      <c r="C822" s="296"/>
      <c r="D822" s="296"/>
      <c r="E822" s="296"/>
      <c r="F822" s="296"/>
      <c r="G822" s="296"/>
      <c r="H822" s="687"/>
      <c r="I822" s="296"/>
      <c r="J822" s="296"/>
      <c r="K822" s="296"/>
      <c r="L822" s="296"/>
      <c r="M822" s="296"/>
      <c r="N822" s="296"/>
      <c r="O822" s="296"/>
      <c r="P822" s="296"/>
      <c r="Q822" s="296"/>
      <c r="R822" s="296"/>
      <c r="S822" s="296"/>
      <c r="T822" s="296"/>
      <c r="U822" s="296"/>
      <c r="V822" s="296"/>
      <c r="W822" s="296"/>
      <c r="X822" s="296"/>
      <c r="Y822" s="296"/>
      <c r="Z822" s="296"/>
    </row>
    <row r="823" spans="1:26" ht="15.75" customHeight="1" x14ac:dyDescent="0.25">
      <c r="A823" s="296"/>
      <c r="B823" s="296"/>
      <c r="C823" s="296"/>
      <c r="D823" s="296"/>
      <c r="E823" s="296"/>
      <c r="F823" s="296"/>
      <c r="G823" s="296"/>
      <c r="H823" s="687"/>
      <c r="I823" s="296"/>
      <c r="J823" s="296"/>
      <c r="K823" s="296"/>
      <c r="L823" s="296"/>
      <c r="M823" s="296"/>
      <c r="N823" s="296"/>
      <c r="O823" s="296"/>
      <c r="P823" s="296"/>
      <c r="Q823" s="296"/>
      <c r="R823" s="296"/>
      <c r="S823" s="296"/>
      <c r="T823" s="296"/>
      <c r="U823" s="296"/>
      <c r="V823" s="296"/>
      <c r="W823" s="296"/>
      <c r="X823" s="296"/>
      <c r="Y823" s="296"/>
      <c r="Z823" s="296"/>
    </row>
    <row r="824" spans="1:26" ht="15.75" customHeight="1" x14ac:dyDescent="0.25">
      <c r="A824" s="296"/>
      <c r="B824" s="296"/>
      <c r="C824" s="296"/>
      <c r="D824" s="296"/>
      <c r="E824" s="296"/>
      <c r="F824" s="296"/>
      <c r="G824" s="296"/>
      <c r="H824" s="687"/>
      <c r="I824" s="296"/>
      <c r="J824" s="296"/>
      <c r="K824" s="296"/>
      <c r="L824" s="296"/>
      <c r="M824" s="296"/>
      <c r="N824" s="296"/>
      <c r="O824" s="296"/>
      <c r="P824" s="296"/>
      <c r="Q824" s="296"/>
      <c r="R824" s="296"/>
      <c r="S824" s="296"/>
      <c r="T824" s="296"/>
      <c r="U824" s="296"/>
      <c r="V824" s="296"/>
      <c r="W824" s="296"/>
      <c r="X824" s="296"/>
      <c r="Y824" s="296"/>
      <c r="Z824" s="296"/>
    </row>
    <row r="825" spans="1:26" ht="15.75" customHeight="1" x14ac:dyDescent="0.25">
      <c r="A825" s="296"/>
      <c r="B825" s="296"/>
      <c r="C825" s="296"/>
      <c r="D825" s="296"/>
      <c r="E825" s="296"/>
      <c r="F825" s="296"/>
      <c r="G825" s="296"/>
      <c r="H825" s="687"/>
      <c r="I825" s="296"/>
      <c r="J825" s="296"/>
      <c r="K825" s="296"/>
      <c r="L825" s="296"/>
      <c r="M825" s="296"/>
      <c r="N825" s="296"/>
      <c r="O825" s="296"/>
      <c r="P825" s="296"/>
      <c r="Q825" s="296"/>
      <c r="R825" s="296"/>
      <c r="S825" s="296"/>
      <c r="T825" s="296"/>
      <c r="U825" s="296"/>
      <c r="V825" s="296"/>
      <c r="W825" s="296"/>
      <c r="X825" s="296"/>
      <c r="Y825" s="296"/>
      <c r="Z825" s="296"/>
    </row>
    <row r="826" spans="1:26" ht="15.75" customHeight="1" x14ac:dyDescent="0.25">
      <c r="A826" s="296"/>
      <c r="B826" s="296"/>
      <c r="C826" s="296"/>
      <c r="D826" s="296"/>
      <c r="E826" s="296"/>
      <c r="F826" s="296"/>
      <c r="G826" s="296"/>
      <c r="H826" s="687"/>
      <c r="I826" s="296"/>
      <c r="J826" s="296"/>
      <c r="K826" s="296"/>
      <c r="L826" s="296"/>
      <c r="M826" s="296"/>
      <c r="N826" s="296"/>
      <c r="O826" s="296"/>
      <c r="P826" s="296"/>
      <c r="Q826" s="296"/>
      <c r="R826" s="296"/>
      <c r="S826" s="296"/>
      <c r="T826" s="296"/>
      <c r="U826" s="296"/>
      <c r="V826" s="296"/>
      <c r="W826" s="296"/>
      <c r="X826" s="296"/>
      <c r="Y826" s="296"/>
      <c r="Z826" s="296"/>
    </row>
    <row r="827" spans="1:26" ht="15.75" customHeight="1" x14ac:dyDescent="0.25">
      <c r="A827" s="296"/>
      <c r="B827" s="296"/>
      <c r="C827" s="296"/>
      <c r="D827" s="296"/>
      <c r="E827" s="296"/>
      <c r="F827" s="296"/>
      <c r="G827" s="296"/>
      <c r="H827" s="687"/>
      <c r="I827" s="296"/>
      <c r="J827" s="296"/>
      <c r="K827" s="296"/>
      <c r="L827" s="296"/>
      <c r="M827" s="296"/>
      <c r="N827" s="296"/>
      <c r="O827" s="296"/>
      <c r="P827" s="296"/>
      <c r="Q827" s="296"/>
      <c r="R827" s="296"/>
      <c r="S827" s="296"/>
      <c r="T827" s="296"/>
      <c r="U827" s="296"/>
      <c r="V827" s="296"/>
      <c r="W827" s="296"/>
      <c r="X827" s="296"/>
      <c r="Y827" s="296"/>
      <c r="Z827" s="296"/>
    </row>
    <row r="828" spans="1:26" ht="15.75" customHeight="1" x14ac:dyDescent="0.25">
      <c r="A828" s="296"/>
      <c r="B828" s="296"/>
      <c r="C828" s="296"/>
      <c r="D828" s="296"/>
      <c r="E828" s="296"/>
      <c r="F828" s="296"/>
      <c r="G828" s="296"/>
      <c r="H828" s="687"/>
      <c r="I828" s="296"/>
      <c r="J828" s="296"/>
      <c r="K828" s="296"/>
      <c r="L828" s="296"/>
      <c r="M828" s="296"/>
      <c r="N828" s="296"/>
      <c r="O828" s="296"/>
      <c r="P828" s="296"/>
      <c r="Q828" s="296"/>
      <c r="R828" s="296"/>
      <c r="S828" s="296"/>
      <c r="T828" s="296"/>
      <c r="U828" s="296"/>
      <c r="V828" s="296"/>
      <c r="W828" s="296"/>
      <c r="X828" s="296"/>
      <c r="Y828" s="296"/>
      <c r="Z828" s="296"/>
    </row>
    <row r="829" spans="1:26" ht="15.75" customHeight="1" x14ac:dyDescent="0.25">
      <c r="A829" s="296"/>
      <c r="B829" s="296"/>
      <c r="C829" s="296"/>
      <c r="D829" s="296"/>
      <c r="E829" s="296"/>
      <c r="F829" s="296"/>
      <c r="G829" s="296"/>
      <c r="H829" s="687"/>
      <c r="I829" s="296"/>
      <c r="J829" s="296"/>
      <c r="K829" s="296"/>
      <c r="L829" s="296"/>
      <c r="M829" s="296"/>
      <c r="N829" s="296"/>
      <c r="O829" s="296"/>
      <c r="P829" s="296"/>
      <c r="Q829" s="296"/>
      <c r="R829" s="296"/>
      <c r="S829" s="296"/>
      <c r="T829" s="296"/>
      <c r="U829" s="296"/>
      <c r="V829" s="296"/>
      <c r="W829" s="296"/>
      <c r="X829" s="296"/>
      <c r="Y829" s="296"/>
      <c r="Z829" s="296"/>
    </row>
    <row r="830" spans="1:26" ht="15.75" customHeight="1" x14ac:dyDescent="0.25">
      <c r="A830" s="296"/>
      <c r="B830" s="296"/>
      <c r="C830" s="296"/>
      <c r="D830" s="296"/>
      <c r="E830" s="296"/>
      <c r="F830" s="296"/>
      <c r="G830" s="296"/>
      <c r="H830" s="687"/>
      <c r="I830" s="296"/>
      <c r="J830" s="296"/>
      <c r="K830" s="296"/>
      <c r="L830" s="296"/>
      <c r="M830" s="296"/>
      <c r="N830" s="296"/>
      <c r="O830" s="296"/>
      <c r="P830" s="296"/>
      <c r="Q830" s="296"/>
      <c r="R830" s="296"/>
      <c r="S830" s="296"/>
      <c r="T830" s="296"/>
      <c r="U830" s="296"/>
      <c r="V830" s="296"/>
      <c r="W830" s="296"/>
      <c r="X830" s="296"/>
      <c r="Y830" s="296"/>
      <c r="Z830" s="296"/>
    </row>
    <row r="831" spans="1:26" ht="15.75" customHeight="1" x14ac:dyDescent="0.25">
      <c r="A831" s="296"/>
      <c r="B831" s="296"/>
      <c r="C831" s="296"/>
      <c r="D831" s="296"/>
      <c r="E831" s="296"/>
      <c r="F831" s="296"/>
      <c r="G831" s="296"/>
      <c r="H831" s="687"/>
      <c r="I831" s="296"/>
      <c r="J831" s="296"/>
      <c r="K831" s="296"/>
      <c r="L831" s="296"/>
      <c r="M831" s="296"/>
      <c r="N831" s="296"/>
      <c r="O831" s="296"/>
      <c r="P831" s="296"/>
      <c r="Q831" s="296"/>
      <c r="R831" s="296"/>
      <c r="S831" s="296"/>
      <c r="T831" s="296"/>
      <c r="U831" s="296"/>
      <c r="V831" s="296"/>
      <c r="W831" s="296"/>
      <c r="X831" s="296"/>
      <c r="Y831" s="296"/>
      <c r="Z831" s="296"/>
    </row>
    <row r="832" spans="1:26" ht="15.75" customHeight="1" x14ac:dyDescent="0.25">
      <c r="A832" s="296"/>
      <c r="B832" s="296"/>
      <c r="C832" s="296"/>
      <c r="D832" s="296"/>
      <c r="E832" s="296"/>
      <c r="F832" s="296"/>
      <c r="G832" s="296"/>
      <c r="H832" s="687"/>
      <c r="I832" s="296"/>
      <c r="J832" s="296"/>
      <c r="K832" s="296"/>
      <c r="L832" s="296"/>
      <c r="M832" s="296"/>
      <c r="N832" s="296"/>
      <c r="O832" s="296"/>
      <c r="P832" s="296"/>
      <c r="Q832" s="296"/>
      <c r="R832" s="296"/>
      <c r="S832" s="296"/>
      <c r="T832" s="296"/>
      <c r="U832" s="296"/>
      <c r="V832" s="296"/>
      <c r="W832" s="296"/>
      <c r="X832" s="296"/>
      <c r="Y832" s="296"/>
      <c r="Z832" s="296"/>
    </row>
    <row r="833" spans="1:26" ht="15.75" customHeight="1" x14ac:dyDescent="0.25">
      <c r="A833" s="296"/>
      <c r="B833" s="296"/>
      <c r="C833" s="296"/>
      <c r="D833" s="296"/>
      <c r="E833" s="296"/>
      <c r="F833" s="296"/>
      <c r="G833" s="296"/>
      <c r="H833" s="687"/>
      <c r="I833" s="296"/>
      <c r="J833" s="296"/>
      <c r="K833" s="296"/>
      <c r="L833" s="296"/>
      <c r="M833" s="296"/>
      <c r="N833" s="296"/>
      <c r="O833" s="296"/>
      <c r="P833" s="296"/>
      <c r="Q833" s="296"/>
      <c r="R833" s="296"/>
      <c r="S833" s="296"/>
      <c r="T833" s="296"/>
      <c r="U833" s="296"/>
      <c r="V833" s="296"/>
      <c r="W833" s="296"/>
      <c r="X833" s="296"/>
      <c r="Y833" s="296"/>
      <c r="Z833" s="296"/>
    </row>
    <row r="834" spans="1:26" ht="15.75" customHeight="1" x14ac:dyDescent="0.25">
      <c r="A834" s="296"/>
      <c r="B834" s="296"/>
      <c r="C834" s="296"/>
      <c r="D834" s="296"/>
      <c r="E834" s="296"/>
      <c r="F834" s="296"/>
      <c r="G834" s="296"/>
      <c r="H834" s="687"/>
      <c r="I834" s="296"/>
      <c r="J834" s="296"/>
      <c r="K834" s="296"/>
      <c r="L834" s="296"/>
      <c r="M834" s="296"/>
      <c r="N834" s="296"/>
      <c r="O834" s="296"/>
      <c r="P834" s="296"/>
      <c r="Q834" s="296"/>
      <c r="R834" s="296"/>
      <c r="S834" s="296"/>
      <c r="T834" s="296"/>
      <c r="U834" s="296"/>
      <c r="V834" s="296"/>
      <c r="W834" s="296"/>
      <c r="X834" s="296"/>
      <c r="Y834" s="296"/>
      <c r="Z834" s="296"/>
    </row>
    <row r="835" spans="1:26" ht="15.75" customHeight="1" x14ac:dyDescent="0.25">
      <c r="A835" s="296"/>
      <c r="B835" s="296"/>
      <c r="C835" s="296"/>
      <c r="D835" s="296"/>
      <c r="E835" s="296"/>
      <c r="F835" s="296"/>
      <c r="G835" s="296"/>
      <c r="H835" s="687"/>
      <c r="I835" s="296"/>
      <c r="J835" s="296"/>
      <c r="K835" s="296"/>
      <c r="L835" s="296"/>
      <c r="M835" s="296"/>
      <c r="N835" s="296"/>
      <c r="O835" s="296"/>
      <c r="P835" s="296"/>
      <c r="Q835" s="296"/>
      <c r="R835" s="296"/>
      <c r="S835" s="296"/>
      <c r="T835" s="296"/>
      <c r="U835" s="296"/>
      <c r="V835" s="296"/>
      <c r="W835" s="296"/>
      <c r="X835" s="296"/>
      <c r="Y835" s="296"/>
      <c r="Z835" s="296"/>
    </row>
    <row r="836" spans="1:26" ht="15.75" customHeight="1" x14ac:dyDescent="0.25">
      <c r="A836" s="296"/>
      <c r="B836" s="296"/>
      <c r="C836" s="296"/>
      <c r="D836" s="296"/>
      <c r="E836" s="296"/>
      <c r="F836" s="296"/>
      <c r="G836" s="296"/>
      <c r="H836" s="687"/>
      <c r="I836" s="296"/>
      <c r="J836" s="296"/>
      <c r="K836" s="296"/>
      <c r="L836" s="296"/>
      <c r="M836" s="296"/>
      <c r="N836" s="296"/>
      <c r="O836" s="296"/>
      <c r="P836" s="296"/>
      <c r="Q836" s="296"/>
      <c r="R836" s="296"/>
      <c r="S836" s="296"/>
      <c r="T836" s="296"/>
      <c r="U836" s="296"/>
      <c r="V836" s="296"/>
      <c r="W836" s="296"/>
      <c r="X836" s="296"/>
      <c r="Y836" s="296"/>
      <c r="Z836" s="296"/>
    </row>
    <row r="837" spans="1:26" ht="15.75" customHeight="1" x14ac:dyDescent="0.25">
      <c r="A837" s="296"/>
      <c r="B837" s="296"/>
      <c r="C837" s="296"/>
      <c r="D837" s="296"/>
      <c r="E837" s="296"/>
      <c r="F837" s="296"/>
      <c r="G837" s="296"/>
      <c r="H837" s="687"/>
      <c r="I837" s="296"/>
      <c r="J837" s="296"/>
      <c r="K837" s="296"/>
      <c r="L837" s="296"/>
      <c r="M837" s="296"/>
      <c r="N837" s="296"/>
      <c r="O837" s="296"/>
      <c r="P837" s="296"/>
      <c r="Q837" s="296"/>
      <c r="R837" s="296"/>
      <c r="S837" s="296"/>
      <c r="T837" s="296"/>
      <c r="U837" s="296"/>
      <c r="V837" s="296"/>
      <c r="W837" s="296"/>
      <c r="X837" s="296"/>
      <c r="Y837" s="296"/>
      <c r="Z837" s="296"/>
    </row>
    <row r="838" spans="1:26" ht="15.75" customHeight="1" x14ac:dyDescent="0.25">
      <c r="A838" s="296"/>
      <c r="B838" s="296"/>
      <c r="C838" s="296"/>
      <c r="D838" s="296"/>
      <c r="E838" s="296"/>
      <c r="F838" s="296"/>
      <c r="G838" s="296"/>
      <c r="H838" s="687"/>
      <c r="I838" s="296"/>
      <c r="J838" s="296"/>
      <c r="K838" s="296"/>
      <c r="L838" s="296"/>
      <c r="M838" s="296"/>
      <c r="N838" s="296"/>
      <c r="O838" s="296"/>
      <c r="P838" s="296"/>
      <c r="Q838" s="296"/>
      <c r="R838" s="296"/>
      <c r="S838" s="296"/>
      <c r="T838" s="296"/>
      <c r="U838" s="296"/>
      <c r="V838" s="296"/>
      <c r="W838" s="296"/>
      <c r="X838" s="296"/>
      <c r="Y838" s="296"/>
      <c r="Z838" s="296"/>
    </row>
    <row r="839" spans="1:26" ht="15.75" customHeight="1" x14ac:dyDescent="0.25">
      <c r="A839" s="296"/>
      <c r="B839" s="296"/>
      <c r="C839" s="296"/>
      <c r="D839" s="296"/>
      <c r="E839" s="296"/>
      <c r="F839" s="296"/>
      <c r="G839" s="296"/>
      <c r="H839" s="687"/>
      <c r="I839" s="296"/>
      <c r="J839" s="296"/>
      <c r="K839" s="296"/>
      <c r="L839" s="296"/>
      <c r="M839" s="296"/>
      <c r="N839" s="296"/>
      <c r="O839" s="296"/>
      <c r="P839" s="296"/>
      <c r="Q839" s="296"/>
      <c r="R839" s="296"/>
      <c r="S839" s="296"/>
      <c r="T839" s="296"/>
      <c r="U839" s="296"/>
      <c r="V839" s="296"/>
      <c r="W839" s="296"/>
      <c r="X839" s="296"/>
      <c r="Y839" s="296"/>
      <c r="Z839" s="296"/>
    </row>
    <row r="840" spans="1:26" ht="15.75" customHeight="1" x14ac:dyDescent="0.25">
      <c r="A840" s="296"/>
      <c r="B840" s="296"/>
      <c r="C840" s="296"/>
      <c r="D840" s="296"/>
      <c r="E840" s="296"/>
      <c r="F840" s="296"/>
      <c r="G840" s="296"/>
      <c r="H840" s="687"/>
      <c r="I840" s="296"/>
      <c r="J840" s="296"/>
      <c r="K840" s="296"/>
      <c r="L840" s="296"/>
      <c r="M840" s="296"/>
      <c r="N840" s="296"/>
      <c r="O840" s="296"/>
      <c r="P840" s="296"/>
      <c r="Q840" s="296"/>
      <c r="R840" s="296"/>
      <c r="S840" s="296"/>
      <c r="T840" s="296"/>
      <c r="U840" s="296"/>
      <c r="V840" s="296"/>
      <c r="W840" s="296"/>
      <c r="X840" s="296"/>
      <c r="Y840" s="296"/>
      <c r="Z840" s="296"/>
    </row>
    <row r="841" spans="1:26" ht="15.75" customHeight="1" x14ac:dyDescent="0.25">
      <c r="A841" s="296"/>
      <c r="B841" s="296"/>
      <c r="C841" s="296"/>
      <c r="D841" s="296"/>
      <c r="E841" s="296"/>
      <c r="F841" s="296"/>
      <c r="G841" s="296"/>
      <c r="H841" s="687"/>
      <c r="I841" s="296"/>
      <c r="J841" s="296"/>
      <c r="K841" s="296"/>
      <c r="L841" s="296"/>
      <c r="M841" s="296"/>
      <c r="N841" s="296"/>
      <c r="O841" s="296"/>
      <c r="P841" s="296"/>
      <c r="Q841" s="296"/>
      <c r="R841" s="296"/>
      <c r="S841" s="296"/>
      <c r="T841" s="296"/>
      <c r="U841" s="296"/>
      <c r="V841" s="296"/>
      <c r="W841" s="296"/>
      <c r="X841" s="296"/>
      <c r="Y841" s="296"/>
      <c r="Z841" s="296"/>
    </row>
    <row r="842" spans="1:26" ht="15.75" customHeight="1" x14ac:dyDescent="0.25">
      <c r="A842" s="296"/>
      <c r="B842" s="296"/>
      <c r="C842" s="296"/>
      <c r="D842" s="296"/>
      <c r="E842" s="296"/>
      <c r="F842" s="296"/>
      <c r="G842" s="296"/>
      <c r="H842" s="687"/>
      <c r="I842" s="296"/>
      <c r="J842" s="296"/>
      <c r="K842" s="296"/>
      <c r="L842" s="296"/>
      <c r="M842" s="296"/>
      <c r="N842" s="296"/>
      <c r="O842" s="296"/>
      <c r="P842" s="296"/>
      <c r="Q842" s="296"/>
      <c r="R842" s="296"/>
      <c r="S842" s="296"/>
      <c r="T842" s="296"/>
      <c r="U842" s="296"/>
      <c r="V842" s="296"/>
      <c r="W842" s="296"/>
      <c r="X842" s="296"/>
      <c r="Y842" s="296"/>
      <c r="Z842" s="296"/>
    </row>
    <row r="843" spans="1:26" ht="15.75" customHeight="1" x14ac:dyDescent="0.25">
      <c r="A843" s="296"/>
      <c r="B843" s="296"/>
      <c r="C843" s="296"/>
      <c r="D843" s="296"/>
      <c r="E843" s="296"/>
      <c r="F843" s="296"/>
      <c r="G843" s="296"/>
      <c r="H843" s="687"/>
      <c r="I843" s="296"/>
      <c r="J843" s="296"/>
      <c r="K843" s="296"/>
      <c r="L843" s="296"/>
      <c r="M843" s="296"/>
      <c r="N843" s="296"/>
      <c r="O843" s="296"/>
      <c r="P843" s="296"/>
      <c r="Q843" s="296"/>
      <c r="R843" s="296"/>
      <c r="S843" s="296"/>
      <c r="T843" s="296"/>
      <c r="U843" s="296"/>
      <c r="V843" s="296"/>
      <c r="W843" s="296"/>
      <c r="X843" s="296"/>
      <c r="Y843" s="296"/>
      <c r="Z843" s="296"/>
    </row>
    <row r="844" spans="1:26" ht="15.75" customHeight="1" x14ac:dyDescent="0.25">
      <c r="A844" s="296"/>
      <c r="B844" s="296"/>
      <c r="C844" s="296"/>
      <c r="D844" s="296"/>
      <c r="E844" s="296"/>
      <c r="F844" s="296"/>
      <c r="G844" s="296"/>
      <c r="H844" s="687"/>
      <c r="I844" s="296"/>
      <c r="J844" s="296"/>
      <c r="K844" s="296"/>
      <c r="L844" s="296"/>
      <c r="M844" s="296"/>
      <c r="N844" s="296"/>
      <c r="O844" s="296"/>
      <c r="P844" s="296"/>
      <c r="Q844" s="296"/>
      <c r="R844" s="296"/>
      <c r="S844" s="296"/>
      <c r="T844" s="296"/>
      <c r="U844" s="296"/>
      <c r="V844" s="296"/>
      <c r="W844" s="296"/>
      <c r="X844" s="296"/>
      <c r="Y844" s="296"/>
      <c r="Z844" s="296"/>
    </row>
    <row r="845" spans="1:26" ht="15.75" customHeight="1" x14ac:dyDescent="0.25">
      <c r="A845" s="296"/>
      <c r="B845" s="296"/>
      <c r="C845" s="296"/>
      <c r="D845" s="296"/>
      <c r="E845" s="296"/>
      <c r="F845" s="296"/>
      <c r="G845" s="296"/>
      <c r="H845" s="687"/>
      <c r="I845" s="296"/>
      <c r="J845" s="296"/>
      <c r="K845" s="296"/>
      <c r="L845" s="296"/>
      <c r="M845" s="296"/>
      <c r="N845" s="296"/>
      <c r="O845" s="296"/>
      <c r="P845" s="296"/>
      <c r="Q845" s="296"/>
      <c r="R845" s="296"/>
      <c r="S845" s="296"/>
      <c r="T845" s="296"/>
      <c r="U845" s="296"/>
      <c r="V845" s="296"/>
      <c r="W845" s="296"/>
      <c r="X845" s="296"/>
      <c r="Y845" s="296"/>
      <c r="Z845" s="296"/>
    </row>
    <row r="846" spans="1:26" ht="15.75" customHeight="1" x14ac:dyDescent="0.25">
      <c r="A846" s="296"/>
      <c r="B846" s="296"/>
      <c r="C846" s="296"/>
      <c r="D846" s="296"/>
      <c r="E846" s="296"/>
      <c r="F846" s="296"/>
      <c r="G846" s="296"/>
      <c r="H846" s="687"/>
      <c r="I846" s="296"/>
      <c r="J846" s="296"/>
      <c r="K846" s="296"/>
      <c r="L846" s="296"/>
      <c r="M846" s="296"/>
      <c r="N846" s="296"/>
      <c r="O846" s="296"/>
      <c r="P846" s="296"/>
      <c r="Q846" s="296"/>
      <c r="R846" s="296"/>
      <c r="S846" s="296"/>
      <c r="T846" s="296"/>
      <c r="U846" s="296"/>
      <c r="V846" s="296"/>
      <c r="W846" s="296"/>
      <c r="X846" s="296"/>
      <c r="Y846" s="296"/>
      <c r="Z846" s="296"/>
    </row>
    <row r="847" spans="1:26" ht="15.75" customHeight="1" x14ac:dyDescent="0.25">
      <c r="A847" s="296"/>
      <c r="B847" s="296"/>
      <c r="C847" s="296"/>
      <c r="D847" s="296"/>
      <c r="E847" s="296"/>
      <c r="F847" s="296"/>
      <c r="G847" s="296"/>
      <c r="H847" s="687"/>
      <c r="I847" s="296"/>
      <c r="J847" s="296"/>
      <c r="K847" s="296"/>
      <c r="L847" s="296"/>
      <c r="M847" s="296"/>
      <c r="N847" s="296"/>
      <c r="O847" s="296"/>
      <c r="P847" s="296"/>
      <c r="Q847" s="296"/>
      <c r="R847" s="296"/>
      <c r="S847" s="296"/>
      <c r="T847" s="296"/>
      <c r="U847" s="296"/>
      <c r="V847" s="296"/>
      <c r="W847" s="296"/>
      <c r="X847" s="296"/>
      <c r="Y847" s="296"/>
      <c r="Z847" s="296"/>
    </row>
    <row r="848" spans="1:26" ht="15.75" customHeight="1" x14ac:dyDescent="0.25">
      <c r="A848" s="296"/>
      <c r="B848" s="296"/>
      <c r="C848" s="296"/>
      <c r="D848" s="296"/>
      <c r="E848" s="296"/>
      <c r="F848" s="296"/>
      <c r="G848" s="296"/>
      <c r="H848" s="687"/>
      <c r="I848" s="296"/>
      <c r="J848" s="296"/>
      <c r="K848" s="296"/>
      <c r="L848" s="296"/>
      <c r="M848" s="296"/>
      <c r="N848" s="296"/>
      <c r="O848" s="296"/>
      <c r="P848" s="296"/>
      <c r="Q848" s="296"/>
      <c r="R848" s="296"/>
      <c r="S848" s="296"/>
      <c r="T848" s="296"/>
      <c r="U848" s="296"/>
      <c r="V848" s="296"/>
      <c r="W848" s="296"/>
      <c r="X848" s="296"/>
      <c r="Y848" s="296"/>
      <c r="Z848" s="296"/>
    </row>
    <row r="849" spans="1:26" ht="15.75" customHeight="1" x14ac:dyDescent="0.25">
      <c r="A849" s="296"/>
      <c r="B849" s="296"/>
      <c r="C849" s="296"/>
      <c r="D849" s="296"/>
      <c r="E849" s="296"/>
      <c r="F849" s="296"/>
      <c r="G849" s="296"/>
      <c r="H849" s="687"/>
      <c r="I849" s="296"/>
      <c r="J849" s="296"/>
      <c r="K849" s="296"/>
      <c r="L849" s="296"/>
      <c r="M849" s="296"/>
      <c r="N849" s="296"/>
      <c r="O849" s="296"/>
      <c r="P849" s="296"/>
      <c r="Q849" s="296"/>
      <c r="R849" s="296"/>
      <c r="S849" s="296"/>
      <c r="T849" s="296"/>
      <c r="U849" s="296"/>
      <c r="V849" s="296"/>
      <c r="W849" s="296"/>
      <c r="X849" s="296"/>
      <c r="Y849" s="296"/>
      <c r="Z849" s="296"/>
    </row>
    <row r="850" spans="1:26" ht="15.75" customHeight="1" x14ac:dyDescent="0.25">
      <c r="A850" s="296"/>
      <c r="B850" s="296"/>
      <c r="C850" s="296"/>
      <c r="D850" s="296"/>
      <c r="E850" s="296"/>
      <c r="F850" s="296"/>
      <c r="G850" s="296"/>
      <c r="H850" s="687"/>
      <c r="I850" s="296"/>
      <c r="J850" s="296"/>
      <c r="K850" s="296"/>
      <c r="L850" s="296"/>
      <c r="M850" s="296"/>
      <c r="N850" s="296"/>
      <c r="O850" s="296"/>
      <c r="P850" s="296"/>
      <c r="Q850" s="296"/>
      <c r="R850" s="296"/>
      <c r="S850" s="296"/>
      <c r="T850" s="296"/>
      <c r="U850" s="296"/>
      <c r="V850" s="296"/>
      <c r="W850" s="296"/>
      <c r="X850" s="296"/>
      <c r="Y850" s="296"/>
      <c r="Z850" s="296"/>
    </row>
    <row r="851" spans="1:26" ht="15.75" customHeight="1" x14ac:dyDescent="0.25">
      <c r="A851" s="296"/>
      <c r="B851" s="296"/>
      <c r="C851" s="296"/>
      <c r="D851" s="296"/>
      <c r="E851" s="296"/>
      <c r="F851" s="296"/>
      <c r="G851" s="296"/>
      <c r="H851" s="687"/>
      <c r="I851" s="296"/>
      <c r="J851" s="296"/>
      <c r="K851" s="296"/>
      <c r="L851" s="296"/>
      <c r="M851" s="296"/>
      <c r="N851" s="296"/>
      <c r="O851" s="296"/>
      <c r="P851" s="296"/>
      <c r="Q851" s="296"/>
      <c r="R851" s="296"/>
      <c r="S851" s="296"/>
      <c r="T851" s="296"/>
      <c r="U851" s="296"/>
      <c r="V851" s="296"/>
      <c r="W851" s="296"/>
      <c r="X851" s="296"/>
      <c r="Y851" s="296"/>
      <c r="Z851" s="296"/>
    </row>
    <row r="852" spans="1:26" ht="15.75" customHeight="1" x14ac:dyDescent="0.25">
      <c r="A852" s="296"/>
      <c r="B852" s="296"/>
      <c r="C852" s="296"/>
      <c r="D852" s="296"/>
      <c r="E852" s="296"/>
      <c r="F852" s="296"/>
      <c r="G852" s="296"/>
      <c r="H852" s="687"/>
      <c r="I852" s="296"/>
      <c r="J852" s="296"/>
      <c r="K852" s="296"/>
      <c r="L852" s="296"/>
      <c r="M852" s="296"/>
      <c r="N852" s="296"/>
      <c r="O852" s="296"/>
      <c r="P852" s="296"/>
      <c r="Q852" s="296"/>
      <c r="R852" s="296"/>
      <c r="S852" s="296"/>
      <c r="T852" s="296"/>
      <c r="U852" s="296"/>
      <c r="V852" s="296"/>
      <c r="W852" s="296"/>
      <c r="X852" s="296"/>
      <c r="Y852" s="296"/>
      <c r="Z852" s="296"/>
    </row>
    <row r="853" spans="1:26" ht="15.75" customHeight="1" x14ac:dyDescent="0.25">
      <c r="A853" s="296"/>
      <c r="B853" s="296"/>
      <c r="C853" s="296"/>
      <c r="D853" s="296"/>
      <c r="E853" s="296"/>
      <c r="F853" s="296"/>
      <c r="G853" s="296"/>
      <c r="H853" s="687"/>
      <c r="I853" s="296"/>
      <c r="J853" s="296"/>
      <c r="K853" s="296"/>
      <c r="L853" s="296"/>
      <c r="M853" s="296"/>
      <c r="N853" s="296"/>
      <c r="O853" s="296"/>
      <c r="P853" s="296"/>
      <c r="Q853" s="296"/>
      <c r="R853" s="296"/>
      <c r="S853" s="296"/>
      <c r="T853" s="296"/>
      <c r="U853" s="296"/>
      <c r="V853" s="296"/>
      <c r="W853" s="296"/>
      <c r="X853" s="296"/>
      <c r="Y853" s="296"/>
      <c r="Z853" s="296"/>
    </row>
    <row r="854" spans="1:26" ht="15.75" customHeight="1" x14ac:dyDescent="0.25">
      <c r="A854" s="296"/>
      <c r="B854" s="296"/>
      <c r="C854" s="296"/>
      <c r="D854" s="296"/>
      <c r="E854" s="296"/>
      <c r="F854" s="296"/>
      <c r="G854" s="296"/>
      <c r="H854" s="687"/>
      <c r="I854" s="296"/>
      <c r="J854" s="296"/>
      <c r="K854" s="296"/>
      <c r="L854" s="296"/>
      <c r="M854" s="296"/>
      <c r="N854" s="296"/>
      <c r="O854" s="296"/>
      <c r="P854" s="296"/>
      <c r="Q854" s="296"/>
      <c r="R854" s="296"/>
      <c r="S854" s="296"/>
      <c r="T854" s="296"/>
      <c r="U854" s="296"/>
      <c r="V854" s="296"/>
      <c r="W854" s="296"/>
      <c r="X854" s="296"/>
      <c r="Y854" s="296"/>
      <c r="Z854" s="296"/>
    </row>
    <row r="855" spans="1:26" ht="15.75" customHeight="1" x14ac:dyDescent="0.25">
      <c r="A855" s="296"/>
      <c r="B855" s="296"/>
      <c r="C855" s="296"/>
      <c r="D855" s="296"/>
      <c r="E855" s="296"/>
      <c r="F855" s="296"/>
      <c r="G855" s="296"/>
      <c r="H855" s="687"/>
      <c r="I855" s="296"/>
      <c r="J855" s="296"/>
      <c r="K855" s="296"/>
      <c r="L855" s="296"/>
      <c r="M855" s="296"/>
      <c r="N855" s="296"/>
      <c r="O855" s="296"/>
      <c r="P855" s="296"/>
      <c r="Q855" s="296"/>
      <c r="R855" s="296"/>
      <c r="S855" s="296"/>
      <c r="T855" s="296"/>
      <c r="U855" s="296"/>
      <c r="V855" s="296"/>
      <c r="W855" s="296"/>
      <c r="X855" s="296"/>
      <c r="Y855" s="296"/>
      <c r="Z855" s="296"/>
    </row>
    <row r="856" spans="1:26" ht="15.75" customHeight="1" x14ac:dyDescent="0.25">
      <c r="A856" s="296"/>
      <c r="B856" s="296"/>
      <c r="C856" s="296"/>
      <c r="D856" s="296"/>
      <c r="E856" s="296"/>
      <c r="F856" s="296"/>
      <c r="G856" s="296"/>
      <c r="H856" s="687"/>
      <c r="I856" s="296"/>
      <c r="J856" s="296"/>
      <c r="K856" s="296"/>
      <c r="L856" s="296"/>
      <c r="M856" s="296"/>
      <c r="N856" s="296"/>
      <c r="O856" s="296"/>
      <c r="P856" s="296"/>
      <c r="Q856" s="296"/>
      <c r="R856" s="296"/>
      <c r="S856" s="296"/>
      <c r="T856" s="296"/>
      <c r="U856" s="296"/>
      <c r="V856" s="296"/>
      <c r="W856" s="296"/>
      <c r="X856" s="296"/>
      <c r="Y856" s="296"/>
      <c r="Z856" s="296"/>
    </row>
    <row r="857" spans="1:26" ht="15.75" customHeight="1" x14ac:dyDescent="0.25">
      <c r="A857" s="296"/>
      <c r="B857" s="296"/>
      <c r="C857" s="296"/>
      <c r="D857" s="296"/>
      <c r="E857" s="296"/>
      <c r="F857" s="296"/>
      <c r="G857" s="296"/>
      <c r="H857" s="687"/>
      <c r="I857" s="296"/>
      <c r="J857" s="296"/>
      <c r="K857" s="296"/>
      <c r="L857" s="296"/>
      <c r="M857" s="296"/>
      <c r="N857" s="296"/>
      <c r="O857" s="296"/>
      <c r="P857" s="296"/>
      <c r="Q857" s="296"/>
      <c r="R857" s="296"/>
      <c r="S857" s="296"/>
      <c r="T857" s="296"/>
      <c r="U857" s="296"/>
      <c r="V857" s="296"/>
      <c r="W857" s="296"/>
      <c r="X857" s="296"/>
      <c r="Y857" s="296"/>
      <c r="Z857" s="296"/>
    </row>
    <row r="858" spans="1:26" ht="15.75" customHeight="1" x14ac:dyDescent="0.25">
      <c r="A858" s="296"/>
      <c r="B858" s="296"/>
      <c r="C858" s="296"/>
      <c r="D858" s="296"/>
      <c r="E858" s="296"/>
      <c r="F858" s="296"/>
      <c r="G858" s="296"/>
      <c r="H858" s="687"/>
      <c r="I858" s="296"/>
      <c r="J858" s="296"/>
      <c r="K858" s="296"/>
      <c r="L858" s="296"/>
      <c r="M858" s="296"/>
      <c r="N858" s="296"/>
      <c r="O858" s="296"/>
      <c r="P858" s="296"/>
      <c r="Q858" s="296"/>
      <c r="R858" s="296"/>
      <c r="S858" s="296"/>
      <c r="T858" s="296"/>
      <c r="U858" s="296"/>
      <c r="V858" s="296"/>
      <c r="W858" s="296"/>
      <c r="X858" s="296"/>
      <c r="Y858" s="296"/>
      <c r="Z858" s="296"/>
    </row>
    <row r="859" spans="1:26" ht="15.75" customHeight="1" x14ac:dyDescent="0.25">
      <c r="A859" s="296"/>
      <c r="B859" s="296"/>
      <c r="C859" s="296"/>
      <c r="D859" s="296"/>
      <c r="E859" s="296"/>
      <c r="F859" s="296"/>
      <c r="G859" s="296"/>
      <c r="H859" s="687"/>
      <c r="I859" s="296"/>
      <c r="J859" s="296"/>
      <c r="K859" s="296"/>
      <c r="L859" s="296"/>
      <c r="M859" s="296"/>
      <c r="N859" s="296"/>
      <c r="O859" s="296"/>
      <c r="P859" s="296"/>
      <c r="Q859" s="296"/>
      <c r="R859" s="296"/>
      <c r="S859" s="296"/>
      <c r="T859" s="296"/>
      <c r="U859" s="296"/>
      <c r="V859" s="296"/>
      <c r="W859" s="296"/>
      <c r="X859" s="296"/>
      <c r="Y859" s="296"/>
      <c r="Z859" s="296"/>
    </row>
    <row r="860" spans="1:26" ht="15.75" customHeight="1" x14ac:dyDescent="0.25">
      <c r="A860" s="296"/>
      <c r="B860" s="296"/>
      <c r="C860" s="296"/>
      <c r="D860" s="296"/>
      <c r="E860" s="296"/>
      <c r="F860" s="296"/>
      <c r="G860" s="296"/>
      <c r="H860" s="687"/>
      <c r="I860" s="296"/>
      <c r="J860" s="296"/>
      <c r="K860" s="296"/>
      <c r="L860" s="296"/>
      <c r="M860" s="296"/>
      <c r="N860" s="296"/>
      <c r="O860" s="296"/>
      <c r="P860" s="296"/>
      <c r="Q860" s="296"/>
      <c r="R860" s="296"/>
      <c r="S860" s="296"/>
      <c r="T860" s="296"/>
      <c r="U860" s="296"/>
      <c r="V860" s="296"/>
      <c r="W860" s="296"/>
      <c r="X860" s="296"/>
      <c r="Y860" s="296"/>
      <c r="Z860" s="296"/>
    </row>
    <row r="861" spans="1:26" ht="15.75" customHeight="1" x14ac:dyDescent="0.25">
      <c r="A861" s="296"/>
      <c r="B861" s="296"/>
      <c r="C861" s="296"/>
      <c r="D861" s="296"/>
      <c r="E861" s="296"/>
      <c r="F861" s="296"/>
      <c r="G861" s="296"/>
      <c r="H861" s="687"/>
      <c r="I861" s="296"/>
      <c r="J861" s="296"/>
      <c r="K861" s="296"/>
      <c r="L861" s="296"/>
      <c r="M861" s="296"/>
      <c r="N861" s="296"/>
      <c r="O861" s="296"/>
      <c r="P861" s="296"/>
      <c r="Q861" s="296"/>
      <c r="R861" s="296"/>
      <c r="S861" s="296"/>
      <c r="T861" s="296"/>
      <c r="U861" s="296"/>
      <c r="V861" s="296"/>
      <c r="W861" s="296"/>
      <c r="X861" s="296"/>
      <c r="Y861" s="296"/>
      <c r="Z861" s="296"/>
    </row>
    <row r="862" spans="1:26" ht="15.75" customHeight="1" x14ac:dyDescent="0.25">
      <c r="A862" s="296"/>
      <c r="B862" s="296"/>
      <c r="C862" s="296"/>
      <c r="D862" s="296"/>
      <c r="E862" s="296"/>
      <c r="F862" s="296"/>
      <c r="G862" s="296"/>
      <c r="H862" s="687"/>
      <c r="I862" s="296"/>
      <c r="J862" s="296"/>
      <c r="K862" s="296"/>
      <c r="L862" s="296"/>
      <c r="M862" s="296"/>
      <c r="N862" s="296"/>
      <c r="O862" s="296"/>
      <c r="P862" s="296"/>
      <c r="Q862" s="296"/>
      <c r="R862" s="296"/>
      <c r="S862" s="296"/>
      <c r="T862" s="296"/>
      <c r="U862" s="296"/>
      <c r="V862" s="296"/>
      <c r="W862" s="296"/>
      <c r="X862" s="296"/>
      <c r="Y862" s="296"/>
      <c r="Z862" s="296"/>
    </row>
    <row r="863" spans="1:26" ht="15.75" customHeight="1" x14ac:dyDescent="0.25">
      <c r="A863" s="296"/>
      <c r="B863" s="296"/>
      <c r="C863" s="296"/>
      <c r="D863" s="296"/>
      <c r="E863" s="296"/>
      <c r="F863" s="296"/>
      <c r="G863" s="296"/>
      <c r="H863" s="687"/>
      <c r="I863" s="296"/>
      <c r="J863" s="296"/>
      <c r="K863" s="296"/>
      <c r="L863" s="296"/>
      <c r="M863" s="296"/>
      <c r="N863" s="296"/>
      <c r="O863" s="296"/>
      <c r="P863" s="296"/>
      <c r="Q863" s="296"/>
      <c r="R863" s="296"/>
      <c r="S863" s="296"/>
      <c r="T863" s="296"/>
      <c r="U863" s="296"/>
      <c r="V863" s="296"/>
      <c r="W863" s="296"/>
      <c r="X863" s="296"/>
      <c r="Y863" s="296"/>
      <c r="Z863" s="296"/>
    </row>
    <row r="864" spans="1:26" ht="15.75" customHeight="1" x14ac:dyDescent="0.25">
      <c r="A864" s="296"/>
      <c r="B864" s="296"/>
      <c r="C864" s="296"/>
      <c r="D864" s="296"/>
      <c r="E864" s="296"/>
      <c r="F864" s="296"/>
      <c r="G864" s="296"/>
      <c r="H864" s="687"/>
      <c r="I864" s="296"/>
      <c r="J864" s="296"/>
      <c r="K864" s="296"/>
      <c r="L864" s="296"/>
      <c r="M864" s="296"/>
      <c r="N864" s="296"/>
      <c r="O864" s="296"/>
      <c r="P864" s="296"/>
      <c r="Q864" s="296"/>
      <c r="R864" s="296"/>
      <c r="S864" s="296"/>
      <c r="T864" s="296"/>
      <c r="U864" s="296"/>
      <c r="V864" s="296"/>
      <c r="W864" s="296"/>
      <c r="X864" s="296"/>
      <c r="Y864" s="296"/>
      <c r="Z864" s="296"/>
    </row>
    <row r="865" spans="1:26" ht="15.75" customHeight="1" x14ac:dyDescent="0.25">
      <c r="A865" s="296"/>
      <c r="B865" s="296"/>
      <c r="C865" s="296"/>
      <c r="D865" s="296"/>
      <c r="E865" s="296"/>
      <c r="F865" s="296"/>
      <c r="G865" s="296"/>
      <c r="H865" s="687"/>
      <c r="I865" s="296"/>
      <c r="J865" s="296"/>
      <c r="K865" s="296"/>
      <c r="L865" s="296"/>
      <c r="M865" s="296"/>
      <c r="N865" s="296"/>
      <c r="O865" s="296"/>
      <c r="P865" s="296"/>
      <c r="Q865" s="296"/>
      <c r="R865" s="296"/>
      <c r="S865" s="296"/>
      <c r="T865" s="296"/>
      <c r="U865" s="296"/>
      <c r="V865" s="296"/>
      <c r="W865" s="296"/>
      <c r="X865" s="296"/>
      <c r="Y865" s="296"/>
      <c r="Z865" s="296"/>
    </row>
    <row r="866" spans="1:26" ht="15.75" customHeight="1" x14ac:dyDescent="0.25">
      <c r="A866" s="296"/>
      <c r="B866" s="296"/>
      <c r="C866" s="296"/>
      <c r="D866" s="296"/>
      <c r="E866" s="296"/>
      <c r="F866" s="296"/>
      <c r="G866" s="296"/>
      <c r="H866" s="687"/>
      <c r="I866" s="296"/>
      <c r="J866" s="296"/>
      <c r="K866" s="296"/>
      <c r="L866" s="296"/>
      <c r="M866" s="296"/>
      <c r="N866" s="296"/>
      <c r="O866" s="296"/>
      <c r="P866" s="296"/>
      <c r="Q866" s="296"/>
      <c r="R866" s="296"/>
      <c r="S866" s="296"/>
      <c r="T866" s="296"/>
      <c r="U866" s="296"/>
      <c r="V866" s="296"/>
      <c r="W866" s="296"/>
      <c r="X866" s="296"/>
      <c r="Y866" s="296"/>
      <c r="Z866" s="296"/>
    </row>
    <row r="867" spans="1:26" ht="15.75" customHeight="1" x14ac:dyDescent="0.25">
      <c r="A867" s="296"/>
      <c r="B867" s="296"/>
      <c r="C867" s="296"/>
      <c r="D867" s="296"/>
      <c r="E867" s="296"/>
      <c r="F867" s="296"/>
      <c r="G867" s="296"/>
      <c r="H867" s="687"/>
      <c r="I867" s="296"/>
      <c r="J867" s="296"/>
      <c r="K867" s="296"/>
      <c r="L867" s="296"/>
      <c r="M867" s="296"/>
      <c r="N867" s="296"/>
      <c r="O867" s="296"/>
      <c r="P867" s="296"/>
      <c r="Q867" s="296"/>
      <c r="R867" s="296"/>
      <c r="S867" s="296"/>
      <c r="T867" s="296"/>
      <c r="U867" s="296"/>
      <c r="V867" s="296"/>
      <c r="W867" s="296"/>
      <c r="X867" s="296"/>
      <c r="Y867" s="296"/>
      <c r="Z867" s="296"/>
    </row>
    <row r="868" spans="1:26" ht="15.75" customHeight="1" x14ac:dyDescent="0.25">
      <c r="A868" s="296"/>
      <c r="B868" s="296"/>
      <c r="C868" s="296"/>
      <c r="D868" s="296"/>
      <c r="E868" s="296"/>
      <c r="F868" s="296"/>
      <c r="G868" s="296"/>
      <c r="H868" s="687"/>
      <c r="I868" s="296"/>
      <c r="J868" s="296"/>
      <c r="K868" s="296"/>
      <c r="L868" s="296"/>
      <c r="M868" s="296"/>
      <c r="N868" s="296"/>
      <c r="O868" s="296"/>
      <c r="P868" s="296"/>
      <c r="Q868" s="296"/>
      <c r="R868" s="296"/>
      <c r="S868" s="296"/>
      <c r="T868" s="296"/>
      <c r="U868" s="296"/>
      <c r="V868" s="296"/>
      <c r="W868" s="296"/>
      <c r="X868" s="296"/>
      <c r="Y868" s="296"/>
      <c r="Z868" s="296"/>
    </row>
    <row r="869" spans="1:26" ht="15.75" customHeight="1" x14ac:dyDescent="0.25">
      <c r="A869" s="296"/>
      <c r="B869" s="296"/>
      <c r="C869" s="296"/>
      <c r="D869" s="296"/>
      <c r="E869" s="296"/>
      <c r="F869" s="296"/>
      <c r="G869" s="296"/>
      <c r="H869" s="687"/>
      <c r="I869" s="296"/>
      <c r="J869" s="296"/>
      <c r="K869" s="296"/>
      <c r="L869" s="296"/>
      <c r="M869" s="296"/>
      <c r="N869" s="296"/>
      <c r="O869" s="296"/>
      <c r="P869" s="296"/>
      <c r="Q869" s="296"/>
      <c r="R869" s="296"/>
      <c r="S869" s="296"/>
      <c r="T869" s="296"/>
      <c r="U869" s="296"/>
      <c r="V869" s="296"/>
      <c r="W869" s="296"/>
      <c r="X869" s="296"/>
      <c r="Y869" s="296"/>
      <c r="Z869" s="296"/>
    </row>
    <row r="870" spans="1:26" ht="15.75" customHeight="1" x14ac:dyDescent="0.25">
      <c r="A870" s="296"/>
      <c r="B870" s="296"/>
      <c r="C870" s="296"/>
      <c r="D870" s="296"/>
      <c r="E870" s="296"/>
      <c r="F870" s="296"/>
      <c r="G870" s="296"/>
      <c r="H870" s="687"/>
      <c r="I870" s="296"/>
      <c r="J870" s="296"/>
      <c r="K870" s="296"/>
      <c r="L870" s="296"/>
      <c r="M870" s="296"/>
      <c r="N870" s="296"/>
      <c r="O870" s="296"/>
      <c r="P870" s="296"/>
      <c r="Q870" s="296"/>
      <c r="R870" s="296"/>
      <c r="S870" s="296"/>
      <c r="T870" s="296"/>
      <c r="U870" s="296"/>
      <c r="V870" s="296"/>
      <c r="W870" s="296"/>
      <c r="X870" s="296"/>
      <c r="Y870" s="296"/>
      <c r="Z870" s="296"/>
    </row>
    <row r="871" spans="1:26" ht="15.75" customHeight="1" x14ac:dyDescent="0.25">
      <c r="A871" s="296"/>
      <c r="B871" s="296"/>
      <c r="C871" s="296"/>
      <c r="D871" s="296"/>
      <c r="E871" s="296"/>
      <c r="F871" s="296"/>
      <c r="G871" s="296"/>
      <c r="H871" s="687"/>
      <c r="I871" s="296"/>
      <c r="J871" s="296"/>
      <c r="K871" s="296"/>
      <c r="L871" s="296"/>
      <c r="M871" s="296"/>
      <c r="N871" s="296"/>
      <c r="O871" s="296"/>
      <c r="P871" s="296"/>
      <c r="Q871" s="296"/>
      <c r="R871" s="296"/>
      <c r="S871" s="296"/>
      <c r="T871" s="296"/>
      <c r="U871" s="296"/>
      <c r="V871" s="296"/>
      <c r="W871" s="296"/>
      <c r="X871" s="296"/>
      <c r="Y871" s="296"/>
      <c r="Z871" s="296"/>
    </row>
    <row r="872" spans="1:26" ht="15.75" customHeight="1" x14ac:dyDescent="0.25">
      <c r="A872" s="296"/>
      <c r="B872" s="296"/>
      <c r="C872" s="296"/>
      <c r="D872" s="296"/>
      <c r="E872" s="296"/>
      <c r="F872" s="296"/>
      <c r="G872" s="296"/>
      <c r="H872" s="687"/>
      <c r="I872" s="296"/>
      <c r="J872" s="296"/>
      <c r="K872" s="296"/>
      <c r="L872" s="296"/>
      <c r="M872" s="296"/>
      <c r="N872" s="296"/>
      <c r="O872" s="296"/>
      <c r="P872" s="296"/>
      <c r="Q872" s="296"/>
      <c r="R872" s="296"/>
      <c r="S872" s="296"/>
      <c r="T872" s="296"/>
      <c r="U872" s="296"/>
      <c r="V872" s="296"/>
      <c r="W872" s="296"/>
      <c r="X872" s="296"/>
      <c r="Y872" s="296"/>
      <c r="Z872" s="296"/>
    </row>
    <row r="873" spans="1:26" ht="15.75" customHeight="1" x14ac:dyDescent="0.25">
      <c r="A873" s="296"/>
      <c r="B873" s="296"/>
      <c r="C873" s="296"/>
      <c r="D873" s="296"/>
      <c r="E873" s="296"/>
      <c r="F873" s="296"/>
      <c r="G873" s="296"/>
      <c r="H873" s="687"/>
      <c r="I873" s="296"/>
      <c r="J873" s="296"/>
      <c r="K873" s="296"/>
      <c r="L873" s="296"/>
      <c r="M873" s="296"/>
      <c r="N873" s="296"/>
      <c r="O873" s="296"/>
      <c r="P873" s="296"/>
      <c r="Q873" s="296"/>
      <c r="R873" s="296"/>
      <c r="S873" s="296"/>
      <c r="T873" s="296"/>
      <c r="U873" s="296"/>
      <c r="V873" s="296"/>
      <c r="W873" s="296"/>
      <c r="X873" s="296"/>
      <c r="Y873" s="296"/>
      <c r="Z873" s="296"/>
    </row>
    <row r="874" spans="1:26" ht="15.75" customHeight="1" x14ac:dyDescent="0.25">
      <c r="A874" s="296"/>
      <c r="B874" s="296"/>
      <c r="C874" s="296"/>
      <c r="D874" s="296"/>
      <c r="E874" s="296"/>
      <c r="F874" s="296"/>
      <c r="G874" s="296"/>
      <c r="H874" s="687"/>
      <c r="I874" s="296"/>
      <c r="J874" s="296"/>
      <c r="K874" s="296"/>
      <c r="L874" s="296"/>
      <c r="M874" s="296"/>
      <c r="N874" s="296"/>
      <c r="O874" s="296"/>
      <c r="P874" s="296"/>
      <c r="Q874" s="296"/>
      <c r="R874" s="296"/>
      <c r="S874" s="296"/>
      <c r="T874" s="296"/>
      <c r="U874" s="296"/>
      <c r="V874" s="296"/>
      <c r="W874" s="296"/>
      <c r="X874" s="296"/>
      <c r="Y874" s="296"/>
      <c r="Z874" s="296"/>
    </row>
    <row r="875" spans="1:26" ht="15.75" customHeight="1" x14ac:dyDescent="0.25">
      <c r="A875" s="296"/>
      <c r="B875" s="296"/>
      <c r="C875" s="296"/>
      <c r="D875" s="296"/>
      <c r="E875" s="296"/>
      <c r="F875" s="296"/>
      <c r="G875" s="296"/>
      <c r="H875" s="687"/>
      <c r="I875" s="296"/>
      <c r="J875" s="296"/>
      <c r="K875" s="296"/>
      <c r="L875" s="296"/>
      <c r="M875" s="296"/>
      <c r="N875" s="296"/>
      <c r="O875" s="296"/>
      <c r="P875" s="296"/>
      <c r="Q875" s="296"/>
      <c r="R875" s="296"/>
      <c r="S875" s="296"/>
      <c r="T875" s="296"/>
      <c r="U875" s="296"/>
      <c r="V875" s="296"/>
      <c r="W875" s="296"/>
      <c r="X875" s="296"/>
      <c r="Y875" s="296"/>
      <c r="Z875" s="296"/>
    </row>
    <row r="876" spans="1:26" ht="15.75" customHeight="1" x14ac:dyDescent="0.25">
      <c r="A876" s="296"/>
      <c r="B876" s="296"/>
      <c r="C876" s="296"/>
      <c r="D876" s="296"/>
      <c r="E876" s="296"/>
      <c r="F876" s="296"/>
      <c r="G876" s="296"/>
      <c r="H876" s="687"/>
      <c r="I876" s="296"/>
      <c r="J876" s="296"/>
      <c r="K876" s="296"/>
      <c r="L876" s="296"/>
      <c r="M876" s="296"/>
      <c r="N876" s="296"/>
      <c r="O876" s="296"/>
      <c r="P876" s="296"/>
      <c r="Q876" s="296"/>
      <c r="R876" s="296"/>
      <c r="S876" s="296"/>
      <c r="T876" s="296"/>
      <c r="U876" s="296"/>
      <c r="V876" s="296"/>
      <c r="W876" s="296"/>
      <c r="X876" s="296"/>
      <c r="Y876" s="296"/>
      <c r="Z876" s="296"/>
    </row>
    <row r="877" spans="1:26" ht="15.75" customHeight="1" x14ac:dyDescent="0.25">
      <c r="A877" s="296"/>
      <c r="B877" s="296"/>
      <c r="C877" s="296"/>
      <c r="D877" s="296"/>
      <c r="E877" s="296"/>
      <c r="F877" s="296"/>
      <c r="G877" s="296"/>
      <c r="H877" s="687"/>
      <c r="I877" s="296"/>
      <c r="J877" s="296"/>
      <c r="K877" s="296"/>
      <c r="L877" s="296"/>
      <c r="M877" s="296"/>
      <c r="N877" s="296"/>
      <c r="O877" s="296"/>
      <c r="P877" s="296"/>
      <c r="Q877" s="296"/>
      <c r="R877" s="296"/>
      <c r="S877" s="296"/>
      <c r="T877" s="296"/>
      <c r="U877" s="296"/>
      <c r="V877" s="296"/>
      <c r="W877" s="296"/>
      <c r="X877" s="296"/>
      <c r="Y877" s="296"/>
      <c r="Z877" s="296"/>
    </row>
    <row r="878" spans="1:26" ht="15.75" customHeight="1" x14ac:dyDescent="0.25">
      <c r="A878" s="296"/>
      <c r="B878" s="296"/>
      <c r="C878" s="296"/>
      <c r="D878" s="296"/>
      <c r="E878" s="296"/>
      <c r="F878" s="296"/>
      <c r="G878" s="296"/>
      <c r="H878" s="687"/>
      <c r="I878" s="296"/>
      <c r="J878" s="296"/>
      <c r="K878" s="296"/>
      <c r="L878" s="296"/>
      <c r="M878" s="296"/>
      <c r="N878" s="296"/>
      <c r="O878" s="296"/>
      <c r="P878" s="296"/>
      <c r="Q878" s="296"/>
      <c r="R878" s="296"/>
      <c r="S878" s="296"/>
      <c r="T878" s="296"/>
      <c r="U878" s="296"/>
      <c r="V878" s="296"/>
      <c r="W878" s="296"/>
      <c r="X878" s="296"/>
      <c r="Y878" s="296"/>
      <c r="Z878" s="296"/>
    </row>
    <row r="879" spans="1:26" ht="15.75" customHeight="1" x14ac:dyDescent="0.25">
      <c r="A879" s="296"/>
      <c r="B879" s="296"/>
      <c r="C879" s="296"/>
      <c r="D879" s="296"/>
      <c r="E879" s="296"/>
      <c r="F879" s="296"/>
      <c r="G879" s="296"/>
      <c r="H879" s="687"/>
      <c r="I879" s="296"/>
      <c r="J879" s="296"/>
      <c r="K879" s="296"/>
      <c r="L879" s="296"/>
      <c r="M879" s="296"/>
      <c r="N879" s="296"/>
      <c r="O879" s="296"/>
      <c r="P879" s="296"/>
      <c r="Q879" s="296"/>
      <c r="R879" s="296"/>
      <c r="S879" s="296"/>
      <c r="T879" s="296"/>
      <c r="U879" s="296"/>
      <c r="V879" s="296"/>
      <c r="W879" s="296"/>
      <c r="X879" s="296"/>
      <c r="Y879" s="296"/>
      <c r="Z879" s="296"/>
    </row>
    <row r="880" spans="1:26" ht="15.75" customHeight="1" x14ac:dyDescent="0.25">
      <c r="A880" s="296"/>
      <c r="B880" s="296"/>
      <c r="C880" s="296"/>
      <c r="D880" s="296"/>
      <c r="E880" s="296"/>
      <c r="F880" s="296"/>
      <c r="G880" s="296"/>
      <c r="H880" s="687"/>
      <c r="I880" s="296"/>
      <c r="J880" s="296"/>
      <c r="K880" s="296"/>
      <c r="L880" s="296"/>
      <c r="M880" s="296"/>
      <c r="N880" s="296"/>
      <c r="O880" s="296"/>
      <c r="P880" s="296"/>
      <c r="Q880" s="296"/>
      <c r="R880" s="296"/>
      <c r="S880" s="296"/>
      <c r="T880" s="296"/>
      <c r="U880" s="296"/>
      <c r="V880" s="296"/>
      <c r="W880" s="296"/>
      <c r="X880" s="296"/>
      <c r="Y880" s="296"/>
      <c r="Z880" s="296"/>
    </row>
    <row r="881" spans="1:26" ht="15.75" customHeight="1" x14ac:dyDescent="0.25">
      <c r="A881" s="296"/>
      <c r="B881" s="296"/>
      <c r="C881" s="296"/>
      <c r="D881" s="296"/>
      <c r="E881" s="296"/>
      <c r="F881" s="296"/>
      <c r="G881" s="296"/>
      <c r="H881" s="687"/>
      <c r="I881" s="296"/>
      <c r="J881" s="296"/>
      <c r="K881" s="296"/>
      <c r="L881" s="296"/>
      <c r="M881" s="296"/>
      <c r="N881" s="296"/>
      <c r="O881" s="296"/>
      <c r="P881" s="296"/>
      <c r="Q881" s="296"/>
      <c r="R881" s="296"/>
      <c r="S881" s="296"/>
      <c r="T881" s="296"/>
      <c r="U881" s="296"/>
      <c r="V881" s="296"/>
      <c r="W881" s="296"/>
      <c r="X881" s="296"/>
      <c r="Y881" s="296"/>
      <c r="Z881" s="296"/>
    </row>
    <row r="882" spans="1:26" ht="15.75" customHeight="1" x14ac:dyDescent="0.25">
      <c r="A882" s="296"/>
      <c r="B882" s="296"/>
      <c r="C882" s="296"/>
      <c r="D882" s="296"/>
      <c r="E882" s="296"/>
      <c r="F882" s="296"/>
      <c r="G882" s="296"/>
      <c r="H882" s="687"/>
      <c r="I882" s="296"/>
      <c r="J882" s="296"/>
      <c r="K882" s="296"/>
      <c r="L882" s="296"/>
      <c r="M882" s="296"/>
      <c r="N882" s="296"/>
      <c r="O882" s="296"/>
      <c r="P882" s="296"/>
      <c r="Q882" s="296"/>
      <c r="R882" s="296"/>
      <c r="S882" s="296"/>
      <c r="T882" s="296"/>
      <c r="U882" s="296"/>
      <c r="V882" s="296"/>
      <c r="W882" s="296"/>
      <c r="X882" s="296"/>
      <c r="Y882" s="296"/>
      <c r="Z882" s="296"/>
    </row>
    <row r="883" spans="1:26" ht="15.75" customHeight="1" x14ac:dyDescent="0.25">
      <c r="A883" s="296"/>
      <c r="B883" s="296"/>
      <c r="C883" s="296"/>
      <c r="D883" s="296"/>
      <c r="E883" s="296"/>
      <c r="F883" s="296"/>
      <c r="G883" s="296"/>
      <c r="H883" s="687"/>
      <c r="I883" s="296"/>
      <c r="J883" s="296"/>
      <c r="K883" s="296"/>
      <c r="L883" s="296"/>
      <c r="M883" s="296"/>
      <c r="N883" s="296"/>
      <c r="O883" s="296"/>
      <c r="P883" s="296"/>
      <c r="Q883" s="296"/>
      <c r="R883" s="296"/>
      <c r="S883" s="296"/>
      <c r="T883" s="296"/>
      <c r="U883" s="296"/>
      <c r="V883" s="296"/>
      <c r="W883" s="296"/>
      <c r="X883" s="296"/>
      <c r="Y883" s="296"/>
      <c r="Z883" s="296"/>
    </row>
    <row r="884" spans="1:26" ht="15.75" customHeight="1" x14ac:dyDescent="0.25">
      <c r="A884" s="296"/>
      <c r="B884" s="296"/>
      <c r="C884" s="296"/>
      <c r="D884" s="296"/>
      <c r="E884" s="296"/>
      <c r="F884" s="296"/>
      <c r="G884" s="296"/>
      <c r="H884" s="687"/>
      <c r="I884" s="296"/>
      <c r="J884" s="296"/>
      <c r="K884" s="296"/>
      <c r="L884" s="296"/>
      <c r="M884" s="296"/>
      <c r="N884" s="296"/>
      <c r="O884" s="296"/>
      <c r="P884" s="296"/>
      <c r="Q884" s="296"/>
      <c r="R884" s="296"/>
      <c r="S884" s="296"/>
      <c r="T884" s="296"/>
      <c r="U884" s="296"/>
      <c r="V884" s="296"/>
      <c r="W884" s="296"/>
      <c r="X884" s="296"/>
      <c r="Y884" s="296"/>
      <c r="Z884" s="296"/>
    </row>
    <row r="885" spans="1:26" ht="15.75" customHeight="1" x14ac:dyDescent="0.25">
      <c r="A885" s="296"/>
      <c r="B885" s="296"/>
      <c r="C885" s="296"/>
      <c r="D885" s="296"/>
      <c r="E885" s="296"/>
      <c r="F885" s="296"/>
      <c r="G885" s="296"/>
      <c r="H885" s="687"/>
      <c r="I885" s="296"/>
      <c r="J885" s="296"/>
      <c r="K885" s="296"/>
      <c r="L885" s="296"/>
      <c r="M885" s="296"/>
      <c r="N885" s="296"/>
      <c r="O885" s="296"/>
      <c r="P885" s="296"/>
      <c r="Q885" s="296"/>
      <c r="R885" s="296"/>
      <c r="S885" s="296"/>
      <c r="T885" s="296"/>
      <c r="U885" s="296"/>
      <c r="V885" s="296"/>
      <c r="W885" s="296"/>
      <c r="X885" s="296"/>
      <c r="Y885" s="296"/>
      <c r="Z885" s="296"/>
    </row>
    <row r="886" spans="1:26" ht="15.75" customHeight="1" x14ac:dyDescent="0.25">
      <c r="A886" s="296"/>
      <c r="B886" s="296"/>
      <c r="C886" s="296"/>
      <c r="D886" s="296"/>
      <c r="E886" s="296"/>
      <c r="F886" s="296"/>
      <c r="G886" s="296"/>
      <c r="H886" s="687"/>
      <c r="I886" s="296"/>
      <c r="J886" s="296"/>
      <c r="K886" s="296"/>
      <c r="L886" s="296"/>
      <c r="M886" s="296"/>
      <c r="N886" s="296"/>
      <c r="O886" s="296"/>
      <c r="P886" s="296"/>
      <c r="Q886" s="296"/>
      <c r="R886" s="296"/>
      <c r="S886" s="296"/>
      <c r="T886" s="296"/>
      <c r="U886" s="296"/>
      <c r="V886" s="296"/>
      <c r="W886" s="296"/>
      <c r="X886" s="296"/>
      <c r="Y886" s="296"/>
      <c r="Z886" s="296"/>
    </row>
    <row r="887" spans="1:26" ht="15.75" customHeight="1" x14ac:dyDescent="0.25">
      <c r="A887" s="296"/>
      <c r="B887" s="296"/>
      <c r="C887" s="296"/>
      <c r="D887" s="296"/>
      <c r="E887" s="296"/>
      <c r="F887" s="296"/>
      <c r="G887" s="296"/>
      <c r="H887" s="687"/>
      <c r="I887" s="296"/>
      <c r="J887" s="296"/>
      <c r="K887" s="296"/>
      <c r="L887" s="296"/>
      <c r="M887" s="296"/>
      <c r="N887" s="296"/>
      <c r="O887" s="296"/>
      <c r="P887" s="296"/>
      <c r="Q887" s="296"/>
      <c r="R887" s="296"/>
      <c r="S887" s="296"/>
      <c r="T887" s="296"/>
      <c r="U887" s="296"/>
      <c r="V887" s="296"/>
      <c r="W887" s="296"/>
      <c r="X887" s="296"/>
      <c r="Y887" s="296"/>
      <c r="Z887" s="296"/>
    </row>
    <row r="888" spans="1:26" ht="15.75" customHeight="1" x14ac:dyDescent="0.25">
      <c r="A888" s="296"/>
      <c r="B888" s="296"/>
      <c r="C888" s="296"/>
      <c r="D888" s="296"/>
      <c r="E888" s="296"/>
      <c r="F888" s="296"/>
      <c r="G888" s="296"/>
      <c r="H888" s="687"/>
      <c r="I888" s="296"/>
      <c r="J888" s="296"/>
      <c r="K888" s="296"/>
      <c r="L888" s="296"/>
      <c r="M888" s="296"/>
      <c r="N888" s="296"/>
      <c r="O888" s="296"/>
      <c r="P888" s="296"/>
      <c r="Q888" s="296"/>
      <c r="R888" s="296"/>
      <c r="S888" s="296"/>
      <c r="T888" s="296"/>
      <c r="U888" s="296"/>
      <c r="V888" s="296"/>
      <c r="W888" s="296"/>
      <c r="X888" s="296"/>
      <c r="Y888" s="296"/>
      <c r="Z888" s="296"/>
    </row>
    <row r="889" spans="1:26" ht="15.75" customHeight="1" x14ac:dyDescent="0.25">
      <c r="A889" s="296"/>
      <c r="B889" s="296"/>
      <c r="C889" s="296"/>
      <c r="D889" s="296"/>
      <c r="E889" s="296"/>
      <c r="F889" s="296"/>
      <c r="G889" s="296"/>
      <c r="H889" s="687"/>
      <c r="I889" s="296"/>
      <c r="J889" s="296"/>
      <c r="K889" s="296"/>
      <c r="L889" s="296"/>
      <c r="M889" s="296"/>
      <c r="N889" s="296"/>
      <c r="O889" s="296"/>
      <c r="P889" s="296"/>
      <c r="Q889" s="296"/>
      <c r="R889" s="296"/>
      <c r="S889" s="296"/>
      <c r="T889" s="296"/>
      <c r="U889" s="296"/>
      <c r="V889" s="296"/>
      <c r="W889" s="296"/>
      <c r="X889" s="296"/>
      <c r="Y889" s="296"/>
      <c r="Z889" s="296"/>
    </row>
    <row r="890" spans="1:26" ht="15.75" customHeight="1" x14ac:dyDescent="0.25">
      <c r="A890" s="296"/>
      <c r="B890" s="296"/>
      <c r="C890" s="296"/>
      <c r="D890" s="296"/>
      <c r="E890" s="296"/>
      <c r="F890" s="296"/>
      <c r="G890" s="296"/>
      <c r="H890" s="687"/>
      <c r="I890" s="296"/>
      <c r="J890" s="296"/>
      <c r="K890" s="296"/>
      <c r="L890" s="296"/>
      <c r="M890" s="296"/>
      <c r="N890" s="296"/>
      <c r="O890" s="296"/>
      <c r="P890" s="296"/>
      <c r="Q890" s="296"/>
      <c r="R890" s="296"/>
      <c r="S890" s="296"/>
      <c r="T890" s="296"/>
      <c r="U890" s="296"/>
      <c r="V890" s="296"/>
      <c r="W890" s="296"/>
      <c r="X890" s="296"/>
      <c r="Y890" s="296"/>
      <c r="Z890" s="296"/>
    </row>
    <row r="891" spans="1:26" ht="15.75" customHeight="1" x14ac:dyDescent="0.25">
      <c r="A891" s="296"/>
      <c r="B891" s="296"/>
      <c r="C891" s="296"/>
      <c r="D891" s="296"/>
      <c r="E891" s="296"/>
      <c r="F891" s="296"/>
      <c r="G891" s="296"/>
      <c r="H891" s="687"/>
      <c r="I891" s="296"/>
      <c r="J891" s="296"/>
      <c r="K891" s="296"/>
      <c r="L891" s="296"/>
      <c r="M891" s="296"/>
      <c r="N891" s="296"/>
      <c r="O891" s="296"/>
      <c r="P891" s="296"/>
      <c r="Q891" s="296"/>
      <c r="R891" s="296"/>
      <c r="S891" s="296"/>
      <c r="T891" s="296"/>
      <c r="U891" s="296"/>
      <c r="V891" s="296"/>
      <c r="W891" s="296"/>
      <c r="X891" s="296"/>
      <c r="Y891" s="296"/>
      <c r="Z891" s="296"/>
    </row>
    <row r="892" spans="1:26" ht="15.75" customHeight="1" x14ac:dyDescent="0.25">
      <c r="A892" s="296"/>
      <c r="B892" s="296"/>
      <c r="C892" s="296"/>
      <c r="D892" s="296"/>
      <c r="E892" s="296"/>
      <c r="F892" s="296"/>
      <c r="G892" s="296"/>
      <c r="H892" s="687"/>
      <c r="I892" s="296"/>
      <c r="J892" s="296"/>
      <c r="K892" s="296"/>
      <c r="L892" s="296"/>
      <c r="M892" s="296"/>
      <c r="N892" s="296"/>
      <c r="O892" s="296"/>
      <c r="P892" s="296"/>
      <c r="Q892" s="296"/>
      <c r="R892" s="296"/>
      <c r="S892" s="296"/>
      <c r="T892" s="296"/>
      <c r="U892" s="296"/>
      <c r="V892" s="296"/>
      <c r="W892" s="296"/>
      <c r="X892" s="296"/>
      <c r="Y892" s="296"/>
      <c r="Z892" s="296"/>
    </row>
    <row r="893" spans="1:26" ht="15.75" customHeight="1" x14ac:dyDescent="0.25">
      <c r="A893" s="296"/>
      <c r="B893" s="296"/>
      <c r="C893" s="296"/>
      <c r="D893" s="296"/>
      <c r="E893" s="296"/>
      <c r="F893" s="296"/>
      <c r="G893" s="296"/>
      <c r="H893" s="687"/>
      <c r="I893" s="296"/>
      <c r="J893" s="296"/>
      <c r="K893" s="296"/>
      <c r="L893" s="296"/>
      <c r="M893" s="296"/>
      <c r="N893" s="296"/>
      <c r="O893" s="296"/>
      <c r="P893" s="296"/>
      <c r="Q893" s="296"/>
      <c r="R893" s="296"/>
      <c r="S893" s="296"/>
      <c r="T893" s="296"/>
      <c r="U893" s="296"/>
      <c r="V893" s="296"/>
      <c r="W893" s="296"/>
      <c r="X893" s="296"/>
      <c r="Y893" s="296"/>
      <c r="Z893" s="296"/>
    </row>
    <row r="894" spans="1:26" ht="15.75" customHeight="1" x14ac:dyDescent="0.25">
      <c r="A894" s="296"/>
      <c r="B894" s="296"/>
      <c r="C894" s="296"/>
      <c r="D894" s="296"/>
      <c r="E894" s="296"/>
      <c r="F894" s="296"/>
      <c r="G894" s="296"/>
      <c r="H894" s="687"/>
      <c r="I894" s="296"/>
      <c r="J894" s="296"/>
      <c r="K894" s="296"/>
      <c r="L894" s="296"/>
      <c r="M894" s="296"/>
      <c r="N894" s="296"/>
      <c r="O894" s="296"/>
      <c r="P894" s="296"/>
      <c r="Q894" s="296"/>
      <c r="R894" s="296"/>
      <c r="S894" s="296"/>
      <c r="T894" s="296"/>
      <c r="U894" s="296"/>
      <c r="V894" s="296"/>
      <c r="W894" s="296"/>
      <c r="X894" s="296"/>
      <c r="Y894" s="296"/>
      <c r="Z894" s="296"/>
    </row>
    <row r="895" spans="1:26" ht="15.75" customHeight="1" x14ac:dyDescent="0.25">
      <c r="A895" s="296"/>
      <c r="B895" s="296"/>
      <c r="C895" s="296"/>
      <c r="D895" s="296"/>
      <c r="E895" s="296"/>
      <c r="F895" s="296"/>
      <c r="G895" s="296"/>
      <c r="H895" s="687"/>
      <c r="I895" s="296"/>
      <c r="J895" s="296"/>
      <c r="K895" s="296"/>
      <c r="L895" s="296"/>
      <c r="M895" s="296"/>
      <c r="N895" s="296"/>
      <c r="O895" s="296"/>
      <c r="P895" s="296"/>
      <c r="Q895" s="296"/>
      <c r="R895" s="296"/>
      <c r="S895" s="296"/>
      <c r="T895" s="296"/>
      <c r="U895" s="296"/>
      <c r="V895" s="296"/>
      <c r="W895" s="296"/>
      <c r="X895" s="296"/>
      <c r="Y895" s="296"/>
      <c r="Z895" s="296"/>
    </row>
    <row r="896" spans="1:26" ht="15.75" customHeight="1" x14ac:dyDescent="0.25">
      <c r="A896" s="296"/>
      <c r="B896" s="296"/>
      <c r="C896" s="296"/>
      <c r="D896" s="296"/>
      <c r="E896" s="296"/>
      <c r="F896" s="296"/>
      <c r="G896" s="296"/>
      <c r="H896" s="687"/>
      <c r="I896" s="296"/>
      <c r="J896" s="296"/>
      <c r="K896" s="296"/>
      <c r="L896" s="296"/>
      <c r="M896" s="296"/>
      <c r="N896" s="296"/>
      <c r="O896" s="296"/>
      <c r="P896" s="296"/>
      <c r="Q896" s="296"/>
      <c r="R896" s="296"/>
      <c r="S896" s="296"/>
      <c r="T896" s="296"/>
      <c r="U896" s="296"/>
      <c r="V896" s="296"/>
      <c r="W896" s="296"/>
      <c r="X896" s="296"/>
      <c r="Y896" s="296"/>
      <c r="Z896" s="296"/>
    </row>
    <row r="897" spans="1:26" ht="15.75" customHeight="1" x14ac:dyDescent="0.25">
      <c r="A897" s="296"/>
      <c r="B897" s="296"/>
      <c r="C897" s="296"/>
      <c r="D897" s="296"/>
      <c r="E897" s="296"/>
      <c r="F897" s="296"/>
      <c r="G897" s="296"/>
      <c r="H897" s="687"/>
      <c r="I897" s="296"/>
      <c r="J897" s="296"/>
      <c r="K897" s="296"/>
      <c r="L897" s="296"/>
      <c r="M897" s="296"/>
      <c r="N897" s="296"/>
      <c r="O897" s="296"/>
      <c r="P897" s="296"/>
      <c r="Q897" s="296"/>
      <c r="R897" s="296"/>
      <c r="S897" s="296"/>
      <c r="T897" s="296"/>
      <c r="U897" s="296"/>
      <c r="V897" s="296"/>
      <c r="W897" s="296"/>
      <c r="X897" s="296"/>
      <c r="Y897" s="296"/>
      <c r="Z897" s="296"/>
    </row>
    <row r="898" spans="1:26" ht="15.75" customHeight="1" x14ac:dyDescent="0.25">
      <c r="A898" s="296"/>
      <c r="B898" s="296"/>
      <c r="C898" s="296"/>
      <c r="D898" s="296"/>
      <c r="E898" s="296"/>
      <c r="F898" s="296"/>
      <c r="G898" s="296"/>
      <c r="H898" s="687"/>
      <c r="I898" s="296"/>
      <c r="J898" s="296"/>
      <c r="K898" s="296"/>
      <c r="L898" s="296"/>
      <c r="M898" s="296"/>
      <c r="N898" s="296"/>
      <c r="O898" s="296"/>
      <c r="P898" s="296"/>
      <c r="Q898" s="296"/>
      <c r="R898" s="296"/>
      <c r="S898" s="296"/>
      <c r="T898" s="296"/>
      <c r="U898" s="296"/>
      <c r="V898" s="296"/>
      <c r="W898" s="296"/>
      <c r="X898" s="296"/>
      <c r="Y898" s="296"/>
      <c r="Z898" s="296"/>
    </row>
    <row r="899" spans="1:26" ht="15.75" customHeight="1" x14ac:dyDescent="0.25">
      <c r="A899" s="296"/>
      <c r="B899" s="296"/>
      <c r="C899" s="296"/>
      <c r="D899" s="296"/>
      <c r="E899" s="296"/>
      <c r="F899" s="296"/>
      <c r="G899" s="296"/>
      <c r="H899" s="687"/>
      <c r="I899" s="296"/>
      <c r="J899" s="296"/>
      <c r="K899" s="296"/>
      <c r="L899" s="296"/>
      <c r="M899" s="296"/>
      <c r="N899" s="296"/>
      <c r="O899" s="296"/>
      <c r="P899" s="296"/>
      <c r="Q899" s="296"/>
      <c r="R899" s="296"/>
      <c r="S899" s="296"/>
      <c r="T899" s="296"/>
      <c r="U899" s="296"/>
      <c r="V899" s="296"/>
      <c r="W899" s="296"/>
      <c r="X899" s="296"/>
      <c r="Y899" s="296"/>
      <c r="Z899" s="296"/>
    </row>
    <row r="900" spans="1:26" ht="15.75" customHeight="1" x14ac:dyDescent="0.25">
      <c r="A900" s="296"/>
      <c r="B900" s="296"/>
      <c r="C900" s="296"/>
      <c r="D900" s="296"/>
      <c r="E900" s="296"/>
      <c r="F900" s="296"/>
      <c r="G900" s="296"/>
      <c r="H900" s="687"/>
      <c r="I900" s="296"/>
      <c r="J900" s="296"/>
      <c r="K900" s="296"/>
      <c r="L900" s="296"/>
      <c r="M900" s="296"/>
      <c r="N900" s="296"/>
      <c r="O900" s="296"/>
      <c r="P900" s="296"/>
      <c r="Q900" s="296"/>
      <c r="R900" s="296"/>
      <c r="S900" s="296"/>
      <c r="T900" s="296"/>
      <c r="U900" s="296"/>
      <c r="V900" s="296"/>
      <c r="W900" s="296"/>
      <c r="X900" s="296"/>
      <c r="Y900" s="296"/>
      <c r="Z900" s="296"/>
    </row>
    <row r="901" spans="1:26" ht="15.75" customHeight="1" x14ac:dyDescent="0.25">
      <c r="A901" s="296"/>
      <c r="B901" s="296"/>
      <c r="C901" s="296"/>
      <c r="D901" s="296"/>
      <c r="E901" s="296"/>
      <c r="F901" s="296"/>
      <c r="G901" s="296"/>
      <c r="H901" s="687"/>
      <c r="I901" s="296"/>
      <c r="J901" s="296"/>
      <c r="K901" s="296"/>
      <c r="L901" s="296"/>
      <c r="M901" s="296"/>
      <c r="N901" s="296"/>
      <c r="O901" s="296"/>
      <c r="P901" s="296"/>
      <c r="Q901" s="296"/>
      <c r="R901" s="296"/>
      <c r="S901" s="296"/>
      <c r="T901" s="296"/>
      <c r="U901" s="296"/>
      <c r="V901" s="296"/>
      <c r="W901" s="296"/>
      <c r="X901" s="296"/>
      <c r="Y901" s="296"/>
      <c r="Z901" s="296"/>
    </row>
    <row r="902" spans="1:26" ht="15.75" customHeight="1" x14ac:dyDescent="0.25">
      <c r="A902" s="296"/>
      <c r="B902" s="296"/>
      <c r="C902" s="296"/>
      <c r="D902" s="296"/>
      <c r="E902" s="296"/>
      <c r="F902" s="296"/>
      <c r="G902" s="296"/>
      <c r="H902" s="687"/>
      <c r="I902" s="296"/>
      <c r="J902" s="296"/>
      <c r="K902" s="296"/>
      <c r="L902" s="296"/>
      <c r="M902" s="296"/>
      <c r="N902" s="296"/>
      <c r="O902" s="296"/>
      <c r="P902" s="296"/>
      <c r="Q902" s="296"/>
      <c r="R902" s="296"/>
      <c r="S902" s="296"/>
      <c r="T902" s="296"/>
      <c r="U902" s="296"/>
      <c r="V902" s="296"/>
      <c r="W902" s="296"/>
      <c r="X902" s="296"/>
      <c r="Y902" s="296"/>
      <c r="Z902" s="296"/>
    </row>
    <row r="903" spans="1:26" ht="15.75" customHeight="1" x14ac:dyDescent="0.25">
      <c r="A903" s="296"/>
      <c r="B903" s="296"/>
      <c r="C903" s="296"/>
      <c r="D903" s="296"/>
      <c r="E903" s="296"/>
      <c r="F903" s="296"/>
      <c r="G903" s="296"/>
      <c r="H903" s="687"/>
      <c r="I903" s="296"/>
      <c r="J903" s="296"/>
      <c r="K903" s="296"/>
      <c r="L903" s="296"/>
      <c r="M903" s="296"/>
      <c r="N903" s="296"/>
      <c r="O903" s="296"/>
      <c r="P903" s="296"/>
      <c r="Q903" s="296"/>
      <c r="R903" s="296"/>
      <c r="S903" s="296"/>
      <c r="T903" s="296"/>
      <c r="U903" s="296"/>
      <c r="V903" s="296"/>
      <c r="W903" s="296"/>
      <c r="X903" s="296"/>
      <c r="Y903" s="296"/>
      <c r="Z903" s="296"/>
    </row>
    <row r="904" spans="1:26" ht="15.75" customHeight="1" x14ac:dyDescent="0.25">
      <c r="A904" s="296"/>
      <c r="B904" s="296"/>
      <c r="C904" s="296"/>
      <c r="D904" s="296"/>
      <c r="E904" s="296"/>
      <c r="F904" s="296"/>
      <c r="G904" s="296"/>
      <c r="H904" s="687"/>
      <c r="I904" s="296"/>
      <c r="J904" s="296"/>
      <c r="K904" s="296"/>
      <c r="L904" s="296"/>
      <c r="M904" s="296"/>
      <c r="N904" s="296"/>
      <c r="O904" s="296"/>
      <c r="P904" s="296"/>
      <c r="Q904" s="296"/>
      <c r="R904" s="296"/>
      <c r="S904" s="296"/>
      <c r="T904" s="296"/>
      <c r="U904" s="296"/>
      <c r="V904" s="296"/>
      <c r="W904" s="296"/>
      <c r="X904" s="296"/>
      <c r="Y904" s="296"/>
      <c r="Z904" s="296"/>
    </row>
    <row r="905" spans="1:26" ht="15.75" customHeight="1" x14ac:dyDescent="0.25">
      <c r="A905" s="296"/>
      <c r="B905" s="296"/>
      <c r="C905" s="296"/>
      <c r="D905" s="296"/>
      <c r="E905" s="296"/>
      <c r="F905" s="296"/>
      <c r="G905" s="296"/>
      <c r="H905" s="687"/>
      <c r="I905" s="296"/>
      <c r="J905" s="296"/>
      <c r="K905" s="296"/>
      <c r="L905" s="296"/>
      <c r="M905" s="296"/>
      <c r="N905" s="296"/>
      <c r="O905" s="296"/>
      <c r="P905" s="296"/>
      <c r="Q905" s="296"/>
      <c r="R905" s="296"/>
      <c r="S905" s="296"/>
      <c r="T905" s="296"/>
      <c r="U905" s="296"/>
      <c r="V905" s="296"/>
      <c r="W905" s="296"/>
      <c r="X905" s="296"/>
      <c r="Y905" s="296"/>
      <c r="Z905" s="296"/>
    </row>
    <row r="906" spans="1:26" ht="15.75" customHeight="1" x14ac:dyDescent="0.25">
      <c r="A906" s="296"/>
      <c r="B906" s="296"/>
      <c r="C906" s="296"/>
      <c r="D906" s="296"/>
      <c r="E906" s="296"/>
      <c r="F906" s="296"/>
      <c r="G906" s="296"/>
      <c r="H906" s="687"/>
      <c r="I906" s="296"/>
      <c r="J906" s="296"/>
      <c r="K906" s="296"/>
      <c r="L906" s="296"/>
      <c r="M906" s="296"/>
      <c r="N906" s="296"/>
      <c r="O906" s="296"/>
      <c r="P906" s="296"/>
      <c r="Q906" s="296"/>
      <c r="R906" s="296"/>
      <c r="S906" s="296"/>
      <c r="T906" s="296"/>
      <c r="U906" s="296"/>
      <c r="V906" s="296"/>
      <c r="W906" s="296"/>
      <c r="X906" s="296"/>
      <c r="Y906" s="296"/>
      <c r="Z906" s="296"/>
    </row>
    <row r="907" spans="1:26" ht="15.75" customHeight="1" x14ac:dyDescent="0.25">
      <c r="A907" s="296"/>
      <c r="B907" s="296"/>
      <c r="C907" s="296"/>
      <c r="D907" s="296"/>
      <c r="E907" s="296"/>
      <c r="F907" s="296"/>
      <c r="G907" s="296"/>
      <c r="H907" s="687"/>
      <c r="I907" s="296"/>
      <c r="J907" s="296"/>
      <c r="K907" s="296"/>
      <c r="L907" s="296"/>
      <c r="M907" s="296"/>
      <c r="N907" s="296"/>
      <c r="O907" s="296"/>
      <c r="P907" s="296"/>
      <c r="Q907" s="296"/>
      <c r="R907" s="296"/>
      <c r="S907" s="296"/>
      <c r="T907" s="296"/>
      <c r="U907" s="296"/>
      <c r="V907" s="296"/>
      <c r="W907" s="296"/>
      <c r="X907" s="296"/>
      <c r="Y907" s="296"/>
      <c r="Z907" s="296"/>
    </row>
    <row r="908" spans="1:26" ht="15.75" customHeight="1" x14ac:dyDescent="0.25">
      <c r="A908" s="296"/>
      <c r="B908" s="296"/>
      <c r="C908" s="296"/>
      <c r="D908" s="296"/>
      <c r="E908" s="296"/>
      <c r="F908" s="296"/>
      <c r="G908" s="296"/>
      <c r="H908" s="687"/>
      <c r="I908" s="296"/>
      <c r="J908" s="296"/>
      <c r="K908" s="296"/>
      <c r="L908" s="296"/>
      <c r="M908" s="296"/>
      <c r="N908" s="296"/>
      <c r="O908" s="296"/>
      <c r="P908" s="296"/>
      <c r="Q908" s="296"/>
      <c r="R908" s="296"/>
      <c r="S908" s="296"/>
      <c r="T908" s="296"/>
      <c r="U908" s="296"/>
      <c r="V908" s="296"/>
      <c r="W908" s="296"/>
      <c r="X908" s="296"/>
      <c r="Y908" s="296"/>
      <c r="Z908" s="296"/>
    </row>
    <row r="909" spans="1:26" ht="15.75" customHeight="1" x14ac:dyDescent="0.25">
      <c r="A909" s="296"/>
      <c r="B909" s="296"/>
      <c r="C909" s="296"/>
      <c r="D909" s="296"/>
      <c r="E909" s="296"/>
      <c r="F909" s="296"/>
      <c r="G909" s="296"/>
      <c r="H909" s="687"/>
      <c r="I909" s="296"/>
      <c r="J909" s="296"/>
      <c r="K909" s="296"/>
      <c r="L909" s="296"/>
      <c r="M909" s="296"/>
      <c r="N909" s="296"/>
      <c r="O909" s="296"/>
      <c r="P909" s="296"/>
      <c r="Q909" s="296"/>
      <c r="R909" s="296"/>
      <c r="S909" s="296"/>
      <c r="T909" s="296"/>
      <c r="U909" s="296"/>
      <c r="V909" s="296"/>
      <c r="W909" s="296"/>
      <c r="X909" s="296"/>
      <c r="Y909" s="296"/>
      <c r="Z909" s="296"/>
    </row>
    <row r="910" spans="1:26" ht="15.75" customHeight="1" x14ac:dyDescent="0.25">
      <c r="A910" s="296"/>
      <c r="B910" s="296"/>
      <c r="C910" s="296"/>
      <c r="D910" s="296"/>
      <c r="E910" s="296"/>
      <c r="F910" s="296"/>
      <c r="G910" s="296"/>
      <c r="H910" s="687"/>
      <c r="I910" s="296"/>
      <c r="J910" s="296"/>
      <c r="K910" s="296"/>
      <c r="L910" s="296"/>
      <c r="M910" s="296"/>
      <c r="N910" s="296"/>
      <c r="O910" s="296"/>
      <c r="P910" s="296"/>
      <c r="Q910" s="296"/>
      <c r="R910" s="296"/>
      <c r="S910" s="296"/>
      <c r="T910" s="296"/>
      <c r="U910" s="296"/>
      <c r="V910" s="296"/>
      <c r="W910" s="296"/>
      <c r="X910" s="296"/>
      <c r="Y910" s="296"/>
      <c r="Z910" s="296"/>
    </row>
    <row r="911" spans="1:26" ht="15.75" customHeight="1" x14ac:dyDescent="0.25">
      <c r="A911" s="296"/>
      <c r="B911" s="296"/>
      <c r="C911" s="296"/>
      <c r="D911" s="296"/>
      <c r="E911" s="296"/>
      <c r="F911" s="296"/>
      <c r="G911" s="296"/>
      <c r="H911" s="687"/>
      <c r="I911" s="296"/>
      <c r="J911" s="296"/>
      <c r="K911" s="296"/>
      <c r="L911" s="296"/>
      <c r="M911" s="296"/>
      <c r="N911" s="296"/>
      <c r="O911" s="296"/>
      <c r="P911" s="296"/>
      <c r="Q911" s="296"/>
      <c r="R911" s="296"/>
      <c r="S911" s="296"/>
      <c r="T911" s="296"/>
      <c r="U911" s="296"/>
      <c r="V911" s="296"/>
      <c r="W911" s="296"/>
      <c r="X911" s="296"/>
      <c r="Y911" s="296"/>
      <c r="Z911" s="296"/>
    </row>
    <row r="912" spans="1:26" ht="15.75" customHeight="1" x14ac:dyDescent="0.25">
      <c r="A912" s="296"/>
      <c r="B912" s="296"/>
      <c r="C912" s="296"/>
      <c r="D912" s="296"/>
      <c r="E912" s="296"/>
      <c r="F912" s="296"/>
      <c r="G912" s="296"/>
      <c r="H912" s="687"/>
      <c r="I912" s="296"/>
      <c r="J912" s="296"/>
      <c r="K912" s="296"/>
      <c r="L912" s="296"/>
      <c r="M912" s="296"/>
      <c r="N912" s="296"/>
      <c r="O912" s="296"/>
      <c r="P912" s="296"/>
      <c r="Q912" s="296"/>
      <c r="R912" s="296"/>
      <c r="S912" s="296"/>
      <c r="T912" s="296"/>
      <c r="U912" s="296"/>
      <c r="V912" s="296"/>
      <c r="W912" s="296"/>
      <c r="X912" s="296"/>
      <c r="Y912" s="296"/>
      <c r="Z912" s="296"/>
    </row>
    <row r="913" spans="1:26" ht="15.75" customHeight="1" x14ac:dyDescent="0.25">
      <c r="A913" s="296"/>
      <c r="B913" s="296"/>
      <c r="C913" s="296"/>
      <c r="D913" s="296"/>
      <c r="E913" s="296"/>
      <c r="F913" s="296"/>
      <c r="G913" s="296"/>
      <c r="H913" s="687"/>
      <c r="I913" s="296"/>
      <c r="J913" s="296"/>
      <c r="K913" s="296"/>
      <c r="L913" s="296"/>
      <c r="M913" s="296"/>
      <c r="N913" s="296"/>
      <c r="O913" s="296"/>
      <c r="P913" s="296"/>
      <c r="Q913" s="296"/>
      <c r="R913" s="296"/>
      <c r="S913" s="296"/>
      <c r="T913" s="296"/>
      <c r="U913" s="296"/>
      <c r="V913" s="296"/>
      <c r="W913" s="296"/>
      <c r="X913" s="296"/>
      <c r="Y913" s="296"/>
      <c r="Z913" s="296"/>
    </row>
    <row r="914" spans="1:26" ht="15.75" customHeight="1" x14ac:dyDescent="0.25">
      <c r="A914" s="296"/>
      <c r="B914" s="296"/>
      <c r="C914" s="296"/>
      <c r="D914" s="296"/>
      <c r="E914" s="296"/>
      <c r="F914" s="296"/>
      <c r="G914" s="296"/>
      <c r="H914" s="687"/>
      <c r="I914" s="296"/>
      <c r="J914" s="296"/>
      <c r="K914" s="296"/>
      <c r="L914" s="296"/>
      <c r="M914" s="296"/>
      <c r="N914" s="296"/>
      <c r="O914" s="296"/>
      <c r="P914" s="296"/>
      <c r="Q914" s="296"/>
      <c r="R914" s="296"/>
      <c r="S914" s="296"/>
      <c r="T914" s="296"/>
      <c r="U914" s="296"/>
      <c r="V914" s="296"/>
      <c r="W914" s="296"/>
      <c r="X914" s="296"/>
      <c r="Y914" s="296"/>
      <c r="Z914" s="296"/>
    </row>
    <row r="915" spans="1:26" ht="15.75" customHeight="1" x14ac:dyDescent="0.25">
      <c r="A915" s="296"/>
      <c r="B915" s="296"/>
      <c r="C915" s="296"/>
      <c r="D915" s="296"/>
      <c r="E915" s="296"/>
      <c r="F915" s="296"/>
      <c r="G915" s="296"/>
      <c r="H915" s="687"/>
      <c r="I915" s="296"/>
      <c r="J915" s="296"/>
      <c r="K915" s="296"/>
      <c r="L915" s="296"/>
      <c r="M915" s="296"/>
      <c r="N915" s="296"/>
      <c r="O915" s="296"/>
      <c r="P915" s="296"/>
      <c r="Q915" s="296"/>
      <c r="R915" s="296"/>
      <c r="S915" s="296"/>
      <c r="T915" s="296"/>
      <c r="U915" s="296"/>
      <c r="V915" s="296"/>
      <c r="W915" s="296"/>
      <c r="X915" s="296"/>
      <c r="Y915" s="296"/>
      <c r="Z915" s="296"/>
    </row>
    <row r="916" spans="1:26" ht="15.75" customHeight="1" x14ac:dyDescent="0.25">
      <c r="A916" s="296"/>
      <c r="B916" s="296"/>
      <c r="C916" s="296"/>
      <c r="D916" s="296"/>
      <c r="E916" s="296"/>
      <c r="F916" s="296"/>
      <c r="G916" s="296"/>
      <c r="H916" s="687"/>
      <c r="I916" s="296"/>
      <c r="J916" s="296"/>
      <c r="K916" s="296"/>
      <c r="L916" s="296"/>
      <c r="M916" s="296"/>
      <c r="N916" s="296"/>
      <c r="O916" s="296"/>
      <c r="P916" s="296"/>
      <c r="Q916" s="296"/>
      <c r="R916" s="296"/>
      <c r="S916" s="296"/>
      <c r="T916" s="296"/>
      <c r="U916" s="296"/>
      <c r="V916" s="296"/>
      <c r="W916" s="296"/>
      <c r="X916" s="296"/>
      <c r="Y916" s="296"/>
      <c r="Z916" s="296"/>
    </row>
    <row r="917" spans="1:26" ht="15.75" customHeight="1" x14ac:dyDescent="0.25">
      <c r="A917" s="296"/>
      <c r="B917" s="296"/>
      <c r="C917" s="296"/>
      <c r="D917" s="296"/>
      <c r="E917" s="296"/>
      <c r="F917" s="296"/>
      <c r="G917" s="296"/>
      <c r="H917" s="687"/>
      <c r="I917" s="296"/>
      <c r="J917" s="296"/>
      <c r="K917" s="296"/>
      <c r="L917" s="296"/>
      <c r="M917" s="296"/>
      <c r="N917" s="296"/>
      <c r="O917" s="296"/>
      <c r="P917" s="296"/>
      <c r="Q917" s="296"/>
      <c r="R917" s="296"/>
      <c r="S917" s="296"/>
      <c r="T917" s="296"/>
      <c r="U917" s="296"/>
      <c r="V917" s="296"/>
      <c r="W917" s="296"/>
      <c r="X917" s="296"/>
      <c r="Y917" s="296"/>
      <c r="Z917" s="296"/>
    </row>
    <row r="918" spans="1:26" ht="15.75" customHeight="1" x14ac:dyDescent="0.25">
      <c r="A918" s="296"/>
      <c r="B918" s="296"/>
      <c r="C918" s="296"/>
      <c r="D918" s="296"/>
      <c r="E918" s="296"/>
      <c r="F918" s="296"/>
      <c r="G918" s="296"/>
      <c r="H918" s="687"/>
      <c r="I918" s="296"/>
      <c r="J918" s="296"/>
      <c r="K918" s="296"/>
      <c r="L918" s="296"/>
      <c r="M918" s="296"/>
      <c r="N918" s="296"/>
      <c r="O918" s="296"/>
      <c r="P918" s="296"/>
      <c r="Q918" s="296"/>
      <c r="R918" s="296"/>
      <c r="S918" s="296"/>
      <c r="T918" s="296"/>
      <c r="U918" s="296"/>
      <c r="V918" s="296"/>
      <c r="W918" s="296"/>
      <c r="X918" s="296"/>
      <c r="Y918" s="296"/>
      <c r="Z918" s="296"/>
    </row>
    <row r="919" spans="1:26" ht="15.75" customHeight="1" x14ac:dyDescent="0.25">
      <c r="A919" s="296"/>
      <c r="B919" s="296"/>
      <c r="C919" s="296"/>
      <c r="D919" s="296"/>
      <c r="E919" s="296"/>
      <c r="F919" s="296"/>
      <c r="G919" s="296"/>
      <c r="H919" s="687"/>
      <c r="I919" s="296"/>
      <c r="J919" s="296"/>
      <c r="K919" s="296"/>
      <c r="L919" s="296"/>
      <c r="M919" s="296"/>
      <c r="N919" s="296"/>
      <c r="O919" s="296"/>
      <c r="P919" s="296"/>
      <c r="Q919" s="296"/>
      <c r="R919" s="296"/>
      <c r="S919" s="296"/>
      <c r="T919" s="296"/>
      <c r="U919" s="296"/>
      <c r="V919" s="296"/>
      <c r="W919" s="296"/>
      <c r="X919" s="296"/>
      <c r="Y919" s="296"/>
      <c r="Z919" s="296"/>
    </row>
    <row r="920" spans="1:26" ht="15.75" customHeight="1" x14ac:dyDescent="0.25">
      <c r="A920" s="296"/>
      <c r="B920" s="296"/>
      <c r="C920" s="296"/>
      <c r="D920" s="296"/>
      <c r="E920" s="296"/>
      <c r="F920" s="296"/>
      <c r="G920" s="296"/>
      <c r="H920" s="687"/>
      <c r="I920" s="296"/>
      <c r="J920" s="296"/>
      <c r="K920" s="296"/>
      <c r="L920" s="296"/>
      <c r="M920" s="296"/>
      <c r="N920" s="296"/>
      <c r="O920" s="296"/>
      <c r="P920" s="296"/>
      <c r="Q920" s="296"/>
      <c r="R920" s="296"/>
      <c r="S920" s="296"/>
      <c r="T920" s="296"/>
      <c r="U920" s="296"/>
      <c r="V920" s="296"/>
      <c r="W920" s="296"/>
      <c r="X920" s="296"/>
      <c r="Y920" s="296"/>
      <c r="Z920" s="296"/>
    </row>
    <row r="921" spans="1:26" ht="15.75" customHeight="1" x14ac:dyDescent="0.25">
      <c r="A921" s="296"/>
      <c r="B921" s="296"/>
      <c r="C921" s="296"/>
      <c r="D921" s="296"/>
      <c r="E921" s="296"/>
      <c r="F921" s="296"/>
      <c r="G921" s="296"/>
      <c r="H921" s="687"/>
      <c r="I921" s="296"/>
      <c r="J921" s="296"/>
      <c r="K921" s="296"/>
      <c r="L921" s="296"/>
      <c r="M921" s="296"/>
      <c r="N921" s="296"/>
      <c r="O921" s="296"/>
      <c r="P921" s="296"/>
      <c r="Q921" s="296"/>
      <c r="R921" s="296"/>
      <c r="S921" s="296"/>
      <c r="T921" s="296"/>
      <c r="U921" s="296"/>
      <c r="V921" s="296"/>
      <c r="W921" s="296"/>
      <c r="X921" s="296"/>
      <c r="Y921" s="296"/>
      <c r="Z921" s="296"/>
    </row>
    <row r="922" spans="1:26" ht="15.75" customHeight="1" x14ac:dyDescent="0.25">
      <c r="A922" s="296"/>
      <c r="B922" s="296"/>
      <c r="C922" s="296"/>
      <c r="D922" s="296"/>
      <c r="E922" s="296"/>
      <c r="F922" s="296"/>
      <c r="G922" s="296"/>
      <c r="H922" s="687"/>
      <c r="I922" s="296"/>
      <c r="J922" s="296"/>
      <c r="K922" s="296"/>
      <c r="L922" s="296"/>
      <c r="M922" s="296"/>
      <c r="N922" s="296"/>
      <c r="O922" s="296"/>
      <c r="P922" s="296"/>
      <c r="Q922" s="296"/>
      <c r="R922" s="296"/>
      <c r="S922" s="296"/>
      <c r="T922" s="296"/>
      <c r="U922" s="296"/>
      <c r="V922" s="296"/>
      <c r="W922" s="296"/>
      <c r="X922" s="296"/>
      <c r="Y922" s="296"/>
      <c r="Z922" s="296"/>
    </row>
    <row r="923" spans="1:26" ht="15.75" customHeight="1" x14ac:dyDescent="0.25">
      <c r="A923" s="296"/>
      <c r="B923" s="296"/>
      <c r="C923" s="296"/>
      <c r="D923" s="296"/>
      <c r="E923" s="296"/>
      <c r="F923" s="296"/>
      <c r="G923" s="296"/>
      <c r="H923" s="687"/>
      <c r="I923" s="296"/>
      <c r="J923" s="296"/>
      <c r="K923" s="296"/>
      <c r="L923" s="296"/>
      <c r="M923" s="296"/>
      <c r="N923" s="296"/>
      <c r="O923" s="296"/>
      <c r="P923" s="296"/>
      <c r="Q923" s="296"/>
      <c r="R923" s="296"/>
      <c r="S923" s="296"/>
      <c r="T923" s="296"/>
      <c r="U923" s="296"/>
      <c r="V923" s="296"/>
      <c r="W923" s="296"/>
      <c r="X923" s="296"/>
      <c r="Y923" s="296"/>
      <c r="Z923" s="296"/>
    </row>
    <row r="924" spans="1:26" ht="15.75" customHeight="1" x14ac:dyDescent="0.25">
      <c r="A924" s="296"/>
      <c r="B924" s="296"/>
      <c r="C924" s="296"/>
      <c r="D924" s="296"/>
      <c r="E924" s="296"/>
      <c r="F924" s="296"/>
      <c r="G924" s="296"/>
      <c r="H924" s="687"/>
      <c r="I924" s="296"/>
      <c r="J924" s="296"/>
      <c r="K924" s="296"/>
      <c r="L924" s="296"/>
      <c r="M924" s="296"/>
      <c r="N924" s="296"/>
      <c r="O924" s="296"/>
      <c r="P924" s="296"/>
      <c r="Q924" s="296"/>
      <c r="R924" s="296"/>
      <c r="S924" s="296"/>
      <c r="T924" s="296"/>
      <c r="U924" s="296"/>
      <c r="V924" s="296"/>
      <c r="W924" s="296"/>
      <c r="X924" s="296"/>
      <c r="Y924" s="296"/>
      <c r="Z924" s="296"/>
    </row>
    <row r="925" spans="1:26" ht="15.75" customHeight="1" x14ac:dyDescent="0.25">
      <c r="A925" s="296"/>
      <c r="B925" s="296"/>
      <c r="C925" s="296"/>
      <c r="D925" s="296"/>
      <c r="E925" s="296"/>
      <c r="F925" s="296"/>
      <c r="G925" s="296"/>
      <c r="H925" s="687"/>
      <c r="I925" s="296"/>
      <c r="J925" s="296"/>
      <c r="K925" s="296"/>
      <c r="L925" s="296"/>
      <c r="M925" s="296"/>
      <c r="N925" s="296"/>
      <c r="O925" s="296"/>
      <c r="P925" s="296"/>
      <c r="Q925" s="296"/>
      <c r="R925" s="296"/>
      <c r="S925" s="296"/>
      <c r="T925" s="296"/>
      <c r="U925" s="296"/>
      <c r="V925" s="296"/>
      <c r="W925" s="296"/>
      <c r="X925" s="296"/>
      <c r="Y925" s="296"/>
      <c r="Z925" s="296"/>
    </row>
    <row r="926" spans="1:26" ht="15.75" customHeight="1" x14ac:dyDescent="0.25">
      <c r="A926" s="296"/>
      <c r="B926" s="296"/>
      <c r="C926" s="296"/>
      <c r="D926" s="296"/>
      <c r="E926" s="296"/>
      <c r="F926" s="296"/>
      <c r="G926" s="296"/>
      <c r="H926" s="687"/>
      <c r="I926" s="296"/>
      <c r="J926" s="296"/>
      <c r="K926" s="296"/>
      <c r="L926" s="296"/>
      <c r="M926" s="296"/>
      <c r="N926" s="296"/>
      <c r="O926" s="296"/>
      <c r="P926" s="296"/>
      <c r="Q926" s="296"/>
      <c r="R926" s="296"/>
      <c r="S926" s="296"/>
      <c r="T926" s="296"/>
      <c r="U926" s="296"/>
      <c r="V926" s="296"/>
      <c r="W926" s="296"/>
      <c r="X926" s="296"/>
      <c r="Y926" s="296"/>
      <c r="Z926" s="296"/>
    </row>
    <row r="927" spans="1:26" ht="15.75" customHeight="1" x14ac:dyDescent="0.25">
      <c r="A927" s="296"/>
      <c r="B927" s="296"/>
      <c r="C927" s="296"/>
      <c r="D927" s="296"/>
      <c r="E927" s="296"/>
      <c r="F927" s="296"/>
      <c r="G927" s="296"/>
      <c r="H927" s="687"/>
      <c r="I927" s="296"/>
      <c r="J927" s="296"/>
      <c r="K927" s="296"/>
      <c r="L927" s="296"/>
      <c r="M927" s="296"/>
      <c r="N927" s="296"/>
      <c r="O927" s="296"/>
      <c r="P927" s="296"/>
      <c r="Q927" s="296"/>
      <c r="R927" s="296"/>
      <c r="S927" s="296"/>
      <c r="T927" s="296"/>
      <c r="U927" s="296"/>
      <c r="V927" s="296"/>
      <c r="W927" s="296"/>
      <c r="X927" s="296"/>
      <c r="Y927" s="296"/>
      <c r="Z927" s="296"/>
    </row>
    <row r="928" spans="1:26" ht="15.75" customHeight="1" x14ac:dyDescent="0.25">
      <c r="A928" s="296"/>
      <c r="B928" s="296"/>
      <c r="C928" s="296"/>
      <c r="D928" s="296"/>
      <c r="E928" s="296"/>
      <c r="F928" s="296"/>
      <c r="G928" s="296"/>
      <c r="H928" s="687"/>
      <c r="I928" s="296"/>
      <c r="J928" s="296"/>
      <c r="K928" s="296"/>
      <c r="L928" s="296"/>
      <c r="M928" s="296"/>
      <c r="N928" s="296"/>
      <c r="O928" s="296"/>
      <c r="P928" s="296"/>
      <c r="Q928" s="296"/>
      <c r="R928" s="296"/>
      <c r="S928" s="296"/>
      <c r="T928" s="296"/>
      <c r="U928" s="296"/>
      <c r="V928" s="296"/>
      <c r="W928" s="296"/>
      <c r="X928" s="296"/>
      <c r="Y928" s="296"/>
      <c r="Z928" s="296"/>
    </row>
    <row r="929" spans="1:26" ht="15.75" customHeight="1" x14ac:dyDescent="0.25">
      <c r="A929" s="296"/>
      <c r="B929" s="296"/>
      <c r="C929" s="296"/>
      <c r="D929" s="296"/>
      <c r="E929" s="296"/>
      <c r="F929" s="296"/>
      <c r="G929" s="296"/>
      <c r="H929" s="687"/>
      <c r="I929" s="296"/>
      <c r="J929" s="296"/>
      <c r="K929" s="296"/>
      <c r="L929" s="296"/>
      <c r="M929" s="296"/>
      <c r="N929" s="296"/>
      <c r="O929" s="296"/>
      <c r="P929" s="296"/>
      <c r="Q929" s="296"/>
      <c r="R929" s="296"/>
      <c r="S929" s="296"/>
      <c r="T929" s="296"/>
      <c r="U929" s="296"/>
      <c r="V929" s="296"/>
      <c r="W929" s="296"/>
      <c r="X929" s="296"/>
      <c r="Y929" s="296"/>
      <c r="Z929" s="296"/>
    </row>
    <row r="930" spans="1:26" ht="15.75" customHeight="1" x14ac:dyDescent="0.25">
      <c r="A930" s="296"/>
      <c r="B930" s="296"/>
      <c r="C930" s="296"/>
      <c r="D930" s="296"/>
      <c r="E930" s="296"/>
      <c r="F930" s="296"/>
      <c r="G930" s="296"/>
      <c r="H930" s="687"/>
      <c r="I930" s="296"/>
      <c r="J930" s="296"/>
      <c r="K930" s="296"/>
      <c r="L930" s="296"/>
      <c r="M930" s="296"/>
      <c r="N930" s="296"/>
      <c r="O930" s="296"/>
      <c r="P930" s="296"/>
      <c r="Q930" s="296"/>
      <c r="R930" s="296"/>
      <c r="S930" s="296"/>
      <c r="T930" s="296"/>
      <c r="U930" s="296"/>
      <c r="V930" s="296"/>
      <c r="W930" s="296"/>
      <c r="X930" s="296"/>
      <c r="Y930" s="296"/>
      <c r="Z930" s="296"/>
    </row>
    <row r="931" spans="1:26" ht="15.75" customHeight="1" x14ac:dyDescent="0.25">
      <c r="A931" s="296"/>
      <c r="B931" s="296"/>
      <c r="C931" s="296"/>
      <c r="D931" s="296"/>
      <c r="E931" s="296"/>
      <c r="F931" s="296"/>
      <c r="G931" s="296"/>
      <c r="H931" s="687"/>
      <c r="I931" s="296"/>
      <c r="J931" s="296"/>
      <c r="K931" s="296"/>
      <c r="L931" s="296"/>
      <c r="M931" s="296"/>
      <c r="N931" s="296"/>
      <c r="O931" s="296"/>
      <c r="P931" s="296"/>
      <c r="Q931" s="296"/>
      <c r="R931" s="296"/>
      <c r="S931" s="296"/>
      <c r="T931" s="296"/>
      <c r="U931" s="296"/>
      <c r="V931" s="296"/>
      <c r="W931" s="296"/>
      <c r="X931" s="296"/>
      <c r="Y931" s="296"/>
      <c r="Z931" s="296"/>
    </row>
    <row r="932" spans="1:26" ht="15.75" customHeight="1" x14ac:dyDescent="0.25">
      <c r="A932" s="296"/>
      <c r="B932" s="296"/>
      <c r="C932" s="296"/>
      <c r="D932" s="296"/>
      <c r="E932" s="296"/>
      <c r="F932" s="296"/>
      <c r="G932" s="296"/>
      <c r="H932" s="687"/>
      <c r="I932" s="296"/>
      <c r="J932" s="296"/>
      <c r="K932" s="296"/>
      <c r="L932" s="296"/>
      <c r="M932" s="296"/>
      <c r="N932" s="296"/>
      <c r="O932" s="296"/>
      <c r="P932" s="296"/>
      <c r="Q932" s="296"/>
      <c r="R932" s="296"/>
      <c r="S932" s="296"/>
      <c r="T932" s="296"/>
      <c r="U932" s="296"/>
      <c r="V932" s="296"/>
      <c r="W932" s="296"/>
      <c r="X932" s="296"/>
      <c r="Y932" s="296"/>
      <c r="Z932" s="296"/>
    </row>
    <row r="933" spans="1:26" ht="15.75" customHeight="1" x14ac:dyDescent="0.25">
      <c r="A933" s="296"/>
      <c r="B933" s="296"/>
      <c r="C933" s="296"/>
      <c r="D933" s="296"/>
      <c r="E933" s="296"/>
      <c r="F933" s="296"/>
      <c r="G933" s="296"/>
      <c r="H933" s="687"/>
      <c r="I933" s="296"/>
      <c r="J933" s="296"/>
      <c r="K933" s="296"/>
      <c r="L933" s="296"/>
      <c r="M933" s="296"/>
      <c r="N933" s="296"/>
      <c r="O933" s="296"/>
      <c r="P933" s="296"/>
      <c r="Q933" s="296"/>
      <c r="R933" s="296"/>
      <c r="S933" s="296"/>
      <c r="T933" s="296"/>
      <c r="U933" s="296"/>
      <c r="V933" s="296"/>
      <c r="W933" s="296"/>
      <c r="X933" s="296"/>
      <c r="Y933" s="296"/>
      <c r="Z933" s="296"/>
    </row>
    <row r="934" spans="1:26" ht="15.75" customHeight="1" x14ac:dyDescent="0.25">
      <c r="A934" s="296"/>
      <c r="B934" s="296"/>
      <c r="C934" s="296"/>
      <c r="D934" s="296"/>
      <c r="E934" s="296"/>
      <c r="F934" s="296"/>
      <c r="G934" s="296"/>
      <c r="H934" s="687"/>
      <c r="I934" s="296"/>
      <c r="J934" s="296"/>
      <c r="K934" s="296"/>
      <c r="L934" s="296"/>
      <c r="M934" s="296"/>
      <c r="N934" s="296"/>
      <c r="O934" s="296"/>
      <c r="P934" s="296"/>
      <c r="Q934" s="296"/>
      <c r="R934" s="296"/>
      <c r="S934" s="296"/>
      <c r="T934" s="296"/>
      <c r="U934" s="296"/>
      <c r="V934" s="296"/>
      <c r="W934" s="296"/>
      <c r="X934" s="296"/>
      <c r="Y934" s="296"/>
      <c r="Z934" s="296"/>
    </row>
    <row r="935" spans="1:26" ht="15.75" customHeight="1" x14ac:dyDescent="0.25">
      <c r="A935" s="296"/>
      <c r="B935" s="296"/>
      <c r="C935" s="296"/>
      <c r="D935" s="296"/>
      <c r="E935" s="296"/>
      <c r="F935" s="296"/>
      <c r="G935" s="296"/>
      <c r="H935" s="687"/>
      <c r="I935" s="296"/>
      <c r="J935" s="296"/>
      <c r="K935" s="296"/>
      <c r="L935" s="296"/>
      <c r="M935" s="296"/>
      <c r="N935" s="296"/>
      <c r="O935" s="296"/>
      <c r="P935" s="296"/>
      <c r="Q935" s="296"/>
      <c r="R935" s="296"/>
      <c r="S935" s="296"/>
      <c r="T935" s="296"/>
      <c r="U935" s="296"/>
      <c r="V935" s="296"/>
      <c r="W935" s="296"/>
      <c r="X935" s="296"/>
      <c r="Y935" s="296"/>
      <c r="Z935" s="296"/>
    </row>
    <row r="936" spans="1:26" ht="15.75" customHeight="1" x14ac:dyDescent="0.25">
      <c r="A936" s="296"/>
      <c r="B936" s="296"/>
      <c r="C936" s="296"/>
      <c r="D936" s="296"/>
      <c r="E936" s="296"/>
      <c r="F936" s="296"/>
      <c r="G936" s="296"/>
      <c r="H936" s="687"/>
      <c r="I936" s="296"/>
      <c r="J936" s="296"/>
      <c r="K936" s="296"/>
      <c r="L936" s="296"/>
      <c r="M936" s="296"/>
      <c r="N936" s="296"/>
      <c r="O936" s="296"/>
      <c r="P936" s="296"/>
      <c r="Q936" s="296"/>
      <c r="R936" s="296"/>
      <c r="S936" s="296"/>
      <c r="T936" s="296"/>
      <c r="U936" s="296"/>
      <c r="V936" s="296"/>
      <c r="W936" s="296"/>
      <c r="X936" s="296"/>
      <c r="Y936" s="296"/>
      <c r="Z936" s="296"/>
    </row>
    <row r="937" spans="1:26" ht="15.75" customHeight="1" x14ac:dyDescent="0.25">
      <c r="A937" s="296"/>
      <c r="B937" s="296"/>
      <c r="C937" s="296"/>
      <c r="D937" s="296"/>
      <c r="E937" s="296"/>
      <c r="F937" s="296"/>
      <c r="G937" s="296"/>
      <c r="H937" s="687"/>
      <c r="I937" s="296"/>
      <c r="J937" s="296"/>
      <c r="K937" s="296"/>
      <c r="L937" s="296"/>
      <c r="M937" s="296"/>
      <c r="N937" s="296"/>
      <c r="O937" s="296"/>
      <c r="P937" s="296"/>
      <c r="Q937" s="296"/>
      <c r="R937" s="296"/>
      <c r="S937" s="296"/>
      <c r="T937" s="296"/>
      <c r="U937" s="296"/>
      <c r="V937" s="296"/>
      <c r="W937" s="296"/>
      <c r="X937" s="296"/>
      <c r="Y937" s="296"/>
      <c r="Z937" s="296"/>
    </row>
    <row r="938" spans="1:26" ht="15.75" customHeight="1" x14ac:dyDescent="0.25">
      <c r="A938" s="296"/>
      <c r="B938" s="296"/>
      <c r="C938" s="296"/>
      <c r="D938" s="296"/>
      <c r="E938" s="296"/>
      <c r="F938" s="296"/>
      <c r="G938" s="296"/>
      <c r="H938" s="687"/>
      <c r="I938" s="296"/>
      <c r="J938" s="296"/>
      <c r="K938" s="296"/>
      <c r="L938" s="296"/>
      <c r="M938" s="296"/>
      <c r="N938" s="296"/>
      <c r="O938" s="296"/>
      <c r="P938" s="296"/>
      <c r="Q938" s="296"/>
      <c r="R938" s="296"/>
      <c r="S938" s="296"/>
      <c r="T938" s="296"/>
      <c r="U938" s="296"/>
      <c r="V938" s="296"/>
      <c r="W938" s="296"/>
      <c r="X938" s="296"/>
      <c r="Y938" s="296"/>
      <c r="Z938" s="296"/>
    </row>
    <row r="939" spans="1:26" ht="15.75" customHeight="1" x14ac:dyDescent="0.25">
      <c r="A939" s="296"/>
      <c r="B939" s="296"/>
      <c r="C939" s="296"/>
      <c r="D939" s="296"/>
      <c r="E939" s="296"/>
      <c r="F939" s="296"/>
      <c r="G939" s="296"/>
      <c r="H939" s="687"/>
      <c r="I939" s="296"/>
      <c r="J939" s="296"/>
      <c r="K939" s="296"/>
      <c r="L939" s="296"/>
      <c r="M939" s="296"/>
      <c r="N939" s="296"/>
      <c r="O939" s="296"/>
      <c r="P939" s="296"/>
      <c r="Q939" s="296"/>
      <c r="R939" s="296"/>
      <c r="S939" s="296"/>
      <c r="T939" s="296"/>
      <c r="U939" s="296"/>
      <c r="V939" s="296"/>
      <c r="W939" s="296"/>
      <c r="X939" s="296"/>
      <c r="Y939" s="296"/>
      <c r="Z939" s="296"/>
    </row>
    <row r="940" spans="1:26" ht="15.75" customHeight="1" x14ac:dyDescent="0.25">
      <c r="A940" s="296"/>
      <c r="B940" s="296"/>
      <c r="C940" s="296"/>
      <c r="D940" s="296"/>
      <c r="E940" s="296"/>
      <c r="F940" s="296"/>
      <c r="G940" s="296"/>
      <c r="H940" s="687"/>
      <c r="I940" s="296"/>
      <c r="J940" s="296"/>
      <c r="K940" s="296"/>
      <c r="L940" s="296"/>
      <c r="M940" s="296"/>
      <c r="N940" s="296"/>
      <c r="O940" s="296"/>
      <c r="P940" s="296"/>
      <c r="Q940" s="296"/>
      <c r="R940" s="296"/>
      <c r="S940" s="296"/>
      <c r="T940" s="296"/>
      <c r="U940" s="296"/>
      <c r="V940" s="296"/>
      <c r="W940" s="296"/>
      <c r="X940" s="296"/>
      <c r="Y940" s="296"/>
      <c r="Z940" s="296"/>
    </row>
    <row r="941" spans="1:26" ht="15.75" customHeight="1" x14ac:dyDescent="0.25">
      <c r="A941" s="296"/>
      <c r="B941" s="296"/>
      <c r="C941" s="296"/>
      <c r="D941" s="296"/>
      <c r="E941" s="296"/>
      <c r="F941" s="296"/>
      <c r="G941" s="296"/>
      <c r="H941" s="687"/>
      <c r="I941" s="296"/>
      <c r="J941" s="296"/>
      <c r="K941" s="296"/>
      <c r="L941" s="296"/>
      <c r="M941" s="296"/>
      <c r="N941" s="296"/>
      <c r="O941" s="296"/>
      <c r="P941" s="296"/>
      <c r="Q941" s="296"/>
      <c r="R941" s="296"/>
      <c r="S941" s="296"/>
      <c r="T941" s="296"/>
      <c r="U941" s="296"/>
      <c r="V941" s="296"/>
      <c r="W941" s="296"/>
      <c r="X941" s="296"/>
      <c r="Y941" s="296"/>
      <c r="Z941" s="296"/>
    </row>
    <row r="942" spans="1:26" ht="15.75" customHeight="1" x14ac:dyDescent="0.25">
      <c r="A942" s="296"/>
      <c r="B942" s="296"/>
      <c r="C942" s="296"/>
      <c r="D942" s="296"/>
      <c r="E942" s="296"/>
      <c r="F942" s="296"/>
      <c r="G942" s="296"/>
      <c r="H942" s="687"/>
      <c r="I942" s="296"/>
      <c r="J942" s="296"/>
      <c r="K942" s="296"/>
      <c r="L942" s="296"/>
      <c r="M942" s="296"/>
      <c r="N942" s="296"/>
      <c r="O942" s="296"/>
      <c r="P942" s="296"/>
      <c r="Q942" s="296"/>
      <c r="R942" s="296"/>
      <c r="S942" s="296"/>
      <c r="T942" s="296"/>
      <c r="U942" s="296"/>
      <c r="V942" s="296"/>
      <c r="W942" s="296"/>
      <c r="X942" s="296"/>
      <c r="Y942" s="296"/>
      <c r="Z942" s="296"/>
    </row>
    <row r="943" spans="1:26" ht="15.75" customHeight="1" x14ac:dyDescent="0.25">
      <c r="A943" s="296"/>
      <c r="B943" s="296"/>
      <c r="C943" s="296"/>
      <c r="D943" s="296"/>
      <c r="E943" s="296"/>
      <c r="F943" s="296"/>
      <c r="G943" s="296"/>
      <c r="H943" s="687"/>
      <c r="I943" s="296"/>
      <c r="J943" s="296"/>
      <c r="K943" s="296"/>
      <c r="L943" s="296"/>
      <c r="M943" s="296"/>
      <c r="N943" s="296"/>
      <c r="O943" s="296"/>
      <c r="P943" s="296"/>
      <c r="Q943" s="296"/>
      <c r="R943" s="296"/>
      <c r="S943" s="296"/>
      <c r="T943" s="296"/>
      <c r="U943" s="296"/>
      <c r="V943" s="296"/>
      <c r="W943" s="296"/>
      <c r="X943" s="296"/>
      <c r="Y943" s="296"/>
      <c r="Z943" s="296"/>
    </row>
    <row r="944" spans="1:26" ht="15.75" customHeight="1" x14ac:dyDescent="0.25">
      <c r="A944" s="296"/>
      <c r="B944" s="296"/>
      <c r="C944" s="296"/>
      <c r="D944" s="296"/>
      <c r="E944" s="296"/>
      <c r="F944" s="296"/>
      <c r="G944" s="296"/>
      <c r="H944" s="687"/>
      <c r="I944" s="296"/>
      <c r="J944" s="296"/>
      <c r="K944" s="296"/>
      <c r="L944" s="296"/>
      <c r="M944" s="296"/>
      <c r="N944" s="296"/>
      <c r="O944" s="296"/>
      <c r="P944" s="296"/>
      <c r="Q944" s="296"/>
      <c r="R944" s="296"/>
      <c r="S944" s="296"/>
      <c r="T944" s="296"/>
      <c r="U944" s="296"/>
      <c r="V944" s="296"/>
      <c r="W944" s="296"/>
      <c r="X944" s="296"/>
      <c r="Y944" s="296"/>
      <c r="Z944" s="296"/>
    </row>
    <row r="945" spans="1:26" ht="15.75" customHeight="1" x14ac:dyDescent="0.25">
      <c r="A945" s="296"/>
      <c r="B945" s="296"/>
      <c r="C945" s="296"/>
      <c r="D945" s="296"/>
      <c r="E945" s="296"/>
      <c r="F945" s="296"/>
      <c r="G945" s="296"/>
      <c r="H945" s="687"/>
      <c r="I945" s="296"/>
      <c r="J945" s="296"/>
      <c r="K945" s="296"/>
      <c r="L945" s="296"/>
      <c r="M945" s="296"/>
      <c r="N945" s="296"/>
      <c r="O945" s="296"/>
      <c r="P945" s="296"/>
      <c r="Q945" s="296"/>
      <c r="R945" s="296"/>
      <c r="S945" s="296"/>
      <c r="T945" s="296"/>
      <c r="U945" s="296"/>
      <c r="V945" s="296"/>
      <c r="W945" s="296"/>
      <c r="X945" s="296"/>
      <c r="Y945" s="296"/>
      <c r="Z945" s="296"/>
    </row>
    <row r="946" spans="1:26" ht="15.75" customHeight="1" x14ac:dyDescent="0.25">
      <c r="A946" s="296"/>
      <c r="B946" s="296"/>
      <c r="C946" s="296"/>
      <c r="D946" s="296"/>
      <c r="E946" s="296"/>
      <c r="F946" s="296"/>
      <c r="G946" s="296"/>
      <c r="H946" s="687"/>
      <c r="I946" s="296"/>
      <c r="J946" s="296"/>
      <c r="K946" s="296"/>
      <c r="L946" s="296"/>
      <c r="M946" s="296"/>
      <c r="N946" s="296"/>
      <c r="O946" s="296"/>
      <c r="P946" s="296"/>
      <c r="Q946" s="296"/>
      <c r="R946" s="296"/>
      <c r="S946" s="296"/>
      <c r="T946" s="296"/>
      <c r="U946" s="296"/>
      <c r="V946" s="296"/>
      <c r="W946" s="296"/>
      <c r="X946" s="296"/>
      <c r="Y946" s="296"/>
      <c r="Z946" s="296"/>
    </row>
    <row r="947" spans="1:26" ht="15.75" customHeight="1" x14ac:dyDescent="0.25">
      <c r="A947" s="296"/>
      <c r="B947" s="296"/>
      <c r="C947" s="296"/>
      <c r="D947" s="296"/>
      <c r="E947" s="296"/>
      <c r="F947" s="296"/>
      <c r="G947" s="296"/>
      <c r="H947" s="687"/>
      <c r="I947" s="296"/>
      <c r="J947" s="296"/>
      <c r="K947" s="296"/>
      <c r="L947" s="296"/>
      <c r="M947" s="296"/>
      <c r="N947" s="296"/>
      <c r="O947" s="296"/>
      <c r="P947" s="296"/>
      <c r="Q947" s="296"/>
      <c r="R947" s="296"/>
      <c r="S947" s="296"/>
      <c r="T947" s="296"/>
      <c r="U947" s="296"/>
      <c r="V947" s="296"/>
      <c r="W947" s="296"/>
      <c r="X947" s="296"/>
      <c r="Y947" s="296"/>
      <c r="Z947" s="296"/>
    </row>
    <row r="948" spans="1:26" ht="15.75" customHeight="1" x14ac:dyDescent="0.25">
      <c r="A948" s="296"/>
      <c r="B948" s="296"/>
      <c r="C948" s="296"/>
      <c r="D948" s="296"/>
      <c r="E948" s="296"/>
      <c r="F948" s="296"/>
      <c r="G948" s="296"/>
      <c r="H948" s="687"/>
      <c r="I948" s="296"/>
      <c r="J948" s="296"/>
      <c r="K948" s="296"/>
      <c r="L948" s="296"/>
      <c r="M948" s="296"/>
      <c r="N948" s="296"/>
      <c r="O948" s="296"/>
      <c r="P948" s="296"/>
      <c r="Q948" s="296"/>
      <c r="R948" s="296"/>
      <c r="S948" s="296"/>
      <c r="T948" s="296"/>
      <c r="U948" s="296"/>
      <c r="V948" s="296"/>
      <c r="W948" s="296"/>
      <c r="X948" s="296"/>
      <c r="Y948" s="296"/>
      <c r="Z948" s="296"/>
    </row>
    <row r="949" spans="1:26" ht="15.75" customHeight="1" x14ac:dyDescent="0.25">
      <c r="A949" s="296"/>
      <c r="B949" s="296"/>
      <c r="C949" s="296"/>
      <c r="D949" s="296"/>
      <c r="E949" s="296"/>
      <c r="F949" s="296"/>
      <c r="G949" s="296"/>
      <c r="H949" s="687"/>
      <c r="I949" s="296"/>
      <c r="J949" s="296"/>
      <c r="K949" s="296"/>
      <c r="L949" s="296"/>
      <c r="M949" s="296"/>
      <c r="N949" s="296"/>
      <c r="O949" s="296"/>
      <c r="P949" s="296"/>
      <c r="Q949" s="296"/>
      <c r="R949" s="296"/>
      <c r="S949" s="296"/>
      <c r="T949" s="296"/>
      <c r="U949" s="296"/>
      <c r="V949" s="296"/>
      <c r="W949" s="296"/>
      <c r="X949" s="296"/>
      <c r="Y949" s="296"/>
      <c r="Z949" s="296"/>
    </row>
    <row r="950" spans="1:26" ht="15.75" customHeight="1" x14ac:dyDescent="0.25">
      <c r="A950" s="296"/>
      <c r="B950" s="296"/>
      <c r="C950" s="296"/>
      <c r="D950" s="296"/>
      <c r="E950" s="296"/>
      <c r="F950" s="296"/>
      <c r="G950" s="296"/>
      <c r="H950" s="687"/>
      <c r="I950" s="296"/>
      <c r="J950" s="296"/>
      <c r="K950" s="296"/>
      <c r="L950" s="296"/>
      <c r="M950" s="296"/>
      <c r="N950" s="296"/>
      <c r="O950" s="296"/>
      <c r="P950" s="296"/>
      <c r="Q950" s="296"/>
      <c r="R950" s="296"/>
      <c r="S950" s="296"/>
      <c r="T950" s="296"/>
      <c r="U950" s="296"/>
      <c r="V950" s="296"/>
      <c r="W950" s="296"/>
      <c r="X950" s="296"/>
      <c r="Y950" s="296"/>
      <c r="Z950" s="296"/>
    </row>
    <row r="951" spans="1:26" ht="15.75" customHeight="1" x14ac:dyDescent="0.25">
      <c r="A951" s="296"/>
      <c r="B951" s="296"/>
      <c r="C951" s="296"/>
      <c r="D951" s="296"/>
      <c r="E951" s="296"/>
      <c r="F951" s="296"/>
      <c r="G951" s="296"/>
      <c r="H951" s="687"/>
      <c r="I951" s="296"/>
      <c r="J951" s="296"/>
      <c r="K951" s="296"/>
      <c r="L951" s="296"/>
      <c r="M951" s="296"/>
      <c r="N951" s="296"/>
      <c r="O951" s="296"/>
      <c r="P951" s="296"/>
      <c r="Q951" s="296"/>
      <c r="R951" s="296"/>
      <c r="S951" s="296"/>
      <c r="T951" s="296"/>
      <c r="U951" s="296"/>
      <c r="V951" s="296"/>
      <c r="W951" s="296"/>
      <c r="X951" s="296"/>
      <c r="Y951" s="296"/>
      <c r="Z951" s="296"/>
    </row>
    <row r="952" spans="1:26" ht="15.75" customHeight="1" x14ac:dyDescent="0.25">
      <c r="A952" s="296"/>
      <c r="B952" s="296"/>
      <c r="C952" s="296"/>
      <c r="D952" s="296"/>
      <c r="E952" s="296"/>
      <c r="F952" s="296"/>
      <c r="G952" s="296"/>
      <c r="H952" s="687"/>
      <c r="I952" s="296"/>
      <c r="J952" s="296"/>
      <c r="K952" s="296"/>
      <c r="L952" s="296"/>
      <c r="M952" s="296"/>
      <c r="N952" s="296"/>
      <c r="O952" s="296"/>
      <c r="P952" s="296"/>
      <c r="Q952" s="296"/>
      <c r="R952" s="296"/>
      <c r="S952" s="296"/>
      <c r="T952" s="296"/>
      <c r="U952" s="296"/>
      <c r="V952" s="296"/>
      <c r="W952" s="296"/>
      <c r="X952" s="296"/>
      <c r="Y952" s="296"/>
      <c r="Z952" s="296"/>
    </row>
    <row r="953" spans="1:26" ht="15.75" customHeight="1" x14ac:dyDescent="0.25">
      <c r="A953" s="296"/>
      <c r="B953" s="296"/>
      <c r="C953" s="296"/>
      <c r="D953" s="296"/>
      <c r="E953" s="296"/>
      <c r="F953" s="296"/>
      <c r="G953" s="296"/>
      <c r="H953" s="687"/>
      <c r="I953" s="296"/>
      <c r="J953" s="296"/>
      <c r="K953" s="296"/>
      <c r="L953" s="296"/>
      <c r="M953" s="296"/>
      <c r="N953" s="296"/>
      <c r="O953" s="296"/>
      <c r="P953" s="296"/>
      <c r="Q953" s="296"/>
      <c r="R953" s="296"/>
      <c r="S953" s="296"/>
      <c r="T953" s="296"/>
      <c r="U953" s="296"/>
      <c r="V953" s="296"/>
      <c r="W953" s="296"/>
      <c r="X953" s="296"/>
      <c r="Y953" s="296"/>
      <c r="Z953" s="296"/>
    </row>
    <row r="954" spans="1:26" ht="15.75" customHeight="1" x14ac:dyDescent="0.25">
      <c r="A954" s="296"/>
      <c r="B954" s="296"/>
      <c r="C954" s="296"/>
      <c r="D954" s="296"/>
      <c r="E954" s="296"/>
      <c r="F954" s="296"/>
      <c r="G954" s="296"/>
      <c r="H954" s="687"/>
      <c r="I954" s="296"/>
      <c r="J954" s="296"/>
      <c r="K954" s="296"/>
      <c r="L954" s="296"/>
      <c r="M954" s="296"/>
      <c r="N954" s="296"/>
      <c r="O954" s="296"/>
      <c r="P954" s="296"/>
      <c r="Q954" s="296"/>
      <c r="R954" s="296"/>
      <c r="S954" s="296"/>
      <c r="T954" s="296"/>
      <c r="U954" s="296"/>
      <c r="V954" s="296"/>
      <c r="W954" s="296"/>
      <c r="X954" s="296"/>
      <c r="Y954" s="296"/>
      <c r="Z954" s="296"/>
    </row>
    <row r="955" spans="1:26" ht="15.75" customHeight="1" x14ac:dyDescent="0.25">
      <c r="A955" s="296"/>
      <c r="B955" s="296"/>
      <c r="C955" s="296"/>
      <c r="D955" s="296"/>
      <c r="E955" s="296"/>
      <c r="F955" s="296"/>
      <c r="G955" s="296"/>
      <c r="H955" s="687"/>
      <c r="I955" s="296"/>
      <c r="J955" s="296"/>
      <c r="K955" s="296"/>
      <c r="L955" s="296"/>
      <c r="M955" s="296"/>
      <c r="N955" s="296"/>
      <c r="O955" s="296"/>
      <c r="P955" s="296"/>
      <c r="Q955" s="296"/>
      <c r="R955" s="296"/>
      <c r="S955" s="296"/>
      <c r="T955" s="296"/>
      <c r="U955" s="296"/>
      <c r="V955" s="296"/>
      <c r="W955" s="296"/>
      <c r="X955" s="296"/>
      <c r="Y955" s="296"/>
      <c r="Z955" s="296"/>
    </row>
    <row r="956" spans="1:26" ht="15.75" customHeight="1" x14ac:dyDescent="0.25">
      <c r="A956" s="296"/>
      <c r="B956" s="296"/>
      <c r="C956" s="296"/>
      <c r="D956" s="296"/>
      <c r="E956" s="296"/>
      <c r="F956" s="296"/>
      <c r="G956" s="296"/>
      <c r="H956" s="687"/>
      <c r="I956" s="296"/>
      <c r="J956" s="296"/>
      <c r="K956" s="296"/>
      <c r="L956" s="296"/>
      <c r="M956" s="296"/>
      <c r="N956" s="296"/>
      <c r="O956" s="296"/>
      <c r="P956" s="296"/>
      <c r="Q956" s="296"/>
      <c r="R956" s="296"/>
      <c r="S956" s="296"/>
      <c r="T956" s="296"/>
      <c r="U956" s="296"/>
      <c r="V956" s="296"/>
      <c r="W956" s="296"/>
      <c r="X956" s="296"/>
      <c r="Y956" s="296"/>
      <c r="Z956" s="296"/>
    </row>
    <row r="957" spans="1:26" ht="15.75" customHeight="1" x14ac:dyDescent="0.25">
      <c r="A957" s="296"/>
      <c r="B957" s="296"/>
      <c r="C957" s="296"/>
      <c r="D957" s="296"/>
      <c r="E957" s="296"/>
      <c r="F957" s="296"/>
      <c r="G957" s="296"/>
      <c r="H957" s="687"/>
      <c r="I957" s="296"/>
      <c r="J957" s="296"/>
      <c r="K957" s="296"/>
      <c r="L957" s="296"/>
      <c r="M957" s="296"/>
      <c r="N957" s="296"/>
      <c r="O957" s="296"/>
      <c r="P957" s="296"/>
      <c r="Q957" s="296"/>
      <c r="R957" s="296"/>
      <c r="S957" s="296"/>
      <c r="T957" s="296"/>
      <c r="U957" s="296"/>
      <c r="V957" s="296"/>
      <c r="W957" s="296"/>
      <c r="X957" s="296"/>
      <c r="Y957" s="296"/>
      <c r="Z957" s="296"/>
    </row>
    <row r="958" spans="1:26" ht="15.75" customHeight="1" x14ac:dyDescent="0.25">
      <c r="A958" s="296"/>
      <c r="B958" s="296"/>
      <c r="C958" s="296"/>
      <c r="D958" s="296"/>
      <c r="E958" s="296"/>
      <c r="F958" s="296"/>
      <c r="G958" s="296"/>
      <c r="H958" s="687"/>
      <c r="I958" s="296"/>
      <c r="J958" s="296"/>
      <c r="K958" s="296"/>
      <c r="L958" s="296"/>
      <c r="M958" s="296"/>
      <c r="N958" s="296"/>
      <c r="O958" s="296"/>
      <c r="P958" s="296"/>
      <c r="Q958" s="296"/>
      <c r="R958" s="296"/>
      <c r="S958" s="296"/>
      <c r="T958" s="296"/>
      <c r="U958" s="296"/>
      <c r="V958" s="296"/>
      <c r="W958" s="296"/>
      <c r="X958" s="296"/>
      <c r="Y958" s="296"/>
      <c r="Z958" s="296"/>
    </row>
    <row r="959" spans="1:26" ht="15.75" customHeight="1" x14ac:dyDescent="0.25">
      <c r="A959" s="296"/>
      <c r="B959" s="296"/>
      <c r="C959" s="296"/>
      <c r="D959" s="296"/>
      <c r="E959" s="296"/>
      <c r="F959" s="296"/>
      <c r="G959" s="296"/>
      <c r="H959" s="687"/>
      <c r="I959" s="296"/>
      <c r="J959" s="296"/>
      <c r="K959" s="296"/>
      <c r="L959" s="296"/>
      <c r="M959" s="296"/>
      <c r="N959" s="296"/>
      <c r="O959" s="296"/>
      <c r="P959" s="296"/>
      <c r="Q959" s="296"/>
      <c r="R959" s="296"/>
      <c r="S959" s="296"/>
      <c r="T959" s="296"/>
      <c r="U959" s="296"/>
      <c r="V959" s="296"/>
      <c r="W959" s="296"/>
      <c r="X959" s="296"/>
      <c r="Y959" s="296"/>
      <c r="Z959" s="296"/>
    </row>
    <row r="960" spans="1:26" ht="15.75" customHeight="1" x14ac:dyDescent="0.25">
      <c r="A960" s="296"/>
      <c r="B960" s="296"/>
      <c r="C960" s="296"/>
      <c r="D960" s="296"/>
      <c r="E960" s="296"/>
      <c r="F960" s="296"/>
      <c r="G960" s="296"/>
      <c r="H960" s="687"/>
      <c r="I960" s="296"/>
      <c r="J960" s="296"/>
      <c r="K960" s="296"/>
      <c r="L960" s="296"/>
      <c r="M960" s="296"/>
      <c r="N960" s="296"/>
      <c r="O960" s="296"/>
      <c r="P960" s="296"/>
      <c r="Q960" s="296"/>
      <c r="R960" s="296"/>
      <c r="S960" s="296"/>
      <c r="T960" s="296"/>
      <c r="U960" s="296"/>
      <c r="V960" s="296"/>
      <c r="W960" s="296"/>
      <c r="X960" s="296"/>
      <c r="Y960" s="296"/>
      <c r="Z960" s="296"/>
    </row>
    <row r="961" spans="1:26" ht="15.75" customHeight="1" x14ac:dyDescent="0.25">
      <c r="A961" s="296"/>
      <c r="B961" s="296"/>
      <c r="C961" s="296"/>
      <c r="D961" s="296"/>
      <c r="E961" s="296"/>
      <c r="F961" s="296"/>
      <c r="G961" s="296"/>
      <c r="H961" s="687"/>
      <c r="I961" s="296"/>
      <c r="J961" s="296"/>
      <c r="K961" s="296"/>
      <c r="L961" s="296"/>
      <c r="M961" s="296"/>
      <c r="N961" s="296"/>
      <c r="O961" s="296"/>
      <c r="P961" s="296"/>
      <c r="Q961" s="296"/>
      <c r="R961" s="296"/>
      <c r="S961" s="296"/>
      <c r="T961" s="296"/>
      <c r="U961" s="296"/>
      <c r="V961" s="296"/>
      <c r="W961" s="296"/>
      <c r="X961" s="296"/>
      <c r="Y961" s="296"/>
      <c r="Z961" s="296"/>
    </row>
    <row r="962" spans="1:26" ht="15.75" customHeight="1" x14ac:dyDescent="0.25">
      <c r="A962" s="296"/>
      <c r="B962" s="296"/>
      <c r="C962" s="296"/>
      <c r="D962" s="296"/>
      <c r="E962" s="296"/>
      <c r="F962" s="296"/>
      <c r="G962" s="296"/>
      <c r="H962" s="687"/>
      <c r="I962" s="296"/>
      <c r="J962" s="296"/>
      <c r="K962" s="296"/>
      <c r="L962" s="296"/>
      <c r="M962" s="296"/>
      <c r="N962" s="296"/>
      <c r="O962" s="296"/>
      <c r="P962" s="296"/>
      <c r="Q962" s="296"/>
      <c r="R962" s="296"/>
      <c r="S962" s="296"/>
      <c r="T962" s="296"/>
      <c r="U962" s="296"/>
      <c r="V962" s="296"/>
      <c r="W962" s="296"/>
      <c r="X962" s="296"/>
      <c r="Y962" s="296"/>
      <c r="Z962" s="296"/>
    </row>
    <row r="963" spans="1:26" ht="15.75" customHeight="1" x14ac:dyDescent="0.25">
      <c r="A963" s="296"/>
      <c r="B963" s="296"/>
      <c r="C963" s="296"/>
      <c r="D963" s="296"/>
      <c r="E963" s="296"/>
      <c r="F963" s="296"/>
      <c r="G963" s="296"/>
      <c r="H963" s="687"/>
      <c r="I963" s="296"/>
      <c r="J963" s="296"/>
      <c r="K963" s="296"/>
      <c r="L963" s="296"/>
      <c r="M963" s="296"/>
      <c r="N963" s="296"/>
      <c r="O963" s="296"/>
      <c r="P963" s="296"/>
      <c r="Q963" s="296"/>
      <c r="R963" s="296"/>
      <c r="S963" s="296"/>
      <c r="T963" s="296"/>
      <c r="U963" s="296"/>
      <c r="V963" s="296"/>
      <c r="W963" s="296"/>
      <c r="X963" s="296"/>
      <c r="Y963" s="296"/>
      <c r="Z963" s="296"/>
    </row>
    <row r="964" spans="1:26" ht="15.75" customHeight="1" x14ac:dyDescent="0.25">
      <c r="A964" s="296"/>
      <c r="B964" s="296"/>
      <c r="C964" s="296"/>
      <c r="D964" s="296"/>
      <c r="E964" s="296"/>
      <c r="F964" s="296"/>
      <c r="G964" s="296"/>
      <c r="H964" s="687"/>
      <c r="I964" s="296"/>
      <c r="J964" s="296"/>
      <c r="K964" s="296"/>
      <c r="L964" s="296"/>
      <c r="M964" s="296"/>
      <c r="N964" s="296"/>
      <c r="O964" s="296"/>
      <c r="P964" s="296"/>
      <c r="Q964" s="296"/>
      <c r="R964" s="296"/>
      <c r="S964" s="296"/>
      <c r="T964" s="296"/>
      <c r="U964" s="296"/>
      <c r="V964" s="296"/>
      <c r="W964" s="296"/>
      <c r="X964" s="296"/>
      <c r="Y964" s="296"/>
      <c r="Z964" s="296"/>
    </row>
    <row r="965" spans="1:26" ht="15.75" customHeight="1" x14ac:dyDescent="0.25">
      <c r="A965" s="296"/>
      <c r="B965" s="296"/>
      <c r="C965" s="296"/>
      <c r="D965" s="296"/>
      <c r="E965" s="296"/>
      <c r="F965" s="296"/>
      <c r="G965" s="296"/>
      <c r="H965" s="687"/>
      <c r="I965" s="296"/>
      <c r="J965" s="296"/>
      <c r="K965" s="296"/>
      <c r="L965" s="296"/>
      <c r="M965" s="296"/>
      <c r="N965" s="296"/>
      <c r="O965" s="296"/>
      <c r="P965" s="296"/>
      <c r="Q965" s="296"/>
      <c r="R965" s="296"/>
      <c r="S965" s="296"/>
      <c r="T965" s="296"/>
      <c r="U965" s="296"/>
      <c r="V965" s="296"/>
      <c r="W965" s="296"/>
      <c r="X965" s="296"/>
      <c r="Y965" s="296"/>
      <c r="Z965" s="296"/>
    </row>
    <row r="966" spans="1:26" ht="15.75" customHeight="1" x14ac:dyDescent="0.25">
      <c r="A966" s="296"/>
      <c r="B966" s="296"/>
      <c r="C966" s="296"/>
      <c r="D966" s="296"/>
      <c r="E966" s="296"/>
      <c r="F966" s="296"/>
      <c r="G966" s="296"/>
      <c r="H966" s="687"/>
      <c r="I966" s="296"/>
      <c r="J966" s="296"/>
      <c r="K966" s="296"/>
      <c r="L966" s="296"/>
      <c r="M966" s="296"/>
      <c r="N966" s="296"/>
      <c r="O966" s="296"/>
      <c r="P966" s="296"/>
      <c r="Q966" s="296"/>
      <c r="R966" s="296"/>
      <c r="S966" s="296"/>
      <c r="T966" s="296"/>
      <c r="U966" s="296"/>
      <c r="V966" s="296"/>
      <c r="W966" s="296"/>
      <c r="X966" s="296"/>
      <c r="Y966" s="296"/>
      <c r="Z966" s="296"/>
    </row>
    <row r="967" spans="1:26" ht="15.75" customHeight="1" x14ac:dyDescent="0.25">
      <c r="A967" s="296"/>
      <c r="B967" s="296"/>
      <c r="C967" s="296"/>
      <c r="D967" s="296"/>
      <c r="E967" s="296"/>
      <c r="F967" s="296"/>
      <c r="G967" s="296"/>
      <c r="H967" s="687"/>
      <c r="I967" s="296"/>
      <c r="J967" s="296"/>
      <c r="K967" s="296"/>
      <c r="L967" s="296"/>
      <c r="M967" s="296"/>
      <c r="N967" s="296"/>
      <c r="O967" s="296"/>
      <c r="P967" s="296"/>
      <c r="Q967" s="296"/>
      <c r="R967" s="296"/>
      <c r="S967" s="296"/>
      <c r="T967" s="296"/>
      <c r="U967" s="296"/>
      <c r="V967" s="296"/>
      <c r="W967" s="296"/>
      <c r="X967" s="296"/>
      <c r="Y967" s="296"/>
      <c r="Z967" s="296"/>
    </row>
    <row r="968" spans="1:26" ht="15.75" customHeight="1" x14ac:dyDescent="0.25">
      <c r="A968" s="296"/>
      <c r="B968" s="296"/>
      <c r="C968" s="296"/>
      <c r="D968" s="296"/>
      <c r="E968" s="296"/>
      <c r="F968" s="296"/>
      <c r="G968" s="296"/>
      <c r="H968" s="687"/>
      <c r="I968" s="296"/>
      <c r="J968" s="296"/>
      <c r="K968" s="296"/>
      <c r="L968" s="296"/>
      <c r="M968" s="296"/>
      <c r="N968" s="296"/>
      <c r="O968" s="296"/>
      <c r="P968" s="296"/>
      <c r="Q968" s="296"/>
      <c r="R968" s="296"/>
      <c r="S968" s="296"/>
      <c r="T968" s="296"/>
      <c r="U968" s="296"/>
      <c r="V968" s="296"/>
      <c r="W968" s="296"/>
      <c r="X968" s="296"/>
      <c r="Y968" s="296"/>
      <c r="Z968" s="296"/>
    </row>
    <row r="969" spans="1:26" ht="15.75" customHeight="1" x14ac:dyDescent="0.25">
      <c r="A969" s="296"/>
      <c r="B969" s="296"/>
      <c r="C969" s="296"/>
      <c r="D969" s="296"/>
      <c r="E969" s="296"/>
      <c r="F969" s="296"/>
      <c r="G969" s="296"/>
      <c r="H969" s="687"/>
      <c r="I969" s="296"/>
      <c r="J969" s="296"/>
      <c r="K969" s="296"/>
      <c r="L969" s="296"/>
      <c r="M969" s="296"/>
      <c r="N969" s="296"/>
      <c r="O969" s="296"/>
      <c r="P969" s="296"/>
      <c r="Q969" s="296"/>
      <c r="R969" s="296"/>
      <c r="S969" s="296"/>
      <c r="T969" s="296"/>
      <c r="U969" s="296"/>
      <c r="V969" s="296"/>
      <c r="W969" s="296"/>
      <c r="X969" s="296"/>
      <c r="Y969" s="296"/>
      <c r="Z969" s="296"/>
    </row>
    <row r="970" spans="1:26" ht="15.75" customHeight="1" x14ac:dyDescent="0.25">
      <c r="A970" s="296"/>
      <c r="B970" s="296"/>
      <c r="C970" s="296"/>
      <c r="D970" s="296"/>
      <c r="E970" s="296"/>
      <c r="F970" s="296"/>
      <c r="G970" s="296"/>
      <c r="H970" s="687"/>
      <c r="I970" s="296"/>
      <c r="J970" s="296"/>
      <c r="K970" s="296"/>
      <c r="L970" s="296"/>
      <c r="M970" s="296"/>
      <c r="N970" s="296"/>
      <c r="O970" s="296"/>
      <c r="P970" s="296"/>
      <c r="Q970" s="296"/>
      <c r="R970" s="296"/>
      <c r="S970" s="296"/>
      <c r="T970" s="296"/>
      <c r="U970" s="296"/>
      <c r="V970" s="296"/>
      <c r="W970" s="296"/>
      <c r="X970" s="296"/>
      <c r="Y970" s="296"/>
      <c r="Z970" s="296"/>
    </row>
    <row r="971" spans="1:26" ht="15.75" customHeight="1" x14ac:dyDescent="0.25">
      <c r="A971" s="296"/>
      <c r="B971" s="296"/>
      <c r="C971" s="296"/>
      <c r="D971" s="296"/>
      <c r="E971" s="296"/>
      <c r="F971" s="296"/>
      <c r="G971" s="296"/>
      <c r="H971" s="687"/>
      <c r="I971" s="296"/>
      <c r="J971" s="296"/>
      <c r="K971" s="296"/>
      <c r="L971" s="296"/>
      <c r="M971" s="296"/>
      <c r="N971" s="296"/>
      <c r="O971" s="296"/>
      <c r="P971" s="296"/>
      <c r="Q971" s="296"/>
      <c r="R971" s="296"/>
      <c r="S971" s="296"/>
      <c r="T971" s="296"/>
      <c r="U971" s="296"/>
      <c r="V971" s="296"/>
      <c r="W971" s="296"/>
      <c r="X971" s="296"/>
      <c r="Y971" s="296"/>
      <c r="Z971" s="296"/>
    </row>
    <row r="972" spans="1:26" ht="15.75" customHeight="1" x14ac:dyDescent="0.25">
      <c r="A972" s="296"/>
      <c r="B972" s="296"/>
      <c r="C972" s="296"/>
      <c r="D972" s="296"/>
      <c r="E972" s="296"/>
      <c r="F972" s="296"/>
      <c r="G972" s="296"/>
      <c r="H972" s="687"/>
      <c r="I972" s="296"/>
      <c r="J972" s="296"/>
      <c r="K972" s="296"/>
      <c r="L972" s="296"/>
      <c r="M972" s="296"/>
      <c r="N972" s="296"/>
      <c r="O972" s="296"/>
      <c r="P972" s="296"/>
      <c r="Q972" s="296"/>
      <c r="R972" s="296"/>
      <c r="S972" s="296"/>
      <c r="T972" s="296"/>
      <c r="U972" s="296"/>
      <c r="V972" s="296"/>
      <c r="W972" s="296"/>
      <c r="X972" s="296"/>
      <c r="Y972" s="296"/>
      <c r="Z972" s="296"/>
    </row>
    <row r="973" spans="1:26" ht="15.75" customHeight="1" x14ac:dyDescent="0.25">
      <c r="A973" s="296"/>
      <c r="B973" s="296"/>
      <c r="C973" s="296"/>
      <c r="D973" s="296"/>
      <c r="E973" s="296"/>
      <c r="F973" s="296"/>
      <c r="G973" s="296"/>
      <c r="H973" s="687"/>
      <c r="I973" s="296"/>
      <c r="J973" s="296"/>
      <c r="K973" s="296"/>
      <c r="L973" s="296"/>
      <c r="M973" s="296"/>
      <c r="N973" s="296"/>
      <c r="O973" s="296"/>
      <c r="P973" s="296"/>
      <c r="Q973" s="296"/>
      <c r="R973" s="296"/>
      <c r="S973" s="296"/>
      <c r="T973" s="296"/>
      <c r="U973" s="296"/>
      <c r="V973" s="296"/>
      <c r="W973" s="296"/>
      <c r="X973" s="296"/>
      <c r="Y973" s="296"/>
      <c r="Z973" s="296"/>
    </row>
    <row r="974" spans="1:26" ht="15.75" customHeight="1" x14ac:dyDescent="0.25">
      <c r="A974" s="296"/>
      <c r="B974" s="296"/>
      <c r="C974" s="296"/>
      <c r="D974" s="296"/>
      <c r="E974" s="296"/>
      <c r="F974" s="296"/>
      <c r="G974" s="296"/>
      <c r="H974" s="687"/>
      <c r="I974" s="296"/>
      <c r="J974" s="296"/>
      <c r="K974" s="296"/>
      <c r="L974" s="296"/>
      <c r="M974" s="296"/>
      <c r="N974" s="296"/>
      <c r="O974" s="296"/>
      <c r="P974" s="296"/>
      <c r="Q974" s="296"/>
      <c r="R974" s="296"/>
      <c r="S974" s="296"/>
      <c r="T974" s="296"/>
      <c r="U974" s="296"/>
      <c r="V974" s="296"/>
      <c r="W974" s="296"/>
      <c r="X974" s="296"/>
      <c r="Y974" s="296"/>
      <c r="Z974" s="296"/>
    </row>
    <row r="975" spans="1:26" ht="15.75" customHeight="1" x14ac:dyDescent="0.25">
      <c r="A975" s="296"/>
      <c r="B975" s="296"/>
      <c r="C975" s="296"/>
      <c r="D975" s="296"/>
      <c r="E975" s="296"/>
      <c r="F975" s="296"/>
      <c r="G975" s="296"/>
      <c r="H975" s="687"/>
      <c r="I975" s="296"/>
      <c r="J975" s="296"/>
      <c r="K975" s="296"/>
      <c r="L975" s="296"/>
      <c r="M975" s="296"/>
      <c r="N975" s="296"/>
      <c r="O975" s="296"/>
      <c r="P975" s="296"/>
      <c r="Q975" s="296"/>
      <c r="R975" s="296"/>
      <c r="S975" s="296"/>
      <c r="T975" s="296"/>
      <c r="U975" s="296"/>
      <c r="V975" s="296"/>
      <c r="W975" s="296"/>
      <c r="X975" s="296"/>
      <c r="Y975" s="296"/>
      <c r="Z975" s="296"/>
    </row>
    <row r="976" spans="1:26" ht="15.75" customHeight="1" x14ac:dyDescent="0.25">
      <c r="A976" s="296"/>
      <c r="B976" s="296"/>
      <c r="C976" s="296"/>
      <c r="D976" s="296"/>
      <c r="E976" s="296"/>
      <c r="F976" s="296"/>
      <c r="G976" s="296"/>
      <c r="H976" s="687"/>
      <c r="I976" s="296"/>
      <c r="J976" s="296"/>
      <c r="K976" s="296"/>
      <c r="L976" s="296"/>
      <c r="M976" s="296"/>
      <c r="N976" s="296"/>
      <c r="O976" s="296"/>
      <c r="P976" s="296"/>
      <c r="Q976" s="296"/>
      <c r="R976" s="296"/>
      <c r="S976" s="296"/>
      <c r="T976" s="296"/>
      <c r="U976" s="296"/>
      <c r="V976" s="296"/>
      <c r="W976" s="296"/>
      <c r="X976" s="296"/>
      <c r="Y976" s="296"/>
      <c r="Z976" s="296"/>
    </row>
    <row r="977" spans="1:26" ht="15.75" customHeight="1" x14ac:dyDescent="0.25">
      <c r="A977" s="296"/>
      <c r="B977" s="296"/>
      <c r="C977" s="296"/>
      <c r="D977" s="296"/>
      <c r="E977" s="296"/>
      <c r="F977" s="296"/>
      <c r="G977" s="296"/>
      <c r="H977" s="687"/>
      <c r="I977" s="296"/>
      <c r="J977" s="296"/>
      <c r="K977" s="296"/>
      <c r="L977" s="296"/>
      <c r="M977" s="296"/>
      <c r="N977" s="296"/>
      <c r="O977" s="296"/>
      <c r="P977" s="296"/>
      <c r="Q977" s="296"/>
      <c r="R977" s="296"/>
      <c r="S977" s="296"/>
      <c r="T977" s="296"/>
      <c r="U977" s="296"/>
      <c r="V977" s="296"/>
      <c r="W977" s="296"/>
      <c r="X977" s="296"/>
      <c r="Y977" s="296"/>
      <c r="Z977" s="296"/>
    </row>
    <row r="978" spans="1:26" ht="15.75" customHeight="1" x14ac:dyDescent="0.25">
      <c r="A978" s="296"/>
      <c r="B978" s="296"/>
      <c r="C978" s="296"/>
      <c r="D978" s="296"/>
      <c r="E978" s="296"/>
      <c r="F978" s="296"/>
      <c r="G978" s="296"/>
      <c r="H978" s="687"/>
      <c r="I978" s="296"/>
      <c r="J978" s="296"/>
      <c r="K978" s="296"/>
      <c r="L978" s="296"/>
      <c r="M978" s="296"/>
      <c r="N978" s="296"/>
      <c r="O978" s="296"/>
      <c r="P978" s="296"/>
      <c r="Q978" s="296"/>
      <c r="R978" s="296"/>
      <c r="S978" s="296"/>
      <c r="T978" s="296"/>
      <c r="U978" s="296"/>
      <c r="V978" s="296"/>
      <c r="W978" s="296"/>
      <c r="X978" s="296"/>
      <c r="Y978" s="296"/>
      <c r="Z978" s="296"/>
    </row>
    <row r="979" spans="1:26" ht="15.75" customHeight="1" x14ac:dyDescent="0.25">
      <c r="A979" s="296"/>
      <c r="B979" s="296"/>
      <c r="C979" s="296"/>
      <c r="D979" s="296"/>
      <c r="E979" s="296"/>
      <c r="F979" s="296"/>
      <c r="G979" s="296"/>
      <c r="H979" s="687"/>
      <c r="I979" s="296"/>
      <c r="J979" s="296"/>
      <c r="K979" s="296"/>
      <c r="L979" s="296"/>
      <c r="M979" s="296"/>
      <c r="N979" s="296"/>
      <c r="O979" s="296"/>
      <c r="P979" s="296"/>
      <c r="Q979" s="296"/>
      <c r="R979" s="296"/>
      <c r="S979" s="296"/>
      <c r="T979" s="296"/>
      <c r="U979" s="296"/>
      <c r="V979" s="296"/>
      <c r="W979" s="296"/>
      <c r="X979" s="296"/>
      <c r="Y979" s="296"/>
      <c r="Z979" s="296"/>
    </row>
    <row r="980" spans="1:26" ht="15.75" customHeight="1" x14ac:dyDescent="0.25">
      <c r="A980" s="296"/>
      <c r="B980" s="296"/>
      <c r="C980" s="296"/>
      <c r="D980" s="296"/>
      <c r="E980" s="296"/>
      <c r="F980" s="296"/>
      <c r="G980" s="296"/>
      <c r="H980" s="687"/>
      <c r="I980" s="296"/>
      <c r="J980" s="296"/>
      <c r="K980" s="296"/>
      <c r="L980" s="296"/>
      <c r="M980" s="296"/>
      <c r="N980" s="296"/>
      <c r="O980" s="296"/>
      <c r="P980" s="296"/>
      <c r="Q980" s="296"/>
      <c r="R980" s="296"/>
      <c r="S980" s="296"/>
      <c r="T980" s="296"/>
      <c r="U980" s="296"/>
      <c r="V980" s="296"/>
      <c r="W980" s="296"/>
      <c r="X980" s="296"/>
      <c r="Y980" s="296"/>
      <c r="Z980" s="296"/>
    </row>
    <row r="981" spans="1:26" ht="15.75" customHeight="1" x14ac:dyDescent="0.25">
      <c r="A981" s="296"/>
      <c r="B981" s="296"/>
      <c r="C981" s="296"/>
      <c r="D981" s="296"/>
      <c r="E981" s="296"/>
      <c r="F981" s="296"/>
      <c r="G981" s="296"/>
      <c r="H981" s="687"/>
      <c r="I981" s="296"/>
      <c r="J981" s="296"/>
      <c r="K981" s="296"/>
      <c r="L981" s="296"/>
      <c r="M981" s="296"/>
      <c r="N981" s="296"/>
      <c r="O981" s="296"/>
      <c r="P981" s="296"/>
      <c r="Q981" s="296"/>
      <c r="R981" s="296"/>
      <c r="S981" s="296"/>
      <c r="T981" s="296"/>
      <c r="U981" s="296"/>
      <c r="V981" s="296"/>
      <c r="W981" s="296"/>
      <c r="X981" s="296"/>
      <c r="Y981" s="296"/>
      <c r="Z981" s="296"/>
    </row>
    <row r="982" spans="1:26" ht="15.75" customHeight="1" x14ac:dyDescent="0.25">
      <c r="A982" s="296"/>
      <c r="B982" s="296"/>
      <c r="C982" s="296"/>
      <c r="D982" s="296"/>
      <c r="E982" s="296"/>
      <c r="F982" s="296"/>
      <c r="G982" s="296"/>
      <c r="H982" s="687"/>
      <c r="I982" s="296"/>
      <c r="J982" s="296"/>
      <c r="K982" s="296"/>
      <c r="L982" s="296"/>
      <c r="M982" s="296"/>
      <c r="N982" s="296"/>
      <c r="O982" s="296"/>
      <c r="P982" s="296"/>
      <c r="Q982" s="296"/>
      <c r="R982" s="296"/>
      <c r="S982" s="296"/>
      <c r="T982" s="296"/>
      <c r="U982" s="296"/>
      <c r="V982" s="296"/>
      <c r="W982" s="296"/>
      <c r="X982" s="296"/>
      <c r="Y982" s="296"/>
      <c r="Z982" s="296"/>
    </row>
    <row r="983" spans="1:26" ht="15.75" customHeight="1" x14ac:dyDescent="0.25">
      <c r="A983" s="296"/>
      <c r="B983" s="296"/>
      <c r="C983" s="296"/>
      <c r="D983" s="296"/>
      <c r="E983" s="296"/>
      <c r="F983" s="296"/>
      <c r="G983" s="296"/>
      <c r="H983" s="687"/>
      <c r="I983" s="296"/>
      <c r="J983" s="296"/>
      <c r="K983" s="296"/>
      <c r="L983" s="296"/>
      <c r="M983" s="296"/>
      <c r="N983" s="296"/>
      <c r="O983" s="296"/>
      <c r="P983" s="296"/>
      <c r="Q983" s="296"/>
      <c r="R983" s="296"/>
      <c r="S983" s="296"/>
      <c r="T983" s="296"/>
      <c r="U983" s="296"/>
      <c r="V983" s="296"/>
      <c r="W983" s="296"/>
      <c r="X983" s="296"/>
      <c r="Y983" s="296"/>
      <c r="Z983" s="296"/>
    </row>
    <row r="984" spans="1:26" ht="15.75" customHeight="1" x14ac:dyDescent="0.25">
      <c r="A984" s="296"/>
      <c r="B984" s="296"/>
      <c r="C984" s="296"/>
      <c r="D984" s="296"/>
      <c r="E984" s="296"/>
      <c r="F984" s="296"/>
      <c r="G984" s="296"/>
      <c r="H984" s="687"/>
      <c r="I984" s="296"/>
      <c r="J984" s="296"/>
      <c r="K984" s="296"/>
      <c r="L984" s="296"/>
      <c r="M984" s="296"/>
      <c r="N984" s="296"/>
      <c r="O984" s="296"/>
      <c r="P984" s="296"/>
      <c r="Q984" s="296"/>
      <c r="R984" s="296"/>
      <c r="S984" s="296"/>
      <c r="T984" s="296"/>
      <c r="U984" s="296"/>
      <c r="V984" s="296"/>
      <c r="W984" s="296"/>
      <c r="X984" s="296"/>
      <c r="Y984" s="296"/>
      <c r="Z984" s="296"/>
    </row>
    <row r="985" spans="1:26" ht="15.75" customHeight="1" x14ac:dyDescent="0.25">
      <c r="A985" s="296"/>
      <c r="B985" s="296"/>
      <c r="C985" s="296"/>
      <c r="D985" s="296"/>
      <c r="E985" s="296"/>
      <c r="F985" s="296"/>
      <c r="G985" s="296"/>
      <c r="H985" s="687"/>
      <c r="I985" s="296"/>
      <c r="J985" s="296"/>
      <c r="K985" s="296"/>
      <c r="L985" s="296"/>
      <c r="M985" s="296"/>
      <c r="N985" s="296"/>
      <c r="O985" s="296"/>
      <c r="P985" s="296"/>
      <c r="Q985" s="296"/>
      <c r="R985" s="296"/>
      <c r="S985" s="296"/>
      <c r="T985" s="296"/>
      <c r="U985" s="296"/>
      <c r="V985" s="296"/>
      <c r="W985" s="296"/>
      <c r="X985" s="296"/>
      <c r="Y985" s="296"/>
      <c r="Z985" s="296"/>
    </row>
    <row r="986" spans="1:26" ht="15.75" customHeight="1" x14ac:dyDescent="0.25">
      <c r="A986" s="296"/>
      <c r="B986" s="296"/>
      <c r="C986" s="296"/>
      <c r="D986" s="296"/>
      <c r="E986" s="296"/>
      <c r="F986" s="296"/>
      <c r="G986" s="296"/>
      <c r="H986" s="687"/>
      <c r="I986" s="296"/>
      <c r="J986" s="296"/>
      <c r="K986" s="296"/>
      <c r="L986" s="296"/>
      <c r="M986" s="296"/>
      <c r="N986" s="296"/>
      <c r="O986" s="296"/>
      <c r="P986" s="296"/>
      <c r="Q986" s="296"/>
      <c r="R986" s="296"/>
      <c r="S986" s="296"/>
      <c r="T986" s="296"/>
      <c r="U986" s="296"/>
      <c r="V986" s="296"/>
      <c r="W986" s="296"/>
      <c r="X986" s="296"/>
      <c r="Y986" s="296"/>
      <c r="Z986" s="296"/>
    </row>
    <row r="987" spans="1:26" ht="15.75" customHeight="1" x14ac:dyDescent="0.25">
      <c r="A987" s="296"/>
      <c r="B987" s="296"/>
      <c r="C987" s="296"/>
      <c r="D987" s="296"/>
      <c r="E987" s="296"/>
      <c r="F987" s="296"/>
      <c r="G987" s="296"/>
      <c r="H987" s="687"/>
      <c r="I987" s="296"/>
      <c r="J987" s="296"/>
      <c r="K987" s="296"/>
      <c r="L987" s="296"/>
      <c r="M987" s="296"/>
      <c r="N987" s="296"/>
      <c r="O987" s="296"/>
      <c r="P987" s="296"/>
      <c r="Q987" s="296"/>
      <c r="R987" s="296"/>
      <c r="S987" s="296"/>
      <c r="T987" s="296"/>
      <c r="U987" s="296"/>
      <c r="V987" s="296"/>
      <c r="W987" s="296"/>
      <c r="X987" s="296"/>
      <c r="Y987" s="296"/>
      <c r="Z987" s="296"/>
    </row>
    <row r="988" spans="1:26" ht="15.75" customHeight="1" x14ac:dyDescent="0.25">
      <c r="A988" s="296"/>
      <c r="B988" s="296"/>
      <c r="C988" s="296"/>
      <c r="D988" s="296"/>
      <c r="E988" s="296"/>
      <c r="F988" s="296"/>
      <c r="G988" s="296"/>
      <c r="H988" s="687"/>
      <c r="I988" s="296"/>
      <c r="J988" s="296"/>
      <c r="K988" s="296"/>
      <c r="L988" s="296"/>
      <c r="M988" s="296"/>
      <c r="N988" s="296"/>
      <c r="O988" s="296"/>
      <c r="P988" s="296"/>
      <c r="Q988" s="296"/>
      <c r="R988" s="296"/>
      <c r="S988" s="296"/>
      <c r="T988" s="296"/>
      <c r="U988" s="296"/>
      <c r="V988" s="296"/>
      <c r="W988" s="296"/>
      <c r="X988" s="296"/>
      <c r="Y988" s="296"/>
      <c r="Z988" s="296"/>
    </row>
    <row r="989" spans="1:26" ht="15.75" customHeight="1" x14ac:dyDescent="0.25">
      <c r="A989" s="296"/>
      <c r="B989" s="296"/>
      <c r="C989" s="296"/>
      <c r="D989" s="296"/>
      <c r="E989" s="296"/>
      <c r="F989" s="296"/>
      <c r="G989" s="296"/>
      <c r="H989" s="687"/>
      <c r="I989" s="296"/>
      <c r="J989" s="296"/>
      <c r="K989" s="296"/>
      <c r="L989" s="296"/>
      <c r="M989" s="296"/>
      <c r="N989" s="296"/>
      <c r="O989" s="296"/>
      <c r="P989" s="296"/>
      <c r="Q989" s="296"/>
      <c r="R989" s="296"/>
      <c r="S989" s="296"/>
      <c r="T989" s="296"/>
      <c r="U989" s="296"/>
      <c r="V989" s="296"/>
      <c r="W989" s="296"/>
      <c r="X989" s="296"/>
      <c r="Y989" s="296"/>
      <c r="Z989" s="296"/>
    </row>
    <row r="990" spans="1:26" ht="15.75" customHeight="1" x14ac:dyDescent="0.25">
      <c r="A990" s="296"/>
      <c r="B990" s="296"/>
      <c r="C990" s="296"/>
      <c r="D990" s="296"/>
      <c r="E990" s="296"/>
      <c r="F990" s="296"/>
      <c r="G990" s="296"/>
      <c r="H990" s="687"/>
      <c r="I990" s="296"/>
      <c r="J990" s="296"/>
      <c r="K990" s="296"/>
      <c r="L990" s="296"/>
      <c r="M990" s="296"/>
      <c r="N990" s="296"/>
      <c r="O990" s="296"/>
      <c r="P990" s="296"/>
      <c r="Q990" s="296"/>
      <c r="R990" s="296"/>
      <c r="S990" s="296"/>
      <c r="T990" s="296"/>
      <c r="U990" s="296"/>
      <c r="V990" s="296"/>
      <c r="W990" s="296"/>
      <c r="X990" s="296"/>
      <c r="Y990" s="296"/>
      <c r="Z990" s="296"/>
    </row>
    <row r="991" spans="1:26" ht="15.75" customHeight="1" x14ac:dyDescent="0.25">
      <c r="A991" s="296"/>
      <c r="B991" s="296"/>
      <c r="C991" s="296"/>
      <c r="D991" s="296"/>
      <c r="E991" s="296"/>
      <c r="F991" s="296"/>
      <c r="G991" s="296"/>
      <c r="H991" s="687"/>
      <c r="I991" s="296"/>
      <c r="J991" s="296"/>
      <c r="K991" s="296"/>
      <c r="L991" s="296"/>
      <c r="M991" s="296"/>
      <c r="N991" s="296"/>
      <c r="O991" s="296"/>
      <c r="P991" s="296"/>
      <c r="Q991" s="296"/>
      <c r="R991" s="296"/>
      <c r="S991" s="296"/>
      <c r="T991" s="296"/>
      <c r="U991" s="296"/>
      <c r="V991" s="296"/>
      <c r="W991" s="296"/>
      <c r="X991" s="296"/>
      <c r="Y991" s="296"/>
      <c r="Z991" s="296"/>
    </row>
    <row r="992" spans="1:26" ht="15.75" customHeight="1" x14ac:dyDescent="0.25">
      <c r="A992" s="296"/>
      <c r="B992" s="296"/>
      <c r="C992" s="296"/>
      <c r="D992" s="296"/>
      <c r="E992" s="296"/>
      <c r="F992" s="296"/>
      <c r="G992" s="296"/>
      <c r="H992" s="687"/>
      <c r="I992" s="296"/>
      <c r="J992" s="296"/>
      <c r="K992" s="296"/>
      <c r="L992" s="296"/>
      <c r="M992" s="296"/>
      <c r="N992" s="296"/>
      <c r="O992" s="296"/>
      <c r="P992" s="296"/>
      <c r="Q992" s="296"/>
      <c r="R992" s="296"/>
      <c r="S992" s="296"/>
      <c r="T992" s="296"/>
      <c r="U992" s="296"/>
      <c r="V992" s="296"/>
      <c r="W992" s="296"/>
      <c r="X992" s="296"/>
      <c r="Y992" s="296"/>
      <c r="Z992" s="296"/>
    </row>
    <row r="993" spans="1:26" ht="15.75" customHeight="1" x14ac:dyDescent="0.25">
      <c r="A993" s="296"/>
      <c r="B993" s="296"/>
      <c r="C993" s="296"/>
      <c r="D993" s="296"/>
      <c r="E993" s="296"/>
      <c r="F993" s="296"/>
      <c r="G993" s="296"/>
      <c r="H993" s="687"/>
      <c r="I993" s="296"/>
      <c r="J993" s="296"/>
      <c r="K993" s="296"/>
      <c r="L993" s="296"/>
      <c r="M993" s="296"/>
      <c r="N993" s="296"/>
      <c r="O993" s="296"/>
      <c r="P993" s="296"/>
      <c r="Q993" s="296"/>
      <c r="R993" s="296"/>
      <c r="S993" s="296"/>
      <c r="T993" s="296"/>
      <c r="U993" s="296"/>
      <c r="V993" s="296"/>
      <c r="W993" s="296"/>
      <c r="X993" s="296"/>
      <c r="Y993" s="296"/>
      <c r="Z993" s="296"/>
    </row>
    <row r="994" spans="1:26" ht="15.75" customHeight="1" x14ac:dyDescent="0.25">
      <c r="A994" s="296"/>
      <c r="B994" s="296"/>
      <c r="C994" s="296"/>
      <c r="D994" s="296"/>
      <c r="E994" s="296"/>
      <c r="F994" s="296"/>
      <c r="G994" s="296"/>
      <c r="H994" s="687"/>
      <c r="I994" s="296"/>
      <c r="J994" s="296"/>
      <c r="K994" s="296"/>
      <c r="L994" s="296"/>
      <c r="M994" s="296"/>
      <c r="N994" s="296"/>
      <c r="O994" s="296"/>
      <c r="P994" s="296"/>
      <c r="Q994" s="296"/>
      <c r="R994" s="296"/>
      <c r="S994" s="296"/>
      <c r="T994" s="296"/>
      <c r="U994" s="296"/>
      <c r="V994" s="296"/>
      <c r="W994" s="296"/>
      <c r="X994" s="296"/>
      <c r="Y994" s="296"/>
      <c r="Z994" s="296"/>
    </row>
    <row r="995" spans="1:26" ht="15.75" customHeight="1" x14ac:dyDescent="0.25">
      <c r="A995" s="296"/>
      <c r="B995" s="296"/>
      <c r="C995" s="296"/>
      <c r="D995" s="296"/>
      <c r="E995" s="296"/>
      <c r="F995" s="296"/>
      <c r="G995" s="296"/>
      <c r="H995" s="687"/>
      <c r="I995" s="296"/>
      <c r="J995" s="296"/>
      <c r="K995" s="296"/>
      <c r="L995" s="296"/>
      <c r="M995" s="296"/>
      <c r="N995" s="296"/>
      <c r="O995" s="296"/>
      <c r="P995" s="296"/>
      <c r="Q995" s="296"/>
      <c r="R995" s="296"/>
      <c r="S995" s="296"/>
      <c r="T995" s="296"/>
      <c r="U995" s="296"/>
      <c r="V995" s="296"/>
      <c r="W995" s="296"/>
      <c r="X995" s="296"/>
      <c r="Y995" s="296"/>
      <c r="Z995" s="296"/>
    </row>
    <row r="996" spans="1:26" ht="15.75" customHeight="1" x14ac:dyDescent="0.25">
      <c r="A996" s="296"/>
      <c r="B996" s="296"/>
      <c r="C996" s="296"/>
      <c r="D996" s="296"/>
      <c r="E996" s="296"/>
      <c r="F996" s="296"/>
      <c r="G996" s="296"/>
      <c r="H996" s="687"/>
      <c r="I996" s="296"/>
      <c r="J996" s="296"/>
      <c r="K996" s="296"/>
      <c r="L996" s="296"/>
      <c r="M996" s="296"/>
      <c r="N996" s="296"/>
      <c r="O996" s="296"/>
      <c r="P996" s="296"/>
      <c r="Q996" s="296"/>
      <c r="R996" s="296"/>
      <c r="S996" s="296"/>
      <c r="T996" s="296"/>
      <c r="U996" s="296"/>
      <c r="V996" s="296"/>
      <c r="W996" s="296"/>
      <c r="X996" s="296"/>
      <c r="Y996" s="296"/>
      <c r="Z996" s="296"/>
    </row>
    <row r="997" spans="1:26" ht="15.75" customHeight="1" x14ac:dyDescent="0.25">
      <c r="A997" s="296"/>
      <c r="B997" s="296"/>
      <c r="C997" s="296"/>
      <c r="D997" s="296"/>
      <c r="E997" s="296"/>
      <c r="F997" s="296"/>
      <c r="G997" s="296"/>
      <c r="H997" s="687"/>
      <c r="I997" s="296"/>
      <c r="J997" s="296"/>
      <c r="K997" s="296"/>
      <c r="L997" s="296"/>
      <c r="M997" s="296"/>
      <c r="N997" s="296"/>
      <c r="O997" s="296"/>
      <c r="P997" s="296"/>
      <c r="Q997" s="296"/>
      <c r="R997" s="296"/>
      <c r="S997" s="296"/>
      <c r="T997" s="296"/>
      <c r="U997" s="296"/>
      <c r="V997" s="296"/>
      <c r="W997" s="296"/>
      <c r="X997" s="296"/>
      <c r="Y997" s="296"/>
      <c r="Z997" s="296"/>
    </row>
    <row r="998" spans="1:26" ht="15.75" customHeight="1" x14ac:dyDescent="0.25">
      <c r="A998" s="296"/>
      <c r="B998" s="296"/>
      <c r="C998" s="296"/>
      <c r="D998" s="296"/>
      <c r="E998" s="296"/>
      <c r="F998" s="296"/>
      <c r="G998" s="296"/>
      <c r="H998" s="687"/>
      <c r="I998" s="296"/>
      <c r="J998" s="296"/>
      <c r="K998" s="296"/>
      <c r="L998" s="296"/>
      <c r="M998" s="296"/>
      <c r="N998" s="296"/>
      <c r="O998" s="296"/>
      <c r="P998" s="296"/>
      <c r="Q998" s="296"/>
      <c r="R998" s="296"/>
      <c r="S998" s="296"/>
      <c r="T998" s="296"/>
      <c r="U998" s="296"/>
      <c r="V998" s="296"/>
      <c r="W998" s="296"/>
      <c r="X998" s="296"/>
      <c r="Y998" s="296"/>
      <c r="Z998" s="296"/>
    </row>
    <row r="999" spans="1:26" ht="15.75" customHeight="1" x14ac:dyDescent="0.25">
      <c r="A999" s="296"/>
      <c r="B999" s="296"/>
      <c r="C999" s="296"/>
      <c r="D999" s="296"/>
      <c r="E999" s="296"/>
      <c r="F999" s="296"/>
      <c r="G999" s="296"/>
      <c r="H999" s="687"/>
      <c r="I999" s="296"/>
      <c r="J999" s="296"/>
      <c r="K999" s="296"/>
      <c r="L999" s="296"/>
      <c r="M999" s="296"/>
      <c r="N999" s="296"/>
      <c r="O999" s="296"/>
      <c r="P999" s="296"/>
      <c r="Q999" s="296"/>
      <c r="R999" s="296"/>
      <c r="S999" s="296"/>
      <c r="T999" s="296"/>
      <c r="U999" s="296"/>
      <c r="V999" s="296"/>
      <c r="W999" s="296"/>
      <c r="X999" s="296"/>
      <c r="Y999" s="296"/>
      <c r="Z999" s="296"/>
    </row>
    <row r="1000" spans="1:26" ht="15.75" customHeight="1" x14ac:dyDescent="0.25">
      <c r="A1000" s="296"/>
      <c r="B1000" s="296"/>
      <c r="C1000" s="296"/>
      <c r="D1000" s="296"/>
      <c r="E1000" s="296"/>
      <c r="F1000" s="296"/>
      <c r="G1000" s="296"/>
      <c r="H1000" s="687"/>
      <c r="I1000" s="296"/>
      <c r="J1000" s="296"/>
      <c r="K1000" s="296"/>
      <c r="L1000" s="296"/>
      <c r="M1000" s="296"/>
      <c r="N1000" s="296"/>
      <c r="O1000" s="296"/>
      <c r="P1000" s="296"/>
      <c r="Q1000" s="296"/>
      <c r="R1000" s="296"/>
      <c r="S1000" s="296"/>
      <c r="T1000" s="296"/>
      <c r="U1000" s="296"/>
      <c r="V1000" s="296"/>
      <c r="W1000" s="296"/>
      <c r="X1000" s="296"/>
      <c r="Y1000" s="296"/>
      <c r="Z1000" s="296"/>
    </row>
    <row r="1001" spans="1:26" ht="15.75" customHeight="1" x14ac:dyDescent="0.25">
      <c r="A1001" s="296"/>
      <c r="B1001" s="296"/>
      <c r="C1001" s="296"/>
      <c r="D1001" s="296"/>
      <c r="E1001" s="296"/>
      <c r="F1001" s="296"/>
      <c r="G1001" s="296"/>
      <c r="H1001" s="687"/>
      <c r="I1001" s="296"/>
      <c r="J1001" s="296"/>
      <c r="K1001" s="296"/>
      <c r="L1001" s="296"/>
      <c r="M1001" s="296"/>
      <c r="N1001" s="296"/>
      <c r="O1001" s="296"/>
      <c r="P1001" s="296"/>
      <c r="Q1001" s="296"/>
      <c r="R1001" s="296"/>
      <c r="S1001" s="296"/>
      <c r="T1001" s="296"/>
      <c r="U1001" s="296"/>
      <c r="V1001" s="296"/>
      <c r="W1001" s="296"/>
      <c r="X1001" s="296"/>
      <c r="Y1001" s="296"/>
      <c r="Z1001" s="296"/>
    </row>
    <row r="1002" spans="1:26" ht="15.75" customHeight="1" x14ac:dyDescent="0.25">
      <c r="A1002" s="296"/>
      <c r="B1002" s="296"/>
      <c r="C1002" s="296"/>
      <c r="D1002" s="296"/>
      <c r="E1002" s="296"/>
      <c r="F1002" s="296"/>
      <c r="G1002" s="296"/>
      <c r="H1002" s="687"/>
      <c r="I1002" s="296"/>
      <c r="J1002" s="296"/>
      <c r="K1002" s="296"/>
      <c r="L1002" s="296"/>
      <c r="M1002" s="296"/>
      <c r="N1002" s="296"/>
      <c r="O1002" s="296"/>
      <c r="P1002" s="296"/>
      <c r="Q1002" s="296"/>
      <c r="R1002" s="296"/>
      <c r="S1002" s="296"/>
      <c r="T1002" s="296"/>
      <c r="U1002" s="296"/>
      <c r="V1002" s="296"/>
      <c r="W1002" s="296"/>
      <c r="X1002" s="296"/>
      <c r="Y1002" s="296"/>
      <c r="Z1002" s="296"/>
    </row>
    <row r="1003" spans="1:26" ht="15.75" customHeight="1" x14ac:dyDescent="0.25">
      <c r="A1003" s="296"/>
      <c r="B1003" s="296"/>
      <c r="C1003" s="296"/>
      <c r="D1003" s="296"/>
      <c r="E1003" s="296"/>
      <c r="F1003" s="296"/>
      <c r="G1003" s="296"/>
      <c r="H1003" s="687"/>
      <c r="I1003" s="296"/>
      <c r="J1003" s="296"/>
      <c r="K1003" s="296"/>
      <c r="L1003" s="296"/>
      <c r="M1003" s="296"/>
      <c r="N1003" s="296"/>
      <c r="O1003" s="296"/>
      <c r="P1003" s="296"/>
      <c r="Q1003" s="296"/>
      <c r="R1003" s="296"/>
      <c r="S1003" s="296"/>
      <c r="T1003" s="296"/>
      <c r="U1003" s="296"/>
      <c r="V1003" s="296"/>
      <c r="W1003" s="296"/>
      <c r="X1003" s="296"/>
      <c r="Y1003" s="296"/>
      <c r="Z1003" s="296"/>
    </row>
    <row r="1004" spans="1:26" ht="15.75" customHeight="1" x14ac:dyDescent="0.25">
      <c r="A1004" s="296"/>
      <c r="B1004" s="296"/>
      <c r="C1004" s="296"/>
      <c r="D1004" s="296"/>
      <c r="E1004" s="296"/>
      <c r="F1004" s="296"/>
      <c r="G1004" s="296"/>
      <c r="H1004" s="687"/>
      <c r="I1004" s="296"/>
      <c r="J1004" s="296"/>
      <c r="K1004" s="296"/>
      <c r="L1004" s="296"/>
      <c r="M1004" s="296"/>
      <c r="N1004" s="296"/>
      <c r="O1004" s="296"/>
      <c r="P1004" s="296"/>
      <c r="Q1004" s="296"/>
      <c r="R1004" s="296"/>
      <c r="S1004" s="296"/>
      <c r="T1004" s="296"/>
      <c r="U1004" s="296"/>
      <c r="V1004" s="296"/>
      <c r="W1004" s="296"/>
      <c r="X1004" s="296"/>
      <c r="Y1004" s="296"/>
      <c r="Z1004" s="296"/>
    </row>
    <row r="1005" spans="1:26" ht="15.75" customHeight="1" x14ac:dyDescent="0.25">
      <c r="A1005" s="296"/>
      <c r="B1005" s="296"/>
      <c r="C1005" s="296"/>
      <c r="D1005" s="296"/>
      <c r="E1005" s="296"/>
      <c r="F1005" s="296"/>
      <c r="G1005" s="296"/>
      <c r="H1005" s="687"/>
      <c r="I1005" s="296"/>
      <c r="J1005" s="296"/>
      <c r="K1005" s="296"/>
      <c r="L1005" s="296"/>
      <c r="M1005" s="296"/>
      <c r="N1005" s="296"/>
      <c r="O1005" s="296"/>
      <c r="P1005" s="296"/>
      <c r="Q1005" s="296"/>
      <c r="R1005" s="296"/>
      <c r="S1005" s="296"/>
      <c r="T1005" s="296"/>
      <c r="U1005" s="296"/>
      <c r="V1005" s="296"/>
      <c r="W1005" s="296"/>
      <c r="X1005" s="296"/>
      <c r="Y1005" s="296"/>
      <c r="Z1005" s="296"/>
    </row>
    <row r="1006" spans="1:26" ht="15.75" customHeight="1" x14ac:dyDescent="0.25">
      <c r="A1006" s="296"/>
      <c r="B1006" s="296"/>
      <c r="C1006" s="296"/>
      <c r="D1006" s="296"/>
      <c r="E1006" s="296"/>
      <c r="F1006" s="296"/>
      <c r="G1006" s="296"/>
      <c r="H1006" s="687"/>
      <c r="I1006" s="296"/>
      <c r="J1006" s="296"/>
      <c r="K1006" s="296"/>
      <c r="L1006" s="296"/>
      <c r="M1006" s="296"/>
      <c r="N1006" s="296"/>
      <c r="O1006" s="296"/>
      <c r="P1006" s="296"/>
      <c r="Q1006" s="296"/>
      <c r="R1006" s="296"/>
      <c r="S1006" s="296"/>
      <c r="T1006" s="296"/>
      <c r="U1006" s="296"/>
      <c r="V1006" s="296"/>
      <c r="W1006" s="296"/>
      <c r="X1006" s="296"/>
      <c r="Y1006" s="296"/>
      <c r="Z1006" s="296"/>
    </row>
    <row r="1007" spans="1:26" ht="15.75" customHeight="1" x14ac:dyDescent="0.25">
      <c r="A1007" s="296"/>
      <c r="B1007" s="296"/>
      <c r="C1007" s="296"/>
      <c r="D1007" s="296"/>
      <c r="E1007" s="296"/>
      <c r="F1007" s="296"/>
      <c r="G1007" s="296"/>
      <c r="H1007" s="687"/>
      <c r="I1007" s="296"/>
      <c r="J1007" s="296"/>
      <c r="K1007" s="296"/>
      <c r="L1007" s="296"/>
      <c r="M1007" s="296"/>
      <c r="N1007" s="296"/>
      <c r="O1007" s="296"/>
      <c r="P1007" s="296"/>
      <c r="Q1007" s="296"/>
      <c r="R1007" s="296"/>
      <c r="S1007" s="296"/>
      <c r="T1007" s="296"/>
      <c r="U1007" s="296"/>
      <c r="V1007" s="296"/>
      <c r="W1007" s="296"/>
      <c r="X1007" s="296"/>
      <c r="Y1007" s="296"/>
      <c r="Z1007" s="296"/>
    </row>
    <row r="1008" spans="1:26" ht="15.75" customHeight="1" x14ac:dyDescent="0.25">
      <c r="A1008" s="296"/>
      <c r="B1008" s="296"/>
      <c r="C1008" s="296"/>
      <c r="D1008" s="296"/>
      <c r="E1008" s="296"/>
      <c r="F1008" s="296"/>
      <c r="G1008" s="296"/>
      <c r="H1008" s="687"/>
      <c r="I1008" s="296"/>
      <c r="J1008" s="296"/>
      <c r="K1008" s="296"/>
      <c r="L1008" s="296"/>
      <c r="M1008" s="296"/>
      <c r="N1008" s="296"/>
      <c r="O1008" s="296"/>
      <c r="P1008" s="296"/>
      <c r="Q1008" s="296"/>
      <c r="R1008" s="296"/>
      <c r="S1008" s="296"/>
      <c r="T1008" s="296"/>
      <c r="U1008" s="296"/>
      <c r="V1008" s="296"/>
      <c r="W1008" s="296"/>
      <c r="X1008" s="296"/>
      <c r="Y1008" s="296"/>
      <c r="Z1008" s="296"/>
    </row>
    <row r="1009" spans="1:26" ht="15.75" customHeight="1" x14ac:dyDescent="0.25">
      <c r="A1009" s="296"/>
      <c r="B1009" s="296"/>
      <c r="C1009" s="296"/>
      <c r="D1009" s="296"/>
      <c r="E1009" s="296"/>
      <c r="F1009" s="296"/>
      <c r="G1009" s="296"/>
      <c r="H1009" s="687"/>
      <c r="I1009" s="296"/>
      <c r="J1009" s="296"/>
      <c r="K1009" s="296"/>
      <c r="L1009" s="296"/>
      <c r="M1009" s="296"/>
      <c r="N1009" s="296"/>
      <c r="O1009" s="296"/>
      <c r="P1009" s="296"/>
      <c r="Q1009" s="296"/>
      <c r="R1009" s="296"/>
      <c r="S1009" s="296"/>
      <c r="T1009" s="296"/>
      <c r="U1009" s="296"/>
      <c r="V1009" s="296"/>
      <c r="W1009" s="296"/>
      <c r="X1009" s="296"/>
      <c r="Y1009" s="296"/>
      <c r="Z1009" s="296"/>
    </row>
  </sheetData>
  <hyperlinks>
    <hyperlink ref="J2" location="'TỔNG HỢP'!A1" display="MỤC LỤC" xr:uid="{00000000-0004-0000-4E00-000000000000}"/>
  </hyperlinks>
  <pageMargins left="0.7" right="0.7" top="0.75" bottom="0.75" header="0" footer="0"/>
  <pageSetup paperSize="9" fitToWidth="0" fitToHeight="0" orientation="landscape"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A1043"/>
  <sheetViews>
    <sheetView zoomScale="85" zoomScaleNormal="85" workbookViewId="0">
      <selection activeCell="K2" sqref="K2"/>
    </sheetView>
  </sheetViews>
  <sheetFormatPr defaultColWidth="14" defaultRowHeight="15" customHeight="1" x14ac:dyDescent="0.25"/>
  <cols>
    <col min="1" max="1" width="5.5703125" customWidth="1"/>
    <col min="2" max="2" width="35.7109375" customWidth="1"/>
    <col min="3" max="3" width="14" customWidth="1"/>
    <col min="4" max="4" width="16.140625" customWidth="1"/>
    <col min="5" max="5" width="14.5703125" customWidth="1"/>
    <col min="6" max="6" width="15.85546875" customWidth="1"/>
    <col min="7" max="7" width="16.5703125" hidden="1" customWidth="1"/>
    <col min="8" max="8" width="16.140625" customWidth="1"/>
    <col min="9" max="9" width="11.42578125" style="684" customWidth="1"/>
    <col min="10" max="10" width="15.42578125" customWidth="1"/>
    <col min="11" max="11" width="12" customWidth="1"/>
    <col min="12" max="27" width="8.7109375" customWidth="1"/>
  </cols>
  <sheetData>
    <row r="1" spans="1:27" x14ac:dyDescent="0.25">
      <c r="A1" s="301"/>
      <c r="B1" s="296"/>
      <c r="C1" s="296"/>
      <c r="D1" s="296"/>
      <c r="E1" s="296"/>
      <c r="F1" s="451"/>
      <c r="G1" s="298"/>
      <c r="H1" s="298"/>
      <c r="I1" s="687"/>
      <c r="J1" s="301"/>
      <c r="K1" s="296"/>
      <c r="L1" s="296"/>
      <c r="M1" s="296"/>
      <c r="N1" s="296"/>
      <c r="O1" s="296"/>
      <c r="P1" s="296"/>
      <c r="Q1" s="296"/>
      <c r="R1" s="296"/>
      <c r="S1" s="296"/>
      <c r="T1" s="296"/>
      <c r="U1" s="296"/>
      <c r="V1" s="296"/>
      <c r="W1" s="296"/>
      <c r="X1" s="296"/>
      <c r="Y1" s="296"/>
      <c r="Z1" s="296"/>
      <c r="AA1" s="296"/>
    </row>
    <row r="2" spans="1:27" ht="42" customHeight="1" x14ac:dyDescent="0.25">
      <c r="A2" s="246" t="s">
        <v>281</v>
      </c>
      <c r="B2" s="246" t="s">
        <v>282</v>
      </c>
      <c r="C2" s="247" t="s">
        <v>283</v>
      </c>
      <c r="D2" s="248" t="s">
        <v>417</v>
      </c>
      <c r="E2" s="763" t="s">
        <v>1819</v>
      </c>
      <c r="F2" s="266" t="s">
        <v>648</v>
      </c>
      <c r="G2" s="480" t="s">
        <v>420</v>
      </c>
      <c r="H2" s="480" t="s">
        <v>422</v>
      </c>
      <c r="I2" s="680" t="s">
        <v>440</v>
      </c>
      <c r="J2" s="252" t="s">
        <v>289</v>
      </c>
      <c r="K2" s="306" t="s">
        <v>421</v>
      </c>
      <c r="L2" s="242"/>
      <c r="M2" s="242"/>
      <c r="N2" s="242"/>
      <c r="O2" s="242"/>
      <c r="P2" s="242"/>
      <c r="Q2" s="242"/>
      <c r="R2" s="242"/>
      <c r="S2" s="242"/>
      <c r="T2" s="242"/>
      <c r="U2" s="242"/>
      <c r="V2" s="242"/>
      <c r="W2" s="242"/>
      <c r="X2" s="242"/>
      <c r="Y2" s="242"/>
      <c r="Z2" s="242"/>
      <c r="AA2" s="242"/>
    </row>
    <row r="3" spans="1:27" ht="39" customHeight="1" x14ac:dyDescent="0.25">
      <c r="A3" s="254"/>
      <c r="B3" s="631" t="s">
        <v>220</v>
      </c>
      <c r="C3" s="255" t="s">
        <v>221</v>
      </c>
      <c r="D3" s="256">
        <f>VLOOKUP(C3,'TỔNG HỢP'!$C$4:$P$84,3,0)</f>
        <v>270000000</v>
      </c>
      <c r="E3" s="762">
        <f>SUM(E4:E34)</f>
        <v>323600000</v>
      </c>
      <c r="F3" s="487">
        <f>SUM(F4:F937)</f>
        <v>87815258.370370373</v>
      </c>
      <c r="G3" s="256">
        <f>D3-F3</f>
        <v>182184741.62962961</v>
      </c>
      <c r="H3" s="849">
        <f>D3-E3-F3</f>
        <v>-141415258.37037039</v>
      </c>
      <c r="I3" s="688"/>
      <c r="J3" s="254"/>
      <c r="K3" s="259"/>
      <c r="L3" s="259"/>
      <c r="M3" s="259"/>
      <c r="N3" s="259"/>
      <c r="O3" s="259"/>
      <c r="P3" s="259"/>
      <c r="Q3" s="259"/>
      <c r="R3" s="259"/>
      <c r="S3" s="259"/>
      <c r="T3" s="259"/>
      <c r="U3" s="259"/>
      <c r="V3" s="259"/>
      <c r="W3" s="259"/>
      <c r="X3" s="259"/>
      <c r="Y3" s="259"/>
      <c r="Z3" s="259"/>
      <c r="AA3" s="259"/>
    </row>
    <row r="4" spans="1:27" ht="16.5" x14ac:dyDescent="0.25">
      <c r="A4" s="242"/>
      <c r="B4" s="243" t="s">
        <v>1508</v>
      </c>
      <c r="C4" s="260"/>
      <c r="D4" s="244"/>
      <c r="E4" s="275"/>
      <c r="F4" s="275">
        <f>1131000/1.08</f>
        <v>1047222.2222222221</v>
      </c>
      <c r="G4" s="244"/>
      <c r="H4" s="244"/>
      <c r="I4" s="686"/>
      <c r="J4" s="242"/>
      <c r="K4" s="243"/>
      <c r="L4" s="243"/>
      <c r="M4" s="243"/>
      <c r="N4" s="243"/>
      <c r="O4" s="243"/>
      <c r="P4" s="243"/>
      <c r="Q4" s="243"/>
      <c r="R4" s="243"/>
      <c r="S4" s="243"/>
      <c r="T4" s="243"/>
      <c r="U4" s="243"/>
      <c r="V4" s="243"/>
      <c r="W4" s="243"/>
      <c r="X4" s="243"/>
      <c r="Y4" s="243"/>
      <c r="Z4" s="243"/>
      <c r="AA4" s="243"/>
    </row>
    <row r="5" spans="1:27" ht="16.5" x14ac:dyDescent="0.25">
      <c r="A5" s="242"/>
      <c r="B5" s="243" t="s">
        <v>1509</v>
      </c>
      <c r="C5" s="260"/>
      <c r="D5" s="244"/>
      <c r="E5" s="275"/>
      <c r="F5" s="275">
        <f>1080000/1.08</f>
        <v>999999.99999999988</v>
      </c>
      <c r="G5" s="244"/>
      <c r="H5" s="244"/>
      <c r="I5" s="686"/>
      <c r="J5" s="242"/>
      <c r="K5" s="243"/>
      <c r="L5" s="243"/>
      <c r="M5" s="243"/>
      <c r="N5" s="243"/>
      <c r="O5" s="243"/>
      <c r="P5" s="243"/>
      <c r="Q5" s="243"/>
      <c r="R5" s="243"/>
      <c r="S5" s="243"/>
      <c r="T5" s="243"/>
      <c r="U5" s="243"/>
      <c r="V5" s="243"/>
      <c r="W5" s="243"/>
      <c r="X5" s="243"/>
      <c r="Y5" s="243"/>
      <c r="Z5" s="243"/>
      <c r="AA5" s="243"/>
    </row>
    <row r="6" spans="1:27" ht="16.5" x14ac:dyDescent="0.25">
      <c r="A6" s="242"/>
      <c r="B6" s="469" t="s">
        <v>1607</v>
      </c>
      <c r="C6" s="260"/>
      <c r="D6" s="244"/>
      <c r="E6" s="275"/>
      <c r="F6" s="275">
        <v>9040000</v>
      </c>
      <c r="G6" s="244"/>
      <c r="H6" s="244"/>
      <c r="I6" s="686"/>
      <c r="J6" s="242"/>
      <c r="K6" s="243"/>
      <c r="L6" s="243"/>
      <c r="M6" s="243"/>
      <c r="N6" s="243"/>
      <c r="O6" s="243"/>
      <c r="P6" s="243"/>
      <c r="Q6" s="243"/>
      <c r="R6" s="243"/>
      <c r="S6" s="243"/>
      <c r="T6" s="243"/>
      <c r="U6" s="243"/>
      <c r="V6" s="243"/>
      <c r="W6" s="243"/>
      <c r="X6" s="243"/>
      <c r="Y6" s="243"/>
      <c r="Z6" s="243"/>
      <c r="AA6" s="243"/>
    </row>
    <row r="7" spans="1:27" ht="16.5" x14ac:dyDescent="0.25">
      <c r="A7" s="242"/>
      <c r="B7" s="243" t="s">
        <v>1510</v>
      </c>
      <c r="C7" s="260"/>
      <c r="D7" s="244"/>
      <c r="E7" s="275"/>
      <c r="F7" s="275">
        <v>7300000</v>
      </c>
      <c r="G7" s="244"/>
      <c r="H7" s="244"/>
      <c r="I7" s="686"/>
      <c r="J7" s="242"/>
      <c r="K7" s="243"/>
      <c r="L7" s="243"/>
      <c r="M7" s="243"/>
      <c r="N7" s="243"/>
      <c r="O7" s="243"/>
      <c r="P7" s="243"/>
      <c r="Q7" s="243"/>
      <c r="R7" s="243"/>
      <c r="S7" s="243"/>
      <c r="T7" s="243"/>
      <c r="U7" s="243"/>
      <c r="V7" s="243"/>
      <c r="W7" s="243"/>
      <c r="X7" s="243"/>
      <c r="Y7" s="243"/>
      <c r="Z7" s="243"/>
      <c r="AA7" s="243"/>
    </row>
    <row r="8" spans="1:27" ht="16.5" x14ac:dyDescent="0.25">
      <c r="A8" s="242"/>
      <c r="B8" s="243" t="s">
        <v>1511</v>
      </c>
      <c r="C8" s="260"/>
      <c r="D8" s="244"/>
      <c r="E8" s="275"/>
      <c r="F8" s="275">
        <v>5500000</v>
      </c>
      <c r="G8" s="244"/>
      <c r="H8" s="244"/>
      <c r="I8" s="686">
        <v>46097</v>
      </c>
      <c r="J8" s="242" t="s">
        <v>905</v>
      </c>
      <c r="K8" s="243"/>
      <c r="L8" s="243"/>
      <c r="M8" s="243"/>
      <c r="N8" s="243"/>
      <c r="O8" s="243"/>
      <c r="P8" s="243"/>
      <c r="Q8" s="243"/>
      <c r="R8" s="243"/>
      <c r="S8" s="243"/>
      <c r="T8" s="243"/>
      <c r="U8" s="243"/>
      <c r="V8" s="243"/>
      <c r="W8" s="243"/>
      <c r="X8" s="243"/>
      <c r="Y8" s="243"/>
      <c r="Z8" s="243"/>
      <c r="AA8" s="243"/>
    </row>
    <row r="9" spans="1:27" ht="16.5" x14ac:dyDescent="0.25">
      <c r="A9" s="242"/>
      <c r="B9" s="243" t="s">
        <v>1512</v>
      </c>
      <c r="C9" s="260"/>
      <c r="D9" s="244"/>
      <c r="E9" s="275"/>
      <c r="F9" s="275">
        <v>5000000</v>
      </c>
      <c r="G9" s="244"/>
      <c r="H9" s="244"/>
      <c r="I9" s="686">
        <v>46129</v>
      </c>
      <c r="J9" s="242" t="s">
        <v>1918</v>
      </c>
      <c r="K9" s="243"/>
      <c r="L9" s="243"/>
      <c r="M9" s="243"/>
      <c r="N9" s="243"/>
      <c r="O9" s="243"/>
      <c r="P9" s="243"/>
      <c r="Q9" s="243"/>
      <c r="R9" s="243"/>
      <c r="S9" s="243"/>
      <c r="T9" s="243"/>
      <c r="U9" s="243"/>
      <c r="V9" s="243"/>
      <c r="W9" s="243"/>
      <c r="X9" s="243"/>
      <c r="Y9" s="243"/>
      <c r="Z9" s="243"/>
      <c r="AA9" s="243"/>
    </row>
    <row r="10" spans="1:27" ht="16.5" x14ac:dyDescent="0.25">
      <c r="A10" s="242"/>
      <c r="B10" s="469" t="s">
        <v>1608</v>
      </c>
      <c r="C10" s="260"/>
      <c r="D10" s="244"/>
      <c r="E10" s="275"/>
      <c r="F10" s="275">
        <v>4629630</v>
      </c>
      <c r="G10" s="244"/>
      <c r="H10" s="244"/>
      <c r="I10" s="686">
        <v>46132</v>
      </c>
      <c r="J10" s="242" t="s">
        <v>905</v>
      </c>
      <c r="K10" s="243"/>
      <c r="L10" s="243"/>
      <c r="M10" s="243"/>
      <c r="N10" s="243"/>
      <c r="O10" s="243"/>
      <c r="P10" s="243"/>
      <c r="Q10" s="243"/>
      <c r="R10" s="243"/>
      <c r="S10" s="243"/>
      <c r="T10" s="243"/>
      <c r="U10" s="243"/>
      <c r="V10" s="243"/>
      <c r="W10" s="243"/>
      <c r="X10" s="243"/>
      <c r="Y10" s="243"/>
      <c r="Z10" s="243"/>
      <c r="AA10" s="243"/>
    </row>
    <row r="11" spans="1:27" s="750" customFormat="1" ht="16.5" x14ac:dyDescent="0.25">
      <c r="A11" s="242"/>
      <c r="B11" s="243" t="s">
        <v>1620</v>
      </c>
      <c r="C11" s="260"/>
      <c r="D11" s="244"/>
      <c r="E11" s="275"/>
      <c r="F11" s="275">
        <v>1310000</v>
      </c>
      <c r="G11" s="244"/>
      <c r="H11" s="244"/>
      <c r="I11" s="686">
        <v>46148</v>
      </c>
      <c r="J11" s="242" t="s">
        <v>539</v>
      </c>
      <c r="K11" s="243"/>
      <c r="L11" s="243"/>
      <c r="M11" s="243"/>
      <c r="N11" s="243"/>
      <c r="O11" s="243"/>
      <c r="P11" s="243"/>
      <c r="Q11" s="243"/>
      <c r="R11" s="243"/>
      <c r="S11" s="243"/>
      <c r="T11" s="243"/>
      <c r="U11" s="243"/>
      <c r="V11" s="243"/>
      <c r="W11" s="243"/>
      <c r="X11" s="243"/>
      <c r="Y11" s="243"/>
      <c r="Z11" s="243"/>
      <c r="AA11" s="243"/>
    </row>
    <row r="12" spans="1:27" ht="15" customHeight="1" x14ac:dyDescent="0.25">
      <c r="B12" s="243" t="s">
        <v>1531</v>
      </c>
      <c r="C12" s="296"/>
      <c r="D12" s="296"/>
      <c r="E12" s="275"/>
      <c r="F12" s="275">
        <v>2630000</v>
      </c>
      <c r="G12" s="298"/>
      <c r="H12" s="298"/>
      <c r="I12" s="686">
        <v>46182</v>
      </c>
      <c r="J12" s="242" t="s">
        <v>439</v>
      </c>
    </row>
    <row r="13" spans="1:27" ht="16.5" x14ac:dyDescent="0.25">
      <c r="A13" s="242"/>
      <c r="B13" s="243" t="s">
        <v>1519</v>
      </c>
      <c r="C13" s="260"/>
      <c r="D13" s="244"/>
      <c r="E13" s="275"/>
      <c r="F13" s="275">
        <v>4076200</v>
      </c>
      <c r="G13" s="244"/>
      <c r="H13" s="244"/>
      <c r="I13" s="686">
        <v>46191</v>
      </c>
      <c r="J13" s="242" t="s">
        <v>672</v>
      </c>
      <c r="K13" s="243"/>
      <c r="L13" s="243"/>
      <c r="M13" s="243"/>
      <c r="N13" s="243"/>
      <c r="O13" s="243"/>
      <c r="P13" s="243"/>
      <c r="Q13" s="243"/>
      <c r="R13" s="243"/>
      <c r="S13" s="243"/>
      <c r="T13" s="243"/>
      <c r="U13" s="243"/>
      <c r="V13" s="243"/>
      <c r="W13" s="243"/>
      <c r="X13" s="243"/>
      <c r="Y13" s="243"/>
      <c r="Z13" s="243"/>
      <c r="AA13" s="243"/>
    </row>
    <row r="14" spans="1:27" ht="16.5" x14ac:dyDescent="0.25">
      <c r="A14" s="242"/>
      <c r="B14" s="243" t="s">
        <v>1681</v>
      </c>
      <c r="C14" s="260"/>
      <c r="D14" s="244"/>
      <c r="E14" s="275"/>
      <c r="F14" s="275">
        <f>21600000/1.08</f>
        <v>20000000</v>
      </c>
      <c r="G14" s="244"/>
      <c r="H14" s="244"/>
      <c r="I14" s="686">
        <v>46191</v>
      </c>
      <c r="J14" s="242" t="s">
        <v>672</v>
      </c>
      <c r="K14" s="243"/>
      <c r="L14" s="243"/>
      <c r="M14" s="243"/>
      <c r="N14" s="243"/>
      <c r="O14" s="243"/>
      <c r="P14" s="243"/>
      <c r="Q14" s="243"/>
      <c r="R14" s="243"/>
      <c r="S14" s="243"/>
      <c r="T14" s="243"/>
      <c r="U14" s="243"/>
      <c r="V14" s="243"/>
      <c r="W14" s="243"/>
      <c r="X14" s="243"/>
      <c r="Y14" s="243"/>
      <c r="Z14" s="243"/>
      <c r="AA14" s="243"/>
    </row>
    <row r="15" spans="1:27" s="750" customFormat="1" ht="16.5" x14ac:dyDescent="0.25">
      <c r="A15" s="242"/>
      <c r="B15" s="243" t="s">
        <v>1620</v>
      </c>
      <c r="C15" s="260"/>
      <c r="D15" s="244"/>
      <c r="E15" s="275"/>
      <c r="F15" s="275">
        <f>3570000/1.08</f>
        <v>3305555.5555555555</v>
      </c>
      <c r="G15" s="244"/>
      <c r="H15" s="244"/>
      <c r="I15" s="686">
        <v>46192</v>
      </c>
      <c r="J15" s="242" t="s">
        <v>539</v>
      </c>
      <c r="K15" s="243"/>
      <c r="L15" s="243"/>
      <c r="M15" s="243"/>
      <c r="N15" s="243"/>
      <c r="O15" s="243"/>
      <c r="P15" s="243"/>
      <c r="Q15" s="243"/>
      <c r="R15" s="243"/>
      <c r="S15" s="243"/>
      <c r="T15" s="243"/>
      <c r="U15" s="243"/>
      <c r="V15" s="243"/>
      <c r="W15" s="243"/>
      <c r="X15" s="243"/>
      <c r="Y15" s="243"/>
      <c r="Z15" s="243"/>
      <c r="AA15" s="243"/>
    </row>
    <row r="16" spans="1:27" s="750" customFormat="1" ht="16.5" x14ac:dyDescent="0.25">
      <c r="A16" s="242"/>
      <c r="B16" s="243" t="s">
        <v>1741</v>
      </c>
      <c r="C16" s="260"/>
      <c r="D16" s="244"/>
      <c r="E16" s="275"/>
      <c r="F16" s="275">
        <f>4500000/1.08</f>
        <v>4166666.6666666665</v>
      </c>
      <c r="G16" s="244"/>
      <c r="H16" s="244"/>
      <c r="I16" s="686">
        <v>46251</v>
      </c>
      <c r="J16" s="242" t="s">
        <v>539</v>
      </c>
      <c r="K16" s="243"/>
      <c r="L16" s="243"/>
      <c r="M16" s="243"/>
      <c r="N16" s="243"/>
      <c r="O16" s="243"/>
      <c r="P16" s="243"/>
      <c r="Q16" s="243"/>
      <c r="R16" s="243"/>
      <c r="S16" s="243"/>
      <c r="T16" s="243"/>
      <c r="U16" s="243"/>
      <c r="V16" s="243"/>
      <c r="W16" s="243"/>
      <c r="X16" s="243"/>
      <c r="Y16" s="243"/>
      <c r="Z16" s="243"/>
      <c r="AA16" s="243"/>
    </row>
    <row r="17" spans="1:27" ht="16.5" x14ac:dyDescent="0.25">
      <c r="A17" s="242"/>
      <c r="B17" s="243" t="s">
        <v>1511</v>
      </c>
      <c r="C17" s="260"/>
      <c r="D17" s="244"/>
      <c r="E17" s="275"/>
      <c r="F17" s="275">
        <v>5500000</v>
      </c>
      <c r="G17" s="244"/>
      <c r="H17" s="244"/>
      <c r="I17" s="686">
        <v>46252</v>
      </c>
      <c r="J17" s="242" t="s">
        <v>905</v>
      </c>
      <c r="K17" s="243"/>
      <c r="L17" s="243"/>
      <c r="M17" s="243"/>
      <c r="N17" s="243"/>
      <c r="O17" s="243"/>
      <c r="P17" s="243"/>
      <c r="Q17" s="243"/>
      <c r="R17" s="243"/>
      <c r="S17" s="243"/>
      <c r="T17" s="243"/>
      <c r="U17" s="243"/>
      <c r="V17" s="243"/>
      <c r="W17" s="243"/>
      <c r="X17" s="243"/>
      <c r="Y17" s="243"/>
      <c r="Z17" s="243"/>
      <c r="AA17" s="243"/>
    </row>
    <row r="18" spans="1:27" ht="16.5" x14ac:dyDescent="0.25">
      <c r="A18" s="242"/>
      <c r="B18" s="243" t="s">
        <v>1748</v>
      </c>
      <c r="C18" s="260"/>
      <c r="D18" s="244"/>
      <c r="E18" s="275"/>
      <c r="F18" s="275">
        <f>600000/1.08</f>
        <v>555555.5555555555</v>
      </c>
      <c r="G18" s="244"/>
      <c r="H18" s="244"/>
      <c r="I18" s="686">
        <v>46254</v>
      </c>
      <c r="J18" s="242" t="s">
        <v>539</v>
      </c>
      <c r="K18" s="243"/>
      <c r="L18" s="243"/>
      <c r="M18" s="243"/>
      <c r="N18" s="243"/>
      <c r="O18" s="243"/>
      <c r="P18" s="243"/>
      <c r="Q18" s="243"/>
      <c r="R18" s="243"/>
      <c r="S18" s="243"/>
      <c r="T18" s="243"/>
      <c r="U18" s="243"/>
      <c r="V18" s="243"/>
      <c r="W18" s="243"/>
      <c r="X18" s="243"/>
      <c r="Y18" s="243"/>
      <c r="Z18" s="243"/>
      <c r="AA18" s="243"/>
    </row>
    <row r="19" spans="1:27" ht="16.5" x14ac:dyDescent="0.25">
      <c r="A19" s="242"/>
      <c r="B19" s="243" t="s">
        <v>1751</v>
      </c>
      <c r="C19" s="260"/>
      <c r="D19" s="244"/>
      <c r="E19" s="275"/>
      <c r="F19" s="275">
        <f>60*75000/1.08</f>
        <v>4166666.6666666665</v>
      </c>
      <c r="G19" s="244"/>
      <c r="H19" s="244"/>
      <c r="I19" s="686">
        <v>46254</v>
      </c>
      <c r="J19" s="242" t="s">
        <v>539</v>
      </c>
      <c r="K19" s="243"/>
      <c r="L19" s="243"/>
      <c r="M19" s="243"/>
      <c r="N19" s="243"/>
      <c r="O19" s="243"/>
      <c r="P19" s="243"/>
      <c r="Q19" s="243"/>
      <c r="R19" s="243"/>
      <c r="S19" s="243"/>
      <c r="T19" s="243"/>
      <c r="U19" s="243"/>
      <c r="V19" s="243"/>
      <c r="W19" s="243"/>
      <c r="X19" s="243"/>
      <c r="Y19" s="243"/>
      <c r="Z19" s="243"/>
      <c r="AA19" s="243"/>
    </row>
    <row r="20" spans="1:27" ht="16.5" x14ac:dyDescent="0.25">
      <c r="A20" s="242"/>
      <c r="B20" s="243" t="s">
        <v>1766</v>
      </c>
      <c r="C20" s="260"/>
      <c r="D20" s="244"/>
      <c r="E20" s="275"/>
      <c r="F20" s="275">
        <f>4000000/1.08</f>
        <v>3703703.7037037034</v>
      </c>
      <c r="G20" s="244"/>
      <c r="H20" s="244"/>
      <c r="I20" s="686">
        <v>46269</v>
      </c>
      <c r="J20" s="242" t="s">
        <v>1767</v>
      </c>
      <c r="K20" s="243"/>
      <c r="L20" s="243"/>
      <c r="M20" s="243"/>
      <c r="N20" s="243"/>
      <c r="O20" s="243"/>
      <c r="P20" s="243"/>
      <c r="Q20" s="243"/>
      <c r="R20" s="243"/>
      <c r="S20" s="243"/>
      <c r="T20" s="243"/>
      <c r="U20" s="243"/>
      <c r="V20" s="243"/>
      <c r="W20" s="243"/>
      <c r="X20" s="243"/>
      <c r="Y20" s="243"/>
      <c r="Z20" s="243"/>
      <c r="AA20" s="243"/>
    </row>
    <row r="21" spans="1:27" ht="16.5" x14ac:dyDescent="0.25">
      <c r="A21" s="242"/>
      <c r="B21" s="243" t="s">
        <v>1817</v>
      </c>
      <c r="C21" s="260"/>
      <c r="D21" s="244"/>
      <c r="E21" s="275"/>
      <c r="F21" s="275">
        <v>4623778</v>
      </c>
      <c r="G21" s="244"/>
      <c r="H21" s="244"/>
      <c r="I21" s="686">
        <v>46280</v>
      </c>
      <c r="J21" s="242" t="s">
        <v>1767</v>
      </c>
      <c r="K21" s="243"/>
      <c r="L21" s="243"/>
      <c r="M21" s="243"/>
      <c r="N21" s="243"/>
      <c r="O21" s="243"/>
      <c r="P21" s="243"/>
      <c r="Q21" s="243"/>
      <c r="R21" s="243"/>
      <c r="S21" s="243"/>
      <c r="T21" s="243"/>
      <c r="U21" s="243"/>
      <c r="V21" s="243"/>
      <c r="W21" s="243"/>
      <c r="X21" s="243"/>
      <c r="Y21" s="243"/>
      <c r="Z21" s="243"/>
      <c r="AA21" s="243"/>
    </row>
    <row r="22" spans="1:27" ht="16.5" x14ac:dyDescent="0.25">
      <c r="A22" s="242"/>
      <c r="B22" s="243" t="s">
        <v>1532</v>
      </c>
      <c r="C22" s="260"/>
      <c r="D22" s="244"/>
      <c r="E22" s="275"/>
      <c r="F22" s="275">
        <v>260280</v>
      </c>
      <c r="G22" s="244"/>
      <c r="H22" s="244"/>
      <c r="I22" s="686">
        <v>46309</v>
      </c>
      <c r="J22" s="242" t="s">
        <v>1922</v>
      </c>
      <c r="K22" s="243"/>
      <c r="L22" s="243"/>
      <c r="M22" s="243"/>
      <c r="N22" s="243"/>
      <c r="O22" s="243"/>
      <c r="P22" s="243"/>
      <c r="Q22" s="243"/>
      <c r="R22" s="243"/>
      <c r="S22" s="243"/>
      <c r="T22" s="243"/>
      <c r="U22" s="243"/>
      <c r="V22" s="243"/>
      <c r="W22" s="243"/>
      <c r="X22" s="243"/>
      <c r="Y22" s="243"/>
      <c r="Z22" s="243"/>
      <c r="AA22" s="243"/>
    </row>
    <row r="23" spans="1:27" ht="16.5" x14ac:dyDescent="0.25">
      <c r="A23" s="242"/>
      <c r="B23" s="243"/>
      <c r="C23" s="260"/>
      <c r="D23" s="244"/>
      <c r="E23" s="275"/>
      <c r="F23" s="275"/>
      <c r="G23" s="244"/>
      <c r="H23" s="244"/>
      <c r="I23" s="686"/>
      <c r="J23" s="242"/>
      <c r="K23" s="243"/>
      <c r="L23" s="243"/>
      <c r="M23" s="243"/>
      <c r="N23" s="243"/>
      <c r="O23" s="243"/>
      <c r="P23" s="243"/>
      <c r="Q23" s="243"/>
      <c r="R23" s="243"/>
      <c r="S23" s="243"/>
      <c r="T23" s="243"/>
      <c r="U23" s="243"/>
      <c r="V23" s="243"/>
      <c r="W23" s="243"/>
      <c r="X23" s="243"/>
      <c r="Y23" s="243"/>
      <c r="Z23" s="243"/>
      <c r="AA23" s="243"/>
    </row>
    <row r="24" spans="1:27" ht="16.5" x14ac:dyDescent="0.25">
      <c r="A24" s="242"/>
      <c r="B24" s="243"/>
      <c r="C24" s="260"/>
      <c r="D24" s="244"/>
      <c r="E24" s="275"/>
      <c r="F24" s="275"/>
      <c r="G24" s="244"/>
      <c r="H24" s="244"/>
      <c r="I24" s="686"/>
      <c r="J24" s="242"/>
      <c r="K24" s="243"/>
      <c r="L24" s="243"/>
      <c r="M24" s="243"/>
      <c r="N24" s="243"/>
      <c r="O24" s="243"/>
      <c r="P24" s="243"/>
      <c r="Q24" s="243"/>
      <c r="R24" s="243"/>
      <c r="S24" s="243"/>
      <c r="T24" s="243"/>
      <c r="U24" s="243"/>
      <c r="V24" s="243"/>
      <c r="W24" s="243"/>
      <c r="X24" s="243"/>
      <c r="Y24" s="243"/>
      <c r="Z24" s="243"/>
      <c r="AA24" s="243"/>
    </row>
    <row r="25" spans="1:27" ht="16.5" x14ac:dyDescent="0.25">
      <c r="A25" s="242"/>
      <c r="B25" s="243"/>
      <c r="C25" s="260"/>
      <c r="D25" s="244"/>
      <c r="E25" s="275"/>
      <c r="F25" s="275"/>
      <c r="G25" s="244"/>
      <c r="H25" s="244"/>
      <c r="I25" s="686"/>
      <c r="J25" s="242"/>
      <c r="K25" s="243"/>
      <c r="L25" s="243"/>
      <c r="M25" s="243"/>
      <c r="N25" s="243"/>
      <c r="O25" s="243"/>
      <c r="P25" s="243"/>
      <c r="Q25" s="243"/>
      <c r="R25" s="243"/>
      <c r="S25" s="243"/>
      <c r="T25" s="243"/>
      <c r="U25" s="243"/>
      <c r="V25" s="243"/>
      <c r="W25" s="243"/>
      <c r="X25" s="243"/>
      <c r="Y25" s="243"/>
      <c r="Z25" s="243"/>
      <c r="AA25" s="243"/>
    </row>
    <row r="26" spans="1:27" ht="16.5" x14ac:dyDescent="0.25">
      <c r="A26" s="242"/>
      <c r="B26" s="243"/>
      <c r="C26" s="260"/>
      <c r="D26" s="244"/>
      <c r="E26" s="275"/>
      <c r="F26" s="275"/>
      <c r="G26" s="244"/>
      <c r="H26" s="244"/>
      <c r="I26" s="686"/>
      <c r="J26" s="242"/>
      <c r="K26" s="243"/>
      <c r="L26" s="243"/>
      <c r="M26" s="243"/>
      <c r="N26" s="243"/>
      <c r="O26" s="243"/>
      <c r="P26" s="243"/>
      <c r="Q26" s="243"/>
      <c r="R26" s="243"/>
      <c r="S26" s="243"/>
      <c r="T26" s="243"/>
      <c r="U26" s="243"/>
      <c r="V26" s="243"/>
      <c r="W26" s="243"/>
      <c r="X26" s="243"/>
      <c r="Y26" s="243"/>
      <c r="Z26" s="243"/>
      <c r="AA26" s="243"/>
    </row>
    <row r="27" spans="1:27" s="761" customFormat="1" ht="5.25" customHeight="1" x14ac:dyDescent="0.25">
      <c r="A27" s="755"/>
      <c r="B27" s="756"/>
      <c r="C27" s="757"/>
      <c r="D27" s="758"/>
      <c r="E27" s="759"/>
      <c r="F27" s="759"/>
      <c r="G27" s="758"/>
      <c r="H27" s="758"/>
      <c r="I27" s="760"/>
      <c r="J27" s="755"/>
      <c r="K27" s="756"/>
      <c r="L27" s="756"/>
      <c r="M27" s="756"/>
      <c r="N27" s="756"/>
      <c r="O27" s="756"/>
      <c r="P27" s="756"/>
      <c r="Q27" s="756"/>
      <c r="R27" s="756"/>
      <c r="S27" s="756"/>
      <c r="T27" s="756"/>
      <c r="U27" s="756"/>
      <c r="V27" s="756"/>
      <c r="W27" s="756"/>
      <c r="X27" s="756"/>
      <c r="Y27" s="756"/>
      <c r="Z27" s="756"/>
      <c r="AA27" s="756"/>
    </row>
    <row r="28" spans="1:27" ht="26.25" customHeight="1" x14ac:dyDescent="0.25">
      <c r="A28" s="242"/>
      <c r="B28" s="835" t="s">
        <v>1890</v>
      </c>
      <c r="C28" s="832"/>
      <c r="D28" s="833"/>
      <c r="E28" s="834"/>
      <c r="F28" s="834"/>
      <c r="G28" s="833"/>
      <c r="H28" s="833"/>
      <c r="I28" s="682"/>
      <c r="J28" s="243"/>
      <c r="K28" s="243"/>
      <c r="L28" s="243"/>
      <c r="M28" s="243"/>
      <c r="N28" s="243"/>
      <c r="O28" s="243"/>
      <c r="P28" s="243"/>
      <c r="Q28" s="243"/>
      <c r="R28" s="243"/>
      <c r="S28" s="243"/>
      <c r="T28" s="243"/>
      <c r="U28" s="243"/>
      <c r="V28" s="243"/>
      <c r="W28" s="243"/>
      <c r="X28" s="243"/>
      <c r="Y28" s="243"/>
      <c r="Z28" s="243"/>
      <c r="AA28" s="243"/>
    </row>
    <row r="29" spans="1:27" ht="16.5" x14ac:dyDescent="0.25">
      <c r="A29" s="242"/>
      <c r="B29" s="625" t="s">
        <v>1917</v>
      </c>
      <c r="C29" s="260"/>
      <c r="D29" s="244"/>
      <c r="E29" s="628">
        <f>16700000*8</f>
        <v>133600000</v>
      </c>
      <c r="F29" s="275"/>
      <c r="G29" s="244"/>
      <c r="H29" s="244"/>
      <c r="I29" s="686"/>
      <c r="J29" s="242"/>
      <c r="K29" s="243"/>
      <c r="L29" s="243"/>
      <c r="M29" s="243"/>
      <c r="N29" s="243"/>
      <c r="O29" s="243"/>
      <c r="P29" s="243"/>
      <c r="Q29" s="243"/>
      <c r="R29" s="243"/>
      <c r="S29" s="243"/>
      <c r="T29" s="243"/>
      <c r="U29" s="243"/>
      <c r="V29" s="243"/>
      <c r="W29" s="243"/>
      <c r="X29" s="243"/>
      <c r="Y29" s="243"/>
      <c r="Z29" s="243"/>
      <c r="AA29" s="243"/>
    </row>
    <row r="30" spans="1:27" ht="16.5" x14ac:dyDescent="0.25">
      <c r="A30" s="242"/>
      <c r="B30" s="625" t="s">
        <v>1818</v>
      </c>
      <c r="C30" s="260"/>
      <c r="D30" s="244"/>
      <c r="E30" s="628">
        <v>45000000</v>
      </c>
      <c r="F30" s="275"/>
      <c r="G30" s="244"/>
      <c r="H30" s="244"/>
      <c r="I30" s="686"/>
      <c r="J30" s="242"/>
      <c r="K30" s="243"/>
      <c r="L30" s="243"/>
      <c r="M30" s="243"/>
      <c r="N30" s="243"/>
      <c r="O30" s="243"/>
      <c r="P30" s="243"/>
      <c r="Q30" s="243"/>
      <c r="R30" s="243"/>
      <c r="S30" s="243"/>
      <c r="T30" s="243"/>
      <c r="U30" s="243"/>
      <c r="V30" s="243"/>
      <c r="W30" s="243"/>
      <c r="X30" s="243"/>
      <c r="Y30" s="243"/>
      <c r="Z30" s="243"/>
      <c r="AA30" s="243"/>
    </row>
    <row r="31" spans="1:27" ht="16.5" x14ac:dyDescent="0.25">
      <c r="A31" s="242"/>
      <c r="B31" s="625" t="s">
        <v>1536</v>
      </c>
      <c r="C31" s="260"/>
      <c r="D31" s="244"/>
      <c r="E31" s="628">
        <v>55000000</v>
      </c>
      <c r="F31" s="275"/>
      <c r="G31" s="244"/>
      <c r="H31" s="244"/>
      <c r="I31" s="686"/>
      <c r="J31" s="242"/>
      <c r="K31" s="243"/>
      <c r="L31" s="243"/>
      <c r="M31" s="243"/>
      <c r="N31" s="243"/>
      <c r="O31" s="243"/>
      <c r="P31" s="243"/>
      <c r="Q31" s="243"/>
      <c r="R31" s="243"/>
      <c r="S31" s="243"/>
      <c r="T31" s="243"/>
      <c r="U31" s="243"/>
      <c r="V31" s="243"/>
      <c r="W31" s="243"/>
      <c r="X31" s="243"/>
      <c r="Y31" s="243"/>
      <c r="Z31" s="243"/>
      <c r="AA31" s="243"/>
    </row>
    <row r="32" spans="1:27" ht="16.5" x14ac:dyDescent="0.25">
      <c r="A32" s="242"/>
      <c r="B32" s="625" t="s">
        <v>1919</v>
      </c>
      <c r="C32" s="260"/>
      <c r="D32" s="244"/>
      <c r="E32" s="628">
        <v>15000000</v>
      </c>
      <c r="F32" s="275"/>
      <c r="G32" s="529"/>
      <c r="H32" s="529"/>
      <c r="I32" s="686"/>
      <c r="J32" s="242"/>
      <c r="K32" s="243"/>
      <c r="L32" s="243"/>
      <c r="M32" s="243"/>
      <c r="N32" s="243"/>
      <c r="O32" s="243"/>
      <c r="P32" s="243"/>
      <c r="Q32" s="243"/>
      <c r="R32" s="243"/>
      <c r="S32" s="243"/>
      <c r="T32" s="243"/>
      <c r="U32" s="243"/>
      <c r="V32" s="243"/>
      <c r="W32" s="243"/>
      <c r="X32" s="243"/>
      <c r="Y32" s="243"/>
      <c r="Z32" s="243"/>
      <c r="AA32" s="243"/>
    </row>
    <row r="33" spans="1:27" ht="16.5" x14ac:dyDescent="0.25">
      <c r="A33" s="242"/>
      <c r="B33" s="625" t="s">
        <v>1920</v>
      </c>
      <c r="C33" s="260"/>
      <c r="D33" s="244"/>
      <c r="E33" s="628">
        <v>15000000</v>
      </c>
      <c r="F33" s="275"/>
      <c r="G33" s="244"/>
      <c r="H33" s="244"/>
      <c r="I33" s="686"/>
      <c r="J33" s="242"/>
      <c r="K33" s="243"/>
      <c r="L33" s="243"/>
      <c r="M33" s="243"/>
      <c r="N33" s="243"/>
      <c r="O33" s="243"/>
      <c r="P33" s="243"/>
      <c r="Q33" s="243"/>
      <c r="R33" s="243"/>
      <c r="S33" s="243"/>
      <c r="T33" s="243"/>
      <c r="U33" s="243"/>
      <c r="V33" s="243"/>
      <c r="W33" s="243"/>
      <c r="X33" s="243"/>
      <c r="Y33" s="243"/>
      <c r="Z33" s="243"/>
      <c r="AA33" s="243"/>
    </row>
    <row r="34" spans="1:27" ht="16.5" x14ac:dyDescent="0.25">
      <c r="A34" s="242"/>
      <c r="B34" s="625" t="s">
        <v>1921</v>
      </c>
      <c r="C34" s="260"/>
      <c r="D34" s="244"/>
      <c r="E34" s="628">
        <v>60000000</v>
      </c>
      <c r="F34" s="275"/>
      <c r="G34" s="244"/>
      <c r="H34" s="244"/>
      <c r="I34" s="686"/>
      <c r="J34" s="242"/>
      <c r="K34" s="243"/>
      <c r="L34" s="243"/>
      <c r="M34" s="243"/>
      <c r="N34" s="243"/>
      <c r="O34" s="243"/>
      <c r="P34" s="243"/>
      <c r="Q34" s="243"/>
      <c r="R34" s="243"/>
      <c r="S34" s="243"/>
      <c r="T34" s="243"/>
      <c r="U34" s="243"/>
      <c r="V34" s="243"/>
      <c r="W34" s="243"/>
      <c r="X34" s="243"/>
      <c r="Y34" s="243"/>
      <c r="Z34" s="243"/>
      <c r="AA34" s="243"/>
    </row>
    <row r="35" spans="1:27" ht="33" customHeight="1" x14ac:dyDescent="0.25">
      <c r="A35" s="242"/>
      <c r="B35" s="847" t="s">
        <v>1916</v>
      </c>
      <c r="C35" s="848"/>
      <c r="D35" s="261"/>
      <c r="E35" s="533">
        <f>SUM(E29:E34)</f>
        <v>323600000</v>
      </c>
      <c r="F35" s="275"/>
      <c r="G35" s="244"/>
      <c r="H35" s="244"/>
      <c r="I35" s="686"/>
      <c r="J35" s="242"/>
      <c r="K35" s="243"/>
      <c r="L35" s="243"/>
      <c r="M35" s="243"/>
      <c r="N35" s="243"/>
      <c r="O35" s="243"/>
      <c r="P35" s="243"/>
      <c r="Q35" s="243"/>
      <c r="R35" s="243"/>
      <c r="S35" s="243"/>
      <c r="T35" s="243"/>
      <c r="U35" s="243"/>
      <c r="V35" s="243"/>
      <c r="W35" s="243"/>
      <c r="X35" s="243"/>
      <c r="Y35" s="243"/>
      <c r="Z35" s="243"/>
      <c r="AA35" s="243"/>
    </row>
    <row r="36" spans="1:27" ht="16.5" x14ac:dyDescent="0.25">
      <c r="A36" s="242"/>
      <c r="B36" s="243"/>
      <c r="C36" s="260"/>
      <c r="D36" s="244"/>
      <c r="E36" s="275"/>
      <c r="F36" s="275"/>
      <c r="G36" s="244"/>
      <c r="H36" s="244"/>
      <c r="I36" s="686"/>
      <c r="J36" s="242"/>
      <c r="K36" s="243"/>
      <c r="L36" s="243"/>
      <c r="M36" s="243"/>
      <c r="N36" s="243"/>
      <c r="O36" s="243"/>
      <c r="P36" s="243"/>
      <c r="Q36" s="243"/>
      <c r="R36" s="243"/>
      <c r="S36" s="243"/>
      <c r="T36" s="243"/>
      <c r="U36" s="243"/>
      <c r="V36" s="243"/>
      <c r="W36" s="243"/>
      <c r="X36" s="243"/>
      <c r="Y36" s="243"/>
      <c r="Z36" s="243"/>
      <c r="AA36" s="243"/>
    </row>
    <row r="37" spans="1:27" ht="16.5" x14ac:dyDescent="0.25">
      <c r="A37" s="242"/>
      <c r="B37" s="243"/>
      <c r="C37" s="260"/>
      <c r="D37" s="244"/>
      <c r="E37" s="275"/>
      <c r="F37" s="275"/>
      <c r="G37" s="244"/>
      <c r="H37" s="244"/>
      <c r="I37" s="686"/>
      <c r="J37" s="242"/>
      <c r="K37" s="243"/>
      <c r="L37" s="243"/>
      <c r="M37" s="243"/>
      <c r="N37" s="243"/>
      <c r="O37" s="243"/>
      <c r="P37" s="243"/>
      <c r="Q37" s="243"/>
      <c r="R37" s="243"/>
      <c r="S37" s="243"/>
      <c r="T37" s="243"/>
      <c r="U37" s="243"/>
      <c r="V37" s="243"/>
      <c r="W37" s="243"/>
      <c r="X37" s="243"/>
      <c r="Y37" s="243"/>
      <c r="Z37" s="243"/>
      <c r="AA37" s="243"/>
    </row>
    <row r="38" spans="1:27" ht="16.5" x14ac:dyDescent="0.25">
      <c r="A38" s="242"/>
      <c r="B38" s="243"/>
      <c r="C38" s="260"/>
      <c r="D38" s="244"/>
      <c r="E38" s="275"/>
      <c r="F38" s="275"/>
      <c r="G38" s="244"/>
      <c r="H38" s="244"/>
      <c r="I38" s="686"/>
      <c r="J38" s="242"/>
      <c r="K38" s="243"/>
      <c r="L38" s="243"/>
      <c r="M38" s="243"/>
      <c r="N38" s="243"/>
      <c r="O38" s="243"/>
      <c r="P38" s="243"/>
      <c r="Q38" s="243"/>
      <c r="R38" s="243"/>
      <c r="S38" s="243"/>
      <c r="T38" s="243"/>
      <c r="U38" s="243"/>
      <c r="V38" s="243"/>
      <c r="W38" s="243"/>
      <c r="X38" s="243"/>
      <c r="Y38" s="243"/>
      <c r="Z38" s="243"/>
      <c r="AA38" s="243"/>
    </row>
    <row r="39" spans="1:27" ht="16.5" x14ac:dyDescent="0.25">
      <c r="A39" s="242"/>
      <c r="B39" s="243"/>
      <c r="C39" s="260"/>
      <c r="D39" s="244"/>
      <c r="E39" s="275"/>
      <c r="F39" s="275"/>
      <c r="G39" s="244"/>
      <c r="H39" s="244"/>
      <c r="I39" s="686"/>
      <c r="J39" s="242"/>
      <c r="K39" s="243"/>
      <c r="L39" s="243"/>
      <c r="M39" s="243"/>
      <c r="N39" s="243"/>
      <c r="O39" s="243"/>
      <c r="P39" s="243"/>
      <c r="Q39" s="243"/>
      <c r="R39" s="243"/>
      <c r="S39" s="243"/>
      <c r="T39" s="243"/>
      <c r="U39" s="243"/>
      <c r="V39" s="243"/>
      <c r="W39" s="243"/>
      <c r="X39" s="243"/>
      <c r="Y39" s="243"/>
      <c r="Z39" s="243"/>
      <c r="AA39" s="243"/>
    </row>
    <row r="40" spans="1:27" ht="16.5" x14ac:dyDescent="0.25">
      <c r="A40" s="242"/>
      <c r="B40" s="243"/>
      <c r="C40" s="260"/>
      <c r="D40" s="244"/>
      <c r="E40" s="275"/>
      <c r="F40" s="275"/>
      <c r="G40" s="244"/>
      <c r="H40" s="244"/>
      <c r="I40" s="686"/>
      <c r="J40" s="242"/>
      <c r="K40" s="243"/>
      <c r="L40" s="243"/>
      <c r="M40" s="243"/>
      <c r="N40" s="243"/>
      <c r="O40" s="243"/>
      <c r="P40" s="243"/>
      <c r="Q40" s="243"/>
      <c r="R40" s="243"/>
      <c r="S40" s="243"/>
      <c r="T40" s="243"/>
      <c r="U40" s="243"/>
      <c r="V40" s="243"/>
      <c r="W40" s="243"/>
      <c r="X40" s="243"/>
      <c r="Y40" s="243"/>
      <c r="Z40" s="243"/>
      <c r="AA40" s="243"/>
    </row>
    <row r="41" spans="1:27" ht="16.5" x14ac:dyDescent="0.25">
      <c r="A41" s="242"/>
      <c r="B41" s="243"/>
      <c r="C41" s="260"/>
      <c r="D41" s="244"/>
      <c r="E41" s="275"/>
      <c r="F41" s="275"/>
      <c r="G41" s="244"/>
      <c r="H41" s="244"/>
      <c r="I41" s="686"/>
      <c r="J41" s="242"/>
      <c r="K41" s="243"/>
      <c r="L41" s="243"/>
      <c r="M41" s="243"/>
      <c r="N41" s="243"/>
      <c r="O41" s="243"/>
      <c r="P41" s="243"/>
      <c r="Q41" s="243"/>
      <c r="R41" s="243"/>
      <c r="S41" s="243"/>
      <c r="T41" s="243"/>
      <c r="U41" s="243"/>
      <c r="V41" s="243"/>
      <c r="W41" s="243"/>
      <c r="X41" s="243"/>
      <c r="Y41" s="243"/>
      <c r="Z41" s="243"/>
      <c r="AA41" s="243"/>
    </row>
    <row r="42" spans="1:27" ht="16.5" x14ac:dyDescent="0.25">
      <c r="A42" s="242"/>
      <c r="B42" s="243"/>
      <c r="C42" s="260"/>
      <c r="D42" s="244"/>
      <c r="E42" s="275"/>
      <c r="F42" s="244"/>
      <c r="G42" s="244"/>
      <c r="H42" s="244"/>
      <c r="I42" s="686"/>
      <c r="J42" s="242"/>
      <c r="K42" s="243"/>
      <c r="L42" s="243"/>
      <c r="M42" s="243"/>
      <c r="N42" s="243"/>
      <c r="O42" s="243"/>
      <c r="P42" s="243"/>
      <c r="Q42" s="243"/>
      <c r="R42" s="243"/>
      <c r="S42" s="243"/>
      <c r="T42" s="243"/>
      <c r="U42" s="243"/>
      <c r="V42" s="243"/>
      <c r="W42" s="243"/>
      <c r="X42" s="243"/>
      <c r="Y42" s="243"/>
      <c r="Z42" s="243"/>
      <c r="AA42" s="243"/>
    </row>
    <row r="43" spans="1:27" ht="16.5" x14ac:dyDescent="0.25">
      <c r="A43" s="242">
        <v>1</v>
      </c>
      <c r="B43" s="243" t="s">
        <v>1513</v>
      </c>
      <c r="C43" s="260"/>
      <c r="D43" s="244"/>
      <c r="E43" s="275">
        <v>26470000</v>
      </c>
      <c r="F43" s="275"/>
      <c r="G43" s="244"/>
      <c r="H43" s="244"/>
      <c r="I43" s="686">
        <v>45680</v>
      </c>
      <c r="J43" s="242" t="s">
        <v>1514</v>
      </c>
      <c r="K43" s="243"/>
      <c r="L43" s="243"/>
      <c r="M43" s="243"/>
      <c r="N43" s="243"/>
      <c r="O43" s="243"/>
      <c r="P43" s="243"/>
      <c r="Q43" s="243"/>
      <c r="R43" s="243"/>
      <c r="S43" s="243"/>
      <c r="T43" s="243"/>
      <c r="U43" s="243"/>
      <c r="V43" s="243"/>
      <c r="W43" s="243"/>
      <c r="X43" s="243"/>
      <c r="Y43" s="243"/>
      <c r="Z43" s="243"/>
      <c r="AA43" s="243"/>
    </row>
    <row r="44" spans="1:27" ht="16.5" x14ac:dyDescent="0.25">
      <c r="A44" s="242">
        <v>2</v>
      </c>
      <c r="B44" s="243" t="s">
        <v>1515</v>
      </c>
      <c r="C44" s="260"/>
      <c r="D44" s="244"/>
      <c r="E44" s="244">
        <v>1650000</v>
      </c>
      <c r="F44" s="244"/>
      <c r="G44" s="244"/>
      <c r="H44" s="244"/>
      <c r="I44" s="686">
        <v>45694</v>
      </c>
      <c r="J44" s="242" t="s">
        <v>333</v>
      </c>
      <c r="K44" s="243"/>
      <c r="L44" s="243"/>
      <c r="M44" s="243"/>
      <c r="N44" s="243"/>
      <c r="O44" s="243"/>
      <c r="P44" s="243"/>
      <c r="Q44" s="243"/>
      <c r="R44" s="243"/>
      <c r="S44" s="243"/>
      <c r="T44" s="243"/>
      <c r="U44" s="243"/>
      <c r="V44" s="243"/>
      <c r="W44" s="243"/>
      <c r="X44" s="243"/>
      <c r="Y44" s="243"/>
      <c r="Z44" s="243"/>
      <c r="AA44" s="243"/>
    </row>
    <row r="45" spans="1:27" ht="16.5" x14ac:dyDescent="0.25">
      <c r="A45" s="242"/>
      <c r="B45" s="243" t="s">
        <v>1516</v>
      </c>
      <c r="C45" s="260"/>
      <c r="D45" s="244"/>
      <c r="E45" s="275">
        <v>1048680</v>
      </c>
      <c r="F45" s="275"/>
      <c r="G45" s="244"/>
      <c r="H45" s="244"/>
      <c r="I45" s="686">
        <v>45719</v>
      </c>
      <c r="J45" s="242" t="s">
        <v>779</v>
      </c>
      <c r="K45" s="243"/>
      <c r="L45" s="243"/>
      <c r="M45" s="243"/>
      <c r="N45" s="243"/>
      <c r="O45" s="243"/>
      <c r="P45" s="243"/>
      <c r="Q45" s="243"/>
      <c r="R45" s="243"/>
      <c r="S45" s="243"/>
      <c r="T45" s="243"/>
      <c r="U45" s="243"/>
      <c r="V45" s="243"/>
      <c r="W45" s="243"/>
      <c r="X45" s="243"/>
      <c r="Y45" s="243"/>
      <c r="Z45" s="243"/>
      <c r="AA45" s="243"/>
    </row>
    <row r="46" spans="1:27" ht="16.5" x14ac:dyDescent="0.25">
      <c r="A46" s="242"/>
      <c r="B46" s="243" t="s">
        <v>1517</v>
      </c>
      <c r="C46" s="260"/>
      <c r="D46" s="244"/>
      <c r="E46" s="275">
        <v>5320000</v>
      </c>
      <c r="F46" s="275"/>
      <c r="G46" s="244"/>
      <c r="H46" s="244"/>
      <c r="I46" s="686">
        <v>45708</v>
      </c>
      <c r="J46" s="242" t="s">
        <v>439</v>
      </c>
      <c r="K46" s="243"/>
      <c r="L46" s="243"/>
      <c r="M46" s="243"/>
      <c r="N46" s="243"/>
      <c r="O46" s="243"/>
      <c r="P46" s="243"/>
      <c r="Q46" s="243"/>
      <c r="R46" s="243"/>
      <c r="S46" s="243"/>
      <c r="T46" s="243"/>
      <c r="U46" s="243"/>
      <c r="V46" s="243"/>
      <c r="W46" s="243"/>
      <c r="X46" s="243"/>
      <c r="Y46" s="243"/>
      <c r="Z46" s="243"/>
      <c r="AA46" s="243"/>
    </row>
    <row r="47" spans="1:27" ht="15" customHeight="1" x14ac:dyDescent="0.25">
      <c r="A47" s="242"/>
      <c r="B47" s="243" t="s">
        <v>1518</v>
      </c>
      <c r="C47" s="260"/>
      <c r="D47" s="244"/>
      <c r="E47" s="275">
        <v>5000000</v>
      </c>
      <c r="F47" s="275"/>
      <c r="G47" s="244"/>
      <c r="H47" s="244"/>
      <c r="I47" s="686">
        <v>45755</v>
      </c>
      <c r="J47" s="242" t="s">
        <v>442</v>
      </c>
      <c r="K47" s="296"/>
      <c r="L47" s="296"/>
      <c r="M47" s="296"/>
      <c r="N47" s="296"/>
      <c r="O47" s="296"/>
      <c r="P47" s="296"/>
      <c r="Q47" s="296"/>
      <c r="R47" s="296"/>
      <c r="S47" s="296"/>
      <c r="T47" s="296"/>
      <c r="U47" s="296"/>
      <c r="V47" s="296"/>
      <c r="W47" s="296"/>
      <c r="X47" s="296"/>
      <c r="Y47" s="296"/>
      <c r="Z47" s="296"/>
      <c r="AA47" s="296"/>
    </row>
    <row r="48" spans="1:27" ht="16.5" x14ac:dyDescent="0.25">
      <c r="A48" s="242"/>
      <c r="B48" s="447" t="s">
        <v>1519</v>
      </c>
      <c r="C48" s="522"/>
      <c r="D48" s="523"/>
      <c r="E48" s="448">
        <v>10850000</v>
      </c>
      <c r="F48" s="448"/>
      <c r="G48" s="523"/>
      <c r="H48" s="523"/>
      <c r="I48" s="748">
        <v>45757</v>
      </c>
      <c r="J48" s="446" t="s">
        <v>672</v>
      </c>
      <c r="K48" s="243"/>
      <c r="L48" s="243"/>
      <c r="M48" s="243"/>
      <c r="N48" s="243"/>
      <c r="O48" s="243"/>
      <c r="P48" s="243"/>
      <c r="Q48" s="243"/>
      <c r="R48" s="243"/>
      <c r="S48" s="243"/>
      <c r="T48" s="243"/>
      <c r="U48" s="243"/>
      <c r="V48" s="243"/>
      <c r="W48" s="243"/>
      <c r="X48" s="243"/>
      <c r="Y48" s="243"/>
      <c r="Z48" s="243"/>
      <c r="AA48" s="243"/>
    </row>
    <row r="49" spans="1:27" x14ac:dyDescent="0.25">
      <c r="A49" s="296"/>
      <c r="B49" s="243" t="s">
        <v>1520</v>
      </c>
      <c r="C49" s="296"/>
      <c r="D49" s="296"/>
      <c r="E49" s="275">
        <v>5472000</v>
      </c>
      <c r="F49" s="275"/>
      <c r="G49" s="298"/>
      <c r="H49" s="298"/>
      <c r="I49" s="686">
        <v>45762</v>
      </c>
      <c r="J49" s="242" t="s">
        <v>565</v>
      </c>
      <c r="K49" s="243"/>
      <c r="L49" s="243"/>
      <c r="M49" s="243"/>
      <c r="N49" s="243"/>
      <c r="O49" s="243"/>
      <c r="P49" s="243"/>
      <c r="Q49" s="243"/>
      <c r="R49" s="243"/>
      <c r="S49" s="243"/>
      <c r="T49" s="243"/>
      <c r="U49" s="243"/>
      <c r="V49" s="243"/>
      <c r="W49" s="243"/>
      <c r="X49" s="243"/>
      <c r="Y49" s="243"/>
      <c r="Z49" s="243"/>
      <c r="AA49" s="243"/>
    </row>
    <row r="50" spans="1:27" ht="16.5" x14ac:dyDescent="0.25">
      <c r="A50" s="242"/>
      <c r="B50" s="243" t="s">
        <v>1521</v>
      </c>
      <c r="C50" s="260"/>
      <c r="D50" s="244"/>
      <c r="E50" s="275">
        <v>2400000</v>
      </c>
      <c r="F50" s="275"/>
      <c r="G50" s="244"/>
      <c r="H50" s="244"/>
      <c r="I50" s="686">
        <v>45765</v>
      </c>
      <c r="J50" s="242" t="s">
        <v>442</v>
      </c>
      <c r="K50" s="243"/>
      <c r="L50" s="243"/>
      <c r="M50" s="243"/>
      <c r="N50" s="243"/>
      <c r="O50" s="243"/>
      <c r="P50" s="243"/>
      <c r="Q50" s="243"/>
      <c r="R50" s="243"/>
      <c r="S50" s="243"/>
      <c r="T50" s="243"/>
      <c r="U50" s="243"/>
      <c r="V50" s="243"/>
      <c r="W50" s="243"/>
      <c r="X50" s="243"/>
      <c r="Y50" s="243"/>
      <c r="Z50" s="243"/>
      <c r="AA50" s="243"/>
    </row>
    <row r="51" spans="1:27" ht="16.5" x14ac:dyDescent="0.25">
      <c r="A51" s="242"/>
      <c r="B51" s="243" t="s">
        <v>1522</v>
      </c>
      <c r="C51" s="260"/>
      <c r="D51" s="244"/>
      <c r="E51" s="275">
        <v>836000</v>
      </c>
      <c r="F51" s="275"/>
      <c r="G51" s="244"/>
      <c r="H51" s="244"/>
      <c r="I51" s="686">
        <v>45762</v>
      </c>
      <c r="J51" s="242" t="s">
        <v>664</v>
      </c>
      <c r="K51" s="243"/>
      <c r="L51" s="243"/>
      <c r="M51" s="243"/>
      <c r="N51" s="243"/>
      <c r="O51" s="243"/>
      <c r="P51" s="243"/>
      <c r="Q51" s="243"/>
      <c r="R51" s="243"/>
      <c r="S51" s="243"/>
      <c r="T51" s="243"/>
      <c r="U51" s="243"/>
      <c r="V51" s="243"/>
      <c r="W51" s="243"/>
      <c r="X51" s="243"/>
      <c r="Y51" s="243"/>
      <c r="Z51" s="243"/>
      <c r="AA51" s="243"/>
    </row>
    <row r="52" spans="1:27" ht="16.5" x14ac:dyDescent="0.25">
      <c r="A52" s="242"/>
      <c r="B52" s="447" t="s">
        <v>1519</v>
      </c>
      <c r="C52" s="522"/>
      <c r="D52" s="523"/>
      <c r="E52" s="448">
        <v>10522000</v>
      </c>
      <c r="F52" s="448"/>
      <c r="G52" s="523"/>
      <c r="H52" s="523"/>
      <c r="I52" s="748">
        <v>45772</v>
      </c>
      <c r="J52" s="446" t="s">
        <v>442</v>
      </c>
      <c r="K52" s="243"/>
      <c r="L52" s="243"/>
      <c r="M52" s="243"/>
      <c r="N52" s="243"/>
      <c r="O52" s="243"/>
      <c r="P52" s="243"/>
      <c r="Q52" s="243"/>
      <c r="R52" s="243"/>
      <c r="S52" s="243"/>
      <c r="T52" s="243"/>
      <c r="U52" s="243"/>
      <c r="V52" s="243"/>
      <c r="W52" s="243"/>
      <c r="X52" s="243"/>
      <c r="Y52" s="243"/>
      <c r="Z52" s="243"/>
      <c r="AA52" s="243"/>
    </row>
    <row r="53" spans="1:27" ht="16.5" x14ac:dyDescent="0.25">
      <c r="A53" s="242"/>
      <c r="B53" s="243" t="s">
        <v>1523</v>
      </c>
      <c r="C53" s="260"/>
      <c r="D53" s="244"/>
      <c r="E53" s="275">
        <v>5000000</v>
      </c>
      <c r="F53" s="275"/>
      <c r="G53" s="244"/>
      <c r="H53" s="244"/>
      <c r="I53" s="686">
        <v>45806</v>
      </c>
      <c r="J53" s="242" t="s">
        <v>442</v>
      </c>
      <c r="K53" s="243"/>
      <c r="L53" s="243"/>
      <c r="M53" s="243"/>
      <c r="N53" s="243"/>
      <c r="O53" s="243"/>
      <c r="P53" s="243"/>
      <c r="Q53" s="243"/>
      <c r="R53" s="243"/>
      <c r="S53" s="243"/>
      <c r="T53" s="243"/>
      <c r="U53" s="243"/>
      <c r="V53" s="243"/>
      <c r="W53" s="243"/>
      <c r="X53" s="243"/>
      <c r="Y53" s="243"/>
      <c r="Z53" s="243"/>
      <c r="AA53" s="243"/>
    </row>
    <row r="54" spans="1:27" ht="16.5" x14ac:dyDescent="0.25">
      <c r="A54" s="242"/>
      <c r="B54" s="243" t="s">
        <v>1524</v>
      </c>
      <c r="C54" s="260"/>
      <c r="D54" s="244"/>
      <c r="E54" s="275">
        <v>13315500</v>
      </c>
      <c r="F54" s="275"/>
      <c r="G54" s="244"/>
      <c r="H54" s="244"/>
      <c r="I54" s="686">
        <v>45810</v>
      </c>
      <c r="J54" s="242" t="s">
        <v>565</v>
      </c>
      <c r="K54" s="243"/>
      <c r="L54" s="243"/>
      <c r="M54" s="243"/>
      <c r="N54" s="243"/>
      <c r="O54" s="243"/>
      <c r="P54" s="243"/>
      <c r="Q54" s="243"/>
      <c r="R54" s="243"/>
      <c r="S54" s="243"/>
      <c r="T54" s="243"/>
      <c r="U54" s="243"/>
      <c r="V54" s="243"/>
      <c r="W54" s="243"/>
      <c r="X54" s="243"/>
      <c r="Y54" s="243"/>
      <c r="Z54" s="243"/>
      <c r="AA54" s="243"/>
    </row>
    <row r="55" spans="1:27" ht="16.5" x14ac:dyDescent="0.25">
      <c r="A55" s="242"/>
      <c r="B55" s="243" t="s">
        <v>1525</v>
      </c>
      <c r="C55" s="260"/>
      <c r="D55" s="244"/>
      <c r="E55" s="275">
        <v>1508976</v>
      </c>
      <c r="F55" s="275"/>
      <c r="G55" s="244"/>
      <c r="H55" s="244"/>
      <c r="I55" s="686">
        <v>45814</v>
      </c>
      <c r="J55" s="242" t="s">
        <v>439</v>
      </c>
      <c r="K55" s="243"/>
      <c r="L55" s="243"/>
      <c r="M55" s="243"/>
      <c r="N55" s="243"/>
      <c r="O55" s="243"/>
      <c r="P55" s="243"/>
      <c r="Q55" s="243"/>
      <c r="R55" s="243"/>
      <c r="S55" s="243"/>
      <c r="T55" s="243"/>
      <c r="U55" s="243"/>
      <c r="V55" s="243"/>
      <c r="W55" s="243"/>
      <c r="X55" s="243"/>
      <c r="Y55" s="243"/>
      <c r="Z55" s="243"/>
      <c r="AA55" s="243"/>
    </row>
    <row r="56" spans="1:27" x14ac:dyDescent="0.25">
      <c r="A56" s="242"/>
      <c r="B56" s="243" t="s">
        <v>1526</v>
      </c>
      <c r="C56" s="296"/>
      <c r="D56" s="296"/>
      <c r="E56" s="275">
        <v>7420842</v>
      </c>
      <c r="F56" s="275"/>
      <c r="G56" s="298"/>
      <c r="H56" s="298"/>
      <c r="I56" s="686">
        <v>45874</v>
      </c>
      <c r="J56" s="242" t="s">
        <v>565</v>
      </c>
      <c r="K56" s="243"/>
      <c r="L56" s="243"/>
      <c r="M56" s="243"/>
      <c r="N56" s="243"/>
      <c r="O56" s="243"/>
      <c r="P56" s="243"/>
      <c r="Q56" s="243"/>
      <c r="R56" s="243"/>
      <c r="S56" s="243"/>
      <c r="T56" s="243"/>
      <c r="U56" s="243"/>
      <c r="V56" s="243"/>
      <c r="W56" s="243"/>
      <c r="X56" s="243"/>
      <c r="Y56" s="243"/>
      <c r="Z56" s="243"/>
      <c r="AA56" s="243"/>
    </row>
    <row r="57" spans="1:27" x14ac:dyDescent="0.25">
      <c r="A57" s="242"/>
      <c r="B57" s="243" t="s">
        <v>1527</v>
      </c>
      <c r="C57" s="296"/>
      <c r="D57" s="296"/>
      <c r="E57" s="275">
        <f>1758000/1.08</f>
        <v>1627777.7777777778</v>
      </c>
      <c r="F57" s="275"/>
      <c r="G57" s="298"/>
      <c r="H57" s="298"/>
      <c r="I57" s="686">
        <v>45882</v>
      </c>
      <c r="J57" s="242" t="s">
        <v>439</v>
      </c>
      <c r="K57" s="243"/>
      <c r="L57" s="243"/>
      <c r="M57" s="243"/>
      <c r="N57" s="243"/>
      <c r="O57" s="243"/>
      <c r="P57" s="243"/>
      <c r="Q57" s="243"/>
      <c r="R57" s="243"/>
      <c r="S57" s="243"/>
      <c r="T57" s="243"/>
      <c r="U57" s="243"/>
      <c r="V57" s="243"/>
      <c r="W57" s="243"/>
      <c r="X57" s="243"/>
      <c r="Y57" s="243"/>
      <c r="Z57" s="243"/>
      <c r="AA57" s="243"/>
    </row>
    <row r="58" spans="1:27" ht="15.75" customHeight="1" x14ac:dyDescent="0.25">
      <c r="A58" s="242"/>
      <c r="B58" s="243" t="s">
        <v>1528</v>
      </c>
      <c r="C58" s="296"/>
      <c r="D58" s="296"/>
      <c r="E58" s="275"/>
      <c r="F58" s="275"/>
      <c r="G58" s="298"/>
      <c r="H58" s="298"/>
      <c r="I58" s="686"/>
      <c r="J58" s="242"/>
      <c r="K58" s="243"/>
      <c r="L58" s="243"/>
      <c r="M58" s="243"/>
      <c r="N58" s="243"/>
      <c r="O58" s="243"/>
      <c r="P58" s="243"/>
      <c r="Q58" s="243"/>
      <c r="R58" s="243"/>
      <c r="S58" s="243"/>
      <c r="T58" s="243"/>
      <c r="U58" s="243"/>
      <c r="V58" s="243"/>
      <c r="W58" s="243"/>
      <c r="X58" s="243"/>
      <c r="Y58" s="243"/>
      <c r="Z58" s="243"/>
      <c r="AA58" s="243"/>
    </row>
    <row r="59" spans="1:27" ht="15.75" customHeight="1" x14ac:dyDescent="0.25">
      <c r="A59" s="242"/>
      <c r="B59" s="243" t="s">
        <v>1529</v>
      </c>
      <c r="C59" s="296"/>
      <c r="D59" s="296"/>
      <c r="E59" s="275">
        <v>1485000</v>
      </c>
      <c r="F59" s="275"/>
      <c r="G59" s="298"/>
      <c r="H59" s="298"/>
      <c r="I59" s="686">
        <v>45887</v>
      </c>
      <c r="J59" s="242" t="s">
        <v>672</v>
      </c>
      <c r="K59" s="243"/>
      <c r="L59" s="243"/>
      <c r="M59" s="243"/>
      <c r="N59" s="243"/>
      <c r="O59" s="243"/>
      <c r="P59" s="243"/>
      <c r="Q59" s="243"/>
      <c r="R59" s="243"/>
      <c r="S59" s="243"/>
      <c r="T59" s="243"/>
      <c r="U59" s="243"/>
      <c r="V59" s="243"/>
      <c r="W59" s="243"/>
      <c r="X59" s="243"/>
      <c r="Y59" s="243"/>
      <c r="Z59" s="243"/>
      <c r="AA59" s="243"/>
    </row>
    <row r="60" spans="1:27" ht="15.75" customHeight="1" x14ac:dyDescent="0.25">
      <c r="A60" s="242"/>
      <c r="B60" s="243" t="s">
        <v>1530</v>
      </c>
      <c r="C60" s="296"/>
      <c r="D60" s="296"/>
      <c r="E60" s="275">
        <v>11040000</v>
      </c>
      <c r="F60" s="275"/>
      <c r="G60" s="298"/>
      <c r="H60" s="298"/>
      <c r="I60" s="686">
        <v>45903</v>
      </c>
      <c r="J60" s="242" t="s">
        <v>662</v>
      </c>
      <c r="K60" s="243"/>
      <c r="L60" s="243"/>
      <c r="M60" s="243"/>
      <c r="N60" s="243"/>
      <c r="O60" s="243"/>
      <c r="P60" s="243"/>
      <c r="Q60" s="243"/>
      <c r="R60" s="243"/>
      <c r="S60" s="243"/>
      <c r="T60" s="243"/>
      <c r="U60" s="243"/>
      <c r="V60" s="243"/>
      <c r="W60" s="243"/>
      <c r="X60" s="243"/>
      <c r="Y60" s="243"/>
      <c r="Z60" s="243"/>
      <c r="AA60" s="243"/>
    </row>
    <row r="61" spans="1:27" ht="15.75" customHeight="1" x14ac:dyDescent="0.25">
      <c r="A61" s="242"/>
      <c r="B61" s="243" t="s">
        <v>1531</v>
      </c>
      <c r="C61" s="296"/>
      <c r="D61" s="296"/>
      <c r="E61" s="275">
        <v>2630000</v>
      </c>
      <c r="F61" s="275"/>
      <c r="G61" s="298"/>
      <c r="H61" s="298"/>
      <c r="I61" s="686">
        <v>45903</v>
      </c>
      <c r="J61" s="242" t="s">
        <v>439</v>
      </c>
      <c r="K61" s="243"/>
      <c r="L61" s="243"/>
      <c r="M61" s="243"/>
      <c r="N61" s="243"/>
      <c r="O61" s="243"/>
      <c r="P61" s="243"/>
      <c r="Q61" s="243"/>
      <c r="R61" s="243"/>
      <c r="S61" s="243"/>
      <c r="T61" s="243"/>
      <c r="U61" s="243"/>
      <c r="V61" s="243"/>
      <c r="W61" s="243"/>
      <c r="X61" s="243"/>
      <c r="Y61" s="243"/>
      <c r="Z61" s="243"/>
      <c r="AA61" s="243"/>
    </row>
    <row r="62" spans="1:27" ht="15.75" customHeight="1" x14ac:dyDescent="0.25">
      <c r="A62" s="242"/>
      <c r="B62" s="243" t="s">
        <v>1532</v>
      </c>
      <c r="C62" s="260"/>
      <c r="D62" s="244"/>
      <c r="E62" s="275">
        <v>520560</v>
      </c>
      <c r="F62" s="275"/>
      <c r="G62" s="244"/>
      <c r="H62" s="244"/>
      <c r="I62" s="686">
        <v>45937</v>
      </c>
      <c r="J62" s="242" t="s">
        <v>1533</v>
      </c>
      <c r="K62" s="243"/>
      <c r="L62" s="243"/>
      <c r="M62" s="243"/>
      <c r="N62" s="243"/>
      <c r="O62" s="243"/>
      <c r="P62" s="243"/>
      <c r="Q62" s="243"/>
      <c r="R62" s="243"/>
      <c r="S62" s="243"/>
      <c r="T62" s="243"/>
      <c r="U62" s="243"/>
      <c r="V62" s="243"/>
      <c r="W62" s="243"/>
      <c r="X62" s="243"/>
      <c r="Y62" s="243"/>
      <c r="Z62" s="243"/>
      <c r="AA62" s="243"/>
    </row>
    <row r="63" spans="1:27" ht="15.75" customHeight="1" x14ac:dyDescent="0.25">
      <c r="A63" s="242"/>
      <c r="B63" s="243" t="s">
        <v>1534</v>
      </c>
      <c r="C63" s="260"/>
      <c r="D63" s="244"/>
      <c r="E63" s="275">
        <f>4000000/1.08</f>
        <v>3703703.7037037034</v>
      </c>
      <c r="F63" s="275"/>
      <c r="G63" s="244"/>
      <c r="H63" s="244"/>
      <c r="I63" s="686">
        <v>45950</v>
      </c>
      <c r="J63" s="242" t="s">
        <v>672</v>
      </c>
      <c r="K63" s="243"/>
      <c r="L63" s="243"/>
      <c r="M63" s="243"/>
      <c r="N63" s="243"/>
      <c r="O63" s="243"/>
      <c r="P63" s="243"/>
      <c r="Q63" s="243"/>
      <c r="R63" s="243"/>
      <c r="S63" s="243"/>
      <c r="T63" s="243"/>
      <c r="U63" s="243"/>
      <c r="V63" s="243"/>
      <c r="W63" s="243"/>
      <c r="X63" s="243"/>
      <c r="Y63" s="243"/>
      <c r="Z63" s="243"/>
      <c r="AA63" s="243"/>
    </row>
    <row r="64" spans="1:27" ht="15.75" customHeight="1" x14ac:dyDescent="0.25">
      <c r="A64" s="242"/>
      <c r="B64" s="243" t="s">
        <v>1535</v>
      </c>
      <c r="C64" s="260"/>
      <c r="D64" s="244"/>
      <c r="E64" s="275">
        <v>3510000</v>
      </c>
      <c r="F64" s="275"/>
      <c r="G64" s="244"/>
      <c r="H64" s="244"/>
      <c r="I64" s="686">
        <v>45975</v>
      </c>
      <c r="J64" s="242" t="s">
        <v>672</v>
      </c>
      <c r="K64" s="243"/>
      <c r="L64" s="243"/>
      <c r="M64" s="243"/>
      <c r="N64" s="243"/>
      <c r="O64" s="243"/>
      <c r="P64" s="243"/>
      <c r="Q64" s="243"/>
      <c r="R64" s="243"/>
      <c r="S64" s="243"/>
      <c r="T64" s="243"/>
      <c r="U64" s="243"/>
      <c r="V64" s="243"/>
      <c r="W64" s="243"/>
      <c r="X64" s="243"/>
      <c r="Y64" s="243"/>
      <c r="Z64" s="243"/>
      <c r="AA64" s="243"/>
    </row>
    <row r="65" spans="1:27" ht="15.75" customHeight="1" x14ac:dyDescent="0.25">
      <c r="A65" s="242"/>
      <c r="B65" s="243" t="s">
        <v>1536</v>
      </c>
      <c r="C65" s="260"/>
      <c r="D65" s="244"/>
      <c r="E65" s="275">
        <f>41940000+4500000+9370000+777600</f>
        <v>56587600</v>
      </c>
      <c r="F65" s="275"/>
      <c r="G65" s="244"/>
      <c r="H65" s="244"/>
      <c r="I65" s="686">
        <v>45979</v>
      </c>
      <c r="J65" s="242" t="s">
        <v>464</v>
      </c>
      <c r="K65" s="243"/>
      <c r="L65" s="243"/>
      <c r="M65" s="243"/>
      <c r="N65" s="243"/>
      <c r="O65" s="243"/>
      <c r="P65" s="243"/>
      <c r="Q65" s="243"/>
      <c r="R65" s="243"/>
      <c r="S65" s="243"/>
      <c r="T65" s="243"/>
      <c r="U65" s="243"/>
      <c r="V65" s="243"/>
      <c r="W65" s="243"/>
      <c r="X65" s="243"/>
      <c r="Y65" s="243"/>
      <c r="Z65" s="243"/>
      <c r="AA65" s="243"/>
    </row>
    <row r="66" spans="1:27" ht="15.75" customHeight="1" x14ac:dyDescent="0.25">
      <c r="A66" s="242"/>
      <c r="B66" s="243" t="s">
        <v>1537</v>
      </c>
      <c r="C66" s="260"/>
      <c r="D66" s="244"/>
      <c r="E66" s="275">
        <v>11364000</v>
      </c>
      <c r="F66" s="275"/>
      <c r="G66" s="529"/>
      <c r="H66" s="529"/>
      <c r="I66" s="686">
        <v>45982</v>
      </c>
      <c r="J66" s="242" t="s">
        <v>425</v>
      </c>
      <c r="K66" s="243"/>
      <c r="L66" s="243"/>
      <c r="M66" s="243"/>
      <c r="N66" s="243"/>
      <c r="O66" s="243"/>
      <c r="P66" s="243"/>
      <c r="Q66" s="243"/>
      <c r="R66" s="243"/>
      <c r="S66" s="243"/>
      <c r="T66" s="243"/>
      <c r="U66" s="243"/>
      <c r="V66" s="243"/>
      <c r="W66" s="243"/>
      <c r="X66" s="243"/>
      <c r="Y66" s="243"/>
      <c r="Z66" s="243"/>
      <c r="AA66" s="243"/>
    </row>
    <row r="67" spans="1:27" ht="15.75" customHeight="1" x14ac:dyDescent="0.25">
      <c r="A67" s="242"/>
      <c r="B67" s="243"/>
      <c r="C67" s="260"/>
      <c r="D67" s="244"/>
      <c r="E67" s="275"/>
      <c r="F67" s="275"/>
      <c r="G67" s="244"/>
      <c r="H67" s="244"/>
      <c r="I67" s="686"/>
      <c r="J67" s="242"/>
      <c r="K67" s="243"/>
      <c r="L67" s="243"/>
      <c r="M67" s="243"/>
      <c r="N67" s="243"/>
      <c r="O67" s="243"/>
      <c r="P67" s="243"/>
      <c r="Q67" s="243"/>
      <c r="R67" s="243"/>
      <c r="S67" s="243"/>
      <c r="T67" s="243"/>
      <c r="U67" s="243"/>
      <c r="V67" s="243"/>
      <c r="W67" s="243"/>
      <c r="X67" s="243"/>
      <c r="Y67" s="243"/>
      <c r="Z67" s="243"/>
      <c r="AA67" s="243"/>
    </row>
    <row r="68" spans="1:27" ht="15.75" customHeight="1" x14ac:dyDescent="0.25">
      <c r="A68" s="242"/>
      <c r="B68" s="243"/>
      <c r="C68" s="260"/>
      <c r="D68" s="244"/>
      <c r="E68" s="275"/>
      <c r="F68" s="275"/>
      <c r="G68" s="244"/>
      <c r="H68" s="244"/>
      <c r="I68" s="686"/>
      <c r="J68" s="242"/>
      <c r="K68" s="243"/>
      <c r="L68" s="243"/>
      <c r="M68" s="243"/>
      <c r="N68" s="243"/>
      <c r="O68" s="243"/>
      <c r="P68" s="243"/>
      <c r="Q68" s="243"/>
      <c r="R68" s="243"/>
      <c r="S68" s="243"/>
      <c r="T68" s="243"/>
      <c r="U68" s="243"/>
      <c r="V68" s="243"/>
      <c r="W68" s="243"/>
      <c r="X68" s="243"/>
      <c r="Y68" s="243"/>
      <c r="Z68" s="243"/>
      <c r="AA68" s="243"/>
    </row>
    <row r="69" spans="1:27" ht="15.75" customHeight="1" x14ac:dyDescent="0.25">
      <c r="A69" s="242">
        <v>1</v>
      </c>
      <c r="B69" s="243" t="s">
        <v>1538</v>
      </c>
      <c r="C69" s="260"/>
      <c r="D69" s="244"/>
      <c r="E69" s="275">
        <v>19800000</v>
      </c>
      <c r="F69" s="275"/>
      <c r="G69" s="244"/>
      <c r="H69" s="244"/>
      <c r="I69" s="686">
        <v>45295</v>
      </c>
      <c r="J69" s="242"/>
      <c r="K69" s="243"/>
      <c r="L69" s="243"/>
      <c r="M69" s="243"/>
      <c r="N69" s="243"/>
      <c r="O69" s="243"/>
      <c r="P69" s="243"/>
      <c r="Q69" s="243"/>
      <c r="R69" s="243"/>
      <c r="S69" s="243"/>
      <c r="T69" s="243"/>
      <c r="U69" s="243"/>
      <c r="V69" s="243"/>
      <c r="W69" s="243"/>
      <c r="X69" s="243"/>
      <c r="Y69" s="243"/>
      <c r="Z69" s="243"/>
      <c r="AA69" s="243"/>
    </row>
    <row r="70" spans="1:27" ht="15.75" customHeight="1" x14ac:dyDescent="0.25">
      <c r="A70" s="242">
        <v>2</v>
      </c>
      <c r="B70" s="243" t="s">
        <v>1539</v>
      </c>
      <c r="C70" s="260"/>
      <c r="D70" s="244"/>
      <c r="E70" s="275">
        <v>800000</v>
      </c>
      <c r="F70" s="275"/>
      <c r="G70" s="244"/>
      <c r="H70" s="244"/>
      <c r="I70" s="686">
        <v>45295</v>
      </c>
      <c r="J70" s="242"/>
      <c r="K70" s="243"/>
      <c r="L70" s="243"/>
      <c r="M70" s="243"/>
      <c r="N70" s="243"/>
      <c r="O70" s="243"/>
      <c r="P70" s="243"/>
      <c r="Q70" s="243"/>
      <c r="R70" s="243"/>
      <c r="S70" s="243"/>
      <c r="T70" s="243"/>
      <c r="U70" s="243"/>
      <c r="V70" s="243"/>
      <c r="W70" s="243"/>
      <c r="X70" s="243"/>
      <c r="Y70" s="243"/>
      <c r="Z70" s="243"/>
      <c r="AA70" s="243"/>
    </row>
    <row r="71" spans="1:27" ht="15.75" customHeight="1" x14ac:dyDescent="0.25">
      <c r="A71" s="242">
        <v>3</v>
      </c>
      <c r="B71" s="243" t="s">
        <v>1539</v>
      </c>
      <c r="C71" s="260"/>
      <c r="D71" s="244"/>
      <c r="E71" s="275">
        <v>1200000</v>
      </c>
      <c r="F71" s="275"/>
      <c r="G71" s="244"/>
      <c r="H71" s="244"/>
      <c r="I71" s="686">
        <v>45325</v>
      </c>
      <c r="J71" s="242"/>
      <c r="K71" s="243"/>
      <c r="L71" s="243"/>
      <c r="M71" s="243"/>
      <c r="N71" s="243"/>
      <c r="O71" s="243"/>
      <c r="P71" s="243"/>
      <c r="Q71" s="243"/>
      <c r="R71" s="243"/>
      <c r="S71" s="243"/>
      <c r="T71" s="243"/>
      <c r="U71" s="243"/>
      <c r="V71" s="243"/>
      <c r="W71" s="243"/>
      <c r="X71" s="243"/>
      <c r="Y71" s="243"/>
      <c r="Z71" s="243"/>
      <c r="AA71" s="243"/>
    </row>
    <row r="72" spans="1:27" ht="15.75" customHeight="1" x14ac:dyDescent="0.25">
      <c r="A72" s="242">
        <v>4</v>
      </c>
      <c r="B72" s="243" t="s">
        <v>1540</v>
      </c>
      <c r="C72" s="260"/>
      <c r="D72" s="244"/>
      <c r="E72" s="275">
        <v>10630000</v>
      </c>
      <c r="F72" s="275"/>
      <c r="G72" s="244"/>
      <c r="H72" s="244"/>
      <c r="I72" s="686">
        <v>45354</v>
      </c>
      <c r="J72" s="242"/>
      <c r="K72" s="243"/>
      <c r="L72" s="243"/>
      <c r="M72" s="243"/>
      <c r="N72" s="243"/>
      <c r="O72" s="243"/>
      <c r="P72" s="243"/>
      <c r="Q72" s="243"/>
      <c r="R72" s="243"/>
      <c r="S72" s="243"/>
      <c r="T72" s="243"/>
      <c r="U72" s="243"/>
      <c r="V72" s="243"/>
      <c r="W72" s="243"/>
      <c r="X72" s="243"/>
      <c r="Y72" s="243"/>
      <c r="Z72" s="243"/>
      <c r="AA72" s="243"/>
    </row>
    <row r="73" spans="1:27" ht="15.75" customHeight="1" x14ac:dyDescent="0.25">
      <c r="A73" s="242">
        <v>5</v>
      </c>
      <c r="B73" s="243" t="s">
        <v>1541</v>
      </c>
      <c r="C73" s="260"/>
      <c r="D73" s="244"/>
      <c r="E73" s="275">
        <v>29600680</v>
      </c>
      <c r="F73" s="275"/>
      <c r="G73" s="244"/>
      <c r="H73" s="244"/>
      <c r="I73" s="686">
        <v>45327</v>
      </c>
      <c r="J73" s="242" t="s">
        <v>442</v>
      </c>
      <c r="K73" s="243"/>
      <c r="L73" s="243"/>
      <c r="M73" s="243"/>
      <c r="N73" s="243"/>
      <c r="O73" s="243"/>
      <c r="P73" s="243"/>
      <c r="Q73" s="243"/>
      <c r="R73" s="243"/>
      <c r="S73" s="243"/>
      <c r="T73" s="243"/>
      <c r="U73" s="243"/>
      <c r="V73" s="243"/>
      <c r="W73" s="243"/>
      <c r="X73" s="243"/>
      <c r="Y73" s="243"/>
      <c r="Z73" s="243"/>
      <c r="AA73" s="243"/>
    </row>
    <row r="74" spans="1:27" ht="15.75" customHeight="1" x14ac:dyDescent="0.25">
      <c r="A74" s="242">
        <v>6</v>
      </c>
      <c r="B74" s="243" t="s">
        <v>1542</v>
      </c>
      <c r="C74" s="260"/>
      <c r="D74" s="244"/>
      <c r="E74" s="275">
        <v>25330000</v>
      </c>
      <c r="F74" s="275"/>
      <c r="G74" s="244"/>
      <c r="H74" s="244"/>
      <c r="I74" s="686">
        <v>45327</v>
      </c>
      <c r="J74" s="242"/>
      <c r="K74" s="243"/>
      <c r="L74" s="243"/>
      <c r="M74" s="243"/>
      <c r="N74" s="243"/>
      <c r="O74" s="243"/>
      <c r="P74" s="243"/>
      <c r="Q74" s="243"/>
      <c r="R74" s="243"/>
      <c r="S74" s="243"/>
      <c r="T74" s="243"/>
      <c r="U74" s="243"/>
      <c r="V74" s="243"/>
      <c r="W74" s="243"/>
      <c r="X74" s="243"/>
      <c r="Y74" s="243"/>
      <c r="Z74" s="243"/>
      <c r="AA74" s="243"/>
    </row>
    <row r="75" spans="1:27" ht="15.75" customHeight="1" x14ac:dyDescent="0.25">
      <c r="A75" s="242">
        <v>7</v>
      </c>
      <c r="B75" s="243" t="s">
        <v>1543</v>
      </c>
      <c r="C75" s="260"/>
      <c r="D75" s="244"/>
      <c r="E75" s="275">
        <v>2000000</v>
      </c>
      <c r="F75" s="275"/>
      <c r="G75" s="244"/>
      <c r="H75" s="244"/>
      <c r="I75" s="686">
        <v>45337</v>
      </c>
      <c r="J75" s="242" t="s">
        <v>439</v>
      </c>
      <c r="K75" s="243"/>
      <c r="L75" s="243"/>
      <c r="M75" s="243"/>
      <c r="N75" s="243"/>
      <c r="O75" s="243"/>
      <c r="P75" s="243"/>
      <c r="Q75" s="243"/>
      <c r="R75" s="243"/>
      <c r="S75" s="243"/>
      <c r="T75" s="243"/>
      <c r="U75" s="243"/>
      <c r="V75" s="243"/>
      <c r="W75" s="243"/>
      <c r="X75" s="243"/>
      <c r="Y75" s="243"/>
      <c r="Z75" s="243"/>
      <c r="AA75" s="243"/>
    </row>
    <row r="76" spans="1:27" ht="15.75" customHeight="1" x14ac:dyDescent="0.25">
      <c r="A76" s="242">
        <v>8</v>
      </c>
      <c r="B76" s="243" t="s">
        <v>1544</v>
      </c>
      <c r="C76" s="260"/>
      <c r="D76" s="244"/>
      <c r="E76" s="275">
        <v>6600000</v>
      </c>
      <c r="F76" s="275"/>
      <c r="G76" s="244"/>
      <c r="H76" s="244"/>
      <c r="I76" s="686">
        <v>45343</v>
      </c>
      <c r="J76" s="242" t="s">
        <v>532</v>
      </c>
      <c r="K76" s="243"/>
      <c r="L76" s="243"/>
      <c r="M76" s="243"/>
      <c r="N76" s="243"/>
      <c r="O76" s="243"/>
      <c r="P76" s="243"/>
      <c r="Q76" s="243"/>
      <c r="R76" s="243"/>
      <c r="S76" s="243"/>
      <c r="T76" s="243"/>
      <c r="U76" s="243"/>
      <c r="V76" s="243"/>
      <c r="W76" s="243"/>
      <c r="X76" s="243"/>
      <c r="Y76" s="243"/>
      <c r="Z76" s="243"/>
      <c r="AA76" s="243"/>
    </row>
    <row r="77" spans="1:27" ht="15.75" customHeight="1" x14ac:dyDescent="0.25">
      <c r="A77" s="242">
        <v>9</v>
      </c>
      <c r="B77" s="296" t="s">
        <v>1545</v>
      </c>
      <c r="C77" s="296"/>
      <c r="D77" s="296"/>
      <c r="E77" s="451">
        <v>8680000</v>
      </c>
      <c r="F77" s="451"/>
      <c r="G77" s="298"/>
      <c r="H77" s="298"/>
      <c r="I77" s="687">
        <v>45387</v>
      </c>
      <c r="J77" s="242"/>
      <c r="K77" s="296"/>
      <c r="L77" s="296"/>
      <c r="M77" s="296"/>
      <c r="N77" s="296"/>
      <c r="O77" s="296"/>
      <c r="P77" s="296"/>
      <c r="Q77" s="296"/>
      <c r="R77" s="296"/>
      <c r="S77" s="296"/>
      <c r="T77" s="296"/>
      <c r="U77" s="296"/>
      <c r="V77" s="296"/>
      <c r="W77" s="296"/>
      <c r="X77" s="296"/>
      <c r="Y77" s="296"/>
      <c r="Z77" s="296"/>
      <c r="AA77" s="296"/>
    </row>
    <row r="78" spans="1:27" ht="15.75" customHeight="1" x14ac:dyDescent="0.25">
      <c r="A78" s="242">
        <v>10</v>
      </c>
      <c r="B78" s="296" t="s">
        <v>1546</v>
      </c>
      <c r="C78" s="296"/>
      <c r="D78" s="296"/>
      <c r="E78" s="451">
        <v>1153690</v>
      </c>
      <c r="F78" s="451"/>
      <c r="G78" s="298"/>
      <c r="H78" s="298"/>
      <c r="I78" s="687">
        <v>45488</v>
      </c>
      <c r="J78" s="242" t="s">
        <v>532</v>
      </c>
      <c r="K78" s="296"/>
      <c r="L78" s="296"/>
      <c r="M78" s="296"/>
      <c r="N78" s="296"/>
      <c r="O78" s="296"/>
      <c r="P78" s="296"/>
      <c r="Q78" s="296"/>
      <c r="R78" s="296"/>
      <c r="S78" s="296"/>
      <c r="T78" s="296"/>
      <c r="U78" s="296"/>
      <c r="V78" s="296"/>
      <c r="W78" s="296"/>
      <c r="X78" s="296"/>
      <c r="Y78" s="296"/>
      <c r="Z78" s="296"/>
      <c r="AA78" s="296"/>
    </row>
    <row r="79" spans="1:27" ht="15.75" customHeight="1" x14ac:dyDescent="0.25">
      <c r="A79" s="242">
        <v>11</v>
      </c>
      <c r="B79" s="296" t="s">
        <v>1547</v>
      </c>
      <c r="C79" s="296"/>
      <c r="D79" s="296"/>
      <c r="E79" s="451">
        <f>3600000/1.08</f>
        <v>3333333.333333333</v>
      </c>
      <c r="F79" s="451"/>
      <c r="G79" s="298"/>
      <c r="H79" s="298"/>
      <c r="I79" s="687">
        <v>45491</v>
      </c>
      <c r="J79" s="301" t="s">
        <v>442</v>
      </c>
      <c r="K79" s="296"/>
      <c r="L79" s="296"/>
      <c r="M79" s="296"/>
      <c r="N79" s="296"/>
      <c r="O79" s="296"/>
      <c r="P79" s="296"/>
      <c r="Q79" s="296"/>
      <c r="R79" s="296"/>
      <c r="S79" s="296"/>
      <c r="T79" s="296"/>
      <c r="U79" s="296"/>
      <c r="V79" s="296"/>
      <c r="W79" s="296"/>
      <c r="X79" s="296"/>
      <c r="Y79" s="296"/>
      <c r="Z79" s="296"/>
      <c r="AA79" s="296"/>
    </row>
    <row r="80" spans="1:27" ht="15.75" customHeight="1" x14ac:dyDescent="0.25">
      <c r="A80" s="242">
        <v>12</v>
      </c>
      <c r="B80" s="296" t="s">
        <v>1548</v>
      </c>
      <c r="C80" s="296"/>
      <c r="D80" s="296"/>
      <c r="E80" s="451">
        <v>780000</v>
      </c>
      <c r="F80" s="451"/>
      <c r="G80" s="298"/>
      <c r="H80" s="298"/>
      <c r="I80" s="687">
        <v>45509</v>
      </c>
      <c r="J80" s="301"/>
      <c r="K80" s="296"/>
      <c r="L80" s="296"/>
      <c r="M80" s="296"/>
      <c r="N80" s="296"/>
      <c r="O80" s="296"/>
      <c r="P80" s="296"/>
      <c r="Q80" s="296"/>
      <c r="R80" s="296"/>
      <c r="S80" s="296"/>
      <c r="T80" s="296"/>
      <c r="U80" s="296"/>
      <c r="V80" s="296"/>
      <c r="W80" s="296"/>
      <c r="X80" s="296"/>
      <c r="Y80" s="296"/>
      <c r="Z80" s="296"/>
      <c r="AA80" s="296"/>
    </row>
    <row r="81" spans="1:27" ht="15.75" customHeight="1" x14ac:dyDescent="0.25">
      <c r="A81" s="242">
        <v>13</v>
      </c>
      <c r="B81" s="296" t="s">
        <v>1549</v>
      </c>
      <c r="C81" s="296"/>
      <c r="D81" s="296"/>
      <c r="E81" s="451">
        <v>12000000</v>
      </c>
      <c r="F81" s="451"/>
      <c r="G81" s="298"/>
      <c r="H81" s="298"/>
      <c r="I81" s="687">
        <v>45551</v>
      </c>
      <c r="J81" s="301" t="s">
        <v>333</v>
      </c>
      <c r="K81" s="296"/>
      <c r="L81" s="296"/>
      <c r="M81" s="296"/>
      <c r="N81" s="296"/>
      <c r="O81" s="296"/>
      <c r="P81" s="296"/>
      <c r="Q81" s="296"/>
      <c r="R81" s="296"/>
      <c r="S81" s="296"/>
      <c r="T81" s="296"/>
      <c r="U81" s="296"/>
      <c r="V81" s="296"/>
      <c r="W81" s="296"/>
      <c r="X81" s="296"/>
      <c r="Y81" s="296"/>
      <c r="Z81" s="296"/>
      <c r="AA81" s="296"/>
    </row>
    <row r="82" spans="1:27" ht="15.75" customHeight="1" x14ac:dyDescent="0.25">
      <c r="A82" s="242">
        <v>14</v>
      </c>
      <c r="B82" s="296" t="s">
        <v>1550</v>
      </c>
      <c r="C82" s="296"/>
      <c r="D82" s="296"/>
      <c r="E82" s="451">
        <v>432000</v>
      </c>
      <c r="F82" s="451"/>
      <c r="G82" s="298"/>
      <c r="H82" s="298"/>
      <c r="I82" s="687">
        <v>45529</v>
      </c>
      <c r="J82" s="301" t="s">
        <v>439</v>
      </c>
      <c r="K82" s="296"/>
      <c r="L82" s="296"/>
      <c r="M82" s="296"/>
      <c r="N82" s="296"/>
      <c r="O82" s="296"/>
      <c r="P82" s="296"/>
      <c r="Q82" s="296"/>
      <c r="R82" s="296"/>
      <c r="S82" s="296"/>
      <c r="T82" s="296"/>
      <c r="U82" s="296"/>
      <c r="V82" s="296"/>
      <c r="W82" s="296"/>
      <c r="X82" s="296"/>
      <c r="Y82" s="296"/>
      <c r="Z82" s="296"/>
      <c r="AA82" s="296"/>
    </row>
    <row r="83" spans="1:27" ht="15.75" customHeight="1" x14ac:dyDescent="0.25">
      <c r="A83" s="242">
        <v>15</v>
      </c>
      <c r="B83" s="296" t="s">
        <v>1551</v>
      </c>
      <c r="C83" s="296"/>
      <c r="D83" s="296"/>
      <c r="E83" s="451">
        <v>2214000</v>
      </c>
      <c r="F83" s="451"/>
      <c r="G83" s="298">
        <v>2214000</v>
      </c>
      <c r="H83" s="298"/>
      <c r="I83" s="687">
        <v>45544</v>
      </c>
      <c r="J83" s="301" t="s">
        <v>439</v>
      </c>
      <c r="K83" s="296"/>
      <c r="L83" s="296"/>
      <c r="M83" s="296"/>
      <c r="N83" s="296"/>
      <c r="O83" s="296"/>
      <c r="P83" s="296"/>
      <c r="Q83" s="296"/>
      <c r="R83" s="296"/>
      <c r="S83" s="296"/>
      <c r="T83" s="296"/>
      <c r="U83" s="296"/>
      <c r="V83" s="296"/>
      <c r="W83" s="296"/>
      <c r="X83" s="296"/>
      <c r="Y83" s="296"/>
      <c r="Z83" s="296"/>
      <c r="AA83" s="296"/>
    </row>
    <row r="84" spans="1:27" ht="15.75" customHeight="1" x14ac:dyDescent="0.25">
      <c r="A84" s="242">
        <v>16</v>
      </c>
      <c r="B84" s="296" t="s">
        <v>1532</v>
      </c>
      <c r="C84" s="296"/>
      <c r="D84" s="296"/>
      <c r="E84" s="451">
        <v>241000</v>
      </c>
      <c r="F84" s="451"/>
      <c r="G84" s="298"/>
      <c r="H84" s="298"/>
      <c r="I84" s="687">
        <v>45589</v>
      </c>
      <c r="J84" s="301" t="s">
        <v>464</v>
      </c>
      <c r="K84" s="296"/>
      <c r="L84" s="296"/>
      <c r="M84" s="296"/>
      <c r="N84" s="296"/>
      <c r="O84" s="296"/>
      <c r="P84" s="296"/>
      <c r="Q84" s="296"/>
      <c r="R84" s="296"/>
      <c r="S84" s="296"/>
      <c r="T84" s="296"/>
      <c r="U84" s="296"/>
      <c r="V84" s="296"/>
      <c r="W84" s="296"/>
      <c r="X84" s="296"/>
      <c r="Y84" s="296"/>
      <c r="Z84" s="296"/>
      <c r="AA84" s="296"/>
    </row>
    <row r="85" spans="1:27" ht="15.75" customHeight="1" x14ac:dyDescent="0.25">
      <c r="A85" s="301"/>
      <c r="B85" s="296" t="s">
        <v>1552</v>
      </c>
      <c r="C85" s="296"/>
      <c r="D85" s="296"/>
      <c r="E85" s="451">
        <v>294200</v>
      </c>
      <c r="F85" s="451"/>
      <c r="G85" s="298"/>
      <c r="H85" s="298"/>
      <c r="I85" s="687">
        <v>45615</v>
      </c>
      <c r="J85" s="301" t="s">
        <v>664</v>
      </c>
      <c r="K85" s="296"/>
      <c r="L85" s="296"/>
      <c r="M85" s="296"/>
      <c r="N85" s="296"/>
      <c r="O85" s="296"/>
      <c r="P85" s="296"/>
      <c r="Q85" s="296"/>
      <c r="R85" s="296"/>
      <c r="S85" s="296"/>
      <c r="T85" s="296"/>
      <c r="U85" s="296"/>
      <c r="V85" s="296"/>
      <c r="W85" s="296"/>
      <c r="X85" s="296"/>
      <c r="Y85" s="296"/>
      <c r="Z85" s="296"/>
      <c r="AA85" s="296"/>
    </row>
    <row r="86" spans="1:27" ht="15.75" customHeight="1" x14ac:dyDescent="0.25">
      <c r="A86" s="301"/>
      <c r="B86" s="296" t="s">
        <v>1553</v>
      </c>
      <c r="C86" s="296"/>
      <c r="D86" s="296"/>
      <c r="E86" s="451">
        <v>3523000</v>
      </c>
      <c r="F86" s="451"/>
      <c r="G86" s="298"/>
      <c r="H86" s="298"/>
      <c r="I86" s="687">
        <v>45615</v>
      </c>
      <c r="J86" s="301" t="s">
        <v>664</v>
      </c>
      <c r="K86" s="296"/>
      <c r="L86" s="296"/>
      <c r="M86" s="296"/>
      <c r="N86" s="296"/>
      <c r="O86" s="296"/>
      <c r="P86" s="296"/>
      <c r="Q86" s="296"/>
      <c r="R86" s="296"/>
      <c r="S86" s="296"/>
      <c r="T86" s="296"/>
      <c r="U86" s="296"/>
      <c r="V86" s="296"/>
      <c r="W86" s="296"/>
      <c r="X86" s="296"/>
      <c r="Y86" s="296"/>
      <c r="Z86" s="296"/>
      <c r="AA86" s="296"/>
    </row>
    <row r="87" spans="1:27" ht="15.75" customHeight="1" x14ac:dyDescent="0.25">
      <c r="A87" s="301"/>
      <c r="B87" s="296" t="s">
        <v>1554</v>
      </c>
      <c r="C87" s="296"/>
      <c r="D87" s="296"/>
      <c r="E87" s="451">
        <v>558000</v>
      </c>
      <c r="F87" s="451"/>
      <c r="G87" s="298"/>
      <c r="H87" s="298"/>
      <c r="I87" s="687">
        <v>45628</v>
      </c>
      <c r="J87" s="301" t="s">
        <v>664</v>
      </c>
      <c r="K87" s="296"/>
      <c r="L87" s="296"/>
      <c r="M87" s="296"/>
      <c r="N87" s="296"/>
      <c r="O87" s="296"/>
      <c r="P87" s="296"/>
      <c r="Q87" s="296"/>
      <c r="R87" s="296"/>
      <c r="S87" s="296"/>
      <c r="T87" s="296"/>
      <c r="U87" s="296"/>
      <c r="V87" s="296"/>
      <c r="W87" s="296"/>
      <c r="X87" s="296"/>
      <c r="Y87" s="296"/>
      <c r="Z87" s="296"/>
      <c r="AA87" s="296"/>
    </row>
    <row r="88" spans="1:27" ht="15.75" customHeight="1" x14ac:dyDescent="0.25">
      <c r="A88" s="301"/>
      <c r="B88" s="296"/>
      <c r="C88" s="296"/>
      <c r="D88" s="296"/>
      <c r="E88" s="451"/>
      <c r="F88" s="451"/>
      <c r="G88" s="298"/>
      <c r="H88" s="298"/>
      <c r="I88" s="687"/>
      <c r="J88" s="301"/>
      <c r="K88" s="296"/>
      <c r="L88" s="296"/>
      <c r="M88" s="296"/>
      <c r="N88" s="296"/>
      <c r="O88" s="296"/>
      <c r="P88" s="296"/>
      <c r="Q88" s="296"/>
      <c r="R88" s="296"/>
      <c r="S88" s="296"/>
      <c r="T88" s="296"/>
      <c r="U88" s="296"/>
      <c r="V88" s="296"/>
      <c r="W88" s="296"/>
      <c r="X88" s="296"/>
      <c r="Y88" s="296"/>
      <c r="Z88" s="296"/>
      <c r="AA88" s="296"/>
    </row>
    <row r="89" spans="1:27" ht="15.75" customHeight="1" x14ac:dyDescent="0.25">
      <c r="A89" s="301"/>
      <c r="B89" s="296"/>
      <c r="C89" s="296"/>
      <c r="D89" s="296"/>
      <c r="E89" s="451"/>
      <c r="F89" s="451"/>
      <c r="G89" s="298"/>
      <c r="H89" s="298"/>
      <c r="I89" s="687"/>
      <c r="J89" s="301"/>
      <c r="K89" s="296"/>
      <c r="L89" s="296"/>
      <c r="M89" s="296"/>
      <c r="N89" s="296"/>
      <c r="O89" s="296"/>
      <c r="P89" s="296"/>
      <c r="Q89" s="296"/>
      <c r="R89" s="296"/>
      <c r="S89" s="296"/>
      <c r="T89" s="296"/>
      <c r="U89" s="296"/>
      <c r="V89" s="296"/>
      <c r="W89" s="296"/>
      <c r="X89" s="296"/>
      <c r="Y89" s="296"/>
      <c r="Z89" s="296"/>
      <c r="AA89" s="296"/>
    </row>
    <row r="90" spans="1:27" ht="15.75" customHeight="1" x14ac:dyDescent="0.25">
      <c r="A90" s="301"/>
      <c r="B90" s="296"/>
      <c r="C90" s="296"/>
      <c r="D90" s="296"/>
      <c r="E90" s="451"/>
      <c r="F90" s="451"/>
      <c r="G90" s="298"/>
      <c r="H90" s="298"/>
      <c r="I90" s="687"/>
      <c r="J90" s="301"/>
      <c r="K90" s="296"/>
      <c r="L90" s="296"/>
      <c r="M90" s="296"/>
      <c r="N90" s="296"/>
      <c r="O90" s="296"/>
      <c r="P90" s="296"/>
      <c r="Q90" s="296"/>
      <c r="R90" s="296"/>
      <c r="S90" s="296"/>
      <c r="T90" s="296"/>
      <c r="U90" s="296"/>
      <c r="V90" s="296"/>
      <c r="W90" s="296"/>
      <c r="X90" s="296"/>
      <c r="Y90" s="296"/>
      <c r="Z90" s="296"/>
      <c r="AA90" s="296"/>
    </row>
    <row r="91" spans="1:27" ht="15.75" customHeight="1" x14ac:dyDescent="0.25">
      <c r="A91" s="301"/>
      <c r="B91" s="296"/>
      <c r="C91" s="296"/>
      <c r="D91" s="296"/>
      <c r="E91" s="451"/>
      <c r="F91" s="451"/>
      <c r="G91" s="298"/>
      <c r="H91" s="298"/>
      <c r="I91" s="687"/>
      <c r="J91" s="301"/>
      <c r="K91" s="296"/>
      <c r="L91" s="296"/>
      <c r="M91" s="296"/>
      <c r="N91" s="296"/>
      <c r="O91" s="296"/>
      <c r="P91" s="296"/>
      <c r="Q91" s="296"/>
      <c r="R91" s="296"/>
      <c r="S91" s="296"/>
      <c r="T91" s="296"/>
      <c r="U91" s="296"/>
      <c r="V91" s="296"/>
      <c r="W91" s="296"/>
      <c r="X91" s="296"/>
      <c r="Y91" s="296"/>
      <c r="Z91" s="296"/>
      <c r="AA91" s="296"/>
    </row>
    <row r="92" spans="1:27" ht="15.75" customHeight="1" x14ac:dyDescent="0.25">
      <c r="A92" s="301"/>
      <c r="B92" s="296"/>
      <c r="C92" s="296"/>
      <c r="D92" s="296"/>
      <c r="E92" s="451"/>
      <c r="F92" s="451"/>
      <c r="G92" s="298"/>
      <c r="H92" s="298"/>
      <c r="I92" s="687"/>
      <c r="J92" s="301"/>
      <c r="K92" s="296"/>
      <c r="L92" s="296"/>
      <c r="M92" s="296"/>
      <c r="N92" s="296"/>
      <c r="O92" s="296"/>
      <c r="P92" s="296"/>
      <c r="Q92" s="296"/>
      <c r="R92" s="296"/>
      <c r="S92" s="296"/>
      <c r="T92" s="296"/>
      <c r="U92" s="296"/>
      <c r="V92" s="296"/>
      <c r="W92" s="296"/>
      <c r="X92" s="296"/>
      <c r="Y92" s="296"/>
      <c r="Z92" s="296"/>
      <c r="AA92" s="296"/>
    </row>
    <row r="93" spans="1:27" ht="15.75" customHeight="1" x14ac:dyDescent="0.25">
      <c r="A93" s="301"/>
      <c r="B93" s="296"/>
      <c r="C93" s="296"/>
      <c r="D93" s="296"/>
      <c r="E93" s="451"/>
      <c r="F93" s="451"/>
      <c r="G93" s="298"/>
      <c r="H93" s="298"/>
      <c r="I93" s="687"/>
      <c r="J93" s="301"/>
      <c r="K93" s="296"/>
      <c r="L93" s="296"/>
      <c r="M93" s="296"/>
      <c r="N93" s="296"/>
      <c r="O93" s="296"/>
      <c r="P93" s="296"/>
      <c r="Q93" s="296"/>
      <c r="R93" s="296"/>
      <c r="S93" s="296"/>
      <c r="T93" s="296"/>
      <c r="U93" s="296"/>
      <c r="V93" s="296"/>
      <c r="W93" s="296"/>
      <c r="X93" s="296"/>
      <c r="Y93" s="296"/>
      <c r="Z93" s="296"/>
      <c r="AA93" s="296"/>
    </row>
    <row r="94" spans="1:27" ht="15.75" customHeight="1" x14ac:dyDescent="0.25">
      <c r="A94" s="301"/>
      <c r="B94" s="296"/>
      <c r="C94" s="296"/>
      <c r="D94" s="296"/>
      <c r="E94" s="451"/>
      <c r="F94" s="451"/>
      <c r="G94" s="298"/>
      <c r="H94" s="298"/>
      <c r="I94" s="687"/>
      <c r="J94" s="301"/>
      <c r="K94" s="296"/>
      <c r="L94" s="296"/>
      <c r="M94" s="296"/>
      <c r="N94" s="296"/>
      <c r="O94" s="296"/>
      <c r="P94" s="296"/>
      <c r="Q94" s="296"/>
      <c r="R94" s="296"/>
      <c r="S94" s="296"/>
      <c r="T94" s="296"/>
      <c r="U94" s="296"/>
      <c r="V94" s="296"/>
      <c r="W94" s="296"/>
      <c r="X94" s="296"/>
      <c r="Y94" s="296"/>
      <c r="Z94" s="296"/>
      <c r="AA94" s="296"/>
    </row>
    <row r="95" spans="1:27" ht="15.75" customHeight="1" x14ac:dyDescent="0.25">
      <c r="A95" s="301"/>
      <c r="B95" s="296"/>
      <c r="C95" s="296"/>
      <c r="D95" s="296"/>
      <c r="E95" s="451"/>
      <c r="F95" s="451"/>
      <c r="G95" s="298"/>
      <c r="H95" s="298"/>
      <c r="I95" s="687"/>
      <c r="J95" s="301"/>
      <c r="K95" s="296"/>
      <c r="L95" s="296"/>
      <c r="M95" s="296"/>
      <c r="N95" s="296"/>
      <c r="O95" s="296"/>
      <c r="P95" s="296"/>
      <c r="Q95" s="296"/>
      <c r="R95" s="296"/>
      <c r="S95" s="296"/>
      <c r="T95" s="296"/>
      <c r="U95" s="296"/>
      <c r="V95" s="296"/>
      <c r="W95" s="296"/>
      <c r="X95" s="296"/>
      <c r="Y95" s="296"/>
      <c r="Z95" s="296"/>
      <c r="AA95" s="296"/>
    </row>
    <row r="96" spans="1:27" ht="15.75" customHeight="1" x14ac:dyDescent="0.25">
      <c r="A96" s="301"/>
      <c r="B96" s="296"/>
      <c r="C96" s="296"/>
      <c r="D96" s="296"/>
      <c r="E96" s="451"/>
      <c r="F96" s="451"/>
      <c r="G96" s="298"/>
      <c r="H96" s="298"/>
      <c r="I96" s="687"/>
      <c r="J96" s="301"/>
      <c r="K96" s="296"/>
      <c r="L96" s="296"/>
      <c r="M96" s="296"/>
      <c r="N96" s="296"/>
      <c r="O96" s="296"/>
      <c r="P96" s="296"/>
      <c r="Q96" s="296"/>
      <c r="R96" s="296"/>
      <c r="S96" s="296"/>
      <c r="T96" s="296"/>
      <c r="U96" s="296"/>
      <c r="V96" s="296"/>
      <c r="W96" s="296"/>
      <c r="X96" s="296"/>
      <c r="Y96" s="296"/>
      <c r="Z96" s="296"/>
      <c r="AA96" s="296"/>
    </row>
    <row r="97" spans="1:27" ht="15.75" customHeight="1" x14ac:dyDescent="0.25">
      <c r="A97" s="301"/>
      <c r="B97" s="296"/>
      <c r="C97" s="296"/>
      <c r="D97" s="296"/>
      <c r="E97" s="451"/>
      <c r="F97" s="451"/>
      <c r="G97" s="298"/>
      <c r="H97" s="298"/>
      <c r="I97" s="687"/>
      <c r="J97" s="301"/>
      <c r="K97" s="296"/>
      <c r="L97" s="296"/>
      <c r="M97" s="296"/>
      <c r="N97" s="296"/>
      <c r="O97" s="296"/>
      <c r="P97" s="296"/>
      <c r="Q97" s="296"/>
      <c r="R97" s="296"/>
      <c r="S97" s="296"/>
      <c r="T97" s="296"/>
      <c r="U97" s="296"/>
      <c r="V97" s="296"/>
      <c r="W97" s="296"/>
      <c r="X97" s="296"/>
      <c r="Y97" s="296"/>
      <c r="Z97" s="296"/>
      <c r="AA97" s="296"/>
    </row>
    <row r="98" spans="1:27" ht="15.75" customHeight="1" x14ac:dyDescent="0.25">
      <c r="A98" s="301"/>
      <c r="B98" s="296"/>
      <c r="C98" s="296"/>
      <c r="D98" s="296"/>
      <c r="E98" s="451"/>
      <c r="F98" s="451"/>
      <c r="G98" s="298"/>
      <c r="H98" s="298"/>
      <c r="I98" s="687"/>
      <c r="J98" s="301"/>
      <c r="K98" s="296"/>
      <c r="L98" s="296"/>
      <c r="M98" s="296"/>
      <c r="N98" s="296"/>
      <c r="O98" s="296"/>
      <c r="P98" s="296"/>
      <c r="Q98" s="296"/>
      <c r="R98" s="296"/>
      <c r="S98" s="296"/>
      <c r="T98" s="296"/>
      <c r="U98" s="296"/>
      <c r="V98" s="296"/>
      <c r="W98" s="296"/>
      <c r="X98" s="296"/>
      <c r="Y98" s="296"/>
      <c r="Z98" s="296"/>
      <c r="AA98" s="296"/>
    </row>
    <row r="99" spans="1:27" ht="15.75" customHeight="1" x14ac:dyDescent="0.25">
      <c r="A99" s="301"/>
      <c r="B99" s="296"/>
      <c r="C99" s="296"/>
      <c r="D99" s="296"/>
      <c r="E99" s="451"/>
      <c r="F99" s="451"/>
      <c r="G99" s="298"/>
      <c r="H99" s="298"/>
      <c r="I99" s="687"/>
      <c r="J99" s="301"/>
      <c r="K99" s="296"/>
      <c r="L99" s="296"/>
      <c r="M99" s="296"/>
      <c r="N99" s="296"/>
      <c r="O99" s="296"/>
      <c r="P99" s="296"/>
      <c r="Q99" s="296"/>
      <c r="R99" s="296"/>
      <c r="S99" s="296"/>
      <c r="T99" s="296"/>
      <c r="U99" s="296"/>
      <c r="V99" s="296"/>
      <c r="W99" s="296"/>
      <c r="X99" s="296"/>
      <c r="Y99" s="296"/>
      <c r="Z99" s="296"/>
      <c r="AA99" s="296"/>
    </row>
    <row r="100" spans="1:27" ht="15.75" customHeight="1" x14ac:dyDescent="0.25">
      <c r="A100" s="301"/>
      <c r="B100" s="296"/>
      <c r="C100" s="296"/>
      <c r="D100" s="296"/>
      <c r="E100" s="451"/>
      <c r="F100" s="451"/>
      <c r="G100" s="298"/>
      <c r="H100" s="298"/>
      <c r="I100" s="687"/>
      <c r="J100" s="301"/>
      <c r="K100" s="296"/>
      <c r="L100" s="296"/>
      <c r="M100" s="296"/>
      <c r="N100" s="296"/>
      <c r="O100" s="296"/>
      <c r="P100" s="296"/>
      <c r="Q100" s="296"/>
      <c r="R100" s="296"/>
      <c r="S100" s="296"/>
      <c r="T100" s="296"/>
      <c r="U100" s="296"/>
      <c r="V100" s="296"/>
      <c r="W100" s="296"/>
      <c r="X100" s="296"/>
      <c r="Y100" s="296"/>
      <c r="Z100" s="296"/>
      <c r="AA100" s="296"/>
    </row>
    <row r="101" spans="1:27" ht="15.75" customHeight="1" x14ac:dyDescent="0.25">
      <c r="A101" s="301"/>
      <c r="B101" s="296"/>
      <c r="C101" s="296"/>
      <c r="D101" s="296"/>
      <c r="E101" s="451"/>
      <c r="F101" s="451"/>
      <c r="G101" s="298"/>
      <c r="H101" s="298"/>
      <c r="I101" s="687"/>
      <c r="J101" s="301"/>
      <c r="K101" s="296"/>
      <c r="L101" s="296"/>
      <c r="M101" s="296"/>
      <c r="N101" s="296"/>
      <c r="O101" s="296"/>
      <c r="P101" s="296"/>
      <c r="Q101" s="296"/>
      <c r="R101" s="296"/>
      <c r="S101" s="296"/>
      <c r="T101" s="296"/>
      <c r="U101" s="296"/>
      <c r="V101" s="296"/>
      <c r="W101" s="296"/>
      <c r="X101" s="296"/>
      <c r="Y101" s="296"/>
      <c r="Z101" s="296"/>
      <c r="AA101" s="296"/>
    </row>
    <row r="102" spans="1:27" ht="15.75" customHeight="1" x14ac:dyDescent="0.25">
      <c r="A102" s="301"/>
      <c r="B102" s="296"/>
      <c r="C102" s="296"/>
      <c r="D102" s="296"/>
      <c r="E102" s="451"/>
      <c r="F102" s="451"/>
      <c r="G102" s="298"/>
      <c r="H102" s="298"/>
      <c r="I102" s="687"/>
      <c r="J102" s="301"/>
      <c r="K102" s="296"/>
      <c r="L102" s="296"/>
      <c r="M102" s="296"/>
      <c r="N102" s="296"/>
      <c r="O102" s="296"/>
      <c r="P102" s="296"/>
      <c r="Q102" s="296"/>
      <c r="R102" s="296"/>
      <c r="S102" s="296"/>
      <c r="T102" s="296"/>
      <c r="U102" s="296"/>
      <c r="V102" s="296"/>
      <c r="W102" s="296"/>
      <c r="X102" s="296"/>
      <c r="Y102" s="296"/>
      <c r="Z102" s="296"/>
      <c r="AA102" s="296"/>
    </row>
    <row r="103" spans="1:27" ht="15.75" customHeight="1" x14ac:dyDescent="0.25">
      <c r="A103" s="301"/>
      <c r="B103" s="296"/>
      <c r="C103" s="296"/>
      <c r="D103" s="296"/>
      <c r="E103" s="451"/>
      <c r="F103" s="451"/>
      <c r="G103" s="298"/>
      <c r="H103" s="298"/>
      <c r="I103" s="687"/>
      <c r="J103" s="301"/>
      <c r="K103" s="296"/>
      <c r="L103" s="296"/>
      <c r="M103" s="296"/>
      <c r="N103" s="296"/>
      <c r="O103" s="296"/>
      <c r="P103" s="296"/>
      <c r="Q103" s="296"/>
      <c r="R103" s="296"/>
      <c r="S103" s="296"/>
      <c r="T103" s="296"/>
      <c r="U103" s="296"/>
      <c r="V103" s="296"/>
      <c r="W103" s="296"/>
      <c r="X103" s="296"/>
      <c r="Y103" s="296"/>
      <c r="Z103" s="296"/>
      <c r="AA103" s="296"/>
    </row>
    <row r="104" spans="1:27" ht="15.75" customHeight="1" x14ac:dyDescent="0.25">
      <c r="A104" s="301"/>
      <c r="B104" s="296"/>
      <c r="C104" s="296"/>
      <c r="D104" s="296"/>
      <c r="E104" s="451"/>
      <c r="F104" s="451"/>
      <c r="G104" s="298"/>
      <c r="H104" s="298"/>
      <c r="I104" s="687"/>
      <c r="J104" s="301"/>
      <c r="K104" s="296"/>
      <c r="L104" s="296"/>
      <c r="M104" s="296"/>
      <c r="N104" s="296"/>
      <c r="O104" s="296"/>
      <c r="P104" s="296"/>
      <c r="Q104" s="296"/>
      <c r="R104" s="296"/>
      <c r="S104" s="296"/>
      <c r="T104" s="296"/>
      <c r="U104" s="296"/>
      <c r="V104" s="296"/>
      <c r="W104" s="296"/>
      <c r="X104" s="296"/>
      <c r="Y104" s="296"/>
      <c r="Z104" s="296"/>
      <c r="AA104" s="296"/>
    </row>
    <row r="105" spans="1:27" ht="15.75" customHeight="1" x14ac:dyDescent="0.25">
      <c r="A105" s="301"/>
      <c r="B105" s="296"/>
      <c r="C105" s="296"/>
      <c r="D105" s="296"/>
      <c r="E105" s="451"/>
      <c r="F105" s="451"/>
      <c r="G105" s="298"/>
      <c r="H105" s="298"/>
      <c r="I105" s="687"/>
      <c r="J105" s="301"/>
      <c r="K105" s="296"/>
      <c r="L105" s="296"/>
      <c r="M105" s="296"/>
      <c r="N105" s="296"/>
      <c r="O105" s="296"/>
      <c r="P105" s="296"/>
      <c r="Q105" s="296"/>
      <c r="R105" s="296"/>
      <c r="S105" s="296"/>
      <c r="T105" s="296"/>
      <c r="U105" s="296"/>
      <c r="V105" s="296"/>
      <c r="W105" s="296"/>
      <c r="X105" s="296"/>
      <c r="Y105" s="296"/>
      <c r="Z105" s="296"/>
      <c r="AA105" s="296"/>
    </row>
    <row r="106" spans="1:27" ht="15.75" customHeight="1" x14ac:dyDescent="0.25">
      <c r="A106" s="301"/>
      <c r="B106" s="296"/>
      <c r="C106" s="296"/>
      <c r="D106" s="296"/>
      <c r="E106" s="451"/>
      <c r="F106" s="451"/>
      <c r="G106" s="298"/>
      <c r="H106" s="298"/>
      <c r="I106" s="687"/>
      <c r="J106" s="301"/>
      <c r="K106" s="296"/>
      <c r="L106" s="296"/>
      <c r="M106" s="296"/>
      <c r="N106" s="296"/>
      <c r="O106" s="296"/>
      <c r="P106" s="296"/>
      <c r="Q106" s="296"/>
      <c r="R106" s="296"/>
      <c r="S106" s="296"/>
      <c r="T106" s="296"/>
      <c r="U106" s="296"/>
      <c r="V106" s="296"/>
      <c r="W106" s="296"/>
      <c r="X106" s="296"/>
      <c r="Y106" s="296"/>
      <c r="Z106" s="296"/>
      <c r="AA106" s="296"/>
    </row>
    <row r="107" spans="1:27" ht="15.75" customHeight="1" x14ac:dyDescent="0.25">
      <c r="A107" s="301"/>
      <c r="B107" s="296"/>
      <c r="C107" s="296"/>
      <c r="D107" s="296"/>
      <c r="E107" s="451"/>
      <c r="F107" s="451"/>
      <c r="G107" s="298"/>
      <c r="H107" s="298"/>
      <c r="I107" s="687"/>
      <c r="J107" s="301"/>
      <c r="K107" s="296"/>
      <c r="L107" s="296"/>
      <c r="M107" s="296"/>
      <c r="N107" s="296"/>
      <c r="O107" s="296"/>
      <c r="P107" s="296"/>
      <c r="Q107" s="296"/>
      <c r="R107" s="296"/>
      <c r="S107" s="296"/>
      <c r="T107" s="296"/>
      <c r="U107" s="296"/>
      <c r="V107" s="296"/>
      <c r="W107" s="296"/>
      <c r="X107" s="296"/>
      <c r="Y107" s="296"/>
      <c r="Z107" s="296"/>
      <c r="AA107" s="296"/>
    </row>
    <row r="108" spans="1:27" ht="15.75" customHeight="1" x14ac:dyDescent="0.25">
      <c r="A108" s="301"/>
      <c r="B108" s="296"/>
      <c r="C108" s="296"/>
      <c r="D108" s="296"/>
      <c r="E108" s="451"/>
      <c r="F108" s="451"/>
      <c r="G108" s="298"/>
      <c r="H108" s="298"/>
      <c r="I108" s="687"/>
      <c r="J108" s="301"/>
      <c r="K108" s="296"/>
      <c r="L108" s="296"/>
      <c r="M108" s="296"/>
      <c r="N108" s="296"/>
      <c r="O108" s="296"/>
      <c r="P108" s="296"/>
      <c r="Q108" s="296"/>
      <c r="R108" s="296"/>
      <c r="S108" s="296"/>
      <c r="T108" s="296"/>
      <c r="U108" s="296"/>
      <c r="V108" s="296"/>
      <c r="W108" s="296"/>
      <c r="X108" s="296"/>
      <c r="Y108" s="296"/>
      <c r="Z108" s="296"/>
      <c r="AA108" s="296"/>
    </row>
    <row r="109" spans="1:27" ht="15.75" customHeight="1" x14ac:dyDescent="0.25">
      <c r="A109" s="301"/>
      <c r="B109" s="296"/>
      <c r="C109" s="296"/>
      <c r="D109" s="296"/>
      <c r="E109" s="451"/>
      <c r="F109" s="451"/>
      <c r="G109" s="298"/>
      <c r="H109" s="298"/>
      <c r="I109" s="687"/>
      <c r="J109" s="301"/>
      <c r="K109" s="296"/>
      <c r="L109" s="296"/>
      <c r="M109" s="296"/>
      <c r="N109" s="296"/>
      <c r="O109" s="296"/>
      <c r="P109" s="296"/>
      <c r="Q109" s="296"/>
      <c r="R109" s="296"/>
      <c r="S109" s="296"/>
      <c r="T109" s="296"/>
      <c r="U109" s="296"/>
      <c r="V109" s="296"/>
      <c r="W109" s="296"/>
      <c r="X109" s="296"/>
      <c r="Y109" s="296"/>
      <c r="Z109" s="296"/>
      <c r="AA109" s="296"/>
    </row>
    <row r="110" spans="1:27" ht="15.75" customHeight="1" x14ac:dyDescent="0.25">
      <c r="A110" s="301"/>
      <c r="B110" s="296"/>
      <c r="C110" s="296"/>
      <c r="D110" s="296"/>
      <c r="E110" s="451"/>
      <c r="F110" s="451"/>
      <c r="G110" s="298"/>
      <c r="H110" s="298"/>
      <c r="I110" s="687"/>
      <c r="J110" s="301"/>
      <c r="K110" s="296"/>
      <c r="L110" s="296"/>
      <c r="M110" s="296"/>
      <c r="N110" s="296"/>
      <c r="O110" s="296"/>
      <c r="P110" s="296"/>
      <c r="Q110" s="296"/>
      <c r="R110" s="296"/>
      <c r="S110" s="296"/>
      <c r="T110" s="296"/>
      <c r="U110" s="296"/>
      <c r="V110" s="296"/>
      <c r="W110" s="296"/>
      <c r="X110" s="296"/>
      <c r="Y110" s="296"/>
      <c r="Z110" s="296"/>
      <c r="AA110" s="296"/>
    </row>
    <row r="111" spans="1:27" ht="15.75" customHeight="1" x14ac:dyDescent="0.25">
      <c r="A111" s="301"/>
      <c r="B111" s="296"/>
      <c r="C111" s="296"/>
      <c r="D111" s="296"/>
      <c r="E111" s="451"/>
      <c r="F111" s="451"/>
      <c r="G111" s="298"/>
      <c r="H111" s="298"/>
      <c r="I111" s="687"/>
      <c r="J111" s="301"/>
      <c r="K111" s="296"/>
      <c r="L111" s="296"/>
      <c r="M111" s="296"/>
      <c r="N111" s="296"/>
      <c r="O111" s="296"/>
      <c r="P111" s="296"/>
      <c r="Q111" s="296"/>
      <c r="R111" s="296"/>
      <c r="S111" s="296"/>
      <c r="T111" s="296"/>
      <c r="U111" s="296"/>
      <c r="V111" s="296"/>
      <c r="W111" s="296"/>
      <c r="X111" s="296"/>
      <c r="Y111" s="296"/>
      <c r="Z111" s="296"/>
      <c r="AA111" s="296"/>
    </row>
    <row r="112" spans="1:27" ht="15.75" customHeight="1" x14ac:dyDescent="0.25">
      <c r="A112" s="301"/>
      <c r="B112" s="296"/>
      <c r="C112" s="296"/>
      <c r="D112" s="296"/>
      <c r="E112" s="451"/>
      <c r="F112" s="451"/>
      <c r="G112" s="298"/>
      <c r="H112" s="298"/>
      <c r="I112" s="687"/>
      <c r="J112" s="301"/>
      <c r="K112" s="296"/>
      <c r="L112" s="296"/>
      <c r="M112" s="296"/>
      <c r="N112" s="296"/>
      <c r="O112" s="296"/>
      <c r="P112" s="296"/>
      <c r="Q112" s="296"/>
      <c r="R112" s="296"/>
      <c r="S112" s="296"/>
      <c r="T112" s="296"/>
      <c r="U112" s="296"/>
      <c r="V112" s="296"/>
      <c r="W112" s="296"/>
      <c r="X112" s="296"/>
      <c r="Y112" s="296"/>
      <c r="Z112" s="296"/>
      <c r="AA112" s="296"/>
    </row>
    <row r="113" spans="1:27" ht="15.75" customHeight="1" x14ac:dyDescent="0.25">
      <c r="A113" s="301"/>
      <c r="B113" s="296"/>
      <c r="C113" s="296"/>
      <c r="D113" s="296"/>
      <c r="E113" s="451"/>
      <c r="F113" s="451"/>
      <c r="G113" s="298"/>
      <c r="H113" s="298"/>
      <c r="I113" s="687"/>
      <c r="J113" s="301"/>
      <c r="K113" s="296"/>
      <c r="L113" s="296"/>
      <c r="M113" s="296"/>
      <c r="N113" s="296"/>
      <c r="O113" s="296"/>
      <c r="P113" s="296"/>
      <c r="Q113" s="296"/>
      <c r="R113" s="296"/>
      <c r="S113" s="296"/>
      <c r="T113" s="296"/>
      <c r="U113" s="296"/>
      <c r="V113" s="296"/>
      <c r="W113" s="296"/>
      <c r="X113" s="296"/>
      <c r="Y113" s="296"/>
      <c r="Z113" s="296"/>
      <c r="AA113" s="296"/>
    </row>
    <row r="114" spans="1:27" ht="15.75" customHeight="1" x14ac:dyDescent="0.25">
      <c r="A114" s="301"/>
      <c r="B114" s="296"/>
      <c r="C114" s="296"/>
      <c r="D114" s="296"/>
      <c r="E114" s="451"/>
      <c r="F114" s="451"/>
      <c r="G114" s="298"/>
      <c r="H114" s="298"/>
      <c r="I114" s="687"/>
      <c r="J114" s="301"/>
      <c r="K114" s="296"/>
      <c r="L114" s="296"/>
      <c r="M114" s="296"/>
      <c r="N114" s="296"/>
      <c r="O114" s="296"/>
      <c r="P114" s="296"/>
      <c r="Q114" s="296"/>
      <c r="R114" s="296"/>
      <c r="S114" s="296"/>
      <c r="T114" s="296"/>
      <c r="U114" s="296"/>
      <c r="V114" s="296"/>
      <c r="W114" s="296"/>
      <c r="X114" s="296"/>
      <c r="Y114" s="296"/>
      <c r="Z114" s="296"/>
      <c r="AA114" s="296"/>
    </row>
    <row r="115" spans="1:27" ht="15.75" customHeight="1" x14ac:dyDescent="0.25">
      <c r="A115" s="301"/>
      <c r="B115" s="296"/>
      <c r="C115" s="296"/>
      <c r="D115" s="296"/>
      <c r="E115" s="451"/>
      <c r="F115" s="451"/>
      <c r="G115" s="298"/>
      <c r="H115" s="298"/>
      <c r="I115" s="687"/>
      <c r="J115" s="301"/>
      <c r="K115" s="296"/>
      <c r="L115" s="296"/>
      <c r="M115" s="296"/>
      <c r="N115" s="296"/>
      <c r="O115" s="296"/>
      <c r="P115" s="296"/>
      <c r="Q115" s="296"/>
      <c r="R115" s="296"/>
      <c r="S115" s="296"/>
      <c r="T115" s="296"/>
      <c r="U115" s="296"/>
      <c r="V115" s="296"/>
      <c r="W115" s="296"/>
      <c r="X115" s="296"/>
      <c r="Y115" s="296"/>
      <c r="Z115" s="296"/>
      <c r="AA115" s="296"/>
    </row>
    <row r="116" spans="1:27" ht="15.75" customHeight="1" x14ac:dyDescent="0.25">
      <c r="A116" s="301"/>
      <c r="B116" s="296"/>
      <c r="C116" s="296"/>
      <c r="D116" s="296"/>
      <c r="E116" s="451"/>
      <c r="F116" s="451"/>
      <c r="G116" s="298"/>
      <c r="H116" s="298"/>
      <c r="I116" s="687"/>
      <c r="J116" s="301"/>
      <c r="K116" s="296"/>
      <c r="L116" s="296"/>
      <c r="M116" s="296"/>
      <c r="N116" s="296"/>
      <c r="O116" s="296"/>
      <c r="P116" s="296"/>
      <c r="Q116" s="296"/>
      <c r="R116" s="296"/>
      <c r="S116" s="296"/>
      <c r="T116" s="296"/>
      <c r="U116" s="296"/>
      <c r="V116" s="296"/>
      <c r="W116" s="296"/>
      <c r="X116" s="296"/>
      <c r="Y116" s="296"/>
      <c r="Z116" s="296"/>
      <c r="AA116" s="296"/>
    </row>
    <row r="117" spans="1:27" ht="15.75" customHeight="1" x14ac:dyDescent="0.25">
      <c r="A117" s="301"/>
      <c r="B117" s="296"/>
      <c r="C117" s="296"/>
      <c r="D117" s="296"/>
      <c r="E117" s="451"/>
      <c r="F117" s="451"/>
      <c r="G117" s="298"/>
      <c r="H117" s="298"/>
      <c r="I117" s="687"/>
      <c r="J117" s="301"/>
      <c r="K117" s="296"/>
      <c r="L117" s="296"/>
      <c r="M117" s="296"/>
      <c r="N117" s="296"/>
      <c r="O117" s="296"/>
      <c r="P117" s="296"/>
      <c r="Q117" s="296"/>
      <c r="R117" s="296"/>
      <c r="S117" s="296"/>
      <c r="T117" s="296"/>
      <c r="U117" s="296"/>
      <c r="V117" s="296"/>
      <c r="W117" s="296"/>
      <c r="X117" s="296"/>
      <c r="Y117" s="296"/>
      <c r="Z117" s="296"/>
      <c r="AA117" s="296"/>
    </row>
    <row r="118" spans="1:27" ht="15.75" customHeight="1" x14ac:dyDescent="0.25">
      <c r="A118" s="301"/>
      <c r="B118" s="296"/>
      <c r="C118" s="296"/>
      <c r="D118" s="296"/>
      <c r="E118" s="451"/>
      <c r="F118" s="451"/>
      <c r="G118" s="298"/>
      <c r="H118" s="298"/>
      <c r="I118" s="687"/>
      <c r="J118" s="301"/>
      <c r="K118" s="296"/>
      <c r="L118" s="296"/>
      <c r="M118" s="296"/>
      <c r="N118" s="296"/>
      <c r="O118" s="296"/>
      <c r="P118" s="296"/>
      <c r="Q118" s="296"/>
      <c r="R118" s="296"/>
      <c r="S118" s="296"/>
      <c r="T118" s="296"/>
      <c r="U118" s="296"/>
      <c r="V118" s="296"/>
      <c r="W118" s="296"/>
      <c r="X118" s="296"/>
      <c r="Y118" s="296"/>
      <c r="Z118" s="296"/>
      <c r="AA118" s="296"/>
    </row>
    <row r="119" spans="1:27" ht="15.75" customHeight="1" x14ac:dyDescent="0.25">
      <c r="A119" s="301"/>
      <c r="B119" s="296"/>
      <c r="C119" s="296"/>
      <c r="D119" s="296"/>
      <c r="E119" s="451"/>
      <c r="F119" s="451"/>
      <c r="G119" s="298"/>
      <c r="H119" s="298"/>
      <c r="I119" s="687"/>
      <c r="J119" s="301"/>
      <c r="K119" s="296"/>
      <c r="L119" s="296"/>
      <c r="M119" s="296"/>
      <c r="N119" s="296"/>
      <c r="O119" s="296"/>
      <c r="P119" s="296"/>
      <c r="Q119" s="296"/>
      <c r="R119" s="296"/>
      <c r="S119" s="296"/>
      <c r="T119" s="296"/>
      <c r="U119" s="296"/>
      <c r="V119" s="296"/>
      <c r="W119" s="296"/>
      <c r="X119" s="296"/>
      <c r="Y119" s="296"/>
      <c r="Z119" s="296"/>
      <c r="AA119" s="296"/>
    </row>
    <row r="120" spans="1:27" ht="15.75" customHeight="1" x14ac:dyDescent="0.25">
      <c r="A120" s="301"/>
      <c r="B120" s="296"/>
      <c r="C120" s="296"/>
      <c r="D120" s="296"/>
      <c r="E120" s="451"/>
      <c r="F120" s="451"/>
      <c r="G120" s="298"/>
      <c r="H120" s="298"/>
      <c r="I120" s="687"/>
      <c r="J120" s="301"/>
      <c r="K120" s="296"/>
      <c r="L120" s="296"/>
      <c r="M120" s="296"/>
      <c r="N120" s="296"/>
      <c r="O120" s="296"/>
      <c r="P120" s="296"/>
      <c r="Q120" s="296"/>
      <c r="R120" s="296"/>
      <c r="S120" s="296"/>
      <c r="T120" s="296"/>
      <c r="U120" s="296"/>
      <c r="V120" s="296"/>
      <c r="W120" s="296"/>
      <c r="X120" s="296"/>
      <c r="Y120" s="296"/>
      <c r="Z120" s="296"/>
      <c r="AA120" s="296"/>
    </row>
    <row r="121" spans="1:27" ht="15.75" customHeight="1" x14ac:dyDescent="0.25">
      <c r="A121" s="301"/>
      <c r="B121" s="296"/>
      <c r="C121" s="296"/>
      <c r="D121" s="296"/>
      <c r="E121" s="451"/>
      <c r="F121" s="451"/>
      <c r="G121" s="298"/>
      <c r="H121" s="298"/>
      <c r="I121" s="687"/>
      <c r="J121" s="301"/>
      <c r="K121" s="296"/>
      <c r="L121" s="296"/>
      <c r="M121" s="296"/>
      <c r="N121" s="296"/>
      <c r="O121" s="296"/>
      <c r="P121" s="296"/>
      <c r="Q121" s="296"/>
      <c r="R121" s="296"/>
      <c r="S121" s="296"/>
      <c r="T121" s="296"/>
      <c r="U121" s="296"/>
      <c r="V121" s="296"/>
      <c r="W121" s="296"/>
      <c r="X121" s="296"/>
      <c r="Y121" s="296"/>
      <c r="Z121" s="296"/>
      <c r="AA121" s="296"/>
    </row>
    <row r="122" spans="1:27" ht="15.75" customHeight="1" x14ac:dyDescent="0.25">
      <c r="A122" s="301"/>
      <c r="B122" s="296"/>
      <c r="C122" s="296"/>
      <c r="D122" s="296"/>
      <c r="E122" s="451"/>
      <c r="F122" s="451"/>
      <c r="G122" s="298"/>
      <c r="H122" s="298"/>
      <c r="I122" s="687"/>
      <c r="J122" s="301"/>
      <c r="K122" s="296"/>
      <c r="L122" s="296"/>
      <c r="M122" s="296"/>
      <c r="N122" s="296"/>
      <c r="O122" s="296"/>
      <c r="P122" s="296"/>
      <c r="Q122" s="296"/>
      <c r="R122" s="296"/>
      <c r="S122" s="296"/>
      <c r="T122" s="296"/>
      <c r="U122" s="296"/>
      <c r="V122" s="296"/>
      <c r="W122" s="296"/>
      <c r="X122" s="296"/>
      <c r="Y122" s="296"/>
      <c r="Z122" s="296"/>
      <c r="AA122" s="296"/>
    </row>
    <row r="123" spans="1:27" ht="15.75" customHeight="1" x14ac:dyDescent="0.25">
      <c r="A123" s="301"/>
      <c r="B123" s="296"/>
      <c r="C123" s="296"/>
      <c r="D123" s="296"/>
      <c r="E123" s="451"/>
      <c r="F123" s="451"/>
      <c r="G123" s="298"/>
      <c r="H123" s="298"/>
      <c r="I123" s="687"/>
      <c r="J123" s="301"/>
      <c r="K123" s="296"/>
      <c r="L123" s="296"/>
      <c r="M123" s="296"/>
      <c r="N123" s="296"/>
      <c r="O123" s="296"/>
      <c r="P123" s="296"/>
      <c r="Q123" s="296"/>
      <c r="R123" s="296"/>
      <c r="S123" s="296"/>
      <c r="T123" s="296"/>
      <c r="U123" s="296"/>
      <c r="V123" s="296"/>
      <c r="W123" s="296"/>
      <c r="X123" s="296"/>
      <c r="Y123" s="296"/>
      <c r="Z123" s="296"/>
      <c r="AA123" s="296"/>
    </row>
    <row r="124" spans="1:27" ht="15.75" customHeight="1" x14ac:dyDescent="0.25">
      <c r="A124" s="301"/>
      <c r="B124" s="296"/>
      <c r="C124" s="296"/>
      <c r="D124" s="296"/>
      <c r="E124" s="451"/>
      <c r="F124" s="451"/>
      <c r="G124" s="298"/>
      <c r="H124" s="298"/>
      <c r="I124" s="687"/>
      <c r="J124" s="301"/>
      <c r="K124" s="296"/>
      <c r="L124" s="296"/>
      <c r="M124" s="296"/>
      <c r="N124" s="296"/>
      <c r="O124" s="296"/>
      <c r="P124" s="296"/>
      <c r="Q124" s="296"/>
      <c r="R124" s="296"/>
      <c r="S124" s="296"/>
      <c r="T124" s="296"/>
      <c r="U124" s="296"/>
      <c r="V124" s="296"/>
      <c r="W124" s="296"/>
      <c r="X124" s="296"/>
      <c r="Y124" s="296"/>
      <c r="Z124" s="296"/>
      <c r="AA124" s="296"/>
    </row>
    <row r="125" spans="1:27" ht="15.75" customHeight="1" x14ac:dyDescent="0.25">
      <c r="A125" s="301"/>
      <c r="B125" s="296"/>
      <c r="C125" s="296"/>
      <c r="D125" s="296"/>
      <c r="E125" s="451"/>
      <c r="F125" s="451"/>
      <c r="G125" s="298"/>
      <c r="H125" s="298"/>
      <c r="I125" s="687"/>
      <c r="J125" s="301"/>
      <c r="K125" s="296"/>
      <c r="L125" s="296"/>
      <c r="M125" s="296"/>
      <c r="N125" s="296"/>
      <c r="O125" s="296"/>
      <c r="P125" s="296"/>
      <c r="Q125" s="296"/>
      <c r="R125" s="296"/>
      <c r="S125" s="296"/>
      <c r="T125" s="296"/>
      <c r="U125" s="296"/>
      <c r="V125" s="296"/>
      <c r="W125" s="296"/>
      <c r="X125" s="296"/>
      <c r="Y125" s="296"/>
      <c r="Z125" s="296"/>
      <c r="AA125" s="296"/>
    </row>
    <row r="126" spans="1:27" ht="15.75" customHeight="1" x14ac:dyDescent="0.25">
      <c r="A126" s="301"/>
      <c r="B126" s="296"/>
      <c r="C126" s="296"/>
      <c r="D126" s="296"/>
      <c r="E126" s="451"/>
      <c r="F126" s="451"/>
      <c r="G126" s="298"/>
      <c r="H126" s="298"/>
      <c r="I126" s="687"/>
      <c r="J126" s="301"/>
      <c r="K126" s="296"/>
      <c r="L126" s="296"/>
      <c r="M126" s="296"/>
      <c r="N126" s="296"/>
      <c r="O126" s="296"/>
      <c r="P126" s="296"/>
      <c r="Q126" s="296"/>
      <c r="R126" s="296"/>
      <c r="S126" s="296"/>
      <c r="T126" s="296"/>
      <c r="U126" s="296"/>
      <c r="V126" s="296"/>
      <c r="W126" s="296"/>
      <c r="X126" s="296"/>
      <c r="Y126" s="296"/>
      <c r="Z126" s="296"/>
      <c r="AA126" s="296"/>
    </row>
    <row r="127" spans="1:27" ht="15.75" customHeight="1" x14ac:dyDescent="0.25">
      <c r="A127" s="301"/>
      <c r="B127" s="296"/>
      <c r="C127" s="296"/>
      <c r="D127" s="296"/>
      <c r="E127" s="451"/>
      <c r="F127" s="451"/>
      <c r="G127" s="298"/>
      <c r="H127" s="298"/>
      <c r="I127" s="687"/>
      <c r="J127" s="301"/>
      <c r="K127" s="296"/>
      <c r="L127" s="296"/>
      <c r="M127" s="296"/>
      <c r="N127" s="296"/>
      <c r="O127" s="296"/>
      <c r="P127" s="296"/>
      <c r="Q127" s="296"/>
      <c r="R127" s="296"/>
      <c r="S127" s="296"/>
      <c r="T127" s="296"/>
      <c r="U127" s="296"/>
      <c r="V127" s="296"/>
      <c r="W127" s="296"/>
      <c r="X127" s="296"/>
      <c r="Y127" s="296"/>
      <c r="Z127" s="296"/>
      <c r="AA127" s="296"/>
    </row>
    <row r="128" spans="1:27" ht="15.75" customHeight="1" x14ac:dyDescent="0.25">
      <c r="A128" s="301"/>
      <c r="B128" s="296"/>
      <c r="C128" s="296"/>
      <c r="D128" s="296"/>
      <c r="E128" s="451"/>
      <c r="F128" s="451"/>
      <c r="G128" s="298"/>
      <c r="H128" s="298"/>
      <c r="I128" s="687"/>
      <c r="J128" s="301"/>
      <c r="K128" s="296"/>
      <c r="L128" s="296"/>
      <c r="M128" s="296"/>
      <c r="N128" s="296"/>
      <c r="O128" s="296"/>
      <c r="P128" s="296"/>
      <c r="Q128" s="296"/>
      <c r="R128" s="296"/>
      <c r="S128" s="296"/>
      <c r="T128" s="296"/>
      <c r="U128" s="296"/>
      <c r="V128" s="296"/>
      <c r="W128" s="296"/>
      <c r="X128" s="296"/>
      <c r="Y128" s="296"/>
      <c r="Z128" s="296"/>
      <c r="AA128" s="296"/>
    </row>
    <row r="129" spans="1:27" ht="15.75" customHeight="1" x14ac:dyDescent="0.25">
      <c r="A129" s="301"/>
      <c r="B129" s="296"/>
      <c r="C129" s="296"/>
      <c r="D129" s="296"/>
      <c r="E129" s="451"/>
      <c r="F129" s="451"/>
      <c r="G129" s="298"/>
      <c r="H129" s="298"/>
      <c r="I129" s="687"/>
      <c r="J129" s="301"/>
      <c r="K129" s="296"/>
      <c r="L129" s="296"/>
      <c r="M129" s="296"/>
      <c r="N129" s="296"/>
      <c r="O129" s="296"/>
      <c r="P129" s="296"/>
      <c r="Q129" s="296"/>
      <c r="R129" s="296"/>
      <c r="S129" s="296"/>
      <c r="T129" s="296"/>
      <c r="U129" s="296"/>
      <c r="V129" s="296"/>
      <c r="W129" s="296"/>
      <c r="X129" s="296"/>
      <c r="Y129" s="296"/>
      <c r="Z129" s="296"/>
      <c r="AA129" s="296"/>
    </row>
    <row r="130" spans="1:27" ht="15.75" customHeight="1" x14ac:dyDescent="0.25">
      <c r="A130" s="301"/>
      <c r="B130" s="296"/>
      <c r="C130" s="296"/>
      <c r="D130" s="296"/>
      <c r="E130" s="451"/>
      <c r="F130" s="451"/>
      <c r="G130" s="298"/>
      <c r="H130" s="298"/>
      <c r="I130" s="687"/>
      <c r="J130" s="301"/>
      <c r="K130" s="296"/>
      <c r="L130" s="296"/>
      <c r="M130" s="296"/>
      <c r="N130" s="296"/>
      <c r="O130" s="296"/>
      <c r="P130" s="296"/>
      <c r="Q130" s="296"/>
      <c r="R130" s="296"/>
      <c r="S130" s="296"/>
      <c r="T130" s="296"/>
      <c r="U130" s="296"/>
      <c r="V130" s="296"/>
      <c r="W130" s="296"/>
      <c r="X130" s="296"/>
      <c r="Y130" s="296"/>
      <c r="Z130" s="296"/>
      <c r="AA130" s="296"/>
    </row>
    <row r="131" spans="1:27" ht="15.75" customHeight="1" x14ac:dyDescent="0.25">
      <c r="A131" s="301"/>
      <c r="B131" s="296"/>
      <c r="C131" s="296"/>
      <c r="D131" s="296"/>
      <c r="E131" s="451"/>
      <c r="F131" s="451"/>
      <c r="G131" s="298"/>
      <c r="H131" s="298"/>
      <c r="I131" s="687"/>
      <c r="J131" s="301"/>
      <c r="K131" s="296"/>
      <c r="L131" s="296"/>
      <c r="M131" s="296"/>
      <c r="N131" s="296"/>
      <c r="O131" s="296"/>
      <c r="P131" s="296"/>
      <c r="Q131" s="296"/>
      <c r="R131" s="296"/>
      <c r="S131" s="296"/>
      <c r="T131" s="296"/>
      <c r="U131" s="296"/>
      <c r="V131" s="296"/>
      <c r="W131" s="296"/>
      <c r="X131" s="296"/>
      <c r="Y131" s="296"/>
      <c r="Z131" s="296"/>
      <c r="AA131" s="296"/>
    </row>
    <row r="132" spans="1:27" ht="15.75" customHeight="1" x14ac:dyDescent="0.25">
      <c r="A132" s="301"/>
      <c r="B132" s="296"/>
      <c r="C132" s="296"/>
      <c r="D132" s="296"/>
      <c r="E132" s="451"/>
      <c r="F132" s="451"/>
      <c r="G132" s="298"/>
      <c r="H132" s="298"/>
      <c r="I132" s="687"/>
      <c r="J132" s="301"/>
      <c r="K132" s="296"/>
      <c r="L132" s="296"/>
      <c r="M132" s="296"/>
      <c r="N132" s="296"/>
      <c r="O132" s="296"/>
      <c r="P132" s="296"/>
      <c r="Q132" s="296"/>
      <c r="R132" s="296"/>
      <c r="S132" s="296"/>
      <c r="T132" s="296"/>
      <c r="U132" s="296"/>
      <c r="V132" s="296"/>
      <c r="W132" s="296"/>
      <c r="X132" s="296"/>
      <c r="Y132" s="296"/>
      <c r="Z132" s="296"/>
      <c r="AA132" s="296"/>
    </row>
    <row r="133" spans="1:27" ht="15.75" customHeight="1" x14ac:dyDescent="0.25">
      <c r="A133" s="301"/>
      <c r="B133" s="296"/>
      <c r="C133" s="296"/>
      <c r="D133" s="296"/>
      <c r="E133" s="451"/>
      <c r="F133" s="451"/>
      <c r="G133" s="298"/>
      <c r="H133" s="298"/>
      <c r="I133" s="687"/>
      <c r="J133" s="301"/>
      <c r="K133" s="296"/>
      <c r="L133" s="296"/>
      <c r="M133" s="296"/>
      <c r="N133" s="296"/>
      <c r="O133" s="296"/>
      <c r="P133" s="296"/>
      <c r="Q133" s="296"/>
      <c r="R133" s="296"/>
      <c r="S133" s="296"/>
      <c r="T133" s="296"/>
      <c r="U133" s="296"/>
      <c r="V133" s="296"/>
      <c r="W133" s="296"/>
      <c r="X133" s="296"/>
      <c r="Y133" s="296"/>
      <c r="Z133" s="296"/>
      <c r="AA133" s="296"/>
    </row>
    <row r="134" spans="1:27" ht="15.75" customHeight="1" x14ac:dyDescent="0.25">
      <c r="A134" s="301"/>
      <c r="B134" s="296"/>
      <c r="C134" s="296"/>
      <c r="D134" s="296"/>
      <c r="E134" s="451"/>
      <c r="F134" s="451"/>
      <c r="G134" s="298"/>
      <c r="H134" s="298"/>
      <c r="I134" s="687"/>
      <c r="J134" s="301"/>
      <c r="K134" s="296"/>
      <c r="L134" s="296"/>
      <c r="M134" s="296"/>
      <c r="N134" s="296"/>
      <c r="O134" s="296"/>
      <c r="P134" s="296"/>
      <c r="Q134" s="296"/>
      <c r="R134" s="296"/>
      <c r="S134" s="296"/>
      <c r="T134" s="296"/>
      <c r="U134" s="296"/>
      <c r="V134" s="296"/>
      <c r="W134" s="296"/>
      <c r="X134" s="296"/>
      <c r="Y134" s="296"/>
      <c r="Z134" s="296"/>
      <c r="AA134" s="296"/>
    </row>
    <row r="135" spans="1:27" ht="15.75" customHeight="1" x14ac:dyDescent="0.25">
      <c r="A135" s="301"/>
      <c r="B135" s="296"/>
      <c r="C135" s="296"/>
      <c r="D135" s="296"/>
      <c r="E135" s="451"/>
      <c r="F135" s="451"/>
      <c r="G135" s="298"/>
      <c r="H135" s="298"/>
      <c r="I135" s="687"/>
      <c r="J135" s="301"/>
      <c r="K135" s="296"/>
      <c r="L135" s="296"/>
      <c r="M135" s="296"/>
      <c r="N135" s="296"/>
      <c r="O135" s="296"/>
      <c r="P135" s="296"/>
      <c r="Q135" s="296"/>
      <c r="R135" s="296"/>
      <c r="S135" s="296"/>
      <c r="T135" s="296"/>
      <c r="U135" s="296"/>
      <c r="V135" s="296"/>
      <c r="W135" s="296"/>
      <c r="X135" s="296"/>
      <c r="Y135" s="296"/>
      <c r="Z135" s="296"/>
      <c r="AA135" s="296"/>
    </row>
    <row r="136" spans="1:27" ht="15.75" customHeight="1" x14ac:dyDescent="0.25">
      <c r="A136" s="301"/>
      <c r="B136" s="296"/>
      <c r="C136" s="296"/>
      <c r="D136" s="296"/>
      <c r="E136" s="451"/>
      <c r="F136" s="451"/>
      <c r="G136" s="298"/>
      <c r="H136" s="298"/>
      <c r="I136" s="687"/>
      <c r="J136" s="301"/>
      <c r="K136" s="296"/>
      <c r="L136" s="296"/>
      <c r="M136" s="296"/>
      <c r="N136" s="296"/>
      <c r="O136" s="296"/>
      <c r="P136" s="296"/>
      <c r="Q136" s="296"/>
      <c r="R136" s="296"/>
      <c r="S136" s="296"/>
      <c r="T136" s="296"/>
      <c r="U136" s="296"/>
      <c r="V136" s="296"/>
      <c r="W136" s="296"/>
      <c r="X136" s="296"/>
      <c r="Y136" s="296"/>
      <c r="Z136" s="296"/>
      <c r="AA136" s="296"/>
    </row>
    <row r="137" spans="1:27" ht="15.75" customHeight="1" x14ac:dyDescent="0.25">
      <c r="A137" s="301"/>
      <c r="B137" s="296"/>
      <c r="C137" s="296"/>
      <c r="D137" s="296"/>
      <c r="E137" s="451"/>
      <c r="F137" s="451"/>
      <c r="G137" s="298"/>
      <c r="H137" s="298"/>
      <c r="I137" s="687"/>
      <c r="J137" s="301"/>
      <c r="K137" s="296"/>
      <c r="L137" s="296"/>
      <c r="M137" s="296"/>
      <c r="N137" s="296"/>
      <c r="O137" s="296"/>
      <c r="P137" s="296"/>
      <c r="Q137" s="296"/>
      <c r="R137" s="296"/>
      <c r="S137" s="296"/>
      <c r="T137" s="296"/>
      <c r="U137" s="296"/>
      <c r="V137" s="296"/>
      <c r="W137" s="296"/>
      <c r="X137" s="296"/>
      <c r="Y137" s="296"/>
      <c r="Z137" s="296"/>
      <c r="AA137" s="296"/>
    </row>
    <row r="138" spans="1:27" ht="15.75" customHeight="1" x14ac:dyDescent="0.25">
      <c r="A138" s="301"/>
      <c r="B138" s="296"/>
      <c r="C138" s="296"/>
      <c r="D138" s="296"/>
      <c r="E138" s="451"/>
      <c r="F138" s="451"/>
      <c r="G138" s="298"/>
      <c r="H138" s="298"/>
      <c r="I138" s="687"/>
      <c r="J138" s="301"/>
      <c r="K138" s="296"/>
      <c r="L138" s="296"/>
      <c r="M138" s="296"/>
      <c r="N138" s="296"/>
      <c r="O138" s="296"/>
      <c r="P138" s="296"/>
      <c r="Q138" s="296"/>
      <c r="R138" s="296"/>
      <c r="S138" s="296"/>
      <c r="T138" s="296"/>
      <c r="U138" s="296"/>
      <c r="V138" s="296"/>
      <c r="W138" s="296"/>
      <c r="X138" s="296"/>
      <c r="Y138" s="296"/>
      <c r="Z138" s="296"/>
      <c r="AA138" s="296"/>
    </row>
    <row r="139" spans="1:27" ht="15.75" customHeight="1" x14ac:dyDescent="0.25">
      <c r="A139" s="301"/>
      <c r="B139" s="296"/>
      <c r="C139" s="296"/>
      <c r="D139" s="296"/>
      <c r="E139" s="451"/>
      <c r="F139" s="451"/>
      <c r="G139" s="298"/>
      <c r="H139" s="298"/>
      <c r="I139" s="687"/>
      <c r="J139" s="301"/>
      <c r="K139" s="296"/>
      <c r="L139" s="296"/>
      <c r="M139" s="296"/>
      <c r="N139" s="296"/>
      <c r="O139" s="296"/>
      <c r="P139" s="296"/>
      <c r="Q139" s="296"/>
      <c r="R139" s="296"/>
      <c r="S139" s="296"/>
      <c r="T139" s="296"/>
      <c r="U139" s="296"/>
      <c r="V139" s="296"/>
      <c r="W139" s="296"/>
      <c r="X139" s="296"/>
      <c r="Y139" s="296"/>
      <c r="Z139" s="296"/>
      <c r="AA139" s="296"/>
    </row>
    <row r="140" spans="1:27" ht="15.75" customHeight="1" x14ac:dyDescent="0.25">
      <c r="A140" s="301"/>
      <c r="B140" s="296"/>
      <c r="C140" s="296"/>
      <c r="D140" s="296"/>
      <c r="E140" s="451"/>
      <c r="F140" s="451"/>
      <c r="G140" s="298"/>
      <c r="H140" s="298"/>
      <c r="I140" s="687"/>
      <c r="J140" s="301"/>
      <c r="K140" s="296"/>
      <c r="L140" s="296"/>
      <c r="M140" s="296"/>
      <c r="N140" s="296"/>
      <c r="O140" s="296"/>
      <c r="P140" s="296"/>
      <c r="Q140" s="296"/>
      <c r="R140" s="296"/>
      <c r="S140" s="296"/>
      <c r="T140" s="296"/>
      <c r="U140" s="296"/>
      <c r="V140" s="296"/>
      <c r="W140" s="296"/>
      <c r="X140" s="296"/>
      <c r="Y140" s="296"/>
      <c r="Z140" s="296"/>
      <c r="AA140" s="296"/>
    </row>
    <row r="141" spans="1:27" ht="15.75" customHeight="1" x14ac:dyDescent="0.25">
      <c r="A141" s="301"/>
      <c r="B141" s="296"/>
      <c r="C141" s="296"/>
      <c r="D141" s="296"/>
      <c r="E141" s="451"/>
      <c r="F141" s="451"/>
      <c r="G141" s="298"/>
      <c r="H141" s="298"/>
      <c r="I141" s="687"/>
      <c r="J141" s="301"/>
      <c r="K141" s="296"/>
      <c r="L141" s="296"/>
      <c r="M141" s="296"/>
      <c r="N141" s="296"/>
      <c r="O141" s="296"/>
      <c r="P141" s="296"/>
      <c r="Q141" s="296"/>
      <c r="R141" s="296"/>
      <c r="S141" s="296"/>
      <c r="T141" s="296"/>
      <c r="U141" s="296"/>
      <c r="V141" s="296"/>
      <c r="W141" s="296"/>
      <c r="X141" s="296"/>
      <c r="Y141" s="296"/>
      <c r="Z141" s="296"/>
      <c r="AA141" s="296"/>
    </row>
    <row r="142" spans="1:27" ht="15.75" customHeight="1" x14ac:dyDescent="0.25">
      <c r="A142" s="301"/>
      <c r="B142" s="296"/>
      <c r="C142" s="296"/>
      <c r="D142" s="296"/>
      <c r="E142" s="451"/>
      <c r="F142" s="451"/>
      <c r="G142" s="298"/>
      <c r="H142" s="298"/>
      <c r="I142" s="687"/>
      <c r="J142" s="301"/>
      <c r="K142" s="296"/>
      <c r="L142" s="296"/>
      <c r="M142" s="296"/>
      <c r="N142" s="296"/>
      <c r="O142" s="296"/>
      <c r="P142" s="296"/>
      <c r="Q142" s="296"/>
      <c r="R142" s="296"/>
      <c r="S142" s="296"/>
      <c r="T142" s="296"/>
      <c r="U142" s="296"/>
      <c r="V142" s="296"/>
      <c r="W142" s="296"/>
      <c r="X142" s="296"/>
      <c r="Y142" s="296"/>
      <c r="Z142" s="296"/>
      <c r="AA142" s="296"/>
    </row>
    <row r="143" spans="1:27" ht="15.75" customHeight="1" x14ac:dyDescent="0.25">
      <c r="A143" s="301"/>
      <c r="B143" s="296"/>
      <c r="C143" s="296"/>
      <c r="D143" s="296"/>
      <c r="E143" s="451"/>
      <c r="F143" s="451"/>
      <c r="G143" s="298"/>
      <c r="H143" s="298"/>
      <c r="I143" s="687"/>
      <c r="J143" s="301"/>
      <c r="K143" s="296"/>
      <c r="L143" s="296"/>
      <c r="M143" s="296"/>
      <c r="N143" s="296"/>
      <c r="O143" s="296"/>
      <c r="P143" s="296"/>
      <c r="Q143" s="296"/>
      <c r="R143" s="296"/>
      <c r="S143" s="296"/>
      <c r="T143" s="296"/>
      <c r="U143" s="296"/>
      <c r="V143" s="296"/>
      <c r="W143" s="296"/>
      <c r="X143" s="296"/>
      <c r="Y143" s="296"/>
      <c r="Z143" s="296"/>
      <c r="AA143" s="296"/>
    </row>
    <row r="144" spans="1:27" ht="15.75" customHeight="1" x14ac:dyDescent="0.25">
      <c r="A144" s="301"/>
      <c r="B144" s="296"/>
      <c r="C144" s="296"/>
      <c r="D144" s="296"/>
      <c r="E144" s="451"/>
      <c r="F144" s="451"/>
      <c r="G144" s="298"/>
      <c r="H144" s="298"/>
      <c r="I144" s="687"/>
      <c r="J144" s="301"/>
      <c r="K144" s="296"/>
      <c r="L144" s="296"/>
      <c r="M144" s="296"/>
      <c r="N144" s="296"/>
      <c r="O144" s="296"/>
      <c r="P144" s="296"/>
      <c r="Q144" s="296"/>
      <c r="R144" s="296"/>
      <c r="S144" s="296"/>
      <c r="T144" s="296"/>
      <c r="U144" s="296"/>
      <c r="V144" s="296"/>
      <c r="W144" s="296"/>
      <c r="X144" s="296"/>
      <c r="Y144" s="296"/>
      <c r="Z144" s="296"/>
      <c r="AA144" s="296"/>
    </row>
    <row r="145" spans="1:27" ht="15.75" customHeight="1" x14ac:dyDescent="0.25">
      <c r="A145" s="301"/>
      <c r="B145" s="296"/>
      <c r="C145" s="296"/>
      <c r="D145" s="296"/>
      <c r="E145" s="451"/>
      <c r="F145" s="451"/>
      <c r="G145" s="298"/>
      <c r="H145" s="298"/>
      <c r="I145" s="687"/>
      <c r="J145" s="301"/>
      <c r="K145" s="296"/>
      <c r="L145" s="296"/>
      <c r="M145" s="296"/>
      <c r="N145" s="296"/>
      <c r="O145" s="296"/>
      <c r="P145" s="296"/>
      <c r="Q145" s="296"/>
      <c r="R145" s="296"/>
      <c r="S145" s="296"/>
      <c r="T145" s="296"/>
      <c r="U145" s="296"/>
      <c r="V145" s="296"/>
      <c r="W145" s="296"/>
      <c r="X145" s="296"/>
      <c r="Y145" s="296"/>
      <c r="Z145" s="296"/>
      <c r="AA145" s="296"/>
    </row>
    <row r="146" spans="1:27" ht="15.75" customHeight="1" x14ac:dyDescent="0.25">
      <c r="A146" s="301"/>
      <c r="B146" s="296"/>
      <c r="C146" s="296"/>
      <c r="D146" s="296"/>
      <c r="E146" s="451"/>
      <c r="F146" s="451"/>
      <c r="G146" s="298"/>
      <c r="H146" s="298"/>
      <c r="I146" s="687"/>
      <c r="J146" s="301"/>
      <c r="K146" s="296"/>
      <c r="L146" s="296"/>
      <c r="M146" s="296"/>
      <c r="N146" s="296"/>
      <c r="O146" s="296"/>
      <c r="P146" s="296"/>
      <c r="Q146" s="296"/>
      <c r="R146" s="296"/>
      <c r="S146" s="296"/>
      <c r="T146" s="296"/>
      <c r="U146" s="296"/>
      <c r="V146" s="296"/>
      <c r="W146" s="296"/>
      <c r="X146" s="296"/>
      <c r="Y146" s="296"/>
      <c r="Z146" s="296"/>
      <c r="AA146" s="296"/>
    </row>
    <row r="147" spans="1:27" ht="15.75" customHeight="1" x14ac:dyDescent="0.25">
      <c r="A147" s="301"/>
      <c r="B147" s="296"/>
      <c r="C147" s="296"/>
      <c r="D147" s="296"/>
      <c r="E147" s="451"/>
      <c r="F147" s="451"/>
      <c r="G147" s="298"/>
      <c r="H147" s="298"/>
      <c r="I147" s="687"/>
      <c r="J147" s="301"/>
      <c r="K147" s="296"/>
      <c r="L147" s="296"/>
      <c r="M147" s="296"/>
      <c r="N147" s="296"/>
      <c r="O147" s="296"/>
      <c r="P147" s="296"/>
      <c r="Q147" s="296"/>
      <c r="R147" s="296"/>
      <c r="S147" s="296"/>
      <c r="T147" s="296"/>
      <c r="U147" s="296"/>
      <c r="V147" s="296"/>
      <c r="W147" s="296"/>
      <c r="X147" s="296"/>
      <c r="Y147" s="296"/>
      <c r="Z147" s="296"/>
      <c r="AA147" s="296"/>
    </row>
    <row r="148" spans="1:27" ht="15.75" customHeight="1" x14ac:dyDescent="0.25">
      <c r="A148" s="301"/>
      <c r="B148" s="296"/>
      <c r="C148" s="296"/>
      <c r="D148" s="296"/>
      <c r="E148" s="451"/>
      <c r="F148" s="451"/>
      <c r="G148" s="298"/>
      <c r="H148" s="298"/>
      <c r="I148" s="687"/>
      <c r="J148" s="301"/>
      <c r="K148" s="296"/>
      <c r="L148" s="296"/>
      <c r="M148" s="296"/>
      <c r="N148" s="296"/>
      <c r="O148" s="296"/>
      <c r="P148" s="296"/>
      <c r="Q148" s="296"/>
      <c r="R148" s="296"/>
      <c r="S148" s="296"/>
      <c r="T148" s="296"/>
      <c r="U148" s="296"/>
      <c r="V148" s="296"/>
      <c r="W148" s="296"/>
      <c r="X148" s="296"/>
      <c r="Y148" s="296"/>
      <c r="Z148" s="296"/>
      <c r="AA148" s="296"/>
    </row>
    <row r="149" spans="1:27" ht="15.75" customHeight="1" x14ac:dyDescent="0.25">
      <c r="A149" s="301"/>
      <c r="B149" s="296"/>
      <c r="C149" s="296"/>
      <c r="D149" s="296"/>
      <c r="E149" s="451"/>
      <c r="F149" s="451"/>
      <c r="G149" s="298"/>
      <c r="H149" s="298"/>
      <c r="I149" s="687"/>
      <c r="J149" s="301"/>
      <c r="K149" s="296"/>
      <c r="L149" s="296"/>
      <c r="M149" s="296"/>
      <c r="N149" s="296"/>
      <c r="O149" s="296"/>
      <c r="P149" s="296"/>
      <c r="Q149" s="296"/>
      <c r="R149" s="296"/>
      <c r="S149" s="296"/>
      <c r="T149" s="296"/>
      <c r="U149" s="296"/>
      <c r="V149" s="296"/>
      <c r="W149" s="296"/>
      <c r="X149" s="296"/>
      <c r="Y149" s="296"/>
      <c r="Z149" s="296"/>
      <c r="AA149" s="296"/>
    </row>
    <row r="150" spans="1:27" ht="15.75" customHeight="1" x14ac:dyDescent="0.25">
      <c r="A150" s="301"/>
      <c r="B150" s="296"/>
      <c r="C150" s="296"/>
      <c r="D150" s="296"/>
      <c r="E150" s="451"/>
      <c r="F150" s="451"/>
      <c r="G150" s="298"/>
      <c r="H150" s="298"/>
      <c r="I150" s="687"/>
      <c r="J150" s="301"/>
      <c r="K150" s="296"/>
      <c r="L150" s="296"/>
      <c r="M150" s="296"/>
      <c r="N150" s="296"/>
      <c r="O150" s="296"/>
      <c r="P150" s="296"/>
      <c r="Q150" s="296"/>
      <c r="R150" s="296"/>
      <c r="S150" s="296"/>
      <c r="T150" s="296"/>
      <c r="U150" s="296"/>
      <c r="V150" s="296"/>
      <c r="W150" s="296"/>
      <c r="X150" s="296"/>
      <c r="Y150" s="296"/>
      <c r="Z150" s="296"/>
      <c r="AA150" s="296"/>
    </row>
    <row r="151" spans="1:27" ht="15.75" customHeight="1" x14ac:dyDescent="0.25">
      <c r="A151" s="301"/>
      <c r="B151" s="296"/>
      <c r="C151" s="296"/>
      <c r="D151" s="296"/>
      <c r="E151" s="451"/>
      <c r="F151" s="451"/>
      <c r="G151" s="298"/>
      <c r="H151" s="298"/>
      <c r="I151" s="687"/>
      <c r="J151" s="301"/>
      <c r="K151" s="296"/>
      <c r="L151" s="296"/>
      <c r="M151" s="296"/>
      <c r="N151" s="296"/>
      <c r="O151" s="296"/>
      <c r="P151" s="296"/>
      <c r="Q151" s="296"/>
      <c r="R151" s="296"/>
      <c r="S151" s="296"/>
      <c r="T151" s="296"/>
      <c r="U151" s="296"/>
      <c r="V151" s="296"/>
      <c r="W151" s="296"/>
      <c r="X151" s="296"/>
      <c r="Y151" s="296"/>
      <c r="Z151" s="296"/>
      <c r="AA151" s="296"/>
    </row>
    <row r="152" spans="1:27" ht="15.75" customHeight="1" x14ac:dyDescent="0.25">
      <c r="A152" s="301"/>
      <c r="B152" s="296"/>
      <c r="C152" s="296"/>
      <c r="D152" s="296"/>
      <c r="E152" s="451"/>
      <c r="F152" s="451"/>
      <c r="G152" s="298"/>
      <c r="H152" s="298"/>
      <c r="I152" s="687"/>
      <c r="J152" s="301"/>
      <c r="K152" s="296"/>
      <c r="L152" s="296"/>
      <c r="M152" s="296"/>
      <c r="N152" s="296"/>
      <c r="O152" s="296"/>
      <c r="P152" s="296"/>
      <c r="Q152" s="296"/>
      <c r="R152" s="296"/>
      <c r="S152" s="296"/>
      <c r="T152" s="296"/>
      <c r="U152" s="296"/>
      <c r="V152" s="296"/>
      <c r="W152" s="296"/>
      <c r="X152" s="296"/>
      <c r="Y152" s="296"/>
      <c r="Z152" s="296"/>
      <c r="AA152" s="296"/>
    </row>
    <row r="153" spans="1:27" ht="15.75" customHeight="1" x14ac:dyDescent="0.25">
      <c r="A153" s="301"/>
      <c r="B153" s="296"/>
      <c r="C153" s="296"/>
      <c r="D153" s="296"/>
      <c r="E153" s="451"/>
      <c r="F153" s="451"/>
      <c r="G153" s="298"/>
      <c r="H153" s="298"/>
      <c r="I153" s="687"/>
      <c r="J153" s="301"/>
      <c r="K153" s="296"/>
      <c r="L153" s="296"/>
      <c r="M153" s="296"/>
      <c r="N153" s="296"/>
      <c r="O153" s="296"/>
      <c r="P153" s="296"/>
      <c r="Q153" s="296"/>
      <c r="R153" s="296"/>
      <c r="S153" s="296"/>
      <c r="T153" s="296"/>
      <c r="U153" s="296"/>
      <c r="V153" s="296"/>
      <c r="W153" s="296"/>
      <c r="X153" s="296"/>
      <c r="Y153" s="296"/>
      <c r="Z153" s="296"/>
      <c r="AA153" s="296"/>
    </row>
    <row r="154" spans="1:27" ht="15.75" customHeight="1" x14ac:dyDescent="0.25">
      <c r="A154" s="301"/>
      <c r="B154" s="296"/>
      <c r="C154" s="296"/>
      <c r="D154" s="296"/>
      <c r="E154" s="451"/>
      <c r="F154" s="451"/>
      <c r="G154" s="298"/>
      <c r="H154" s="298"/>
      <c r="I154" s="687"/>
      <c r="J154" s="301"/>
      <c r="K154" s="296"/>
      <c r="L154" s="296"/>
      <c r="M154" s="296"/>
      <c r="N154" s="296"/>
      <c r="O154" s="296"/>
      <c r="P154" s="296"/>
      <c r="Q154" s="296"/>
      <c r="R154" s="296"/>
      <c r="S154" s="296"/>
      <c r="T154" s="296"/>
      <c r="U154" s="296"/>
      <c r="V154" s="296"/>
      <c r="W154" s="296"/>
      <c r="X154" s="296"/>
      <c r="Y154" s="296"/>
      <c r="Z154" s="296"/>
      <c r="AA154" s="296"/>
    </row>
    <row r="155" spans="1:27" ht="15.75" customHeight="1" x14ac:dyDescent="0.25">
      <c r="A155" s="301"/>
      <c r="B155" s="296"/>
      <c r="C155" s="296"/>
      <c r="D155" s="296"/>
      <c r="E155" s="451"/>
      <c r="F155" s="451"/>
      <c r="G155" s="298"/>
      <c r="H155" s="298"/>
      <c r="I155" s="687"/>
      <c r="J155" s="301"/>
      <c r="K155" s="296"/>
      <c r="L155" s="296"/>
      <c r="M155" s="296"/>
      <c r="N155" s="296"/>
      <c r="O155" s="296"/>
      <c r="P155" s="296"/>
      <c r="Q155" s="296"/>
      <c r="R155" s="296"/>
      <c r="S155" s="296"/>
      <c r="T155" s="296"/>
      <c r="U155" s="296"/>
      <c r="V155" s="296"/>
      <c r="W155" s="296"/>
      <c r="X155" s="296"/>
      <c r="Y155" s="296"/>
      <c r="Z155" s="296"/>
      <c r="AA155" s="296"/>
    </row>
    <row r="156" spans="1:27" ht="15.75" customHeight="1" x14ac:dyDescent="0.25">
      <c r="A156" s="301"/>
      <c r="B156" s="296"/>
      <c r="C156" s="296"/>
      <c r="D156" s="296"/>
      <c r="E156" s="451"/>
      <c r="F156" s="451"/>
      <c r="G156" s="298"/>
      <c r="H156" s="298"/>
      <c r="I156" s="687"/>
      <c r="J156" s="301"/>
      <c r="K156" s="296"/>
      <c r="L156" s="296"/>
      <c r="M156" s="296"/>
      <c r="N156" s="296"/>
      <c r="O156" s="296"/>
      <c r="P156" s="296"/>
      <c r="Q156" s="296"/>
      <c r="R156" s="296"/>
      <c r="S156" s="296"/>
      <c r="T156" s="296"/>
      <c r="U156" s="296"/>
      <c r="V156" s="296"/>
      <c r="W156" s="296"/>
      <c r="X156" s="296"/>
      <c r="Y156" s="296"/>
      <c r="Z156" s="296"/>
      <c r="AA156" s="296"/>
    </row>
    <row r="157" spans="1:27" ht="15.75" customHeight="1" x14ac:dyDescent="0.25">
      <c r="A157" s="301"/>
      <c r="B157" s="296"/>
      <c r="C157" s="296"/>
      <c r="D157" s="296"/>
      <c r="E157" s="451"/>
      <c r="F157" s="451"/>
      <c r="G157" s="298"/>
      <c r="H157" s="298"/>
      <c r="I157" s="687"/>
      <c r="J157" s="301"/>
      <c r="K157" s="296"/>
      <c r="L157" s="296"/>
      <c r="M157" s="296"/>
      <c r="N157" s="296"/>
      <c r="O157" s="296"/>
      <c r="P157" s="296"/>
      <c r="Q157" s="296"/>
      <c r="R157" s="296"/>
      <c r="S157" s="296"/>
      <c r="T157" s="296"/>
      <c r="U157" s="296"/>
      <c r="V157" s="296"/>
      <c r="W157" s="296"/>
      <c r="X157" s="296"/>
      <c r="Y157" s="296"/>
      <c r="Z157" s="296"/>
      <c r="AA157" s="296"/>
    </row>
    <row r="158" spans="1:27" ht="15.75" customHeight="1" x14ac:dyDescent="0.25">
      <c r="A158" s="301"/>
      <c r="B158" s="296"/>
      <c r="C158" s="296"/>
      <c r="D158" s="296"/>
      <c r="E158" s="451"/>
      <c r="F158" s="451"/>
      <c r="G158" s="298"/>
      <c r="H158" s="298"/>
      <c r="I158" s="687"/>
      <c r="J158" s="301"/>
      <c r="K158" s="296"/>
      <c r="L158" s="296"/>
      <c r="M158" s="296"/>
      <c r="N158" s="296"/>
      <c r="O158" s="296"/>
      <c r="P158" s="296"/>
      <c r="Q158" s="296"/>
      <c r="R158" s="296"/>
      <c r="S158" s="296"/>
      <c r="T158" s="296"/>
      <c r="U158" s="296"/>
      <c r="V158" s="296"/>
      <c r="W158" s="296"/>
      <c r="X158" s="296"/>
      <c r="Y158" s="296"/>
      <c r="Z158" s="296"/>
      <c r="AA158" s="296"/>
    </row>
    <row r="159" spans="1:27" ht="15.75" customHeight="1" x14ac:dyDescent="0.25">
      <c r="A159" s="301"/>
      <c r="B159" s="296"/>
      <c r="C159" s="296"/>
      <c r="D159" s="296"/>
      <c r="E159" s="451"/>
      <c r="F159" s="451"/>
      <c r="G159" s="298"/>
      <c r="H159" s="298"/>
      <c r="I159" s="687"/>
      <c r="J159" s="301"/>
      <c r="K159" s="296"/>
      <c r="L159" s="296"/>
      <c r="M159" s="296"/>
      <c r="N159" s="296"/>
      <c r="O159" s="296"/>
      <c r="P159" s="296"/>
      <c r="Q159" s="296"/>
      <c r="R159" s="296"/>
      <c r="S159" s="296"/>
      <c r="T159" s="296"/>
      <c r="U159" s="296"/>
      <c r="V159" s="296"/>
      <c r="W159" s="296"/>
      <c r="X159" s="296"/>
      <c r="Y159" s="296"/>
      <c r="Z159" s="296"/>
      <c r="AA159" s="296"/>
    </row>
    <row r="160" spans="1:27" ht="15.75" customHeight="1" x14ac:dyDescent="0.25">
      <c r="A160" s="301"/>
      <c r="B160" s="296"/>
      <c r="C160" s="296"/>
      <c r="D160" s="296"/>
      <c r="E160" s="451"/>
      <c r="F160" s="451"/>
      <c r="G160" s="298"/>
      <c r="H160" s="298"/>
      <c r="I160" s="687"/>
      <c r="J160" s="301"/>
      <c r="K160" s="296"/>
      <c r="L160" s="296"/>
      <c r="M160" s="296"/>
      <c r="N160" s="296"/>
      <c r="O160" s="296"/>
      <c r="P160" s="296"/>
      <c r="Q160" s="296"/>
      <c r="R160" s="296"/>
      <c r="S160" s="296"/>
      <c r="T160" s="296"/>
      <c r="U160" s="296"/>
      <c r="V160" s="296"/>
      <c r="W160" s="296"/>
      <c r="X160" s="296"/>
      <c r="Y160" s="296"/>
      <c r="Z160" s="296"/>
      <c r="AA160" s="296"/>
    </row>
    <row r="161" spans="1:27" ht="15.75" customHeight="1" x14ac:dyDescent="0.25">
      <c r="A161" s="301"/>
      <c r="B161" s="296"/>
      <c r="C161" s="296"/>
      <c r="D161" s="296"/>
      <c r="E161" s="451"/>
      <c r="F161" s="451"/>
      <c r="G161" s="298"/>
      <c r="H161" s="298"/>
      <c r="I161" s="687"/>
      <c r="J161" s="301"/>
      <c r="K161" s="296"/>
      <c r="L161" s="296"/>
      <c r="M161" s="296"/>
      <c r="N161" s="296"/>
      <c r="O161" s="296"/>
      <c r="P161" s="296"/>
      <c r="Q161" s="296"/>
      <c r="R161" s="296"/>
      <c r="S161" s="296"/>
      <c r="T161" s="296"/>
      <c r="U161" s="296"/>
      <c r="V161" s="296"/>
      <c r="W161" s="296"/>
      <c r="X161" s="296"/>
      <c r="Y161" s="296"/>
      <c r="Z161" s="296"/>
      <c r="AA161" s="296"/>
    </row>
    <row r="162" spans="1:27" ht="15.75" customHeight="1" x14ac:dyDescent="0.25">
      <c r="A162" s="301"/>
      <c r="B162" s="296"/>
      <c r="C162" s="296"/>
      <c r="D162" s="296"/>
      <c r="E162" s="451"/>
      <c r="F162" s="451"/>
      <c r="G162" s="298"/>
      <c r="H162" s="298"/>
      <c r="I162" s="687"/>
      <c r="J162" s="301"/>
      <c r="K162" s="296"/>
      <c r="L162" s="296"/>
      <c r="M162" s="296"/>
      <c r="N162" s="296"/>
      <c r="O162" s="296"/>
      <c r="P162" s="296"/>
      <c r="Q162" s="296"/>
      <c r="R162" s="296"/>
      <c r="S162" s="296"/>
      <c r="T162" s="296"/>
      <c r="U162" s="296"/>
      <c r="V162" s="296"/>
      <c r="W162" s="296"/>
      <c r="X162" s="296"/>
      <c r="Y162" s="296"/>
      <c r="Z162" s="296"/>
      <c r="AA162" s="296"/>
    </row>
    <row r="163" spans="1:27" ht="15.75" customHeight="1" x14ac:dyDescent="0.25">
      <c r="A163" s="301"/>
      <c r="B163" s="296"/>
      <c r="C163" s="296"/>
      <c r="D163" s="296"/>
      <c r="E163" s="451"/>
      <c r="F163" s="451"/>
      <c r="G163" s="298"/>
      <c r="H163" s="298"/>
      <c r="I163" s="687"/>
      <c r="J163" s="301"/>
      <c r="K163" s="296"/>
      <c r="L163" s="296"/>
      <c r="M163" s="296"/>
      <c r="N163" s="296"/>
      <c r="O163" s="296"/>
      <c r="P163" s="296"/>
      <c r="Q163" s="296"/>
      <c r="R163" s="296"/>
      <c r="S163" s="296"/>
      <c r="T163" s="296"/>
      <c r="U163" s="296"/>
      <c r="V163" s="296"/>
      <c r="W163" s="296"/>
      <c r="X163" s="296"/>
      <c r="Y163" s="296"/>
      <c r="Z163" s="296"/>
      <c r="AA163" s="296"/>
    </row>
    <row r="164" spans="1:27" ht="15.75" customHeight="1" x14ac:dyDescent="0.25">
      <c r="A164" s="301"/>
      <c r="B164" s="296"/>
      <c r="C164" s="296"/>
      <c r="D164" s="296"/>
      <c r="E164" s="451"/>
      <c r="F164" s="451"/>
      <c r="G164" s="298"/>
      <c r="H164" s="298"/>
      <c r="I164" s="687"/>
      <c r="J164" s="301"/>
      <c r="K164" s="296"/>
      <c r="L164" s="296"/>
      <c r="M164" s="296"/>
      <c r="N164" s="296"/>
      <c r="O164" s="296"/>
      <c r="P164" s="296"/>
      <c r="Q164" s="296"/>
      <c r="R164" s="296"/>
      <c r="S164" s="296"/>
      <c r="T164" s="296"/>
      <c r="U164" s="296"/>
      <c r="V164" s="296"/>
      <c r="W164" s="296"/>
      <c r="X164" s="296"/>
      <c r="Y164" s="296"/>
      <c r="Z164" s="296"/>
      <c r="AA164" s="296"/>
    </row>
    <row r="165" spans="1:27" ht="15.75" customHeight="1" x14ac:dyDescent="0.25">
      <c r="A165" s="301"/>
      <c r="B165" s="296"/>
      <c r="C165" s="296"/>
      <c r="D165" s="296"/>
      <c r="E165" s="451"/>
      <c r="F165" s="451"/>
      <c r="G165" s="298"/>
      <c r="H165" s="298"/>
      <c r="I165" s="687"/>
      <c r="J165" s="301"/>
      <c r="K165" s="296"/>
      <c r="L165" s="296"/>
      <c r="M165" s="296"/>
      <c r="N165" s="296"/>
      <c r="O165" s="296"/>
      <c r="P165" s="296"/>
      <c r="Q165" s="296"/>
      <c r="R165" s="296"/>
      <c r="S165" s="296"/>
      <c r="T165" s="296"/>
      <c r="U165" s="296"/>
      <c r="V165" s="296"/>
      <c r="W165" s="296"/>
      <c r="X165" s="296"/>
      <c r="Y165" s="296"/>
      <c r="Z165" s="296"/>
      <c r="AA165" s="296"/>
    </row>
    <row r="166" spans="1:27" ht="15.75" customHeight="1" x14ac:dyDescent="0.25">
      <c r="A166" s="301"/>
      <c r="B166" s="296"/>
      <c r="C166" s="296"/>
      <c r="D166" s="296"/>
      <c r="E166" s="451"/>
      <c r="F166" s="451"/>
      <c r="G166" s="298"/>
      <c r="H166" s="298"/>
      <c r="I166" s="687"/>
      <c r="J166" s="301"/>
      <c r="K166" s="296"/>
      <c r="L166" s="296"/>
      <c r="M166" s="296"/>
      <c r="N166" s="296"/>
      <c r="O166" s="296"/>
      <c r="P166" s="296"/>
      <c r="Q166" s="296"/>
      <c r="R166" s="296"/>
      <c r="S166" s="296"/>
      <c r="T166" s="296"/>
      <c r="U166" s="296"/>
      <c r="V166" s="296"/>
      <c r="W166" s="296"/>
      <c r="X166" s="296"/>
      <c r="Y166" s="296"/>
      <c r="Z166" s="296"/>
      <c r="AA166" s="296"/>
    </row>
    <row r="167" spans="1:27" ht="15.75" customHeight="1" x14ac:dyDescent="0.25">
      <c r="A167" s="301"/>
      <c r="B167" s="296"/>
      <c r="C167" s="296"/>
      <c r="D167" s="296"/>
      <c r="E167" s="451"/>
      <c r="F167" s="451"/>
      <c r="G167" s="298"/>
      <c r="H167" s="298"/>
      <c r="I167" s="687"/>
      <c r="J167" s="301"/>
      <c r="K167" s="296"/>
      <c r="L167" s="296"/>
      <c r="M167" s="296"/>
      <c r="N167" s="296"/>
      <c r="O167" s="296"/>
      <c r="P167" s="296"/>
      <c r="Q167" s="296"/>
      <c r="R167" s="296"/>
      <c r="S167" s="296"/>
      <c r="T167" s="296"/>
      <c r="U167" s="296"/>
      <c r="V167" s="296"/>
      <c r="W167" s="296"/>
      <c r="X167" s="296"/>
      <c r="Y167" s="296"/>
      <c r="Z167" s="296"/>
      <c r="AA167" s="296"/>
    </row>
    <row r="168" spans="1:27" ht="15.75" customHeight="1" x14ac:dyDescent="0.25">
      <c r="A168" s="301"/>
      <c r="B168" s="296"/>
      <c r="C168" s="296"/>
      <c r="D168" s="296"/>
      <c r="E168" s="451"/>
      <c r="F168" s="451"/>
      <c r="G168" s="298"/>
      <c r="H168" s="298"/>
      <c r="I168" s="687"/>
      <c r="J168" s="301"/>
      <c r="K168" s="296"/>
      <c r="L168" s="296"/>
      <c r="M168" s="296"/>
      <c r="N168" s="296"/>
      <c r="O168" s="296"/>
      <c r="P168" s="296"/>
      <c r="Q168" s="296"/>
      <c r="R168" s="296"/>
      <c r="S168" s="296"/>
      <c r="T168" s="296"/>
      <c r="U168" s="296"/>
      <c r="V168" s="296"/>
      <c r="W168" s="296"/>
      <c r="X168" s="296"/>
      <c r="Y168" s="296"/>
      <c r="Z168" s="296"/>
      <c r="AA168" s="296"/>
    </row>
    <row r="169" spans="1:27" ht="15.75" customHeight="1" x14ac:dyDescent="0.25">
      <c r="A169" s="301"/>
      <c r="B169" s="296"/>
      <c r="C169" s="296"/>
      <c r="D169" s="296"/>
      <c r="E169" s="451"/>
      <c r="F169" s="451"/>
      <c r="G169" s="298"/>
      <c r="H169" s="298"/>
      <c r="I169" s="687"/>
      <c r="J169" s="301"/>
      <c r="K169" s="296"/>
      <c r="L169" s="296"/>
      <c r="M169" s="296"/>
      <c r="N169" s="296"/>
      <c r="O169" s="296"/>
      <c r="P169" s="296"/>
      <c r="Q169" s="296"/>
      <c r="R169" s="296"/>
      <c r="S169" s="296"/>
      <c r="T169" s="296"/>
      <c r="U169" s="296"/>
      <c r="V169" s="296"/>
      <c r="W169" s="296"/>
      <c r="X169" s="296"/>
      <c r="Y169" s="296"/>
      <c r="Z169" s="296"/>
      <c r="AA169" s="296"/>
    </row>
    <row r="170" spans="1:27" ht="15.75" customHeight="1" x14ac:dyDescent="0.25">
      <c r="A170" s="301"/>
      <c r="B170" s="296"/>
      <c r="C170" s="296"/>
      <c r="D170" s="296"/>
      <c r="E170" s="451"/>
      <c r="F170" s="451"/>
      <c r="G170" s="298"/>
      <c r="H170" s="298"/>
      <c r="I170" s="687"/>
      <c r="J170" s="301"/>
      <c r="K170" s="296"/>
      <c r="L170" s="296"/>
      <c r="M170" s="296"/>
      <c r="N170" s="296"/>
      <c r="O170" s="296"/>
      <c r="P170" s="296"/>
      <c r="Q170" s="296"/>
      <c r="R170" s="296"/>
      <c r="S170" s="296"/>
      <c r="T170" s="296"/>
      <c r="U170" s="296"/>
      <c r="V170" s="296"/>
      <c r="W170" s="296"/>
      <c r="X170" s="296"/>
      <c r="Y170" s="296"/>
      <c r="Z170" s="296"/>
      <c r="AA170" s="296"/>
    </row>
    <row r="171" spans="1:27" ht="15.75" customHeight="1" x14ac:dyDescent="0.25">
      <c r="A171" s="301"/>
      <c r="B171" s="296"/>
      <c r="C171" s="296"/>
      <c r="D171" s="296"/>
      <c r="E171" s="451"/>
      <c r="F171" s="451"/>
      <c r="G171" s="298"/>
      <c r="H171" s="298"/>
      <c r="I171" s="687"/>
      <c r="J171" s="301"/>
      <c r="K171" s="296"/>
      <c r="L171" s="296"/>
      <c r="M171" s="296"/>
      <c r="N171" s="296"/>
      <c r="O171" s="296"/>
      <c r="P171" s="296"/>
      <c r="Q171" s="296"/>
      <c r="R171" s="296"/>
      <c r="S171" s="296"/>
      <c r="T171" s="296"/>
      <c r="U171" s="296"/>
      <c r="V171" s="296"/>
      <c r="W171" s="296"/>
      <c r="X171" s="296"/>
      <c r="Y171" s="296"/>
      <c r="Z171" s="296"/>
      <c r="AA171" s="296"/>
    </row>
    <row r="172" spans="1:27" ht="15.75" customHeight="1" x14ac:dyDescent="0.25">
      <c r="A172" s="301"/>
      <c r="B172" s="296"/>
      <c r="C172" s="296"/>
      <c r="D172" s="296"/>
      <c r="E172" s="451"/>
      <c r="F172" s="451"/>
      <c r="G172" s="298"/>
      <c r="H172" s="298"/>
      <c r="I172" s="687"/>
      <c r="J172" s="301"/>
      <c r="K172" s="296"/>
      <c r="L172" s="296"/>
      <c r="M172" s="296"/>
      <c r="N172" s="296"/>
      <c r="O172" s="296"/>
      <c r="P172" s="296"/>
      <c r="Q172" s="296"/>
      <c r="R172" s="296"/>
      <c r="S172" s="296"/>
      <c r="T172" s="296"/>
      <c r="U172" s="296"/>
      <c r="V172" s="296"/>
      <c r="W172" s="296"/>
      <c r="X172" s="296"/>
      <c r="Y172" s="296"/>
      <c r="Z172" s="296"/>
      <c r="AA172" s="296"/>
    </row>
    <row r="173" spans="1:27" ht="15.75" customHeight="1" x14ac:dyDescent="0.25">
      <c r="A173" s="301"/>
      <c r="B173" s="296"/>
      <c r="C173" s="296"/>
      <c r="D173" s="296"/>
      <c r="E173" s="451"/>
      <c r="F173" s="451"/>
      <c r="G173" s="298"/>
      <c r="H173" s="298"/>
      <c r="I173" s="687"/>
      <c r="J173" s="301"/>
      <c r="K173" s="296"/>
      <c r="L173" s="296"/>
      <c r="M173" s="296"/>
      <c r="N173" s="296"/>
      <c r="O173" s="296"/>
      <c r="P173" s="296"/>
      <c r="Q173" s="296"/>
      <c r="R173" s="296"/>
      <c r="S173" s="296"/>
      <c r="T173" s="296"/>
      <c r="U173" s="296"/>
      <c r="V173" s="296"/>
      <c r="W173" s="296"/>
      <c r="X173" s="296"/>
      <c r="Y173" s="296"/>
      <c r="Z173" s="296"/>
      <c r="AA173" s="296"/>
    </row>
    <row r="174" spans="1:27" ht="15.75" customHeight="1" x14ac:dyDescent="0.25">
      <c r="A174" s="301"/>
      <c r="B174" s="296"/>
      <c r="C174" s="296"/>
      <c r="D174" s="296"/>
      <c r="E174" s="451"/>
      <c r="F174" s="451"/>
      <c r="G174" s="298"/>
      <c r="H174" s="298"/>
      <c r="I174" s="687"/>
      <c r="J174" s="301"/>
      <c r="K174" s="296"/>
      <c r="L174" s="296"/>
      <c r="M174" s="296"/>
      <c r="N174" s="296"/>
      <c r="O174" s="296"/>
      <c r="P174" s="296"/>
      <c r="Q174" s="296"/>
      <c r="R174" s="296"/>
      <c r="S174" s="296"/>
      <c r="T174" s="296"/>
      <c r="U174" s="296"/>
      <c r="V174" s="296"/>
      <c r="W174" s="296"/>
      <c r="X174" s="296"/>
      <c r="Y174" s="296"/>
      <c r="Z174" s="296"/>
      <c r="AA174" s="296"/>
    </row>
    <row r="175" spans="1:27" ht="15.75" customHeight="1" x14ac:dyDescent="0.25">
      <c r="A175" s="301"/>
      <c r="B175" s="296"/>
      <c r="C175" s="296"/>
      <c r="D175" s="296"/>
      <c r="E175" s="451"/>
      <c r="F175" s="451"/>
      <c r="G175" s="298"/>
      <c r="H175" s="298"/>
      <c r="I175" s="687"/>
      <c r="J175" s="301"/>
      <c r="K175" s="296"/>
      <c r="L175" s="296"/>
      <c r="M175" s="296"/>
      <c r="N175" s="296"/>
      <c r="O175" s="296"/>
      <c r="P175" s="296"/>
      <c r="Q175" s="296"/>
      <c r="R175" s="296"/>
      <c r="S175" s="296"/>
      <c r="T175" s="296"/>
      <c r="U175" s="296"/>
      <c r="V175" s="296"/>
      <c r="W175" s="296"/>
      <c r="X175" s="296"/>
      <c r="Y175" s="296"/>
      <c r="Z175" s="296"/>
      <c r="AA175" s="296"/>
    </row>
    <row r="176" spans="1:27" ht="15.75" customHeight="1" x14ac:dyDescent="0.25">
      <c r="A176" s="301"/>
      <c r="B176" s="296"/>
      <c r="C176" s="296"/>
      <c r="D176" s="296"/>
      <c r="E176" s="451"/>
      <c r="F176" s="451"/>
      <c r="G176" s="298"/>
      <c r="H176" s="298"/>
      <c r="I176" s="687"/>
      <c r="J176" s="301"/>
      <c r="K176" s="296"/>
      <c r="L176" s="296"/>
      <c r="M176" s="296"/>
      <c r="N176" s="296"/>
      <c r="O176" s="296"/>
      <c r="P176" s="296"/>
      <c r="Q176" s="296"/>
      <c r="R176" s="296"/>
      <c r="S176" s="296"/>
      <c r="T176" s="296"/>
      <c r="U176" s="296"/>
      <c r="V176" s="296"/>
      <c r="W176" s="296"/>
      <c r="X176" s="296"/>
      <c r="Y176" s="296"/>
      <c r="Z176" s="296"/>
      <c r="AA176" s="296"/>
    </row>
    <row r="177" spans="1:27" ht="15.75" customHeight="1" x14ac:dyDescent="0.25">
      <c r="A177" s="301"/>
      <c r="B177" s="296"/>
      <c r="C177" s="296"/>
      <c r="D177" s="296"/>
      <c r="E177" s="451"/>
      <c r="F177" s="451"/>
      <c r="G177" s="298"/>
      <c r="H177" s="298"/>
      <c r="I177" s="687"/>
      <c r="J177" s="301"/>
      <c r="K177" s="296"/>
      <c r="L177" s="296"/>
      <c r="M177" s="296"/>
      <c r="N177" s="296"/>
      <c r="O177" s="296"/>
      <c r="P177" s="296"/>
      <c r="Q177" s="296"/>
      <c r="R177" s="296"/>
      <c r="S177" s="296"/>
      <c r="T177" s="296"/>
      <c r="U177" s="296"/>
      <c r="V177" s="296"/>
      <c r="W177" s="296"/>
      <c r="X177" s="296"/>
      <c r="Y177" s="296"/>
      <c r="Z177" s="296"/>
      <c r="AA177" s="296"/>
    </row>
    <row r="178" spans="1:27" ht="15.75" customHeight="1" x14ac:dyDescent="0.25">
      <c r="A178" s="301"/>
      <c r="B178" s="296"/>
      <c r="C178" s="296"/>
      <c r="D178" s="296"/>
      <c r="E178" s="451"/>
      <c r="F178" s="451"/>
      <c r="G178" s="298"/>
      <c r="H178" s="298"/>
      <c r="I178" s="687"/>
      <c r="J178" s="301"/>
      <c r="K178" s="296"/>
      <c r="L178" s="296"/>
      <c r="M178" s="296"/>
      <c r="N178" s="296"/>
      <c r="O178" s="296"/>
      <c r="P178" s="296"/>
      <c r="Q178" s="296"/>
      <c r="R178" s="296"/>
      <c r="S178" s="296"/>
      <c r="T178" s="296"/>
      <c r="U178" s="296"/>
      <c r="V178" s="296"/>
      <c r="W178" s="296"/>
      <c r="X178" s="296"/>
      <c r="Y178" s="296"/>
      <c r="Z178" s="296"/>
      <c r="AA178" s="296"/>
    </row>
    <row r="179" spans="1:27" ht="15.75" customHeight="1" x14ac:dyDescent="0.25">
      <c r="A179" s="301"/>
      <c r="B179" s="296"/>
      <c r="C179" s="296"/>
      <c r="D179" s="296"/>
      <c r="E179" s="451"/>
      <c r="F179" s="451"/>
      <c r="G179" s="298"/>
      <c r="H179" s="298"/>
      <c r="I179" s="687"/>
      <c r="J179" s="301"/>
      <c r="K179" s="296"/>
      <c r="L179" s="296"/>
      <c r="M179" s="296"/>
      <c r="N179" s="296"/>
      <c r="O179" s="296"/>
      <c r="P179" s="296"/>
      <c r="Q179" s="296"/>
      <c r="R179" s="296"/>
      <c r="S179" s="296"/>
      <c r="T179" s="296"/>
      <c r="U179" s="296"/>
      <c r="V179" s="296"/>
      <c r="W179" s="296"/>
      <c r="X179" s="296"/>
      <c r="Y179" s="296"/>
      <c r="Z179" s="296"/>
      <c r="AA179" s="296"/>
    </row>
    <row r="180" spans="1:27" ht="15.75" customHeight="1" x14ac:dyDescent="0.25">
      <c r="A180" s="301"/>
      <c r="B180" s="296"/>
      <c r="C180" s="296"/>
      <c r="D180" s="296"/>
      <c r="E180" s="451"/>
      <c r="F180" s="451"/>
      <c r="G180" s="298"/>
      <c r="H180" s="298"/>
      <c r="I180" s="687"/>
      <c r="J180" s="301"/>
      <c r="K180" s="296"/>
      <c r="L180" s="296"/>
      <c r="M180" s="296"/>
      <c r="N180" s="296"/>
      <c r="O180" s="296"/>
      <c r="P180" s="296"/>
      <c r="Q180" s="296"/>
      <c r="R180" s="296"/>
      <c r="S180" s="296"/>
      <c r="T180" s="296"/>
      <c r="U180" s="296"/>
      <c r="V180" s="296"/>
      <c r="W180" s="296"/>
      <c r="X180" s="296"/>
      <c r="Y180" s="296"/>
      <c r="Z180" s="296"/>
      <c r="AA180" s="296"/>
    </row>
    <row r="181" spans="1:27" ht="15.75" customHeight="1" x14ac:dyDescent="0.25">
      <c r="A181" s="301"/>
      <c r="B181" s="296"/>
      <c r="C181" s="296"/>
      <c r="D181" s="296"/>
      <c r="E181" s="451"/>
      <c r="F181" s="451"/>
      <c r="G181" s="298"/>
      <c r="H181" s="298"/>
      <c r="I181" s="687"/>
      <c r="J181" s="301"/>
      <c r="K181" s="296"/>
      <c r="L181" s="296"/>
      <c r="M181" s="296"/>
      <c r="N181" s="296"/>
      <c r="O181" s="296"/>
      <c r="P181" s="296"/>
      <c r="Q181" s="296"/>
      <c r="R181" s="296"/>
      <c r="S181" s="296"/>
      <c r="T181" s="296"/>
      <c r="U181" s="296"/>
      <c r="V181" s="296"/>
      <c r="W181" s="296"/>
      <c r="X181" s="296"/>
      <c r="Y181" s="296"/>
      <c r="Z181" s="296"/>
      <c r="AA181" s="296"/>
    </row>
    <row r="182" spans="1:27" ht="15.75" customHeight="1" x14ac:dyDescent="0.25">
      <c r="A182" s="301"/>
      <c r="B182" s="296"/>
      <c r="C182" s="296"/>
      <c r="D182" s="296"/>
      <c r="E182" s="451"/>
      <c r="F182" s="451"/>
      <c r="G182" s="298"/>
      <c r="H182" s="298"/>
      <c r="I182" s="687"/>
      <c r="J182" s="301"/>
      <c r="K182" s="296"/>
      <c r="L182" s="296"/>
      <c r="M182" s="296"/>
      <c r="N182" s="296"/>
      <c r="O182" s="296"/>
      <c r="P182" s="296"/>
      <c r="Q182" s="296"/>
      <c r="R182" s="296"/>
      <c r="S182" s="296"/>
      <c r="T182" s="296"/>
      <c r="U182" s="296"/>
      <c r="V182" s="296"/>
      <c r="W182" s="296"/>
      <c r="X182" s="296"/>
      <c r="Y182" s="296"/>
      <c r="Z182" s="296"/>
      <c r="AA182" s="296"/>
    </row>
    <row r="183" spans="1:27" ht="15.75" customHeight="1" x14ac:dyDescent="0.25">
      <c r="A183" s="301"/>
      <c r="B183" s="296"/>
      <c r="C183" s="296"/>
      <c r="D183" s="296"/>
      <c r="E183" s="451"/>
      <c r="F183" s="451"/>
      <c r="G183" s="298"/>
      <c r="H183" s="298"/>
      <c r="I183" s="687"/>
      <c r="J183" s="301"/>
      <c r="K183" s="296"/>
      <c r="L183" s="296"/>
      <c r="M183" s="296"/>
      <c r="N183" s="296"/>
      <c r="O183" s="296"/>
      <c r="P183" s="296"/>
      <c r="Q183" s="296"/>
      <c r="R183" s="296"/>
      <c r="S183" s="296"/>
      <c r="T183" s="296"/>
      <c r="U183" s="296"/>
      <c r="V183" s="296"/>
      <c r="W183" s="296"/>
      <c r="X183" s="296"/>
      <c r="Y183" s="296"/>
      <c r="Z183" s="296"/>
      <c r="AA183" s="296"/>
    </row>
    <row r="184" spans="1:27" ht="15.75" customHeight="1" x14ac:dyDescent="0.25">
      <c r="A184" s="301"/>
      <c r="B184" s="296"/>
      <c r="C184" s="296"/>
      <c r="D184" s="296"/>
      <c r="E184" s="451"/>
      <c r="F184" s="451"/>
      <c r="G184" s="298"/>
      <c r="H184" s="298"/>
      <c r="I184" s="687"/>
      <c r="J184" s="301"/>
      <c r="K184" s="296"/>
      <c r="L184" s="296"/>
      <c r="M184" s="296"/>
      <c r="N184" s="296"/>
      <c r="O184" s="296"/>
      <c r="P184" s="296"/>
      <c r="Q184" s="296"/>
      <c r="R184" s="296"/>
      <c r="S184" s="296"/>
      <c r="T184" s="296"/>
      <c r="U184" s="296"/>
      <c r="V184" s="296"/>
      <c r="W184" s="296"/>
      <c r="X184" s="296"/>
      <c r="Y184" s="296"/>
      <c r="Z184" s="296"/>
      <c r="AA184" s="296"/>
    </row>
    <row r="185" spans="1:27" ht="15.75" customHeight="1" x14ac:dyDescent="0.25">
      <c r="A185" s="301"/>
      <c r="B185" s="296"/>
      <c r="C185" s="296"/>
      <c r="D185" s="296"/>
      <c r="E185" s="451"/>
      <c r="F185" s="451"/>
      <c r="G185" s="298"/>
      <c r="H185" s="298"/>
      <c r="I185" s="687"/>
      <c r="J185" s="301"/>
      <c r="K185" s="296"/>
      <c r="L185" s="296"/>
      <c r="M185" s="296"/>
      <c r="N185" s="296"/>
      <c r="O185" s="296"/>
      <c r="P185" s="296"/>
      <c r="Q185" s="296"/>
      <c r="R185" s="296"/>
      <c r="S185" s="296"/>
      <c r="T185" s="296"/>
      <c r="U185" s="296"/>
      <c r="V185" s="296"/>
      <c r="W185" s="296"/>
      <c r="X185" s="296"/>
      <c r="Y185" s="296"/>
      <c r="Z185" s="296"/>
      <c r="AA185" s="296"/>
    </row>
    <row r="186" spans="1:27" ht="15.75" customHeight="1" x14ac:dyDescent="0.25">
      <c r="A186" s="301"/>
      <c r="B186" s="296"/>
      <c r="C186" s="296"/>
      <c r="D186" s="296"/>
      <c r="E186" s="451"/>
      <c r="F186" s="451"/>
      <c r="G186" s="298"/>
      <c r="H186" s="298"/>
      <c r="I186" s="687"/>
      <c r="J186" s="301"/>
      <c r="K186" s="296"/>
      <c r="L186" s="296"/>
      <c r="M186" s="296"/>
      <c r="N186" s="296"/>
      <c r="O186" s="296"/>
      <c r="P186" s="296"/>
      <c r="Q186" s="296"/>
      <c r="R186" s="296"/>
      <c r="S186" s="296"/>
      <c r="T186" s="296"/>
      <c r="U186" s="296"/>
      <c r="V186" s="296"/>
      <c r="W186" s="296"/>
      <c r="X186" s="296"/>
      <c r="Y186" s="296"/>
      <c r="Z186" s="296"/>
      <c r="AA186" s="296"/>
    </row>
    <row r="187" spans="1:27" ht="15.75" customHeight="1" x14ac:dyDescent="0.25">
      <c r="A187" s="301"/>
      <c r="B187" s="296"/>
      <c r="C187" s="296"/>
      <c r="D187" s="296"/>
      <c r="E187" s="451"/>
      <c r="F187" s="451"/>
      <c r="G187" s="298"/>
      <c r="H187" s="298"/>
      <c r="I187" s="687"/>
      <c r="J187" s="301"/>
      <c r="K187" s="296"/>
      <c r="L187" s="296"/>
      <c r="M187" s="296"/>
      <c r="N187" s="296"/>
      <c r="O187" s="296"/>
      <c r="P187" s="296"/>
      <c r="Q187" s="296"/>
      <c r="R187" s="296"/>
      <c r="S187" s="296"/>
      <c r="T187" s="296"/>
      <c r="U187" s="296"/>
      <c r="V187" s="296"/>
      <c r="W187" s="296"/>
      <c r="X187" s="296"/>
      <c r="Y187" s="296"/>
      <c r="Z187" s="296"/>
      <c r="AA187" s="296"/>
    </row>
    <row r="188" spans="1:27" ht="15.75" customHeight="1" x14ac:dyDescent="0.25">
      <c r="A188" s="301"/>
      <c r="B188" s="296"/>
      <c r="C188" s="296"/>
      <c r="D188" s="296"/>
      <c r="E188" s="451"/>
      <c r="F188" s="451"/>
      <c r="G188" s="298"/>
      <c r="H188" s="298"/>
      <c r="I188" s="687"/>
      <c r="J188" s="301"/>
      <c r="K188" s="296"/>
      <c r="L188" s="296"/>
      <c r="M188" s="296"/>
      <c r="N188" s="296"/>
      <c r="O188" s="296"/>
      <c r="P188" s="296"/>
      <c r="Q188" s="296"/>
      <c r="R188" s="296"/>
      <c r="S188" s="296"/>
      <c r="T188" s="296"/>
      <c r="U188" s="296"/>
      <c r="V188" s="296"/>
      <c r="W188" s="296"/>
      <c r="X188" s="296"/>
      <c r="Y188" s="296"/>
      <c r="Z188" s="296"/>
      <c r="AA188" s="296"/>
    </row>
    <row r="189" spans="1:27" ht="15.75" customHeight="1" x14ac:dyDescent="0.25">
      <c r="A189" s="301"/>
      <c r="B189" s="296"/>
      <c r="C189" s="296"/>
      <c r="D189" s="296"/>
      <c r="E189" s="451"/>
      <c r="F189" s="451"/>
      <c r="G189" s="298"/>
      <c r="H189" s="298"/>
      <c r="I189" s="687"/>
      <c r="J189" s="301"/>
      <c r="K189" s="296"/>
      <c r="L189" s="296"/>
      <c r="M189" s="296"/>
      <c r="N189" s="296"/>
      <c r="O189" s="296"/>
      <c r="P189" s="296"/>
      <c r="Q189" s="296"/>
      <c r="R189" s="296"/>
      <c r="S189" s="296"/>
      <c r="T189" s="296"/>
      <c r="U189" s="296"/>
      <c r="V189" s="296"/>
      <c r="W189" s="296"/>
      <c r="X189" s="296"/>
      <c r="Y189" s="296"/>
      <c r="Z189" s="296"/>
      <c r="AA189" s="296"/>
    </row>
    <row r="190" spans="1:27" ht="15.75" customHeight="1" x14ac:dyDescent="0.25">
      <c r="A190" s="301"/>
      <c r="B190" s="296"/>
      <c r="C190" s="296"/>
      <c r="D190" s="296"/>
      <c r="E190" s="451"/>
      <c r="F190" s="451"/>
      <c r="G190" s="298"/>
      <c r="H190" s="298"/>
      <c r="I190" s="687"/>
      <c r="J190" s="301"/>
      <c r="K190" s="296"/>
      <c r="L190" s="296"/>
      <c r="M190" s="296"/>
      <c r="N190" s="296"/>
      <c r="O190" s="296"/>
      <c r="P190" s="296"/>
      <c r="Q190" s="296"/>
      <c r="R190" s="296"/>
      <c r="S190" s="296"/>
      <c r="T190" s="296"/>
      <c r="U190" s="296"/>
      <c r="V190" s="296"/>
      <c r="W190" s="296"/>
      <c r="X190" s="296"/>
      <c r="Y190" s="296"/>
      <c r="Z190" s="296"/>
      <c r="AA190" s="296"/>
    </row>
    <row r="191" spans="1:27" ht="15.75" customHeight="1" x14ac:dyDescent="0.25">
      <c r="A191" s="301"/>
      <c r="B191" s="296"/>
      <c r="C191" s="296"/>
      <c r="D191" s="296"/>
      <c r="E191" s="451"/>
      <c r="F191" s="451"/>
      <c r="G191" s="298"/>
      <c r="H191" s="298"/>
      <c r="I191" s="687"/>
      <c r="J191" s="301"/>
      <c r="K191" s="296"/>
      <c r="L191" s="296"/>
      <c r="M191" s="296"/>
      <c r="N191" s="296"/>
      <c r="O191" s="296"/>
      <c r="P191" s="296"/>
      <c r="Q191" s="296"/>
      <c r="R191" s="296"/>
      <c r="S191" s="296"/>
      <c r="T191" s="296"/>
      <c r="U191" s="296"/>
      <c r="V191" s="296"/>
      <c r="W191" s="296"/>
      <c r="X191" s="296"/>
      <c r="Y191" s="296"/>
      <c r="Z191" s="296"/>
      <c r="AA191" s="296"/>
    </row>
    <row r="192" spans="1:27" ht="15.75" customHeight="1" x14ac:dyDescent="0.25">
      <c r="A192" s="301"/>
      <c r="B192" s="296"/>
      <c r="C192" s="296"/>
      <c r="D192" s="296"/>
      <c r="E192" s="451"/>
      <c r="F192" s="451"/>
      <c r="G192" s="298"/>
      <c r="H192" s="298"/>
      <c r="I192" s="687"/>
      <c r="J192" s="301"/>
      <c r="K192" s="296"/>
      <c r="L192" s="296"/>
      <c r="M192" s="296"/>
      <c r="N192" s="296"/>
      <c r="O192" s="296"/>
      <c r="P192" s="296"/>
      <c r="Q192" s="296"/>
      <c r="R192" s="296"/>
      <c r="S192" s="296"/>
      <c r="T192" s="296"/>
      <c r="U192" s="296"/>
      <c r="V192" s="296"/>
      <c r="W192" s="296"/>
      <c r="X192" s="296"/>
      <c r="Y192" s="296"/>
      <c r="Z192" s="296"/>
      <c r="AA192" s="296"/>
    </row>
    <row r="193" spans="1:27" ht="15.75" customHeight="1" x14ac:dyDescent="0.25">
      <c r="A193" s="301"/>
      <c r="B193" s="296"/>
      <c r="C193" s="296"/>
      <c r="D193" s="296"/>
      <c r="E193" s="451"/>
      <c r="F193" s="451"/>
      <c r="G193" s="298"/>
      <c r="H193" s="298"/>
      <c r="I193" s="687"/>
      <c r="J193" s="301"/>
      <c r="K193" s="296"/>
      <c r="L193" s="296"/>
      <c r="M193" s="296"/>
      <c r="N193" s="296"/>
      <c r="O193" s="296"/>
      <c r="P193" s="296"/>
      <c r="Q193" s="296"/>
      <c r="R193" s="296"/>
      <c r="S193" s="296"/>
      <c r="T193" s="296"/>
      <c r="U193" s="296"/>
      <c r="V193" s="296"/>
      <c r="W193" s="296"/>
      <c r="X193" s="296"/>
      <c r="Y193" s="296"/>
      <c r="Z193" s="296"/>
      <c r="AA193" s="296"/>
    </row>
    <row r="194" spans="1:27" ht="15.75" customHeight="1" x14ac:dyDescent="0.25">
      <c r="A194" s="301"/>
      <c r="B194" s="296"/>
      <c r="C194" s="296"/>
      <c r="D194" s="296"/>
      <c r="E194" s="451"/>
      <c r="F194" s="451"/>
      <c r="G194" s="298"/>
      <c r="H194" s="298"/>
      <c r="I194" s="687"/>
      <c r="J194" s="301"/>
      <c r="K194" s="296"/>
      <c r="L194" s="296"/>
      <c r="M194" s="296"/>
      <c r="N194" s="296"/>
      <c r="O194" s="296"/>
      <c r="P194" s="296"/>
      <c r="Q194" s="296"/>
      <c r="R194" s="296"/>
      <c r="S194" s="296"/>
      <c r="T194" s="296"/>
      <c r="U194" s="296"/>
      <c r="V194" s="296"/>
      <c r="W194" s="296"/>
      <c r="X194" s="296"/>
      <c r="Y194" s="296"/>
      <c r="Z194" s="296"/>
      <c r="AA194" s="296"/>
    </row>
    <row r="195" spans="1:27" ht="15.75" customHeight="1" x14ac:dyDescent="0.25">
      <c r="A195" s="301"/>
      <c r="B195" s="296"/>
      <c r="C195" s="296"/>
      <c r="D195" s="296"/>
      <c r="E195" s="451"/>
      <c r="F195" s="451"/>
      <c r="G195" s="298"/>
      <c r="H195" s="298"/>
      <c r="I195" s="687"/>
      <c r="J195" s="301"/>
      <c r="K195" s="296"/>
      <c r="L195" s="296"/>
      <c r="M195" s="296"/>
      <c r="N195" s="296"/>
      <c r="O195" s="296"/>
      <c r="P195" s="296"/>
      <c r="Q195" s="296"/>
      <c r="R195" s="296"/>
      <c r="S195" s="296"/>
      <c r="T195" s="296"/>
      <c r="U195" s="296"/>
      <c r="V195" s="296"/>
      <c r="W195" s="296"/>
      <c r="X195" s="296"/>
      <c r="Y195" s="296"/>
      <c r="Z195" s="296"/>
      <c r="AA195" s="296"/>
    </row>
    <row r="196" spans="1:27" ht="15.75" customHeight="1" x14ac:dyDescent="0.25">
      <c r="A196" s="301"/>
      <c r="B196" s="296"/>
      <c r="C196" s="296"/>
      <c r="D196" s="296"/>
      <c r="E196" s="451"/>
      <c r="F196" s="451"/>
      <c r="G196" s="298"/>
      <c r="H196" s="298"/>
      <c r="I196" s="687"/>
      <c r="J196" s="301"/>
      <c r="K196" s="296"/>
      <c r="L196" s="296"/>
      <c r="M196" s="296"/>
      <c r="N196" s="296"/>
      <c r="O196" s="296"/>
      <c r="P196" s="296"/>
      <c r="Q196" s="296"/>
      <c r="R196" s="296"/>
      <c r="S196" s="296"/>
      <c r="T196" s="296"/>
      <c r="U196" s="296"/>
      <c r="V196" s="296"/>
      <c r="W196" s="296"/>
      <c r="X196" s="296"/>
      <c r="Y196" s="296"/>
      <c r="Z196" s="296"/>
      <c r="AA196" s="296"/>
    </row>
    <row r="197" spans="1:27" ht="15.75" customHeight="1" x14ac:dyDescent="0.25">
      <c r="A197" s="301"/>
      <c r="B197" s="296"/>
      <c r="C197" s="296"/>
      <c r="D197" s="296"/>
      <c r="E197" s="451"/>
      <c r="F197" s="451"/>
      <c r="G197" s="298"/>
      <c r="H197" s="298"/>
      <c r="I197" s="687"/>
      <c r="J197" s="301"/>
      <c r="K197" s="296"/>
      <c r="L197" s="296"/>
      <c r="M197" s="296"/>
      <c r="N197" s="296"/>
      <c r="O197" s="296"/>
      <c r="P197" s="296"/>
      <c r="Q197" s="296"/>
      <c r="R197" s="296"/>
      <c r="S197" s="296"/>
      <c r="T197" s="296"/>
      <c r="U197" s="296"/>
      <c r="V197" s="296"/>
      <c r="W197" s="296"/>
      <c r="X197" s="296"/>
      <c r="Y197" s="296"/>
      <c r="Z197" s="296"/>
      <c r="AA197" s="296"/>
    </row>
    <row r="198" spans="1:27" ht="15.75" customHeight="1" x14ac:dyDescent="0.25">
      <c r="A198" s="301"/>
      <c r="B198" s="296"/>
      <c r="C198" s="296"/>
      <c r="D198" s="296"/>
      <c r="E198" s="451"/>
      <c r="F198" s="451"/>
      <c r="G198" s="298"/>
      <c r="H198" s="298"/>
      <c r="I198" s="687"/>
      <c r="J198" s="301"/>
      <c r="K198" s="296"/>
      <c r="L198" s="296"/>
      <c r="M198" s="296"/>
      <c r="N198" s="296"/>
      <c r="O198" s="296"/>
      <c r="P198" s="296"/>
      <c r="Q198" s="296"/>
      <c r="R198" s="296"/>
      <c r="S198" s="296"/>
      <c r="T198" s="296"/>
      <c r="U198" s="296"/>
      <c r="V198" s="296"/>
      <c r="W198" s="296"/>
      <c r="X198" s="296"/>
      <c r="Y198" s="296"/>
      <c r="Z198" s="296"/>
      <c r="AA198" s="296"/>
    </row>
    <row r="199" spans="1:27" ht="15.75" customHeight="1" x14ac:dyDescent="0.25">
      <c r="A199" s="301"/>
      <c r="B199" s="296"/>
      <c r="C199" s="296"/>
      <c r="D199" s="296"/>
      <c r="E199" s="451"/>
      <c r="F199" s="451"/>
      <c r="G199" s="298"/>
      <c r="H199" s="298"/>
      <c r="I199" s="687"/>
      <c r="J199" s="301"/>
      <c r="K199" s="296"/>
      <c r="L199" s="296"/>
      <c r="M199" s="296"/>
      <c r="N199" s="296"/>
      <c r="O199" s="296"/>
      <c r="P199" s="296"/>
      <c r="Q199" s="296"/>
      <c r="R199" s="296"/>
      <c r="S199" s="296"/>
      <c r="T199" s="296"/>
      <c r="U199" s="296"/>
      <c r="V199" s="296"/>
      <c r="W199" s="296"/>
      <c r="X199" s="296"/>
      <c r="Y199" s="296"/>
      <c r="Z199" s="296"/>
      <c r="AA199" s="296"/>
    </row>
    <row r="200" spans="1:27" ht="15.75" customHeight="1" x14ac:dyDescent="0.25">
      <c r="A200" s="301"/>
      <c r="B200" s="296"/>
      <c r="C200" s="296"/>
      <c r="D200" s="296"/>
      <c r="E200" s="451"/>
      <c r="F200" s="451"/>
      <c r="G200" s="298"/>
      <c r="H200" s="298"/>
      <c r="I200" s="687"/>
      <c r="J200" s="301"/>
      <c r="K200" s="296"/>
      <c r="L200" s="296"/>
      <c r="M200" s="296"/>
      <c r="N200" s="296"/>
      <c r="O200" s="296"/>
      <c r="P200" s="296"/>
      <c r="Q200" s="296"/>
      <c r="R200" s="296"/>
      <c r="S200" s="296"/>
      <c r="T200" s="296"/>
      <c r="U200" s="296"/>
      <c r="V200" s="296"/>
      <c r="W200" s="296"/>
      <c r="X200" s="296"/>
      <c r="Y200" s="296"/>
      <c r="Z200" s="296"/>
      <c r="AA200" s="296"/>
    </row>
    <row r="201" spans="1:27" ht="15.75" customHeight="1" x14ac:dyDescent="0.25">
      <c r="A201" s="301"/>
      <c r="B201" s="296"/>
      <c r="C201" s="296"/>
      <c r="D201" s="296"/>
      <c r="E201" s="451"/>
      <c r="F201" s="451"/>
      <c r="G201" s="298"/>
      <c r="H201" s="298"/>
      <c r="I201" s="687"/>
      <c r="J201" s="301"/>
      <c r="K201" s="296"/>
      <c r="L201" s="296"/>
      <c r="M201" s="296"/>
      <c r="N201" s="296"/>
      <c r="O201" s="296"/>
      <c r="P201" s="296"/>
      <c r="Q201" s="296"/>
      <c r="R201" s="296"/>
      <c r="S201" s="296"/>
      <c r="T201" s="296"/>
      <c r="U201" s="296"/>
      <c r="V201" s="296"/>
      <c r="W201" s="296"/>
      <c r="X201" s="296"/>
      <c r="Y201" s="296"/>
      <c r="Z201" s="296"/>
      <c r="AA201" s="296"/>
    </row>
    <row r="202" spans="1:27" ht="15.75" customHeight="1" x14ac:dyDescent="0.25">
      <c r="A202" s="301"/>
      <c r="B202" s="296"/>
      <c r="C202" s="296"/>
      <c r="D202" s="296"/>
      <c r="E202" s="451"/>
      <c r="F202" s="451"/>
      <c r="G202" s="298"/>
      <c r="H202" s="298"/>
      <c r="I202" s="687"/>
      <c r="J202" s="301"/>
      <c r="K202" s="296"/>
      <c r="L202" s="296"/>
      <c r="M202" s="296"/>
      <c r="N202" s="296"/>
      <c r="O202" s="296"/>
      <c r="P202" s="296"/>
      <c r="Q202" s="296"/>
      <c r="R202" s="296"/>
      <c r="S202" s="296"/>
      <c r="T202" s="296"/>
      <c r="U202" s="296"/>
      <c r="V202" s="296"/>
      <c r="W202" s="296"/>
      <c r="X202" s="296"/>
      <c r="Y202" s="296"/>
      <c r="Z202" s="296"/>
      <c r="AA202" s="296"/>
    </row>
    <row r="203" spans="1:27" ht="15.75" customHeight="1" x14ac:dyDescent="0.25">
      <c r="A203" s="301"/>
      <c r="B203" s="296"/>
      <c r="C203" s="296"/>
      <c r="D203" s="296"/>
      <c r="E203" s="451"/>
      <c r="F203" s="451"/>
      <c r="G203" s="298"/>
      <c r="H203" s="298"/>
      <c r="I203" s="687"/>
      <c r="J203" s="301"/>
      <c r="K203" s="296"/>
      <c r="L203" s="296"/>
      <c r="M203" s="296"/>
      <c r="N203" s="296"/>
      <c r="O203" s="296"/>
      <c r="P203" s="296"/>
      <c r="Q203" s="296"/>
      <c r="R203" s="296"/>
      <c r="S203" s="296"/>
      <c r="T203" s="296"/>
      <c r="U203" s="296"/>
      <c r="V203" s="296"/>
      <c r="W203" s="296"/>
      <c r="X203" s="296"/>
      <c r="Y203" s="296"/>
      <c r="Z203" s="296"/>
      <c r="AA203" s="296"/>
    </row>
    <row r="204" spans="1:27" ht="15.75" customHeight="1" x14ac:dyDescent="0.25">
      <c r="A204" s="301"/>
      <c r="B204" s="296"/>
      <c r="C204" s="296"/>
      <c r="D204" s="296"/>
      <c r="E204" s="451"/>
      <c r="F204" s="451"/>
      <c r="G204" s="298"/>
      <c r="H204" s="298"/>
      <c r="I204" s="687"/>
      <c r="J204" s="301"/>
      <c r="K204" s="296"/>
      <c r="L204" s="296"/>
      <c r="M204" s="296"/>
      <c r="N204" s="296"/>
      <c r="O204" s="296"/>
      <c r="P204" s="296"/>
      <c r="Q204" s="296"/>
      <c r="R204" s="296"/>
      <c r="S204" s="296"/>
      <c r="T204" s="296"/>
      <c r="U204" s="296"/>
      <c r="V204" s="296"/>
      <c r="W204" s="296"/>
      <c r="X204" s="296"/>
      <c r="Y204" s="296"/>
      <c r="Z204" s="296"/>
      <c r="AA204" s="296"/>
    </row>
    <row r="205" spans="1:27" ht="15.75" customHeight="1" x14ac:dyDescent="0.25">
      <c r="A205" s="301"/>
      <c r="B205" s="296"/>
      <c r="C205" s="296"/>
      <c r="D205" s="296"/>
      <c r="E205" s="451"/>
      <c r="F205" s="451"/>
      <c r="G205" s="298"/>
      <c r="H205" s="298"/>
      <c r="I205" s="687"/>
      <c r="J205" s="301"/>
      <c r="K205" s="296"/>
      <c r="L205" s="296"/>
      <c r="M205" s="296"/>
      <c r="N205" s="296"/>
      <c r="O205" s="296"/>
      <c r="P205" s="296"/>
      <c r="Q205" s="296"/>
      <c r="R205" s="296"/>
      <c r="S205" s="296"/>
      <c r="T205" s="296"/>
      <c r="U205" s="296"/>
      <c r="V205" s="296"/>
      <c r="W205" s="296"/>
      <c r="X205" s="296"/>
      <c r="Y205" s="296"/>
      <c r="Z205" s="296"/>
      <c r="AA205" s="296"/>
    </row>
    <row r="206" spans="1:27" ht="15.75" customHeight="1" x14ac:dyDescent="0.25">
      <c r="A206" s="301"/>
      <c r="B206" s="296"/>
      <c r="C206" s="296"/>
      <c r="D206" s="296"/>
      <c r="E206" s="451"/>
      <c r="F206" s="451"/>
      <c r="G206" s="298"/>
      <c r="H206" s="298"/>
      <c r="I206" s="687"/>
      <c r="J206" s="301"/>
      <c r="K206" s="296"/>
      <c r="L206" s="296"/>
      <c r="M206" s="296"/>
      <c r="N206" s="296"/>
      <c r="O206" s="296"/>
      <c r="P206" s="296"/>
      <c r="Q206" s="296"/>
      <c r="R206" s="296"/>
      <c r="S206" s="296"/>
      <c r="T206" s="296"/>
      <c r="U206" s="296"/>
      <c r="V206" s="296"/>
      <c r="W206" s="296"/>
      <c r="X206" s="296"/>
      <c r="Y206" s="296"/>
      <c r="Z206" s="296"/>
      <c r="AA206" s="296"/>
    </row>
    <row r="207" spans="1:27" ht="15.75" customHeight="1" x14ac:dyDescent="0.25">
      <c r="A207" s="301"/>
      <c r="B207" s="296"/>
      <c r="C207" s="296"/>
      <c r="D207" s="296"/>
      <c r="E207" s="451"/>
      <c r="F207" s="451"/>
      <c r="G207" s="298"/>
      <c r="H207" s="298"/>
      <c r="I207" s="687"/>
      <c r="J207" s="301"/>
      <c r="K207" s="296"/>
      <c r="L207" s="296"/>
      <c r="M207" s="296"/>
      <c r="N207" s="296"/>
      <c r="O207" s="296"/>
      <c r="P207" s="296"/>
      <c r="Q207" s="296"/>
      <c r="R207" s="296"/>
      <c r="S207" s="296"/>
      <c r="T207" s="296"/>
      <c r="U207" s="296"/>
      <c r="V207" s="296"/>
      <c r="W207" s="296"/>
      <c r="X207" s="296"/>
      <c r="Y207" s="296"/>
      <c r="Z207" s="296"/>
      <c r="AA207" s="296"/>
    </row>
    <row r="208" spans="1:27" ht="15.75" customHeight="1" x14ac:dyDescent="0.25">
      <c r="A208" s="301"/>
      <c r="B208" s="296"/>
      <c r="C208" s="296"/>
      <c r="D208" s="296"/>
      <c r="E208" s="451"/>
      <c r="F208" s="451"/>
      <c r="G208" s="298"/>
      <c r="H208" s="298"/>
      <c r="I208" s="687"/>
      <c r="J208" s="301"/>
      <c r="K208" s="296"/>
      <c r="L208" s="296"/>
      <c r="M208" s="296"/>
      <c r="N208" s="296"/>
      <c r="O208" s="296"/>
      <c r="P208" s="296"/>
      <c r="Q208" s="296"/>
      <c r="R208" s="296"/>
      <c r="S208" s="296"/>
      <c r="T208" s="296"/>
      <c r="U208" s="296"/>
      <c r="V208" s="296"/>
      <c r="W208" s="296"/>
      <c r="X208" s="296"/>
      <c r="Y208" s="296"/>
      <c r="Z208" s="296"/>
      <c r="AA208" s="296"/>
    </row>
    <row r="209" spans="1:27" ht="15.75" customHeight="1" x14ac:dyDescent="0.25">
      <c r="A209" s="301"/>
      <c r="B209" s="296"/>
      <c r="C209" s="296"/>
      <c r="D209" s="296"/>
      <c r="E209" s="451"/>
      <c r="F209" s="451"/>
      <c r="G209" s="298"/>
      <c r="H209" s="298"/>
      <c r="I209" s="687"/>
      <c r="J209" s="301"/>
      <c r="K209" s="296"/>
      <c r="L209" s="296"/>
      <c r="M209" s="296"/>
      <c r="N209" s="296"/>
      <c r="O209" s="296"/>
      <c r="P209" s="296"/>
      <c r="Q209" s="296"/>
      <c r="R209" s="296"/>
      <c r="S209" s="296"/>
      <c r="T209" s="296"/>
      <c r="U209" s="296"/>
      <c r="V209" s="296"/>
      <c r="W209" s="296"/>
      <c r="X209" s="296"/>
      <c r="Y209" s="296"/>
      <c r="Z209" s="296"/>
      <c r="AA209" s="296"/>
    </row>
    <row r="210" spans="1:27" ht="15.75" customHeight="1" x14ac:dyDescent="0.25">
      <c r="A210" s="301"/>
      <c r="B210" s="296"/>
      <c r="C210" s="296"/>
      <c r="D210" s="296"/>
      <c r="E210" s="451"/>
      <c r="F210" s="451"/>
      <c r="G210" s="298"/>
      <c r="H210" s="298"/>
      <c r="I210" s="687"/>
      <c r="J210" s="301"/>
      <c r="K210" s="296"/>
      <c r="L210" s="296"/>
      <c r="M210" s="296"/>
      <c r="N210" s="296"/>
      <c r="O210" s="296"/>
      <c r="P210" s="296"/>
      <c r="Q210" s="296"/>
      <c r="R210" s="296"/>
      <c r="S210" s="296"/>
      <c r="T210" s="296"/>
      <c r="U210" s="296"/>
      <c r="V210" s="296"/>
      <c r="W210" s="296"/>
      <c r="X210" s="296"/>
      <c r="Y210" s="296"/>
      <c r="Z210" s="296"/>
      <c r="AA210" s="296"/>
    </row>
    <row r="211" spans="1:27" ht="15.75" customHeight="1" x14ac:dyDescent="0.25">
      <c r="A211" s="301"/>
      <c r="B211" s="296"/>
      <c r="C211" s="296"/>
      <c r="D211" s="296"/>
      <c r="E211" s="451"/>
      <c r="F211" s="451"/>
      <c r="G211" s="298"/>
      <c r="H211" s="298"/>
      <c r="I211" s="687"/>
      <c r="J211" s="301"/>
      <c r="K211" s="296"/>
      <c r="L211" s="296"/>
      <c r="M211" s="296"/>
      <c r="N211" s="296"/>
      <c r="O211" s="296"/>
      <c r="P211" s="296"/>
      <c r="Q211" s="296"/>
      <c r="R211" s="296"/>
      <c r="S211" s="296"/>
      <c r="T211" s="296"/>
      <c r="U211" s="296"/>
      <c r="V211" s="296"/>
      <c r="W211" s="296"/>
      <c r="X211" s="296"/>
      <c r="Y211" s="296"/>
      <c r="Z211" s="296"/>
      <c r="AA211" s="296"/>
    </row>
    <row r="212" spans="1:27" ht="15.75" customHeight="1" x14ac:dyDescent="0.25">
      <c r="A212" s="301"/>
      <c r="B212" s="296"/>
      <c r="C212" s="296"/>
      <c r="D212" s="296"/>
      <c r="E212" s="451"/>
      <c r="F212" s="451"/>
      <c r="G212" s="298"/>
      <c r="H212" s="298"/>
      <c r="I212" s="687"/>
      <c r="J212" s="301"/>
      <c r="K212" s="296"/>
      <c r="L212" s="296"/>
      <c r="M212" s="296"/>
      <c r="N212" s="296"/>
      <c r="O212" s="296"/>
      <c r="P212" s="296"/>
      <c r="Q212" s="296"/>
      <c r="R212" s="296"/>
      <c r="S212" s="296"/>
      <c r="T212" s="296"/>
      <c r="U212" s="296"/>
      <c r="V212" s="296"/>
      <c r="W212" s="296"/>
      <c r="X212" s="296"/>
      <c r="Y212" s="296"/>
      <c r="Z212" s="296"/>
      <c r="AA212" s="296"/>
    </row>
    <row r="213" spans="1:27" ht="15.75" customHeight="1" x14ac:dyDescent="0.25">
      <c r="A213" s="301"/>
      <c r="B213" s="296"/>
      <c r="C213" s="296"/>
      <c r="D213" s="296"/>
      <c r="E213" s="451"/>
      <c r="F213" s="451"/>
      <c r="G213" s="298"/>
      <c r="H213" s="298"/>
      <c r="I213" s="687"/>
      <c r="J213" s="301"/>
      <c r="K213" s="296"/>
      <c r="L213" s="296"/>
      <c r="M213" s="296"/>
      <c r="N213" s="296"/>
      <c r="O213" s="296"/>
      <c r="P213" s="296"/>
      <c r="Q213" s="296"/>
      <c r="R213" s="296"/>
      <c r="S213" s="296"/>
      <c r="T213" s="296"/>
      <c r="U213" s="296"/>
      <c r="V213" s="296"/>
      <c r="W213" s="296"/>
      <c r="X213" s="296"/>
      <c r="Y213" s="296"/>
      <c r="Z213" s="296"/>
      <c r="AA213" s="296"/>
    </row>
    <row r="214" spans="1:27" ht="15.75" customHeight="1" x14ac:dyDescent="0.25">
      <c r="A214" s="301"/>
      <c r="B214" s="296"/>
      <c r="C214" s="296"/>
      <c r="D214" s="296"/>
      <c r="E214" s="451"/>
      <c r="F214" s="451"/>
      <c r="G214" s="298"/>
      <c r="H214" s="298"/>
      <c r="I214" s="687"/>
      <c r="J214" s="301"/>
      <c r="K214" s="296"/>
      <c r="L214" s="296"/>
      <c r="M214" s="296"/>
      <c r="N214" s="296"/>
      <c r="O214" s="296"/>
      <c r="P214" s="296"/>
      <c r="Q214" s="296"/>
      <c r="R214" s="296"/>
      <c r="S214" s="296"/>
      <c r="T214" s="296"/>
      <c r="U214" s="296"/>
      <c r="V214" s="296"/>
      <c r="W214" s="296"/>
      <c r="X214" s="296"/>
      <c r="Y214" s="296"/>
      <c r="Z214" s="296"/>
      <c r="AA214" s="296"/>
    </row>
    <row r="215" spans="1:27" ht="15.75" customHeight="1" x14ac:dyDescent="0.25">
      <c r="A215" s="301"/>
      <c r="B215" s="296"/>
      <c r="C215" s="296"/>
      <c r="D215" s="296"/>
      <c r="E215" s="451"/>
      <c r="F215" s="451"/>
      <c r="G215" s="298"/>
      <c r="H215" s="298"/>
      <c r="I215" s="687"/>
      <c r="J215" s="301"/>
      <c r="K215" s="296"/>
      <c r="L215" s="296"/>
      <c r="M215" s="296"/>
      <c r="N215" s="296"/>
      <c r="O215" s="296"/>
      <c r="P215" s="296"/>
      <c r="Q215" s="296"/>
      <c r="R215" s="296"/>
      <c r="S215" s="296"/>
      <c r="T215" s="296"/>
      <c r="U215" s="296"/>
      <c r="V215" s="296"/>
      <c r="W215" s="296"/>
      <c r="X215" s="296"/>
      <c r="Y215" s="296"/>
      <c r="Z215" s="296"/>
      <c r="AA215" s="296"/>
    </row>
    <row r="216" spans="1:27" ht="15.75" customHeight="1" x14ac:dyDescent="0.25">
      <c r="A216" s="301"/>
      <c r="B216" s="296"/>
      <c r="C216" s="296"/>
      <c r="D216" s="296"/>
      <c r="E216" s="451"/>
      <c r="F216" s="451"/>
      <c r="G216" s="298"/>
      <c r="H216" s="298"/>
      <c r="I216" s="687"/>
      <c r="J216" s="301"/>
      <c r="K216" s="296"/>
      <c r="L216" s="296"/>
      <c r="M216" s="296"/>
      <c r="N216" s="296"/>
      <c r="O216" s="296"/>
      <c r="P216" s="296"/>
      <c r="Q216" s="296"/>
      <c r="R216" s="296"/>
      <c r="S216" s="296"/>
      <c r="T216" s="296"/>
      <c r="U216" s="296"/>
      <c r="V216" s="296"/>
      <c r="W216" s="296"/>
      <c r="X216" s="296"/>
      <c r="Y216" s="296"/>
      <c r="Z216" s="296"/>
      <c r="AA216" s="296"/>
    </row>
    <row r="217" spans="1:27" ht="15.75" customHeight="1" x14ac:dyDescent="0.25">
      <c r="A217" s="301"/>
      <c r="B217" s="296"/>
      <c r="C217" s="296"/>
      <c r="D217" s="296"/>
      <c r="E217" s="451"/>
      <c r="F217" s="451"/>
      <c r="G217" s="298"/>
      <c r="H217" s="298"/>
      <c r="I217" s="687"/>
      <c r="J217" s="301"/>
      <c r="K217" s="296"/>
      <c r="L217" s="296"/>
      <c r="M217" s="296"/>
      <c r="N217" s="296"/>
      <c r="O217" s="296"/>
      <c r="P217" s="296"/>
      <c r="Q217" s="296"/>
      <c r="R217" s="296"/>
      <c r="S217" s="296"/>
      <c r="T217" s="296"/>
      <c r="U217" s="296"/>
      <c r="V217" s="296"/>
      <c r="W217" s="296"/>
      <c r="X217" s="296"/>
      <c r="Y217" s="296"/>
      <c r="Z217" s="296"/>
      <c r="AA217" s="296"/>
    </row>
    <row r="218" spans="1:27" ht="15.75" customHeight="1" x14ac:dyDescent="0.25">
      <c r="A218" s="301"/>
      <c r="B218" s="296"/>
      <c r="C218" s="296"/>
      <c r="D218" s="296"/>
      <c r="E218" s="451"/>
      <c r="F218" s="451"/>
      <c r="G218" s="298"/>
      <c r="H218" s="298"/>
      <c r="I218" s="687"/>
      <c r="J218" s="301"/>
      <c r="K218" s="296"/>
      <c r="L218" s="296"/>
      <c r="M218" s="296"/>
      <c r="N218" s="296"/>
      <c r="O218" s="296"/>
      <c r="P218" s="296"/>
      <c r="Q218" s="296"/>
      <c r="R218" s="296"/>
      <c r="S218" s="296"/>
      <c r="T218" s="296"/>
      <c r="U218" s="296"/>
      <c r="V218" s="296"/>
      <c r="W218" s="296"/>
      <c r="X218" s="296"/>
      <c r="Y218" s="296"/>
      <c r="Z218" s="296"/>
      <c r="AA218" s="296"/>
    </row>
    <row r="219" spans="1:27" ht="15.75" customHeight="1" x14ac:dyDescent="0.25">
      <c r="A219" s="301"/>
      <c r="B219" s="296"/>
      <c r="C219" s="296"/>
      <c r="D219" s="296"/>
      <c r="E219" s="451"/>
      <c r="F219" s="451"/>
      <c r="G219" s="298"/>
      <c r="H219" s="298"/>
      <c r="I219" s="687"/>
      <c r="J219" s="301"/>
      <c r="K219" s="296"/>
      <c r="L219" s="296"/>
      <c r="M219" s="296"/>
      <c r="N219" s="296"/>
      <c r="O219" s="296"/>
      <c r="P219" s="296"/>
      <c r="Q219" s="296"/>
      <c r="R219" s="296"/>
      <c r="S219" s="296"/>
      <c r="T219" s="296"/>
      <c r="U219" s="296"/>
      <c r="V219" s="296"/>
      <c r="W219" s="296"/>
      <c r="X219" s="296"/>
      <c r="Y219" s="296"/>
      <c r="Z219" s="296"/>
      <c r="AA219" s="296"/>
    </row>
    <row r="220" spans="1:27" ht="15.75" customHeight="1" x14ac:dyDescent="0.25">
      <c r="A220" s="301"/>
      <c r="B220" s="296"/>
      <c r="C220" s="296"/>
      <c r="D220" s="296"/>
      <c r="E220" s="451"/>
      <c r="F220" s="451"/>
      <c r="G220" s="298"/>
      <c r="H220" s="298"/>
      <c r="I220" s="687"/>
      <c r="J220" s="301"/>
      <c r="K220" s="296"/>
      <c r="L220" s="296"/>
      <c r="M220" s="296"/>
      <c r="N220" s="296"/>
      <c r="O220" s="296"/>
      <c r="P220" s="296"/>
      <c r="Q220" s="296"/>
      <c r="R220" s="296"/>
      <c r="S220" s="296"/>
      <c r="T220" s="296"/>
      <c r="U220" s="296"/>
      <c r="V220" s="296"/>
      <c r="W220" s="296"/>
      <c r="X220" s="296"/>
      <c r="Y220" s="296"/>
      <c r="Z220" s="296"/>
      <c r="AA220" s="296"/>
    </row>
    <row r="221" spans="1:27" ht="15.75" customHeight="1" x14ac:dyDescent="0.25">
      <c r="A221" s="301"/>
      <c r="B221" s="296"/>
      <c r="C221" s="296"/>
      <c r="D221" s="296"/>
      <c r="E221" s="451"/>
      <c r="F221" s="451"/>
      <c r="G221" s="298"/>
      <c r="H221" s="298"/>
      <c r="I221" s="687"/>
      <c r="J221" s="301"/>
      <c r="K221" s="296"/>
      <c r="L221" s="296"/>
      <c r="M221" s="296"/>
      <c r="N221" s="296"/>
      <c r="O221" s="296"/>
      <c r="P221" s="296"/>
      <c r="Q221" s="296"/>
      <c r="R221" s="296"/>
      <c r="S221" s="296"/>
      <c r="T221" s="296"/>
      <c r="U221" s="296"/>
      <c r="V221" s="296"/>
      <c r="W221" s="296"/>
      <c r="X221" s="296"/>
      <c r="Y221" s="296"/>
      <c r="Z221" s="296"/>
      <c r="AA221" s="296"/>
    </row>
    <row r="222" spans="1:27" ht="15.75" customHeight="1" x14ac:dyDescent="0.25">
      <c r="A222" s="301"/>
      <c r="B222" s="296"/>
      <c r="C222" s="296"/>
      <c r="D222" s="296"/>
      <c r="E222" s="451"/>
      <c r="F222" s="451"/>
      <c r="G222" s="298"/>
      <c r="H222" s="298"/>
      <c r="I222" s="687"/>
      <c r="J222" s="301"/>
      <c r="K222" s="296"/>
      <c r="L222" s="296"/>
      <c r="M222" s="296"/>
      <c r="N222" s="296"/>
      <c r="O222" s="296"/>
      <c r="P222" s="296"/>
      <c r="Q222" s="296"/>
      <c r="R222" s="296"/>
      <c r="S222" s="296"/>
      <c r="T222" s="296"/>
      <c r="U222" s="296"/>
      <c r="V222" s="296"/>
      <c r="W222" s="296"/>
      <c r="X222" s="296"/>
      <c r="Y222" s="296"/>
      <c r="Z222" s="296"/>
      <c r="AA222" s="296"/>
    </row>
    <row r="223" spans="1:27" ht="15.75" customHeight="1" x14ac:dyDescent="0.25">
      <c r="A223" s="301"/>
      <c r="B223" s="296"/>
      <c r="C223" s="296"/>
      <c r="D223" s="296"/>
      <c r="E223" s="451"/>
      <c r="F223" s="451"/>
      <c r="G223" s="298"/>
      <c r="H223" s="298"/>
      <c r="I223" s="687"/>
      <c r="J223" s="301"/>
      <c r="K223" s="296"/>
      <c r="L223" s="296"/>
      <c r="M223" s="296"/>
      <c r="N223" s="296"/>
      <c r="O223" s="296"/>
      <c r="P223" s="296"/>
      <c r="Q223" s="296"/>
      <c r="R223" s="296"/>
      <c r="S223" s="296"/>
      <c r="T223" s="296"/>
      <c r="U223" s="296"/>
      <c r="V223" s="296"/>
      <c r="W223" s="296"/>
      <c r="X223" s="296"/>
      <c r="Y223" s="296"/>
      <c r="Z223" s="296"/>
      <c r="AA223" s="296"/>
    </row>
    <row r="224" spans="1:27" ht="15.75" customHeight="1" x14ac:dyDescent="0.25">
      <c r="A224" s="301"/>
      <c r="B224" s="296"/>
      <c r="C224" s="296"/>
      <c r="D224" s="296"/>
      <c r="E224" s="451"/>
      <c r="F224" s="451"/>
      <c r="G224" s="298"/>
      <c r="H224" s="298"/>
      <c r="I224" s="687"/>
      <c r="J224" s="301"/>
      <c r="K224" s="296"/>
      <c r="L224" s="296"/>
      <c r="M224" s="296"/>
      <c r="N224" s="296"/>
      <c r="O224" s="296"/>
      <c r="P224" s="296"/>
      <c r="Q224" s="296"/>
      <c r="R224" s="296"/>
      <c r="S224" s="296"/>
      <c r="T224" s="296"/>
      <c r="U224" s="296"/>
      <c r="V224" s="296"/>
      <c r="W224" s="296"/>
      <c r="X224" s="296"/>
      <c r="Y224" s="296"/>
      <c r="Z224" s="296"/>
      <c r="AA224" s="296"/>
    </row>
    <row r="225" spans="1:27" ht="15.75" customHeight="1" x14ac:dyDescent="0.25">
      <c r="A225" s="301"/>
      <c r="B225" s="296"/>
      <c r="C225" s="296"/>
      <c r="D225" s="296"/>
      <c r="E225" s="451"/>
      <c r="F225" s="451"/>
      <c r="G225" s="298"/>
      <c r="H225" s="298"/>
      <c r="I225" s="687"/>
      <c r="J225" s="301"/>
      <c r="K225" s="296"/>
      <c r="L225" s="296"/>
      <c r="M225" s="296"/>
      <c r="N225" s="296"/>
      <c r="O225" s="296"/>
      <c r="P225" s="296"/>
      <c r="Q225" s="296"/>
      <c r="R225" s="296"/>
      <c r="S225" s="296"/>
      <c r="T225" s="296"/>
      <c r="U225" s="296"/>
      <c r="V225" s="296"/>
      <c r="W225" s="296"/>
      <c r="X225" s="296"/>
      <c r="Y225" s="296"/>
      <c r="Z225" s="296"/>
      <c r="AA225" s="296"/>
    </row>
    <row r="226" spans="1:27" ht="15.75" customHeight="1" x14ac:dyDescent="0.25">
      <c r="A226" s="301"/>
      <c r="B226" s="296"/>
      <c r="C226" s="296"/>
      <c r="D226" s="296"/>
      <c r="E226" s="451"/>
      <c r="F226" s="451"/>
      <c r="G226" s="298"/>
      <c r="H226" s="298"/>
      <c r="I226" s="687"/>
      <c r="J226" s="301"/>
      <c r="K226" s="296"/>
      <c r="L226" s="296"/>
      <c r="M226" s="296"/>
      <c r="N226" s="296"/>
      <c r="O226" s="296"/>
      <c r="P226" s="296"/>
      <c r="Q226" s="296"/>
      <c r="R226" s="296"/>
      <c r="S226" s="296"/>
      <c r="T226" s="296"/>
      <c r="U226" s="296"/>
      <c r="V226" s="296"/>
      <c r="W226" s="296"/>
      <c r="X226" s="296"/>
      <c r="Y226" s="296"/>
      <c r="Z226" s="296"/>
      <c r="AA226" s="296"/>
    </row>
    <row r="227" spans="1:27" ht="15.75" customHeight="1" x14ac:dyDescent="0.25">
      <c r="A227" s="301"/>
      <c r="B227" s="296"/>
      <c r="C227" s="296"/>
      <c r="D227" s="296"/>
      <c r="E227" s="451"/>
      <c r="F227" s="451"/>
      <c r="G227" s="298"/>
      <c r="H227" s="298"/>
      <c r="I227" s="687"/>
      <c r="J227" s="301"/>
      <c r="K227" s="296"/>
      <c r="L227" s="296"/>
      <c r="M227" s="296"/>
      <c r="N227" s="296"/>
      <c r="O227" s="296"/>
      <c r="P227" s="296"/>
      <c r="Q227" s="296"/>
      <c r="R227" s="296"/>
      <c r="S227" s="296"/>
      <c r="T227" s="296"/>
      <c r="U227" s="296"/>
      <c r="V227" s="296"/>
      <c r="W227" s="296"/>
      <c r="X227" s="296"/>
      <c r="Y227" s="296"/>
      <c r="Z227" s="296"/>
      <c r="AA227" s="296"/>
    </row>
    <row r="228" spans="1:27" ht="15.75" customHeight="1" x14ac:dyDescent="0.25">
      <c r="A228" s="301"/>
      <c r="B228" s="296"/>
      <c r="C228" s="296"/>
      <c r="D228" s="296"/>
      <c r="E228" s="451"/>
      <c r="F228" s="451"/>
      <c r="G228" s="298"/>
      <c r="H228" s="298"/>
      <c r="I228" s="687"/>
      <c r="J228" s="301"/>
      <c r="K228" s="296"/>
      <c r="L228" s="296"/>
      <c r="M228" s="296"/>
      <c r="N228" s="296"/>
      <c r="O228" s="296"/>
      <c r="P228" s="296"/>
      <c r="Q228" s="296"/>
      <c r="R228" s="296"/>
      <c r="S228" s="296"/>
      <c r="T228" s="296"/>
      <c r="U228" s="296"/>
      <c r="V228" s="296"/>
      <c r="W228" s="296"/>
      <c r="X228" s="296"/>
      <c r="Y228" s="296"/>
      <c r="Z228" s="296"/>
      <c r="AA228" s="296"/>
    </row>
    <row r="229" spans="1:27" ht="15.75" customHeight="1" x14ac:dyDescent="0.25">
      <c r="A229" s="301"/>
      <c r="B229" s="296"/>
      <c r="C229" s="296"/>
      <c r="D229" s="296"/>
      <c r="E229" s="451"/>
      <c r="F229" s="451"/>
      <c r="G229" s="298"/>
      <c r="H229" s="298"/>
      <c r="I229" s="687"/>
      <c r="J229" s="301"/>
      <c r="K229" s="296"/>
      <c r="L229" s="296"/>
      <c r="M229" s="296"/>
      <c r="N229" s="296"/>
      <c r="O229" s="296"/>
      <c r="P229" s="296"/>
      <c r="Q229" s="296"/>
      <c r="R229" s="296"/>
      <c r="S229" s="296"/>
      <c r="T229" s="296"/>
      <c r="U229" s="296"/>
      <c r="V229" s="296"/>
      <c r="W229" s="296"/>
      <c r="X229" s="296"/>
      <c r="Y229" s="296"/>
      <c r="Z229" s="296"/>
      <c r="AA229" s="296"/>
    </row>
    <row r="230" spans="1:27" ht="15.75" customHeight="1" x14ac:dyDescent="0.25">
      <c r="A230" s="301"/>
      <c r="B230" s="296"/>
      <c r="C230" s="296"/>
      <c r="D230" s="296"/>
      <c r="E230" s="451"/>
      <c r="F230" s="451"/>
      <c r="G230" s="298"/>
      <c r="H230" s="298"/>
      <c r="I230" s="687"/>
      <c r="J230" s="301"/>
      <c r="K230" s="296"/>
      <c r="L230" s="296"/>
      <c r="M230" s="296"/>
      <c r="N230" s="296"/>
      <c r="O230" s="296"/>
      <c r="P230" s="296"/>
      <c r="Q230" s="296"/>
      <c r="R230" s="296"/>
      <c r="S230" s="296"/>
      <c r="T230" s="296"/>
      <c r="U230" s="296"/>
      <c r="V230" s="296"/>
      <c r="W230" s="296"/>
      <c r="X230" s="296"/>
      <c r="Y230" s="296"/>
      <c r="Z230" s="296"/>
      <c r="AA230" s="296"/>
    </row>
    <row r="231" spans="1:27" ht="15.75" customHeight="1" x14ac:dyDescent="0.25">
      <c r="A231" s="301"/>
      <c r="B231" s="296"/>
      <c r="C231" s="296"/>
      <c r="D231" s="296"/>
      <c r="E231" s="451"/>
      <c r="F231" s="451"/>
      <c r="G231" s="298"/>
      <c r="H231" s="298"/>
      <c r="I231" s="687"/>
      <c r="J231" s="301"/>
      <c r="K231" s="296"/>
      <c r="L231" s="296"/>
      <c r="M231" s="296"/>
      <c r="N231" s="296"/>
      <c r="O231" s="296"/>
      <c r="P231" s="296"/>
      <c r="Q231" s="296"/>
      <c r="R231" s="296"/>
      <c r="S231" s="296"/>
      <c r="T231" s="296"/>
      <c r="U231" s="296"/>
      <c r="V231" s="296"/>
      <c r="W231" s="296"/>
      <c r="X231" s="296"/>
      <c r="Y231" s="296"/>
      <c r="Z231" s="296"/>
      <c r="AA231" s="296"/>
    </row>
    <row r="232" spans="1:27" ht="15.75" customHeight="1" x14ac:dyDescent="0.25">
      <c r="A232" s="301"/>
      <c r="B232" s="296"/>
      <c r="C232" s="296"/>
      <c r="D232" s="296"/>
      <c r="E232" s="451"/>
      <c r="F232" s="451"/>
      <c r="G232" s="298"/>
      <c r="H232" s="298"/>
      <c r="I232" s="687"/>
      <c r="J232" s="301"/>
      <c r="K232" s="296"/>
      <c r="L232" s="296"/>
      <c r="M232" s="296"/>
      <c r="N232" s="296"/>
      <c r="O232" s="296"/>
      <c r="P232" s="296"/>
      <c r="Q232" s="296"/>
      <c r="R232" s="296"/>
      <c r="S232" s="296"/>
      <c r="T232" s="296"/>
      <c r="U232" s="296"/>
      <c r="V232" s="296"/>
      <c r="W232" s="296"/>
      <c r="X232" s="296"/>
      <c r="Y232" s="296"/>
      <c r="Z232" s="296"/>
      <c r="AA232" s="296"/>
    </row>
    <row r="233" spans="1:27" ht="15.75" customHeight="1" x14ac:dyDescent="0.25">
      <c r="A233" s="301"/>
      <c r="B233" s="296"/>
      <c r="C233" s="296"/>
      <c r="D233" s="296"/>
      <c r="E233" s="451"/>
      <c r="F233" s="451"/>
      <c r="G233" s="298"/>
      <c r="H233" s="298"/>
      <c r="I233" s="687"/>
      <c r="J233" s="301"/>
      <c r="K233" s="296"/>
      <c r="L233" s="296"/>
      <c r="M233" s="296"/>
      <c r="N233" s="296"/>
      <c r="O233" s="296"/>
      <c r="P233" s="296"/>
      <c r="Q233" s="296"/>
      <c r="R233" s="296"/>
      <c r="S233" s="296"/>
      <c r="T233" s="296"/>
      <c r="U233" s="296"/>
      <c r="V233" s="296"/>
      <c r="W233" s="296"/>
      <c r="X233" s="296"/>
      <c r="Y233" s="296"/>
      <c r="Z233" s="296"/>
      <c r="AA233" s="296"/>
    </row>
    <row r="234" spans="1:27" ht="15.75" customHeight="1" x14ac:dyDescent="0.25">
      <c r="A234" s="301"/>
      <c r="B234" s="296"/>
      <c r="C234" s="296"/>
      <c r="D234" s="296"/>
      <c r="E234" s="451"/>
      <c r="F234" s="451"/>
      <c r="G234" s="298"/>
      <c r="H234" s="298"/>
      <c r="I234" s="687"/>
      <c r="J234" s="301"/>
      <c r="K234" s="296"/>
      <c r="L234" s="296"/>
      <c r="M234" s="296"/>
      <c r="N234" s="296"/>
      <c r="O234" s="296"/>
      <c r="P234" s="296"/>
      <c r="Q234" s="296"/>
      <c r="R234" s="296"/>
      <c r="S234" s="296"/>
      <c r="T234" s="296"/>
      <c r="U234" s="296"/>
      <c r="V234" s="296"/>
      <c r="W234" s="296"/>
      <c r="X234" s="296"/>
      <c r="Y234" s="296"/>
      <c r="Z234" s="296"/>
      <c r="AA234" s="296"/>
    </row>
    <row r="235" spans="1:27" ht="15.75" customHeight="1" x14ac:dyDescent="0.25">
      <c r="A235" s="301"/>
      <c r="B235" s="296"/>
      <c r="C235" s="296"/>
      <c r="D235" s="296"/>
      <c r="E235" s="451"/>
      <c r="F235" s="451"/>
      <c r="G235" s="298"/>
      <c r="H235" s="298"/>
      <c r="I235" s="687"/>
      <c r="J235" s="301"/>
      <c r="K235" s="296"/>
      <c r="L235" s="296"/>
      <c r="M235" s="296"/>
      <c r="N235" s="296"/>
      <c r="O235" s="296"/>
      <c r="P235" s="296"/>
      <c r="Q235" s="296"/>
      <c r="R235" s="296"/>
      <c r="S235" s="296"/>
      <c r="T235" s="296"/>
      <c r="U235" s="296"/>
      <c r="V235" s="296"/>
      <c r="W235" s="296"/>
      <c r="X235" s="296"/>
      <c r="Y235" s="296"/>
      <c r="Z235" s="296"/>
      <c r="AA235" s="296"/>
    </row>
    <row r="236" spans="1:27" ht="15.75" customHeight="1" x14ac:dyDescent="0.25">
      <c r="A236" s="301"/>
      <c r="B236" s="296"/>
      <c r="C236" s="296"/>
      <c r="D236" s="296"/>
      <c r="E236" s="451"/>
      <c r="F236" s="451"/>
      <c r="G236" s="298"/>
      <c r="H236" s="298"/>
      <c r="I236" s="687"/>
      <c r="J236" s="301"/>
      <c r="K236" s="296"/>
      <c r="L236" s="296"/>
      <c r="M236" s="296"/>
      <c r="N236" s="296"/>
      <c r="O236" s="296"/>
      <c r="P236" s="296"/>
      <c r="Q236" s="296"/>
      <c r="R236" s="296"/>
      <c r="S236" s="296"/>
      <c r="T236" s="296"/>
      <c r="U236" s="296"/>
      <c r="V236" s="296"/>
      <c r="W236" s="296"/>
      <c r="X236" s="296"/>
      <c r="Y236" s="296"/>
      <c r="Z236" s="296"/>
      <c r="AA236" s="296"/>
    </row>
    <row r="237" spans="1:27" ht="15.75" customHeight="1" x14ac:dyDescent="0.25">
      <c r="A237" s="301"/>
      <c r="B237" s="296"/>
      <c r="C237" s="296"/>
      <c r="D237" s="296"/>
      <c r="E237" s="451"/>
      <c r="F237" s="451"/>
      <c r="G237" s="298"/>
      <c r="H237" s="298"/>
      <c r="I237" s="687"/>
      <c r="J237" s="301"/>
      <c r="K237" s="296"/>
      <c r="L237" s="296"/>
      <c r="M237" s="296"/>
      <c r="N237" s="296"/>
      <c r="O237" s="296"/>
      <c r="P237" s="296"/>
      <c r="Q237" s="296"/>
      <c r="R237" s="296"/>
      <c r="S237" s="296"/>
      <c r="T237" s="296"/>
      <c r="U237" s="296"/>
      <c r="V237" s="296"/>
      <c r="W237" s="296"/>
      <c r="X237" s="296"/>
      <c r="Y237" s="296"/>
      <c r="Z237" s="296"/>
      <c r="AA237" s="296"/>
    </row>
    <row r="238" spans="1:27" ht="15.75" customHeight="1" x14ac:dyDescent="0.25">
      <c r="A238" s="301"/>
      <c r="B238" s="296"/>
      <c r="C238" s="296"/>
      <c r="D238" s="296"/>
      <c r="E238" s="451"/>
      <c r="F238" s="451"/>
      <c r="G238" s="298"/>
      <c r="H238" s="298"/>
      <c r="I238" s="687"/>
      <c r="J238" s="301"/>
      <c r="K238" s="296"/>
      <c r="L238" s="296"/>
      <c r="M238" s="296"/>
      <c r="N238" s="296"/>
      <c r="O238" s="296"/>
      <c r="P238" s="296"/>
      <c r="Q238" s="296"/>
      <c r="R238" s="296"/>
      <c r="S238" s="296"/>
      <c r="T238" s="296"/>
      <c r="U238" s="296"/>
      <c r="V238" s="296"/>
      <c r="W238" s="296"/>
      <c r="X238" s="296"/>
      <c r="Y238" s="296"/>
      <c r="Z238" s="296"/>
      <c r="AA238" s="296"/>
    </row>
    <row r="239" spans="1:27" ht="15.75" customHeight="1" x14ac:dyDescent="0.25">
      <c r="A239" s="301"/>
      <c r="B239" s="296"/>
      <c r="C239" s="296"/>
      <c r="D239" s="296"/>
      <c r="E239" s="451"/>
      <c r="F239" s="451"/>
      <c r="G239" s="298"/>
      <c r="H239" s="298"/>
      <c r="I239" s="687"/>
      <c r="J239" s="301"/>
      <c r="K239" s="296"/>
      <c r="L239" s="296"/>
      <c r="M239" s="296"/>
      <c r="N239" s="296"/>
      <c r="O239" s="296"/>
      <c r="P239" s="296"/>
      <c r="Q239" s="296"/>
      <c r="R239" s="296"/>
      <c r="S239" s="296"/>
      <c r="T239" s="296"/>
      <c r="U239" s="296"/>
      <c r="V239" s="296"/>
      <c r="W239" s="296"/>
      <c r="X239" s="296"/>
      <c r="Y239" s="296"/>
      <c r="Z239" s="296"/>
      <c r="AA239" s="296"/>
    </row>
    <row r="240" spans="1:27" ht="15.75" customHeight="1" x14ac:dyDescent="0.25">
      <c r="A240" s="301"/>
      <c r="B240" s="296"/>
      <c r="C240" s="296"/>
      <c r="D240" s="296"/>
      <c r="E240" s="451"/>
      <c r="F240" s="451"/>
      <c r="G240" s="298"/>
      <c r="H240" s="298"/>
      <c r="I240" s="687"/>
      <c r="J240" s="301"/>
      <c r="K240" s="296"/>
      <c r="L240" s="296"/>
      <c r="M240" s="296"/>
      <c r="N240" s="296"/>
      <c r="O240" s="296"/>
      <c r="P240" s="296"/>
      <c r="Q240" s="296"/>
      <c r="R240" s="296"/>
      <c r="S240" s="296"/>
      <c r="T240" s="296"/>
      <c r="U240" s="296"/>
      <c r="V240" s="296"/>
      <c r="W240" s="296"/>
      <c r="X240" s="296"/>
      <c r="Y240" s="296"/>
      <c r="Z240" s="296"/>
      <c r="AA240" s="296"/>
    </row>
    <row r="241" spans="1:27" ht="15.75" customHeight="1" x14ac:dyDescent="0.25">
      <c r="A241" s="301"/>
      <c r="B241" s="296"/>
      <c r="C241" s="296"/>
      <c r="D241" s="296"/>
      <c r="E241" s="451"/>
      <c r="F241" s="451"/>
      <c r="G241" s="298"/>
      <c r="H241" s="298"/>
      <c r="I241" s="687"/>
      <c r="J241" s="301"/>
      <c r="K241" s="296"/>
      <c r="L241" s="296"/>
      <c r="M241" s="296"/>
      <c r="N241" s="296"/>
      <c r="O241" s="296"/>
      <c r="P241" s="296"/>
      <c r="Q241" s="296"/>
      <c r="R241" s="296"/>
      <c r="S241" s="296"/>
      <c r="T241" s="296"/>
      <c r="U241" s="296"/>
      <c r="V241" s="296"/>
      <c r="W241" s="296"/>
      <c r="X241" s="296"/>
      <c r="Y241" s="296"/>
      <c r="Z241" s="296"/>
      <c r="AA241" s="296"/>
    </row>
    <row r="242" spans="1:27" ht="15.75" customHeight="1" x14ac:dyDescent="0.25">
      <c r="A242" s="301"/>
      <c r="B242" s="296"/>
      <c r="C242" s="296"/>
      <c r="D242" s="296"/>
      <c r="E242" s="451"/>
      <c r="F242" s="451"/>
      <c r="G242" s="298"/>
      <c r="H242" s="298"/>
      <c r="I242" s="687"/>
      <c r="J242" s="301"/>
      <c r="K242" s="296"/>
      <c r="L242" s="296"/>
      <c r="M242" s="296"/>
      <c r="N242" s="296"/>
      <c r="O242" s="296"/>
      <c r="P242" s="296"/>
      <c r="Q242" s="296"/>
      <c r="R242" s="296"/>
      <c r="S242" s="296"/>
      <c r="T242" s="296"/>
      <c r="U242" s="296"/>
      <c r="V242" s="296"/>
      <c r="W242" s="296"/>
      <c r="X242" s="296"/>
      <c r="Y242" s="296"/>
      <c r="Z242" s="296"/>
      <c r="AA242" s="296"/>
    </row>
    <row r="243" spans="1:27" ht="15.75" customHeight="1" x14ac:dyDescent="0.25">
      <c r="A243" s="301"/>
      <c r="B243" s="296"/>
      <c r="C243" s="296"/>
      <c r="D243" s="296"/>
      <c r="E243" s="451"/>
      <c r="F243" s="451"/>
      <c r="G243" s="298"/>
      <c r="H243" s="298"/>
      <c r="I243" s="687"/>
      <c r="J243" s="301"/>
      <c r="K243" s="296"/>
      <c r="L243" s="296"/>
      <c r="M243" s="296"/>
      <c r="N243" s="296"/>
      <c r="O243" s="296"/>
      <c r="P243" s="296"/>
      <c r="Q243" s="296"/>
      <c r="R243" s="296"/>
      <c r="S243" s="296"/>
      <c r="T243" s="296"/>
      <c r="U243" s="296"/>
      <c r="V243" s="296"/>
      <c r="W243" s="296"/>
      <c r="X243" s="296"/>
      <c r="Y243" s="296"/>
      <c r="Z243" s="296"/>
      <c r="AA243" s="296"/>
    </row>
    <row r="244" spans="1:27" ht="15.75" customHeight="1" x14ac:dyDescent="0.25">
      <c r="A244" s="301"/>
      <c r="B244" s="296"/>
      <c r="C244" s="296"/>
      <c r="D244" s="296"/>
      <c r="E244" s="451"/>
      <c r="F244" s="451"/>
      <c r="G244" s="298"/>
      <c r="H244" s="298"/>
      <c r="I244" s="687"/>
      <c r="J244" s="301"/>
      <c r="K244" s="296"/>
      <c r="L244" s="296"/>
      <c r="M244" s="296"/>
      <c r="N244" s="296"/>
      <c r="O244" s="296"/>
      <c r="P244" s="296"/>
      <c r="Q244" s="296"/>
      <c r="R244" s="296"/>
      <c r="S244" s="296"/>
      <c r="T244" s="296"/>
      <c r="U244" s="296"/>
      <c r="V244" s="296"/>
      <c r="W244" s="296"/>
      <c r="X244" s="296"/>
      <c r="Y244" s="296"/>
      <c r="Z244" s="296"/>
      <c r="AA244" s="296"/>
    </row>
    <row r="245" spans="1:27" ht="15.75" customHeight="1" x14ac:dyDescent="0.25">
      <c r="A245" s="301"/>
      <c r="B245" s="296"/>
      <c r="C245" s="296"/>
      <c r="D245" s="296"/>
      <c r="E245" s="451"/>
      <c r="F245" s="451"/>
      <c r="G245" s="298"/>
      <c r="H245" s="298"/>
      <c r="I245" s="687"/>
      <c r="J245" s="301"/>
      <c r="K245" s="296"/>
      <c r="L245" s="296"/>
      <c r="M245" s="296"/>
      <c r="N245" s="296"/>
      <c r="O245" s="296"/>
      <c r="P245" s="296"/>
      <c r="Q245" s="296"/>
      <c r="R245" s="296"/>
      <c r="S245" s="296"/>
      <c r="T245" s="296"/>
      <c r="U245" s="296"/>
      <c r="V245" s="296"/>
      <c r="W245" s="296"/>
      <c r="X245" s="296"/>
      <c r="Y245" s="296"/>
      <c r="Z245" s="296"/>
      <c r="AA245" s="296"/>
    </row>
    <row r="246" spans="1:27" ht="15.75" customHeight="1" x14ac:dyDescent="0.25">
      <c r="A246" s="301"/>
      <c r="B246" s="296"/>
      <c r="C246" s="296"/>
      <c r="D246" s="296"/>
      <c r="E246" s="451"/>
      <c r="F246" s="451"/>
      <c r="G246" s="298"/>
      <c r="H246" s="298"/>
      <c r="I246" s="687"/>
      <c r="J246" s="301"/>
      <c r="K246" s="296"/>
      <c r="L246" s="296"/>
      <c r="M246" s="296"/>
      <c r="N246" s="296"/>
      <c r="O246" s="296"/>
      <c r="P246" s="296"/>
      <c r="Q246" s="296"/>
      <c r="R246" s="296"/>
      <c r="S246" s="296"/>
      <c r="T246" s="296"/>
      <c r="U246" s="296"/>
      <c r="V246" s="296"/>
      <c r="W246" s="296"/>
      <c r="X246" s="296"/>
      <c r="Y246" s="296"/>
      <c r="Z246" s="296"/>
      <c r="AA246" s="296"/>
    </row>
    <row r="247" spans="1:27" ht="15.75" customHeight="1" x14ac:dyDescent="0.25">
      <c r="A247" s="301"/>
      <c r="B247" s="296"/>
      <c r="C247" s="296"/>
      <c r="D247" s="296"/>
      <c r="E247" s="451"/>
      <c r="F247" s="451"/>
      <c r="G247" s="298"/>
      <c r="H247" s="298"/>
      <c r="I247" s="687"/>
      <c r="J247" s="301"/>
      <c r="K247" s="296"/>
      <c r="L247" s="296"/>
      <c r="M247" s="296"/>
      <c r="N247" s="296"/>
      <c r="O247" s="296"/>
      <c r="P247" s="296"/>
      <c r="Q247" s="296"/>
      <c r="R247" s="296"/>
      <c r="S247" s="296"/>
      <c r="T247" s="296"/>
      <c r="U247" s="296"/>
      <c r="V247" s="296"/>
      <c r="W247" s="296"/>
      <c r="X247" s="296"/>
      <c r="Y247" s="296"/>
      <c r="Z247" s="296"/>
      <c r="AA247" s="296"/>
    </row>
    <row r="248" spans="1:27" ht="15.75" customHeight="1" x14ac:dyDescent="0.25">
      <c r="A248" s="301"/>
      <c r="B248" s="296"/>
      <c r="C248" s="296"/>
      <c r="D248" s="296"/>
      <c r="E248" s="451"/>
      <c r="F248" s="451"/>
      <c r="G248" s="298"/>
      <c r="H248" s="298"/>
      <c r="I248" s="687"/>
      <c r="J248" s="301"/>
      <c r="K248" s="296"/>
      <c r="L248" s="296"/>
      <c r="M248" s="296"/>
      <c r="N248" s="296"/>
      <c r="O248" s="296"/>
      <c r="P248" s="296"/>
      <c r="Q248" s="296"/>
      <c r="R248" s="296"/>
      <c r="S248" s="296"/>
      <c r="T248" s="296"/>
      <c r="U248" s="296"/>
      <c r="V248" s="296"/>
      <c r="W248" s="296"/>
      <c r="X248" s="296"/>
      <c r="Y248" s="296"/>
      <c r="Z248" s="296"/>
      <c r="AA248" s="296"/>
    </row>
    <row r="249" spans="1:27" ht="15.75" customHeight="1" x14ac:dyDescent="0.25">
      <c r="A249" s="301"/>
      <c r="B249" s="296"/>
      <c r="C249" s="296"/>
      <c r="D249" s="296"/>
      <c r="E249" s="451"/>
      <c r="F249" s="451"/>
      <c r="G249" s="298"/>
      <c r="H249" s="298"/>
      <c r="I249" s="687"/>
      <c r="J249" s="301"/>
      <c r="K249" s="296"/>
      <c r="L249" s="296"/>
      <c r="M249" s="296"/>
      <c r="N249" s="296"/>
      <c r="O249" s="296"/>
      <c r="P249" s="296"/>
      <c r="Q249" s="296"/>
      <c r="R249" s="296"/>
      <c r="S249" s="296"/>
      <c r="T249" s="296"/>
      <c r="U249" s="296"/>
      <c r="V249" s="296"/>
      <c r="W249" s="296"/>
      <c r="X249" s="296"/>
      <c r="Y249" s="296"/>
      <c r="Z249" s="296"/>
      <c r="AA249" s="296"/>
    </row>
    <row r="250" spans="1:27" ht="15.75" customHeight="1" x14ac:dyDescent="0.25">
      <c r="A250" s="301"/>
      <c r="B250" s="296"/>
      <c r="C250" s="296"/>
      <c r="D250" s="296"/>
      <c r="E250" s="451"/>
      <c r="F250" s="451"/>
      <c r="G250" s="298"/>
      <c r="H250" s="298"/>
      <c r="I250" s="687"/>
      <c r="J250" s="301"/>
      <c r="K250" s="296"/>
      <c r="L250" s="296"/>
      <c r="M250" s="296"/>
      <c r="N250" s="296"/>
      <c r="O250" s="296"/>
      <c r="P250" s="296"/>
      <c r="Q250" s="296"/>
      <c r="R250" s="296"/>
      <c r="S250" s="296"/>
      <c r="T250" s="296"/>
      <c r="U250" s="296"/>
      <c r="V250" s="296"/>
      <c r="W250" s="296"/>
      <c r="X250" s="296"/>
      <c r="Y250" s="296"/>
      <c r="Z250" s="296"/>
      <c r="AA250" s="296"/>
    </row>
    <row r="251" spans="1:27" ht="15.75" customHeight="1" x14ac:dyDescent="0.25">
      <c r="A251" s="301"/>
      <c r="B251" s="296"/>
      <c r="C251" s="296"/>
      <c r="D251" s="296"/>
      <c r="E251" s="451"/>
      <c r="F251" s="451"/>
      <c r="G251" s="298"/>
      <c r="H251" s="298"/>
      <c r="I251" s="687"/>
      <c r="J251" s="301"/>
      <c r="K251" s="296"/>
      <c r="L251" s="296"/>
      <c r="M251" s="296"/>
      <c r="N251" s="296"/>
      <c r="O251" s="296"/>
      <c r="P251" s="296"/>
      <c r="Q251" s="296"/>
      <c r="R251" s="296"/>
      <c r="S251" s="296"/>
      <c r="T251" s="296"/>
      <c r="U251" s="296"/>
      <c r="V251" s="296"/>
      <c r="W251" s="296"/>
      <c r="X251" s="296"/>
      <c r="Y251" s="296"/>
      <c r="Z251" s="296"/>
      <c r="AA251" s="296"/>
    </row>
    <row r="252" spans="1:27" ht="15.75" customHeight="1" x14ac:dyDescent="0.25">
      <c r="A252" s="301"/>
      <c r="B252" s="296"/>
      <c r="C252" s="296"/>
      <c r="D252" s="296"/>
      <c r="E252" s="451"/>
      <c r="F252" s="451"/>
      <c r="G252" s="298"/>
      <c r="H252" s="298"/>
      <c r="I252" s="687"/>
      <c r="J252" s="301"/>
      <c r="K252" s="296"/>
      <c r="L252" s="296"/>
      <c r="M252" s="296"/>
      <c r="N252" s="296"/>
      <c r="O252" s="296"/>
      <c r="P252" s="296"/>
      <c r="Q252" s="296"/>
      <c r="R252" s="296"/>
      <c r="S252" s="296"/>
      <c r="T252" s="296"/>
      <c r="U252" s="296"/>
      <c r="V252" s="296"/>
      <c r="W252" s="296"/>
      <c r="X252" s="296"/>
      <c r="Y252" s="296"/>
      <c r="Z252" s="296"/>
      <c r="AA252" s="296"/>
    </row>
    <row r="253" spans="1:27" ht="15.75" customHeight="1" x14ac:dyDescent="0.25">
      <c r="A253" s="301"/>
      <c r="B253" s="296"/>
      <c r="C253" s="296"/>
      <c r="D253" s="296"/>
      <c r="E253" s="451"/>
      <c r="F253" s="451"/>
      <c r="G253" s="298"/>
      <c r="H253" s="298"/>
      <c r="I253" s="687"/>
      <c r="J253" s="301"/>
      <c r="K253" s="296"/>
      <c r="L253" s="296"/>
      <c r="M253" s="296"/>
      <c r="N253" s="296"/>
      <c r="O253" s="296"/>
      <c r="P253" s="296"/>
      <c r="Q253" s="296"/>
      <c r="R253" s="296"/>
      <c r="S253" s="296"/>
      <c r="T253" s="296"/>
      <c r="U253" s="296"/>
      <c r="V253" s="296"/>
      <c r="W253" s="296"/>
      <c r="X253" s="296"/>
      <c r="Y253" s="296"/>
      <c r="Z253" s="296"/>
      <c r="AA253" s="296"/>
    </row>
    <row r="254" spans="1:27" ht="15.75" customHeight="1" x14ac:dyDescent="0.25">
      <c r="A254" s="301"/>
      <c r="B254" s="296"/>
      <c r="C254" s="296"/>
      <c r="D254" s="296"/>
      <c r="E254" s="451"/>
      <c r="F254" s="451"/>
      <c r="G254" s="298"/>
      <c r="H254" s="298"/>
      <c r="I254" s="687"/>
      <c r="J254" s="301"/>
      <c r="K254" s="296"/>
      <c r="L254" s="296"/>
      <c r="M254" s="296"/>
      <c r="N254" s="296"/>
      <c r="O254" s="296"/>
      <c r="P254" s="296"/>
      <c r="Q254" s="296"/>
      <c r="R254" s="296"/>
      <c r="S254" s="296"/>
      <c r="T254" s="296"/>
      <c r="U254" s="296"/>
      <c r="V254" s="296"/>
      <c r="W254" s="296"/>
      <c r="X254" s="296"/>
      <c r="Y254" s="296"/>
      <c r="Z254" s="296"/>
      <c r="AA254" s="296"/>
    </row>
    <row r="255" spans="1:27" ht="15.75" customHeight="1" x14ac:dyDescent="0.25">
      <c r="A255" s="301"/>
      <c r="B255" s="296"/>
      <c r="C255" s="296"/>
      <c r="D255" s="296"/>
      <c r="E255" s="451"/>
      <c r="F255" s="451"/>
      <c r="G255" s="298"/>
      <c r="H255" s="298"/>
      <c r="I255" s="687"/>
      <c r="J255" s="301"/>
      <c r="K255" s="296"/>
      <c r="L255" s="296"/>
      <c r="M255" s="296"/>
      <c r="N255" s="296"/>
      <c r="O255" s="296"/>
      <c r="P255" s="296"/>
      <c r="Q255" s="296"/>
      <c r="R255" s="296"/>
      <c r="S255" s="296"/>
      <c r="T255" s="296"/>
      <c r="U255" s="296"/>
      <c r="V255" s="296"/>
      <c r="W255" s="296"/>
      <c r="X255" s="296"/>
      <c r="Y255" s="296"/>
      <c r="Z255" s="296"/>
      <c r="AA255" s="296"/>
    </row>
    <row r="256" spans="1:27" ht="15.75" customHeight="1" x14ac:dyDescent="0.25">
      <c r="A256" s="301"/>
      <c r="B256" s="296"/>
      <c r="C256" s="296"/>
      <c r="D256" s="296"/>
      <c r="E256" s="451"/>
      <c r="F256" s="451"/>
      <c r="G256" s="298"/>
      <c r="H256" s="298"/>
      <c r="I256" s="687"/>
      <c r="J256" s="301"/>
      <c r="K256" s="296"/>
      <c r="L256" s="296"/>
      <c r="M256" s="296"/>
      <c r="N256" s="296"/>
      <c r="O256" s="296"/>
      <c r="P256" s="296"/>
      <c r="Q256" s="296"/>
      <c r="R256" s="296"/>
      <c r="S256" s="296"/>
      <c r="T256" s="296"/>
      <c r="U256" s="296"/>
      <c r="V256" s="296"/>
      <c r="W256" s="296"/>
      <c r="X256" s="296"/>
      <c r="Y256" s="296"/>
      <c r="Z256" s="296"/>
      <c r="AA256" s="296"/>
    </row>
    <row r="257" spans="1:27" ht="15.75" customHeight="1" x14ac:dyDescent="0.25">
      <c r="A257" s="301"/>
      <c r="B257" s="296"/>
      <c r="C257" s="296"/>
      <c r="D257" s="296"/>
      <c r="E257" s="451"/>
      <c r="F257" s="451"/>
      <c r="G257" s="298"/>
      <c r="H257" s="298"/>
      <c r="I257" s="687"/>
      <c r="J257" s="301"/>
      <c r="K257" s="296"/>
      <c r="L257" s="296"/>
      <c r="M257" s="296"/>
      <c r="N257" s="296"/>
      <c r="O257" s="296"/>
      <c r="P257" s="296"/>
      <c r="Q257" s="296"/>
      <c r="R257" s="296"/>
      <c r="S257" s="296"/>
      <c r="T257" s="296"/>
      <c r="U257" s="296"/>
      <c r="V257" s="296"/>
      <c r="W257" s="296"/>
      <c r="X257" s="296"/>
      <c r="Y257" s="296"/>
      <c r="Z257" s="296"/>
      <c r="AA257" s="296"/>
    </row>
    <row r="258" spans="1:27" ht="15.75" customHeight="1" x14ac:dyDescent="0.25">
      <c r="A258" s="301"/>
      <c r="B258" s="296"/>
      <c r="C258" s="296"/>
      <c r="D258" s="296"/>
      <c r="E258" s="451"/>
      <c r="F258" s="451"/>
      <c r="G258" s="298"/>
      <c r="H258" s="298"/>
      <c r="I258" s="687"/>
      <c r="J258" s="301"/>
      <c r="K258" s="296"/>
      <c r="L258" s="296"/>
      <c r="M258" s="296"/>
      <c r="N258" s="296"/>
      <c r="O258" s="296"/>
      <c r="P258" s="296"/>
      <c r="Q258" s="296"/>
      <c r="R258" s="296"/>
      <c r="S258" s="296"/>
      <c r="T258" s="296"/>
      <c r="U258" s="296"/>
      <c r="V258" s="296"/>
      <c r="W258" s="296"/>
      <c r="X258" s="296"/>
      <c r="Y258" s="296"/>
      <c r="Z258" s="296"/>
      <c r="AA258" s="296"/>
    </row>
    <row r="259" spans="1:27" ht="15.75" customHeight="1" x14ac:dyDescent="0.25">
      <c r="A259" s="301"/>
      <c r="B259" s="296"/>
      <c r="C259" s="296"/>
      <c r="D259" s="296"/>
      <c r="E259" s="451"/>
      <c r="F259" s="451"/>
      <c r="G259" s="298"/>
      <c r="H259" s="298"/>
      <c r="I259" s="687"/>
      <c r="J259" s="301"/>
      <c r="K259" s="296"/>
      <c r="L259" s="296"/>
      <c r="M259" s="296"/>
      <c r="N259" s="296"/>
      <c r="O259" s="296"/>
      <c r="P259" s="296"/>
      <c r="Q259" s="296"/>
      <c r="R259" s="296"/>
      <c r="S259" s="296"/>
      <c r="T259" s="296"/>
      <c r="U259" s="296"/>
      <c r="V259" s="296"/>
      <c r="W259" s="296"/>
      <c r="X259" s="296"/>
      <c r="Y259" s="296"/>
      <c r="Z259" s="296"/>
      <c r="AA259" s="296"/>
    </row>
    <row r="260" spans="1:27" ht="15.75" customHeight="1" x14ac:dyDescent="0.25">
      <c r="A260" s="301"/>
      <c r="B260" s="296"/>
      <c r="C260" s="296"/>
      <c r="D260" s="296"/>
      <c r="E260" s="451"/>
      <c r="F260" s="451"/>
      <c r="G260" s="298"/>
      <c r="H260" s="298"/>
      <c r="I260" s="687"/>
      <c r="J260" s="301"/>
      <c r="K260" s="296"/>
      <c r="L260" s="296"/>
      <c r="M260" s="296"/>
      <c r="N260" s="296"/>
      <c r="O260" s="296"/>
      <c r="P260" s="296"/>
      <c r="Q260" s="296"/>
      <c r="R260" s="296"/>
      <c r="S260" s="296"/>
      <c r="T260" s="296"/>
      <c r="U260" s="296"/>
      <c r="V260" s="296"/>
      <c r="W260" s="296"/>
      <c r="X260" s="296"/>
      <c r="Y260" s="296"/>
      <c r="Z260" s="296"/>
      <c r="AA260" s="296"/>
    </row>
    <row r="261" spans="1:27" ht="15.75" customHeight="1" x14ac:dyDescent="0.25">
      <c r="A261" s="301"/>
      <c r="B261" s="296"/>
      <c r="C261" s="296"/>
      <c r="D261" s="296"/>
      <c r="E261" s="451"/>
      <c r="F261" s="451"/>
      <c r="G261" s="298"/>
      <c r="H261" s="298"/>
      <c r="I261" s="687"/>
      <c r="J261" s="301"/>
      <c r="K261" s="296"/>
      <c r="L261" s="296"/>
      <c r="M261" s="296"/>
      <c r="N261" s="296"/>
      <c r="O261" s="296"/>
      <c r="P261" s="296"/>
      <c r="Q261" s="296"/>
      <c r="R261" s="296"/>
      <c r="S261" s="296"/>
      <c r="T261" s="296"/>
      <c r="U261" s="296"/>
      <c r="V261" s="296"/>
      <c r="W261" s="296"/>
      <c r="X261" s="296"/>
      <c r="Y261" s="296"/>
      <c r="Z261" s="296"/>
      <c r="AA261" s="296"/>
    </row>
    <row r="262" spans="1:27" ht="15.75" customHeight="1" x14ac:dyDescent="0.25">
      <c r="A262" s="301"/>
      <c r="B262" s="296"/>
      <c r="C262" s="296"/>
      <c r="D262" s="296"/>
      <c r="E262" s="451"/>
      <c r="F262" s="451"/>
      <c r="G262" s="298"/>
      <c r="H262" s="298"/>
      <c r="I262" s="687"/>
      <c r="J262" s="301"/>
      <c r="K262" s="296"/>
      <c r="L262" s="296"/>
      <c r="M262" s="296"/>
      <c r="N262" s="296"/>
      <c r="O262" s="296"/>
      <c r="P262" s="296"/>
      <c r="Q262" s="296"/>
      <c r="R262" s="296"/>
      <c r="S262" s="296"/>
      <c r="T262" s="296"/>
      <c r="U262" s="296"/>
      <c r="V262" s="296"/>
      <c r="W262" s="296"/>
      <c r="X262" s="296"/>
      <c r="Y262" s="296"/>
      <c r="Z262" s="296"/>
      <c r="AA262" s="296"/>
    </row>
    <row r="263" spans="1:27" ht="15.75" customHeight="1" x14ac:dyDescent="0.25">
      <c r="A263" s="301"/>
      <c r="B263" s="296"/>
      <c r="C263" s="296"/>
      <c r="D263" s="296"/>
      <c r="E263" s="451"/>
      <c r="F263" s="451"/>
      <c r="G263" s="298"/>
      <c r="H263" s="298"/>
      <c r="I263" s="687"/>
      <c r="J263" s="301"/>
      <c r="K263" s="296"/>
      <c r="L263" s="296"/>
      <c r="M263" s="296"/>
      <c r="N263" s="296"/>
      <c r="O263" s="296"/>
      <c r="P263" s="296"/>
      <c r="Q263" s="296"/>
      <c r="R263" s="296"/>
      <c r="S263" s="296"/>
      <c r="T263" s="296"/>
      <c r="U263" s="296"/>
      <c r="V263" s="296"/>
      <c r="W263" s="296"/>
      <c r="X263" s="296"/>
      <c r="Y263" s="296"/>
      <c r="Z263" s="296"/>
      <c r="AA263" s="296"/>
    </row>
    <row r="264" spans="1:27" ht="15.75" customHeight="1" x14ac:dyDescent="0.25">
      <c r="A264" s="301"/>
      <c r="B264" s="296"/>
      <c r="C264" s="296"/>
      <c r="D264" s="296"/>
      <c r="E264" s="451"/>
      <c r="F264" s="451"/>
      <c r="G264" s="298"/>
      <c r="H264" s="298"/>
      <c r="I264" s="687"/>
      <c r="J264" s="301"/>
      <c r="K264" s="296"/>
      <c r="L264" s="296"/>
      <c r="M264" s="296"/>
      <c r="N264" s="296"/>
      <c r="O264" s="296"/>
      <c r="P264" s="296"/>
      <c r="Q264" s="296"/>
      <c r="R264" s="296"/>
      <c r="S264" s="296"/>
      <c r="T264" s="296"/>
      <c r="U264" s="296"/>
      <c r="V264" s="296"/>
      <c r="W264" s="296"/>
      <c r="X264" s="296"/>
      <c r="Y264" s="296"/>
      <c r="Z264" s="296"/>
      <c r="AA264" s="296"/>
    </row>
    <row r="265" spans="1:27" ht="15.75" customHeight="1" x14ac:dyDescent="0.25">
      <c r="A265" s="301"/>
      <c r="B265" s="296"/>
      <c r="C265" s="296"/>
      <c r="D265" s="296"/>
      <c r="E265" s="451"/>
      <c r="F265" s="451"/>
      <c r="G265" s="298"/>
      <c r="H265" s="298"/>
      <c r="I265" s="687"/>
      <c r="J265" s="301"/>
      <c r="K265" s="296"/>
      <c r="L265" s="296"/>
      <c r="M265" s="296"/>
      <c r="N265" s="296"/>
      <c r="O265" s="296"/>
      <c r="P265" s="296"/>
      <c r="Q265" s="296"/>
      <c r="R265" s="296"/>
      <c r="S265" s="296"/>
      <c r="T265" s="296"/>
      <c r="U265" s="296"/>
      <c r="V265" s="296"/>
      <c r="W265" s="296"/>
      <c r="X265" s="296"/>
      <c r="Y265" s="296"/>
      <c r="Z265" s="296"/>
      <c r="AA265" s="296"/>
    </row>
    <row r="266" spans="1:27" ht="15.75" customHeight="1" x14ac:dyDescent="0.25">
      <c r="A266" s="301"/>
      <c r="B266" s="296"/>
      <c r="C266" s="296"/>
      <c r="D266" s="296"/>
      <c r="E266" s="451"/>
      <c r="F266" s="451"/>
      <c r="G266" s="298"/>
      <c r="H266" s="298"/>
      <c r="I266" s="687"/>
      <c r="J266" s="301"/>
      <c r="K266" s="296"/>
      <c r="L266" s="296"/>
      <c r="M266" s="296"/>
      <c r="N266" s="296"/>
      <c r="O266" s="296"/>
      <c r="P266" s="296"/>
      <c r="Q266" s="296"/>
      <c r="R266" s="296"/>
      <c r="S266" s="296"/>
      <c r="T266" s="296"/>
      <c r="U266" s="296"/>
      <c r="V266" s="296"/>
      <c r="W266" s="296"/>
      <c r="X266" s="296"/>
      <c r="Y266" s="296"/>
      <c r="Z266" s="296"/>
      <c r="AA266" s="296"/>
    </row>
    <row r="267" spans="1:27" ht="15.75" customHeight="1" x14ac:dyDescent="0.25">
      <c r="A267" s="301"/>
      <c r="B267" s="296"/>
      <c r="C267" s="296"/>
      <c r="D267" s="296"/>
      <c r="E267" s="451"/>
      <c r="F267" s="451"/>
      <c r="G267" s="298"/>
      <c r="H267" s="298"/>
      <c r="I267" s="687"/>
      <c r="J267" s="301"/>
      <c r="K267" s="296"/>
      <c r="L267" s="296"/>
      <c r="M267" s="296"/>
      <c r="N267" s="296"/>
      <c r="O267" s="296"/>
      <c r="P267" s="296"/>
      <c r="Q267" s="296"/>
      <c r="R267" s="296"/>
      <c r="S267" s="296"/>
      <c r="T267" s="296"/>
      <c r="U267" s="296"/>
      <c r="V267" s="296"/>
      <c r="W267" s="296"/>
      <c r="X267" s="296"/>
      <c r="Y267" s="296"/>
      <c r="Z267" s="296"/>
      <c r="AA267" s="296"/>
    </row>
    <row r="268" spans="1:27" ht="15.75" customHeight="1" x14ac:dyDescent="0.25">
      <c r="A268" s="301"/>
      <c r="B268" s="296"/>
      <c r="C268" s="296"/>
      <c r="D268" s="296"/>
      <c r="E268" s="451"/>
      <c r="F268" s="451"/>
      <c r="G268" s="298"/>
      <c r="H268" s="298"/>
      <c r="I268" s="687"/>
      <c r="J268" s="301"/>
      <c r="K268" s="296"/>
      <c r="L268" s="296"/>
      <c r="M268" s="296"/>
      <c r="N268" s="296"/>
      <c r="O268" s="296"/>
      <c r="P268" s="296"/>
      <c r="Q268" s="296"/>
      <c r="R268" s="296"/>
      <c r="S268" s="296"/>
      <c r="T268" s="296"/>
      <c r="U268" s="296"/>
      <c r="V268" s="296"/>
      <c r="W268" s="296"/>
      <c r="X268" s="296"/>
      <c r="Y268" s="296"/>
      <c r="Z268" s="296"/>
      <c r="AA268" s="296"/>
    </row>
    <row r="269" spans="1:27" ht="15.75" customHeight="1" x14ac:dyDescent="0.25">
      <c r="A269" s="301"/>
      <c r="B269" s="296"/>
      <c r="C269" s="296"/>
      <c r="D269" s="296"/>
      <c r="E269" s="451"/>
      <c r="F269" s="451"/>
      <c r="G269" s="298"/>
      <c r="H269" s="298"/>
      <c r="I269" s="687"/>
      <c r="J269" s="301"/>
      <c r="K269" s="296"/>
      <c r="L269" s="296"/>
      <c r="M269" s="296"/>
      <c r="N269" s="296"/>
      <c r="O269" s="296"/>
      <c r="P269" s="296"/>
      <c r="Q269" s="296"/>
      <c r="R269" s="296"/>
      <c r="S269" s="296"/>
      <c r="T269" s="296"/>
      <c r="U269" s="296"/>
      <c r="V269" s="296"/>
      <c r="W269" s="296"/>
      <c r="X269" s="296"/>
      <c r="Y269" s="296"/>
      <c r="Z269" s="296"/>
      <c r="AA269" s="296"/>
    </row>
    <row r="270" spans="1:27" ht="15.75" customHeight="1" x14ac:dyDescent="0.25">
      <c r="A270" s="301"/>
      <c r="B270" s="296"/>
      <c r="C270" s="296"/>
      <c r="D270" s="296"/>
      <c r="E270" s="451"/>
      <c r="F270" s="451"/>
      <c r="G270" s="298"/>
      <c r="H270" s="298"/>
      <c r="I270" s="687"/>
      <c r="J270" s="301"/>
      <c r="K270" s="296"/>
      <c r="L270" s="296"/>
      <c r="M270" s="296"/>
      <c r="N270" s="296"/>
      <c r="O270" s="296"/>
      <c r="P270" s="296"/>
      <c r="Q270" s="296"/>
      <c r="R270" s="296"/>
      <c r="S270" s="296"/>
      <c r="T270" s="296"/>
      <c r="U270" s="296"/>
      <c r="V270" s="296"/>
      <c r="W270" s="296"/>
      <c r="X270" s="296"/>
      <c r="Y270" s="296"/>
      <c r="Z270" s="296"/>
      <c r="AA270" s="296"/>
    </row>
    <row r="271" spans="1:27" ht="15.75" customHeight="1" x14ac:dyDescent="0.25">
      <c r="A271" s="301"/>
      <c r="B271" s="296"/>
      <c r="C271" s="296"/>
      <c r="D271" s="296"/>
      <c r="E271" s="451"/>
      <c r="F271" s="451"/>
      <c r="G271" s="298"/>
      <c r="H271" s="298"/>
      <c r="I271" s="687"/>
      <c r="J271" s="301"/>
      <c r="K271" s="296"/>
      <c r="L271" s="296"/>
      <c r="M271" s="296"/>
      <c r="N271" s="296"/>
      <c r="O271" s="296"/>
      <c r="P271" s="296"/>
      <c r="Q271" s="296"/>
      <c r="R271" s="296"/>
      <c r="S271" s="296"/>
      <c r="T271" s="296"/>
      <c r="U271" s="296"/>
      <c r="V271" s="296"/>
      <c r="W271" s="296"/>
      <c r="X271" s="296"/>
      <c r="Y271" s="296"/>
      <c r="Z271" s="296"/>
      <c r="AA271" s="296"/>
    </row>
    <row r="272" spans="1:27" ht="15.75" customHeight="1" x14ac:dyDescent="0.25">
      <c r="A272" s="301"/>
      <c r="B272" s="296"/>
      <c r="C272" s="296"/>
      <c r="D272" s="296"/>
      <c r="E272" s="451"/>
      <c r="F272" s="451"/>
      <c r="G272" s="298"/>
      <c r="H272" s="298"/>
      <c r="I272" s="687"/>
      <c r="J272" s="301"/>
      <c r="K272" s="296"/>
      <c r="L272" s="296"/>
      <c r="M272" s="296"/>
      <c r="N272" s="296"/>
      <c r="O272" s="296"/>
      <c r="P272" s="296"/>
      <c r="Q272" s="296"/>
      <c r="R272" s="296"/>
      <c r="S272" s="296"/>
      <c r="T272" s="296"/>
      <c r="U272" s="296"/>
      <c r="V272" s="296"/>
      <c r="W272" s="296"/>
      <c r="X272" s="296"/>
      <c r="Y272" s="296"/>
      <c r="Z272" s="296"/>
      <c r="AA272" s="296"/>
    </row>
    <row r="273" spans="1:27" ht="15.75" customHeight="1" x14ac:dyDescent="0.25">
      <c r="A273" s="301"/>
      <c r="B273" s="296"/>
      <c r="C273" s="296"/>
      <c r="D273" s="296"/>
      <c r="E273" s="451"/>
      <c r="F273" s="451"/>
      <c r="G273" s="298"/>
      <c r="H273" s="298"/>
      <c r="I273" s="687"/>
      <c r="J273" s="301"/>
      <c r="K273" s="296"/>
      <c r="L273" s="296"/>
      <c r="M273" s="296"/>
      <c r="N273" s="296"/>
      <c r="O273" s="296"/>
      <c r="P273" s="296"/>
      <c r="Q273" s="296"/>
      <c r="R273" s="296"/>
      <c r="S273" s="296"/>
      <c r="T273" s="296"/>
      <c r="U273" s="296"/>
      <c r="V273" s="296"/>
      <c r="W273" s="296"/>
      <c r="X273" s="296"/>
      <c r="Y273" s="296"/>
      <c r="Z273" s="296"/>
      <c r="AA273" s="296"/>
    </row>
    <row r="274" spans="1:27" ht="15.75" customHeight="1" x14ac:dyDescent="0.25">
      <c r="A274" s="301"/>
      <c r="B274" s="296"/>
      <c r="C274" s="296"/>
      <c r="D274" s="296"/>
      <c r="E274" s="451"/>
      <c r="F274" s="451"/>
      <c r="G274" s="298"/>
      <c r="H274" s="298"/>
      <c r="I274" s="687"/>
      <c r="J274" s="301"/>
      <c r="K274" s="296"/>
      <c r="L274" s="296"/>
      <c r="M274" s="296"/>
      <c r="N274" s="296"/>
      <c r="O274" s="296"/>
      <c r="P274" s="296"/>
      <c r="Q274" s="296"/>
      <c r="R274" s="296"/>
      <c r="S274" s="296"/>
      <c r="T274" s="296"/>
      <c r="U274" s="296"/>
      <c r="V274" s="296"/>
      <c r="W274" s="296"/>
      <c r="X274" s="296"/>
      <c r="Y274" s="296"/>
      <c r="Z274" s="296"/>
      <c r="AA274" s="296"/>
    </row>
    <row r="275" spans="1:27" ht="15.75" customHeight="1" x14ac:dyDescent="0.25">
      <c r="A275" s="301"/>
      <c r="B275" s="296"/>
      <c r="C275" s="296"/>
      <c r="D275" s="296"/>
      <c r="E275" s="451"/>
      <c r="F275" s="451"/>
      <c r="G275" s="298"/>
      <c r="H275" s="298"/>
      <c r="I275" s="687"/>
      <c r="J275" s="301"/>
      <c r="K275" s="296"/>
      <c r="L275" s="296"/>
      <c r="M275" s="296"/>
      <c r="N275" s="296"/>
      <c r="O275" s="296"/>
      <c r="P275" s="296"/>
      <c r="Q275" s="296"/>
      <c r="R275" s="296"/>
      <c r="S275" s="296"/>
      <c r="T275" s="296"/>
      <c r="U275" s="296"/>
      <c r="V275" s="296"/>
      <c r="W275" s="296"/>
      <c r="X275" s="296"/>
      <c r="Y275" s="296"/>
      <c r="Z275" s="296"/>
      <c r="AA275" s="296"/>
    </row>
    <row r="276" spans="1:27" ht="15.75" customHeight="1" x14ac:dyDescent="0.25">
      <c r="A276" s="301"/>
      <c r="B276" s="296"/>
      <c r="C276" s="296"/>
      <c r="D276" s="296"/>
      <c r="E276" s="451"/>
      <c r="F276" s="451"/>
      <c r="G276" s="298"/>
      <c r="H276" s="298"/>
      <c r="I276" s="687"/>
      <c r="J276" s="301"/>
      <c r="K276" s="296"/>
      <c r="L276" s="296"/>
      <c r="M276" s="296"/>
      <c r="N276" s="296"/>
      <c r="O276" s="296"/>
      <c r="P276" s="296"/>
      <c r="Q276" s="296"/>
      <c r="R276" s="296"/>
      <c r="S276" s="296"/>
      <c r="T276" s="296"/>
      <c r="U276" s="296"/>
      <c r="V276" s="296"/>
      <c r="W276" s="296"/>
      <c r="X276" s="296"/>
      <c r="Y276" s="296"/>
      <c r="Z276" s="296"/>
      <c r="AA276" s="296"/>
    </row>
    <row r="277" spans="1:27" ht="15.75" customHeight="1" x14ac:dyDescent="0.25">
      <c r="A277" s="301"/>
      <c r="B277" s="296"/>
      <c r="C277" s="296"/>
      <c r="D277" s="296"/>
      <c r="E277" s="451"/>
      <c r="F277" s="451"/>
      <c r="G277" s="298"/>
      <c r="H277" s="298"/>
      <c r="I277" s="687"/>
      <c r="J277" s="301"/>
      <c r="K277" s="296"/>
      <c r="L277" s="296"/>
      <c r="M277" s="296"/>
      <c r="N277" s="296"/>
      <c r="O277" s="296"/>
      <c r="P277" s="296"/>
      <c r="Q277" s="296"/>
      <c r="R277" s="296"/>
      <c r="S277" s="296"/>
      <c r="T277" s="296"/>
      <c r="U277" s="296"/>
      <c r="V277" s="296"/>
      <c r="W277" s="296"/>
      <c r="X277" s="296"/>
      <c r="Y277" s="296"/>
      <c r="Z277" s="296"/>
      <c r="AA277" s="296"/>
    </row>
    <row r="278" spans="1:27" ht="15.75" customHeight="1" x14ac:dyDescent="0.25">
      <c r="A278" s="301"/>
      <c r="B278" s="296"/>
      <c r="C278" s="296"/>
      <c r="D278" s="296"/>
      <c r="E278" s="451"/>
      <c r="F278" s="451"/>
      <c r="G278" s="298"/>
      <c r="H278" s="298"/>
      <c r="I278" s="687"/>
      <c r="J278" s="301"/>
      <c r="K278" s="296"/>
      <c r="L278" s="296"/>
      <c r="M278" s="296"/>
      <c r="N278" s="296"/>
      <c r="O278" s="296"/>
      <c r="P278" s="296"/>
      <c r="Q278" s="296"/>
      <c r="R278" s="296"/>
      <c r="S278" s="296"/>
      <c r="T278" s="296"/>
      <c r="U278" s="296"/>
      <c r="V278" s="296"/>
      <c r="W278" s="296"/>
      <c r="X278" s="296"/>
      <c r="Y278" s="296"/>
      <c r="Z278" s="296"/>
      <c r="AA278" s="296"/>
    </row>
    <row r="279" spans="1:27" ht="15.75" customHeight="1" x14ac:dyDescent="0.25">
      <c r="A279" s="301"/>
      <c r="B279" s="296"/>
      <c r="C279" s="296"/>
      <c r="D279" s="296"/>
      <c r="E279" s="451"/>
      <c r="F279" s="451"/>
      <c r="G279" s="298"/>
      <c r="H279" s="298"/>
      <c r="I279" s="687"/>
      <c r="J279" s="301"/>
      <c r="K279" s="296"/>
      <c r="L279" s="296"/>
      <c r="M279" s="296"/>
      <c r="N279" s="296"/>
      <c r="O279" s="296"/>
      <c r="P279" s="296"/>
      <c r="Q279" s="296"/>
      <c r="R279" s="296"/>
      <c r="S279" s="296"/>
      <c r="T279" s="296"/>
      <c r="U279" s="296"/>
      <c r="V279" s="296"/>
      <c r="W279" s="296"/>
      <c r="X279" s="296"/>
      <c r="Y279" s="296"/>
      <c r="Z279" s="296"/>
      <c r="AA279" s="296"/>
    </row>
    <row r="280" spans="1:27" ht="15.75" customHeight="1" x14ac:dyDescent="0.25">
      <c r="A280" s="301"/>
      <c r="B280" s="296"/>
      <c r="C280" s="296"/>
      <c r="D280" s="296"/>
      <c r="E280" s="451"/>
      <c r="F280" s="451"/>
      <c r="G280" s="298"/>
      <c r="H280" s="298"/>
      <c r="I280" s="687"/>
      <c r="J280" s="301"/>
      <c r="K280" s="296"/>
      <c r="L280" s="296"/>
      <c r="M280" s="296"/>
      <c r="N280" s="296"/>
      <c r="O280" s="296"/>
      <c r="P280" s="296"/>
      <c r="Q280" s="296"/>
      <c r="R280" s="296"/>
      <c r="S280" s="296"/>
      <c r="T280" s="296"/>
      <c r="U280" s="296"/>
      <c r="V280" s="296"/>
      <c r="W280" s="296"/>
      <c r="X280" s="296"/>
      <c r="Y280" s="296"/>
      <c r="Z280" s="296"/>
      <c r="AA280" s="296"/>
    </row>
    <row r="281" spans="1:27" ht="15.75" customHeight="1" x14ac:dyDescent="0.25">
      <c r="A281" s="301"/>
      <c r="B281" s="296"/>
      <c r="C281" s="296"/>
      <c r="D281" s="296"/>
      <c r="E281" s="451"/>
      <c r="F281" s="451"/>
      <c r="G281" s="298"/>
      <c r="H281" s="298"/>
      <c r="I281" s="687"/>
      <c r="J281" s="301"/>
      <c r="K281" s="296"/>
      <c r="L281" s="296"/>
      <c r="M281" s="296"/>
      <c r="N281" s="296"/>
      <c r="O281" s="296"/>
      <c r="P281" s="296"/>
      <c r="Q281" s="296"/>
      <c r="R281" s="296"/>
      <c r="S281" s="296"/>
      <c r="T281" s="296"/>
      <c r="U281" s="296"/>
      <c r="V281" s="296"/>
      <c r="W281" s="296"/>
      <c r="X281" s="296"/>
      <c r="Y281" s="296"/>
      <c r="Z281" s="296"/>
      <c r="AA281" s="296"/>
    </row>
    <row r="282" spans="1:27" ht="15.75" customHeight="1" x14ac:dyDescent="0.25">
      <c r="A282" s="301"/>
      <c r="B282" s="296"/>
      <c r="C282" s="296"/>
      <c r="D282" s="296"/>
      <c r="E282" s="451"/>
      <c r="F282" s="451"/>
      <c r="G282" s="298"/>
      <c r="H282" s="298"/>
      <c r="I282" s="687"/>
      <c r="J282" s="301"/>
      <c r="K282" s="296"/>
      <c r="L282" s="296"/>
      <c r="M282" s="296"/>
      <c r="N282" s="296"/>
      <c r="O282" s="296"/>
      <c r="P282" s="296"/>
      <c r="Q282" s="296"/>
      <c r="R282" s="296"/>
      <c r="S282" s="296"/>
      <c r="T282" s="296"/>
      <c r="U282" s="296"/>
      <c r="V282" s="296"/>
      <c r="W282" s="296"/>
      <c r="X282" s="296"/>
      <c r="Y282" s="296"/>
      <c r="Z282" s="296"/>
      <c r="AA282" s="296"/>
    </row>
    <row r="283" spans="1:27" ht="15.75" customHeight="1" x14ac:dyDescent="0.25">
      <c r="A283" s="301"/>
      <c r="B283" s="296"/>
      <c r="C283" s="296"/>
      <c r="D283" s="296"/>
      <c r="E283" s="451"/>
      <c r="F283" s="451"/>
      <c r="G283" s="298"/>
      <c r="H283" s="298"/>
      <c r="I283" s="687"/>
      <c r="J283" s="301"/>
      <c r="K283" s="296"/>
      <c r="L283" s="296"/>
      <c r="M283" s="296"/>
      <c r="N283" s="296"/>
      <c r="O283" s="296"/>
      <c r="P283" s="296"/>
      <c r="Q283" s="296"/>
      <c r="R283" s="296"/>
      <c r="S283" s="296"/>
      <c r="T283" s="296"/>
      <c r="U283" s="296"/>
      <c r="V283" s="296"/>
      <c r="W283" s="296"/>
      <c r="X283" s="296"/>
      <c r="Y283" s="296"/>
      <c r="Z283" s="296"/>
      <c r="AA283" s="296"/>
    </row>
    <row r="284" spans="1:27" ht="15.75" customHeight="1" x14ac:dyDescent="0.25">
      <c r="A284" s="301"/>
      <c r="B284" s="296"/>
      <c r="C284" s="296"/>
      <c r="D284" s="296"/>
      <c r="E284" s="451"/>
      <c r="F284" s="451"/>
      <c r="G284" s="298"/>
      <c r="H284" s="298"/>
      <c r="I284" s="687"/>
      <c r="J284" s="301"/>
      <c r="K284" s="296"/>
      <c r="L284" s="296"/>
      <c r="M284" s="296"/>
      <c r="N284" s="296"/>
      <c r="O284" s="296"/>
      <c r="P284" s="296"/>
      <c r="Q284" s="296"/>
      <c r="R284" s="296"/>
      <c r="S284" s="296"/>
      <c r="T284" s="296"/>
      <c r="U284" s="296"/>
      <c r="V284" s="296"/>
      <c r="W284" s="296"/>
      <c r="X284" s="296"/>
      <c r="Y284" s="296"/>
      <c r="Z284" s="296"/>
      <c r="AA284" s="296"/>
    </row>
    <row r="285" spans="1:27" ht="15.75" customHeight="1" x14ac:dyDescent="0.25">
      <c r="A285" s="301"/>
      <c r="B285" s="296"/>
      <c r="C285" s="296"/>
      <c r="D285" s="296"/>
      <c r="E285" s="451"/>
      <c r="F285" s="451"/>
      <c r="G285" s="298"/>
      <c r="H285" s="298"/>
      <c r="I285" s="687"/>
      <c r="J285" s="301"/>
      <c r="K285" s="296"/>
      <c r="L285" s="296"/>
      <c r="M285" s="296"/>
      <c r="N285" s="296"/>
      <c r="O285" s="296"/>
      <c r="P285" s="296"/>
      <c r="Q285" s="296"/>
      <c r="R285" s="296"/>
      <c r="S285" s="296"/>
      <c r="T285" s="296"/>
      <c r="U285" s="296"/>
      <c r="V285" s="296"/>
      <c r="W285" s="296"/>
      <c r="X285" s="296"/>
      <c r="Y285" s="296"/>
      <c r="Z285" s="296"/>
      <c r="AA285" s="296"/>
    </row>
    <row r="286" spans="1:27" ht="15.75" customHeight="1" x14ac:dyDescent="0.25">
      <c r="A286" s="301"/>
      <c r="B286" s="296"/>
      <c r="C286" s="296"/>
      <c r="D286" s="296"/>
      <c r="E286" s="451"/>
      <c r="F286" s="451"/>
      <c r="G286" s="298"/>
      <c r="H286" s="298"/>
      <c r="I286" s="687"/>
      <c r="J286" s="301"/>
      <c r="K286" s="296"/>
      <c r="L286" s="296"/>
      <c r="M286" s="296"/>
      <c r="N286" s="296"/>
      <c r="O286" s="296"/>
      <c r="P286" s="296"/>
      <c r="Q286" s="296"/>
      <c r="R286" s="296"/>
      <c r="S286" s="296"/>
      <c r="T286" s="296"/>
      <c r="U286" s="296"/>
      <c r="V286" s="296"/>
      <c r="W286" s="296"/>
      <c r="X286" s="296"/>
      <c r="Y286" s="296"/>
      <c r="Z286" s="296"/>
      <c r="AA286" s="296"/>
    </row>
    <row r="287" spans="1:27" ht="15.75" customHeight="1" x14ac:dyDescent="0.25">
      <c r="A287" s="301"/>
      <c r="B287" s="296"/>
      <c r="C287" s="296"/>
      <c r="D287" s="296"/>
      <c r="E287" s="451"/>
      <c r="F287" s="451"/>
      <c r="G287" s="298"/>
      <c r="H287" s="298"/>
      <c r="I287" s="687"/>
      <c r="J287" s="301"/>
      <c r="K287" s="296"/>
      <c r="L287" s="296"/>
      <c r="M287" s="296"/>
      <c r="N287" s="296"/>
      <c r="O287" s="296"/>
      <c r="P287" s="296"/>
      <c r="Q287" s="296"/>
      <c r="R287" s="296"/>
      <c r="S287" s="296"/>
      <c r="T287" s="296"/>
      <c r="U287" s="296"/>
      <c r="V287" s="296"/>
      <c r="W287" s="296"/>
      <c r="X287" s="296"/>
      <c r="Y287" s="296"/>
      <c r="Z287" s="296"/>
      <c r="AA287" s="296"/>
    </row>
    <row r="288" spans="1:27" ht="15.75" customHeight="1" x14ac:dyDescent="0.25">
      <c r="A288" s="296"/>
      <c r="B288" s="296"/>
      <c r="C288" s="296"/>
      <c r="D288" s="296"/>
      <c r="E288" s="296"/>
      <c r="F288" s="296"/>
      <c r="G288" s="298"/>
      <c r="H288" s="298"/>
      <c r="I288" s="754"/>
      <c r="J288" s="296"/>
      <c r="K288" s="296"/>
      <c r="L288" s="296"/>
      <c r="M288" s="296"/>
      <c r="N288" s="296"/>
      <c r="O288" s="296"/>
      <c r="P288" s="296"/>
      <c r="Q288" s="296"/>
      <c r="R288" s="296"/>
      <c r="S288" s="296"/>
      <c r="T288" s="296"/>
      <c r="U288" s="296"/>
      <c r="V288" s="296"/>
      <c r="W288" s="296"/>
      <c r="X288" s="296"/>
      <c r="Y288" s="296"/>
      <c r="Z288" s="296"/>
      <c r="AA288" s="296"/>
    </row>
    <row r="289" spans="1:27" ht="15.75" customHeight="1" x14ac:dyDescent="0.25">
      <c r="A289" s="296"/>
      <c r="B289" s="296"/>
      <c r="C289" s="296"/>
      <c r="D289" s="296"/>
      <c r="E289" s="296"/>
      <c r="F289" s="296"/>
      <c r="G289" s="298"/>
      <c r="H289" s="298"/>
      <c r="I289" s="754"/>
      <c r="J289" s="296"/>
      <c r="K289" s="296"/>
      <c r="L289" s="296"/>
      <c r="M289" s="296"/>
      <c r="N289" s="296"/>
      <c r="O289" s="296"/>
      <c r="P289" s="296"/>
      <c r="Q289" s="296"/>
      <c r="R289" s="296"/>
      <c r="S289" s="296"/>
      <c r="T289" s="296"/>
      <c r="U289" s="296"/>
      <c r="V289" s="296"/>
      <c r="W289" s="296"/>
      <c r="X289" s="296"/>
      <c r="Y289" s="296"/>
      <c r="Z289" s="296"/>
      <c r="AA289" s="296"/>
    </row>
    <row r="290" spans="1:27" ht="15.75" customHeight="1" x14ac:dyDescent="0.25">
      <c r="A290" s="296"/>
      <c r="B290" s="296"/>
      <c r="C290" s="296"/>
      <c r="D290" s="296"/>
      <c r="E290" s="296"/>
      <c r="F290" s="296"/>
      <c r="G290" s="298"/>
      <c r="H290" s="298"/>
      <c r="I290" s="754"/>
      <c r="J290" s="296"/>
      <c r="K290" s="296"/>
      <c r="L290" s="296"/>
      <c r="M290" s="296"/>
      <c r="N290" s="296"/>
      <c r="O290" s="296"/>
      <c r="P290" s="296"/>
      <c r="Q290" s="296"/>
      <c r="R290" s="296"/>
      <c r="S290" s="296"/>
      <c r="T290" s="296"/>
      <c r="U290" s="296"/>
      <c r="V290" s="296"/>
      <c r="W290" s="296"/>
      <c r="X290" s="296"/>
      <c r="Y290" s="296"/>
      <c r="Z290" s="296"/>
      <c r="AA290" s="296"/>
    </row>
    <row r="291" spans="1:27" ht="15.75" customHeight="1" x14ac:dyDescent="0.25">
      <c r="A291" s="296"/>
      <c r="B291" s="296"/>
      <c r="C291" s="296"/>
      <c r="D291" s="296"/>
      <c r="E291" s="296"/>
      <c r="F291" s="296"/>
      <c r="G291" s="298"/>
      <c r="H291" s="298"/>
      <c r="I291" s="754"/>
      <c r="J291" s="296"/>
      <c r="K291" s="296"/>
      <c r="L291" s="296"/>
      <c r="M291" s="296"/>
      <c r="N291" s="296"/>
      <c r="O291" s="296"/>
      <c r="P291" s="296"/>
      <c r="Q291" s="296"/>
      <c r="R291" s="296"/>
      <c r="S291" s="296"/>
      <c r="T291" s="296"/>
      <c r="U291" s="296"/>
      <c r="V291" s="296"/>
      <c r="W291" s="296"/>
      <c r="X291" s="296"/>
      <c r="Y291" s="296"/>
      <c r="Z291" s="296"/>
      <c r="AA291" s="296"/>
    </row>
    <row r="292" spans="1:27" ht="15.75" customHeight="1" x14ac:dyDescent="0.25">
      <c r="A292" s="296"/>
      <c r="B292" s="296"/>
      <c r="C292" s="296"/>
      <c r="D292" s="296"/>
      <c r="E292" s="296"/>
      <c r="F292" s="296"/>
      <c r="G292" s="298"/>
      <c r="H292" s="298"/>
      <c r="I292" s="754"/>
      <c r="J292" s="296"/>
      <c r="K292" s="296"/>
      <c r="L292" s="296"/>
      <c r="M292" s="296"/>
      <c r="N292" s="296"/>
      <c r="O292" s="296"/>
      <c r="P292" s="296"/>
      <c r="Q292" s="296"/>
      <c r="R292" s="296"/>
      <c r="S292" s="296"/>
      <c r="T292" s="296"/>
      <c r="U292" s="296"/>
      <c r="V292" s="296"/>
      <c r="W292" s="296"/>
      <c r="X292" s="296"/>
      <c r="Y292" s="296"/>
      <c r="Z292" s="296"/>
      <c r="AA292" s="296"/>
    </row>
    <row r="293" spans="1:27" ht="15.75" customHeight="1" x14ac:dyDescent="0.25">
      <c r="A293" s="296"/>
      <c r="B293" s="296"/>
      <c r="C293" s="296"/>
      <c r="D293" s="296"/>
      <c r="E293" s="296"/>
      <c r="F293" s="296"/>
      <c r="G293" s="298"/>
      <c r="H293" s="298"/>
      <c r="I293" s="754"/>
      <c r="J293" s="296"/>
      <c r="K293" s="296"/>
      <c r="L293" s="296"/>
      <c r="M293" s="296"/>
      <c r="N293" s="296"/>
      <c r="O293" s="296"/>
      <c r="P293" s="296"/>
      <c r="Q293" s="296"/>
      <c r="R293" s="296"/>
      <c r="S293" s="296"/>
      <c r="T293" s="296"/>
      <c r="U293" s="296"/>
      <c r="V293" s="296"/>
      <c r="W293" s="296"/>
      <c r="X293" s="296"/>
      <c r="Y293" s="296"/>
      <c r="Z293" s="296"/>
      <c r="AA293" s="296"/>
    </row>
    <row r="294" spans="1:27" ht="15.75" customHeight="1" x14ac:dyDescent="0.25">
      <c r="A294" s="296"/>
      <c r="B294" s="296"/>
      <c r="C294" s="296"/>
      <c r="D294" s="296"/>
      <c r="E294" s="296"/>
      <c r="F294" s="296"/>
      <c r="G294" s="298"/>
      <c r="H294" s="298"/>
      <c r="I294" s="754"/>
      <c r="J294" s="296"/>
      <c r="K294" s="296"/>
      <c r="L294" s="296"/>
      <c r="M294" s="296"/>
      <c r="N294" s="296"/>
      <c r="O294" s="296"/>
      <c r="P294" s="296"/>
      <c r="Q294" s="296"/>
      <c r="R294" s="296"/>
      <c r="S294" s="296"/>
      <c r="T294" s="296"/>
      <c r="U294" s="296"/>
      <c r="V294" s="296"/>
      <c r="W294" s="296"/>
      <c r="X294" s="296"/>
      <c r="Y294" s="296"/>
      <c r="Z294" s="296"/>
      <c r="AA294" s="296"/>
    </row>
    <row r="295" spans="1:27" ht="15.75" customHeight="1" x14ac:dyDescent="0.25">
      <c r="A295" s="296"/>
      <c r="B295" s="296"/>
      <c r="C295" s="296"/>
      <c r="D295" s="296"/>
      <c r="E295" s="296"/>
      <c r="F295" s="296"/>
      <c r="G295" s="298"/>
      <c r="H295" s="298"/>
      <c r="I295" s="754"/>
      <c r="J295" s="296"/>
      <c r="K295" s="296"/>
      <c r="L295" s="296"/>
      <c r="M295" s="296"/>
      <c r="N295" s="296"/>
      <c r="O295" s="296"/>
      <c r="P295" s="296"/>
      <c r="Q295" s="296"/>
      <c r="R295" s="296"/>
      <c r="S295" s="296"/>
      <c r="T295" s="296"/>
      <c r="U295" s="296"/>
      <c r="V295" s="296"/>
      <c r="W295" s="296"/>
      <c r="X295" s="296"/>
      <c r="Y295" s="296"/>
      <c r="Z295" s="296"/>
      <c r="AA295" s="296"/>
    </row>
    <row r="296" spans="1:27" ht="15.75" customHeight="1" x14ac:dyDescent="0.25">
      <c r="A296" s="296"/>
      <c r="B296" s="296"/>
      <c r="C296" s="296"/>
      <c r="D296" s="296"/>
      <c r="E296" s="296"/>
      <c r="F296" s="296"/>
      <c r="G296" s="298"/>
      <c r="H296" s="298"/>
      <c r="I296" s="754"/>
      <c r="J296" s="296"/>
      <c r="K296" s="296"/>
      <c r="L296" s="296"/>
      <c r="M296" s="296"/>
      <c r="N296" s="296"/>
      <c r="O296" s="296"/>
      <c r="P296" s="296"/>
      <c r="Q296" s="296"/>
      <c r="R296" s="296"/>
      <c r="S296" s="296"/>
      <c r="T296" s="296"/>
      <c r="U296" s="296"/>
      <c r="V296" s="296"/>
      <c r="W296" s="296"/>
      <c r="X296" s="296"/>
      <c r="Y296" s="296"/>
      <c r="Z296" s="296"/>
      <c r="AA296" s="296"/>
    </row>
    <row r="297" spans="1:27" ht="15.75" customHeight="1" x14ac:dyDescent="0.25">
      <c r="A297" s="296"/>
      <c r="B297" s="296"/>
      <c r="C297" s="296"/>
      <c r="D297" s="296"/>
      <c r="E297" s="296"/>
      <c r="F297" s="296"/>
      <c r="G297" s="298"/>
      <c r="H297" s="298"/>
      <c r="I297" s="754"/>
      <c r="J297" s="296"/>
      <c r="K297" s="296"/>
      <c r="L297" s="296"/>
      <c r="M297" s="296"/>
      <c r="N297" s="296"/>
      <c r="O297" s="296"/>
      <c r="P297" s="296"/>
      <c r="Q297" s="296"/>
      <c r="R297" s="296"/>
      <c r="S297" s="296"/>
      <c r="T297" s="296"/>
      <c r="U297" s="296"/>
      <c r="V297" s="296"/>
      <c r="W297" s="296"/>
      <c r="X297" s="296"/>
      <c r="Y297" s="296"/>
      <c r="Z297" s="296"/>
      <c r="AA297" s="296"/>
    </row>
    <row r="298" spans="1:27" ht="15.75" customHeight="1" x14ac:dyDescent="0.25">
      <c r="A298" s="296"/>
      <c r="B298" s="296"/>
      <c r="C298" s="296"/>
      <c r="D298" s="296"/>
      <c r="E298" s="296"/>
      <c r="F298" s="296"/>
      <c r="G298" s="298"/>
      <c r="H298" s="298"/>
      <c r="I298" s="754"/>
      <c r="J298" s="296"/>
      <c r="K298" s="296"/>
      <c r="L298" s="296"/>
      <c r="M298" s="296"/>
      <c r="N298" s="296"/>
      <c r="O298" s="296"/>
      <c r="P298" s="296"/>
      <c r="Q298" s="296"/>
      <c r="R298" s="296"/>
      <c r="S298" s="296"/>
      <c r="T298" s="296"/>
      <c r="U298" s="296"/>
      <c r="V298" s="296"/>
      <c r="W298" s="296"/>
      <c r="X298" s="296"/>
      <c r="Y298" s="296"/>
      <c r="Z298" s="296"/>
      <c r="AA298" s="296"/>
    </row>
    <row r="299" spans="1:27" ht="15.75" customHeight="1" x14ac:dyDescent="0.25">
      <c r="A299" s="296"/>
      <c r="B299" s="296"/>
      <c r="C299" s="296"/>
      <c r="D299" s="296"/>
      <c r="E299" s="296"/>
      <c r="F299" s="296"/>
      <c r="G299" s="298"/>
      <c r="H299" s="298"/>
      <c r="I299" s="754"/>
      <c r="J299" s="296"/>
      <c r="K299" s="296"/>
      <c r="L299" s="296"/>
      <c r="M299" s="296"/>
      <c r="N299" s="296"/>
      <c r="O299" s="296"/>
      <c r="P299" s="296"/>
      <c r="Q299" s="296"/>
      <c r="R299" s="296"/>
      <c r="S299" s="296"/>
      <c r="T299" s="296"/>
      <c r="U299" s="296"/>
      <c r="V299" s="296"/>
      <c r="W299" s="296"/>
      <c r="X299" s="296"/>
      <c r="Y299" s="296"/>
      <c r="Z299" s="296"/>
      <c r="AA299" s="296"/>
    </row>
    <row r="300" spans="1:27" ht="15.75" customHeight="1" x14ac:dyDescent="0.25">
      <c r="A300" s="296"/>
      <c r="B300" s="296"/>
      <c r="C300" s="296"/>
      <c r="D300" s="296"/>
      <c r="E300" s="296"/>
      <c r="F300" s="296"/>
      <c r="G300" s="298"/>
      <c r="H300" s="298"/>
      <c r="I300" s="754"/>
      <c r="J300" s="296"/>
      <c r="K300" s="296"/>
      <c r="L300" s="296"/>
      <c r="M300" s="296"/>
      <c r="N300" s="296"/>
      <c r="O300" s="296"/>
      <c r="P300" s="296"/>
      <c r="Q300" s="296"/>
      <c r="R300" s="296"/>
      <c r="S300" s="296"/>
      <c r="T300" s="296"/>
      <c r="U300" s="296"/>
      <c r="V300" s="296"/>
      <c r="W300" s="296"/>
      <c r="X300" s="296"/>
      <c r="Y300" s="296"/>
      <c r="Z300" s="296"/>
      <c r="AA300" s="296"/>
    </row>
    <row r="301" spans="1:27" ht="15.75" customHeight="1" x14ac:dyDescent="0.25">
      <c r="A301" s="296"/>
      <c r="B301" s="296"/>
      <c r="C301" s="296"/>
      <c r="D301" s="296"/>
      <c r="E301" s="296"/>
      <c r="F301" s="296"/>
      <c r="G301" s="298"/>
      <c r="H301" s="298"/>
      <c r="I301" s="754"/>
      <c r="J301" s="296"/>
      <c r="K301" s="296"/>
      <c r="L301" s="296"/>
      <c r="M301" s="296"/>
      <c r="N301" s="296"/>
      <c r="O301" s="296"/>
      <c r="P301" s="296"/>
      <c r="Q301" s="296"/>
      <c r="R301" s="296"/>
      <c r="S301" s="296"/>
      <c r="T301" s="296"/>
      <c r="U301" s="296"/>
      <c r="V301" s="296"/>
      <c r="W301" s="296"/>
      <c r="X301" s="296"/>
      <c r="Y301" s="296"/>
      <c r="Z301" s="296"/>
      <c r="AA301" s="296"/>
    </row>
    <row r="302" spans="1:27" ht="15.75" customHeight="1" x14ac:dyDescent="0.25">
      <c r="A302" s="296"/>
      <c r="B302" s="296"/>
      <c r="C302" s="296"/>
      <c r="D302" s="296"/>
      <c r="E302" s="296"/>
      <c r="F302" s="296"/>
      <c r="G302" s="298"/>
      <c r="H302" s="298"/>
      <c r="I302" s="754"/>
      <c r="J302" s="296"/>
      <c r="K302" s="296"/>
      <c r="L302" s="296"/>
      <c r="M302" s="296"/>
      <c r="N302" s="296"/>
      <c r="O302" s="296"/>
      <c r="P302" s="296"/>
      <c r="Q302" s="296"/>
      <c r="R302" s="296"/>
      <c r="S302" s="296"/>
      <c r="T302" s="296"/>
      <c r="U302" s="296"/>
      <c r="V302" s="296"/>
      <c r="W302" s="296"/>
      <c r="X302" s="296"/>
      <c r="Y302" s="296"/>
      <c r="Z302" s="296"/>
      <c r="AA302" s="296"/>
    </row>
    <row r="303" spans="1:27" ht="15.75" customHeight="1" x14ac:dyDescent="0.25">
      <c r="A303" s="296"/>
      <c r="B303" s="296"/>
      <c r="C303" s="296"/>
      <c r="D303" s="296"/>
      <c r="E303" s="296"/>
      <c r="F303" s="296"/>
      <c r="G303" s="298"/>
      <c r="H303" s="298"/>
      <c r="I303" s="754"/>
      <c r="J303" s="296"/>
      <c r="K303" s="296"/>
      <c r="L303" s="296"/>
      <c r="M303" s="296"/>
      <c r="N303" s="296"/>
      <c r="O303" s="296"/>
      <c r="P303" s="296"/>
      <c r="Q303" s="296"/>
      <c r="R303" s="296"/>
      <c r="S303" s="296"/>
      <c r="T303" s="296"/>
      <c r="U303" s="296"/>
      <c r="V303" s="296"/>
      <c r="W303" s="296"/>
      <c r="X303" s="296"/>
      <c r="Y303" s="296"/>
      <c r="Z303" s="296"/>
      <c r="AA303" s="296"/>
    </row>
    <row r="304" spans="1:27" ht="15.75" customHeight="1" x14ac:dyDescent="0.25">
      <c r="A304" s="296"/>
      <c r="B304" s="296"/>
      <c r="C304" s="296"/>
      <c r="D304" s="296"/>
      <c r="E304" s="296"/>
      <c r="F304" s="296"/>
      <c r="G304" s="298"/>
      <c r="H304" s="298"/>
      <c r="I304" s="754"/>
      <c r="J304" s="296"/>
      <c r="K304" s="296"/>
      <c r="L304" s="296"/>
      <c r="M304" s="296"/>
      <c r="N304" s="296"/>
      <c r="O304" s="296"/>
      <c r="P304" s="296"/>
      <c r="Q304" s="296"/>
      <c r="R304" s="296"/>
      <c r="S304" s="296"/>
      <c r="T304" s="296"/>
      <c r="U304" s="296"/>
      <c r="V304" s="296"/>
      <c r="W304" s="296"/>
      <c r="X304" s="296"/>
      <c r="Y304" s="296"/>
      <c r="Z304" s="296"/>
      <c r="AA304" s="296"/>
    </row>
    <row r="305" spans="1:27" ht="15.75" customHeight="1" x14ac:dyDescent="0.25">
      <c r="A305" s="296"/>
      <c r="B305" s="296"/>
      <c r="C305" s="296"/>
      <c r="D305" s="296"/>
      <c r="E305" s="296"/>
      <c r="F305" s="296"/>
      <c r="G305" s="298"/>
      <c r="H305" s="298"/>
      <c r="I305" s="754"/>
      <c r="J305" s="296"/>
      <c r="K305" s="296"/>
      <c r="L305" s="296"/>
      <c r="M305" s="296"/>
      <c r="N305" s="296"/>
      <c r="O305" s="296"/>
      <c r="P305" s="296"/>
      <c r="Q305" s="296"/>
      <c r="R305" s="296"/>
      <c r="S305" s="296"/>
      <c r="T305" s="296"/>
      <c r="U305" s="296"/>
      <c r="V305" s="296"/>
      <c r="W305" s="296"/>
      <c r="X305" s="296"/>
      <c r="Y305" s="296"/>
      <c r="Z305" s="296"/>
      <c r="AA305" s="296"/>
    </row>
    <row r="306" spans="1:27" ht="15.75" customHeight="1" x14ac:dyDescent="0.25">
      <c r="A306" s="296"/>
      <c r="B306" s="296"/>
      <c r="C306" s="296"/>
      <c r="D306" s="296"/>
      <c r="E306" s="296"/>
      <c r="F306" s="296"/>
      <c r="G306" s="298"/>
      <c r="H306" s="298"/>
      <c r="I306" s="754"/>
      <c r="J306" s="296"/>
      <c r="K306" s="296"/>
      <c r="L306" s="296"/>
      <c r="M306" s="296"/>
      <c r="N306" s="296"/>
      <c r="O306" s="296"/>
      <c r="P306" s="296"/>
      <c r="Q306" s="296"/>
      <c r="R306" s="296"/>
      <c r="S306" s="296"/>
      <c r="T306" s="296"/>
      <c r="U306" s="296"/>
      <c r="V306" s="296"/>
      <c r="W306" s="296"/>
      <c r="X306" s="296"/>
      <c r="Y306" s="296"/>
      <c r="Z306" s="296"/>
      <c r="AA306" s="296"/>
    </row>
    <row r="307" spans="1:27" ht="15.75" customHeight="1" x14ac:dyDescent="0.25">
      <c r="A307" s="296"/>
      <c r="B307" s="296"/>
      <c r="C307" s="296"/>
      <c r="D307" s="296"/>
      <c r="E307" s="296"/>
      <c r="F307" s="296"/>
      <c r="G307" s="298"/>
      <c r="H307" s="298"/>
      <c r="I307" s="754"/>
      <c r="J307" s="296"/>
      <c r="K307" s="296"/>
      <c r="L307" s="296"/>
      <c r="M307" s="296"/>
      <c r="N307" s="296"/>
      <c r="O307" s="296"/>
      <c r="P307" s="296"/>
      <c r="Q307" s="296"/>
      <c r="R307" s="296"/>
      <c r="S307" s="296"/>
      <c r="T307" s="296"/>
      <c r="U307" s="296"/>
      <c r="V307" s="296"/>
      <c r="W307" s="296"/>
      <c r="X307" s="296"/>
      <c r="Y307" s="296"/>
      <c r="Z307" s="296"/>
      <c r="AA307" s="296"/>
    </row>
    <row r="308" spans="1:27" ht="15.75" customHeight="1" x14ac:dyDescent="0.25">
      <c r="A308" s="296"/>
      <c r="B308" s="296"/>
      <c r="C308" s="296"/>
      <c r="D308" s="296"/>
      <c r="E308" s="296"/>
      <c r="F308" s="296"/>
      <c r="G308" s="298"/>
      <c r="H308" s="298"/>
      <c r="I308" s="754"/>
      <c r="J308" s="296"/>
      <c r="K308" s="296"/>
      <c r="L308" s="296"/>
      <c r="M308" s="296"/>
      <c r="N308" s="296"/>
      <c r="O308" s="296"/>
      <c r="P308" s="296"/>
      <c r="Q308" s="296"/>
      <c r="R308" s="296"/>
      <c r="S308" s="296"/>
      <c r="T308" s="296"/>
      <c r="U308" s="296"/>
      <c r="V308" s="296"/>
      <c r="W308" s="296"/>
      <c r="X308" s="296"/>
      <c r="Y308" s="296"/>
      <c r="Z308" s="296"/>
      <c r="AA308" s="296"/>
    </row>
    <row r="309" spans="1:27" ht="15.75" customHeight="1" x14ac:dyDescent="0.25">
      <c r="A309" s="296"/>
      <c r="B309" s="296"/>
      <c r="C309" s="296"/>
      <c r="D309" s="296"/>
      <c r="E309" s="296"/>
      <c r="F309" s="296"/>
      <c r="G309" s="298"/>
      <c r="H309" s="298"/>
      <c r="I309" s="754"/>
      <c r="J309" s="296"/>
      <c r="K309" s="296"/>
      <c r="L309" s="296"/>
      <c r="M309" s="296"/>
      <c r="N309" s="296"/>
      <c r="O309" s="296"/>
      <c r="P309" s="296"/>
      <c r="Q309" s="296"/>
      <c r="R309" s="296"/>
      <c r="S309" s="296"/>
      <c r="T309" s="296"/>
      <c r="U309" s="296"/>
      <c r="V309" s="296"/>
      <c r="W309" s="296"/>
      <c r="X309" s="296"/>
      <c r="Y309" s="296"/>
      <c r="Z309" s="296"/>
      <c r="AA309" s="296"/>
    </row>
    <row r="310" spans="1:27" ht="15.75" customHeight="1" x14ac:dyDescent="0.25">
      <c r="A310" s="296"/>
      <c r="B310" s="296"/>
      <c r="C310" s="296"/>
      <c r="D310" s="296"/>
      <c r="E310" s="296"/>
      <c r="F310" s="296"/>
      <c r="G310" s="298"/>
      <c r="H310" s="298"/>
      <c r="I310" s="754"/>
      <c r="J310" s="296"/>
      <c r="K310" s="296"/>
      <c r="L310" s="296"/>
      <c r="M310" s="296"/>
      <c r="N310" s="296"/>
      <c r="O310" s="296"/>
      <c r="P310" s="296"/>
      <c r="Q310" s="296"/>
      <c r="R310" s="296"/>
      <c r="S310" s="296"/>
      <c r="T310" s="296"/>
      <c r="U310" s="296"/>
      <c r="V310" s="296"/>
      <c r="W310" s="296"/>
      <c r="X310" s="296"/>
      <c r="Y310" s="296"/>
      <c r="Z310" s="296"/>
      <c r="AA310" s="296"/>
    </row>
    <row r="311" spans="1:27" ht="15.75" customHeight="1" x14ac:dyDescent="0.25">
      <c r="A311" s="296"/>
      <c r="B311" s="296"/>
      <c r="C311" s="296"/>
      <c r="D311" s="296"/>
      <c r="E311" s="296"/>
      <c r="F311" s="296"/>
      <c r="G311" s="298"/>
      <c r="H311" s="298"/>
      <c r="I311" s="754"/>
      <c r="J311" s="296"/>
      <c r="K311" s="296"/>
      <c r="L311" s="296"/>
      <c r="M311" s="296"/>
      <c r="N311" s="296"/>
      <c r="O311" s="296"/>
      <c r="P311" s="296"/>
      <c r="Q311" s="296"/>
      <c r="R311" s="296"/>
      <c r="S311" s="296"/>
      <c r="T311" s="296"/>
      <c r="U311" s="296"/>
      <c r="V311" s="296"/>
      <c r="W311" s="296"/>
      <c r="X311" s="296"/>
      <c r="Y311" s="296"/>
      <c r="Z311" s="296"/>
      <c r="AA311" s="296"/>
    </row>
    <row r="312" spans="1:27" ht="15.75" customHeight="1" x14ac:dyDescent="0.25">
      <c r="A312" s="296"/>
      <c r="B312" s="296"/>
      <c r="C312" s="296"/>
      <c r="D312" s="296"/>
      <c r="E312" s="296"/>
      <c r="F312" s="296"/>
      <c r="G312" s="298"/>
      <c r="H312" s="298"/>
      <c r="I312" s="754"/>
      <c r="J312" s="296"/>
      <c r="K312" s="296"/>
      <c r="L312" s="296"/>
      <c r="M312" s="296"/>
      <c r="N312" s="296"/>
      <c r="O312" s="296"/>
      <c r="P312" s="296"/>
      <c r="Q312" s="296"/>
      <c r="R312" s="296"/>
      <c r="S312" s="296"/>
      <c r="T312" s="296"/>
      <c r="U312" s="296"/>
      <c r="V312" s="296"/>
      <c r="W312" s="296"/>
      <c r="X312" s="296"/>
      <c r="Y312" s="296"/>
      <c r="Z312" s="296"/>
      <c r="AA312" s="296"/>
    </row>
    <row r="313" spans="1:27" ht="15.75" customHeight="1" x14ac:dyDescent="0.25">
      <c r="A313" s="296"/>
      <c r="B313" s="296"/>
      <c r="C313" s="296"/>
      <c r="D313" s="296"/>
      <c r="E313" s="296"/>
      <c r="F313" s="296"/>
      <c r="G313" s="298"/>
      <c r="H313" s="298"/>
      <c r="I313" s="754"/>
      <c r="J313" s="296"/>
      <c r="K313" s="296"/>
      <c r="L313" s="296"/>
      <c r="M313" s="296"/>
      <c r="N313" s="296"/>
      <c r="O313" s="296"/>
      <c r="P313" s="296"/>
      <c r="Q313" s="296"/>
      <c r="R313" s="296"/>
      <c r="S313" s="296"/>
      <c r="T313" s="296"/>
      <c r="U313" s="296"/>
      <c r="V313" s="296"/>
      <c r="W313" s="296"/>
      <c r="X313" s="296"/>
      <c r="Y313" s="296"/>
      <c r="Z313" s="296"/>
      <c r="AA313" s="296"/>
    </row>
    <row r="314" spans="1:27" ht="15.75" customHeight="1" x14ac:dyDescent="0.25">
      <c r="A314" s="296"/>
      <c r="B314" s="296"/>
      <c r="C314" s="296"/>
      <c r="D314" s="296"/>
      <c r="E314" s="296"/>
      <c r="F314" s="296"/>
      <c r="G314" s="298"/>
      <c r="H314" s="298"/>
      <c r="I314" s="754"/>
      <c r="J314" s="296"/>
      <c r="K314" s="296"/>
      <c r="L314" s="296"/>
      <c r="M314" s="296"/>
      <c r="N314" s="296"/>
      <c r="O314" s="296"/>
      <c r="P314" s="296"/>
      <c r="Q314" s="296"/>
      <c r="R314" s="296"/>
      <c r="S314" s="296"/>
      <c r="T314" s="296"/>
      <c r="U314" s="296"/>
      <c r="V314" s="296"/>
      <c r="W314" s="296"/>
      <c r="X314" s="296"/>
      <c r="Y314" s="296"/>
      <c r="Z314" s="296"/>
      <c r="AA314" s="296"/>
    </row>
    <row r="315" spans="1:27" ht="15.75" customHeight="1" x14ac:dyDescent="0.25">
      <c r="A315" s="296"/>
      <c r="B315" s="296"/>
      <c r="C315" s="296"/>
      <c r="D315" s="296"/>
      <c r="E315" s="296"/>
      <c r="F315" s="296"/>
      <c r="G315" s="298"/>
      <c r="H315" s="298"/>
      <c r="I315" s="754"/>
      <c r="J315" s="296"/>
      <c r="K315" s="296"/>
      <c r="L315" s="296"/>
      <c r="M315" s="296"/>
      <c r="N315" s="296"/>
      <c r="O315" s="296"/>
      <c r="P315" s="296"/>
      <c r="Q315" s="296"/>
      <c r="R315" s="296"/>
      <c r="S315" s="296"/>
      <c r="T315" s="296"/>
      <c r="U315" s="296"/>
      <c r="V315" s="296"/>
      <c r="W315" s="296"/>
      <c r="X315" s="296"/>
      <c r="Y315" s="296"/>
      <c r="Z315" s="296"/>
      <c r="AA315" s="296"/>
    </row>
    <row r="316" spans="1:27" ht="15.75" customHeight="1" x14ac:dyDescent="0.25">
      <c r="A316" s="296"/>
      <c r="B316" s="296"/>
      <c r="C316" s="296"/>
      <c r="D316" s="296"/>
      <c r="E316" s="296"/>
      <c r="F316" s="296"/>
      <c r="G316" s="298"/>
      <c r="H316" s="298"/>
      <c r="I316" s="754"/>
      <c r="J316" s="296"/>
      <c r="K316" s="296"/>
      <c r="L316" s="296"/>
      <c r="M316" s="296"/>
      <c r="N316" s="296"/>
      <c r="O316" s="296"/>
      <c r="P316" s="296"/>
      <c r="Q316" s="296"/>
      <c r="R316" s="296"/>
      <c r="S316" s="296"/>
      <c r="T316" s="296"/>
      <c r="U316" s="296"/>
      <c r="V316" s="296"/>
      <c r="W316" s="296"/>
      <c r="X316" s="296"/>
      <c r="Y316" s="296"/>
      <c r="Z316" s="296"/>
      <c r="AA316" s="296"/>
    </row>
    <row r="317" spans="1:27" ht="15.75" customHeight="1" x14ac:dyDescent="0.25">
      <c r="A317" s="296"/>
      <c r="B317" s="296"/>
      <c r="C317" s="296"/>
      <c r="D317" s="296"/>
      <c r="E317" s="296"/>
      <c r="F317" s="296"/>
      <c r="G317" s="298"/>
      <c r="H317" s="298"/>
      <c r="I317" s="754"/>
      <c r="J317" s="296"/>
      <c r="K317" s="296"/>
      <c r="L317" s="296"/>
      <c r="M317" s="296"/>
      <c r="N317" s="296"/>
      <c r="O317" s="296"/>
      <c r="P317" s="296"/>
      <c r="Q317" s="296"/>
      <c r="R317" s="296"/>
      <c r="S317" s="296"/>
      <c r="T317" s="296"/>
      <c r="U317" s="296"/>
      <c r="V317" s="296"/>
      <c r="W317" s="296"/>
      <c r="X317" s="296"/>
      <c r="Y317" s="296"/>
      <c r="Z317" s="296"/>
      <c r="AA317" s="296"/>
    </row>
    <row r="318" spans="1:27" ht="15.75" customHeight="1" x14ac:dyDescent="0.25">
      <c r="A318" s="296"/>
      <c r="B318" s="296"/>
      <c r="C318" s="296"/>
      <c r="D318" s="296"/>
      <c r="E318" s="296"/>
      <c r="F318" s="296"/>
      <c r="G318" s="298"/>
      <c r="H318" s="298"/>
      <c r="I318" s="754"/>
      <c r="J318" s="296"/>
      <c r="K318" s="296"/>
      <c r="L318" s="296"/>
      <c r="M318" s="296"/>
      <c r="N318" s="296"/>
      <c r="O318" s="296"/>
      <c r="P318" s="296"/>
      <c r="Q318" s="296"/>
      <c r="R318" s="296"/>
      <c r="S318" s="296"/>
      <c r="T318" s="296"/>
      <c r="U318" s="296"/>
      <c r="V318" s="296"/>
      <c r="W318" s="296"/>
      <c r="X318" s="296"/>
      <c r="Y318" s="296"/>
      <c r="Z318" s="296"/>
      <c r="AA318" s="296"/>
    </row>
    <row r="319" spans="1:27" ht="15.75" customHeight="1" x14ac:dyDescent="0.25">
      <c r="A319" s="296"/>
      <c r="B319" s="296"/>
      <c r="C319" s="296"/>
      <c r="D319" s="296"/>
      <c r="E319" s="296"/>
      <c r="F319" s="296"/>
      <c r="G319" s="298"/>
      <c r="H319" s="298"/>
      <c r="I319" s="754"/>
      <c r="J319" s="296"/>
      <c r="K319" s="296"/>
      <c r="L319" s="296"/>
      <c r="M319" s="296"/>
      <c r="N319" s="296"/>
      <c r="O319" s="296"/>
      <c r="P319" s="296"/>
      <c r="Q319" s="296"/>
      <c r="R319" s="296"/>
      <c r="S319" s="296"/>
      <c r="T319" s="296"/>
      <c r="U319" s="296"/>
      <c r="V319" s="296"/>
      <c r="W319" s="296"/>
      <c r="X319" s="296"/>
      <c r="Y319" s="296"/>
      <c r="Z319" s="296"/>
      <c r="AA319" s="296"/>
    </row>
    <row r="320" spans="1:27" ht="15.75" customHeight="1" x14ac:dyDescent="0.25">
      <c r="A320" s="296"/>
      <c r="B320" s="296"/>
      <c r="C320" s="296"/>
      <c r="D320" s="296"/>
      <c r="E320" s="296"/>
      <c r="F320" s="296"/>
      <c r="G320" s="298"/>
      <c r="H320" s="298"/>
      <c r="I320" s="754"/>
      <c r="J320" s="296"/>
      <c r="K320" s="296"/>
      <c r="L320" s="296"/>
      <c r="M320" s="296"/>
      <c r="N320" s="296"/>
      <c r="O320" s="296"/>
      <c r="P320" s="296"/>
      <c r="Q320" s="296"/>
      <c r="R320" s="296"/>
      <c r="S320" s="296"/>
      <c r="T320" s="296"/>
      <c r="U320" s="296"/>
      <c r="V320" s="296"/>
      <c r="W320" s="296"/>
      <c r="X320" s="296"/>
      <c r="Y320" s="296"/>
      <c r="Z320" s="296"/>
      <c r="AA320" s="296"/>
    </row>
    <row r="321" spans="1:27" ht="15.75" customHeight="1" x14ac:dyDescent="0.25">
      <c r="A321" s="296"/>
      <c r="B321" s="296"/>
      <c r="C321" s="296"/>
      <c r="D321" s="296"/>
      <c r="E321" s="296"/>
      <c r="F321" s="296"/>
      <c r="G321" s="298"/>
      <c r="H321" s="298"/>
      <c r="I321" s="754"/>
      <c r="J321" s="296"/>
      <c r="K321" s="296"/>
      <c r="L321" s="296"/>
      <c r="M321" s="296"/>
      <c r="N321" s="296"/>
      <c r="O321" s="296"/>
      <c r="P321" s="296"/>
      <c r="Q321" s="296"/>
      <c r="R321" s="296"/>
      <c r="S321" s="296"/>
      <c r="T321" s="296"/>
      <c r="U321" s="296"/>
      <c r="V321" s="296"/>
      <c r="W321" s="296"/>
      <c r="X321" s="296"/>
      <c r="Y321" s="296"/>
      <c r="Z321" s="296"/>
      <c r="AA321" s="296"/>
    </row>
    <row r="322" spans="1:27" ht="15.75" customHeight="1" x14ac:dyDescent="0.25">
      <c r="A322" s="296"/>
      <c r="B322" s="296"/>
      <c r="C322" s="296"/>
      <c r="D322" s="296"/>
      <c r="E322" s="296"/>
      <c r="F322" s="296"/>
      <c r="G322" s="298"/>
      <c r="H322" s="298"/>
      <c r="I322" s="754"/>
      <c r="J322" s="296"/>
      <c r="K322" s="296"/>
      <c r="L322" s="296"/>
      <c r="M322" s="296"/>
      <c r="N322" s="296"/>
      <c r="O322" s="296"/>
      <c r="P322" s="296"/>
      <c r="Q322" s="296"/>
      <c r="R322" s="296"/>
      <c r="S322" s="296"/>
      <c r="T322" s="296"/>
      <c r="U322" s="296"/>
      <c r="V322" s="296"/>
      <c r="W322" s="296"/>
      <c r="X322" s="296"/>
      <c r="Y322" s="296"/>
      <c r="Z322" s="296"/>
      <c r="AA322" s="296"/>
    </row>
    <row r="323" spans="1:27" ht="15.75" customHeight="1" x14ac:dyDescent="0.25">
      <c r="A323" s="296"/>
      <c r="B323" s="296"/>
      <c r="C323" s="296"/>
      <c r="D323" s="296"/>
      <c r="E323" s="296"/>
      <c r="F323" s="296"/>
      <c r="G323" s="298"/>
      <c r="H323" s="298"/>
      <c r="I323" s="754"/>
      <c r="J323" s="296"/>
      <c r="K323" s="296"/>
      <c r="L323" s="296"/>
      <c r="M323" s="296"/>
      <c r="N323" s="296"/>
      <c r="O323" s="296"/>
      <c r="P323" s="296"/>
      <c r="Q323" s="296"/>
      <c r="R323" s="296"/>
      <c r="S323" s="296"/>
      <c r="T323" s="296"/>
      <c r="U323" s="296"/>
      <c r="V323" s="296"/>
      <c r="W323" s="296"/>
      <c r="X323" s="296"/>
      <c r="Y323" s="296"/>
      <c r="Z323" s="296"/>
      <c r="AA323" s="296"/>
    </row>
    <row r="324" spans="1:27" ht="15.75" customHeight="1" x14ac:dyDescent="0.25">
      <c r="A324" s="296"/>
      <c r="B324" s="296"/>
      <c r="C324" s="296"/>
      <c r="D324" s="296"/>
      <c r="E324" s="296"/>
      <c r="F324" s="296"/>
      <c r="G324" s="298"/>
      <c r="H324" s="298"/>
      <c r="I324" s="754"/>
      <c r="J324" s="296"/>
      <c r="K324" s="296"/>
      <c r="L324" s="296"/>
      <c r="M324" s="296"/>
      <c r="N324" s="296"/>
      <c r="O324" s="296"/>
      <c r="P324" s="296"/>
      <c r="Q324" s="296"/>
      <c r="R324" s="296"/>
      <c r="S324" s="296"/>
      <c r="T324" s="296"/>
      <c r="U324" s="296"/>
      <c r="V324" s="296"/>
      <c r="W324" s="296"/>
      <c r="X324" s="296"/>
      <c r="Y324" s="296"/>
      <c r="Z324" s="296"/>
      <c r="AA324" s="296"/>
    </row>
    <row r="325" spans="1:27" ht="15.75" customHeight="1" x14ac:dyDescent="0.25">
      <c r="A325" s="296"/>
      <c r="B325" s="296"/>
      <c r="C325" s="296"/>
      <c r="D325" s="296"/>
      <c r="E325" s="296"/>
      <c r="F325" s="296"/>
      <c r="G325" s="298"/>
      <c r="H325" s="298"/>
      <c r="I325" s="754"/>
      <c r="J325" s="296"/>
      <c r="K325" s="296"/>
      <c r="L325" s="296"/>
      <c r="M325" s="296"/>
      <c r="N325" s="296"/>
      <c r="O325" s="296"/>
      <c r="P325" s="296"/>
      <c r="Q325" s="296"/>
      <c r="R325" s="296"/>
      <c r="S325" s="296"/>
      <c r="T325" s="296"/>
      <c r="U325" s="296"/>
      <c r="V325" s="296"/>
      <c r="W325" s="296"/>
      <c r="X325" s="296"/>
      <c r="Y325" s="296"/>
      <c r="Z325" s="296"/>
      <c r="AA325" s="296"/>
    </row>
    <row r="326" spans="1:27" ht="15.75" customHeight="1" x14ac:dyDescent="0.25">
      <c r="A326" s="296"/>
      <c r="B326" s="296"/>
      <c r="C326" s="296"/>
      <c r="D326" s="296"/>
      <c r="E326" s="296"/>
      <c r="F326" s="296"/>
      <c r="G326" s="298"/>
      <c r="H326" s="298"/>
      <c r="I326" s="754"/>
      <c r="J326" s="296"/>
      <c r="K326" s="296"/>
      <c r="L326" s="296"/>
      <c r="M326" s="296"/>
      <c r="N326" s="296"/>
      <c r="O326" s="296"/>
      <c r="P326" s="296"/>
      <c r="Q326" s="296"/>
      <c r="R326" s="296"/>
      <c r="S326" s="296"/>
      <c r="T326" s="296"/>
      <c r="U326" s="296"/>
      <c r="V326" s="296"/>
      <c r="W326" s="296"/>
      <c r="X326" s="296"/>
      <c r="Y326" s="296"/>
      <c r="Z326" s="296"/>
      <c r="AA326" s="296"/>
    </row>
    <row r="327" spans="1:27" ht="15.75" customHeight="1" x14ac:dyDescent="0.25">
      <c r="A327" s="296"/>
      <c r="B327" s="296"/>
      <c r="C327" s="296"/>
      <c r="D327" s="296"/>
      <c r="E327" s="296"/>
      <c r="F327" s="296"/>
      <c r="G327" s="298"/>
      <c r="H327" s="298"/>
      <c r="I327" s="754"/>
      <c r="J327" s="296"/>
      <c r="K327" s="296"/>
      <c r="L327" s="296"/>
      <c r="M327" s="296"/>
      <c r="N327" s="296"/>
      <c r="O327" s="296"/>
      <c r="P327" s="296"/>
      <c r="Q327" s="296"/>
      <c r="R327" s="296"/>
      <c r="S327" s="296"/>
      <c r="T327" s="296"/>
      <c r="U327" s="296"/>
      <c r="V327" s="296"/>
      <c r="W327" s="296"/>
      <c r="X327" s="296"/>
      <c r="Y327" s="296"/>
      <c r="Z327" s="296"/>
      <c r="AA327" s="296"/>
    </row>
    <row r="328" spans="1:27" ht="15.75" customHeight="1" x14ac:dyDescent="0.25">
      <c r="A328" s="296"/>
      <c r="B328" s="296"/>
      <c r="C328" s="296"/>
      <c r="D328" s="296"/>
      <c r="E328" s="296"/>
      <c r="F328" s="296"/>
      <c r="G328" s="298"/>
      <c r="H328" s="298"/>
      <c r="I328" s="754"/>
      <c r="J328" s="296"/>
      <c r="K328" s="296"/>
      <c r="L328" s="296"/>
      <c r="M328" s="296"/>
      <c r="N328" s="296"/>
      <c r="O328" s="296"/>
      <c r="P328" s="296"/>
      <c r="Q328" s="296"/>
      <c r="R328" s="296"/>
      <c r="S328" s="296"/>
      <c r="T328" s="296"/>
      <c r="U328" s="296"/>
      <c r="V328" s="296"/>
      <c r="W328" s="296"/>
      <c r="X328" s="296"/>
      <c r="Y328" s="296"/>
      <c r="Z328" s="296"/>
      <c r="AA328" s="296"/>
    </row>
    <row r="329" spans="1:27" ht="15.75" customHeight="1" x14ac:dyDescent="0.25">
      <c r="A329" s="296"/>
      <c r="B329" s="296"/>
      <c r="C329" s="296"/>
      <c r="D329" s="296"/>
      <c r="E329" s="296"/>
      <c r="F329" s="296"/>
      <c r="G329" s="298"/>
      <c r="H329" s="298"/>
      <c r="I329" s="754"/>
      <c r="J329" s="296"/>
      <c r="K329" s="296"/>
      <c r="L329" s="296"/>
      <c r="M329" s="296"/>
      <c r="N329" s="296"/>
      <c r="O329" s="296"/>
      <c r="P329" s="296"/>
      <c r="Q329" s="296"/>
      <c r="R329" s="296"/>
      <c r="S329" s="296"/>
      <c r="T329" s="296"/>
      <c r="U329" s="296"/>
      <c r="V329" s="296"/>
      <c r="W329" s="296"/>
      <c r="X329" s="296"/>
      <c r="Y329" s="296"/>
      <c r="Z329" s="296"/>
      <c r="AA329" s="296"/>
    </row>
    <row r="330" spans="1:27" ht="15.75" customHeight="1" x14ac:dyDescent="0.25">
      <c r="A330" s="296"/>
      <c r="B330" s="296"/>
      <c r="C330" s="296"/>
      <c r="D330" s="296"/>
      <c r="E330" s="296"/>
      <c r="F330" s="296"/>
      <c r="G330" s="298"/>
      <c r="H330" s="298"/>
      <c r="I330" s="754"/>
      <c r="J330" s="296"/>
      <c r="K330" s="296"/>
      <c r="L330" s="296"/>
      <c r="M330" s="296"/>
      <c r="N330" s="296"/>
      <c r="O330" s="296"/>
      <c r="P330" s="296"/>
      <c r="Q330" s="296"/>
      <c r="R330" s="296"/>
      <c r="S330" s="296"/>
      <c r="T330" s="296"/>
      <c r="U330" s="296"/>
      <c r="V330" s="296"/>
      <c r="W330" s="296"/>
      <c r="X330" s="296"/>
      <c r="Y330" s="296"/>
      <c r="Z330" s="296"/>
      <c r="AA330" s="296"/>
    </row>
    <row r="331" spans="1:27" ht="15.75" customHeight="1" x14ac:dyDescent="0.25">
      <c r="A331" s="296"/>
      <c r="B331" s="296"/>
      <c r="C331" s="296"/>
      <c r="D331" s="296"/>
      <c r="E331" s="296"/>
      <c r="F331" s="296"/>
      <c r="G331" s="298"/>
      <c r="H331" s="298"/>
      <c r="I331" s="754"/>
      <c r="J331" s="296"/>
      <c r="K331" s="296"/>
      <c r="L331" s="296"/>
      <c r="M331" s="296"/>
      <c r="N331" s="296"/>
      <c r="O331" s="296"/>
      <c r="P331" s="296"/>
      <c r="Q331" s="296"/>
      <c r="R331" s="296"/>
      <c r="S331" s="296"/>
      <c r="T331" s="296"/>
      <c r="U331" s="296"/>
      <c r="V331" s="296"/>
      <c r="W331" s="296"/>
      <c r="X331" s="296"/>
      <c r="Y331" s="296"/>
      <c r="Z331" s="296"/>
      <c r="AA331" s="296"/>
    </row>
    <row r="332" spans="1:27" ht="15.75" customHeight="1" x14ac:dyDescent="0.25">
      <c r="A332" s="296"/>
      <c r="B332" s="296"/>
      <c r="C332" s="296"/>
      <c r="D332" s="296"/>
      <c r="E332" s="296"/>
      <c r="F332" s="296"/>
      <c r="G332" s="298"/>
      <c r="H332" s="298"/>
      <c r="I332" s="754"/>
      <c r="J332" s="296"/>
      <c r="K332" s="296"/>
      <c r="L332" s="296"/>
      <c r="M332" s="296"/>
      <c r="N332" s="296"/>
      <c r="O332" s="296"/>
      <c r="P332" s="296"/>
      <c r="Q332" s="296"/>
      <c r="R332" s="296"/>
      <c r="S332" s="296"/>
      <c r="T332" s="296"/>
      <c r="U332" s="296"/>
      <c r="V332" s="296"/>
      <c r="W332" s="296"/>
      <c r="X332" s="296"/>
      <c r="Y332" s="296"/>
      <c r="Z332" s="296"/>
      <c r="AA332" s="296"/>
    </row>
    <row r="333" spans="1:27" ht="15.75" customHeight="1" x14ac:dyDescent="0.25">
      <c r="A333" s="296"/>
      <c r="B333" s="296"/>
      <c r="C333" s="296"/>
      <c r="D333" s="296"/>
      <c r="E333" s="296"/>
      <c r="F333" s="296"/>
      <c r="G333" s="298"/>
      <c r="H333" s="298"/>
      <c r="I333" s="754"/>
      <c r="J333" s="296"/>
      <c r="K333" s="296"/>
      <c r="L333" s="296"/>
      <c r="M333" s="296"/>
      <c r="N333" s="296"/>
      <c r="O333" s="296"/>
      <c r="P333" s="296"/>
      <c r="Q333" s="296"/>
      <c r="R333" s="296"/>
      <c r="S333" s="296"/>
      <c r="T333" s="296"/>
      <c r="U333" s="296"/>
      <c r="V333" s="296"/>
      <c r="W333" s="296"/>
      <c r="X333" s="296"/>
      <c r="Y333" s="296"/>
      <c r="Z333" s="296"/>
      <c r="AA333" s="296"/>
    </row>
    <row r="334" spans="1:27" ht="15.75" customHeight="1" x14ac:dyDescent="0.25">
      <c r="A334" s="296"/>
      <c r="B334" s="296"/>
      <c r="C334" s="296"/>
      <c r="D334" s="296"/>
      <c r="E334" s="296"/>
      <c r="F334" s="296"/>
      <c r="G334" s="298"/>
      <c r="H334" s="298"/>
      <c r="I334" s="754"/>
      <c r="J334" s="296"/>
      <c r="K334" s="296"/>
      <c r="L334" s="296"/>
      <c r="M334" s="296"/>
      <c r="N334" s="296"/>
      <c r="O334" s="296"/>
      <c r="P334" s="296"/>
      <c r="Q334" s="296"/>
      <c r="R334" s="296"/>
      <c r="S334" s="296"/>
      <c r="T334" s="296"/>
      <c r="U334" s="296"/>
      <c r="V334" s="296"/>
      <c r="W334" s="296"/>
      <c r="X334" s="296"/>
      <c r="Y334" s="296"/>
      <c r="Z334" s="296"/>
      <c r="AA334" s="296"/>
    </row>
    <row r="335" spans="1:27" ht="15.75" customHeight="1" x14ac:dyDescent="0.25">
      <c r="A335" s="296"/>
      <c r="B335" s="296"/>
      <c r="C335" s="296"/>
      <c r="D335" s="296"/>
      <c r="E335" s="296"/>
      <c r="F335" s="296"/>
      <c r="G335" s="298"/>
      <c r="H335" s="298"/>
      <c r="I335" s="754"/>
      <c r="J335" s="296"/>
      <c r="K335" s="296"/>
      <c r="L335" s="296"/>
      <c r="M335" s="296"/>
      <c r="N335" s="296"/>
      <c r="O335" s="296"/>
      <c r="P335" s="296"/>
      <c r="Q335" s="296"/>
      <c r="R335" s="296"/>
      <c r="S335" s="296"/>
      <c r="T335" s="296"/>
      <c r="U335" s="296"/>
      <c r="V335" s="296"/>
      <c r="W335" s="296"/>
      <c r="X335" s="296"/>
      <c r="Y335" s="296"/>
      <c r="Z335" s="296"/>
      <c r="AA335" s="296"/>
    </row>
    <row r="336" spans="1:27" ht="15.75" customHeight="1" x14ac:dyDescent="0.25">
      <c r="A336" s="296"/>
      <c r="B336" s="296"/>
      <c r="C336" s="296"/>
      <c r="D336" s="296"/>
      <c r="E336" s="296"/>
      <c r="F336" s="296"/>
      <c r="G336" s="298"/>
      <c r="H336" s="298"/>
      <c r="I336" s="754"/>
      <c r="J336" s="296"/>
      <c r="K336" s="296"/>
      <c r="L336" s="296"/>
      <c r="M336" s="296"/>
      <c r="N336" s="296"/>
      <c r="O336" s="296"/>
      <c r="P336" s="296"/>
      <c r="Q336" s="296"/>
      <c r="R336" s="296"/>
      <c r="S336" s="296"/>
      <c r="T336" s="296"/>
      <c r="U336" s="296"/>
      <c r="V336" s="296"/>
      <c r="W336" s="296"/>
      <c r="X336" s="296"/>
      <c r="Y336" s="296"/>
      <c r="Z336" s="296"/>
      <c r="AA336" s="296"/>
    </row>
    <row r="337" spans="1:27" ht="15.75" customHeight="1" x14ac:dyDescent="0.25">
      <c r="A337" s="296"/>
      <c r="B337" s="296"/>
      <c r="C337" s="296"/>
      <c r="D337" s="296"/>
      <c r="E337" s="296"/>
      <c r="F337" s="296"/>
      <c r="G337" s="298"/>
      <c r="H337" s="298"/>
      <c r="I337" s="754"/>
      <c r="J337" s="296"/>
      <c r="K337" s="296"/>
      <c r="L337" s="296"/>
      <c r="M337" s="296"/>
      <c r="N337" s="296"/>
      <c r="O337" s="296"/>
      <c r="P337" s="296"/>
      <c r="Q337" s="296"/>
      <c r="R337" s="296"/>
      <c r="S337" s="296"/>
      <c r="T337" s="296"/>
      <c r="U337" s="296"/>
      <c r="V337" s="296"/>
      <c r="W337" s="296"/>
      <c r="X337" s="296"/>
      <c r="Y337" s="296"/>
      <c r="Z337" s="296"/>
      <c r="AA337" s="296"/>
    </row>
    <row r="338" spans="1:27" ht="15.75" customHeight="1" x14ac:dyDescent="0.25">
      <c r="A338" s="296"/>
      <c r="B338" s="296"/>
      <c r="C338" s="296"/>
      <c r="D338" s="296"/>
      <c r="E338" s="296"/>
      <c r="F338" s="296"/>
      <c r="G338" s="298"/>
      <c r="H338" s="298"/>
      <c r="I338" s="754"/>
      <c r="J338" s="296"/>
      <c r="K338" s="296"/>
      <c r="L338" s="296"/>
      <c r="M338" s="296"/>
      <c r="N338" s="296"/>
      <c r="O338" s="296"/>
      <c r="P338" s="296"/>
      <c r="Q338" s="296"/>
      <c r="R338" s="296"/>
      <c r="S338" s="296"/>
      <c r="T338" s="296"/>
      <c r="U338" s="296"/>
      <c r="V338" s="296"/>
      <c r="W338" s="296"/>
      <c r="X338" s="296"/>
      <c r="Y338" s="296"/>
      <c r="Z338" s="296"/>
      <c r="AA338" s="296"/>
    </row>
    <row r="339" spans="1:27" ht="15.75" customHeight="1" x14ac:dyDescent="0.25">
      <c r="A339" s="296"/>
      <c r="B339" s="296"/>
      <c r="C339" s="296"/>
      <c r="D339" s="296"/>
      <c r="E339" s="296"/>
      <c r="F339" s="296"/>
      <c r="G339" s="298"/>
      <c r="H339" s="298"/>
      <c r="I339" s="754"/>
      <c r="J339" s="296"/>
      <c r="K339" s="296"/>
      <c r="L339" s="296"/>
      <c r="M339" s="296"/>
      <c r="N339" s="296"/>
      <c r="O339" s="296"/>
      <c r="P339" s="296"/>
      <c r="Q339" s="296"/>
      <c r="R339" s="296"/>
      <c r="S339" s="296"/>
      <c r="T339" s="296"/>
      <c r="U339" s="296"/>
      <c r="V339" s="296"/>
      <c r="W339" s="296"/>
      <c r="X339" s="296"/>
      <c r="Y339" s="296"/>
      <c r="Z339" s="296"/>
      <c r="AA339" s="296"/>
    </row>
    <row r="340" spans="1:27" ht="15.75" customHeight="1" x14ac:dyDescent="0.25">
      <c r="A340" s="296"/>
      <c r="B340" s="296"/>
      <c r="C340" s="296"/>
      <c r="D340" s="296"/>
      <c r="E340" s="296"/>
      <c r="F340" s="296"/>
      <c r="G340" s="298"/>
      <c r="H340" s="298"/>
      <c r="I340" s="754"/>
      <c r="J340" s="296"/>
      <c r="K340" s="296"/>
      <c r="L340" s="296"/>
      <c r="M340" s="296"/>
      <c r="N340" s="296"/>
      <c r="O340" s="296"/>
      <c r="P340" s="296"/>
      <c r="Q340" s="296"/>
      <c r="R340" s="296"/>
      <c r="S340" s="296"/>
      <c r="T340" s="296"/>
      <c r="U340" s="296"/>
      <c r="V340" s="296"/>
      <c r="W340" s="296"/>
      <c r="X340" s="296"/>
      <c r="Y340" s="296"/>
      <c r="Z340" s="296"/>
      <c r="AA340" s="296"/>
    </row>
    <row r="341" spans="1:27" ht="15.75" customHeight="1" x14ac:dyDescent="0.25">
      <c r="A341" s="296"/>
      <c r="B341" s="296"/>
      <c r="C341" s="296"/>
      <c r="D341" s="296"/>
      <c r="E341" s="296"/>
      <c r="F341" s="296"/>
      <c r="G341" s="298"/>
      <c r="H341" s="298"/>
      <c r="I341" s="754"/>
      <c r="J341" s="296"/>
      <c r="K341" s="296"/>
      <c r="L341" s="296"/>
      <c r="M341" s="296"/>
      <c r="N341" s="296"/>
      <c r="O341" s="296"/>
      <c r="P341" s="296"/>
      <c r="Q341" s="296"/>
      <c r="R341" s="296"/>
      <c r="S341" s="296"/>
      <c r="T341" s="296"/>
      <c r="U341" s="296"/>
      <c r="V341" s="296"/>
      <c r="W341" s="296"/>
      <c r="X341" s="296"/>
      <c r="Y341" s="296"/>
      <c r="Z341" s="296"/>
      <c r="AA341" s="296"/>
    </row>
    <row r="342" spans="1:27" ht="15.75" customHeight="1" x14ac:dyDescent="0.25">
      <c r="A342" s="296"/>
      <c r="B342" s="296"/>
      <c r="C342" s="296"/>
      <c r="D342" s="296"/>
      <c r="E342" s="296"/>
      <c r="F342" s="296"/>
      <c r="G342" s="298"/>
      <c r="H342" s="298"/>
      <c r="I342" s="754"/>
      <c r="J342" s="296"/>
      <c r="K342" s="296"/>
      <c r="L342" s="296"/>
      <c r="M342" s="296"/>
      <c r="N342" s="296"/>
      <c r="O342" s="296"/>
      <c r="P342" s="296"/>
      <c r="Q342" s="296"/>
      <c r="R342" s="296"/>
      <c r="S342" s="296"/>
      <c r="T342" s="296"/>
      <c r="U342" s="296"/>
      <c r="V342" s="296"/>
      <c r="W342" s="296"/>
      <c r="X342" s="296"/>
      <c r="Y342" s="296"/>
      <c r="Z342" s="296"/>
      <c r="AA342" s="296"/>
    </row>
    <row r="343" spans="1:27" ht="15.75" customHeight="1" x14ac:dyDescent="0.25">
      <c r="A343" s="296"/>
      <c r="B343" s="296"/>
      <c r="C343" s="296"/>
      <c r="D343" s="296"/>
      <c r="E343" s="296"/>
      <c r="F343" s="296"/>
      <c r="G343" s="298"/>
      <c r="H343" s="298"/>
      <c r="I343" s="754"/>
      <c r="J343" s="296"/>
      <c r="K343" s="296"/>
      <c r="L343" s="296"/>
      <c r="M343" s="296"/>
      <c r="N343" s="296"/>
      <c r="O343" s="296"/>
      <c r="P343" s="296"/>
      <c r="Q343" s="296"/>
      <c r="R343" s="296"/>
      <c r="S343" s="296"/>
      <c r="T343" s="296"/>
      <c r="U343" s="296"/>
      <c r="V343" s="296"/>
      <c r="W343" s="296"/>
      <c r="X343" s="296"/>
      <c r="Y343" s="296"/>
      <c r="Z343" s="296"/>
      <c r="AA343" s="296"/>
    </row>
    <row r="344" spans="1:27" ht="15.75" customHeight="1" x14ac:dyDescent="0.25">
      <c r="A344" s="296"/>
      <c r="B344" s="296"/>
      <c r="C344" s="296"/>
      <c r="D344" s="296"/>
      <c r="E344" s="296"/>
      <c r="F344" s="296"/>
      <c r="G344" s="298"/>
      <c r="H344" s="298"/>
      <c r="I344" s="754"/>
      <c r="J344" s="296"/>
      <c r="K344" s="296"/>
      <c r="L344" s="296"/>
      <c r="M344" s="296"/>
      <c r="N344" s="296"/>
      <c r="O344" s="296"/>
      <c r="P344" s="296"/>
      <c r="Q344" s="296"/>
      <c r="R344" s="296"/>
      <c r="S344" s="296"/>
      <c r="T344" s="296"/>
      <c r="U344" s="296"/>
      <c r="V344" s="296"/>
      <c r="W344" s="296"/>
      <c r="X344" s="296"/>
      <c r="Y344" s="296"/>
      <c r="Z344" s="296"/>
      <c r="AA344" s="296"/>
    </row>
    <row r="345" spans="1:27" ht="15.75" customHeight="1" x14ac:dyDescent="0.25">
      <c r="A345" s="296"/>
      <c r="B345" s="296"/>
      <c r="C345" s="296"/>
      <c r="D345" s="296"/>
      <c r="E345" s="296"/>
      <c r="F345" s="296"/>
      <c r="G345" s="298"/>
      <c r="H345" s="298"/>
      <c r="I345" s="754"/>
      <c r="J345" s="296"/>
      <c r="K345" s="296"/>
      <c r="L345" s="296"/>
      <c r="M345" s="296"/>
      <c r="N345" s="296"/>
      <c r="O345" s="296"/>
      <c r="P345" s="296"/>
      <c r="Q345" s="296"/>
      <c r="R345" s="296"/>
      <c r="S345" s="296"/>
      <c r="T345" s="296"/>
      <c r="U345" s="296"/>
      <c r="V345" s="296"/>
      <c r="W345" s="296"/>
      <c r="X345" s="296"/>
      <c r="Y345" s="296"/>
      <c r="Z345" s="296"/>
      <c r="AA345" s="296"/>
    </row>
    <row r="346" spans="1:27" ht="15.75" customHeight="1" x14ac:dyDescent="0.25">
      <c r="A346" s="296"/>
      <c r="B346" s="296"/>
      <c r="C346" s="296"/>
      <c r="D346" s="296"/>
      <c r="E346" s="296"/>
      <c r="F346" s="296"/>
      <c r="G346" s="298"/>
      <c r="H346" s="298"/>
      <c r="I346" s="754"/>
      <c r="J346" s="296"/>
      <c r="K346" s="296"/>
      <c r="L346" s="296"/>
      <c r="M346" s="296"/>
      <c r="N346" s="296"/>
      <c r="O346" s="296"/>
      <c r="P346" s="296"/>
      <c r="Q346" s="296"/>
      <c r="R346" s="296"/>
      <c r="S346" s="296"/>
      <c r="T346" s="296"/>
      <c r="U346" s="296"/>
      <c r="V346" s="296"/>
      <c r="W346" s="296"/>
      <c r="X346" s="296"/>
      <c r="Y346" s="296"/>
      <c r="Z346" s="296"/>
      <c r="AA346" s="296"/>
    </row>
    <row r="347" spans="1:27" ht="15.75" customHeight="1" x14ac:dyDescent="0.25">
      <c r="A347" s="296"/>
      <c r="B347" s="296"/>
      <c r="C347" s="296"/>
      <c r="D347" s="296"/>
      <c r="E347" s="296"/>
      <c r="F347" s="296"/>
      <c r="G347" s="298"/>
      <c r="H347" s="298"/>
      <c r="I347" s="754"/>
      <c r="J347" s="296"/>
      <c r="K347" s="296"/>
      <c r="L347" s="296"/>
      <c r="M347" s="296"/>
      <c r="N347" s="296"/>
      <c r="O347" s="296"/>
      <c r="P347" s="296"/>
      <c r="Q347" s="296"/>
      <c r="R347" s="296"/>
      <c r="S347" s="296"/>
      <c r="T347" s="296"/>
      <c r="U347" s="296"/>
      <c r="V347" s="296"/>
      <c r="W347" s="296"/>
      <c r="X347" s="296"/>
      <c r="Y347" s="296"/>
      <c r="Z347" s="296"/>
      <c r="AA347" s="296"/>
    </row>
    <row r="348" spans="1:27" ht="15.75" customHeight="1" x14ac:dyDescent="0.25">
      <c r="A348" s="296"/>
      <c r="B348" s="296"/>
      <c r="C348" s="296"/>
      <c r="D348" s="296"/>
      <c r="E348" s="296"/>
      <c r="F348" s="296"/>
      <c r="G348" s="298"/>
      <c r="H348" s="298"/>
      <c r="I348" s="754"/>
      <c r="J348" s="296"/>
      <c r="K348" s="296"/>
      <c r="L348" s="296"/>
      <c r="M348" s="296"/>
      <c r="N348" s="296"/>
      <c r="O348" s="296"/>
      <c r="P348" s="296"/>
      <c r="Q348" s="296"/>
      <c r="R348" s="296"/>
      <c r="S348" s="296"/>
      <c r="T348" s="296"/>
      <c r="U348" s="296"/>
      <c r="V348" s="296"/>
      <c r="W348" s="296"/>
      <c r="X348" s="296"/>
      <c r="Y348" s="296"/>
      <c r="Z348" s="296"/>
      <c r="AA348" s="296"/>
    </row>
    <row r="349" spans="1:27" ht="15.75" customHeight="1" x14ac:dyDescent="0.25">
      <c r="A349" s="296"/>
      <c r="B349" s="296"/>
      <c r="C349" s="296"/>
      <c r="D349" s="296"/>
      <c r="E349" s="296"/>
      <c r="F349" s="296"/>
      <c r="G349" s="298"/>
      <c r="H349" s="298"/>
      <c r="I349" s="754"/>
      <c r="J349" s="296"/>
      <c r="K349" s="296"/>
      <c r="L349" s="296"/>
      <c r="M349" s="296"/>
      <c r="N349" s="296"/>
      <c r="O349" s="296"/>
      <c r="P349" s="296"/>
      <c r="Q349" s="296"/>
      <c r="R349" s="296"/>
      <c r="S349" s="296"/>
      <c r="T349" s="296"/>
      <c r="U349" s="296"/>
      <c r="V349" s="296"/>
      <c r="W349" s="296"/>
      <c r="X349" s="296"/>
      <c r="Y349" s="296"/>
      <c r="Z349" s="296"/>
      <c r="AA349" s="296"/>
    </row>
    <row r="350" spans="1:27" ht="15.75" customHeight="1" x14ac:dyDescent="0.25">
      <c r="A350" s="296"/>
      <c r="B350" s="296"/>
      <c r="C350" s="296"/>
      <c r="D350" s="296"/>
      <c r="E350" s="296"/>
      <c r="F350" s="296"/>
      <c r="G350" s="298"/>
      <c r="H350" s="298"/>
      <c r="I350" s="754"/>
      <c r="J350" s="296"/>
      <c r="K350" s="296"/>
      <c r="L350" s="296"/>
      <c r="M350" s="296"/>
      <c r="N350" s="296"/>
      <c r="O350" s="296"/>
      <c r="P350" s="296"/>
      <c r="Q350" s="296"/>
      <c r="R350" s="296"/>
      <c r="S350" s="296"/>
      <c r="T350" s="296"/>
      <c r="U350" s="296"/>
      <c r="V350" s="296"/>
      <c r="W350" s="296"/>
      <c r="X350" s="296"/>
      <c r="Y350" s="296"/>
      <c r="Z350" s="296"/>
      <c r="AA350" s="296"/>
    </row>
    <row r="351" spans="1:27" ht="15.75" customHeight="1" x14ac:dyDescent="0.25">
      <c r="A351" s="296"/>
      <c r="B351" s="296"/>
      <c r="C351" s="296"/>
      <c r="D351" s="296"/>
      <c r="E351" s="296"/>
      <c r="F351" s="296"/>
      <c r="G351" s="298"/>
      <c r="H351" s="298"/>
      <c r="I351" s="754"/>
      <c r="J351" s="296"/>
      <c r="K351" s="296"/>
      <c r="L351" s="296"/>
      <c r="M351" s="296"/>
      <c r="N351" s="296"/>
      <c r="O351" s="296"/>
      <c r="P351" s="296"/>
      <c r="Q351" s="296"/>
      <c r="R351" s="296"/>
      <c r="S351" s="296"/>
      <c r="T351" s="296"/>
      <c r="U351" s="296"/>
      <c r="V351" s="296"/>
      <c r="W351" s="296"/>
      <c r="X351" s="296"/>
      <c r="Y351" s="296"/>
      <c r="Z351" s="296"/>
      <c r="AA351" s="296"/>
    </row>
    <row r="352" spans="1:27" ht="15.75" customHeight="1" x14ac:dyDescent="0.25">
      <c r="A352" s="296"/>
      <c r="B352" s="296"/>
      <c r="C352" s="296"/>
      <c r="D352" s="296"/>
      <c r="E352" s="296"/>
      <c r="F352" s="296"/>
      <c r="G352" s="298"/>
      <c r="H352" s="298"/>
      <c r="I352" s="754"/>
      <c r="J352" s="296"/>
      <c r="K352" s="296"/>
      <c r="L352" s="296"/>
      <c r="M352" s="296"/>
      <c r="N352" s="296"/>
      <c r="O352" s="296"/>
      <c r="P352" s="296"/>
      <c r="Q352" s="296"/>
      <c r="R352" s="296"/>
      <c r="S352" s="296"/>
      <c r="T352" s="296"/>
      <c r="U352" s="296"/>
      <c r="V352" s="296"/>
      <c r="W352" s="296"/>
      <c r="X352" s="296"/>
      <c r="Y352" s="296"/>
      <c r="Z352" s="296"/>
      <c r="AA352" s="296"/>
    </row>
    <row r="353" spans="1:27" ht="15.75" customHeight="1" x14ac:dyDescent="0.25">
      <c r="A353" s="296"/>
      <c r="B353" s="296"/>
      <c r="C353" s="296"/>
      <c r="D353" s="296"/>
      <c r="E353" s="296"/>
      <c r="F353" s="296"/>
      <c r="G353" s="298"/>
      <c r="H353" s="298"/>
      <c r="I353" s="754"/>
      <c r="J353" s="296"/>
      <c r="K353" s="296"/>
      <c r="L353" s="296"/>
      <c r="M353" s="296"/>
      <c r="N353" s="296"/>
      <c r="O353" s="296"/>
      <c r="P353" s="296"/>
      <c r="Q353" s="296"/>
      <c r="R353" s="296"/>
      <c r="S353" s="296"/>
      <c r="T353" s="296"/>
      <c r="U353" s="296"/>
      <c r="V353" s="296"/>
      <c r="W353" s="296"/>
      <c r="X353" s="296"/>
      <c r="Y353" s="296"/>
      <c r="Z353" s="296"/>
      <c r="AA353" s="296"/>
    </row>
    <row r="354" spans="1:27" ht="15.75" customHeight="1" x14ac:dyDescent="0.25">
      <c r="A354" s="296"/>
      <c r="B354" s="296"/>
      <c r="C354" s="296"/>
      <c r="D354" s="296"/>
      <c r="E354" s="296"/>
      <c r="F354" s="296"/>
      <c r="G354" s="298"/>
      <c r="H354" s="298"/>
      <c r="I354" s="754"/>
      <c r="J354" s="296"/>
      <c r="K354" s="296"/>
      <c r="L354" s="296"/>
      <c r="M354" s="296"/>
      <c r="N354" s="296"/>
      <c r="O354" s="296"/>
      <c r="P354" s="296"/>
      <c r="Q354" s="296"/>
      <c r="R354" s="296"/>
      <c r="S354" s="296"/>
      <c r="T354" s="296"/>
      <c r="U354" s="296"/>
      <c r="V354" s="296"/>
      <c r="W354" s="296"/>
      <c r="X354" s="296"/>
      <c r="Y354" s="296"/>
      <c r="Z354" s="296"/>
      <c r="AA354" s="296"/>
    </row>
    <row r="355" spans="1:27" ht="15.75" customHeight="1" x14ac:dyDescent="0.25">
      <c r="A355" s="296"/>
      <c r="B355" s="296"/>
      <c r="C355" s="296"/>
      <c r="D355" s="296"/>
      <c r="E355" s="296"/>
      <c r="F355" s="296"/>
      <c r="G355" s="298"/>
      <c r="H355" s="298"/>
      <c r="I355" s="754"/>
      <c r="J355" s="296"/>
      <c r="K355" s="296"/>
      <c r="L355" s="296"/>
      <c r="M355" s="296"/>
      <c r="N355" s="296"/>
      <c r="O355" s="296"/>
      <c r="P355" s="296"/>
      <c r="Q355" s="296"/>
      <c r="R355" s="296"/>
      <c r="S355" s="296"/>
      <c r="T355" s="296"/>
      <c r="U355" s="296"/>
      <c r="V355" s="296"/>
      <c r="W355" s="296"/>
      <c r="X355" s="296"/>
      <c r="Y355" s="296"/>
      <c r="Z355" s="296"/>
      <c r="AA355" s="296"/>
    </row>
    <row r="356" spans="1:27" ht="15.75" customHeight="1" x14ac:dyDescent="0.25">
      <c r="A356" s="296"/>
      <c r="B356" s="296"/>
      <c r="C356" s="296"/>
      <c r="D356" s="296"/>
      <c r="E356" s="296"/>
      <c r="F356" s="296"/>
      <c r="G356" s="298"/>
      <c r="H356" s="298"/>
      <c r="I356" s="754"/>
      <c r="J356" s="296"/>
      <c r="K356" s="296"/>
      <c r="L356" s="296"/>
      <c r="M356" s="296"/>
      <c r="N356" s="296"/>
      <c r="O356" s="296"/>
      <c r="P356" s="296"/>
      <c r="Q356" s="296"/>
      <c r="R356" s="296"/>
      <c r="S356" s="296"/>
      <c r="T356" s="296"/>
      <c r="U356" s="296"/>
      <c r="V356" s="296"/>
      <c r="W356" s="296"/>
      <c r="X356" s="296"/>
      <c r="Y356" s="296"/>
      <c r="Z356" s="296"/>
      <c r="AA356" s="296"/>
    </row>
    <row r="357" spans="1:27" ht="15.75" customHeight="1" x14ac:dyDescent="0.25">
      <c r="A357" s="296"/>
      <c r="B357" s="296"/>
      <c r="C357" s="296"/>
      <c r="D357" s="296"/>
      <c r="E357" s="296"/>
      <c r="F357" s="296"/>
      <c r="G357" s="298"/>
      <c r="H357" s="298"/>
      <c r="I357" s="754"/>
      <c r="J357" s="296"/>
      <c r="K357" s="296"/>
      <c r="L357" s="296"/>
      <c r="M357" s="296"/>
      <c r="N357" s="296"/>
      <c r="O357" s="296"/>
      <c r="P357" s="296"/>
      <c r="Q357" s="296"/>
      <c r="R357" s="296"/>
      <c r="S357" s="296"/>
      <c r="T357" s="296"/>
      <c r="U357" s="296"/>
      <c r="V357" s="296"/>
      <c r="W357" s="296"/>
      <c r="X357" s="296"/>
      <c r="Y357" s="296"/>
      <c r="Z357" s="296"/>
      <c r="AA357" s="296"/>
    </row>
    <row r="358" spans="1:27" ht="15.75" customHeight="1" x14ac:dyDescent="0.25">
      <c r="A358" s="296"/>
      <c r="B358" s="296"/>
      <c r="C358" s="296"/>
      <c r="D358" s="296"/>
      <c r="E358" s="296"/>
      <c r="F358" s="296"/>
      <c r="G358" s="298"/>
      <c r="H358" s="298"/>
      <c r="I358" s="754"/>
      <c r="J358" s="296"/>
      <c r="K358" s="296"/>
      <c r="L358" s="296"/>
      <c r="M358" s="296"/>
      <c r="N358" s="296"/>
      <c r="O358" s="296"/>
      <c r="P358" s="296"/>
      <c r="Q358" s="296"/>
      <c r="R358" s="296"/>
      <c r="S358" s="296"/>
      <c r="T358" s="296"/>
      <c r="U358" s="296"/>
      <c r="V358" s="296"/>
      <c r="W358" s="296"/>
      <c r="X358" s="296"/>
      <c r="Y358" s="296"/>
      <c r="Z358" s="296"/>
      <c r="AA358" s="296"/>
    </row>
    <row r="359" spans="1:27" ht="15.75" customHeight="1" x14ac:dyDescent="0.25">
      <c r="A359" s="296"/>
      <c r="B359" s="296"/>
      <c r="C359" s="296"/>
      <c r="D359" s="296"/>
      <c r="E359" s="296"/>
      <c r="F359" s="296"/>
      <c r="G359" s="298"/>
      <c r="H359" s="298"/>
      <c r="I359" s="754"/>
      <c r="J359" s="296"/>
      <c r="K359" s="296"/>
      <c r="L359" s="296"/>
      <c r="M359" s="296"/>
      <c r="N359" s="296"/>
      <c r="O359" s="296"/>
      <c r="P359" s="296"/>
      <c r="Q359" s="296"/>
      <c r="R359" s="296"/>
      <c r="S359" s="296"/>
      <c r="T359" s="296"/>
      <c r="U359" s="296"/>
      <c r="V359" s="296"/>
      <c r="W359" s="296"/>
      <c r="X359" s="296"/>
      <c r="Y359" s="296"/>
      <c r="Z359" s="296"/>
      <c r="AA359" s="296"/>
    </row>
    <row r="360" spans="1:27" ht="15.75" customHeight="1" x14ac:dyDescent="0.25">
      <c r="A360" s="296"/>
      <c r="B360" s="296"/>
      <c r="C360" s="296"/>
      <c r="D360" s="296"/>
      <c r="E360" s="296"/>
      <c r="F360" s="296"/>
      <c r="G360" s="298"/>
      <c r="H360" s="298"/>
      <c r="I360" s="754"/>
      <c r="J360" s="296"/>
      <c r="K360" s="296"/>
      <c r="L360" s="296"/>
      <c r="M360" s="296"/>
      <c r="N360" s="296"/>
      <c r="O360" s="296"/>
      <c r="P360" s="296"/>
      <c r="Q360" s="296"/>
      <c r="R360" s="296"/>
      <c r="S360" s="296"/>
      <c r="T360" s="296"/>
      <c r="U360" s="296"/>
      <c r="V360" s="296"/>
      <c r="W360" s="296"/>
      <c r="X360" s="296"/>
      <c r="Y360" s="296"/>
      <c r="Z360" s="296"/>
      <c r="AA360" s="296"/>
    </row>
    <row r="361" spans="1:27" ht="15.75" customHeight="1" x14ac:dyDescent="0.25">
      <c r="A361" s="296"/>
      <c r="B361" s="296"/>
      <c r="C361" s="296"/>
      <c r="D361" s="296"/>
      <c r="E361" s="296"/>
      <c r="F361" s="296"/>
      <c r="G361" s="298"/>
      <c r="H361" s="298"/>
      <c r="I361" s="754"/>
      <c r="J361" s="296"/>
      <c r="K361" s="296"/>
      <c r="L361" s="296"/>
      <c r="M361" s="296"/>
      <c r="N361" s="296"/>
      <c r="O361" s="296"/>
      <c r="P361" s="296"/>
      <c r="Q361" s="296"/>
      <c r="R361" s="296"/>
      <c r="S361" s="296"/>
      <c r="T361" s="296"/>
      <c r="U361" s="296"/>
      <c r="V361" s="296"/>
      <c r="W361" s="296"/>
      <c r="X361" s="296"/>
      <c r="Y361" s="296"/>
      <c r="Z361" s="296"/>
      <c r="AA361" s="296"/>
    </row>
    <row r="362" spans="1:27" ht="15.75" customHeight="1" x14ac:dyDescent="0.25">
      <c r="A362" s="296"/>
      <c r="B362" s="296"/>
      <c r="C362" s="296"/>
      <c r="D362" s="296"/>
      <c r="E362" s="296"/>
      <c r="F362" s="296"/>
      <c r="G362" s="298"/>
      <c r="H362" s="298"/>
      <c r="I362" s="754"/>
      <c r="J362" s="296"/>
      <c r="K362" s="296"/>
      <c r="L362" s="296"/>
      <c r="M362" s="296"/>
      <c r="N362" s="296"/>
      <c r="O362" s="296"/>
      <c r="P362" s="296"/>
      <c r="Q362" s="296"/>
      <c r="R362" s="296"/>
      <c r="S362" s="296"/>
      <c r="T362" s="296"/>
      <c r="U362" s="296"/>
      <c r="V362" s="296"/>
      <c r="W362" s="296"/>
      <c r="X362" s="296"/>
      <c r="Y362" s="296"/>
      <c r="Z362" s="296"/>
      <c r="AA362" s="296"/>
    </row>
    <row r="363" spans="1:27" ht="15.75" customHeight="1" x14ac:dyDescent="0.25">
      <c r="A363" s="296"/>
      <c r="B363" s="296"/>
      <c r="C363" s="296"/>
      <c r="D363" s="296"/>
      <c r="E363" s="296"/>
      <c r="F363" s="296"/>
      <c r="G363" s="298"/>
      <c r="H363" s="298"/>
      <c r="I363" s="754"/>
      <c r="J363" s="296"/>
      <c r="K363" s="296"/>
      <c r="L363" s="296"/>
      <c r="M363" s="296"/>
      <c r="N363" s="296"/>
      <c r="O363" s="296"/>
      <c r="P363" s="296"/>
      <c r="Q363" s="296"/>
      <c r="R363" s="296"/>
      <c r="S363" s="296"/>
      <c r="T363" s="296"/>
      <c r="U363" s="296"/>
      <c r="V363" s="296"/>
      <c r="W363" s="296"/>
      <c r="X363" s="296"/>
      <c r="Y363" s="296"/>
      <c r="Z363" s="296"/>
      <c r="AA363" s="296"/>
    </row>
    <row r="364" spans="1:27" ht="15.75" customHeight="1" x14ac:dyDescent="0.25">
      <c r="A364" s="296"/>
      <c r="B364" s="296"/>
      <c r="C364" s="296"/>
      <c r="D364" s="296"/>
      <c r="E364" s="296"/>
      <c r="F364" s="296"/>
      <c r="G364" s="298"/>
      <c r="H364" s="298"/>
      <c r="I364" s="754"/>
      <c r="J364" s="296"/>
      <c r="K364" s="296"/>
      <c r="L364" s="296"/>
      <c r="M364" s="296"/>
      <c r="N364" s="296"/>
      <c r="O364" s="296"/>
      <c r="P364" s="296"/>
      <c r="Q364" s="296"/>
      <c r="R364" s="296"/>
      <c r="S364" s="296"/>
      <c r="T364" s="296"/>
      <c r="U364" s="296"/>
      <c r="V364" s="296"/>
      <c r="W364" s="296"/>
      <c r="X364" s="296"/>
      <c r="Y364" s="296"/>
      <c r="Z364" s="296"/>
      <c r="AA364" s="296"/>
    </row>
    <row r="365" spans="1:27" ht="15.75" customHeight="1" x14ac:dyDescent="0.25">
      <c r="A365" s="296"/>
      <c r="B365" s="296"/>
      <c r="C365" s="296"/>
      <c r="D365" s="296"/>
      <c r="E365" s="296"/>
      <c r="F365" s="296"/>
      <c r="G365" s="298"/>
      <c r="H365" s="298"/>
      <c r="I365" s="754"/>
      <c r="J365" s="296"/>
      <c r="K365" s="296"/>
      <c r="L365" s="296"/>
      <c r="M365" s="296"/>
      <c r="N365" s="296"/>
      <c r="O365" s="296"/>
      <c r="P365" s="296"/>
      <c r="Q365" s="296"/>
      <c r="R365" s="296"/>
      <c r="S365" s="296"/>
      <c r="T365" s="296"/>
      <c r="U365" s="296"/>
      <c r="V365" s="296"/>
      <c r="W365" s="296"/>
      <c r="X365" s="296"/>
      <c r="Y365" s="296"/>
      <c r="Z365" s="296"/>
      <c r="AA365" s="296"/>
    </row>
    <row r="366" spans="1:27" ht="15.75" customHeight="1" x14ac:dyDescent="0.25">
      <c r="A366" s="296"/>
      <c r="B366" s="296"/>
      <c r="C366" s="296"/>
      <c r="D366" s="296"/>
      <c r="E366" s="296"/>
      <c r="F366" s="296"/>
      <c r="G366" s="298"/>
      <c r="H366" s="298"/>
      <c r="I366" s="754"/>
      <c r="J366" s="296"/>
      <c r="K366" s="296"/>
      <c r="L366" s="296"/>
      <c r="M366" s="296"/>
      <c r="N366" s="296"/>
      <c r="O366" s="296"/>
      <c r="P366" s="296"/>
      <c r="Q366" s="296"/>
      <c r="R366" s="296"/>
      <c r="S366" s="296"/>
      <c r="T366" s="296"/>
      <c r="U366" s="296"/>
      <c r="V366" s="296"/>
      <c r="W366" s="296"/>
      <c r="X366" s="296"/>
      <c r="Y366" s="296"/>
      <c r="Z366" s="296"/>
      <c r="AA366" s="296"/>
    </row>
    <row r="367" spans="1:27" ht="15.75" customHeight="1" x14ac:dyDescent="0.25">
      <c r="A367" s="296"/>
      <c r="B367" s="296"/>
      <c r="C367" s="296"/>
      <c r="D367" s="296"/>
      <c r="E367" s="296"/>
      <c r="F367" s="296"/>
      <c r="G367" s="298"/>
      <c r="H367" s="298"/>
      <c r="I367" s="754"/>
      <c r="J367" s="296"/>
      <c r="K367" s="296"/>
      <c r="L367" s="296"/>
      <c r="M367" s="296"/>
      <c r="N367" s="296"/>
      <c r="O367" s="296"/>
      <c r="P367" s="296"/>
      <c r="Q367" s="296"/>
      <c r="R367" s="296"/>
      <c r="S367" s="296"/>
      <c r="T367" s="296"/>
      <c r="U367" s="296"/>
      <c r="V367" s="296"/>
      <c r="W367" s="296"/>
      <c r="X367" s="296"/>
      <c r="Y367" s="296"/>
      <c r="Z367" s="296"/>
      <c r="AA367" s="296"/>
    </row>
    <row r="368" spans="1:27" ht="15.75" customHeight="1" x14ac:dyDescent="0.25">
      <c r="A368" s="296"/>
      <c r="B368" s="296"/>
      <c r="C368" s="296"/>
      <c r="D368" s="296"/>
      <c r="E368" s="296"/>
      <c r="F368" s="296"/>
      <c r="G368" s="298"/>
      <c r="H368" s="298"/>
      <c r="I368" s="754"/>
      <c r="J368" s="296"/>
      <c r="K368" s="296"/>
      <c r="L368" s="296"/>
      <c r="M368" s="296"/>
      <c r="N368" s="296"/>
      <c r="O368" s="296"/>
      <c r="P368" s="296"/>
      <c r="Q368" s="296"/>
      <c r="R368" s="296"/>
      <c r="S368" s="296"/>
      <c r="T368" s="296"/>
      <c r="U368" s="296"/>
      <c r="V368" s="296"/>
      <c r="W368" s="296"/>
      <c r="X368" s="296"/>
      <c r="Y368" s="296"/>
      <c r="Z368" s="296"/>
      <c r="AA368" s="296"/>
    </row>
    <row r="369" spans="1:27" ht="15.75" customHeight="1" x14ac:dyDescent="0.25">
      <c r="A369" s="296"/>
      <c r="B369" s="296"/>
      <c r="C369" s="296"/>
      <c r="D369" s="296"/>
      <c r="E369" s="296"/>
      <c r="F369" s="296"/>
      <c r="G369" s="298"/>
      <c r="H369" s="298"/>
      <c r="I369" s="754"/>
      <c r="J369" s="296"/>
      <c r="K369" s="296"/>
      <c r="L369" s="296"/>
      <c r="M369" s="296"/>
      <c r="N369" s="296"/>
      <c r="O369" s="296"/>
      <c r="P369" s="296"/>
      <c r="Q369" s="296"/>
      <c r="R369" s="296"/>
      <c r="S369" s="296"/>
      <c r="T369" s="296"/>
      <c r="U369" s="296"/>
      <c r="V369" s="296"/>
      <c r="W369" s="296"/>
      <c r="X369" s="296"/>
      <c r="Y369" s="296"/>
      <c r="Z369" s="296"/>
      <c r="AA369" s="296"/>
    </row>
    <row r="370" spans="1:27" ht="15.75" customHeight="1" x14ac:dyDescent="0.25">
      <c r="A370" s="296"/>
      <c r="B370" s="296"/>
      <c r="C370" s="296"/>
      <c r="D370" s="296"/>
      <c r="E370" s="296"/>
      <c r="F370" s="296"/>
      <c r="G370" s="298"/>
      <c r="H370" s="298"/>
      <c r="I370" s="754"/>
      <c r="J370" s="296"/>
      <c r="K370" s="296"/>
      <c r="L370" s="296"/>
      <c r="M370" s="296"/>
      <c r="N370" s="296"/>
      <c r="O370" s="296"/>
      <c r="P370" s="296"/>
      <c r="Q370" s="296"/>
      <c r="R370" s="296"/>
      <c r="S370" s="296"/>
      <c r="T370" s="296"/>
      <c r="U370" s="296"/>
      <c r="V370" s="296"/>
      <c r="W370" s="296"/>
      <c r="X370" s="296"/>
      <c r="Y370" s="296"/>
      <c r="Z370" s="296"/>
      <c r="AA370" s="296"/>
    </row>
    <row r="371" spans="1:27" ht="15.75" customHeight="1" x14ac:dyDescent="0.25">
      <c r="A371" s="296"/>
      <c r="B371" s="296"/>
      <c r="C371" s="296"/>
      <c r="D371" s="296"/>
      <c r="E371" s="296"/>
      <c r="F371" s="296"/>
      <c r="G371" s="298"/>
      <c r="H371" s="298"/>
      <c r="I371" s="754"/>
      <c r="J371" s="296"/>
      <c r="K371" s="296"/>
      <c r="L371" s="296"/>
      <c r="M371" s="296"/>
      <c r="N371" s="296"/>
      <c r="O371" s="296"/>
      <c r="P371" s="296"/>
      <c r="Q371" s="296"/>
      <c r="R371" s="296"/>
      <c r="S371" s="296"/>
      <c r="T371" s="296"/>
      <c r="U371" s="296"/>
      <c r="V371" s="296"/>
      <c r="W371" s="296"/>
      <c r="X371" s="296"/>
      <c r="Y371" s="296"/>
      <c r="Z371" s="296"/>
      <c r="AA371" s="296"/>
    </row>
    <row r="372" spans="1:27" ht="15.75" customHeight="1" x14ac:dyDescent="0.25">
      <c r="A372" s="296"/>
      <c r="B372" s="296"/>
      <c r="C372" s="296"/>
      <c r="D372" s="296"/>
      <c r="E372" s="296"/>
      <c r="F372" s="296"/>
      <c r="G372" s="298"/>
      <c r="H372" s="298"/>
      <c r="I372" s="754"/>
      <c r="J372" s="296"/>
      <c r="K372" s="296"/>
      <c r="L372" s="296"/>
      <c r="M372" s="296"/>
      <c r="N372" s="296"/>
      <c r="O372" s="296"/>
      <c r="P372" s="296"/>
      <c r="Q372" s="296"/>
      <c r="R372" s="296"/>
      <c r="S372" s="296"/>
      <c r="T372" s="296"/>
      <c r="U372" s="296"/>
      <c r="V372" s="296"/>
      <c r="W372" s="296"/>
      <c r="X372" s="296"/>
      <c r="Y372" s="296"/>
      <c r="Z372" s="296"/>
      <c r="AA372" s="296"/>
    </row>
    <row r="373" spans="1:27" ht="15.75" customHeight="1" x14ac:dyDescent="0.25">
      <c r="A373" s="296"/>
      <c r="B373" s="296"/>
      <c r="C373" s="296"/>
      <c r="D373" s="296"/>
      <c r="E373" s="296"/>
      <c r="F373" s="296"/>
      <c r="G373" s="298"/>
      <c r="H373" s="298"/>
      <c r="I373" s="754"/>
      <c r="J373" s="296"/>
      <c r="K373" s="296"/>
      <c r="L373" s="296"/>
      <c r="M373" s="296"/>
      <c r="N373" s="296"/>
      <c r="O373" s="296"/>
      <c r="P373" s="296"/>
      <c r="Q373" s="296"/>
      <c r="R373" s="296"/>
      <c r="S373" s="296"/>
      <c r="T373" s="296"/>
      <c r="U373" s="296"/>
      <c r="V373" s="296"/>
      <c r="W373" s="296"/>
      <c r="X373" s="296"/>
      <c r="Y373" s="296"/>
      <c r="Z373" s="296"/>
      <c r="AA373" s="296"/>
    </row>
    <row r="374" spans="1:27" ht="15.75" customHeight="1" x14ac:dyDescent="0.25">
      <c r="A374" s="296"/>
      <c r="B374" s="296"/>
      <c r="C374" s="296"/>
      <c r="D374" s="296"/>
      <c r="E374" s="296"/>
      <c r="F374" s="296"/>
      <c r="G374" s="298"/>
      <c r="H374" s="298"/>
      <c r="I374" s="754"/>
      <c r="J374" s="296"/>
      <c r="K374" s="296"/>
      <c r="L374" s="296"/>
      <c r="M374" s="296"/>
      <c r="N374" s="296"/>
      <c r="O374" s="296"/>
      <c r="P374" s="296"/>
      <c r="Q374" s="296"/>
      <c r="R374" s="296"/>
      <c r="S374" s="296"/>
      <c r="T374" s="296"/>
      <c r="U374" s="296"/>
      <c r="V374" s="296"/>
      <c r="W374" s="296"/>
      <c r="X374" s="296"/>
      <c r="Y374" s="296"/>
      <c r="Z374" s="296"/>
      <c r="AA374" s="296"/>
    </row>
    <row r="375" spans="1:27" ht="15.75" customHeight="1" x14ac:dyDescent="0.25">
      <c r="A375" s="296"/>
      <c r="B375" s="296"/>
      <c r="C375" s="296"/>
      <c r="D375" s="296"/>
      <c r="E375" s="296"/>
      <c r="F375" s="296"/>
      <c r="G375" s="298"/>
      <c r="H375" s="298"/>
      <c r="I375" s="754"/>
      <c r="J375" s="296"/>
      <c r="K375" s="296"/>
      <c r="L375" s="296"/>
      <c r="M375" s="296"/>
      <c r="N375" s="296"/>
      <c r="O375" s="296"/>
      <c r="P375" s="296"/>
      <c r="Q375" s="296"/>
      <c r="R375" s="296"/>
      <c r="S375" s="296"/>
      <c r="T375" s="296"/>
      <c r="U375" s="296"/>
      <c r="V375" s="296"/>
      <c r="W375" s="296"/>
      <c r="X375" s="296"/>
      <c r="Y375" s="296"/>
      <c r="Z375" s="296"/>
      <c r="AA375" s="296"/>
    </row>
    <row r="376" spans="1:27" ht="15.75" customHeight="1" x14ac:dyDescent="0.25">
      <c r="A376" s="296"/>
      <c r="B376" s="296"/>
      <c r="C376" s="296"/>
      <c r="D376" s="296"/>
      <c r="E376" s="296"/>
      <c r="F376" s="296"/>
      <c r="G376" s="298"/>
      <c r="H376" s="298"/>
      <c r="I376" s="754"/>
      <c r="J376" s="296"/>
      <c r="K376" s="296"/>
      <c r="L376" s="296"/>
      <c r="M376" s="296"/>
      <c r="N376" s="296"/>
      <c r="O376" s="296"/>
      <c r="P376" s="296"/>
      <c r="Q376" s="296"/>
      <c r="R376" s="296"/>
      <c r="S376" s="296"/>
      <c r="T376" s="296"/>
      <c r="U376" s="296"/>
      <c r="V376" s="296"/>
      <c r="W376" s="296"/>
      <c r="X376" s="296"/>
      <c r="Y376" s="296"/>
      <c r="Z376" s="296"/>
      <c r="AA376" s="296"/>
    </row>
    <row r="377" spans="1:27" ht="15.75" customHeight="1" x14ac:dyDescent="0.25">
      <c r="A377" s="296"/>
      <c r="B377" s="296"/>
      <c r="C377" s="296"/>
      <c r="D377" s="296"/>
      <c r="E377" s="296"/>
      <c r="F377" s="296"/>
      <c r="G377" s="298"/>
      <c r="H377" s="298"/>
      <c r="I377" s="754"/>
      <c r="J377" s="296"/>
      <c r="K377" s="296"/>
      <c r="L377" s="296"/>
      <c r="M377" s="296"/>
      <c r="N377" s="296"/>
      <c r="O377" s="296"/>
      <c r="P377" s="296"/>
      <c r="Q377" s="296"/>
      <c r="R377" s="296"/>
      <c r="S377" s="296"/>
      <c r="T377" s="296"/>
      <c r="U377" s="296"/>
      <c r="V377" s="296"/>
      <c r="W377" s="296"/>
      <c r="X377" s="296"/>
      <c r="Y377" s="296"/>
      <c r="Z377" s="296"/>
      <c r="AA377" s="296"/>
    </row>
    <row r="378" spans="1:27" ht="15.75" customHeight="1" x14ac:dyDescent="0.25">
      <c r="A378" s="296"/>
      <c r="B378" s="296"/>
      <c r="C378" s="296"/>
      <c r="D378" s="296"/>
      <c r="E378" s="296"/>
      <c r="F378" s="296"/>
      <c r="G378" s="298"/>
      <c r="H378" s="298"/>
      <c r="I378" s="754"/>
      <c r="J378" s="296"/>
      <c r="K378" s="296"/>
      <c r="L378" s="296"/>
      <c r="M378" s="296"/>
      <c r="N378" s="296"/>
      <c r="O378" s="296"/>
      <c r="P378" s="296"/>
      <c r="Q378" s="296"/>
      <c r="R378" s="296"/>
      <c r="S378" s="296"/>
      <c r="T378" s="296"/>
      <c r="U378" s="296"/>
      <c r="V378" s="296"/>
      <c r="W378" s="296"/>
      <c r="X378" s="296"/>
      <c r="Y378" s="296"/>
      <c r="Z378" s="296"/>
      <c r="AA378" s="296"/>
    </row>
    <row r="379" spans="1:27" ht="15.75" customHeight="1" x14ac:dyDescent="0.25">
      <c r="A379" s="296"/>
      <c r="B379" s="296"/>
      <c r="C379" s="296"/>
      <c r="D379" s="296"/>
      <c r="E379" s="296"/>
      <c r="F379" s="296"/>
      <c r="G379" s="298"/>
      <c r="H379" s="298"/>
      <c r="I379" s="754"/>
      <c r="J379" s="296"/>
      <c r="K379" s="296"/>
      <c r="L379" s="296"/>
      <c r="M379" s="296"/>
      <c r="N379" s="296"/>
      <c r="O379" s="296"/>
      <c r="P379" s="296"/>
      <c r="Q379" s="296"/>
      <c r="R379" s="296"/>
      <c r="S379" s="296"/>
      <c r="T379" s="296"/>
      <c r="U379" s="296"/>
      <c r="V379" s="296"/>
      <c r="W379" s="296"/>
      <c r="X379" s="296"/>
      <c r="Y379" s="296"/>
      <c r="Z379" s="296"/>
      <c r="AA379" s="296"/>
    </row>
    <row r="380" spans="1:27" ht="15.75" customHeight="1" x14ac:dyDescent="0.25">
      <c r="A380" s="296"/>
      <c r="B380" s="296"/>
      <c r="C380" s="296"/>
      <c r="D380" s="296"/>
      <c r="E380" s="296"/>
      <c r="F380" s="296"/>
      <c r="G380" s="298"/>
      <c r="H380" s="298"/>
      <c r="I380" s="754"/>
      <c r="J380" s="296"/>
      <c r="K380" s="296"/>
      <c r="L380" s="296"/>
      <c r="M380" s="296"/>
      <c r="N380" s="296"/>
      <c r="O380" s="296"/>
      <c r="P380" s="296"/>
      <c r="Q380" s="296"/>
      <c r="R380" s="296"/>
      <c r="S380" s="296"/>
      <c r="T380" s="296"/>
      <c r="U380" s="296"/>
      <c r="V380" s="296"/>
      <c r="W380" s="296"/>
      <c r="X380" s="296"/>
      <c r="Y380" s="296"/>
      <c r="Z380" s="296"/>
      <c r="AA380" s="296"/>
    </row>
    <row r="381" spans="1:27" ht="15.75" customHeight="1" x14ac:dyDescent="0.25">
      <c r="A381" s="296"/>
      <c r="B381" s="296"/>
      <c r="C381" s="296"/>
      <c r="D381" s="296"/>
      <c r="E381" s="296"/>
      <c r="F381" s="296"/>
      <c r="G381" s="298"/>
      <c r="H381" s="298"/>
      <c r="I381" s="754"/>
      <c r="J381" s="296"/>
      <c r="K381" s="296"/>
      <c r="L381" s="296"/>
      <c r="M381" s="296"/>
      <c r="N381" s="296"/>
      <c r="O381" s="296"/>
      <c r="P381" s="296"/>
      <c r="Q381" s="296"/>
      <c r="R381" s="296"/>
      <c r="S381" s="296"/>
      <c r="T381" s="296"/>
      <c r="U381" s="296"/>
      <c r="V381" s="296"/>
      <c r="W381" s="296"/>
      <c r="X381" s="296"/>
      <c r="Y381" s="296"/>
      <c r="Z381" s="296"/>
      <c r="AA381" s="296"/>
    </row>
    <row r="382" spans="1:27" ht="15.75" customHeight="1" x14ac:dyDescent="0.25">
      <c r="A382" s="296"/>
      <c r="B382" s="296"/>
      <c r="C382" s="296"/>
      <c r="D382" s="296"/>
      <c r="E382" s="296"/>
      <c r="F382" s="296"/>
      <c r="G382" s="298"/>
      <c r="H382" s="298"/>
      <c r="I382" s="754"/>
      <c r="J382" s="296"/>
      <c r="K382" s="296"/>
      <c r="L382" s="296"/>
      <c r="M382" s="296"/>
      <c r="N382" s="296"/>
      <c r="O382" s="296"/>
      <c r="P382" s="296"/>
      <c r="Q382" s="296"/>
      <c r="R382" s="296"/>
      <c r="S382" s="296"/>
      <c r="T382" s="296"/>
      <c r="U382" s="296"/>
      <c r="V382" s="296"/>
      <c r="W382" s="296"/>
      <c r="X382" s="296"/>
      <c r="Y382" s="296"/>
      <c r="Z382" s="296"/>
      <c r="AA382" s="296"/>
    </row>
    <row r="383" spans="1:27" ht="15.75" customHeight="1" x14ac:dyDescent="0.25">
      <c r="A383" s="296"/>
      <c r="B383" s="296"/>
      <c r="C383" s="296"/>
      <c r="D383" s="296"/>
      <c r="E383" s="296"/>
      <c r="F383" s="296"/>
      <c r="G383" s="298"/>
      <c r="H383" s="298"/>
      <c r="I383" s="754"/>
      <c r="J383" s="296"/>
      <c r="K383" s="296"/>
      <c r="L383" s="296"/>
      <c r="M383" s="296"/>
      <c r="N383" s="296"/>
      <c r="O383" s="296"/>
      <c r="P383" s="296"/>
      <c r="Q383" s="296"/>
      <c r="R383" s="296"/>
      <c r="S383" s="296"/>
      <c r="T383" s="296"/>
      <c r="U383" s="296"/>
      <c r="V383" s="296"/>
      <c r="W383" s="296"/>
      <c r="X383" s="296"/>
      <c r="Y383" s="296"/>
      <c r="Z383" s="296"/>
      <c r="AA383" s="296"/>
    </row>
    <row r="384" spans="1:27" ht="15.75" customHeight="1" x14ac:dyDescent="0.25">
      <c r="A384" s="296"/>
      <c r="B384" s="296"/>
      <c r="C384" s="296"/>
      <c r="D384" s="296"/>
      <c r="E384" s="296"/>
      <c r="F384" s="296"/>
      <c r="G384" s="298"/>
      <c r="H384" s="298"/>
      <c r="I384" s="754"/>
      <c r="J384" s="296"/>
      <c r="K384" s="296"/>
      <c r="L384" s="296"/>
      <c r="M384" s="296"/>
      <c r="N384" s="296"/>
      <c r="O384" s="296"/>
      <c r="P384" s="296"/>
      <c r="Q384" s="296"/>
      <c r="R384" s="296"/>
      <c r="S384" s="296"/>
      <c r="T384" s="296"/>
      <c r="U384" s="296"/>
      <c r="V384" s="296"/>
      <c r="W384" s="296"/>
      <c r="X384" s="296"/>
      <c r="Y384" s="296"/>
      <c r="Z384" s="296"/>
      <c r="AA384" s="296"/>
    </row>
    <row r="385" spans="1:27" ht="15.75" customHeight="1" x14ac:dyDescent="0.25">
      <c r="A385" s="296"/>
      <c r="B385" s="296"/>
      <c r="C385" s="296"/>
      <c r="D385" s="296"/>
      <c r="E385" s="296"/>
      <c r="F385" s="296"/>
      <c r="G385" s="298"/>
      <c r="H385" s="298"/>
      <c r="I385" s="754"/>
      <c r="J385" s="296"/>
      <c r="K385" s="296"/>
      <c r="L385" s="296"/>
      <c r="M385" s="296"/>
      <c r="N385" s="296"/>
      <c r="O385" s="296"/>
      <c r="P385" s="296"/>
      <c r="Q385" s="296"/>
      <c r="R385" s="296"/>
      <c r="S385" s="296"/>
      <c r="T385" s="296"/>
      <c r="U385" s="296"/>
      <c r="V385" s="296"/>
      <c r="W385" s="296"/>
      <c r="X385" s="296"/>
      <c r="Y385" s="296"/>
      <c r="Z385" s="296"/>
      <c r="AA385" s="296"/>
    </row>
    <row r="386" spans="1:27" ht="15.75" customHeight="1" x14ac:dyDescent="0.25">
      <c r="A386" s="296"/>
      <c r="B386" s="296"/>
      <c r="C386" s="296"/>
      <c r="D386" s="296"/>
      <c r="E386" s="296"/>
      <c r="F386" s="296"/>
      <c r="G386" s="298"/>
      <c r="H386" s="298"/>
      <c r="I386" s="754"/>
      <c r="J386" s="296"/>
      <c r="K386" s="296"/>
      <c r="L386" s="296"/>
      <c r="M386" s="296"/>
      <c r="N386" s="296"/>
      <c r="O386" s="296"/>
      <c r="P386" s="296"/>
      <c r="Q386" s="296"/>
      <c r="R386" s="296"/>
      <c r="S386" s="296"/>
      <c r="T386" s="296"/>
      <c r="U386" s="296"/>
      <c r="V386" s="296"/>
      <c r="W386" s="296"/>
      <c r="X386" s="296"/>
      <c r="Y386" s="296"/>
      <c r="Z386" s="296"/>
      <c r="AA386" s="296"/>
    </row>
    <row r="387" spans="1:27" ht="15.75" customHeight="1" x14ac:dyDescent="0.25">
      <c r="A387" s="296"/>
      <c r="B387" s="296"/>
      <c r="C387" s="296"/>
      <c r="D387" s="296"/>
      <c r="E387" s="296"/>
      <c r="F387" s="296"/>
      <c r="G387" s="298"/>
      <c r="H387" s="298"/>
      <c r="I387" s="754"/>
      <c r="J387" s="296"/>
      <c r="K387" s="296"/>
      <c r="L387" s="296"/>
      <c r="M387" s="296"/>
      <c r="N387" s="296"/>
      <c r="O387" s="296"/>
      <c r="P387" s="296"/>
      <c r="Q387" s="296"/>
      <c r="R387" s="296"/>
      <c r="S387" s="296"/>
      <c r="T387" s="296"/>
      <c r="U387" s="296"/>
      <c r="V387" s="296"/>
      <c r="W387" s="296"/>
      <c r="X387" s="296"/>
      <c r="Y387" s="296"/>
      <c r="Z387" s="296"/>
      <c r="AA387" s="296"/>
    </row>
    <row r="388" spans="1:27" ht="15.75" customHeight="1" x14ac:dyDescent="0.25">
      <c r="A388" s="296"/>
      <c r="B388" s="296"/>
      <c r="C388" s="296"/>
      <c r="D388" s="296"/>
      <c r="E388" s="296"/>
      <c r="F388" s="296"/>
      <c r="G388" s="298"/>
      <c r="H388" s="298"/>
      <c r="I388" s="754"/>
      <c r="J388" s="296"/>
      <c r="K388" s="296"/>
      <c r="L388" s="296"/>
      <c r="M388" s="296"/>
      <c r="N388" s="296"/>
      <c r="O388" s="296"/>
      <c r="P388" s="296"/>
      <c r="Q388" s="296"/>
      <c r="R388" s="296"/>
      <c r="S388" s="296"/>
      <c r="T388" s="296"/>
      <c r="U388" s="296"/>
      <c r="V388" s="296"/>
      <c r="W388" s="296"/>
      <c r="X388" s="296"/>
      <c r="Y388" s="296"/>
      <c r="Z388" s="296"/>
      <c r="AA388" s="296"/>
    </row>
    <row r="389" spans="1:27" ht="15.75" customHeight="1" x14ac:dyDescent="0.25">
      <c r="A389" s="296"/>
      <c r="B389" s="296"/>
      <c r="C389" s="296"/>
      <c r="D389" s="296"/>
      <c r="E389" s="296"/>
      <c r="F389" s="296"/>
      <c r="G389" s="298"/>
      <c r="H389" s="298"/>
      <c r="I389" s="754"/>
      <c r="J389" s="296"/>
      <c r="K389" s="296"/>
      <c r="L389" s="296"/>
      <c r="M389" s="296"/>
      <c r="N389" s="296"/>
      <c r="O389" s="296"/>
      <c r="P389" s="296"/>
      <c r="Q389" s="296"/>
      <c r="R389" s="296"/>
      <c r="S389" s="296"/>
      <c r="T389" s="296"/>
      <c r="U389" s="296"/>
      <c r="V389" s="296"/>
      <c r="W389" s="296"/>
      <c r="X389" s="296"/>
      <c r="Y389" s="296"/>
      <c r="Z389" s="296"/>
      <c r="AA389" s="296"/>
    </row>
    <row r="390" spans="1:27" ht="15.75" customHeight="1" x14ac:dyDescent="0.25">
      <c r="A390" s="296"/>
      <c r="B390" s="296"/>
      <c r="C390" s="296"/>
      <c r="D390" s="296"/>
      <c r="E390" s="296"/>
      <c r="F390" s="296"/>
      <c r="G390" s="298"/>
      <c r="H390" s="298"/>
      <c r="I390" s="754"/>
      <c r="J390" s="296"/>
      <c r="K390" s="296"/>
      <c r="L390" s="296"/>
      <c r="M390" s="296"/>
      <c r="N390" s="296"/>
      <c r="O390" s="296"/>
      <c r="P390" s="296"/>
      <c r="Q390" s="296"/>
      <c r="R390" s="296"/>
      <c r="S390" s="296"/>
      <c r="T390" s="296"/>
      <c r="U390" s="296"/>
      <c r="V390" s="296"/>
      <c r="W390" s="296"/>
      <c r="X390" s="296"/>
      <c r="Y390" s="296"/>
      <c r="Z390" s="296"/>
      <c r="AA390" s="296"/>
    </row>
    <row r="391" spans="1:27" ht="15.75" customHeight="1" x14ac:dyDescent="0.25">
      <c r="A391" s="296"/>
      <c r="B391" s="296"/>
      <c r="C391" s="296"/>
      <c r="D391" s="296"/>
      <c r="E391" s="296"/>
      <c r="F391" s="296"/>
      <c r="G391" s="298"/>
      <c r="H391" s="298"/>
      <c r="I391" s="754"/>
      <c r="J391" s="296"/>
      <c r="K391" s="296"/>
      <c r="L391" s="296"/>
      <c r="M391" s="296"/>
      <c r="N391" s="296"/>
      <c r="O391" s="296"/>
      <c r="P391" s="296"/>
      <c r="Q391" s="296"/>
      <c r="R391" s="296"/>
      <c r="S391" s="296"/>
      <c r="T391" s="296"/>
      <c r="U391" s="296"/>
      <c r="V391" s="296"/>
      <c r="W391" s="296"/>
      <c r="X391" s="296"/>
      <c r="Y391" s="296"/>
      <c r="Z391" s="296"/>
      <c r="AA391" s="296"/>
    </row>
    <row r="392" spans="1:27" ht="15.75" customHeight="1" x14ac:dyDescent="0.25">
      <c r="A392" s="296"/>
      <c r="B392" s="296"/>
      <c r="C392" s="296"/>
      <c r="D392" s="296"/>
      <c r="E392" s="296"/>
      <c r="F392" s="296"/>
      <c r="G392" s="298"/>
      <c r="H392" s="298"/>
      <c r="I392" s="754"/>
      <c r="J392" s="296"/>
      <c r="K392" s="296"/>
      <c r="L392" s="296"/>
      <c r="M392" s="296"/>
      <c r="N392" s="296"/>
      <c r="O392" s="296"/>
      <c r="P392" s="296"/>
      <c r="Q392" s="296"/>
      <c r="R392" s="296"/>
      <c r="S392" s="296"/>
      <c r="T392" s="296"/>
      <c r="U392" s="296"/>
      <c r="V392" s="296"/>
      <c r="W392" s="296"/>
      <c r="X392" s="296"/>
      <c r="Y392" s="296"/>
      <c r="Z392" s="296"/>
      <c r="AA392" s="296"/>
    </row>
    <row r="393" spans="1:27" ht="15.75" customHeight="1" x14ac:dyDescent="0.25">
      <c r="A393" s="296"/>
      <c r="B393" s="296"/>
      <c r="C393" s="296"/>
      <c r="D393" s="296"/>
      <c r="E393" s="296"/>
      <c r="F393" s="296"/>
      <c r="G393" s="298"/>
      <c r="H393" s="298"/>
      <c r="I393" s="754"/>
      <c r="J393" s="296"/>
      <c r="K393" s="296"/>
      <c r="L393" s="296"/>
      <c r="M393" s="296"/>
      <c r="N393" s="296"/>
      <c r="O393" s="296"/>
      <c r="P393" s="296"/>
      <c r="Q393" s="296"/>
      <c r="R393" s="296"/>
      <c r="S393" s="296"/>
      <c r="T393" s="296"/>
      <c r="U393" s="296"/>
      <c r="V393" s="296"/>
      <c r="W393" s="296"/>
      <c r="X393" s="296"/>
      <c r="Y393" s="296"/>
      <c r="Z393" s="296"/>
      <c r="AA393" s="296"/>
    </row>
    <row r="394" spans="1:27" ht="15.75" customHeight="1" x14ac:dyDescent="0.25">
      <c r="A394" s="296"/>
      <c r="B394" s="296"/>
      <c r="C394" s="296"/>
      <c r="D394" s="296"/>
      <c r="E394" s="296"/>
      <c r="F394" s="296"/>
      <c r="G394" s="298"/>
      <c r="H394" s="298"/>
      <c r="I394" s="754"/>
      <c r="J394" s="296"/>
      <c r="K394" s="296"/>
      <c r="L394" s="296"/>
      <c r="M394" s="296"/>
      <c r="N394" s="296"/>
      <c r="O394" s="296"/>
      <c r="P394" s="296"/>
      <c r="Q394" s="296"/>
      <c r="R394" s="296"/>
      <c r="S394" s="296"/>
      <c r="T394" s="296"/>
      <c r="U394" s="296"/>
      <c r="V394" s="296"/>
      <c r="W394" s="296"/>
      <c r="X394" s="296"/>
      <c r="Y394" s="296"/>
      <c r="Z394" s="296"/>
      <c r="AA394" s="296"/>
    </row>
    <row r="395" spans="1:27" ht="15.75" customHeight="1" x14ac:dyDescent="0.25">
      <c r="A395" s="296"/>
      <c r="B395" s="296"/>
      <c r="C395" s="296"/>
      <c r="D395" s="296"/>
      <c r="E395" s="296"/>
      <c r="F395" s="296"/>
      <c r="G395" s="298"/>
      <c r="H395" s="298"/>
      <c r="I395" s="754"/>
      <c r="J395" s="296"/>
      <c r="K395" s="296"/>
      <c r="L395" s="296"/>
      <c r="M395" s="296"/>
      <c r="N395" s="296"/>
      <c r="O395" s="296"/>
      <c r="P395" s="296"/>
      <c r="Q395" s="296"/>
      <c r="R395" s="296"/>
      <c r="S395" s="296"/>
      <c r="T395" s="296"/>
      <c r="U395" s="296"/>
      <c r="V395" s="296"/>
      <c r="W395" s="296"/>
      <c r="X395" s="296"/>
      <c r="Y395" s="296"/>
      <c r="Z395" s="296"/>
      <c r="AA395" s="296"/>
    </row>
    <row r="396" spans="1:27" ht="15.75" customHeight="1" x14ac:dyDescent="0.25">
      <c r="A396" s="296"/>
      <c r="B396" s="296"/>
      <c r="C396" s="296"/>
      <c r="D396" s="296"/>
      <c r="E396" s="296"/>
      <c r="F396" s="296"/>
      <c r="G396" s="298"/>
      <c r="H396" s="298"/>
      <c r="I396" s="754"/>
      <c r="J396" s="296"/>
      <c r="K396" s="296"/>
      <c r="L396" s="296"/>
      <c r="M396" s="296"/>
      <c r="N396" s="296"/>
      <c r="O396" s="296"/>
      <c r="P396" s="296"/>
      <c r="Q396" s="296"/>
      <c r="R396" s="296"/>
      <c r="S396" s="296"/>
      <c r="T396" s="296"/>
      <c r="U396" s="296"/>
      <c r="V396" s="296"/>
      <c r="W396" s="296"/>
      <c r="X396" s="296"/>
      <c r="Y396" s="296"/>
      <c r="Z396" s="296"/>
      <c r="AA396" s="296"/>
    </row>
    <row r="397" spans="1:27" ht="15.75" customHeight="1" x14ac:dyDescent="0.25">
      <c r="A397" s="296"/>
      <c r="B397" s="296"/>
      <c r="C397" s="296"/>
      <c r="D397" s="296"/>
      <c r="E397" s="296"/>
      <c r="F397" s="296"/>
      <c r="G397" s="298"/>
      <c r="H397" s="298"/>
      <c r="I397" s="754"/>
      <c r="J397" s="296"/>
      <c r="K397" s="296"/>
      <c r="L397" s="296"/>
      <c r="M397" s="296"/>
      <c r="N397" s="296"/>
      <c r="O397" s="296"/>
      <c r="P397" s="296"/>
      <c r="Q397" s="296"/>
      <c r="R397" s="296"/>
      <c r="S397" s="296"/>
      <c r="T397" s="296"/>
      <c r="U397" s="296"/>
      <c r="V397" s="296"/>
      <c r="W397" s="296"/>
      <c r="X397" s="296"/>
      <c r="Y397" s="296"/>
      <c r="Z397" s="296"/>
      <c r="AA397" s="296"/>
    </row>
    <row r="398" spans="1:27" ht="15.75" customHeight="1" x14ac:dyDescent="0.25">
      <c r="A398" s="296"/>
      <c r="B398" s="296"/>
      <c r="C398" s="296"/>
      <c r="D398" s="296"/>
      <c r="E398" s="296"/>
      <c r="F398" s="296"/>
      <c r="G398" s="298"/>
      <c r="H398" s="298"/>
      <c r="I398" s="754"/>
      <c r="J398" s="296"/>
      <c r="K398" s="296"/>
      <c r="L398" s="296"/>
      <c r="M398" s="296"/>
      <c r="N398" s="296"/>
      <c r="O398" s="296"/>
      <c r="P398" s="296"/>
      <c r="Q398" s="296"/>
      <c r="R398" s="296"/>
      <c r="S398" s="296"/>
      <c r="T398" s="296"/>
      <c r="U398" s="296"/>
      <c r="V398" s="296"/>
      <c r="W398" s="296"/>
      <c r="X398" s="296"/>
      <c r="Y398" s="296"/>
      <c r="Z398" s="296"/>
      <c r="AA398" s="296"/>
    </row>
    <row r="399" spans="1:27" ht="15.75" customHeight="1" x14ac:dyDescent="0.25">
      <c r="A399" s="296"/>
      <c r="B399" s="296"/>
      <c r="C399" s="296"/>
      <c r="D399" s="296"/>
      <c r="E399" s="296"/>
      <c r="F399" s="296"/>
      <c r="G399" s="298"/>
      <c r="H399" s="298"/>
      <c r="I399" s="754"/>
      <c r="J399" s="296"/>
      <c r="K399" s="296"/>
      <c r="L399" s="296"/>
      <c r="M399" s="296"/>
      <c r="N399" s="296"/>
      <c r="O399" s="296"/>
      <c r="P399" s="296"/>
      <c r="Q399" s="296"/>
      <c r="R399" s="296"/>
      <c r="S399" s="296"/>
      <c r="T399" s="296"/>
      <c r="U399" s="296"/>
      <c r="V399" s="296"/>
      <c r="W399" s="296"/>
      <c r="X399" s="296"/>
      <c r="Y399" s="296"/>
      <c r="Z399" s="296"/>
      <c r="AA399" s="296"/>
    </row>
    <row r="400" spans="1:27" ht="15.75" customHeight="1" x14ac:dyDescent="0.25">
      <c r="A400" s="296"/>
      <c r="B400" s="296"/>
      <c r="C400" s="296"/>
      <c r="D400" s="296"/>
      <c r="E400" s="296"/>
      <c r="F400" s="296"/>
      <c r="G400" s="298"/>
      <c r="H400" s="298"/>
      <c r="I400" s="754"/>
      <c r="J400" s="296"/>
      <c r="K400" s="296"/>
      <c r="L400" s="296"/>
      <c r="M400" s="296"/>
      <c r="N400" s="296"/>
      <c r="O400" s="296"/>
      <c r="P400" s="296"/>
      <c r="Q400" s="296"/>
      <c r="R400" s="296"/>
      <c r="S400" s="296"/>
      <c r="T400" s="296"/>
      <c r="U400" s="296"/>
      <c r="V400" s="296"/>
      <c r="W400" s="296"/>
      <c r="X400" s="296"/>
      <c r="Y400" s="296"/>
      <c r="Z400" s="296"/>
      <c r="AA400" s="296"/>
    </row>
    <row r="401" spans="1:27" ht="15.75" customHeight="1" x14ac:dyDescent="0.25">
      <c r="A401" s="296"/>
      <c r="B401" s="296"/>
      <c r="C401" s="296"/>
      <c r="D401" s="296"/>
      <c r="E401" s="296"/>
      <c r="F401" s="296"/>
      <c r="G401" s="298"/>
      <c r="H401" s="298"/>
      <c r="I401" s="754"/>
      <c r="J401" s="296"/>
      <c r="K401" s="296"/>
      <c r="L401" s="296"/>
      <c r="M401" s="296"/>
      <c r="N401" s="296"/>
      <c r="O401" s="296"/>
      <c r="P401" s="296"/>
      <c r="Q401" s="296"/>
      <c r="R401" s="296"/>
      <c r="S401" s="296"/>
      <c r="T401" s="296"/>
      <c r="U401" s="296"/>
      <c r="V401" s="296"/>
      <c r="W401" s="296"/>
      <c r="X401" s="296"/>
      <c r="Y401" s="296"/>
      <c r="Z401" s="296"/>
      <c r="AA401" s="296"/>
    </row>
    <row r="402" spans="1:27" ht="15.75" customHeight="1" x14ac:dyDescent="0.25">
      <c r="A402" s="296"/>
      <c r="B402" s="296"/>
      <c r="C402" s="296"/>
      <c r="D402" s="296"/>
      <c r="E402" s="296"/>
      <c r="F402" s="296"/>
      <c r="G402" s="298"/>
      <c r="H402" s="298"/>
      <c r="I402" s="754"/>
      <c r="J402" s="296"/>
      <c r="K402" s="296"/>
      <c r="L402" s="296"/>
      <c r="M402" s="296"/>
      <c r="N402" s="296"/>
      <c r="O402" s="296"/>
      <c r="P402" s="296"/>
      <c r="Q402" s="296"/>
      <c r="R402" s="296"/>
      <c r="S402" s="296"/>
      <c r="T402" s="296"/>
      <c r="U402" s="296"/>
      <c r="V402" s="296"/>
      <c r="W402" s="296"/>
      <c r="X402" s="296"/>
      <c r="Y402" s="296"/>
      <c r="Z402" s="296"/>
      <c r="AA402" s="296"/>
    </row>
    <row r="403" spans="1:27" ht="15.75" customHeight="1" x14ac:dyDescent="0.25">
      <c r="A403" s="296"/>
      <c r="B403" s="296"/>
      <c r="C403" s="296"/>
      <c r="D403" s="296"/>
      <c r="E403" s="296"/>
      <c r="F403" s="296"/>
      <c r="G403" s="298"/>
      <c r="H403" s="298"/>
      <c r="I403" s="754"/>
      <c r="J403" s="296"/>
      <c r="K403" s="296"/>
      <c r="L403" s="296"/>
      <c r="M403" s="296"/>
      <c r="N403" s="296"/>
      <c r="O403" s="296"/>
      <c r="P403" s="296"/>
      <c r="Q403" s="296"/>
      <c r="R403" s="296"/>
      <c r="S403" s="296"/>
      <c r="T403" s="296"/>
      <c r="U403" s="296"/>
      <c r="V403" s="296"/>
      <c r="W403" s="296"/>
      <c r="X403" s="296"/>
      <c r="Y403" s="296"/>
      <c r="Z403" s="296"/>
      <c r="AA403" s="296"/>
    </row>
    <row r="404" spans="1:27" ht="15.75" customHeight="1" x14ac:dyDescent="0.25">
      <c r="A404" s="296"/>
      <c r="B404" s="296"/>
      <c r="C404" s="296"/>
      <c r="D404" s="296"/>
      <c r="E404" s="296"/>
      <c r="F404" s="296"/>
      <c r="G404" s="298"/>
      <c r="H404" s="298"/>
      <c r="I404" s="754"/>
      <c r="J404" s="296"/>
      <c r="K404" s="296"/>
      <c r="L404" s="296"/>
      <c r="M404" s="296"/>
      <c r="N404" s="296"/>
      <c r="O404" s="296"/>
      <c r="P404" s="296"/>
      <c r="Q404" s="296"/>
      <c r="R404" s="296"/>
      <c r="S404" s="296"/>
      <c r="T404" s="296"/>
      <c r="U404" s="296"/>
      <c r="V404" s="296"/>
      <c r="W404" s="296"/>
      <c r="X404" s="296"/>
      <c r="Y404" s="296"/>
      <c r="Z404" s="296"/>
      <c r="AA404" s="296"/>
    </row>
    <row r="405" spans="1:27" ht="15.75" customHeight="1" x14ac:dyDescent="0.25">
      <c r="A405" s="296"/>
      <c r="B405" s="296"/>
      <c r="C405" s="296"/>
      <c r="D405" s="296"/>
      <c r="E405" s="296"/>
      <c r="F405" s="296"/>
      <c r="G405" s="298"/>
      <c r="H405" s="298"/>
      <c r="I405" s="754"/>
      <c r="J405" s="296"/>
      <c r="K405" s="296"/>
      <c r="L405" s="296"/>
      <c r="M405" s="296"/>
      <c r="N405" s="296"/>
      <c r="O405" s="296"/>
      <c r="P405" s="296"/>
      <c r="Q405" s="296"/>
      <c r="R405" s="296"/>
      <c r="S405" s="296"/>
      <c r="T405" s="296"/>
      <c r="U405" s="296"/>
      <c r="V405" s="296"/>
      <c r="W405" s="296"/>
      <c r="X405" s="296"/>
      <c r="Y405" s="296"/>
      <c r="Z405" s="296"/>
      <c r="AA405" s="296"/>
    </row>
    <row r="406" spans="1:27" ht="15.75" customHeight="1" x14ac:dyDescent="0.25">
      <c r="A406" s="296"/>
      <c r="B406" s="296"/>
      <c r="C406" s="296"/>
      <c r="D406" s="296"/>
      <c r="E406" s="296"/>
      <c r="F406" s="296"/>
      <c r="G406" s="298"/>
      <c r="H406" s="298"/>
      <c r="I406" s="754"/>
      <c r="J406" s="296"/>
      <c r="K406" s="296"/>
      <c r="L406" s="296"/>
      <c r="M406" s="296"/>
      <c r="N406" s="296"/>
      <c r="O406" s="296"/>
      <c r="P406" s="296"/>
      <c r="Q406" s="296"/>
      <c r="R406" s="296"/>
      <c r="S406" s="296"/>
      <c r="T406" s="296"/>
      <c r="U406" s="296"/>
      <c r="V406" s="296"/>
      <c r="W406" s="296"/>
      <c r="X406" s="296"/>
      <c r="Y406" s="296"/>
      <c r="Z406" s="296"/>
      <c r="AA406" s="296"/>
    </row>
    <row r="407" spans="1:27" ht="15.75" customHeight="1" x14ac:dyDescent="0.25">
      <c r="A407" s="296"/>
      <c r="B407" s="296"/>
      <c r="C407" s="296"/>
      <c r="D407" s="296"/>
      <c r="E407" s="296"/>
      <c r="F407" s="296"/>
      <c r="G407" s="298"/>
      <c r="H407" s="298"/>
      <c r="I407" s="754"/>
      <c r="J407" s="296"/>
      <c r="K407" s="296"/>
      <c r="L407" s="296"/>
      <c r="M407" s="296"/>
      <c r="N407" s="296"/>
      <c r="O407" s="296"/>
      <c r="P407" s="296"/>
      <c r="Q407" s="296"/>
      <c r="R407" s="296"/>
      <c r="S407" s="296"/>
      <c r="T407" s="296"/>
      <c r="U407" s="296"/>
      <c r="V407" s="296"/>
      <c r="W407" s="296"/>
      <c r="X407" s="296"/>
      <c r="Y407" s="296"/>
      <c r="Z407" s="296"/>
      <c r="AA407" s="296"/>
    </row>
    <row r="408" spans="1:27" ht="15.75" customHeight="1" x14ac:dyDescent="0.25">
      <c r="A408" s="296"/>
      <c r="B408" s="296"/>
      <c r="C408" s="296"/>
      <c r="D408" s="296"/>
      <c r="E408" s="296"/>
      <c r="F408" s="296"/>
      <c r="G408" s="298"/>
      <c r="H408" s="298"/>
      <c r="I408" s="754"/>
      <c r="J408" s="296"/>
      <c r="K408" s="296"/>
      <c r="L408" s="296"/>
      <c r="M408" s="296"/>
      <c r="N408" s="296"/>
      <c r="O408" s="296"/>
      <c r="P408" s="296"/>
      <c r="Q408" s="296"/>
      <c r="R408" s="296"/>
      <c r="S408" s="296"/>
      <c r="T408" s="296"/>
      <c r="U408" s="296"/>
      <c r="V408" s="296"/>
      <c r="W408" s="296"/>
      <c r="X408" s="296"/>
      <c r="Y408" s="296"/>
      <c r="Z408" s="296"/>
      <c r="AA408" s="296"/>
    </row>
    <row r="409" spans="1:27" ht="15.75" customHeight="1" x14ac:dyDescent="0.25">
      <c r="A409" s="296"/>
      <c r="B409" s="296"/>
      <c r="C409" s="296"/>
      <c r="D409" s="296"/>
      <c r="E409" s="296"/>
      <c r="F409" s="296"/>
      <c r="G409" s="298"/>
      <c r="H409" s="298"/>
      <c r="I409" s="754"/>
      <c r="J409" s="296"/>
      <c r="K409" s="296"/>
      <c r="L409" s="296"/>
      <c r="M409" s="296"/>
      <c r="N409" s="296"/>
      <c r="O409" s="296"/>
      <c r="P409" s="296"/>
      <c r="Q409" s="296"/>
      <c r="R409" s="296"/>
      <c r="S409" s="296"/>
      <c r="T409" s="296"/>
      <c r="U409" s="296"/>
      <c r="V409" s="296"/>
      <c r="W409" s="296"/>
      <c r="X409" s="296"/>
      <c r="Y409" s="296"/>
      <c r="Z409" s="296"/>
      <c r="AA409" s="296"/>
    </row>
    <row r="410" spans="1:27" ht="15.75" customHeight="1" x14ac:dyDescent="0.25">
      <c r="A410" s="296"/>
      <c r="B410" s="296"/>
      <c r="C410" s="296"/>
      <c r="D410" s="296"/>
      <c r="E410" s="296"/>
      <c r="F410" s="296"/>
      <c r="G410" s="298"/>
      <c r="H410" s="298"/>
      <c r="I410" s="754"/>
      <c r="J410" s="296"/>
      <c r="K410" s="296"/>
      <c r="L410" s="296"/>
      <c r="M410" s="296"/>
      <c r="N410" s="296"/>
      <c r="O410" s="296"/>
      <c r="P410" s="296"/>
      <c r="Q410" s="296"/>
      <c r="R410" s="296"/>
      <c r="S410" s="296"/>
      <c r="T410" s="296"/>
      <c r="U410" s="296"/>
      <c r="V410" s="296"/>
      <c r="W410" s="296"/>
      <c r="X410" s="296"/>
      <c r="Y410" s="296"/>
      <c r="Z410" s="296"/>
      <c r="AA410" s="296"/>
    </row>
    <row r="411" spans="1:27" ht="15.75" customHeight="1" x14ac:dyDescent="0.25">
      <c r="A411" s="296"/>
      <c r="B411" s="296"/>
      <c r="C411" s="296"/>
      <c r="D411" s="296"/>
      <c r="E411" s="296"/>
      <c r="F411" s="296"/>
      <c r="G411" s="298"/>
      <c r="H411" s="298"/>
      <c r="I411" s="754"/>
      <c r="J411" s="296"/>
      <c r="K411" s="296"/>
      <c r="L411" s="296"/>
      <c r="M411" s="296"/>
      <c r="N411" s="296"/>
      <c r="O411" s="296"/>
      <c r="P411" s="296"/>
      <c r="Q411" s="296"/>
      <c r="R411" s="296"/>
      <c r="S411" s="296"/>
      <c r="T411" s="296"/>
      <c r="U411" s="296"/>
      <c r="V411" s="296"/>
      <c r="W411" s="296"/>
      <c r="X411" s="296"/>
      <c r="Y411" s="296"/>
      <c r="Z411" s="296"/>
      <c r="AA411" s="296"/>
    </row>
    <row r="412" spans="1:27" ht="15.75" customHeight="1" x14ac:dyDescent="0.25">
      <c r="A412" s="296"/>
      <c r="B412" s="296"/>
      <c r="C412" s="296"/>
      <c r="D412" s="296"/>
      <c r="E412" s="296"/>
      <c r="F412" s="296"/>
      <c r="G412" s="298"/>
      <c r="H412" s="298"/>
      <c r="I412" s="754"/>
      <c r="J412" s="296"/>
      <c r="K412" s="296"/>
      <c r="L412" s="296"/>
      <c r="M412" s="296"/>
      <c r="N412" s="296"/>
      <c r="O412" s="296"/>
      <c r="P412" s="296"/>
      <c r="Q412" s="296"/>
      <c r="R412" s="296"/>
      <c r="S412" s="296"/>
      <c r="T412" s="296"/>
      <c r="U412" s="296"/>
      <c r="V412" s="296"/>
      <c r="W412" s="296"/>
      <c r="X412" s="296"/>
      <c r="Y412" s="296"/>
      <c r="Z412" s="296"/>
      <c r="AA412" s="296"/>
    </row>
    <row r="413" spans="1:27" ht="15.75" customHeight="1" x14ac:dyDescent="0.25">
      <c r="A413" s="296"/>
      <c r="B413" s="296"/>
      <c r="C413" s="296"/>
      <c r="D413" s="296"/>
      <c r="E413" s="296"/>
      <c r="F413" s="296"/>
      <c r="G413" s="298"/>
      <c r="H413" s="298"/>
      <c r="I413" s="754"/>
      <c r="J413" s="296"/>
      <c r="K413" s="296"/>
      <c r="L413" s="296"/>
      <c r="M413" s="296"/>
      <c r="N413" s="296"/>
      <c r="O413" s="296"/>
      <c r="P413" s="296"/>
      <c r="Q413" s="296"/>
      <c r="R413" s="296"/>
      <c r="S413" s="296"/>
      <c r="T413" s="296"/>
      <c r="U413" s="296"/>
      <c r="V413" s="296"/>
      <c r="W413" s="296"/>
      <c r="X413" s="296"/>
      <c r="Y413" s="296"/>
      <c r="Z413" s="296"/>
      <c r="AA413" s="296"/>
    </row>
    <row r="414" spans="1:27" ht="15.75" customHeight="1" x14ac:dyDescent="0.25">
      <c r="A414" s="296"/>
      <c r="B414" s="296"/>
      <c r="C414" s="296"/>
      <c r="D414" s="296"/>
      <c r="E414" s="296"/>
      <c r="F414" s="296"/>
      <c r="G414" s="298"/>
      <c r="H414" s="298"/>
      <c r="I414" s="754"/>
      <c r="J414" s="296"/>
      <c r="K414" s="296"/>
      <c r="L414" s="296"/>
      <c r="M414" s="296"/>
      <c r="N414" s="296"/>
      <c r="O414" s="296"/>
      <c r="P414" s="296"/>
      <c r="Q414" s="296"/>
      <c r="R414" s="296"/>
      <c r="S414" s="296"/>
      <c r="T414" s="296"/>
      <c r="U414" s="296"/>
      <c r="V414" s="296"/>
      <c r="W414" s="296"/>
      <c r="X414" s="296"/>
      <c r="Y414" s="296"/>
      <c r="Z414" s="296"/>
      <c r="AA414" s="296"/>
    </row>
    <row r="415" spans="1:27" ht="15.75" customHeight="1" x14ac:dyDescent="0.25">
      <c r="A415" s="296"/>
      <c r="B415" s="296"/>
      <c r="C415" s="296"/>
      <c r="D415" s="296"/>
      <c r="E415" s="296"/>
      <c r="F415" s="296"/>
      <c r="G415" s="298"/>
      <c r="H415" s="298"/>
      <c r="I415" s="754"/>
      <c r="J415" s="296"/>
      <c r="K415" s="296"/>
      <c r="L415" s="296"/>
      <c r="M415" s="296"/>
      <c r="N415" s="296"/>
      <c r="O415" s="296"/>
      <c r="P415" s="296"/>
      <c r="Q415" s="296"/>
      <c r="R415" s="296"/>
      <c r="S415" s="296"/>
      <c r="T415" s="296"/>
      <c r="U415" s="296"/>
      <c r="V415" s="296"/>
      <c r="W415" s="296"/>
      <c r="X415" s="296"/>
      <c r="Y415" s="296"/>
      <c r="Z415" s="296"/>
      <c r="AA415" s="296"/>
    </row>
    <row r="416" spans="1:27" ht="15.75" customHeight="1" x14ac:dyDescent="0.25">
      <c r="A416" s="296"/>
      <c r="B416" s="296"/>
      <c r="C416" s="296"/>
      <c r="D416" s="296"/>
      <c r="E416" s="296"/>
      <c r="F416" s="296"/>
      <c r="G416" s="298"/>
      <c r="H416" s="298"/>
      <c r="I416" s="754"/>
      <c r="J416" s="296"/>
      <c r="K416" s="296"/>
      <c r="L416" s="296"/>
      <c r="M416" s="296"/>
      <c r="N416" s="296"/>
      <c r="O416" s="296"/>
      <c r="P416" s="296"/>
      <c r="Q416" s="296"/>
      <c r="R416" s="296"/>
      <c r="S416" s="296"/>
      <c r="T416" s="296"/>
      <c r="U416" s="296"/>
      <c r="V416" s="296"/>
      <c r="W416" s="296"/>
      <c r="X416" s="296"/>
      <c r="Y416" s="296"/>
      <c r="Z416" s="296"/>
      <c r="AA416" s="296"/>
    </row>
    <row r="417" spans="1:27" ht="15.75" customHeight="1" x14ac:dyDescent="0.25">
      <c r="A417" s="296"/>
      <c r="B417" s="296"/>
      <c r="C417" s="296"/>
      <c r="D417" s="296"/>
      <c r="E417" s="296"/>
      <c r="F417" s="296"/>
      <c r="G417" s="298"/>
      <c r="H417" s="298"/>
      <c r="I417" s="754"/>
      <c r="J417" s="296"/>
      <c r="K417" s="296"/>
      <c r="L417" s="296"/>
      <c r="M417" s="296"/>
      <c r="N417" s="296"/>
      <c r="O417" s="296"/>
      <c r="P417" s="296"/>
      <c r="Q417" s="296"/>
      <c r="R417" s="296"/>
      <c r="S417" s="296"/>
      <c r="T417" s="296"/>
      <c r="U417" s="296"/>
      <c r="V417" s="296"/>
      <c r="W417" s="296"/>
      <c r="X417" s="296"/>
      <c r="Y417" s="296"/>
      <c r="Z417" s="296"/>
      <c r="AA417" s="296"/>
    </row>
    <row r="418" spans="1:27" ht="15.75" customHeight="1" x14ac:dyDescent="0.25">
      <c r="A418" s="296"/>
      <c r="B418" s="296"/>
      <c r="C418" s="296"/>
      <c r="D418" s="296"/>
      <c r="E418" s="296"/>
      <c r="F418" s="296"/>
      <c r="G418" s="298"/>
      <c r="H418" s="298"/>
      <c r="I418" s="754"/>
      <c r="J418" s="296"/>
      <c r="K418" s="296"/>
      <c r="L418" s="296"/>
      <c r="M418" s="296"/>
      <c r="N418" s="296"/>
      <c r="O418" s="296"/>
      <c r="P418" s="296"/>
      <c r="Q418" s="296"/>
      <c r="R418" s="296"/>
      <c r="S418" s="296"/>
      <c r="T418" s="296"/>
      <c r="U418" s="296"/>
      <c r="V418" s="296"/>
      <c r="W418" s="296"/>
      <c r="X418" s="296"/>
      <c r="Y418" s="296"/>
      <c r="Z418" s="296"/>
      <c r="AA418" s="296"/>
    </row>
    <row r="419" spans="1:27" ht="15.75" customHeight="1" x14ac:dyDescent="0.25">
      <c r="A419" s="296"/>
      <c r="B419" s="296"/>
      <c r="C419" s="296"/>
      <c r="D419" s="296"/>
      <c r="E419" s="296"/>
      <c r="F419" s="296"/>
      <c r="G419" s="298"/>
      <c r="H419" s="298"/>
      <c r="I419" s="754"/>
      <c r="J419" s="296"/>
      <c r="K419" s="296"/>
      <c r="L419" s="296"/>
      <c r="M419" s="296"/>
      <c r="N419" s="296"/>
      <c r="O419" s="296"/>
      <c r="P419" s="296"/>
      <c r="Q419" s="296"/>
      <c r="R419" s="296"/>
      <c r="S419" s="296"/>
      <c r="T419" s="296"/>
      <c r="U419" s="296"/>
      <c r="V419" s="296"/>
      <c r="W419" s="296"/>
      <c r="X419" s="296"/>
      <c r="Y419" s="296"/>
      <c r="Z419" s="296"/>
      <c r="AA419" s="296"/>
    </row>
    <row r="420" spans="1:27" ht="15.75" customHeight="1" x14ac:dyDescent="0.25">
      <c r="A420" s="296"/>
      <c r="B420" s="296"/>
      <c r="C420" s="296"/>
      <c r="D420" s="296"/>
      <c r="E420" s="296"/>
      <c r="F420" s="296"/>
      <c r="G420" s="298"/>
      <c r="H420" s="298"/>
      <c r="I420" s="754"/>
      <c r="J420" s="296"/>
      <c r="K420" s="296"/>
      <c r="L420" s="296"/>
      <c r="M420" s="296"/>
      <c r="N420" s="296"/>
      <c r="O420" s="296"/>
      <c r="P420" s="296"/>
      <c r="Q420" s="296"/>
      <c r="R420" s="296"/>
      <c r="S420" s="296"/>
      <c r="T420" s="296"/>
      <c r="U420" s="296"/>
      <c r="V420" s="296"/>
      <c r="W420" s="296"/>
      <c r="X420" s="296"/>
      <c r="Y420" s="296"/>
      <c r="Z420" s="296"/>
      <c r="AA420" s="296"/>
    </row>
    <row r="421" spans="1:27" ht="15.75" customHeight="1" x14ac:dyDescent="0.25">
      <c r="A421" s="296"/>
      <c r="B421" s="296"/>
      <c r="C421" s="296"/>
      <c r="D421" s="296"/>
      <c r="E421" s="296"/>
      <c r="F421" s="296"/>
      <c r="G421" s="298"/>
      <c r="H421" s="298"/>
      <c r="I421" s="754"/>
      <c r="J421" s="296"/>
      <c r="K421" s="296"/>
      <c r="L421" s="296"/>
      <c r="M421" s="296"/>
      <c r="N421" s="296"/>
      <c r="O421" s="296"/>
      <c r="P421" s="296"/>
      <c r="Q421" s="296"/>
      <c r="R421" s="296"/>
      <c r="S421" s="296"/>
      <c r="T421" s="296"/>
      <c r="U421" s="296"/>
      <c r="V421" s="296"/>
      <c r="W421" s="296"/>
      <c r="X421" s="296"/>
      <c r="Y421" s="296"/>
      <c r="Z421" s="296"/>
      <c r="AA421" s="296"/>
    </row>
    <row r="422" spans="1:27" ht="15.75" customHeight="1" x14ac:dyDescent="0.25">
      <c r="A422" s="296"/>
      <c r="B422" s="296"/>
      <c r="C422" s="296"/>
      <c r="D422" s="296"/>
      <c r="E422" s="296"/>
      <c r="F422" s="296"/>
      <c r="G422" s="298"/>
      <c r="H422" s="298"/>
      <c r="I422" s="754"/>
      <c r="J422" s="296"/>
      <c r="K422" s="296"/>
      <c r="L422" s="296"/>
      <c r="M422" s="296"/>
      <c r="N422" s="296"/>
      <c r="O422" s="296"/>
      <c r="P422" s="296"/>
      <c r="Q422" s="296"/>
      <c r="R422" s="296"/>
      <c r="S422" s="296"/>
      <c r="T422" s="296"/>
      <c r="U422" s="296"/>
      <c r="V422" s="296"/>
      <c r="W422" s="296"/>
      <c r="X422" s="296"/>
      <c r="Y422" s="296"/>
      <c r="Z422" s="296"/>
      <c r="AA422" s="296"/>
    </row>
    <row r="423" spans="1:27" ht="15.75" customHeight="1" x14ac:dyDescent="0.25">
      <c r="A423" s="296"/>
      <c r="B423" s="296"/>
      <c r="C423" s="296"/>
      <c r="D423" s="296"/>
      <c r="E423" s="296"/>
      <c r="F423" s="296"/>
      <c r="G423" s="298"/>
      <c r="H423" s="298"/>
      <c r="I423" s="754"/>
      <c r="J423" s="296"/>
      <c r="K423" s="296"/>
      <c r="L423" s="296"/>
      <c r="M423" s="296"/>
      <c r="N423" s="296"/>
      <c r="O423" s="296"/>
      <c r="P423" s="296"/>
      <c r="Q423" s="296"/>
      <c r="R423" s="296"/>
      <c r="S423" s="296"/>
      <c r="T423" s="296"/>
      <c r="U423" s="296"/>
      <c r="V423" s="296"/>
      <c r="W423" s="296"/>
      <c r="X423" s="296"/>
      <c r="Y423" s="296"/>
      <c r="Z423" s="296"/>
      <c r="AA423" s="296"/>
    </row>
    <row r="424" spans="1:27" ht="15.75" customHeight="1" x14ac:dyDescent="0.25">
      <c r="A424" s="296"/>
      <c r="B424" s="296"/>
      <c r="C424" s="296"/>
      <c r="D424" s="296"/>
      <c r="E424" s="296"/>
      <c r="F424" s="296"/>
      <c r="G424" s="298"/>
      <c r="H424" s="298"/>
      <c r="I424" s="754"/>
      <c r="J424" s="296"/>
      <c r="K424" s="296"/>
      <c r="L424" s="296"/>
      <c r="M424" s="296"/>
      <c r="N424" s="296"/>
      <c r="O424" s="296"/>
      <c r="P424" s="296"/>
      <c r="Q424" s="296"/>
      <c r="R424" s="296"/>
      <c r="S424" s="296"/>
      <c r="T424" s="296"/>
      <c r="U424" s="296"/>
      <c r="V424" s="296"/>
      <c r="W424" s="296"/>
      <c r="X424" s="296"/>
      <c r="Y424" s="296"/>
      <c r="Z424" s="296"/>
      <c r="AA424" s="296"/>
    </row>
    <row r="425" spans="1:27" ht="15.75" customHeight="1" x14ac:dyDescent="0.25">
      <c r="A425" s="296"/>
      <c r="B425" s="296"/>
      <c r="C425" s="296"/>
      <c r="D425" s="296"/>
      <c r="E425" s="296"/>
      <c r="F425" s="296"/>
      <c r="G425" s="298"/>
      <c r="H425" s="298"/>
      <c r="I425" s="754"/>
      <c r="J425" s="296"/>
      <c r="K425" s="296"/>
      <c r="L425" s="296"/>
      <c r="M425" s="296"/>
      <c r="N425" s="296"/>
      <c r="O425" s="296"/>
      <c r="P425" s="296"/>
      <c r="Q425" s="296"/>
      <c r="R425" s="296"/>
      <c r="S425" s="296"/>
      <c r="T425" s="296"/>
      <c r="U425" s="296"/>
      <c r="V425" s="296"/>
      <c r="W425" s="296"/>
      <c r="X425" s="296"/>
      <c r="Y425" s="296"/>
      <c r="Z425" s="296"/>
      <c r="AA425" s="296"/>
    </row>
    <row r="426" spans="1:27" ht="15.75" customHeight="1" x14ac:dyDescent="0.25">
      <c r="A426" s="296"/>
      <c r="B426" s="296"/>
      <c r="C426" s="296"/>
      <c r="D426" s="296"/>
      <c r="E426" s="296"/>
      <c r="F426" s="296"/>
      <c r="G426" s="298"/>
      <c r="H426" s="298"/>
      <c r="I426" s="754"/>
      <c r="J426" s="296"/>
      <c r="K426" s="296"/>
      <c r="L426" s="296"/>
      <c r="M426" s="296"/>
      <c r="N426" s="296"/>
      <c r="O426" s="296"/>
      <c r="P426" s="296"/>
      <c r="Q426" s="296"/>
      <c r="R426" s="296"/>
      <c r="S426" s="296"/>
      <c r="T426" s="296"/>
      <c r="U426" s="296"/>
      <c r="V426" s="296"/>
      <c r="W426" s="296"/>
      <c r="X426" s="296"/>
      <c r="Y426" s="296"/>
      <c r="Z426" s="296"/>
      <c r="AA426" s="296"/>
    </row>
    <row r="427" spans="1:27" ht="15.75" customHeight="1" x14ac:dyDescent="0.25">
      <c r="A427" s="296"/>
      <c r="B427" s="296"/>
      <c r="C427" s="296"/>
      <c r="D427" s="296"/>
      <c r="E427" s="296"/>
      <c r="F427" s="296"/>
      <c r="G427" s="298"/>
      <c r="H427" s="298"/>
      <c r="I427" s="754"/>
      <c r="J427" s="296"/>
      <c r="K427" s="296"/>
      <c r="L427" s="296"/>
      <c r="M427" s="296"/>
      <c r="N427" s="296"/>
      <c r="O427" s="296"/>
      <c r="P427" s="296"/>
      <c r="Q427" s="296"/>
      <c r="R427" s="296"/>
      <c r="S427" s="296"/>
      <c r="T427" s="296"/>
      <c r="U427" s="296"/>
      <c r="V427" s="296"/>
      <c r="W427" s="296"/>
      <c r="X427" s="296"/>
      <c r="Y427" s="296"/>
      <c r="Z427" s="296"/>
      <c r="AA427" s="296"/>
    </row>
    <row r="428" spans="1:27" ht="15.75" customHeight="1" x14ac:dyDescent="0.25">
      <c r="A428" s="296"/>
      <c r="B428" s="296"/>
      <c r="C428" s="296"/>
      <c r="D428" s="296"/>
      <c r="E428" s="296"/>
      <c r="F428" s="296"/>
      <c r="G428" s="298"/>
      <c r="H428" s="298"/>
      <c r="I428" s="754"/>
      <c r="J428" s="296"/>
      <c r="K428" s="296"/>
      <c r="L428" s="296"/>
      <c r="M428" s="296"/>
      <c r="N428" s="296"/>
      <c r="O428" s="296"/>
      <c r="P428" s="296"/>
      <c r="Q428" s="296"/>
      <c r="R428" s="296"/>
      <c r="S428" s="296"/>
      <c r="T428" s="296"/>
      <c r="U428" s="296"/>
      <c r="V428" s="296"/>
      <c r="W428" s="296"/>
      <c r="X428" s="296"/>
      <c r="Y428" s="296"/>
      <c r="Z428" s="296"/>
      <c r="AA428" s="296"/>
    </row>
    <row r="429" spans="1:27" ht="15.75" customHeight="1" x14ac:dyDescent="0.25">
      <c r="A429" s="296"/>
      <c r="B429" s="296"/>
      <c r="C429" s="296"/>
      <c r="D429" s="296"/>
      <c r="E429" s="296"/>
      <c r="F429" s="296"/>
      <c r="G429" s="298"/>
      <c r="H429" s="298"/>
      <c r="I429" s="754"/>
      <c r="J429" s="296"/>
      <c r="K429" s="296"/>
      <c r="L429" s="296"/>
      <c r="M429" s="296"/>
      <c r="N429" s="296"/>
      <c r="O429" s="296"/>
      <c r="P429" s="296"/>
      <c r="Q429" s="296"/>
      <c r="R429" s="296"/>
      <c r="S429" s="296"/>
      <c r="T429" s="296"/>
      <c r="U429" s="296"/>
      <c r="V429" s="296"/>
      <c r="W429" s="296"/>
      <c r="X429" s="296"/>
      <c r="Y429" s="296"/>
      <c r="Z429" s="296"/>
      <c r="AA429" s="296"/>
    </row>
    <row r="430" spans="1:27" ht="15.75" customHeight="1" x14ac:dyDescent="0.25">
      <c r="A430" s="296"/>
      <c r="B430" s="296"/>
      <c r="C430" s="296"/>
      <c r="D430" s="296"/>
      <c r="E430" s="296"/>
      <c r="F430" s="296"/>
      <c r="G430" s="298"/>
      <c r="H430" s="298"/>
      <c r="I430" s="754"/>
      <c r="J430" s="296"/>
      <c r="K430" s="296"/>
      <c r="L430" s="296"/>
      <c r="M430" s="296"/>
      <c r="N430" s="296"/>
      <c r="O430" s="296"/>
      <c r="P430" s="296"/>
      <c r="Q430" s="296"/>
      <c r="R430" s="296"/>
      <c r="S430" s="296"/>
      <c r="T430" s="296"/>
      <c r="U430" s="296"/>
      <c r="V430" s="296"/>
      <c r="W430" s="296"/>
      <c r="X430" s="296"/>
      <c r="Y430" s="296"/>
      <c r="Z430" s="296"/>
      <c r="AA430" s="296"/>
    </row>
    <row r="431" spans="1:27" ht="15.75" customHeight="1" x14ac:dyDescent="0.25">
      <c r="A431" s="296"/>
      <c r="B431" s="296"/>
      <c r="C431" s="296"/>
      <c r="D431" s="296"/>
      <c r="E431" s="296"/>
      <c r="F431" s="296"/>
      <c r="G431" s="298"/>
      <c r="H431" s="298"/>
      <c r="I431" s="754"/>
      <c r="J431" s="296"/>
      <c r="K431" s="296"/>
      <c r="L431" s="296"/>
      <c r="M431" s="296"/>
      <c r="N431" s="296"/>
      <c r="O431" s="296"/>
      <c r="P431" s="296"/>
      <c r="Q431" s="296"/>
      <c r="R431" s="296"/>
      <c r="S431" s="296"/>
      <c r="T431" s="296"/>
      <c r="U431" s="296"/>
      <c r="V431" s="296"/>
      <c r="W431" s="296"/>
      <c r="X431" s="296"/>
      <c r="Y431" s="296"/>
      <c r="Z431" s="296"/>
      <c r="AA431" s="296"/>
    </row>
    <row r="432" spans="1:27" ht="15.75" customHeight="1" x14ac:dyDescent="0.25">
      <c r="A432" s="296"/>
      <c r="B432" s="296"/>
      <c r="C432" s="296"/>
      <c r="D432" s="296"/>
      <c r="E432" s="296"/>
      <c r="F432" s="296"/>
      <c r="G432" s="298"/>
      <c r="H432" s="298"/>
      <c r="I432" s="754"/>
      <c r="J432" s="296"/>
      <c r="K432" s="296"/>
      <c r="L432" s="296"/>
      <c r="M432" s="296"/>
      <c r="N432" s="296"/>
      <c r="O432" s="296"/>
      <c r="P432" s="296"/>
      <c r="Q432" s="296"/>
      <c r="R432" s="296"/>
      <c r="S432" s="296"/>
      <c r="T432" s="296"/>
      <c r="U432" s="296"/>
      <c r="V432" s="296"/>
      <c r="W432" s="296"/>
      <c r="X432" s="296"/>
      <c r="Y432" s="296"/>
      <c r="Z432" s="296"/>
      <c r="AA432" s="296"/>
    </row>
    <row r="433" spans="1:27" ht="15.75" customHeight="1" x14ac:dyDescent="0.25">
      <c r="A433" s="296"/>
      <c r="B433" s="296"/>
      <c r="C433" s="296"/>
      <c r="D433" s="296"/>
      <c r="E433" s="296"/>
      <c r="F433" s="296"/>
      <c r="G433" s="298"/>
      <c r="H433" s="298"/>
      <c r="I433" s="754"/>
      <c r="J433" s="296"/>
      <c r="K433" s="296"/>
      <c r="L433" s="296"/>
      <c r="M433" s="296"/>
      <c r="N433" s="296"/>
      <c r="O433" s="296"/>
      <c r="P433" s="296"/>
      <c r="Q433" s="296"/>
      <c r="R433" s="296"/>
      <c r="S433" s="296"/>
      <c r="T433" s="296"/>
      <c r="U433" s="296"/>
      <c r="V433" s="296"/>
      <c r="W433" s="296"/>
      <c r="X433" s="296"/>
      <c r="Y433" s="296"/>
      <c r="Z433" s="296"/>
      <c r="AA433" s="296"/>
    </row>
    <row r="434" spans="1:27" ht="15.75" customHeight="1" x14ac:dyDescent="0.25">
      <c r="A434" s="296"/>
      <c r="B434" s="296"/>
      <c r="C434" s="296"/>
      <c r="D434" s="296"/>
      <c r="E434" s="296"/>
      <c r="F434" s="296"/>
      <c r="G434" s="298"/>
      <c r="H434" s="298"/>
      <c r="I434" s="754"/>
      <c r="J434" s="296"/>
      <c r="K434" s="296"/>
      <c r="L434" s="296"/>
      <c r="M434" s="296"/>
      <c r="N434" s="296"/>
      <c r="O434" s="296"/>
      <c r="P434" s="296"/>
      <c r="Q434" s="296"/>
      <c r="R434" s="296"/>
      <c r="S434" s="296"/>
      <c r="T434" s="296"/>
      <c r="U434" s="296"/>
      <c r="V434" s="296"/>
      <c r="W434" s="296"/>
      <c r="X434" s="296"/>
      <c r="Y434" s="296"/>
      <c r="Z434" s="296"/>
      <c r="AA434" s="296"/>
    </row>
    <row r="435" spans="1:27" ht="15.75" customHeight="1" x14ac:dyDescent="0.25">
      <c r="A435" s="296"/>
      <c r="B435" s="296"/>
      <c r="C435" s="296"/>
      <c r="D435" s="296"/>
      <c r="E435" s="296"/>
      <c r="F435" s="296"/>
      <c r="G435" s="298"/>
      <c r="H435" s="298"/>
      <c r="I435" s="754"/>
      <c r="J435" s="296"/>
      <c r="K435" s="296"/>
      <c r="L435" s="296"/>
      <c r="M435" s="296"/>
      <c r="N435" s="296"/>
      <c r="O435" s="296"/>
      <c r="P435" s="296"/>
      <c r="Q435" s="296"/>
      <c r="R435" s="296"/>
      <c r="S435" s="296"/>
      <c r="T435" s="296"/>
      <c r="U435" s="296"/>
      <c r="V435" s="296"/>
      <c r="W435" s="296"/>
      <c r="X435" s="296"/>
      <c r="Y435" s="296"/>
      <c r="Z435" s="296"/>
      <c r="AA435" s="296"/>
    </row>
    <row r="436" spans="1:27" ht="15.75" customHeight="1" x14ac:dyDescent="0.25">
      <c r="A436" s="296"/>
      <c r="B436" s="296"/>
      <c r="C436" s="296"/>
      <c r="D436" s="296"/>
      <c r="E436" s="296"/>
      <c r="F436" s="296"/>
      <c r="G436" s="298"/>
      <c r="H436" s="298"/>
      <c r="I436" s="754"/>
      <c r="J436" s="296"/>
      <c r="K436" s="296"/>
      <c r="L436" s="296"/>
      <c r="M436" s="296"/>
      <c r="N436" s="296"/>
      <c r="O436" s="296"/>
      <c r="P436" s="296"/>
      <c r="Q436" s="296"/>
      <c r="R436" s="296"/>
      <c r="S436" s="296"/>
      <c r="T436" s="296"/>
      <c r="U436" s="296"/>
      <c r="V436" s="296"/>
      <c r="W436" s="296"/>
      <c r="X436" s="296"/>
      <c r="Y436" s="296"/>
      <c r="Z436" s="296"/>
      <c r="AA436" s="296"/>
    </row>
    <row r="437" spans="1:27" ht="15.75" customHeight="1" x14ac:dyDescent="0.25">
      <c r="A437" s="296"/>
      <c r="B437" s="296"/>
      <c r="C437" s="296"/>
      <c r="D437" s="296"/>
      <c r="E437" s="296"/>
      <c r="F437" s="296"/>
      <c r="G437" s="298"/>
      <c r="H437" s="298"/>
      <c r="I437" s="754"/>
      <c r="J437" s="296"/>
      <c r="K437" s="296"/>
      <c r="L437" s="296"/>
      <c r="M437" s="296"/>
      <c r="N437" s="296"/>
      <c r="O437" s="296"/>
      <c r="P437" s="296"/>
      <c r="Q437" s="296"/>
      <c r="R437" s="296"/>
      <c r="S437" s="296"/>
      <c r="T437" s="296"/>
      <c r="U437" s="296"/>
      <c r="V437" s="296"/>
      <c r="W437" s="296"/>
      <c r="X437" s="296"/>
      <c r="Y437" s="296"/>
      <c r="Z437" s="296"/>
      <c r="AA437" s="296"/>
    </row>
    <row r="438" spans="1:27" ht="15.75" customHeight="1" x14ac:dyDescent="0.25">
      <c r="A438" s="296"/>
      <c r="B438" s="296"/>
      <c r="C438" s="296"/>
      <c r="D438" s="296"/>
      <c r="E438" s="296"/>
      <c r="F438" s="296"/>
      <c r="G438" s="298"/>
      <c r="H438" s="298"/>
      <c r="I438" s="754"/>
      <c r="J438" s="296"/>
      <c r="K438" s="296"/>
      <c r="L438" s="296"/>
      <c r="M438" s="296"/>
      <c r="N438" s="296"/>
      <c r="O438" s="296"/>
      <c r="P438" s="296"/>
      <c r="Q438" s="296"/>
      <c r="R438" s="296"/>
      <c r="S438" s="296"/>
      <c r="T438" s="296"/>
      <c r="U438" s="296"/>
      <c r="V438" s="296"/>
      <c r="W438" s="296"/>
      <c r="X438" s="296"/>
      <c r="Y438" s="296"/>
      <c r="Z438" s="296"/>
      <c r="AA438" s="296"/>
    </row>
    <row r="439" spans="1:27" ht="15.75" customHeight="1" x14ac:dyDescent="0.25">
      <c r="A439" s="296"/>
      <c r="B439" s="296"/>
      <c r="C439" s="296"/>
      <c r="D439" s="296"/>
      <c r="E439" s="296"/>
      <c r="F439" s="296"/>
      <c r="G439" s="298"/>
      <c r="H439" s="298"/>
      <c r="I439" s="754"/>
      <c r="J439" s="296"/>
      <c r="K439" s="296"/>
      <c r="L439" s="296"/>
      <c r="M439" s="296"/>
      <c r="N439" s="296"/>
      <c r="O439" s="296"/>
      <c r="P439" s="296"/>
      <c r="Q439" s="296"/>
      <c r="R439" s="296"/>
      <c r="S439" s="296"/>
      <c r="T439" s="296"/>
      <c r="U439" s="296"/>
      <c r="V439" s="296"/>
      <c r="W439" s="296"/>
      <c r="X439" s="296"/>
      <c r="Y439" s="296"/>
      <c r="Z439" s="296"/>
      <c r="AA439" s="296"/>
    </row>
    <row r="440" spans="1:27" ht="15.75" customHeight="1" x14ac:dyDescent="0.25">
      <c r="A440" s="296"/>
      <c r="B440" s="296"/>
      <c r="C440" s="296"/>
      <c r="D440" s="296"/>
      <c r="E440" s="296"/>
      <c r="F440" s="296"/>
      <c r="G440" s="298"/>
      <c r="H440" s="298"/>
      <c r="I440" s="754"/>
      <c r="J440" s="296"/>
      <c r="K440" s="296"/>
      <c r="L440" s="296"/>
      <c r="M440" s="296"/>
      <c r="N440" s="296"/>
      <c r="O440" s="296"/>
      <c r="P440" s="296"/>
      <c r="Q440" s="296"/>
      <c r="R440" s="296"/>
      <c r="S440" s="296"/>
      <c r="T440" s="296"/>
      <c r="U440" s="296"/>
      <c r="V440" s="296"/>
      <c r="W440" s="296"/>
      <c r="X440" s="296"/>
      <c r="Y440" s="296"/>
      <c r="Z440" s="296"/>
      <c r="AA440" s="296"/>
    </row>
    <row r="441" spans="1:27" ht="15.75" customHeight="1" x14ac:dyDescent="0.25">
      <c r="A441" s="296"/>
      <c r="B441" s="296"/>
      <c r="C441" s="296"/>
      <c r="D441" s="296"/>
      <c r="E441" s="296"/>
      <c r="F441" s="296"/>
      <c r="G441" s="298"/>
      <c r="H441" s="298"/>
      <c r="I441" s="754"/>
      <c r="J441" s="296"/>
      <c r="K441" s="296"/>
      <c r="L441" s="296"/>
      <c r="M441" s="296"/>
      <c r="N441" s="296"/>
      <c r="O441" s="296"/>
      <c r="P441" s="296"/>
      <c r="Q441" s="296"/>
      <c r="R441" s="296"/>
      <c r="S441" s="296"/>
      <c r="T441" s="296"/>
      <c r="U441" s="296"/>
      <c r="V441" s="296"/>
      <c r="W441" s="296"/>
      <c r="X441" s="296"/>
      <c r="Y441" s="296"/>
      <c r="Z441" s="296"/>
      <c r="AA441" s="296"/>
    </row>
    <row r="442" spans="1:27" ht="15.75" customHeight="1" x14ac:dyDescent="0.25">
      <c r="A442" s="296"/>
      <c r="B442" s="296"/>
      <c r="C442" s="296"/>
      <c r="D442" s="296"/>
      <c r="E442" s="296"/>
      <c r="F442" s="296"/>
      <c r="G442" s="298"/>
      <c r="H442" s="298"/>
      <c r="I442" s="754"/>
      <c r="J442" s="296"/>
      <c r="K442" s="296"/>
      <c r="L442" s="296"/>
      <c r="M442" s="296"/>
      <c r="N442" s="296"/>
      <c r="O442" s="296"/>
      <c r="P442" s="296"/>
      <c r="Q442" s="296"/>
      <c r="R442" s="296"/>
      <c r="S442" s="296"/>
      <c r="T442" s="296"/>
      <c r="U442" s="296"/>
      <c r="V442" s="296"/>
      <c r="W442" s="296"/>
      <c r="X442" s="296"/>
      <c r="Y442" s="296"/>
      <c r="Z442" s="296"/>
      <c r="AA442" s="296"/>
    </row>
    <row r="443" spans="1:27" ht="15.75" customHeight="1" x14ac:dyDescent="0.25">
      <c r="A443" s="296"/>
      <c r="B443" s="296"/>
      <c r="C443" s="296"/>
      <c r="D443" s="296"/>
      <c r="E443" s="296"/>
      <c r="F443" s="296"/>
      <c r="G443" s="298"/>
      <c r="H443" s="298"/>
      <c r="I443" s="754"/>
      <c r="J443" s="296"/>
      <c r="K443" s="296"/>
      <c r="L443" s="296"/>
      <c r="M443" s="296"/>
      <c r="N443" s="296"/>
      <c r="O443" s="296"/>
      <c r="P443" s="296"/>
      <c r="Q443" s="296"/>
      <c r="R443" s="296"/>
      <c r="S443" s="296"/>
      <c r="T443" s="296"/>
      <c r="U443" s="296"/>
      <c r="V443" s="296"/>
      <c r="W443" s="296"/>
      <c r="X443" s="296"/>
      <c r="Y443" s="296"/>
      <c r="Z443" s="296"/>
      <c r="AA443" s="296"/>
    </row>
    <row r="444" spans="1:27" ht="15.75" customHeight="1" x14ac:dyDescent="0.25">
      <c r="A444" s="296"/>
      <c r="B444" s="296"/>
      <c r="C444" s="296"/>
      <c r="D444" s="296"/>
      <c r="E444" s="296"/>
      <c r="F444" s="296"/>
      <c r="G444" s="298"/>
      <c r="H444" s="298"/>
      <c r="I444" s="754"/>
      <c r="J444" s="296"/>
      <c r="K444" s="296"/>
      <c r="L444" s="296"/>
      <c r="M444" s="296"/>
      <c r="N444" s="296"/>
      <c r="O444" s="296"/>
      <c r="P444" s="296"/>
      <c r="Q444" s="296"/>
      <c r="R444" s="296"/>
      <c r="S444" s="296"/>
      <c r="T444" s="296"/>
      <c r="U444" s="296"/>
      <c r="V444" s="296"/>
      <c r="W444" s="296"/>
      <c r="X444" s="296"/>
      <c r="Y444" s="296"/>
      <c r="Z444" s="296"/>
      <c r="AA444" s="296"/>
    </row>
    <row r="445" spans="1:27" ht="15.75" customHeight="1" x14ac:dyDescent="0.25">
      <c r="A445" s="296"/>
      <c r="B445" s="296"/>
      <c r="C445" s="296"/>
      <c r="D445" s="296"/>
      <c r="E445" s="296"/>
      <c r="F445" s="296"/>
      <c r="G445" s="298"/>
      <c r="H445" s="298"/>
      <c r="I445" s="754"/>
      <c r="J445" s="296"/>
      <c r="K445" s="296"/>
      <c r="L445" s="296"/>
      <c r="M445" s="296"/>
      <c r="N445" s="296"/>
      <c r="O445" s="296"/>
      <c r="P445" s="296"/>
      <c r="Q445" s="296"/>
      <c r="R445" s="296"/>
      <c r="S445" s="296"/>
      <c r="T445" s="296"/>
      <c r="U445" s="296"/>
      <c r="V445" s="296"/>
      <c r="W445" s="296"/>
      <c r="X445" s="296"/>
      <c r="Y445" s="296"/>
      <c r="Z445" s="296"/>
      <c r="AA445" s="296"/>
    </row>
    <row r="446" spans="1:27" ht="15.75" customHeight="1" x14ac:dyDescent="0.25">
      <c r="A446" s="296"/>
      <c r="B446" s="296"/>
      <c r="C446" s="296"/>
      <c r="D446" s="296"/>
      <c r="E446" s="296"/>
      <c r="F446" s="296"/>
      <c r="G446" s="298"/>
      <c r="H446" s="298"/>
      <c r="I446" s="754"/>
      <c r="J446" s="296"/>
      <c r="K446" s="296"/>
      <c r="L446" s="296"/>
      <c r="M446" s="296"/>
      <c r="N446" s="296"/>
      <c r="O446" s="296"/>
      <c r="P446" s="296"/>
      <c r="Q446" s="296"/>
      <c r="R446" s="296"/>
      <c r="S446" s="296"/>
      <c r="T446" s="296"/>
      <c r="U446" s="296"/>
      <c r="V446" s="296"/>
      <c r="W446" s="296"/>
      <c r="X446" s="296"/>
      <c r="Y446" s="296"/>
      <c r="Z446" s="296"/>
      <c r="AA446" s="296"/>
    </row>
    <row r="447" spans="1:27" ht="15.75" customHeight="1" x14ac:dyDescent="0.25">
      <c r="A447" s="296"/>
      <c r="B447" s="296"/>
      <c r="C447" s="296"/>
      <c r="D447" s="296"/>
      <c r="E447" s="296"/>
      <c r="F447" s="296"/>
      <c r="G447" s="298"/>
      <c r="H447" s="298"/>
      <c r="I447" s="754"/>
      <c r="J447" s="296"/>
      <c r="K447" s="296"/>
      <c r="L447" s="296"/>
      <c r="M447" s="296"/>
      <c r="N447" s="296"/>
      <c r="O447" s="296"/>
      <c r="P447" s="296"/>
      <c r="Q447" s="296"/>
      <c r="R447" s="296"/>
      <c r="S447" s="296"/>
      <c r="T447" s="296"/>
      <c r="U447" s="296"/>
      <c r="V447" s="296"/>
      <c r="W447" s="296"/>
      <c r="X447" s="296"/>
      <c r="Y447" s="296"/>
      <c r="Z447" s="296"/>
      <c r="AA447" s="296"/>
    </row>
    <row r="448" spans="1:27" ht="15.75" customHeight="1" x14ac:dyDescent="0.25">
      <c r="A448" s="296"/>
      <c r="B448" s="296"/>
      <c r="C448" s="296"/>
      <c r="D448" s="296"/>
      <c r="E448" s="296"/>
      <c r="F448" s="296"/>
      <c r="G448" s="298"/>
      <c r="H448" s="298"/>
      <c r="I448" s="754"/>
      <c r="J448" s="296"/>
      <c r="K448" s="296"/>
      <c r="L448" s="296"/>
      <c r="M448" s="296"/>
      <c r="N448" s="296"/>
      <c r="O448" s="296"/>
      <c r="P448" s="296"/>
      <c r="Q448" s="296"/>
      <c r="R448" s="296"/>
      <c r="S448" s="296"/>
      <c r="T448" s="296"/>
      <c r="U448" s="296"/>
      <c r="V448" s="296"/>
      <c r="W448" s="296"/>
      <c r="X448" s="296"/>
      <c r="Y448" s="296"/>
      <c r="Z448" s="296"/>
      <c r="AA448" s="296"/>
    </row>
    <row r="449" spans="1:27" ht="15.75" customHeight="1" x14ac:dyDescent="0.25">
      <c r="A449" s="296"/>
      <c r="B449" s="296"/>
      <c r="C449" s="296"/>
      <c r="D449" s="296"/>
      <c r="E449" s="296"/>
      <c r="F449" s="296"/>
      <c r="G449" s="298"/>
      <c r="H449" s="298"/>
      <c r="I449" s="754"/>
      <c r="J449" s="296"/>
      <c r="K449" s="296"/>
      <c r="L449" s="296"/>
      <c r="M449" s="296"/>
      <c r="N449" s="296"/>
      <c r="O449" s="296"/>
      <c r="P449" s="296"/>
      <c r="Q449" s="296"/>
      <c r="R449" s="296"/>
      <c r="S449" s="296"/>
      <c r="T449" s="296"/>
      <c r="U449" s="296"/>
      <c r="V449" s="296"/>
      <c r="W449" s="296"/>
      <c r="X449" s="296"/>
      <c r="Y449" s="296"/>
      <c r="Z449" s="296"/>
      <c r="AA449" s="296"/>
    </row>
    <row r="450" spans="1:27" ht="15.75" customHeight="1" x14ac:dyDescent="0.25">
      <c r="A450" s="296"/>
      <c r="B450" s="296"/>
      <c r="C450" s="296"/>
      <c r="D450" s="296"/>
      <c r="E450" s="296"/>
      <c r="F450" s="296"/>
      <c r="G450" s="298"/>
      <c r="H450" s="298"/>
      <c r="I450" s="754"/>
      <c r="J450" s="296"/>
      <c r="K450" s="296"/>
      <c r="L450" s="296"/>
      <c r="M450" s="296"/>
      <c r="N450" s="296"/>
      <c r="O450" s="296"/>
      <c r="P450" s="296"/>
      <c r="Q450" s="296"/>
      <c r="R450" s="296"/>
      <c r="S450" s="296"/>
      <c r="T450" s="296"/>
      <c r="U450" s="296"/>
      <c r="V450" s="296"/>
      <c r="W450" s="296"/>
      <c r="X450" s="296"/>
      <c r="Y450" s="296"/>
      <c r="Z450" s="296"/>
      <c r="AA450" s="296"/>
    </row>
    <row r="451" spans="1:27" ht="15.75" customHeight="1" x14ac:dyDescent="0.25">
      <c r="A451" s="296"/>
      <c r="B451" s="296"/>
      <c r="C451" s="296"/>
      <c r="D451" s="296"/>
      <c r="E451" s="296"/>
      <c r="F451" s="296"/>
      <c r="G451" s="298"/>
      <c r="H451" s="298"/>
      <c r="I451" s="754"/>
      <c r="J451" s="296"/>
      <c r="K451" s="296"/>
      <c r="L451" s="296"/>
      <c r="M451" s="296"/>
      <c r="N451" s="296"/>
      <c r="O451" s="296"/>
      <c r="P451" s="296"/>
      <c r="Q451" s="296"/>
      <c r="R451" s="296"/>
      <c r="S451" s="296"/>
      <c r="T451" s="296"/>
      <c r="U451" s="296"/>
      <c r="V451" s="296"/>
      <c r="W451" s="296"/>
      <c r="X451" s="296"/>
      <c r="Y451" s="296"/>
      <c r="Z451" s="296"/>
      <c r="AA451" s="296"/>
    </row>
    <row r="452" spans="1:27" ht="15.75" customHeight="1" x14ac:dyDescent="0.25">
      <c r="A452" s="296"/>
      <c r="B452" s="296"/>
      <c r="C452" s="296"/>
      <c r="D452" s="296"/>
      <c r="E452" s="296"/>
      <c r="F452" s="296"/>
      <c r="G452" s="298"/>
      <c r="H452" s="298"/>
      <c r="I452" s="754"/>
      <c r="J452" s="296"/>
      <c r="K452" s="296"/>
      <c r="L452" s="296"/>
      <c r="M452" s="296"/>
      <c r="N452" s="296"/>
      <c r="O452" s="296"/>
      <c r="P452" s="296"/>
      <c r="Q452" s="296"/>
      <c r="R452" s="296"/>
      <c r="S452" s="296"/>
      <c r="T452" s="296"/>
      <c r="U452" s="296"/>
      <c r="V452" s="296"/>
      <c r="W452" s="296"/>
      <c r="X452" s="296"/>
      <c r="Y452" s="296"/>
      <c r="Z452" s="296"/>
      <c r="AA452" s="296"/>
    </row>
    <row r="453" spans="1:27" ht="15.75" customHeight="1" x14ac:dyDescent="0.25">
      <c r="A453" s="296"/>
      <c r="B453" s="296"/>
      <c r="C453" s="296"/>
      <c r="D453" s="296"/>
      <c r="E453" s="296"/>
      <c r="F453" s="296"/>
      <c r="G453" s="298"/>
      <c r="H453" s="298"/>
      <c r="I453" s="754"/>
      <c r="J453" s="296"/>
      <c r="K453" s="296"/>
      <c r="L453" s="296"/>
      <c r="M453" s="296"/>
      <c r="N453" s="296"/>
      <c r="O453" s="296"/>
      <c r="P453" s="296"/>
      <c r="Q453" s="296"/>
      <c r="R453" s="296"/>
      <c r="S453" s="296"/>
      <c r="T453" s="296"/>
      <c r="U453" s="296"/>
      <c r="V453" s="296"/>
      <c r="W453" s="296"/>
      <c r="X453" s="296"/>
      <c r="Y453" s="296"/>
      <c r="Z453" s="296"/>
      <c r="AA453" s="296"/>
    </row>
    <row r="454" spans="1:27" ht="15.75" customHeight="1" x14ac:dyDescent="0.25">
      <c r="A454" s="296"/>
      <c r="B454" s="296"/>
      <c r="C454" s="296"/>
      <c r="D454" s="296"/>
      <c r="E454" s="296"/>
      <c r="F454" s="296"/>
      <c r="G454" s="298"/>
      <c r="H454" s="298"/>
      <c r="I454" s="754"/>
      <c r="J454" s="296"/>
      <c r="K454" s="296"/>
      <c r="L454" s="296"/>
      <c r="M454" s="296"/>
      <c r="N454" s="296"/>
      <c r="O454" s="296"/>
      <c r="P454" s="296"/>
      <c r="Q454" s="296"/>
      <c r="R454" s="296"/>
      <c r="S454" s="296"/>
      <c r="T454" s="296"/>
      <c r="U454" s="296"/>
      <c r="V454" s="296"/>
      <c r="W454" s="296"/>
      <c r="X454" s="296"/>
      <c r="Y454" s="296"/>
      <c r="Z454" s="296"/>
      <c r="AA454" s="296"/>
    </row>
    <row r="455" spans="1:27" ht="15.75" customHeight="1" x14ac:dyDescent="0.25">
      <c r="A455" s="296"/>
      <c r="B455" s="296"/>
      <c r="C455" s="296"/>
      <c r="D455" s="296"/>
      <c r="E455" s="296"/>
      <c r="F455" s="296"/>
      <c r="G455" s="298"/>
      <c r="H455" s="298"/>
      <c r="I455" s="754"/>
      <c r="J455" s="296"/>
      <c r="K455" s="296"/>
      <c r="L455" s="296"/>
      <c r="M455" s="296"/>
      <c r="N455" s="296"/>
      <c r="O455" s="296"/>
      <c r="P455" s="296"/>
      <c r="Q455" s="296"/>
      <c r="R455" s="296"/>
      <c r="S455" s="296"/>
      <c r="T455" s="296"/>
      <c r="U455" s="296"/>
      <c r="V455" s="296"/>
      <c r="W455" s="296"/>
      <c r="X455" s="296"/>
      <c r="Y455" s="296"/>
      <c r="Z455" s="296"/>
      <c r="AA455" s="296"/>
    </row>
    <row r="456" spans="1:27" ht="15.75" customHeight="1" x14ac:dyDescent="0.25">
      <c r="A456" s="296"/>
      <c r="B456" s="296"/>
      <c r="C456" s="296"/>
      <c r="D456" s="296"/>
      <c r="E456" s="296"/>
      <c r="F456" s="296"/>
      <c r="G456" s="298"/>
      <c r="H456" s="298"/>
      <c r="I456" s="754"/>
      <c r="J456" s="296"/>
      <c r="K456" s="296"/>
      <c r="L456" s="296"/>
      <c r="M456" s="296"/>
      <c r="N456" s="296"/>
      <c r="O456" s="296"/>
      <c r="P456" s="296"/>
      <c r="Q456" s="296"/>
      <c r="R456" s="296"/>
      <c r="S456" s="296"/>
      <c r="T456" s="296"/>
      <c r="U456" s="296"/>
      <c r="V456" s="296"/>
      <c r="W456" s="296"/>
      <c r="X456" s="296"/>
      <c r="Y456" s="296"/>
      <c r="Z456" s="296"/>
      <c r="AA456" s="296"/>
    </row>
    <row r="457" spans="1:27" ht="15.75" customHeight="1" x14ac:dyDescent="0.25">
      <c r="A457" s="296"/>
      <c r="B457" s="296"/>
      <c r="C457" s="296"/>
      <c r="D457" s="296"/>
      <c r="E457" s="296"/>
      <c r="F457" s="296"/>
      <c r="G457" s="298"/>
      <c r="H457" s="298"/>
      <c r="I457" s="754"/>
      <c r="J457" s="296"/>
      <c r="K457" s="296"/>
      <c r="L457" s="296"/>
      <c r="M457" s="296"/>
      <c r="N457" s="296"/>
      <c r="O457" s="296"/>
      <c r="P457" s="296"/>
      <c r="Q457" s="296"/>
      <c r="R457" s="296"/>
      <c r="S457" s="296"/>
      <c r="T457" s="296"/>
      <c r="U457" s="296"/>
      <c r="V457" s="296"/>
      <c r="W457" s="296"/>
      <c r="X457" s="296"/>
      <c r="Y457" s="296"/>
      <c r="Z457" s="296"/>
      <c r="AA457" s="296"/>
    </row>
    <row r="458" spans="1:27" ht="15.75" customHeight="1" x14ac:dyDescent="0.25">
      <c r="A458" s="296"/>
      <c r="B458" s="296"/>
      <c r="C458" s="296"/>
      <c r="D458" s="296"/>
      <c r="E458" s="296"/>
      <c r="F458" s="296"/>
      <c r="G458" s="298"/>
      <c r="H458" s="298"/>
      <c r="I458" s="754"/>
      <c r="J458" s="296"/>
      <c r="K458" s="296"/>
      <c r="L458" s="296"/>
      <c r="M458" s="296"/>
      <c r="N458" s="296"/>
      <c r="O458" s="296"/>
      <c r="P458" s="296"/>
      <c r="Q458" s="296"/>
      <c r="R458" s="296"/>
      <c r="S458" s="296"/>
      <c r="T458" s="296"/>
      <c r="U458" s="296"/>
      <c r="V458" s="296"/>
      <c r="W458" s="296"/>
      <c r="X458" s="296"/>
      <c r="Y458" s="296"/>
      <c r="Z458" s="296"/>
      <c r="AA458" s="296"/>
    </row>
    <row r="459" spans="1:27" ht="15.75" customHeight="1" x14ac:dyDescent="0.25">
      <c r="A459" s="296"/>
      <c r="B459" s="296"/>
      <c r="C459" s="296"/>
      <c r="D459" s="296"/>
      <c r="E459" s="296"/>
      <c r="F459" s="296"/>
      <c r="G459" s="298"/>
      <c r="H459" s="298"/>
      <c r="I459" s="754"/>
      <c r="J459" s="296"/>
      <c r="K459" s="296"/>
      <c r="L459" s="296"/>
      <c r="M459" s="296"/>
      <c r="N459" s="296"/>
      <c r="O459" s="296"/>
      <c r="P459" s="296"/>
      <c r="Q459" s="296"/>
      <c r="R459" s="296"/>
      <c r="S459" s="296"/>
      <c r="T459" s="296"/>
      <c r="U459" s="296"/>
      <c r="V459" s="296"/>
      <c r="W459" s="296"/>
      <c r="X459" s="296"/>
      <c r="Y459" s="296"/>
      <c r="Z459" s="296"/>
      <c r="AA459" s="296"/>
    </row>
    <row r="460" spans="1:27" ht="15.75" customHeight="1" x14ac:dyDescent="0.25">
      <c r="A460" s="296"/>
      <c r="B460" s="296"/>
      <c r="C460" s="296"/>
      <c r="D460" s="296"/>
      <c r="E460" s="296"/>
      <c r="F460" s="296"/>
      <c r="G460" s="298"/>
      <c r="H460" s="298"/>
      <c r="I460" s="754"/>
      <c r="J460" s="296"/>
      <c r="K460" s="296"/>
      <c r="L460" s="296"/>
      <c r="M460" s="296"/>
      <c r="N460" s="296"/>
      <c r="O460" s="296"/>
      <c r="P460" s="296"/>
      <c r="Q460" s="296"/>
      <c r="R460" s="296"/>
      <c r="S460" s="296"/>
      <c r="T460" s="296"/>
      <c r="U460" s="296"/>
      <c r="V460" s="296"/>
      <c r="W460" s="296"/>
      <c r="X460" s="296"/>
      <c r="Y460" s="296"/>
      <c r="Z460" s="296"/>
      <c r="AA460" s="296"/>
    </row>
    <row r="461" spans="1:27" ht="15.75" customHeight="1" x14ac:dyDescent="0.25">
      <c r="A461" s="296"/>
      <c r="B461" s="296"/>
      <c r="C461" s="296"/>
      <c r="D461" s="296"/>
      <c r="E461" s="296"/>
      <c r="F461" s="296"/>
      <c r="G461" s="298"/>
      <c r="H461" s="298"/>
      <c r="I461" s="754"/>
      <c r="J461" s="296"/>
      <c r="K461" s="296"/>
      <c r="L461" s="296"/>
      <c r="M461" s="296"/>
      <c r="N461" s="296"/>
      <c r="O461" s="296"/>
      <c r="P461" s="296"/>
      <c r="Q461" s="296"/>
      <c r="R461" s="296"/>
      <c r="S461" s="296"/>
      <c r="T461" s="296"/>
      <c r="U461" s="296"/>
      <c r="V461" s="296"/>
      <c r="W461" s="296"/>
      <c r="X461" s="296"/>
      <c r="Y461" s="296"/>
      <c r="Z461" s="296"/>
      <c r="AA461" s="296"/>
    </row>
    <row r="462" spans="1:27" ht="15.75" customHeight="1" x14ac:dyDescent="0.25">
      <c r="A462" s="296"/>
      <c r="B462" s="296"/>
      <c r="C462" s="296"/>
      <c r="D462" s="296"/>
      <c r="E462" s="296"/>
      <c r="F462" s="296"/>
      <c r="G462" s="298"/>
      <c r="H462" s="298"/>
      <c r="I462" s="754"/>
      <c r="J462" s="296"/>
      <c r="K462" s="296"/>
      <c r="L462" s="296"/>
      <c r="M462" s="296"/>
      <c r="N462" s="296"/>
      <c r="O462" s="296"/>
      <c r="P462" s="296"/>
      <c r="Q462" s="296"/>
      <c r="R462" s="296"/>
      <c r="S462" s="296"/>
      <c r="T462" s="296"/>
      <c r="U462" s="296"/>
      <c r="V462" s="296"/>
      <c r="W462" s="296"/>
      <c r="X462" s="296"/>
      <c r="Y462" s="296"/>
      <c r="Z462" s="296"/>
      <c r="AA462" s="296"/>
    </row>
    <row r="463" spans="1:27" ht="15.75" customHeight="1" x14ac:dyDescent="0.25">
      <c r="A463" s="296"/>
      <c r="B463" s="296"/>
      <c r="C463" s="296"/>
      <c r="D463" s="296"/>
      <c r="E463" s="296"/>
      <c r="F463" s="296"/>
      <c r="G463" s="298"/>
      <c r="H463" s="298"/>
      <c r="I463" s="754"/>
      <c r="J463" s="296"/>
      <c r="K463" s="296"/>
      <c r="L463" s="296"/>
      <c r="M463" s="296"/>
      <c r="N463" s="296"/>
      <c r="O463" s="296"/>
      <c r="P463" s="296"/>
      <c r="Q463" s="296"/>
      <c r="R463" s="296"/>
      <c r="S463" s="296"/>
      <c r="T463" s="296"/>
      <c r="U463" s="296"/>
      <c r="V463" s="296"/>
      <c r="W463" s="296"/>
      <c r="X463" s="296"/>
      <c r="Y463" s="296"/>
      <c r="Z463" s="296"/>
      <c r="AA463" s="296"/>
    </row>
    <row r="464" spans="1:27" ht="15.75" customHeight="1" x14ac:dyDescent="0.25">
      <c r="A464" s="296"/>
      <c r="B464" s="296"/>
      <c r="C464" s="296"/>
      <c r="D464" s="296"/>
      <c r="E464" s="296"/>
      <c r="F464" s="296"/>
      <c r="G464" s="298"/>
      <c r="H464" s="298"/>
      <c r="I464" s="754"/>
      <c r="J464" s="296"/>
      <c r="K464" s="296"/>
      <c r="L464" s="296"/>
      <c r="M464" s="296"/>
      <c r="N464" s="296"/>
      <c r="O464" s="296"/>
      <c r="P464" s="296"/>
      <c r="Q464" s="296"/>
      <c r="R464" s="296"/>
      <c r="S464" s="296"/>
      <c r="T464" s="296"/>
      <c r="U464" s="296"/>
      <c r="V464" s="296"/>
      <c r="W464" s="296"/>
      <c r="X464" s="296"/>
      <c r="Y464" s="296"/>
      <c r="Z464" s="296"/>
      <c r="AA464" s="296"/>
    </row>
    <row r="465" spans="1:27" ht="15.75" customHeight="1" x14ac:dyDescent="0.25">
      <c r="A465" s="296"/>
      <c r="B465" s="296"/>
      <c r="C465" s="296"/>
      <c r="D465" s="296"/>
      <c r="E465" s="296"/>
      <c r="F465" s="296"/>
      <c r="G465" s="298"/>
      <c r="H465" s="298"/>
      <c r="I465" s="754"/>
      <c r="J465" s="296"/>
      <c r="K465" s="296"/>
      <c r="L465" s="296"/>
      <c r="M465" s="296"/>
      <c r="N465" s="296"/>
      <c r="O465" s="296"/>
      <c r="P465" s="296"/>
      <c r="Q465" s="296"/>
      <c r="R465" s="296"/>
      <c r="S465" s="296"/>
      <c r="T465" s="296"/>
      <c r="U465" s="296"/>
      <c r="V465" s="296"/>
      <c r="W465" s="296"/>
      <c r="X465" s="296"/>
      <c r="Y465" s="296"/>
      <c r="Z465" s="296"/>
      <c r="AA465" s="296"/>
    </row>
    <row r="466" spans="1:27" ht="15.75" customHeight="1" x14ac:dyDescent="0.25">
      <c r="A466" s="296"/>
      <c r="B466" s="296"/>
      <c r="C466" s="296"/>
      <c r="D466" s="296"/>
      <c r="E466" s="296"/>
      <c r="F466" s="296"/>
      <c r="G466" s="298"/>
      <c r="H466" s="298"/>
      <c r="I466" s="754"/>
      <c r="J466" s="296"/>
      <c r="K466" s="296"/>
      <c r="L466" s="296"/>
      <c r="M466" s="296"/>
      <c r="N466" s="296"/>
      <c r="O466" s="296"/>
      <c r="P466" s="296"/>
      <c r="Q466" s="296"/>
      <c r="R466" s="296"/>
      <c r="S466" s="296"/>
      <c r="T466" s="296"/>
      <c r="U466" s="296"/>
      <c r="V466" s="296"/>
      <c r="W466" s="296"/>
      <c r="X466" s="296"/>
      <c r="Y466" s="296"/>
      <c r="Z466" s="296"/>
      <c r="AA466" s="296"/>
    </row>
    <row r="467" spans="1:27" ht="15.75" customHeight="1" x14ac:dyDescent="0.25">
      <c r="A467" s="296"/>
      <c r="B467" s="296"/>
      <c r="C467" s="296"/>
      <c r="D467" s="296"/>
      <c r="E467" s="296"/>
      <c r="F467" s="296"/>
      <c r="G467" s="298"/>
      <c r="H467" s="298"/>
      <c r="I467" s="754"/>
      <c r="J467" s="296"/>
      <c r="K467" s="296"/>
      <c r="L467" s="296"/>
      <c r="M467" s="296"/>
      <c r="N467" s="296"/>
      <c r="O467" s="296"/>
      <c r="P467" s="296"/>
      <c r="Q467" s="296"/>
      <c r="R467" s="296"/>
      <c r="S467" s="296"/>
      <c r="T467" s="296"/>
      <c r="U467" s="296"/>
      <c r="V467" s="296"/>
      <c r="W467" s="296"/>
      <c r="X467" s="296"/>
      <c r="Y467" s="296"/>
      <c r="Z467" s="296"/>
      <c r="AA467" s="296"/>
    </row>
    <row r="468" spans="1:27" ht="15.75" customHeight="1" x14ac:dyDescent="0.25">
      <c r="A468" s="296"/>
      <c r="B468" s="296"/>
      <c r="C468" s="296"/>
      <c r="D468" s="296"/>
      <c r="E468" s="296"/>
      <c r="F468" s="296"/>
      <c r="G468" s="298"/>
      <c r="H468" s="298"/>
      <c r="I468" s="754"/>
      <c r="J468" s="296"/>
      <c r="K468" s="296"/>
      <c r="L468" s="296"/>
      <c r="M468" s="296"/>
      <c r="N468" s="296"/>
      <c r="O468" s="296"/>
      <c r="P468" s="296"/>
      <c r="Q468" s="296"/>
      <c r="R468" s="296"/>
      <c r="S468" s="296"/>
      <c r="T468" s="296"/>
      <c r="U468" s="296"/>
      <c r="V468" s="296"/>
      <c r="W468" s="296"/>
      <c r="X468" s="296"/>
      <c r="Y468" s="296"/>
      <c r="Z468" s="296"/>
      <c r="AA468" s="296"/>
    </row>
    <row r="469" spans="1:27" ht="15.75" customHeight="1" x14ac:dyDescent="0.25">
      <c r="A469" s="296"/>
      <c r="B469" s="296"/>
      <c r="C469" s="296"/>
      <c r="D469" s="296"/>
      <c r="E469" s="296"/>
      <c r="F469" s="296"/>
      <c r="G469" s="298"/>
      <c r="H469" s="298"/>
      <c r="I469" s="754"/>
      <c r="J469" s="296"/>
      <c r="K469" s="296"/>
      <c r="L469" s="296"/>
      <c r="M469" s="296"/>
      <c r="N469" s="296"/>
      <c r="O469" s="296"/>
      <c r="P469" s="296"/>
      <c r="Q469" s="296"/>
      <c r="R469" s="296"/>
      <c r="S469" s="296"/>
      <c r="T469" s="296"/>
      <c r="U469" s="296"/>
      <c r="V469" s="296"/>
      <c r="W469" s="296"/>
      <c r="X469" s="296"/>
      <c r="Y469" s="296"/>
      <c r="Z469" s="296"/>
      <c r="AA469" s="296"/>
    </row>
    <row r="470" spans="1:27" ht="15.75" customHeight="1" x14ac:dyDescent="0.25">
      <c r="A470" s="296"/>
      <c r="B470" s="296"/>
      <c r="C470" s="296"/>
      <c r="D470" s="296"/>
      <c r="E470" s="296"/>
      <c r="F470" s="296"/>
      <c r="G470" s="298"/>
      <c r="H470" s="298"/>
      <c r="I470" s="754"/>
      <c r="J470" s="296"/>
      <c r="K470" s="296"/>
      <c r="L470" s="296"/>
      <c r="M470" s="296"/>
      <c r="N470" s="296"/>
      <c r="O470" s="296"/>
      <c r="P470" s="296"/>
      <c r="Q470" s="296"/>
      <c r="R470" s="296"/>
      <c r="S470" s="296"/>
      <c r="T470" s="296"/>
      <c r="U470" s="296"/>
      <c r="V470" s="296"/>
      <c r="W470" s="296"/>
      <c r="X470" s="296"/>
      <c r="Y470" s="296"/>
      <c r="Z470" s="296"/>
      <c r="AA470" s="296"/>
    </row>
    <row r="471" spans="1:27" ht="15.75" customHeight="1" x14ac:dyDescent="0.25">
      <c r="A471" s="296"/>
      <c r="B471" s="296"/>
      <c r="C471" s="296"/>
      <c r="D471" s="296"/>
      <c r="E471" s="296"/>
      <c r="F471" s="296"/>
      <c r="G471" s="298"/>
      <c r="H471" s="298"/>
      <c r="I471" s="754"/>
      <c r="J471" s="296"/>
      <c r="K471" s="296"/>
      <c r="L471" s="296"/>
      <c r="M471" s="296"/>
      <c r="N471" s="296"/>
      <c r="O471" s="296"/>
      <c r="P471" s="296"/>
      <c r="Q471" s="296"/>
      <c r="R471" s="296"/>
      <c r="S471" s="296"/>
      <c r="T471" s="296"/>
      <c r="U471" s="296"/>
      <c r="V471" s="296"/>
      <c r="W471" s="296"/>
      <c r="X471" s="296"/>
      <c r="Y471" s="296"/>
      <c r="Z471" s="296"/>
      <c r="AA471" s="296"/>
    </row>
    <row r="472" spans="1:27" ht="15.75" customHeight="1" x14ac:dyDescent="0.25">
      <c r="A472" s="296"/>
      <c r="B472" s="296"/>
      <c r="C472" s="296"/>
      <c r="D472" s="296"/>
      <c r="E472" s="296"/>
      <c r="F472" s="296"/>
      <c r="G472" s="298"/>
      <c r="H472" s="298"/>
      <c r="I472" s="754"/>
      <c r="J472" s="296"/>
      <c r="K472" s="296"/>
      <c r="L472" s="296"/>
      <c r="M472" s="296"/>
      <c r="N472" s="296"/>
      <c r="O472" s="296"/>
      <c r="P472" s="296"/>
      <c r="Q472" s="296"/>
      <c r="R472" s="296"/>
      <c r="S472" s="296"/>
      <c r="T472" s="296"/>
      <c r="U472" s="296"/>
      <c r="V472" s="296"/>
      <c r="W472" s="296"/>
      <c r="X472" s="296"/>
      <c r="Y472" s="296"/>
      <c r="Z472" s="296"/>
      <c r="AA472" s="296"/>
    </row>
    <row r="473" spans="1:27" ht="15.75" customHeight="1" x14ac:dyDescent="0.25">
      <c r="A473" s="296"/>
      <c r="B473" s="296"/>
      <c r="C473" s="296"/>
      <c r="D473" s="296"/>
      <c r="E473" s="296"/>
      <c r="F473" s="296"/>
      <c r="G473" s="298"/>
      <c r="H473" s="298"/>
      <c r="I473" s="754"/>
      <c r="J473" s="296"/>
      <c r="K473" s="296"/>
      <c r="L473" s="296"/>
      <c r="M473" s="296"/>
      <c r="N473" s="296"/>
      <c r="O473" s="296"/>
      <c r="P473" s="296"/>
      <c r="Q473" s="296"/>
      <c r="R473" s="296"/>
      <c r="S473" s="296"/>
      <c r="T473" s="296"/>
      <c r="U473" s="296"/>
      <c r="V473" s="296"/>
      <c r="W473" s="296"/>
      <c r="X473" s="296"/>
      <c r="Y473" s="296"/>
      <c r="Z473" s="296"/>
      <c r="AA473" s="296"/>
    </row>
    <row r="474" spans="1:27" ht="15.75" customHeight="1" x14ac:dyDescent="0.25">
      <c r="A474" s="296"/>
      <c r="B474" s="296"/>
      <c r="C474" s="296"/>
      <c r="D474" s="296"/>
      <c r="E474" s="296"/>
      <c r="F474" s="296"/>
      <c r="G474" s="298"/>
      <c r="H474" s="298"/>
      <c r="I474" s="754"/>
      <c r="J474" s="296"/>
      <c r="K474" s="296"/>
      <c r="L474" s="296"/>
      <c r="M474" s="296"/>
      <c r="N474" s="296"/>
      <c r="O474" s="296"/>
      <c r="P474" s="296"/>
      <c r="Q474" s="296"/>
      <c r="R474" s="296"/>
      <c r="S474" s="296"/>
      <c r="T474" s="296"/>
      <c r="U474" s="296"/>
      <c r="V474" s="296"/>
      <c r="W474" s="296"/>
      <c r="X474" s="296"/>
      <c r="Y474" s="296"/>
      <c r="Z474" s="296"/>
      <c r="AA474" s="296"/>
    </row>
    <row r="475" spans="1:27" ht="15.75" customHeight="1" x14ac:dyDescent="0.25">
      <c r="A475" s="296"/>
      <c r="B475" s="296"/>
      <c r="C475" s="296"/>
      <c r="D475" s="296"/>
      <c r="E475" s="296"/>
      <c r="F475" s="296"/>
      <c r="G475" s="298"/>
      <c r="H475" s="298"/>
      <c r="I475" s="754"/>
      <c r="J475" s="296"/>
      <c r="K475" s="296"/>
      <c r="L475" s="296"/>
      <c r="M475" s="296"/>
      <c r="N475" s="296"/>
      <c r="O475" s="296"/>
      <c r="P475" s="296"/>
      <c r="Q475" s="296"/>
      <c r="R475" s="296"/>
      <c r="S475" s="296"/>
      <c r="T475" s="296"/>
      <c r="U475" s="296"/>
      <c r="V475" s="296"/>
      <c r="W475" s="296"/>
      <c r="X475" s="296"/>
      <c r="Y475" s="296"/>
      <c r="Z475" s="296"/>
      <c r="AA475" s="296"/>
    </row>
    <row r="476" spans="1:27" ht="15.75" customHeight="1" x14ac:dyDescent="0.25">
      <c r="A476" s="296"/>
      <c r="B476" s="296"/>
      <c r="C476" s="296"/>
      <c r="D476" s="296"/>
      <c r="E476" s="296"/>
      <c r="F476" s="296"/>
      <c r="G476" s="298"/>
      <c r="H476" s="298"/>
      <c r="I476" s="754"/>
      <c r="J476" s="296"/>
      <c r="K476" s="296"/>
      <c r="L476" s="296"/>
      <c r="M476" s="296"/>
      <c r="N476" s="296"/>
      <c r="O476" s="296"/>
      <c r="P476" s="296"/>
      <c r="Q476" s="296"/>
      <c r="R476" s="296"/>
      <c r="S476" s="296"/>
      <c r="T476" s="296"/>
      <c r="U476" s="296"/>
      <c r="V476" s="296"/>
      <c r="W476" s="296"/>
      <c r="X476" s="296"/>
      <c r="Y476" s="296"/>
      <c r="Z476" s="296"/>
      <c r="AA476" s="296"/>
    </row>
    <row r="477" spans="1:27" ht="15.75" customHeight="1" x14ac:dyDescent="0.25">
      <c r="A477" s="296"/>
      <c r="B477" s="296"/>
      <c r="C477" s="296"/>
      <c r="D477" s="296"/>
      <c r="E477" s="296"/>
      <c r="F477" s="296"/>
      <c r="G477" s="298"/>
      <c r="H477" s="298"/>
      <c r="I477" s="754"/>
      <c r="J477" s="296"/>
      <c r="K477" s="296"/>
      <c r="L477" s="296"/>
      <c r="M477" s="296"/>
      <c r="N477" s="296"/>
      <c r="O477" s="296"/>
      <c r="P477" s="296"/>
      <c r="Q477" s="296"/>
      <c r="R477" s="296"/>
      <c r="S477" s="296"/>
      <c r="T477" s="296"/>
      <c r="U477" s="296"/>
      <c r="V477" s="296"/>
      <c r="W477" s="296"/>
      <c r="X477" s="296"/>
      <c r="Y477" s="296"/>
      <c r="Z477" s="296"/>
      <c r="AA477" s="296"/>
    </row>
    <row r="478" spans="1:27" ht="15.75" customHeight="1" x14ac:dyDescent="0.25">
      <c r="A478" s="296"/>
      <c r="B478" s="296"/>
      <c r="C478" s="296"/>
      <c r="D478" s="296"/>
      <c r="E478" s="296"/>
      <c r="F478" s="296"/>
      <c r="G478" s="298"/>
      <c r="H478" s="298"/>
      <c r="I478" s="754"/>
      <c r="J478" s="296"/>
      <c r="K478" s="296"/>
      <c r="L478" s="296"/>
      <c r="M478" s="296"/>
      <c r="N478" s="296"/>
      <c r="O478" s="296"/>
      <c r="P478" s="296"/>
      <c r="Q478" s="296"/>
      <c r="R478" s="296"/>
      <c r="S478" s="296"/>
      <c r="T478" s="296"/>
      <c r="U478" s="296"/>
      <c r="V478" s="296"/>
      <c r="W478" s="296"/>
      <c r="X478" s="296"/>
      <c r="Y478" s="296"/>
      <c r="Z478" s="296"/>
      <c r="AA478" s="296"/>
    </row>
    <row r="479" spans="1:27" ht="15.75" customHeight="1" x14ac:dyDescent="0.25">
      <c r="A479" s="296"/>
      <c r="B479" s="296"/>
      <c r="C479" s="296"/>
      <c r="D479" s="296"/>
      <c r="E479" s="296"/>
      <c r="F479" s="296"/>
      <c r="G479" s="298"/>
      <c r="H479" s="298"/>
      <c r="I479" s="754"/>
      <c r="J479" s="296"/>
      <c r="K479" s="296"/>
      <c r="L479" s="296"/>
      <c r="M479" s="296"/>
      <c r="N479" s="296"/>
      <c r="O479" s="296"/>
      <c r="P479" s="296"/>
      <c r="Q479" s="296"/>
      <c r="R479" s="296"/>
      <c r="S479" s="296"/>
      <c r="T479" s="296"/>
      <c r="U479" s="296"/>
      <c r="V479" s="296"/>
      <c r="W479" s="296"/>
      <c r="X479" s="296"/>
      <c r="Y479" s="296"/>
      <c r="Z479" s="296"/>
      <c r="AA479" s="296"/>
    </row>
    <row r="480" spans="1:27" ht="15.75" customHeight="1" x14ac:dyDescent="0.25">
      <c r="A480" s="296"/>
      <c r="B480" s="296"/>
      <c r="C480" s="296"/>
      <c r="D480" s="296"/>
      <c r="E480" s="296"/>
      <c r="F480" s="296"/>
      <c r="G480" s="298"/>
      <c r="H480" s="298"/>
      <c r="I480" s="754"/>
      <c r="J480" s="296"/>
      <c r="K480" s="296"/>
      <c r="L480" s="296"/>
      <c r="M480" s="296"/>
      <c r="N480" s="296"/>
      <c r="O480" s="296"/>
      <c r="P480" s="296"/>
      <c r="Q480" s="296"/>
      <c r="R480" s="296"/>
      <c r="S480" s="296"/>
      <c r="T480" s="296"/>
      <c r="U480" s="296"/>
      <c r="V480" s="296"/>
      <c r="W480" s="296"/>
      <c r="X480" s="296"/>
      <c r="Y480" s="296"/>
      <c r="Z480" s="296"/>
      <c r="AA480" s="296"/>
    </row>
    <row r="481" spans="1:27" ht="15.75" customHeight="1" x14ac:dyDescent="0.25">
      <c r="A481" s="296"/>
      <c r="B481" s="296"/>
      <c r="C481" s="296"/>
      <c r="D481" s="296"/>
      <c r="E481" s="296"/>
      <c r="F481" s="296"/>
      <c r="G481" s="298"/>
      <c r="H481" s="298"/>
      <c r="I481" s="754"/>
      <c r="J481" s="296"/>
      <c r="K481" s="296"/>
      <c r="L481" s="296"/>
      <c r="M481" s="296"/>
      <c r="N481" s="296"/>
      <c r="O481" s="296"/>
      <c r="P481" s="296"/>
      <c r="Q481" s="296"/>
      <c r="R481" s="296"/>
      <c r="S481" s="296"/>
      <c r="T481" s="296"/>
      <c r="U481" s="296"/>
      <c r="V481" s="296"/>
      <c r="W481" s="296"/>
      <c r="X481" s="296"/>
      <c r="Y481" s="296"/>
      <c r="Z481" s="296"/>
      <c r="AA481" s="296"/>
    </row>
    <row r="482" spans="1:27" ht="15.75" customHeight="1" x14ac:dyDescent="0.25">
      <c r="A482" s="296"/>
      <c r="B482" s="296"/>
      <c r="C482" s="296"/>
      <c r="D482" s="296"/>
      <c r="E482" s="296"/>
      <c r="F482" s="296"/>
      <c r="G482" s="298"/>
      <c r="H482" s="298"/>
      <c r="I482" s="754"/>
      <c r="J482" s="296"/>
      <c r="K482" s="296"/>
      <c r="L482" s="296"/>
      <c r="M482" s="296"/>
      <c r="N482" s="296"/>
      <c r="O482" s="296"/>
      <c r="P482" s="296"/>
      <c r="Q482" s="296"/>
      <c r="R482" s="296"/>
      <c r="S482" s="296"/>
      <c r="T482" s="296"/>
      <c r="U482" s="296"/>
      <c r="V482" s="296"/>
      <c r="W482" s="296"/>
      <c r="X482" s="296"/>
      <c r="Y482" s="296"/>
      <c r="Z482" s="296"/>
      <c r="AA482" s="296"/>
    </row>
    <row r="483" spans="1:27" ht="15.75" customHeight="1" x14ac:dyDescent="0.25">
      <c r="A483" s="296"/>
      <c r="B483" s="296"/>
      <c r="C483" s="296"/>
      <c r="D483" s="296"/>
      <c r="E483" s="296"/>
      <c r="F483" s="296"/>
      <c r="G483" s="298"/>
      <c r="H483" s="298"/>
      <c r="I483" s="754"/>
      <c r="J483" s="296"/>
      <c r="K483" s="296"/>
      <c r="L483" s="296"/>
      <c r="M483" s="296"/>
      <c r="N483" s="296"/>
      <c r="O483" s="296"/>
      <c r="P483" s="296"/>
      <c r="Q483" s="296"/>
      <c r="R483" s="296"/>
      <c r="S483" s="296"/>
      <c r="T483" s="296"/>
      <c r="U483" s="296"/>
      <c r="V483" s="296"/>
      <c r="W483" s="296"/>
      <c r="X483" s="296"/>
      <c r="Y483" s="296"/>
      <c r="Z483" s="296"/>
      <c r="AA483" s="296"/>
    </row>
    <row r="484" spans="1:27" ht="15.75" customHeight="1" x14ac:dyDescent="0.25">
      <c r="A484" s="296"/>
      <c r="B484" s="296"/>
      <c r="C484" s="296"/>
      <c r="D484" s="296"/>
      <c r="E484" s="296"/>
      <c r="F484" s="296"/>
      <c r="G484" s="298"/>
      <c r="H484" s="298"/>
      <c r="I484" s="754"/>
      <c r="J484" s="296"/>
      <c r="K484" s="296"/>
      <c r="L484" s="296"/>
      <c r="M484" s="296"/>
      <c r="N484" s="296"/>
      <c r="O484" s="296"/>
      <c r="P484" s="296"/>
      <c r="Q484" s="296"/>
      <c r="R484" s="296"/>
      <c r="S484" s="296"/>
      <c r="T484" s="296"/>
      <c r="U484" s="296"/>
      <c r="V484" s="296"/>
      <c r="W484" s="296"/>
      <c r="X484" s="296"/>
      <c r="Y484" s="296"/>
      <c r="Z484" s="296"/>
      <c r="AA484" s="296"/>
    </row>
    <row r="485" spans="1:27" ht="15.75" customHeight="1" x14ac:dyDescent="0.25">
      <c r="A485" s="296"/>
      <c r="B485" s="296"/>
      <c r="C485" s="296"/>
      <c r="D485" s="296"/>
      <c r="E485" s="296"/>
      <c r="F485" s="296"/>
      <c r="G485" s="298"/>
      <c r="H485" s="298"/>
      <c r="I485" s="754"/>
      <c r="J485" s="296"/>
      <c r="K485" s="296"/>
      <c r="L485" s="296"/>
      <c r="M485" s="296"/>
      <c r="N485" s="296"/>
      <c r="O485" s="296"/>
      <c r="P485" s="296"/>
      <c r="Q485" s="296"/>
      <c r="R485" s="296"/>
      <c r="S485" s="296"/>
      <c r="T485" s="296"/>
      <c r="U485" s="296"/>
      <c r="V485" s="296"/>
      <c r="W485" s="296"/>
      <c r="X485" s="296"/>
      <c r="Y485" s="296"/>
      <c r="Z485" s="296"/>
      <c r="AA485" s="296"/>
    </row>
    <row r="486" spans="1:27" ht="15.75" customHeight="1" x14ac:dyDescent="0.25">
      <c r="A486" s="296"/>
      <c r="B486" s="296"/>
      <c r="C486" s="296"/>
      <c r="D486" s="296"/>
      <c r="E486" s="296"/>
      <c r="F486" s="296"/>
      <c r="G486" s="298"/>
      <c r="H486" s="298"/>
      <c r="I486" s="754"/>
      <c r="J486" s="296"/>
      <c r="K486" s="296"/>
      <c r="L486" s="296"/>
      <c r="M486" s="296"/>
      <c r="N486" s="296"/>
      <c r="O486" s="296"/>
      <c r="P486" s="296"/>
      <c r="Q486" s="296"/>
      <c r="R486" s="296"/>
      <c r="S486" s="296"/>
      <c r="T486" s="296"/>
      <c r="U486" s="296"/>
      <c r="V486" s="296"/>
      <c r="W486" s="296"/>
      <c r="X486" s="296"/>
      <c r="Y486" s="296"/>
      <c r="Z486" s="296"/>
      <c r="AA486" s="296"/>
    </row>
    <row r="487" spans="1:27" ht="15.75" customHeight="1" x14ac:dyDescent="0.25">
      <c r="A487" s="296"/>
      <c r="B487" s="296"/>
      <c r="C487" s="296"/>
      <c r="D487" s="296"/>
      <c r="E487" s="296"/>
      <c r="F487" s="296"/>
      <c r="G487" s="298"/>
      <c r="H487" s="298"/>
      <c r="I487" s="754"/>
      <c r="J487" s="296"/>
      <c r="K487" s="296"/>
      <c r="L487" s="296"/>
      <c r="M487" s="296"/>
      <c r="N487" s="296"/>
      <c r="O487" s="296"/>
      <c r="P487" s="296"/>
      <c r="Q487" s="296"/>
      <c r="R487" s="296"/>
      <c r="S487" s="296"/>
      <c r="T487" s="296"/>
      <c r="U487" s="296"/>
      <c r="V487" s="296"/>
      <c r="W487" s="296"/>
      <c r="X487" s="296"/>
      <c r="Y487" s="296"/>
      <c r="Z487" s="296"/>
      <c r="AA487" s="296"/>
    </row>
    <row r="488" spans="1:27" ht="15.75" customHeight="1" x14ac:dyDescent="0.25">
      <c r="A488" s="296"/>
      <c r="B488" s="296"/>
      <c r="C488" s="296"/>
      <c r="D488" s="296"/>
      <c r="E488" s="296"/>
      <c r="F488" s="296"/>
      <c r="G488" s="298"/>
      <c r="H488" s="298"/>
      <c r="I488" s="754"/>
      <c r="J488" s="296"/>
      <c r="K488" s="296"/>
      <c r="L488" s="296"/>
      <c r="M488" s="296"/>
      <c r="N488" s="296"/>
      <c r="O488" s="296"/>
      <c r="P488" s="296"/>
      <c r="Q488" s="296"/>
      <c r="R488" s="296"/>
      <c r="S488" s="296"/>
      <c r="T488" s="296"/>
      <c r="U488" s="296"/>
      <c r="V488" s="296"/>
      <c r="W488" s="296"/>
      <c r="X488" s="296"/>
      <c r="Y488" s="296"/>
      <c r="Z488" s="296"/>
      <c r="AA488" s="296"/>
    </row>
    <row r="489" spans="1:27" ht="15.75" customHeight="1" x14ac:dyDescent="0.25">
      <c r="A489" s="296"/>
      <c r="B489" s="296"/>
      <c r="C489" s="296"/>
      <c r="D489" s="296"/>
      <c r="E489" s="296"/>
      <c r="F489" s="296"/>
      <c r="G489" s="298"/>
      <c r="H489" s="298"/>
      <c r="I489" s="754"/>
      <c r="J489" s="296"/>
      <c r="K489" s="296"/>
      <c r="L489" s="296"/>
      <c r="M489" s="296"/>
      <c r="N489" s="296"/>
      <c r="O489" s="296"/>
      <c r="P489" s="296"/>
      <c r="Q489" s="296"/>
      <c r="R489" s="296"/>
      <c r="S489" s="296"/>
      <c r="T489" s="296"/>
      <c r="U489" s="296"/>
      <c r="V489" s="296"/>
      <c r="W489" s="296"/>
      <c r="X489" s="296"/>
      <c r="Y489" s="296"/>
      <c r="Z489" s="296"/>
      <c r="AA489" s="296"/>
    </row>
    <row r="490" spans="1:27" ht="15.75" customHeight="1" x14ac:dyDescent="0.25">
      <c r="A490" s="296"/>
      <c r="B490" s="296"/>
      <c r="C490" s="296"/>
      <c r="D490" s="296"/>
      <c r="E490" s="296"/>
      <c r="F490" s="296"/>
      <c r="G490" s="298"/>
      <c r="H490" s="298"/>
      <c r="I490" s="754"/>
      <c r="J490" s="296"/>
      <c r="K490" s="296"/>
      <c r="L490" s="296"/>
      <c r="M490" s="296"/>
      <c r="N490" s="296"/>
      <c r="O490" s="296"/>
      <c r="P490" s="296"/>
      <c r="Q490" s="296"/>
      <c r="R490" s="296"/>
      <c r="S490" s="296"/>
      <c r="T490" s="296"/>
      <c r="U490" s="296"/>
      <c r="V490" s="296"/>
      <c r="W490" s="296"/>
      <c r="X490" s="296"/>
      <c r="Y490" s="296"/>
      <c r="Z490" s="296"/>
      <c r="AA490" s="296"/>
    </row>
    <row r="491" spans="1:27" ht="15.75" customHeight="1" x14ac:dyDescent="0.25">
      <c r="A491" s="296"/>
      <c r="B491" s="296"/>
      <c r="C491" s="296"/>
      <c r="D491" s="296"/>
      <c r="E491" s="296"/>
      <c r="F491" s="296"/>
      <c r="G491" s="298"/>
      <c r="H491" s="298"/>
      <c r="I491" s="754"/>
      <c r="J491" s="296"/>
      <c r="K491" s="296"/>
      <c r="L491" s="296"/>
      <c r="M491" s="296"/>
      <c r="N491" s="296"/>
      <c r="O491" s="296"/>
      <c r="P491" s="296"/>
      <c r="Q491" s="296"/>
      <c r="R491" s="296"/>
      <c r="S491" s="296"/>
      <c r="T491" s="296"/>
      <c r="U491" s="296"/>
      <c r="V491" s="296"/>
      <c r="W491" s="296"/>
      <c r="X491" s="296"/>
      <c r="Y491" s="296"/>
      <c r="Z491" s="296"/>
      <c r="AA491" s="296"/>
    </row>
    <row r="492" spans="1:27" ht="15.75" customHeight="1" x14ac:dyDescent="0.25">
      <c r="A492" s="296"/>
      <c r="B492" s="296"/>
      <c r="C492" s="296"/>
      <c r="D492" s="296"/>
      <c r="E492" s="296"/>
      <c r="F492" s="296"/>
      <c r="G492" s="298"/>
      <c r="H492" s="298"/>
      <c r="I492" s="754"/>
      <c r="J492" s="296"/>
      <c r="K492" s="296"/>
      <c r="L492" s="296"/>
      <c r="M492" s="296"/>
      <c r="N492" s="296"/>
      <c r="O492" s="296"/>
      <c r="P492" s="296"/>
      <c r="Q492" s="296"/>
      <c r="R492" s="296"/>
      <c r="S492" s="296"/>
      <c r="T492" s="296"/>
      <c r="U492" s="296"/>
      <c r="V492" s="296"/>
      <c r="W492" s="296"/>
      <c r="X492" s="296"/>
      <c r="Y492" s="296"/>
      <c r="Z492" s="296"/>
      <c r="AA492" s="296"/>
    </row>
    <row r="493" spans="1:27" ht="15.75" customHeight="1" x14ac:dyDescent="0.25">
      <c r="A493" s="296"/>
      <c r="B493" s="296"/>
      <c r="C493" s="296"/>
      <c r="D493" s="296"/>
      <c r="E493" s="296"/>
      <c r="F493" s="296"/>
      <c r="G493" s="298"/>
      <c r="H493" s="298"/>
      <c r="I493" s="754"/>
      <c r="J493" s="296"/>
      <c r="K493" s="296"/>
      <c r="L493" s="296"/>
      <c r="M493" s="296"/>
      <c r="N493" s="296"/>
      <c r="O493" s="296"/>
      <c r="P493" s="296"/>
      <c r="Q493" s="296"/>
      <c r="R493" s="296"/>
      <c r="S493" s="296"/>
      <c r="T493" s="296"/>
      <c r="U493" s="296"/>
      <c r="V493" s="296"/>
      <c r="W493" s="296"/>
      <c r="X493" s="296"/>
      <c r="Y493" s="296"/>
      <c r="Z493" s="296"/>
      <c r="AA493" s="296"/>
    </row>
    <row r="494" spans="1:27" ht="15.75" customHeight="1" x14ac:dyDescent="0.25">
      <c r="A494" s="296"/>
      <c r="B494" s="296"/>
      <c r="C494" s="296"/>
      <c r="D494" s="296"/>
      <c r="E494" s="296"/>
      <c r="F494" s="296"/>
      <c r="G494" s="298"/>
      <c r="H494" s="298"/>
      <c r="I494" s="754"/>
      <c r="J494" s="296"/>
      <c r="K494" s="296"/>
      <c r="L494" s="296"/>
      <c r="M494" s="296"/>
      <c r="N494" s="296"/>
      <c r="O494" s="296"/>
      <c r="P494" s="296"/>
      <c r="Q494" s="296"/>
      <c r="R494" s="296"/>
      <c r="S494" s="296"/>
      <c r="T494" s="296"/>
      <c r="U494" s="296"/>
      <c r="V494" s="296"/>
      <c r="W494" s="296"/>
      <c r="X494" s="296"/>
      <c r="Y494" s="296"/>
      <c r="Z494" s="296"/>
      <c r="AA494" s="296"/>
    </row>
    <row r="495" spans="1:27" ht="15.75" customHeight="1" x14ac:dyDescent="0.25">
      <c r="A495" s="296"/>
      <c r="B495" s="296"/>
      <c r="C495" s="296"/>
      <c r="D495" s="296"/>
      <c r="E495" s="296"/>
      <c r="F495" s="296"/>
      <c r="G495" s="298"/>
      <c r="H495" s="298"/>
      <c r="I495" s="754"/>
      <c r="J495" s="296"/>
      <c r="K495" s="296"/>
      <c r="L495" s="296"/>
      <c r="M495" s="296"/>
      <c r="N495" s="296"/>
      <c r="O495" s="296"/>
      <c r="P495" s="296"/>
      <c r="Q495" s="296"/>
      <c r="R495" s="296"/>
      <c r="S495" s="296"/>
      <c r="T495" s="296"/>
      <c r="U495" s="296"/>
      <c r="V495" s="296"/>
      <c r="W495" s="296"/>
      <c r="X495" s="296"/>
      <c r="Y495" s="296"/>
      <c r="Z495" s="296"/>
      <c r="AA495" s="296"/>
    </row>
    <row r="496" spans="1:27" ht="15.75" customHeight="1" x14ac:dyDescent="0.25">
      <c r="A496" s="296"/>
      <c r="B496" s="296"/>
      <c r="C496" s="296"/>
      <c r="D496" s="296"/>
      <c r="E496" s="296"/>
      <c r="F496" s="296"/>
      <c r="G496" s="298"/>
      <c r="H496" s="298"/>
      <c r="I496" s="754"/>
      <c r="J496" s="296"/>
      <c r="K496" s="296"/>
      <c r="L496" s="296"/>
      <c r="M496" s="296"/>
      <c r="N496" s="296"/>
      <c r="O496" s="296"/>
      <c r="P496" s="296"/>
      <c r="Q496" s="296"/>
      <c r="R496" s="296"/>
      <c r="S496" s="296"/>
      <c r="T496" s="296"/>
      <c r="U496" s="296"/>
      <c r="V496" s="296"/>
      <c r="W496" s="296"/>
      <c r="X496" s="296"/>
      <c r="Y496" s="296"/>
      <c r="Z496" s="296"/>
      <c r="AA496" s="296"/>
    </row>
    <row r="497" spans="1:27" ht="15.75" customHeight="1" x14ac:dyDescent="0.25">
      <c r="A497" s="296"/>
      <c r="B497" s="296"/>
      <c r="C497" s="296"/>
      <c r="D497" s="296"/>
      <c r="E497" s="296"/>
      <c r="F497" s="296"/>
      <c r="G497" s="298"/>
      <c r="H497" s="298"/>
      <c r="I497" s="754"/>
      <c r="J497" s="296"/>
      <c r="K497" s="296"/>
      <c r="L497" s="296"/>
      <c r="M497" s="296"/>
      <c r="N497" s="296"/>
      <c r="O497" s="296"/>
      <c r="P497" s="296"/>
      <c r="Q497" s="296"/>
      <c r="R497" s="296"/>
      <c r="S497" s="296"/>
      <c r="T497" s="296"/>
      <c r="U497" s="296"/>
      <c r="V497" s="296"/>
      <c r="W497" s="296"/>
      <c r="X497" s="296"/>
      <c r="Y497" s="296"/>
      <c r="Z497" s="296"/>
      <c r="AA497" s="296"/>
    </row>
    <row r="498" spans="1:27" ht="15.75" customHeight="1" x14ac:dyDescent="0.25">
      <c r="A498" s="296"/>
      <c r="B498" s="296"/>
      <c r="C498" s="296"/>
      <c r="D498" s="296"/>
      <c r="E498" s="296"/>
      <c r="F498" s="296"/>
      <c r="G498" s="298"/>
      <c r="H498" s="298"/>
      <c r="I498" s="754"/>
      <c r="J498" s="296"/>
      <c r="K498" s="296"/>
      <c r="L498" s="296"/>
      <c r="M498" s="296"/>
      <c r="N498" s="296"/>
      <c r="O498" s="296"/>
      <c r="P498" s="296"/>
      <c r="Q498" s="296"/>
      <c r="R498" s="296"/>
      <c r="S498" s="296"/>
      <c r="T498" s="296"/>
      <c r="U498" s="296"/>
      <c r="V498" s="296"/>
      <c r="W498" s="296"/>
      <c r="X498" s="296"/>
      <c r="Y498" s="296"/>
      <c r="Z498" s="296"/>
      <c r="AA498" s="296"/>
    </row>
    <row r="499" spans="1:27" ht="15.75" customHeight="1" x14ac:dyDescent="0.25">
      <c r="A499" s="296"/>
      <c r="B499" s="296"/>
      <c r="C499" s="296"/>
      <c r="D499" s="296"/>
      <c r="E499" s="296"/>
      <c r="F499" s="296"/>
      <c r="G499" s="298"/>
      <c r="H499" s="298"/>
      <c r="I499" s="754"/>
      <c r="J499" s="296"/>
      <c r="K499" s="296"/>
      <c r="L499" s="296"/>
      <c r="M499" s="296"/>
      <c r="N499" s="296"/>
      <c r="O499" s="296"/>
      <c r="P499" s="296"/>
      <c r="Q499" s="296"/>
      <c r="R499" s="296"/>
      <c r="S499" s="296"/>
      <c r="T499" s="296"/>
      <c r="U499" s="296"/>
      <c r="V499" s="296"/>
      <c r="W499" s="296"/>
      <c r="X499" s="296"/>
      <c r="Y499" s="296"/>
      <c r="Z499" s="296"/>
      <c r="AA499" s="296"/>
    </row>
    <row r="500" spans="1:27" ht="15.75" customHeight="1" x14ac:dyDescent="0.25">
      <c r="A500" s="296"/>
      <c r="B500" s="296"/>
      <c r="C500" s="296"/>
      <c r="D500" s="296"/>
      <c r="E500" s="296"/>
      <c r="F500" s="296"/>
      <c r="G500" s="298"/>
      <c r="H500" s="298"/>
      <c r="I500" s="754"/>
      <c r="J500" s="296"/>
      <c r="K500" s="296"/>
      <c r="L500" s="296"/>
      <c r="M500" s="296"/>
      <c r="N500" s="296"/>
      <c r="O500" s="296"/>
      <c r="P500" s="296"/>
      <c r="Q500" s="296"/>
      <c r="R500" s="296"/>
      <c r="S500" s="296"/>
      <c r="T500" s="296"/>
      <c r="U500" s="296"/>
      <c r="V500" s="296"/>
      <c r="W500" s="296"/>
      <c r="X500" s="296"/>
      <c r="Y500" s="296"/>
      <c r="Z500" s="296"/>
      <c r="AA500" s="296"/>
    </row>
    <row r="501" spans="1:27" ht="15.75" customHeight="1" x14ac:dyDescent="0.25">
      <c r="A501" s="296"/>
      <c r="B501" s="296"/>
      <c r="C501" s="296"/>
      <c r="D501" s="296"/>
      <c r="E501" s="296"/>
      <c r="F501" s="296"/>
      <c r="G501" s="298"/>
      <c r="H501" s="298"/>
      <c r="I501" s="754"/>
      <c r="J501" s="296"/>
      <c r="K501" s="296"/>
      <c r="L501" s="296"/>
      <c r="M501" s="296"/>
      <c r="N501" s="296"/>
      <c r="O501" s="296"/>
      <c r="P501" s="296"/>
      <c r="Q501" s="296"/>
      <c r="R501" s="296"/>
      <c r="S501" s="296"/>
      <c r="T501" s="296"/>
      <c r="U501" s="296"/>
      <c r="V501" s="296"/>
      <c r="W501" s="296"/>
      <c r="X501" s="296"/>
      <c r="Y501" s="296"/>
      <c r="Z501" s="296"/>
      <c r="AA501" s="296"/>
    </row>
    <row r="502" spans="1:27" ht="15.75" customHeight="1" x14ac:dyDescent="0.25">
      <c r="A502" s="296"/>
      <c r="B502" s="296"/>
      <c r="C502" s="296"/>
      <c r="D502" s="296"/>
      <c r="E502" s="296"/>
      <c r="F502" s="296"/>
      <c r="G502" s="298"/>
      <c r="H502" s="298"/>
      <c r="I502" s="754"/>
      <c r="J502" s="296"/>
      <c r="K502" s="296"/>
      <c r="L502" s="296"/>
      <c r="M502" s="296"/>
      <c r="N502" s="296"/>
      <c r="O502" s="296"/>
      <c r="P502" s="296"/>
      <c r="Q502" s="296"/>
      <c r="R502" s="296"/>
      <c r="S502" s="296"/>
      <c r="T502" s="296"/>
      <c r="U502" s="296"/>
      <c r="V502" s="296"/>
      <c r="W502" s="296"/>
      <c r="X502" s="296"/>
      <c r="Y502" s="296"/>
      <c r="Z502" s="296"/>
      <c r="AA502" s="296"/>
    </row>
    <row r="503" spans="1:27" ht="15.75" customHeight="1" x14ac:dyDescent="0.25">
      <c r="A503" s="296"/>
      <c r="B503" s="296"/>
      <c r="C503" s="296"/>
      <c r="D503" s="296"/>
      <c r="E503" s="296"/>
      <c r="F503" s="296"/>
      <c r="G503" s="298"/>
      <c r="H503" s="298"/>
      <c r="I503" s="754"/>
      <c r="J503" s="296"/>
      <c r="K503" s="296"/>
      <c r="L503" s="296"/>
      <c r="M503" s="296"/>
      <c r="N503" s="296"/>
      <c r="O503" s="296"/>
      <c r="P503" s="296"/>
      <c r="Q503" s="296"/>
      <c r="R503" s="296"/>
      <c r="S503" s="296"/>
      <c r="T503" s="296"/>
      <c r="U503" s="296"/>
      <c r="V503" s="296"/>
      <c r="W503" s="296"/>
      <c r="X503" s="296"/>
      <c r="Y503" s="296"/>
      <c r="Z503" s="296"/>
      <c r="AA503" s="296"/>
    </row>
    <row r="504" spans="1:27" ht="15.75" customHeight="1" x14ac:dyDescent="0.25">
      <c r="A504" s="296"/>
      <c r="B504" s="296"/>
      <c r="C504" s="296"/>
      <c r="D504" s="296"/>
      <c r="E504" s="296"/>
      <c r="F504" s="296"/>
      <c r="G504" s="298"/>
      <c r="H504" s="298"/>
      <c r="I504" s="754"/>
      <c r="J504" s="296"/>
      <c r="K504" s="296"/>
      <c r="L504" s="296"/>
      <c r="M504" s="296"/>
      <c r="N504" s="296"/>
      <c r="O504" s="296"/>
      <c r="P504" s="296"/>
      <c r="Q504" s="296"/>
      <c r="R504" s="296"/>
      <c r="S504" s="296"/>
      <c r="T504" s="296"/>
      <c r="U504" s="296"/>
      <c r="V504" s="296"/>
      <c r="W504" s="296"/>
      <c r="X504" s="296"/>
      <c r="Y504" s="296"/>
      <c r="Z504" s="296"/>
      <c r="AA504" s="296"/>
    </row>
    <row r="505" spans="1:27" ht="15.75" customHeight="1" x14ac:dyDescent="0.25">
      <c r="A505" s="296"/>
      <c r="B505" s="296"/>
      <c r="C505" s="296"/>
      <c r="D505" s="296"/>
      <c r="E505" s="296"/>
      <c r="F505" s="296"/>
      <c r="G505" s="298"/>
      <c r="H505" s="298"/>
      <c r="I505" s="754"/>
      <c r="J505" s="296"/>
      <c r="K505" s="296"/>
      <c r="L505" s="296"/>
      <c r="M505" s="296"/>
      <c r="N505" s="296"/>
      <c r="O505" s="296"/>
      <c r="P505" s="296"/>
      <c r="Q505" s="296"/>
      <c r="R505" s="296"/>
      <c r="S505" s="296"/>
      <c r="T505" s="296"/>
      <c r="U505" s="296"/>
      <c r="V505" s="296"/>
      <c r="W505" s="296"/>
      <c r="X505" s="296"/>
      <c r="Y505" s="296"/>
      <c r="Z505" s="296"/>
      <c r="AA505" s="296"/>
    </row>
    <row r="506" spans="1:27" ht="15.75" customHeight="1" x14ac:dyDescent="0.25">
      <c r="A506" s="296"/>
      <c r="B506" s="296"/>
      <c r="C506" s="296"/>
      <c r="D506" s="296"/>
      <c r="E506" s="296"/>
      <c r="F506" s="296"/>
      <c r="G506" s="298"/>
      <c r="H506" s="298"/>
      <c r="I506" s="754"/>
      <c r="J506" s="296"/>
      <c r="K506" s="296"/>
      <c r="L506" s="296"/>
      <c r="M506" s="296"/>
      <c r="N506" s="296"/>
      <c r="O506" s="296"/>
      <c r="P506" s="296"/>
      <c r="Q506" s="296"/>
      <c r="R506" s="296"/>
      <c r="S506" s="296"/>
      <c r="T506" s="296"/>
      <c r="U506" s="296"/>
      <c r="V506" s="296"/>
      <c r="W506" s="296"/>
      <c r="X506" s="296"/>
      <c r="Y506" s="296"/>
      <c r="Z506" s="296"/>
      <c r="AA506" s="296"/>
    </row>
    <row r="507" spans="1:27" ht="15.75" customHeight="1" x14ac:dyDescent="0.25">
      <c r="A507" s="296"/>
      <c r="B507" s="296"/>
      <c r="C507" s="296"/>
      <c r="D507" s="296"/>
      <c r="E507" s="296"/>
      <c r="F507" s="296"/>
      <c r="G507" s="298"/>
      <c r="H507" s="298"/>
      <c r="I507" s="754"/>
      <c r="J507" s="296"/>
      <c r="K507" s="296"/>
      <c r="L507" s="296"/>
      <c r="M507" s="296"/>
      <c r="N507" s="296"/>
      <c r="O507" s="296"/>
      <c r="P507" s="296"/>
      <c r="Q507" s="296"/>
      <c r="R507" s="296"/>
      <c r="S507" s="296"/>
      <c r="T507" s="296"/>
      <c r="U507" s="296"/>
      <c r="V507" s="296"/>
      <c r="W507" s="296"/>
      <c r="X507" s="296"/>
      <c r="Y507" s="296"/>
      <c r="Z507" s="296"/>
      <c r="AA507" s="296"/>
    </row>
    <row r="508" spans="1:27" ht="15.75" customHeight="1" x14ac:dyDescent="0.25">
      <c r="A508" s="296"/>
      <c r="B508" s="296"/>
      <c r="C508" s="296"/>
      <c r="D508" s="296"/>
      <c r="E508" s="296"/>
      <c r="F508" s="296"/>
      <c r="G508" s="298"/>
      <c r="H508" s="298"/>
      <c r="I508" s="754"/>
      <c r="J508" s="296"/>
      <c r="K508" s="296"/>
      <c r="L508" s="296"/>
      <c r="M508" s="296"/>
      <c r="N508" s="296"/>
      <c r="O508" s="296"/>
      <c r="P508" s="296"/>
      <c r="Q508" s="296"/>
      <c r="R508" s="296"/>
      <c r="S508" s="296"/>
      <c r="T508" s="296"/>
      <c r="U508" s="296"/>
      <c r="V508" s="296"/>
      <c r="W508" s="296"/>
      <c r="X508" s="296"/>
      <c r="Y508" s="296"/>
      <c r="Z508" s="296"/>
      <c r="AA508" s="296"/>
    </row>
    <row r="509" spans="1:27" ht="15.75" customHeight="1" x14ac:dyDescent="0.25">
      <c r="A509" s="296"/>
      <c r="B509" s="296"/>
      <c r="C509" s="296"/>
      <c r="D509" s="296"/>
      <c r="E509" s="296"/>
      <c r="F509" s="296"/>
      <c r="G509" s="298"/>
      <c r="H509" s="298"/>
      <c r="I509" s="754"/>
      <c r="J509" s="296"/>
      <c r="K509" s="296"/>
      <c r="L509" s="296"/>
      <c r="M509" s="296"/>
      <c r="N509" s="296"/>
      <c r="O509" s="296"/>
      <c r="P509" s="296"/>
      <c r="Q509" s="296"/>
      <c r="R509" s="296"/>
      <c r="S509" s="296"/>
      <c r="T509" s="296"/>
      <c r="U509" s="296"/>
      <c r="V509" s="296"/>
      <c r="W509" s="296"/>
      <c r="X509" s="296"/>
      <c r="Y509" s="296"/>
      <c r="Z509" s="296"/>
      <c r="AA509" s="296"/>
    </row>
    <row r="510" spans="1:27" ht="15.75" customHeight="1" x14ac:dyDescent="0.25">
      <c r="A510" s="296"/>
      <c r="B510" s="296"/>
      <c r="C510" s="296"/>
      <c r="D510" s="296"/>
      <c r="E510" s="296"/>
      <c r="F510" s="296"/>
      <c r="G510" s="298"/>
      <c r="H510" s="298"/>
      <c r="I510" s="754"/>
      <c r="J510" s="296"/>
      <c r="K510" s="296"/>
      <c r="L510" s="296"/>
      <c r="M510" s="296"/>
      <c r="N510" s="296"/>
      <c r="O510" s="296"/>
      <c r="P510" s="296"/>
      <c r="Q510" s="296"/>
      <c r="R510" s="296"/>
      <c r="S510" s="296"/>
      <c r="T510" s="296"/>
      <c r="U510" s="296"/>
      <c r="V510" s="296"/>
      <c r="W510" s="296"/>
      <c r="X510" s="296"/>
      <c r="Y510" s="296"/>
      <c r="Z510" s="296"/>
      <c r="AA510" s="296"/>
    </row>
    <row r="511" spans="1:27" ht="15.75" customHeight="1" x14ac:dyDescent="0.25">
      <c r="A511" s="296"/>
      <c r="B511" s="296"/>
      <c r="C511" s="296"/>
      <c r="D511" s="296"/>
      <c r="E511" s="296"/>
      <c r="F511" s="296"/>
      <c r="G511" s="298"/>
      <c r="H511" s="298"/>
      <c r="I511" s="754"/>
      <c r="J511" s="296"/>
      <c r="K511" s="296"/>
      <c r="L511" s="296"/>
      <c r="M511" s="296"/>
      <c r="N511" s="296"/>
      <c r="O511" s="296"/>
      <c r="P511" s="296"/>
      <c r="Q511" s="296"/>
      <c r="R511" s="296"/>
      <c r="S511" s="296"/>
      <c r="T511" s="296"/>
      <c r="U511" s="296"/>
      <c r="V511" s="296"/>
      <c r="W511" s="296"/>
      <c r="X511" s="296"/>
      <c r="Y511" s="296"/>
      <c r="Z511" s="296"/>
      <c r="AA511" s="296"/>
    </row>
    <row r="512" spans="1:27" ht="15.75" customHeight="1" x14ac:dyDescent="0.25">
      <c r="A512" s="296"/>
      <c r="B512" s="296"/>
      <c r="C512" s="296"/>
      <c r="D512" s="296"/>
      <c r="E512" s="296"/>
      <c r="F512" s="296"/>
      <c r="G512" s="298"/>
      <c r="H512" s="298"/>
      <c r="I512" s="754"/>
      <c r="J512" s="296"/>
      <c r="K512" s="296"/>
      <c r="L512" s="296"/>
      <c r="M512" s="296"/>
      <c r="N512" s="296"/>
      <c r="O512" s="296"/>
      <c r="P512" s="296"/>
      <c r="Q512" s="296"/>
      <c r="R512" s="296"/>
      <c r="S512" s="296"/>
      <c r="T512" s="296"/>
      <c r="U512" s="296"/>
      <c r="V512" s="296"/>
      <c r="W512" s="296"/>
      <c r="X512" s="296"/>
      <c r="Y512" s="296"/>
      <c r="Z512" s="296"/>
      <c r="AA512" s="296"/>
    </row>
    <row r="513" spans="1:27" ht="15.75" customHeight="1" x14ac:dyDescent="0.25">
      <c r="A513" s="296"/>
      <c r="B513" s="296"/>
      <c r="C513" s="296"/>
      <c r="D513" s="296"/>
      <c r="E513" s="296"/>
      <c r="F513" s="296"/>
      <c r="G513" s="298"/>
      <c r="H513" s="298"/>
      <c r="I513" s="754"/>
      <c r="J513" s="296"/>
      <c r="K513" s="296"/>
      <c r="L513" s="296"/>
      <c r="M513" s="296"/>
      <c r="N513" s="296"/>
      <c r="O513" s="296"/>
      <c r="P513" s="296"/>
      <c r="Q513" s="296"/>
      <c r="R513" s="296"/>
      <c r="S513" s="296"/>
      <c r="T513" s="296"/>
      <c r="U513" s="296"/>
      <c r="V513" s="296"/>
      <c r="W513" s="296"/>
      <c r="X513" s="296"/>
      <c r="Y513" s="296"/>
      <c r="Z513" s="296"/>
      <c r="AA513" s="296"/>
    </row>
    <row r="514" spans="1:27" ht="15.75" customHeight="1" x14ac:dyDescent="0.25">
      <c r="A514" s="296"/>
      <c r="B514" s="296"/>
      <c r="C514" s="296"/>
      <c r="D514" s="296"/>
      <c r="E514" s="296"/>
      <c r="F514" s="296"/>
      <c r="G514" s="298"/>
      <c r="H514" s="298"/>
      <c r="I514" s="754"/>
      <c r="J514" s="296"/>
      <c r="K514" s="296"/>
      <c r="L514" s="296"/>
      <c r="M514" s="296"/>
      <c r="N514" s="296"/>
      <c r="O514" s="296"/>
      <c r="P514" s="296"/>
      <c r="Q514" s="296"/>
      <c r="R514" s="296"/>
      <c r="S514" s="296"/>
      <c r="T514" s="296"/>
      <c r="U514" s="296"/>
      <c r="V514" s="296"/>
      <c r="W514" s="296"/>
      <c r="X514" s="296"/>
      <c r="Y514" s="296"/>
      <c r="Z514" s="296"/>
      <c r="AA514" s="296"/>
    </row>
    <row r="515" spans="1:27" ht="15.75" customHeight="1" x14ac:dyDescent="0.25">
      <c r="A515" s="296"/>
      <c r="B515" s="296"/>
      <c r="C515" s="296"/>
      <c r="D515" s="296"/>
      <c r="E515" s="296"/>
      <c r="F515" s="296"/>
      <c r="G515" s="298"/>
      <c r="H515" s="298"/>
      <c r="I515" s="754"/>
      <c r="J515" s="296"/>
      <c r="K515" s="296"/>
      <c r="L515" s="296"/>
      <c r="M515" s="296"/>
      <c r="N515" s="296"/>
      <c r="O515" s="296"/>
      <c r="P515" s="296"/>
      <c r="Q515" s="296"/>
      <c r="R515" s="296"/>
      <c r="S515" s="296"/>
      <c r="T515" s="296"/>
      <c r="U515" s="296"/>
      <c r="V515" s="296"/>
      <c r="W515" s="296"/>
      <c r="X515" s="296"/>
      <c r="Y515" s="296"/>
      <c r="Z515" s="296"/>
      <c r="AA515" s="296"/>
    </row>
    <row r="516" spans="1:27" ht="15.75" customHeight="1" x14ac:dyDescent="0.25">
      <c r="A516" s="296"/>
      <c r="B516" s="296"/>
      <c r="C516" s="296"/>
      <c r="D516" s="296"/>
      <c r="E516" s="296"/>
      <c r="F516" s="296"/>
      <c r="G516" s="298"/>
      <c r="H516" s="298"/>
      <c r="I516" s="754"/>
      <c r="J516" s="296"/>
      <c r="K516" s="296"/>
      <c r="L516" s="296"/>
      <c r="M516" s="296"/>
      <c r="N516" s="296"/>
      <c r="O516" s="296"/>
      <c r="P516" s="296"/>
      <c r="Q516" s="296"/>
      <c r="R516" s="296"/>
      <c r="S516" s="296"/>
      <c r="T516" s="296"/>
      <c r="U516" s="296"/>
      <c r="V516" s="296"/>
      <c r="W516" s="296"/>
      <c r="X516" s="296"/>
      <c r="Y516" s="296"/>
      <c r="Z516" s="296"/>
      <c r="AA516" s="296"/>
    </row>
    <row r="517" spans="1:27" ht="15.75" customHeight="1" x14ac:dyDescent="0.25">
      <c r="A517" s="296"/>
      <c r="B517" s="296"/>
      <c r="C517" s="296"/>
      <c r="D517" s="296"/>
      <c r="E517" s="296"/>
      <c r="F517" s="296"/>
      <c r="G517" s="298"/>
      <c r="H517" s="298"/>
      <c r="I517" s="754"/>
      <c r="J517" s="296"/>
      <c r="K517" s="296"/>
      <c r="L517" s="296"/>
      <c r="M517" s="296"/>
      <c r="N517" s="296"/>
      <c r="O517" s="296"/>
      <c r="P517" s="296"/>
      <c r="Q517" s="296"/>
      <c r="R517" s="296"/>
      <c r="S517" s="296"/>
      <c r="T517" s="296"/>
      <c r="U517" s="296"/>
      <c r="V517" s="296"/>
      <c r="W517" s="296"/>
      <c r="X517" s="296"/>
      <c r="Y517" s="296"/>
      <c r="Z517" s="296"/>
      <c r="AA517" s="296"/>
    </row>
    <row r="518" spans="1:27" ht="15.75" customHeight="1" x14ac:dyDescent="0.25">
      <c r="A518" s="296"/>
      <c r="B518" s="296"/>
      <c r="C518" s="296"/>
      <c r="D518" s="296"/>
      <c r="E518" s="296"/>
      <c r="F518" s="296"/>
      <c r="G518" s="298"/>
      <c r="H518" s="298"/>
      <c r="I518" s="754"/>
      <c r="J518" s="296"/>
      <c r="K518" s="296"/>
      <c r="L518" s="296"/>
      <c r="M518" s="296"/>
      <c r="N518" s="296"/>
      <c r="O518" s="296"/>
      <c r="P518" s="296"/>
      <c r="Q518" s="296"/>
      <c r="R518" s="296"/>
      <c r="S518" s="296"/>
      <c r="T518" s="296"/>
      <c r="U518" s="296"/>
      <c r="V518" s="296"/>
      <c r="W518" s="296"/>
      <c r="X518" s="296"/>
      <c r="Y518" s="296"/>
      <c r="Z518" s="296"/>
      <c r="AA518" s="296"/>
    </row>
    <row r="519" spans="1:27" ht="15.75" customHeight="1" x14ac:dyDescent="0.25">
      <c r="A519" s="296"/>
      <c r="B519" s="296"/>
      <c r="C519" s="296"/>
      <c r="D519" s="296"/>
      <c r="E519" s="296"/>
      <c r="F519" s="296"/>
      <c r="G519" s="298"/>
      <c r="H519" s="298"/>
      <c r="I519" s="754"/>
      <c r="J519" s="296"/>
      <c r="K519" s="296"/>
      <c r="L519" s="296"/>
      <c r="M519" s="296"/>
      <c r="N519" s="296"/>
      <c r="O519" s="296"/>
      <c r="P519" s="296"/>
      <c r="Q519" s="296"/>
      <c r="R519" s="296"/>
      <c r="S519" s="296"/>
      <c r="T519" s="296"/>
      <c r="U519" s="296"/>
      <c r="V519" s="296"/>
      <c r="W519" s="296"/>
      <c r="X519" s="296"/>
      <c r="Y519" s="296"/>
      <c r="Z519" s="296"/>
      <c r="AA519" s="296"/>
    </row>
    <row r="520" spans="1:27" ht="15.75" customHeight="1" x14ac:dyDescent="0.25">
      <c r="A520" s="296"/>
      <c r="B520" s="296"/>
      <c r="C520" s="296"/>
      <c r="D520" s="296"/>
      <c r="E520" s="296"/>
      <c r="F520" s="296"/>
      <c r="G520" s="298"/>
      <c r="H520" s="298"/>
      <c r="I520" s="754"/>
      <c r="J520" s="296"/>
      <c r="K520" s="296"/>
      <c r="L520" s="296"/>
      <c r="M520" s="296"/>
      <c r="N520" s="296"/>
      <c r="O520" s="296"/>
      <c r="P520" s="296"/>
      <c r="Q520" s="296"/>
      <c r="R520" s="296"/>
      <c r="S520" s="296"/>
      <c r="T520" s="296"/>
      <c r="U520" s="296"/>
      <c r="V520" s="296"/>
      <c r="W520" s="296"/>
      <c r="X520" s="296"/>
      <c r="Y520" s="296"/>
      <c r="Z520" s="296"/>
      <c r="AA520" s="296"/>
    </row>
    <row r="521" spans="1:27" ht="15.75" customHeight="1" x14ac:dyDescent="0.25">
      <c r="A521" s="296"/>
      <c r="B521" s="296"/>
      <c r="C521" s="296"/>
      <c r="D521" s="296"/>
      <c r="E521" s="296"/>
      <c r="F521" s="296"/>
      <c r="G521" s="298"/>
      <c r="H521" s="298"/>
      <c r="I521" s="754"/>
      <c r="J521" s="296"/>
      <c r="K521" s="296"/>
      <c r="L521" s="296"/>
      <c r="M521" s="296"/>
      <c r="N521" s="296"/>
      <c r="O521" s="296"/>
      <c r="P521" s="296"/>
      <c r="Q521" s="296"/>
      <c r="R521" s="296"/>
      <c r="S521" s="296"/>
      <c r="T521" s="296"/>
      <c r="U521" s="296"/>
      <c r="V521" s="296"/>
      <c r="W521" s="296"/>
      <c r="X521" s="296"/>
      <c r="Y521" s="296"/>
      <c r="Z521" s="296"/>
      <c r="AA521" s="296"/>
    </row>
    <row r="522" spans="1:27" ht="15.75" customHeight="1" x14ac:dyDescent="0.25">
      <c r="A522" s="296"/>
      <c r="B522" s="296"/>
      <c r="C522" s="296"/>
      <c r="D522" s="296"/>
      <c r="E522" s="296"/>
      <c r="F522" s="296"/>
      <c r="G522" s="298"/>
      <c r="H522" s="298"/>
      <c r="I522" s="754"/>
      <c r="J522" s="296"/>
      <c r="K522" s="296"/>
      <c r="L522" s="296"/>
      <c r="M522" s="296"/>
      <c r="N522" s="296"/>
      <c r="O522" s="296"/>
      <c r="P522" s="296"/>
      <c r="Q522" s="296"/>
      <c r="R522" s="296"/>
      <c r="S522" s="296"/>
      <c r="T522" s="296"/>
      <c r="U522" s="296"/>
      <c r="V522" s="296"/>
      <c r="W522" s="296"/>
      <c r="X522" s="296"/>
      <c r="Y522" s="296"/>
      <c r="Z522" s="296"/>
      <c r="AA522" s="296"/>
    </row>
    <row r="523" spans="1:27" ht="15.75" customHeight="1" x14ac:dyDescent="0.25">
      <c r="A523" s="296"/>
      <c r="B523" s="296"/>
      <c r="C523" s="296"/>
      <c r="D523" s="296"/>
      <c r="E523" s="296"/>
      <c r="F523" s="296"/>
      <c r="G523" s="298"/>
      <c r="H523" s="298"/>
      <c r="I523" s="754"/>
      <c r="J523" s="296"/>
      <c r="K523" s="296"/>
      <c r="L523" s="296"/>
      <c r="M523" s="296"/>
      <c r="N523" s="296"/>
      <c r="O523" s="296"/>
      <c r="P523" s="296"/>
      <c r="Q523" s="296"/>
      <c r="R523" s="296"/>
      <c r="S523" s="296"/>
      <c r="T523" s="296"/>
      <c r="U523" s="296"/>
      <c r="V523" s="296"/>
      <c r="W523" s="296"/>
      <c r="X523" s="296"/>
      <c r="Y523" s="296"/>
      <c r="Z523" s="296"/>
      <c r="AA523" s="296"/>
    </row>
    <row r="524" spans="1:27" ht="15.75" customHeight="1" x14ac:dyDescent="0.25">
      <c r="A524" s="296"/>
      <c r="B524" s="296"/>
      <c r="C524" s="296"/>
      <c r="D524" s="296"/>
      <c r="E524" s="296"/>
      <c r="F524" s="296"/>
      <c r="G524" s="298"/>
      <c r="H524" s="298"/>
      <c r="I524" s="754"/>
      <c r="J524" s="296"/>
      <c r="K524" s="296"/>
      <c r="L524" s="296"/>
      <c r="M524" s="296"/>
      <c r="N524" s="296"/>
      <c r="O524" s="296"/>
      <c r="P524" s="296"/>
      <c r="Q524" s="296"/>
      <c r="R524" s="296"/>
      <c r="S524" s="296"/>
      <c r="T524" s="296"/>
      <c r="U524" s="296"/>
      <c r="V524" s="296"/>
      <c r="W524" s="296"/>
      <c r="X524" s="296"/>
      <c r="Y524" s="296"/>
      <c r="Z524" s="296"/>
      <c r="AA524" s="296"/>
    </row>
    <row r="525" spans="1:27" ht="15.75" customHeight="1" x14ac:dyDescent="0.25">
      <c r="A525" s="296"/>
      <c r="B525" s="296"/>
      <c r="C525" s="296"/>
      <c r="D525" s="296"/>
      <c r="E525" s="296"/>
      <c r="F525" s="296"/>
      <c r="G525" s="298"/>
      <c r="H525" s="298"/>
      <c r="I525" s="754"/>
      <c r="J525" s="296"/>
      <c r="K525" s="296"/>
      <c r="L525" s="296"/>
      <c r="M525" s="296"/>
      <c r="N525" s="296"/>
      <c r="O525" s="296"/>
      <c r="P525" s="296"/>
      <c r="Q525" s="296"/>
      <c r="R525" s="296"/>
      <c r="S525" s="296"/>
      <c r="T525" s="296"/>
      <c r="U525" s="296"/>
      <c r="V525" s="296"/>
      <c r="W525" s="296"/>
      <c r="X525" s="296"/>
      <c r="Y525" s="296"/>
      <c r="Z525" s="296"/>
      <c r="AA525" s="296"/>
    </row>
    <row r="526" spans="1:27" ht="15.75" customHeight="1" x14ac:dyDescent="0.25">
      <c r="A526" s="296"/>
      <c r="B526" s="296"/>
      <c r="C526" s="296"/>
      <c r="D526" s="296"/>
      <c r="E526" s="296"/>
      <c r="F526" s="296"/>
      <c r="G526" s="298"/>
      <c r="H526" s="298"/>
      <c r="I526" s="754"/>
      <c r="J526" s="296"/>
      <c r="K526" s="296"/>
      <c r="L526" s="296"/>
      <c r="M526" s="296"/>
      <c r="N526" s="296"/>
      <c r="O526" s="296"/>
      <c r="P526" s="296"/>
      <c r="Q526" s="296"/>
      <c r="R526" s="296"/>
      <c r="S526" s="296"/>
      <c r="T526" s="296"/>
      <c r="U526" s="296"/>
      <c r="V526" s="296"/>
      <c r="W526" s="296"/>
      <c r="X526" s="296"/>
      <c r="Y526" s="296"/>
      <c r="Z526" s="296"/>
      <c r="AA526" s="296"/>
    </row>
    <row r="527" spans="1:27" ht="15.75" customHeight="1" x14ac:dyDescent="0.25">
      <c r="A527" s="296"/>
      <c r="B527" s="296"/>
      <c r="C527" s="296"/>
      <c r="D527" s="296"/>
      <c r="E527" s="296"/>
      <c r="F527" s="296"/>
      <c r="G527" s="298"/>
      <c r="H527" s="298"/>
      <c r="I527" s="754"/>
      <c r="J527" s="296"/>
      <c r="K527" s="296"/>
      <c r="L527" s="296"/>
      <c r="M527" s="296"/>
      <c r="N527" s="296"/>
      <c r="O527" s="296"/>
      <c r="P527" s="296"/>
      <c r="Q527" s="296"/>
      <c r="R527" s="296"/>
      <c r="S527" s="296"/>
      <c r="T527" s="296"/>
      <c r="U527" s="296"/>
      <c r="V527" s="296"/>
      <c r="W527" s="296"/>
      <c r="X527" s="296"/>
      <c r="Y527" s="296"/>
      <c r="Z527" s="296"/>
      <c r="AA527" s="296"/>
    </row>
    <row r="528" spans="1:27" ht="15.75" customHeight="1" x14ac:dyDescent="0.25">
      <c r="A528" s="296"/>
      <c r="B528" s="296"/>
      <c r="C528" s="296"/>
      <c r="D528" s="296"/>
      <c r="E528" s="296"/>
      <c r="F528" s="296"/>
      <c r="G528" s="298"/>
      <c r="H528" s="298"/>
      <c r="I528" s="754"/>
      <c r="J528" s="296"/>
      <c r="K528" s="296"/>
      <c r="L528" s="296"/>
      <c r="M528" s="296"/>
      <c r="N528" s="296"/>
      <c r="O528" s="296"/>
      <c r="P528" s="296"/>
      <c r="Q528" s="296"/>
      <c r="R528" s="296"/>
      <c r="S528" s="296"/>
      <c r="T528" s="296"/>
      <c r="U528" s="296"/>
      <c r="V528" s="296"/>
      <c r="W528" s="296"/>
      <c r="X528" s="296"/>
      <c r="Y528" s="296"/>
      <c r="Z528" s="296"/>
      <c r="AA528" s="296"/>
    </row>
    <row r="529" spans="1:27" ht="15.75" customHeight="1" x14ac:dyDescent="0.25">
      <c r="A529" s="296"/>
      <c r="B529" s="296"/>
      <c r="C529" s="296"/>
      <c r="D529" s="296"/>
      <c r="E529" s="296"/>
      <c r="F529" s="296"/>
      <c r="G529" s="298"/>
      <c r="H529" s="298"/>
      <c r="I529" s="754"/>
      <c r="J529" s="296"/>
      <c r="K529" s="296"/>
      <c r="L529" s="296"/>
      <c r="M529" s="296"/>
      <c r="N529" s="296"/>
      <c r="O529" s="296"/>
      <c r="P529" s="296"/>
      <c r="Q529" s="296"/>
      <c r="R529" s="296"/>
      <c r="S529" s="296"/>
      <c r="T529" s="296"/>
      <c r="U529" s="296"/>
      <c r="V529" s="296"/>
      <c r="W529" s="296"/>
      <c r="X529" s="296"/>
      <c r="Y529" s="296"/>
      <c r="Z529" s="296"/>
      <c r="AA529" s="296"/>
    </row>
    <row r="530" spans="1:27" ht="15.75" customHeight="1" x14ac:dyDescent="0.25">
      <c r="A530" s="296"/>
      <c r="B530" s="296"/>
      <c r="C530" s="296"/>
      <c r="D530" s="296"/>
      <c r="E530" s="296"/>
      <c r="F530" s="296"/>
      <c r="G530" s="298"/>
      <c r="H530" s="298"/>
      <c r="I530" s="754"/>
      <c r="J530" s="296"/>
      <c r="K530" s="296"/>
      <c r="L530" s="296"/>
      <c r="M530" s="296"/>
      <c r="N530" s="296"/>
      <c r="O530" s="296"/>
      <c r="P530" s="296"/>
      <c r="Q530" s="296"/>
      <c r="R530" s="296"/>
      <c r="S530" s="296"/>
      <c r="T530" s="296"/>
      <c r="U530" s="296"/>
      <c r="V530" s="296"/>
      <c r="W530" s="296"/>
      <c r="X530" s="296"/>
      <c r="Y530" s="296"/>
      <c r="Z530" s="296"/>
      <c r="AA530" s="296"/>
    </row>
    <row r="531" spans="1:27" ht="15.75" customHeight="1" x14ac:dyDescent="0.25">
      <c r="A531" s="296"/>
      <c r="B531" s="296"/>
      <c r="C531" s="296"/>
      <c r="D531" s="296"/>
      <c r="E531" s="296"/>
      <c r="F531" s="296"/>
      <c r="G531" s="298"/>
      <c r="H531" s="298"/>
      <c r="I531" s="754"/>
      <c r="J531" s="296"/>
      <c r="K531" s="296"/>
      <c r="L531" s="296"/>
      <c r="M531" s="296"/>
      <c r="N531" s="296"/>
      <c r="O531" s="296"/>
      <c r="P531" s="296"/>
      <c r="Q531" s="296"/>
      <c r="R531" s="296"/>
      <c r="S531" s="296"/>
      <c r="T531" s="296"/>
      <c r="U531" s="296"/>
      <c r="V531" s="296"/>
      <c r="W531" s="296"/>
      <c r="X531" s="296"/>
      <c r="Y531" s="296"/>
      <c r="Z531" s="296"/>
      <c r="AA531" s="296"/>
    </row>
    <row r="532" spans="1:27" ht="15.75" customHeight="1" x14ac:dyDescent="0.25">
      <c r="A532" s="296"/>
      <c r="B532" s="296"/>
      <c r="C532" s="296"/>
      <c r="D532" s="296"/>
      <c r="E532" s="296"/>
      <c r="F532" s="296"/>
      <c r="G532" s="298"/>
      <c r="H532" s="298"/>
      <c r="I532" s="754"/>
      <c r="J532" s="296"/>
      <c r="K532" s="296"/>
      <c r="L532" s="296"/>
      <c r="M532" s="296"/>
      <c r="N532" s="296"/>
      <c r="O532" s="296"/>
      <c r="P532" s="296"/>
      <c r="Q532" s="296"/>
      <c r="R532" s="296"/>
      <c r="S532" s="296"/>
      <c r="T532" s="296"/>
      <c r="U532" s="296"/>
      <c r="V532" s="296"/>
      <c r="W532" s="296"/>
      <c r="X532" s="296"/>
      <c r="Y532" s="296"/>
      <c r="Z532" s="296"/>
      <c r="AA532" s="296"/>
    </row>
    <row r="533" spans="1:27" ht="15.75" customHeight="1" x14ac:dyDescent="0.25">
      <c r="A533" s="296"/>
      <c r="B533" s="296"/>
      <c r="C533" s="296"/>
      <c r="D533" s="296"/>
      <c r="E533" s="296"/>
      <c r="F533" s="296"/>
      <c r="G533" s="298"/>
      <c r="H533" s="298"/>
      <c r="I533" s="754"/>
      <c r="J533" s="296"/>
      <c r="K533" s="296"/>
      <c r="L533" s="296"/>
      <c r="M533" s="296"/>
      <c r="N533" s="296"/>
      <c r="O533" s="296"/>
      <c r="P533" s="296"/>
      <c r="Q533" s="296"/>
      <c r="R533" s="296"/>
      <c r="S533" s="296"/>
      <c r="T533" s="296"/>
      <c r="U533" s="296"/>
      <c r="V533" s="296"/>
      <c r="W533" s="296"/>
      <c r="X533" s="296"/>
      <c r="Y533" s="296"/>
      <c r="Z533" s="296"/>
      <c r="AA533" s="296"/>
    </row>
    <row r="534" spans="1:27" ht="15.75" customHeight="1" x14ac:dyDescent="0.25">
      <c r="A534" s="296"/>
      <c r="B534" s="296"/>
      <c r="C534" s="296"/>
      <c r="D534" s="296"/>
      <c r="E534" s="296"/>
      <c r="F534" s="296"/>
      <c r="G534" s="298"/>
      <c r="H534" s="298"/>
      <c r="I534" s="754"/>
      <c r="J534" s="296"/>
      <c r="K534" s="296"/>
      <c r="L534" s="296"/>
      <c r="M534" s="296"/>
      <c r="N534" s="296"/>
      <c r="O534" s="296"/>
      <c r="P534" s="296"/>
      <c r="Q534" s="296"/>
      <c r="R534" s="296"/>
      <c r="S534" s="296"/>
      <c r="T534" s="296"/>
      <c r="U534" s="296"/>
      <c r="V534" s="296"/>
      <c r="W534" s="296"/>
      <c r="X534" s="296"/>
      <c r="Y534" s="296"/>
      <c r="Z534" s="296"/>
      <c r="AA534" s="296"/>
    </row>
    <row r="535" spans="1:27" ht="15.75" customHeight="1" x14ac:dyDescent="0.25">
      <c r="A535" s="296"/>
      <c r="B535" s="296"/>
      <c r="C535" s="296"/>
      <c r="D535" s="296"/>
      <c r="E535" s="296"/>
      <c r="F535" s="296"/>
      <c r="G535" s="298"/>
      <c r="H535" s="298"/>
      <c r="I535" s="754"/>
      <c r="J535" s="296"/>
      <c r="K535" s="296"/>
      <c r="L535" s="296"/>
      <c r="M535" s="296"/>
      <c r="N535" s="296"/>
      <c r="O535" s="296"/>
      <c r="P535" s="296"/>
      <c r="Q535" s="296"/>
      <c r="R535" s="296"/>
      <c r="S535" s="296"/>
      <c r="T535" s="296"/>
      <c r="U535" s="296"/>
      <c r="V535" s="296"/>
      <c r="W535" s="296"/>
      <c r="X535" s="296"/>
      <c r="Y535" s="296"/>
      <c r="Z535" s="296"/>
      <c r="AA535" s="296"/>
    </row>
    <row r="536" spans="1:27" ht="15.75" customHeight="1" x14ac:dyDescent="0.25">
      <c r="A536" s="296"/>
      <c r="B536" s="296"/>
      <c r="C536" s="296"/>
      <c r="D536" s="296"/>
      <c r="E536" s="296"/>
      <c r="F536" s="296"/>
      <c r="G536" s="298"/>
      <c r="H536" s="298"/>
      <c r="I536" s="754"/>
      <c r="J536" s="296"/>
      <c r="K536" s="296"/>
      <c r="L536" s="296"/>
      <c r="M536" s="296"/>
      <c r="N536" s="296"/>
      <c r="O536" s="296"/>
      <c r="P536" s="296"/>
      <c r="Q536" s="296"/>
      <c r="R536" s="296"/>
      <c r="S536" s="296"/>
      <c r="T536" s="296"/>
      <c r="U536" s="296"/>
      <c r="V536" s="296"/>
      <c r="W536" s="296"/>
      <c r="X536" s="296"/>
      <c r="Y536" s="296"/>
      <c r="Z536" s="296"/>
      <c r="AA536" s="296"/>
    </row>
    <row r="537" spans="1:27" ht="15.75" customHeight="1" x14ac:dyDescent="0.25">
      <c r="A537" s="296"/>
      <c r="B537" s="296"/>
      <c r="C537" s="296"/>
      <c r="D537" s="296"/>
      <c r="E537" s="296"/>
      <c r="F537" s="296"/>
      <c r="G537" s="298"/>
      <c r="H537" s="298"/>
      <c r="I537" s="754"/>
      <c r="J537" s="296"/>
      <c r="K537" s="296"/>
      <c r="L537" s="296"/>
      <c r="M537" s="296"/>
      <c r="N537" s="296"/>
      <c r="O537" s="296"/>
      <c r="P537" s="296"/>
      <c r="Q537" s="296"/>
      <c r="R537" s="296"/>
      <c r="S537" s="296"/>
      <c r="T537" s="296"/>
      <c r="U537" s="296"/>
      <c r="V537" s="296"/>
      <c r="W537" s="296"/>
      <c r="X537" s="296"/>
      <c r="Y537" s="296"/>
      <c r="Z537" s="296"/>
      <c r="AA537" s="296"/>
    </row>
    <row r="538" spans="1:27" ht="15.75" customHeight="1" x14ac:dyDescent="0.25">
      <c r="A538" s="296"/>
      <c r="B538" s="296"/>
      <c r="C538" s="296"/>
      <c r="D538" s="296"/>
      <c r="E538" s="296"/>
      <c r="F538" s="296"/>
      <c r="G538" s="298"/>
      <c r="H538" s="298"/>
      <c r="I538" s="754"/>
      <c r="J538" s="296"/>
      <c r="K538" s="296"/>
      <c r="L538" s="296"/>
      <c r="M538" s="296"/>
      <c r="N538" s="296"/>
      <c r="O538" s="296"/>
      <c r="P538" s="296"/>
      <c r="Q538" s="296"/>
      <c r="R538" s="296"/>
      <c r="S538" s="296"/>
      <c r="T538" s="296"/>
      <c r="U538" s="296"/>
      <c r="V538" s="296"/>
      <c r="W538" s="296"/>
      <c r="X538" s="296"/>
      <c r="Y538" s="296"/>
      <c r="Z538" s="296"/>
      <c r="AA538" s="296"/>
    </row>
    <row r="539" spans="1:27" ht="15.75" customHeight="1" x14ac:dyDescent="0.25">
      <c r="A539" s="296"/>
      <c r="B539" s="296"/>
      <c r="C539" s="296"/>
      <c r="D539" s="296"/>
      <c r="E539" s="296"/>
      <c r="F539" s="296"/>
      <c r="G539" s="298"/>
      <c r="H539" s="298"/>
      <c r="I539" s="754"/>
      <c r="J539" s="296"/>
      <c r="K539" s="296"/>
      <c r="L539" s="296"/>
      <c r="M539" s="296"/>
      <c r="N539" s="296"/>
      <c r="O539" s="296"/>
      <c r="P539" s="296"/>
      <c r="Q539" s="296"/>
      <c r="R539" s="296"/>
      <c r="S539" s="296"/>
      <c r="T539" s="296"/>
      <c r="U539" s="296"/>
      <c r="V539" s="296"/>
      <c r="W539" s="296"/>
      <c r="X539" s="296"/>
      <c r="Y539" s="296"/>
      <c r="Z539" s="296"/>
      <c r="AA539" s="296"/>
    </row>
    <row r="540" spans="1:27" ht="15.75" customHeight="1" x14ac:dyDescent="0.25">
      <c r="A540" s="296"/>
      <c r="B540" s="296"/>
      <c r="C540" s="296"/>
      <c r="D540" s="296"/>
      <c r="E540" s="296"/>
      <c r="F540" s="296"/>
      <c r="G540" s="298"/>
      <c r="H540" s="298"/>
      <c r="I540" s="754"/>
      <c r="J540" s="296"/>
      <c r="K540" s="296"/>
      <c r="L540" s="296"/>
      <c r="M540" s="296"/>
      <c r="N540" s="296"/>
      <c r="O540" s="296"/>
      <c r="P540" s="296"/>
      <c r="Q540" s="296"/>
      <c r="R540" s="296"/>
      <c r="S540" s="296"/>
      <c r="T540" s="296"/>
      <c r="U540" s="296"/>
      <c r="V540" s="296"/>
      <c r="W540" s="296"/>
      <c r="X540" s="296"/>
      <c r="Y540" s="296"/>
      <c r="Z540" s="296"/>
      <c r="AA540" s="296"/>
    </row>
    <row r="541" spans="1:27" ht="15.75" customHeight="1" x14ac:dyDescent="0.25">
      <c r="A541" s="296"/>
      <c r="B541" s="296"/>
      <c r="C541" s="296"/>
      <c r="D541" s="296"/>
      <c r="E541" s="296"/>
      <c r="F541" s="296"/>
      <c r="G541" s="298"/>
      <c r="H541" s="298"/>
      <c r="I541" s="754"/>
      <c r="J541" s="296"/>
      <c r="K541" s="296"/>
      <c r="L541" s="296"/>
      <c r="M541" s="296"/>
      <c r="N541" s="296"/>
      <c r="O541" s="296"/>
      <c r="P541" s="296"/>
      <c r="Q541" s="296"/>
      <c r="R541" s="296"/>
      <c r="S541" s="296"/>
      <c r="T541" s="296"/>
      <c r="U541" s="296"/>
      <c r="V541" s="296"/>
      <c r="W541" s="296"/>
      <c r="X541" s="296"/>
      <c r="Y541" s="296"/>
      <c r="Z541" s="296"/>
      <c r="AA541" s="296"/>
    </row>
    <row r="542" spans="1:27" ht="15.75" customHeight="1" x14ac:dyDescent="0.25">
      <c r="A542" s="296"/>
      <c r="B542" s="296"/>
      <c r="C542" s="296"/>
      <c r="D542" s="296"/>
      <c r="E542" s="296"/>
      <c r="F542" s="296"/>
      <c r="G542" s="298"/>
      <c r="H542" s="298"/>
      <c r="I542" s="754"/>
      <c r="J542" s="296"/>
      <c r="K542" s="296"/>
      <c r="L542" s="296"/>
      <c r="M542" s="296"/>
      <c r="N542" s="296"/>
      <c r="O542" s="296"/>
      <c r="P542" s="296"/>
      <c r="Q542" s="296"/>
      <c r="R542" s="296"/>
      <c r="S542" s="296"/>
      <c r="T542" s="296"/>
      <c r="U542" s="296"/>
      <c r="V542" s="296"/>
      <c r="W542" s="296"/>
      <c r="X542" s="296"/>
      <c r="Y542" s="296"/>
      <c r="Z542" s="296"/>
      <c r="AA542" s="296"/>
    </row>
    <row r="543" spans="1:27" ht="15.75" customHeight="1" x14ac:dyDescent="0.25">
      <c r="A543" s="296"/>
      <c r="B543" s="296"/>
      <c r="C543" s="296"/>
      <c r="D543" s="296"/>
      <c r="E543" s="296"/>
      <c r="F543" s="296"/>
      <c r="G543" s="298"/>
      <c r="H543" s="298"/>
      <c r="I543" s="754"/>
      <c r="J543" s="296"/>
      <c r="K543" s="296"/>
      <c r="L543" s="296"/>
      <c r="M543" s="296"/>
      <c r="N543" s="296"/>
      <c r="O543" s="296"/>
      <c r="P543" s="296"/>
      <c r="Q543" s="296"/>
      <c r="R543" s="296"/>
      <c r="S543" s="296"/>
      <c r="T543" s="296"/>
      <c r="U543" s="296"/>
      <c r="V543" s="296"/>
      <c r="W543" s="296"/>
      <c r="X543" s="296"/>
      <c r="Y543" s="296"/>
      <c r="Z543" s="296"/>
      <c r="AA543" s="296"/>
    </row>
    <row r="544" spans="1:27" ht="15.75" customHeight="1" x14ac:dyDescent="0.25">
      <c r="A544" s="296"/>
      <c r="B544" s="296"/>
      <c r="C544" s="296"/>
      <c r="D544" s="296"/>
      <c r="E544" s="296"/>
      <c r="F544" s="296"/>
      <c r="G544" s="298"/>
      <c r="H544" s="298"/>
      <c r="I544" s="754"/>
      <c r="J544" s="296"/>
      <c r="K544" s="296"/>
      <c r="L544" s="296"/>
      <c r="M544" s="296"/>
      <c r="N544" s="296"/>
      <c r="O544" s="296"/>
      <c r="P544" s="296"/>
      <c r="Q544" s="296"/>
      <c r="R544" s="296"/>
      <c r="S544" s="296"/>
      <c r="T544" s="296"/>
      <c r="U544" s="296"/>
      <c r="V544" s="296"/>
      <c r="W544" s="296"/>
      <c r="X544" s="296"/>
      <c r="Y544" s="296"/>
      <c r="Z544" s="296"/>
      <c r="AA544" s="296"/>
    </row>
    <row r="545" spans="1:27" ht="15.75" customHeight="1" x14ac:dyDescent="0.25">
      <c r="A545" s="296"/>
      <c r="B545" s="296"/>
      <c r="C545" s="296"/>
      <c r="D545" s="296"/>
      <c r="E545" s="296"/>
      <c r="F545" s="296"/>
      <c r="G545" s="298"/>
      <c r="H545" s="298"/>
      <c r="I545" s="754"/>
      <c r="J545" s="296"/>
      <c r="K545" s="296"/>
      <c r="L545" s="296"/>
      <c r="M545" s="296"/>
      <c r="N545" s="296"/>
      <c r="O545" s="296"/>
      <c r="P545" s="296"/>
      <c r="Q545" s="296"/>
      <c r="R545" s="296"/>
      <c r="S545" s="296"/>
      <c r="T545" s="296"/>
      <c r="U545" s="296"/>
      <c r="V545" s="296"/>
      <c r="W545" s="296"/>
      <c r="X545" s="296"/>
      <c r="Y545" s="296"/>
      <c r="Z545" s="296"/>
      <c r="AA545" s="296"/>
    </row>
    <row r="546" spans="1:27" ht="15.75" customHeight="1" x14ac:dyDescent="0.25">
      <c r="A546" s="296"/>
      <c r="B546" s="296"/>
      <c r="C546" s="296"/>
      <c r="D546" s="296"/>
      <c r="E546" s="296"/>
      <c r="F546" s="296"/>
      <c r="G546" s="298"/>
      <c r="H546" s="298"/>
      <c r="I546" s="754"/>
      <c r="J546" s="296"/>
      <c r="K546" s="296"/>
      <c r="L546" s="296"/>
      <c r="M546" s="296"/>
      <c r="N546" s="296"/>
      <c r="O546" s="296"/>
      <c r="P546" s="296"/>
      <c r="Q546" s="296"/>
      <c r="R546" s="296"/>
      <c r="S546" s="296"/>
      <c r="T546" s="296"/>
      <c r="U546" s="296"/>
      <c r="V546" s="296"/>
      <c r="W546" s="296"/>
      <c r="X546" s="296"/>
      <c r="Y546" s="296"/>
      <c r="Z546" s="296"/>
      <c r="AA546" s="296"/>
    </row>
    <row r="547" spans="1:27" ht="15.75" customHeight="1" x14ac:dyDescent="0.25">
      <c r="A547" s="296"/>
      <c r="B547" s="296"/>
      <c r="C547" s="296"/>
      <c r="D547" s="296"/>
      <c r="E547" s="296"/>
      <c r="F547" s="296"/>
      <c r="G547" s="298"/>
      <c r="H547" s="298"/>
      <c r="I547" s="754"/>
      <c r="J547" s="296"/>
      <c r="K547" s="296"/>
      <c r="L547" s="296"/>
      <c r="M547" s="296"/>
      <c r="N547" s="296"/>
      <c r="O547" s="296"/>
      <c r="P547" s="296"/>
      <c r="Q547" s="296"/>
      <c r="R547" s="296"/>
      <c r="S547" s="296"/>
      <c r="T547" s="296"/>
      <c r="U547" s="296"/>
      <c r="V547" s="296"/>
      <c r="W547" s="296"/>
      <c r="X547" s="296"/>
      <c r="Y547" s="296"/>
      <c r="Z547" s="296"/>
      <c r="AA547" s="296"/>
    </row>
    <row r="548" spans="1:27" ht="15.75" customHeight="1" x14ac:dyDescent="0.25">
      <c r="A548" s="296"/>
      <c r="B548" s="296"/>
      <c r="C548" s="296"/>
      <c r="D548" s="296"/>
      <c r="E548" s="296"/>
      <c r="F548" s="296"/>
      <c r="G548" s="298"/>
      <c r="H548" s="298"/>
      <c r="I548" s="754"/>
      <c r="J548" s="296"/>
      <c r="K548" s="296"/>
      <c r="L548" s="296"/>
      <c r="M548" s="296"/>
      <c r="N548" s="296"/>
      <c r="O548" s="296"/>
      <c r="P548" s="296"/>
      <c r="Q548" s="296"/>
      <c r="R548" s="296"/>
      <c r="S548" s="296"/>
      <c r="T548" s="296"/>
      <c r="U548" s="296"/>
      <c r="V548" s="296"/>
      <c r="W548" s="296"/>
      <c r="X548" s="296"/>
      <c r="Y548" s="296"/>
      <c r="Z548" s="296"/>
      <c r="AA548" s="296"/>
    </row>
    <row r="549" spans="1:27" ht="15.75" customHeight="1" x14ac:dyDescent="0.25">
      <c r="A549" s="296"/>
      <c r="B549" s="296"/>
      <c r="C549" s="296"/>
      <c r="D549" s="296"/>
      <c r="E549" s="296"/>
      <c r="F549" s="296"/>
      <c r="G549" s="298"/>
      <c r="H549" s="298"/>
      <c r="I549" s="754"/>
      <c r="J549" s="296"/>
      <c r="K549" s="296"/>
      <c r="L549" s="296"/>
      <c r="M549" s="296"/>
      <c r="N549" s="296"/>
      <c r="O549" s="296"/>
      <c r="P549" s="296"/>
      <c r="Q549" s="296"/>
      <c r="R549" s="296"/>
      <c r="S549" s="296"/>
      <c r="T549" s="296"/>
      <c r="U549" s="296"/>
      <c r="V549" s="296"/>
      <c r="W549" s="296"/>
      <c r="X549" s="296"/>
      <c r="Y549" s="296"/>
      <c r="Z549" s="296"/>
      <c r="AA549" s="296"/>
    </row>
    <row r="550" spans="1:27" ht="15.75" customHeight="1" x14ac:dyDescent="0.25">
      <c r="A550" s="296"/>
      <c r="B550" s="296"/>
      <c r="C550" s="296"/>
      <c r="D550" s="296"/>
      <c r="E550" s="296"/>
      <c r="F550" s="296"/>
      <c r="G550" s="298"/>
      <c r="H550" s="298"/>
      <c r="I550" s="754"/>
      <c r="J550" s="296"/>
      <c r="K550" s="296"/>
      <c r="L550" s="296"/>
      <c r="M550" s="296"/>
      <c r="N550" s="296"/>
      <c r="O550" s="296"/>
      <c r="P550" s="296"/>
      <c r="Q550" s="296"/>
      <c r="R550" s="296"/>
      <c r="S550" s="296"/>
      <c r="T550" s="296"/>
      <c r="U550" s="296"/>
      <c r="V550" s="296"/>
      <c r="W550" s="296"/>
      <c r="X550" s="296"/>
      <c r="Y550" s="296"/>
      <c r="Z550" s="296"/>
      <c r="AA550" s="296"/>
    </row>
    <row r="551" spans="1:27" ht="15.75" customHeight="1" x14ac:dyDescent="0.25">
      <c r="A551" s="296"/>
      <c r="B551" s="296"/>
      <c r="C551" s="296"/>
      <c r="D551" s="296"/>
      <c r="E551" s="296"/>
      <c r="F551" s="296"/>
      <c r="G551" s="298"/>
      <c r="H551" s="298"/>
      <c r="I551" s="754"/>
      <c r="J551" s="296"/>
      <c r="K551" s="296"/>
      <c r="L551" s="296"/>
      <c r="M551" s="296"/>
      <c r="N551" s="296"/>
      <c r="O551" s="296"/>
      <c r="P551" s="296"/>
      <c r="Q551" s="296"/>
      <c r="R551" s="296"/>
      <c r="S551" s="296"/>
      <c r="T551" s="296"/>
      <c r="U551" s="296"/>
      <c r="V551" s="296"/>
      <c r="W551" s="296"/>
      <c r="X551" s="296"/>
      <c r="Y551" s="296"/>
      <c r="Z551" s="296"/>
      <c r="AA551" s="296"/>
    </row>
    <row r="552" spans="1:27" ht="15.75" customHeight="1" x14ac:dyDescent="0.25">
      <c r="A552" s="296"/>
      <c r="B552" s="296"/>
      <c r="C552" s="296"/>
      <c r="D552" s="296"/>
      <c r="E552" s="296"/>
      <c r="F552" s="296"/>
      <c r="G552" s="298"/>
      <c r="H552" s="298"/>
      <c r="I552" s="754"/>
      <c r="J552" s="296"/>
      <c r="K552" s="296"/>
      <c r="L552" s="296"/>
      <c r="M552" s="296"/>
      <c r="N552" s="296"/>
      <c r="O552" s="296"/>
      <c r="P552" s="296"/>
      <c r="Q552" s="296"/>
      <c r="R552" s="296"/>
      <c r="S552" s="296"/>
      <c r="T552" s="296"/>
      <c r="U552" s="296"/>
      <c r="V552" s="296"/>
      <c r="W552" s="296"/>
      <c r="X552" s="296"/>
      <c r="Y552" s="296"/>
      <c r="Z552" s="296"/>
      <c r="AA552" s="296"/>
    </row>
    <row r="553" spans="1:27" ht="15.75" customHeight="1" x14ac:dyDescent="0.25">
      <c r="A553" s="296"/>
      <c r="B553" s="296"/>
      <c r="C553" s="296"/>
      <c r="D553" s="296"/>
      <c r="E553" s="296"/>
      <c r="F553" s="296"/>
      <c r="G553" s="298"/>
      <c r="H553" s="298"/>
      <c r="I553" s="754"/>
      <c r="J553" s="296"/>
      <c r="K553" s="296"/>
      <c r="L553" s="296"/>
      <c r="M553" s="296"/>
      <c r="N553" s="296"/>
      <c r="O553" s="296"/>
      <c r="P553" s="296"/>
      <c r="Q553" s="296"/>
      <c r="R553" s="296"/>
      <c r="S553" s="296"/>
      <c r="T553" s="296"/>
      <c r="U553" s="296"/>
      <c r="V553" s="296"/>
      <c r="W553" s="296"/>
      <c r="X553" s="296"/>
      <c r="Y553" s="296"/>
      <c r="Z553" s="296"/>
      <c r="AA553" s="296"/>
    </row>
    <row r="554" spans="1:27" ht="15.75" customHeight="1" x14ac:dyDescent="0.25">
      <c r="A554" s="296"/>
      <c r="B554" s="296"/>
      <c r="C554" s="296"/>
      <c r="D554" s="296"/>
      <c r="E554" s="296"/>
      <c r="F554" s="296"/>
      <c r="G554" s="298"/>
      <c r="H554" s="298"/>
      <c r="I554" s="754"/>
      <c r="J554" s="296"/>
      <c r="K554" s="296"/>
      <c r="L554" s="296"/>
      <c r="M554" s="296"/>
      <c r="N554" s="296"/>
      <c r="O554" s="296"/>
      <c r="P554" s="296"/>
      <c r="Q554" s="296"/>
      <c r="R554" s="296"/>
      <c r="S554" s="296"/>
      <c r="T554" s="296"/>
      <c r="U554" s="296"/>
      <c r="V554" s="296"/>
      <c r="W554" s="296"/>
      <c r="X554" s="296"/>
      <c r="Y554" s="296"/>
      <c r="Z554" s="296"/>
      <c r="AA554" s="296"/>
    </row>
    <row r="555" spans="1:27" ht="15.75" customHeight="1" x14ac:dyDescent="0.25">
      <c r="A555" s="296"/>
      <c r="B555" s="296"/>
      <c r="C555" s="296"/>
      <c r="D555" s="296"/>
      <c r="E555" s="296"/>
      <c r="F555" s="296"/>
      <c r="G555" s="298"/>
      <c r="H555" s="298"/>
      <c r="I555" s="754"/>
      <c r="J555" s="296"/>
      <c r="K555" s="296"/>
      <c r="L555" s="296"/>
      <c r="M555" s="296"/>
      <c r="N555" s="296"/>
      <c r="O555" s="296"/>
      <c r="P555" s="296"/>
      <c r="Q555" s="296"/>
      <c r="R555" s="296"/>
      <c r="S555" s="296"/>
      <c r="T555" s="296"/>
      <c r="U555" s="296"/>
      <c r="V555" s="296"/>
      <c r="W555" s="296"/>
      <c r="X555" s="296"/>
      <c r="Y555" s="296"/>
      <c r="Z555" s="296"/>
      <c r="AA555" s="296"/>
    </row>
    <row r="556" spans="1:27" ht="15.75" customHeight="1" x14ac:dyDescent="0.25">
      <c r="A556" s="296"/>
      <c r="B556" s="296"/>
      <c r="C556" s="296"/>
      <c r="D556" s="296"/>
      <c r="E556" s="296"/>
      <c r="F556" s="296"/>
      <c r="G556" s="298"/>
      <c r="H556" s="298"/>
      <c r="I556" s="754"/>
      <c r="J556" s="296"/>
      <c r="K556" s="296"/>
      <c r="L556" s="296"/>
      <c r="M556" s="296"/>
      <c r="N556" s="296"/>
      <c r="O556" s="296"/>
      <c r="P556" s="296"/>
      <c r="Q556" s="296"/>
      <c r="R556" s="296"/>
      <c r="S556" s="296"/>
      <c r="T556" s="296"/>
      <c r="U556" s="296"/>
      <c r="V556" s="296"/>
      <c r="W556" s="296"/>
      <c r="X556" s="296"/>
      <c r="Y556" s="296"/>
      <c r="Z556" s="296"/>
      <c r="AA556" s="296"/>
    </row>
    <row r="557" spans="1:27" ht="15.75" customHeight="1" x14ac:dyDescent="0.25">
      <c r="A557" s="296"/>
      <c r="B557" s="296"/>
      <c r="C557" s="296"/>
      <c r="D557" s="296"/>
      <c r="E557" s="296"/>
      <c r="F557" s="296"/>
      <c r="G557" s="298"/>
      <c r="H557" s="298"/>
      <c r="I557" s="754"/>
      <c r="J557" s="296"/>
      <c r="K557" s="296"/>
      <c r="L557" s="296"/>
      <c r="M557" s="296"/>
      <c r="N557" s="296"/>
      <c r="O557" s="296"/>
      <c r="P557" s="296"/>
      <c r="Q557" s="296"/>
      <c r="R557" s="296"/>
      <c r="S557" s="296"/>
      <c r="T557" s="296"/>
      <c r="U557" s="296"/>
      <c r="V557" s="296"/>
      <c r="W557" s="296"/>
      <c r="X557" s="296"/>
      <c r="Y557" s="296"/>
      <c r="Z557" s="296"/>
      <c r="AA557" s="296"/>
    </row>
    <row r="558" spans="1:27" ht="15.75" customHeight="1" x14ac:dyDescent="0.25">
      <c r="A558" s="296"/>
      <c r="B558" s="296"/>
      <c r="C558" s="296"/>
      <c r="D558" s="296"/>
      <c r="E558" s="296"/>
      <c r="F558" s="296"/>
      <c r="G558" s="298"/>
      <c r="H558" s="298"/>
      <c r="I558" s="754"/>
      <c r="J558" s="296"/>
      <c r="K558" s="296"/>
      <c r="L558" s="296"/>
      <c r="M558" s="296"/>
      <c r="N558" s="296"/>
      <c r="O558" s="296"/>
      <c r="P558" s="296"/>
      <c r="Q558" s="296"/>
      <c r="R558" s="296"/>
      <c r="S558" s="296"/>
      <c r="T558" s="296"/>
      <c r="U558" s="296"/>
      <c r="V558" s="296"/>
      <c r="W558" s="296"/>
      <c r="X558" s="296"/>
      <c r="Y558" s="296"/>
      <c r="Z558" s="296"/>
      <c r="AA558" s="296"/>
    </row>
    <row r="559" spans="1:27" ht="15.75" customHeight="1" x14ac:dyDescent="0.25">
      <c r="A559" s="296"/>
      <c r="B559" s="296"/>
      <c r="C559" s="296"/>
      <c r="D559" s="296"/>
      <c r="E559" s="296"/>
      <c r="F559" s="296"/>
      <c r="G559" s="298"/>
      <c r="H559" s="298"/>
      <c r="I559" s="754"/>
      <c r="J559" s="296"/>
      <c r="K559" s="296"/>
      <c r="L559" s="296"/>
      <c r="M559" s="296"/>
      <c r="N559" s="296"/>
      <c r="O559" s="296"/>
      <c r="P559" s="296"/>
      <c r="Q559" s="296"/>
      <c r="R559" s="296"/>
      <c r="S559" s="296"/>
      <c r="T559" s="296"/>
      <c r="U559" s="296"/>
      <c r="V559" s="296"/>
      <c r="W559" s="296"/>
      <c r="X559" s="296"/>
      <c r="Y559" s="296"/>
      <c r="Z559" s="296"/>
      <c r="AA559" s="296"/>
    </row>
    <row r="560" spans="1:27" ht="15.75" customHeight="1" x14ac:dyDescent="0.25">
      <c r="A560" s="296"/>
      <c r="B560" s="296"/>
      <c r="C560" s="296"/>
      <c r="D560" s="296"/>
      <c r="E560" s="296"/>
      <c r="F560" s="296"/>
      <c r="G560" s="298"/>
      <c r="H560" s="298"/>
      <c r="I560" s="754"/>
      <c r="J560" s="296"/>
      <c r="K560" s="296"/>
      <c r="L560" s="296"/>
      <c r="M560" s="296"/>
      <c r="N560" s="296"/>
      <c r="O560" s="296"/>
      <c r="P560" s="296"/>
      <c r="Q560" s="296"/>
      <c r="R560" s="296"/>
      <c r="S560" s="296"/>
      <c r="T560" s="296"/>
      <c r="U560" s="296"/>
      <c r="V560" s="296"/>
      <c r="W560" s="296"/>
      <c r="X560" s="296"/>
      <c r="Y560" s="296"/>
      <c r="Z560" s="296"/>
      <c r="AA560" s="296"/>
    </row>
    <row r="561" spans="1:27" ht="15.75" customHeight="1" x14ac:dyDescent="0.25">
      <c r="A561" s="296"/>
      <c r="B561" s="296"/>
      <c r="C561" s="296"/>
      <c r="D561" s="296"/>
      <c r="E561" s="296"/>
      <c r="F561" s="296"/>
      <c r="G561" s="298"/>
      <c r="H561" s="298"/>
      <c r="I561" s="754"/>
      <c r="J561" s="296"/>
      <c r="K561" s="296"/>
      <c r="L561" s="296"/>
      <c r="M561" s="296"/>
      <c r="N561" s="296"/>
      <c r="O561" s="296"/>
      <c r="P561" s="296"/>
      <c r="Q561" s="296"/>
      <c r="R561" s="296"/>
      <c r="S561" s="296"/>
      <c r="T561" s="296"/>
      <c r="U561" s="296"/>
      <c r="V561" s="296"/>
      <c r="W561" s="296"/>
      <c r="X561" s="296"/>
      <c r="Y561" s="296"/>
      <c r="Z561" s="296"/>
      <c r="AA561" s="296"/>
    </row>
    <row r="562" spans="1:27" ht="15.75" customHeight="1" x14ac:dyDescent="0.25">
      <c r="A562" s="296"/>
      <c r="B562" s="296"/>
      <c r="C562" s="296"/>
      <c r="D562" s="296"/>
      <c r="E562" s="296"/>
      <c r="F562" s="296"/>
      <c r="G562" s="298"/>
      <c r="H562" s="298"/>
      <c r="I562" s="754"/>
      <c r="J562" s="296"/>
      <c r="K562" s="296"/>
      <c r="L562" s="296"/>
      <c r="M562" s="296"/>
      <c r="N562" s="296"/>
      <c r="O562" s="296"/>
      <c r="P562" s="296"/>
      <c r="Q562" s="296"/>
      <c r="R562" s="296"/>
      <c r="S562" s="296"/>
      <c r="T562" s="296"/>
      <c r="U562" s="296"/>
      <c r="V562" s="296"/>
      <c r="W562" s="296"/>
      <c r="X562" s="296"/>
      <c r="Y562" s="296"/>
      <c r="Z562" s="296"/>
      <c r="AA562" s="296"/>
    </row>
    <row r="563" spans="1:27" ht="15.75" customHeight="1" x14ac:dyDescent="0.25">
      <c r="A563" s="296"/>
      <c r="B563" s="296"/>
      <c r="C563" s="296"/>
      <c r="D563" s="296"/>
      <c r="E563" s="296"/>
      <c r="F563" s="296"/>
      <c r="G563" s="298"/>
      <c r="H563" s="298"/>
      <c r="I563" s="754"/>
      <c r="J563" s="296"/>
      <c r="K563" s="296"/>
      <c r="L563" s="296"/>
      <c r="M563" s="296"/>
      <c r="N563" s="296"/>
      <c r="O563" s="296"/>
      <c r="P563" s="296"/>
      <c r="Q563" s="296"/>
      <c r="R563" s="296"/>
      <c r="S563" s="296"/>
      <c r="T563" s="296"/>
      <c r="U563" s="296"/>
      <c r="V563" s="296"/>
      <c r="W563" s="296"/>
      <c r="X563" s="296"/>
      <c r="Y563" s="296"/>
      <c r="Z563" s="296"/>
      <c r="AA563" s="296"/>
    </row>
    <row r="564" spans="1:27" ht="15.75" customHeight="1" x14ac:dyDescent="0.25">
      <c r="A564" s="296"/>
      <c r="B564" s="296"/>
      <c r="C564" s="296"/>
      <c r="D564" s="296"/>
      <c r="E564" s="296"/>
      <c r="F564" s="296"/>
      <c r="G564" s="298"/>
      <c r="H564" s="298"/>
      <c r="I564" s="754"/>
      <c r="J564" s="296"/>
      <c r="K564" s="296"/>
      <c r="L564" s="296"/>
      <c r="M564" s="296"/>
      <c r="N564" s="296"/>
      <c r="O564" s="296"/>
      <c r="P564" s="296"/>
      <c r="Q564" s="296"/>
      <c r="R564" s="296"/>
      <c r="S564" s="296"/>
      <c r="T564" s="296"/>
      <c r="U564" s="296"/>
      <c r="V564" s="296"/>
      <c r="W564" s="296"/>
      <c r="X564" s="296"/>
      <c r="Y564" s="296"/>
      <c r="Z564" s="296"/>
      <c r="AA564" s="296"/>
    </row>
    <row r="565" spans="1:27" ht="15.75" customHeight="1" x14ac:dyDescent="0.25">
      <c r="A565" s="296"/>
      <c r="B565" s="296"/>
      <c r="C565" s="296"/>
      <c r="D565" s="296"/>
      <c r="E565" s="296"/>
      <c r="F565" s="296"/>
      <c r="G565" s="298"/>
      <c r="H565" s="298"/>
      <c r="I565" s="754"/>
      <c r="J565" s="296"/>
      <c r="K565" s="296"/>
      <c r="L565" s="296"/>
      <c r="M565" s="296"/>
      <c r="N565" s="296"/>
      <c r="O565" s="296"/>
      <c r="P565" s="296"/>
      <c r="Q565" s="296"/>
      <c r="R565" s="296"/>
      <c r="S565" s="296"/>
      <c r="T565" s="296"/>
      <c r="U565" s="296"/>
      <c r="V565" s="296"/>
      <c r="W565" s="296"/>
      <c r="X565" s="296"/>
      <c r="Y565" s="296"/>
      <c r="Z565" s="296"/>
      <c r="AA565" s="296"/>
    </row>
    <row r="566" spans="1:27" ht="15.75" customHeight="1" x14ac:dyDescent="0.25">
      <c r="A566" s="296"/>
      <c r="B566" s="296"/>
      <c r="C566" s="296"/>
      <c r="D566" s="296"/>
      <c r="E566" s="296"/>
      <c r="F566" s="296"/>
      <c r="G566" s="298"/>
      <c r="H566" s="298"/>
      <c r="I566" s="754"/>
      <c r="J566" s="296"/>
      <c r="K566" s="296"/>
      <c r="L566" s="296"/>
      <c r="M566" s="296"/>
      <c r="N566" s="296"/>
      <c r="O566" s="296"/>
      <c r="P566" s="296"/>
      <c r="Q566" s="296"/>
      <c r="R566" s="296"/>
      <c r="S566" s="296"/>
      <c r="T566" s="296"/>
      <c r="U566" s="296"/>
      <c r="V566" s="296"/>
      <c r="W566" s="296"/>
      <c r="X566" s="296"/>
      <c r="Y566" s="296"/>
      <c r="Z566" s="296"/>
      <c r="AA566" s="296"/>
    </row>
    <row r="567" spans="1:27" ht="15.75" customHeight="1" x14ac:dyDescent="0.25">
      <c r="A567" s="296"/>
      <c r="B567" s="296"/>
      <c r="C567" s="296"/>
      <c r="D567" s="296"/>
      <c r="E567" s="296"/>
      <c r="F567" s="296"/>
      <c r="G567" s="298"/>
      <c r="H567" s="298"/>
      <c r="I567" s="754"/>
      <c r="J567" s="296"/>
      <c r="K567" s="296"/>
      <c r="L567" s="296"/>
      <c r="M567" s="296"/>
      <c r="N567" s="296"/>
      <c r="O567" s="296"/>
      <c r="P567" s="296"/>
      <c r="Q567" s="296"/>
      <c r="R567" s="296"/>
      <c r="S567" s="296"/>
      <c r="T567" s="296"/>
      <c r="U567" s="296"/>
      <c r="V567" s="296"/>
      <c r="W567" s="296"/>
      <c r="X567" s="296"/>
      <c r="Y567" s="296"/>
      <c r="Z567" s="296"/>
      <c r="AA567" s="296"/>
    </row>
    <row r="568" spans="1:27" ht="15.75" customHeight="1" x14ac:dyDescent="0.25">
      <c r="A568" s="296"/>
      <c r="B568" s="296"/>
      <c r="C568" s="296"/>
      <c r="D568" s="296"/>
      <c r="E568" s="296"/>
      <c r="F568" s="296"/>
      <c r="G568" s="298"/>
      <c r="H568" s="298"/>
      <c r="I568" s="754"/>
      <c r="J568" s="296"/>
      <c r="K568" s="296"/>
      <c r="L568" s="296"/>
      <c r="M568" s="296"/>
      <c r="N568" s="296"/>
      <c r="O568" s="296"/>
      <c r="P568" s="296"/>
      <c r="Q568" s="296"/>
      <c r="R568" s="296"/>
      <c r="S568" s="296"/>
      <c r="T568" s="296"/>
      <c r="U568" s="296"/>
      <c r="V568" s="296"/>
      <c r="W568" s="296"/>
      <c r="X568" s="296"/>
      <c r="Y568" s="296"/>
      <c r="Z568" s="296"/>
      <c r="AA568" s="296"/>
    </row>
    <row r="569" spans="1:27" ht="15.75" customHeight="1" x14ac:dyDescent="0.25">
      <c r="A569" s="296"/>
      <c r="B569" s="296"/>
      <c r="C569" s="296"/>
      <c r="D569" s="296"/>
      <c r="E569" s="296"/>
      <c r="F569" s="296"/>
      <c r="G569" s="298"/>
      <c r="H569" s="298"/>
      <c r="I569" s="754"/>
      <c r="J569" s="296"/>
      <c r="K569" s="296"/>
      <c r="L569" s="296"/>
      <c r="M569" s="296"/>
      <c r="N569" s="296"/>
      <c r="O569" s="296"/>
      <c r="P569" s="296"/>
      <c r="Q569" s="296"/>
      <c r="R569" s="296"/>
      <c r="S569" s="296"/>
      <c r="T569" s="296"/>
      <c r="U569" s="296"/>
      <c r="V569" s="296"/>
      <c r="W569" s="296"/>
      <c r="X569" s="296"/>
      <c r="Y569" s="296"/>
      <c r="Z569" s="296"/>
      <c r="AA569" s="296"/>
    </row>
    <row r="570" spans="1:27" ht="15.75" customHeight="1" x14ac:dyDescent="0.25">
      <c r="A570" s="296"/>
      <c r="B570" s="296"/>
      <c r="C570" s="296"/>
      <c r="D570" s="296"/>
      <c r="E570" s="296"/>
      <c r="F570" s="296"/>
      <c r="G570" s="298"/>
      <c r="H570" s="298"/>
      <c r="I570" s="754"/>
      <c r="J570" s="296"/>
      <c r="K570" s="296"/>
      <c r="L570" s="296"/>
      <c r="M570" s="296"/>
      <c r="N570" s="296"/>
      <c r="O570" s="296"/>
      <c r="P570" s="296"/>
      <c r="Q570" s="296"/>
      <c r="R570" s="296"/>
      <c r="S570" s="296"/>
      <c r="T570" s="296"/>
      <c r="U570" s="296"/>
      <c r="V570" s="296"/>
      <c r="W570" s="296"/>
      <c r="X570" s="296"/>
      <c r="Y570" s="296"/>
      <c r="Z570" s="296"/>
      <c r="AA570" s="296"/>
    </row>
    <row r="571" spans="1:27" ht="15.75" customHeight="1" x14ac:dyDescent="0.25">
      <c r="A571" s="296"/>
      <c r="B571" s="296"/>
      <c r="C571" s="296"/>
      <c r="D571" s="296"/>
      <c r="E571" s="296"/>
      <c r="F571" s="296"/>
      <c r="G571" s="298"/>
      <c r="H571" s="298"/>
      <c r="I571" s="754"/>
      <c r="J571" s="296"/>
      <c r="K571" s="296"/>
      <c r="L571" s="296"/>
      <c r="M571" s="296"/>
      <c r="N571" s="296"/>
      <c r="O571" s="296"/>
      <c r="P571" s="296"/>
      <c r="Q571" s="296"/>
      <c r="R571" s="296"/>
      <c r="S571" s="296"/>
      <c r="T571" s="296"/>
      <c r="U571" s="296"/>
      <c r="V571" s="296"/>
      <c r="W571" s="296"/>
      <c r="X571" s="296"/>
      <c r="Y571" s="296"/>
      <c r="Z571" s="296"/>
      <c r="AA571" s="296"/>
    </row>
    <row r="572" spans="1:27" ht="15.75" customHeight="1" x14ac:dyDescent="0.25">
      <c r="A572" s="296"/>
      <c r="B572" s="296"/>
      <c r="C572" s="296"/>
      <c r="D572" s="296"/>
      <c r="E572" s="296"/>
      <c r="F572" s="296"/>
      <c r="G572" s="298"/>
      <c r="H572" s="298"/>
      <c r="I572" s="754"/>
      <c r="J572" s="296"/>
      <c r="K572" s="296"/>
      <c r="L572" s="296"/>
      <c r="M572" s="296"/>
      <c r="N572" s="296"/>
      <c r="O572" s="296"/>
      <c r="P572" s="296"/>
      <c r="Q572" s="296"/>
      <c r="R572" s="296"/>
      <c r="S572" s="296"/>
      <c r="T572" s="296"/>
      <c r="U572" s="296"/>
      <c r="V572" s="296"/>
      <c r="W572" s="296"/>
      <c r="X572" s="296"/>
      <c r="Y572" s="296"/>
      <c r="Z572" s="296"/>
      <c r="AA572" s="296"/>
    </row>
    <row r="573" spans="1:27" ht="15.75" customHeight="1" x14ac:dyDescent="0.25">
      <c r="A573" s="296"/>
      <c r="B573" s="296"/>
      <c r="C573" s="296"/>
      <c r="D573" s="296"/>
      <c r="E573" s="296"/>
      <c r="F573" s="296"/>
      <c r="G573" s="298"/>
      <c r="H573" s="298"/>
      <c r="I573" s="754"/>
      <c r="J573" s="296"/>
      <c r="K573" s="296"/>
      <c r="L573" s="296"/>
      <c r="M573" s="296"/>
      <c r="N573" s="296"/>
      <c r="O573" s="296"/>
      <c r="P573" s="296"/>
      <c r="Q573" s="296"/>
      <c r="R573" s="296"/>
      <c r="S573" s="296"/>
      <c r="T573" s="296"/>
      <c r="U573" s="296"/>
      <c r="V573" s="296"/>
      <c r="W573" s="296"/>
      <c r="X573" s="296"/>
      <c r="Y573" s="296"/>
      <c r="Z573" s="296"/>
      <c r="AA573" s="296"/>
    </row>
    <row r="574" spans="1:27" ht="15.75" customHeight="1" x14ac:dyDescent="0.25">
      <c r="A574" s="296"/>
      <c r="B574" s="296"/>
      <c r="C574" s="296"/>
      <c r="D574" s="296"/>
      <c r="E574" s="296"/>
      <c r="F574" s="296"/>
      <c r="G574" s="298"/>
      <c r="H574" s="298"/>
      <c r="I574" s="754"/>
      <c r="J574" s="296"/>
      <c r="K574" s="296"/>
      <c r="L574" s="296"/>
      <c r="M574" s="296"/>
      <c r="N574" s="296"/>
      <c r="O574" s="296"/>
      <c r="P574" s="296"/>
      <c r="Q574" s="296"/>
      <c r="R574" s="296"/>
      <c r="S574" s="296"/>
      <c r="T574" s="296"/>
      <c r="U574" s="296"/>
      <c r="V574" s="296"/>
      <c r="W574" s="296"/>
      <c r="X574" s="296"/>
      <c r="Y574" s="296"/>
      <c r="Z574" s="296"/>
      <c r="AA574" s="296"/>
    </row>
    <row r="575" spans="1:27" ht="15.75" customHeight="1" x14ac:dyDescent="0.25">
      <c r="A575" s="296"/>
      <c r="B575" s="296"/>
      <c r="C575" s="296"/>
      <c r="D575" s="296"/>
      <c r="E575" s="296"/>
      <c r="F575" s="296"/>
      <c r="G575" s="298"/>
      <c r="H575" s="298"/>
      <c r="I575" s="754"/>
      <c r="J575" s="296"/>
      <c r="K575" s="296"/>
      <c r="L575" s="296"/>
      <c r="M575" s="296"/>
      <c r="N575" s="296"/>
      <c r="O575" s="296"/>
      <c r="P575" s="296"/>
      <c r="Q575" s="296"/>
      <c r="R575" s="296"/>
      <c r="S575" s="296"/>
      <c r="T575" s="296"/>
      <c r="U575" s="296"/>
      <c r="V575" s="296"/>
      <c r="W575" s="296"/>
      <c r="X575" s="296"/>
      <c r="Y575" s="296"/>
      <c r="Z575" s="296"/>
      <c r="AA575" s="296"/>
    </row>
    <row r="576" spans="1:27" ht="15.75" customHeight="1" x14ac:dyDescent="0.25">
      <c r="A576" s="296"/>
      <c r="B576" s="296"/>
      <c r="C576" s="296"/>
      <c r="D576" s="296"/>
      <c r="E576" s="296"/>
      <c r="F576" s="296"/>
      <c r="G576" s="298"/>
      <c r="H576" s="298"/>
      <c r="I576" s="754"/>
      <c r="J576" s="296"/>
      <c r="K576" s="296"/>
      <c r="L576" s="296"/>
      <c r="M576" s="296"/>
      <c r="N576" s="296"/>
      <c r="O576" s="296"/>
      <c r="P576" s="296"/>
      <c r="Q576" s="296"/>
      <c r="R576" s="296"/>
      <c r="S576" s="296"/>
      <c r="T576" s="296"/>
      <c r="U576" s="296"/>
      <c r="V576" s="296"/>
      <c r="W576" s="296"/>
      <c r="X576" s="296"/>
      <c r="Y576" s="296"/>
      <c r="Z576" s="296"/>
      <c r="AA576" s="296"/>
    </row>
    <row r="577" spans="1:27" ht="15.75" customHeight="1" x14ac:dyDescent="0.25">
      <c r="A577" s="296"/>
      <c r="B577" s="296"/>
      <c r="C577" s="296"/>
      <c r="D577" s="296"/>
      <c r="E577" s="296"/>
      <c r="F577" s="296"/>
      <c r="G577" s="298"/>
      <c r="H577" s="298"/>
      <c r="I577" s="754"/>
      <c r="J577" s="296"/>
      <c r="K577" s="296"/>
      <c r="L577" s="296"/>
      <c r="M577" s="296"/>
      <c r="N577" s="296"/>
      <c r="O577" s="296"/>
      <c r="P577" s="296"/>
      <c r="Q577" s="296"/>
      <c r="R577" s="296"/>
      <c r="S577" s="296"/>
      <c r="T577" s="296"/>
      <c r="U577" s="296"/>
      <c r="V577" s="296"/>
      <c r="W577" s="296"/>
      <c r="X577" s="296"/>
      <c r="Y577" s="296"/>
      <c r="Z577" s="296"/>
      <c r="AA577" s="296"/>
    </row>
    <row r="578" spans="1:27" ht="15.75" customHeight="1" x14ac:dyDescent="0.25">
      <c r="A578" s="296"/>
      <c r="B578" s="296"/>
      <c r="C578" s="296"/>
      <c r="D578" s="296"/>
      <c r="E578" s="296"/>
      <c r="F578" s="296"/>
      <c r="G578" s="298"/>
      <c r="H578" s="298"/>
      <c r="I578" s="754"/>
      <c r="J578" s="296"/>
      <c r="K578" s="296"/>
      <c r="L578" s="296"/>
      <c r="M578" s="296"/>
      <c r="N578" s="296"/>
      <c r="O578" s="296"/>
      <c r="P578" s="296"/>
      <c r="Q578" s="296"/>
      <c r="R578" s="296"/>
      <c r="S578" s="296"/>
      <c r="T578" s="296"/>
      <c r="U578" s="296"/>
      <c r="V578" s="296"/>
      <c r="W578" s="296"/>
      <c r="X578" s="296"/>
      <c r="Y578" s="296"/>
      <c r="Z578" s="296"/>
      <c r="AA578" s="296"/>
    </row>
    <row r="579" spans="1:27" ht="15.75" customHeight="1" x14ac:dyDescent="0.25">
      <c r="A579" s="296"/>
      <c r="B579" s="296"/>
      <c r="C579" s="296"/>
      <c r="D579" s="296"/>
      <c r="E579" s="296"/>
      <c r="F579" s="296"/>
      <c r="G579" s="298"/>
      <c r="H579" s="298"/>
      <c r="I579" s="754"/>
      <c r="J579" s="296"/>
      <c r="K579" s="296"/>
      <c r="L579" s="296"/>
      <c r="M579" s="296"/>
      <c r="N579" s="296"/>
      <c r="O579" s="296"/>
      <c r="P579" s="296"/>
      <c r="Q579" s="296"/>
      <c r="R579" s="296"/>
      <c r="S579" s="296"/>
      <c r="T579" s="296"/>
      <c r="U579" s="296"/>
      <c r="V579" s="296"/>
      <c r="W579" s="296"/>
      <c r="X579" s="296"/>
      <c r="Y579" s="296"/>
      <c r="Z579" s="296"/>
      <c r="AA579" s="296"/>
    </row>
    <row r="580" spans="1:27" ht="15.75" customHeight="1" x14ac:dyDescent="0.25">
      <c r="A580" s="296"/>
      <c r="B580" s="296"/>
      <c r="C580" s="296"/>
      <c r="D580" s="296"/>
      <c r="E580" s="296"/>
      <c r="F580" s="296"/>
      <c r="G580" s="298"/>
      <c r="H580" s="298"/>
      <c r="I580" s="754"/>
      <c r="J580" s="296"/>
      <c r="K580" s="296"/>
      <c r="L580" s="296"/>
      <c r="M580" s="296"/>
      <c r="N580" s="296"/>
      <c r="O580" s="296"/>
      <c r="P580" s="296"/>
      <c r="Q580" s="296"/>
      <c r="R580" s="296"/>
      <c r="S580" s="296"/>
      <c r="T580" s="296"/>
      <c r="U580" s="296"/>
      <c r="V580" s="296"/>
      <c r="W580" s="296"/>
      <c r="X580" s="296"/>
      <c r="Y580" s="296"/>
      <c r="Z580" s="296"/>
      <c r="AA580" s="296"/>
    </row>
    <row r="581" spans="1:27" ht="15.75" customHeight="1" x14ac:dyDescent="0.25">
      <c r="A581" s="296"/>
      <c r="B581" s="296"/>
      <c r="C581" s="296"/>
      <c r="D581" s="296"/>
      <c r="E581" s="296"/>
      <c r="F581" s="296"/>
      <c r="G581" s="298"/>
      <c r="H581" s="298"/>
      <c r="I581" s="754"/>
      <c r="J581" s="296"/>
      <c r="K581" s="296"/>
      <c r="L581" s="296"/>
      <c r="M581" s="296"/>
      <c r="N581" s="296"/>
      <c r="O581" s="296"/>
      <c r="P581" s="296"/>
      <c r="Q581" s="296"/>
      <c r="R581" s="296"/>
      <c r="S581" s="296"/>
      <c r="T581" s="296"/>
      <c r="U581" s="296"/>
      <c r="V581" s="296"/>
      <c r="W581" s="296"/>
      <c r="X581" s="296"/>
      <c r="Y581" s="296"/>
      <c r="Z581" s="296"/>
      <c r="AA581" s="296"/>
    </row>
    <row r="582" spans="1:27" ht="15.75" customHeight="1" x14ac:dyDescent="0.25">
      <c r="A582" s="296"/>
      <c r="B582" s="296"/>
      <c r="C582" s="296"/>
      <c r="D582" s="296"/>
      <c r="E582" s="296"/>
      <c r="F582" s="296"/>
      <c r="G582" s="298"/>
      <c r="H582" s="298"/>
      <c r="I582" s="754"/>
      <c r="J582" s="296"/>
      <c r="K582" s="296"/>
      <c r="L582" s="296"/>
      <c r="M582" s="296"/>
      <c r="N582" s="296"/>
      <c r="O582" s="296"/>
      <c r="P582" s="296"/>
      <c r="Q582" s="296"/>
      <c r="R582" s="296"/>
      <c r="S582" s="296"/>
      <c r="T582" s="296"/>
      <c r="U582" s="296"/>
      <c r="V582" s="296"/>
      <c r="W582" s="296"/>
      <c r="X582" s="296"/>
      <c r="Y582" s="296"/>
      <c r="Z582" s="296"/>
      <c r="AA582" s="296"/>
    </row>
    <row r="583" spans="1:27" ht="15.75" customHeight="1" x14ac:dyDescent="0.25">
      <c r="A583" s="296"/>
      <c r="B583" s="296"/>
      <c r="C583" s="296"/>
      <c r="D583" s="296"/>
      <c r="E583" s="296"/>
      <c r="F583" s="296"/>
      <c r="G583" s="298"/>
      <c r="H583" s="298"/>
      <c r="I583" s="754"/>
      <c r="J583" s="296"/>
      <c r="K583" s="296"/>
      <c r="L583" s="296"/>
      <c r="M583" s="296"/>
      <c r="N583" s="296"/>
      <c r="O583" s="296"/>
      <c r="P583" s="296"/>
      <c r="Q583" s="296"/>
      <c r="R583" s="296"/>
      <c r="S583" s="296"/>
      <c r="T583" s="296"/>
      <c r="U583" s="296"/>
      <c r="V583" s="296"/>
      <c r="W583" s="296"/>
      <c r="X583" s="296"/>
      <c r="Y583" s="296"/>
      <c r="Z583" s="296"/>
      <c r="AA583" s="296"/>
    </row>
    <row r="584" spans="1:27" ht="15.75" customHeight="1" x14ac:dyDescent="0.25">
      <c r="A584" s="296"/>
      <c r="B584" s="296"/>
      <c r="C584" s="296"/>
      <c r="D584" s="296"/>
      <c r="E584" s="296"/>
      <c r="F584" s="296"/>
      <c r="G584" s="298"/>
      <c r="H584" s="298"/>
      <c r="I584" s="754"/>
      <c r="J584" s="296"/>
      <c r="K584" s="296"/>
      <c r="L584" s="296"/>
      <c r="M584" s="296"/>
      <c r="N584" s="296"/>
      <c r="O584" s="296"/>
      <c r="P584" s="296"/>
      <c r="Q584" s="296"/>
      <c r="R584" s="296"/>
      <c r="S584" s="296"/>
      <c r="T584" s="296"/>
      <c r="U584" s="296"/>
      <c r="V584" s="296"/>
      <c r="W584" s="296"/>
      <c r="X584" s="296"/>
      <c r="Y584" s="296"/>
      <c r="Z584" s="296"/>
      <c r="AA584" s="296"/>
    </row>
    <row r="585" spans="1:27" ht="15.75" customHeight="1" x14ac:dyDescent="0.25">
      <c r="A585" s="296"/>
      <c r="B585" s="296"/>
      <c r="C585" s="296"/>
      <c r="D585" s="296"/>
      <c r="E585" s="296"/>
      <c r="F585" s="296"/>
      <c r="G585" s="298"/>
      <c r="H585" s="298"/>
      <c r="I585" s="754"/>
      <c r="J585" s="296"/>
      <c r="K585" s="296"/>
      <c r="L585" s="296"/>
      <c r="M585" s="296"/>
      <c r="N585" s="296"/>
      <c r="O585" s="296"/>
      <c r="P585" s="296"/>
      <c r="Q585" s="296"/>
      <c r="R585" s="296"/>
      <c r="S585" s="296"/>
      <c r="T585" s="296"/>
      <c r="U585" s="296"/>
      <c r="V585" s="296"/>
      <c r="W585" s="296"/>
      <c r="X585" s="296"/>
      <c r="Y585" s="296"/>
      <c r="Z585" s="296"/>
      <c r="AA585" s="296"/>
    </row>
    <row r="586" spans="1:27" ht="15.75" customHeight="1" x14ac:dyDescent="0.25">
      <c r="A586" s="296"/>
      <c r="B586" s="296"/>
      <c r="C586" s="296"/>
      <c r="D586" s="296"/>
      <c r="E586" s="296"/>
      <c r="F586" s="296"/>
      <c r="G586" s="298"/>
      <c r="H586" s="298"/>
      <c r="I586" s="754"/>
      <c r="J586" s="296"/>
      <c r="K586" s="296"/>
      <c r="L586" s="296"/>
      <c r="M586" s="296"/>
      <c r="N586" s="296"/>
      <c r="O586" s="296"/>
      <c r="P586" s="296"/>
      <c r="Q586" s="296"/>
      <c r="R586" s="296"/>
      <c r="S586" s="296"/>
      <c r="T586" s="296"/>
      <c r="U586" s="296"/>
      <c r="V586" s="296"/>
      <c r="W586" s="296"/>
      <c r="X586" s="296"/>
      <c r="Y586" s="296"/>
      <c r="Z586" s="296"/>
      <c r="AA586" s="296"/>
    </row>
    <row r="587" spans="1:27" ht="15.75" customHeight="1" x14ac:dyDescent="0.25">
      <c r="A587" s="296"/>
      <c r="B587" s="296"/>
      <c r="C587" s="296"/>
      <c r="D587" s="296"/>
      <c r="E587" s="296"/>
      <c r="F587" s="296"/>
      <c r="G587" s="298"/>
      <c r="H587" s="298"/>
      <c r="I587" s="754"/>
      <c r="J587" s="296"/>
      <c r="K587" s="296"/>
      <c r="L587" s="296"/>
      <c r="M587" s="296"/>
      <c r="N587" s="296"/>
      <c r="O587" s="296"/>
      <c r="P587" s="296"/>
      <c r="Q587" s="296"/>
      <c r="R587" s="296"/>
      <c r="S587" s="296"/>
      <c r="T587" s="296"/>
      <c r="U587" s="296"/>
      <c r="V587" s="296"/>
      <c r="W587" s="296"/>
      <c r="X587" s="296"/>
      <c r="Y587" s="296"/>
      <c r="Z587" s="296"/>
      <c r="AA587" s="296"/>
    </row>
    <row r="588" spans="1:27" ht="15.75" customHeight="1" x14ac:dyDescent="0.25">
      <c r="A588" s="296"/>
      <c r="B588" s="296"/>
      <c r="C588" s="296"/>
      <c r="D588" s="296"/>
      <c r="E588" s="296"/>
      <c r="F588" s="296"/>
      <c r="G588" s="298"/>
      <c r="H588" s="298"/>
      <c r="I588" s="754"/>
      <c r="J588" s="296"/>
      <c r="K588" s="296"/>
      <c r="L588" s="296"/>
      <c r="M588" s="296"/>
      <c r="N588" s="296"/>
      <c r="O588" s="296"/>
      <c r="P588" s="296"/>
      <c r="Q588" s="296"/>
      <c r="R588" s="296"/>
      <c r="S588" s="296"/>
      <c r="T588" s="296"/>
      <c r="U588" s="296"/>
      <c r="V588" s="296"/>
      <c r="W588" s="296"/>
      <c r="X588" s="296"/>
      <c r="Y588" s="296"/>
      <c r="Z588" s="296"/>
      <c r="AA588" s="296"/>
    </row>
    <row r="589" spans="1:27" ht="15.75" customHeight="1" x14ac:dyDescent="0.25">
      <c r="A589" s="296"/>
      <c r="B589" s="296"/>
      <c r="C589" s="296"/>
      <c r="D589" s="296"/>
      <c r="E589" s="296"/>
      <c r="F589" s="296"/>
      <c r="G589" s="298"/>
      <c r="H589" s="298"/>
      <c r="I589" s="754"/>
      <c r="J589" s="296"/>
      <c r="K589" s="296"/>
      <c r="L589" s="296"/>
      <c r="M589" s="296"/>
      <c r="N589" s="296"/>
      <c r="O589" s="296"/>
      <c r="P589" s="296"/>
      <c r="Q589" s="296"/>
      <c r="R589" s="296"/>
      <c r="S589" s="296"/>
      <c r="T589" s="296"/>
      <c r="U589" s="296"/>
      <c r="V589" s="296"/>
      <c r="W589" s="296"/>
      <c r="X589" s="296"/>
      <c r="Y589" s="296"/>
      <c r="Z589" s="296"/>
      <c r="AA589" s="296"/>
    </row>
    <row r="590" spans="1:27" ht="15.75" customHeight="1" x14ac:dyDescent="0.25">
      <c r="A590" s="296"/>
      <c r="B590" s="296"/>
      <c r="C590" s="296"/>
      <c r="D590" s="296"/>
      <c r="E590" s="296"/>
      <c r="F590" s="296"/>
      <c r="G590" s="298"/>
      <c r="H590" s="298"/>
      <c r="I590" s="754"/>
      <c r="J590" s="296"/>
      <c r="K590" s="296"/>
      <c r="L590" s="296"/>
      <c r="M590" s="296"/>
      <c r="N590" s="296"/>
      <c r="O590" s="296"/>
      <c r="P590" s="296"/>
      <c r="Q590" s="296"/>
      <c r="R590" s="296"/>
      <c r="S590" s="296"/>
      <c r="T590" s="296"/>
      <c r="U590" s="296"/>
      <c r="V590" s="296"/>
      <c r="W590" s="296"/>
      <c r="X590" s="296"/>
      <c r="Y590" s="296"/>
      <c r="Z590" s="296"/>
      <c r="AA590" s="296"/>
    </row>
    <row r="591" spans="1:27" ht="15.75" customHeight="1" x14ac:dyDescent="0.25">
      <c r="A591" s="296"/>
      <c r="B591" s="296"/>
      <c r="C591" s="296"/>
      <c r="D591" s="296"/>
      <c r="E591" s="296"/>
      <c r="F591" s="296"/>
      <c r="G591" s="298"/>
      <c r="H591" s="298"/>
      <c r="I591" s="754"/>
      <c r="J591" s="296"/>
      <c r="K591" s="296"/>
      <c r="L591" s="296"/>
      <c r="M591" s="296"/>
      <c r="N591" s="296"/>
      <c r="O591" s="296"/>
      <c r="P591" s="296"/>
      <c r="Q591" s="296"/>
      <c r="R591" s="296"/>
      <c r="S591" s="296"/>
      <c r="T591" s="296"/>
      <c r="U591" s="296"/>
      <c r="V591" s="296"/>
      <c r="W591" s="296"/>
      <c r="X591" s="296"/>
      <c r="Y591" s="296"/>
      <c r="Z591" s="296"/>
      <c r="AA591" s="296"/>
    </row>
    <row r="592" spans="1:27" ht="15.75" customHeight="1" x14ac:dyDescent="0.25">
      <c r="A592" s="296"/>
      <c r="B592" s="296"/>
      <c r="C592" s="296"/>
      <c r="D592" s="296"/>
      <c r="E592" s="296"/>
      <c r="F592" s="296"/>
      <c r="G592" s="298"/>
      <c r="H592" s="298"/>
      <c r="I592" s="754"/>
      <c r="J592" s="296"/>
      <c r="K592" s="296"/>
      <c r="L592" s="296"/>
      <c r="M592" s="296"/>
      <c r="N592" s="296"/>
      <c r="O592" s="296"/>
      <c r="P592" s="296"/>
      <c r="Q592" s="296"/>
      <c r="R592" s="296"/>
      <c r="S592" s="296"/>
      <c r="T592" s="296"/>
      <c r="U592" s="296"/>
      <c r="V592" s="296"/>
      <c r="W592" s="296"/>
      <c r="X592" s="296"/>
      <c r="Y592" s="296"/>
      <c r="Z592" s="296"/>
      <c r="AA592" s="296"/>
    </row>
    <row r="593" spans="1:27" ht="15.75" customHeight="1" x14ac:dyDescent="0.25">
      <c r="A593" s="296"/>
      <c r="B593" s="296"/>
      <c r="C593" s="296"/>
      <c r="D593" s="296"/>
      <c r="E593" s="296"/>
      <c r="F593" s="296"/>
      <c r="G593" s="298"/>
      <c r="H593" s="298"/>
      <c r="I593" s="754"/>
      <c r="J593" s="296"/>
      <c r="K593" s="296"/>
      <c r="L593" s="296"/>
      <c r="M593" s="296"/>
      <c r="N593" s="296"/>
      <c r="O593" s="296"/>
      <c r="P593" s="296"/>
      <c r="Q593" s="296"/>
      <c r="R593" s="296"/>
      <c r="S593" s="296"/>
      <c r="T593" s="296"/>
      <c r="U593" s="296"/>
      <c r="V593" s="296"/>
      <c r="W593" s="296"/>
      <c r="X593" s="296"/>
      <c r="Y593" s="296"/>
      <c r="Z593" s="296"/>
      <c r="AA593" s="296"/>
    </row>
    <row r="594" spans="1:27" ht="15.75" customHeight="1" x14ac:dyDescent="0.25">
      <c r="A594" s="296"/>
      <c r="B594" s="296"/>
      <c r="C594" s="296"/>
      <c r="D594" s="296"/>
      <c r="E594" s="296"/>
      <c r="F594" s="296"/>
      <c r="G594" s="298"/>
      <c r="H594" s="298"/>
      <c r="I594" s="754"/>
      <c r="J594" s="296"/>
      <c r="K594" s="296"/>
      <c r="L594" s="296"/>
      <c r="M594" s="296"/>
      <c r="N594" s="296"/>
      <c r="O594" s="296"/>
      <c r="P594" s="296"/>
      <c r="Q594" s="296"/>
      <c r="R594" s="296"/>
      <c r="S594" s="296"/>
      <c r="T594" s="296"/>
      <c r="U594" s="296"/>
      <c r="V594" s="296"/>
      <c r="W594" s="296"/>
      <c r="X594" s="296"/>
      <c r="Y594" s="296"/>
      <c r="Z594" s="296"/>
      <c r="AA594" s="296"/>
    </row>
    <row r="595" spans="1:27" ht="15.75" customHeight="1" x14ac:dyDescent="0.25">
      <c r="A595" s="296"/>
      <c r="B595" s="296"/>
      <c r="C595" s="296"/>
      <c r="D595" s="296"/>
      <c r="E595" s="296"/>
      <c r="F595" s="296"/>
      <c r="G595" s="298"/>
      <c r="H595" s="298"/>
      <c r="I595" s="754"/>
      <c r="J595" s="296"/>
      <c r="K595" s="296"/>
      <c r="L595" s="296"/>
      <c r="M595" s="296"/>
      <c r="N595" s="296"/>
      <c r="O595" s="296"/>
      <c r="P595" s="296"/>
      <c r="Q595" s="296"/>
      <c r="R595" s="296"/>
      <c r="S595" s="296"/>
      <c r="T595" s="296"/>
      <c r="U595" s="296"/>
      <c r="V595" s="296"/>
      <c r="W595" s="296"/>
      <c r="X595" s="296"/>
      <c r="Y595" s="296"/>
      <c r="Z595" s="296"/>
      <c r="AA595" s="296"/>
    </row>
    <row r="596" spans="1:27" ht="15.75" customHeight="1" x14ac:dyDescent="0.25">
      <c r="A596" s="296"/>
      <c r="B596" s="296"/>
      <c r="C596" s="296"/>
      <c r="D596" s="296"/>
      <c r="E596" s="296"/>
      <c r="F596" s="296"/>
      <c r="G596" s="298"/>
      <c r="H596" s="298"/>
      <c r="I596" s="754"/>
      <c r="J596" s="296"/>
      <c r="K596" s="296"/>
      <c r="L596" s="296"/>
      <c r="M596" s="296"/>
      <c r="N596" s="296"/>
      <c r="O596" s="296"/>
      <c r="P596" s="296"/>
      <c r="Q596" s="296"/>
      <c r="R596" s="296"/>
      <c r="S596" s="296"/>
      <c r="T596" s="296"/>
      <c r="U596" s="296"/>
      <c r="V596" s="296"/>
      <c r="W596" s="296"/>
      <c r="X596" s="296"/>
      <c r="Y596" s="296"/>
      <c r="Z596" s="296"/>
      <c r="AA596" s="296"/>
    </row>
    <row r="597" spans="1:27" ht="15.75" customHeight="1" x14ac:dyDescent="0.25">
      <c r="A597" s="296"/>
      <c r="B597" s="296"/>
      <c r="C597" s="296"/>
      <c r="D597" s="296"/>
      <c r="E597" s="296"/>
      <c r="F597" s="296"/>
      <c r="G597" s="298"/>
      <c r="H597" s="298"/>
      <c r="I597" s="754"/>
      <c r="J597" s="296"/>
      <c r="K597" s="296"/>
      <c r="L597" s="296"/>
      <c r="M597" s="296"/>
      <c r="N597" s="296"/>
      <c r="O597" s="296"/>
      <c r="P597" s="296"/>
      <c r="Q597" s="296"/>
      <c r="R597" s="296"/>
      <c r="S597" s="296"/>
      <c r="T597" s="296"/>
      <c r="U597" s="296"/>
      <c r="V597" s="296"/>
      <c r="W597" s="296"/>
      <c r="X597" s="296"/>
      <c r="Y597" s="296"/>
      <c r="Z597" s="296"/>
      <c r="AA597" s="296"/>
    </row>
    <row r="598" spans="1:27" ht="15.75" customHeight="1" x14ac:dyDescent="0.25">
      <c r="A598" s="296"/>
      <c r="B598" s="296"/>
      <c r="C598" s="296"/>
      <c r="D598" s="296"/>
      <c r="E598" s="296"/>
      <c r="F598" s="296"/>
      <c r="G598" s="298"/>
      <c r="H598" s="298"/>
      <c r="I598" s="754"/>
      <c r="J598" s="296"/>
      <c r="K598" s="296"/>
      <c r="L598" s="296"/>
      <c r="M598" s="296"/>
      <c r="N598" s="296"/>
      <c r="O598" s="296"/>
      <c r="P598" s="296"/>
      <c r="Q598" s="296"/>
      <c r="R598" s="296"/>
      <c r="S598" s="296"/>
      <c r="T598" s="296"/>
      <c r="U598" s="296"/>
      <c r="V598" s="296"/>
      <c r="W598" s="296"/>
      <c r="X598" s="296"/>
      <c r="Y598" s="296"/>
      <c r="Z598" s="296"/>
      <c r="AA598" s="296"/>
    </row>
    <row r="599" spans="1:27" ht="15.75" customHeight="1" x14ac:dyDescent="0.25">
      <c r="A599" s="296"/>
      <c r="B599" s="296"/>
      <c r="C599" s="296"/>
      <c r="D599" s="296"/>
      <c r="E599" s="296"/>
      <c r="F599" s="296"/>
      <c r="G599" s="298"/>
      <c r="H599" s="298"/>
      <c r="I599" s="754"/>
      <c r="J599" s="296"/>
      <c r="K599" s="296"/>
      <c r="L599" s="296"/>
      <c r="M599" s="296"/>
      <c r="N599" s="296"/>
      <c r="O599" s="296"/>
      <c r="P599" s="296"/>
      <c r="Q599" s="296"/>
      <c r="R599" s="296"/>
      <c r="S599" s="296"/>
      <c r="T599" s="296"/>
      <c r="U599" s="296"/>
      <c r="V599" s="296"/>
      <c r="W599" s="296"/>
      <c r="X599" s="296"/>
      <c r="Y599" s="296"/>
      <c r="Z599" s="296"/>
      <c r="AA599" s="296"/>
    </row>
    <row r="600" spans="1:27" ht="15.75" customHeight="1" x14ac:dyDescent="0.25">
      <c r="A600" s="296"/>
      <c r="B600" s="296"/>
      <c r="C600" s="296"/>
      <c r="D600" s="296"/>
      <c r="E600" s="296"/>
      <c r="F600" s="296"/>
      <c r="G600" s="298"/>
      <c r="H600" s="298"/>
      <c r="I600" s="754"/>
      <c r="J600" s="296"/>
      <c r="K600" s="296"/>
      <c r="L600" s="296"/>
      <c r="M600" s="296"/>
      <c r="N600" s="296"/>
      <c r="O600" s="296"/>
      <c r="P600" s="296"/>
      <c r="Q600" s="296"/>
      <c r="R600" s="296"/>
      <c r="S600" s="296"/>
      <c r="T600" s="296"/>
      <c r="U600" s="296"/>
      <c r="V600" s="296"/>
      <c r="W600" s="296"/>
      <c r="X600" s="296"/>
      <c r="Y600" s="296"/>
      <c r="Z600" s="296"/>
      <c r="AA600" s="296"/>
    </row>
    <row r="601" spans="1:27" ht="15.75" customHeight="1" x14ac:dyDescent="0.25">
      <c r="A601" s="296"/>
      <c r="B601" s="296"/>
      <c r="C601" s="296"/>
      <c r="D601" s="296"/>
      <c r="E601" s="296"/>
      <c r="F601" s="296"/>
      <c r="G601" s="298"/>
      <c r="H601" s="298"/>
      <c r="I601" s="754"/>
      <c r="J601" s="296"/>
      <c r="K601" s="296"/>
      <c r="L601" s="296"/>
      <c r="M601" s="296"/>
      <c r="N601" s="296"/>
      <c r="O601" s="296"/>
      <c r="P601" s="296"/>
      <c r="Q601" s="296"/>
      <c r="R601" s="296"/>
      <c r="S601" s="296"/>
      <c r="T601" s="296"/>
      <c r="U601" s="296"/>
      <c r="V601" s="296"/>
      <c r="W601" s="296"/>
      <c r="X601" s="296"/>
      <c r="Y601" s="296"/>
      <c r="Z601" s="296"/>
      <c r="AA601" s="296"/>
    </row>
    <row r="602" spans="1:27" ht="15.75" customHeight="1" x14ac:dyDescent="0.25">
      <c r="A602" s="296"/>
      <c r="B602" s="296"/>
      <c r="C602" s="296"/>
      <c r="D602" s="296"/>
      <c r="E602" s="296"/>
      <c r="F602" s="296"/>
      <c r="G602" s="298"/>
      <c r="H602" s="298"/>
      <c r="I602" s="754"/>
      <c r="J602" s="296"/>
      <c r="K602" s="296"/>
      <c r="L602" s="296"/>
      <c r="M602" s="296"/>
      <c r="N602" s="296"/>
      <c r="O602" s="296"/>
      <c r="P602" s="296"/>
      <c r="Q602" s="296"/>
      <c r="R602" s="296"/>
      <c r="S602" s="296"/>
      <c r="T602" s="296"/>
      <c r="U602" s="296"/>
      <c r="V602" s="296"/>
      <c r="W602" s="296"/>
      <c r="X602" s="296"/>
      <c r="Y602" s="296"/>
      <c r="Z602" s="296"/>
      <c r="AA602" s="296"/>
    </row>
    <row r="603" spans="1:27" ht="15.75" customHeight="1" x14ac:dyDescent="0.25">
      <c r="A603" s="296"/>
      <c r="B603" s="296"/>
      <c r="C603" s="296"/>
      <c r="D603" s="296"/>
      <c r="E603" s="296"/>
      <c r="F603" s="296"/>
      <c r="G603" s="298"/>
      <c r="H603" s="298"/>
      <c r="I603" s="754"/>
      <c r="J603" s="296"/>
      <c r="K603" s="296"/>
      <c r="L603" s="296"/>
      <c r="M603" s="296"/>
      <c r="N603" s="296"/>
      <c r="O603" s="296"/>
      <c r="P603" s="296"/>
      <c r="Q603" s="296"/>
      <c r="R603" s="296"/>
      <c r="S603" s="296"/>
      <c r="T603" s="296"/>
      <c r="U603" s="296"/>
      <c r="V603" s="296"/>
      <c r="W603" s="296"/>
      <c r="X603" s="296"/>
      <c r="Y603" s="296"/>
      <c r="Z603" s="296"/>
      <c r="AA603" s="296"/>
    </row>
    <row r="604" spans="1:27" ht="15.75" customHeight="1" x14ac:dyDescent="0.25">
      <c r="A604" s="296"/>
      <c r="B604" s="296"/>
      <c r="C604" s="296"/>
      <c r="D604" s="296"/>
      <c r="E604" s="296"/>
      <c r="F604" s="296"/>
      <c r="G604" s="298"/>
      <c r="H604" s="298"/>
      <c r="I604" s="754"/>
      <c r="J604" s="296"/>
      <c r="K604" s="296"/>
      <c r="L604" s="296"/>
      <c r="M604" s="296"/>
      <c r="N604" s="296"/>
      <c r="O604" s="296"/>
      <c r="P604" s="296"/>
      <c r="Q604" s="296"/>
      <c r="R604" s="296"/>
      <c r="S604" s="296"/>
      <c r="T604" s="296"/>
      <c r="U604" s="296"/>
      <c r="V604" s="296"/>
      <c r="W604" s="296"/>
      <c r="X604" s="296"/>
      <c r="Y604" s="296"/>
      <c r="Z604" s="296"/>
      <c r="AA604" s="296"/>
    </row>
    <row r="605" spans="1:27" ht="15.75" customHeight="1" x14ac:dyDescent="0.25">
      <c r="A605" s="296"/>
      <c r="B605" s="296"/>
      <c r="C605" s="296"/>
      <c r="D605" s="296"/>
      <c r="E605" s="296"/>
      <c r="F605" s="296"/>
      <c r="G605" s="298"/>
      <c r="H605" s="298"/>
      <c r="I605" s="754"/>
      <c r="J605" s="296"/>
      <c r="K605" s="296"/>
      <c r="L605" s="296"/>
      <c r="M605" s="296"/>
      <c r="N605" s="296"/>
      <c r="O605" s="296"/>
      <c r="P605" s="296"/>
      <c r="Q605" s="296"/>
      <c r="R605" s="296"/>
      <c r="S605" s="296"/>
      <c r="T605" s="296"/>
      <c r="U605" s="296"/>
      <c r="V605" s="296"/>
      <c r="W605" s="296"/>
      <c r="X605" s="296"/>
      <c r="Y605" s="296"/>
      <c r="Z605" s="296"/>
      <c r="AA605" s="296"/>
    </row>
    <row r="606" spans="1:27" ht="15.75" customHeight="1" x14ac:dyDescent="0.25">
      <c r="A606" s="296"/>
      <c r="B606" s="296"/>
      <c r="C606" s="296"/>
      <c r="D606" s="296"/>
      <c r="E606" s="296"/>
      <c r="F606" s="296"/>
      <c r="G606" s="298"/>
      <c r="H606" s="298"/>
      <c r="I606" s="754"/>
      <c r="J606" s="296"/>
      <c r="K606" s="296"/>
      <c r="L606" s="296"/>
      <c r="M606" s="296"/>
      <c r="N606" s="296"/>
      <c r="O606" s="296"/>
      <c r="P606" s="296"/>
      <c r="Q606" s="296"/>
      <c r="R606" s="296"/>
      <c r="S606" s="296"/>
      <c r="T606" s="296"/>
      <c r="U606" s="296"/>
      <c r="V606" s="296"/>
      <c r="W606" s="296"/>
      <c r="X606" s="296"/>
      <c r="Y606" s="296"/>
      <c r="Z606" s="296"/>
      <c r="AA606" s="296"/>
    </row>
    <row r="607" spans="1:27" ht="15.75" customHeight="1" x14ac:dyDescent="0.25">
      <c r="A607" s="296"/>
      <c r="B607" s="296"/>
      <c r="C607" s="296"/>
      <c r="D607" s="296"/>
      <c r="E607" s="296"/>
      <c r="F607" s="296"/>
      <c r="G607" s="298"/>
      <c r="H607" s="298"/>
      <c r="I607" s="754"/>
      <c r="J607" s="296"/>
      <c r="K607" s="296"/>
      <c r="L607" s="296"/>
      <c r="M607" s="296"/>
      <c r="N607" s="296"/>
      <c r="O607" s="296"/>
      <c r="P607" s="296"/>
      <c r="Q607" s="296"/>
      <c r="R607" s="296"/>
      <c r="S607" s="296"/>
      <c r="T607" s="296"/>
      <c r="U607" s="296"/>
      <c r="V607" s="296"/>
      <c r="W607" s="296"/>
      <c r="X607" s="296"/>
      <c r="Y607" s="296"/>
      <c r="Z607" s="296"/>
      <c r="AA607" s="296"/>
    </row>
    <row r="608" spans="1:27" ht="15.75" customHeight="1" x14ac:dyDescent="0.25">
      <c r="A608" s="296"/>
      <c r="B608" s="296"/>
      <c r="C608" s="296"/>
      <c r="D608" s="296"/>
      <c r="E608" s="296"/>
      <c r="F608" s="296"/>
      <c r="G608" s="298"/>
      <c r="H608" s="298"/>
      <c r="I608" s="754"/>
      <c r="J608" s="296"/>
      <c r="K608" s="296"/>
      <c r="L608" s="296"/>
      <c r="M608" s="296"/>
      <c r="N608" s="296"/>
      <c r="O608" s="296"/>
      <c r="P608" s="296"/>
      <c r="Q608" s="296"/>
      <c r="R608" s="296"/>
      <c r="S608" s="296"/>
      <c r="T608" s="296"/>
      <c r="U608" s="296"/>
      <c r="V608" s="296"/>
      <c r="W608" s="296"/>
      <c r="X608" s="296"/>
      <c r="Y608" s="296"/>
      <c r="Z608" s="296"/>
      <c r="AA608" s="296"/>
    </row>
    <row r="609" spans="1:27" ht="15.75" customHeight="1" x14ac:dyDescent="0.25">
      <c r="A609" s="296"/>
      <c r="B609" s="296"/>
      <c r="C609" s="296"/>
      <c r="D609" s="296"/>
      <c r="E609" s="296"/>
      <c r="F609" s="296"/>
      <c r="G609" s="298"/>
      <c r="H609" s="298"/>
      <c r="I609" s="754"/>
      <c r="J609" s="296"/>
      <c r="K609" s="296"/>
      <c r="L609" s="296"/>
      <c r="M609" s="296"/>
      <c r="N609" s="296"/>
      <c r="O609" s="296"/>
      <c r="P609" s="296"/>
      <c r="Q609" s="296"/>
      <c r="R609" s="296"/>
      <c r="S609" s="296"/>
      <c r="T609" s="296"/>
      <c r="U609" s="296"/>
      <c r="V609" s="296"/>
      <c r="W609" s="296"/>
      <c r="X609" s="296"/>
      <c r="Y609" s="296"/>
      <c r="Z609" s="296"/>
      <c r="AA609" s="296"/>
    </row>
    <row r="610" spans="1:27" ht="15.75" customHeight="1" x14ac:dyDescent="0.25">
      <c r="A610" s="296"/>
      <c r="B610" s="296"/>
      <c r="C610" s="296"/>
      <c r="D610" s="296"/>
      <c r="E610" s="296"/>
      <c r="F610" s="296"/>
      <c r="G610" s="298"/>
      <c r="H610" s="298"/>
      <c r="I610" s="754"/>
      <c r="J610" s="296"/>
      <c r="K610" s="296"/>
      <c r="L610" s="296"/>
      <c r="M610" s="296"/>
      <c r="N610" s="296"/>
      <c r="O610" s="296"/>
      <c r="P610" s="296"/>
      <c r="Q610" s="296"/>
      <c r="R610" s="296"/>
      <c r="S610" s="296"/>
      <c r="T610" s="296"/>
      <c r="U610" s="296"/>
      <c r="V610" s="296"/>
      <c r="W610" s="296"/>
      <c r="X610" s="296"/>
      <c r="Y610" s="296"/>
      <c r="Z610" s="296"/>
      <c r="AA610" s="296"/>
    </row>
    <row r="611" spans="1:27" ht="15.75" customHeight="1" x14ac:dyDescent="0.25">
      <c r="A611" s="296"/>
      <c r="B611" s="296"/>
      <c r="C611" s="296"/>
      <c r="D611" s="296"/>
      <c r="E611" s="296"/>
      <c r="F611" s="296"/>
      <c r="G611" s="298"/>
      <c r="H611" s="298"/>
      <c r="I611" s="754"/>
      <c r="J611" s="296"/>
      <c r="K611" s="296"/>
      <c r="L611" s="296"/>
      <c r="M611" s="296"/>
      <c r="N611" s="296"/>
      <c r="O611" s="296"/>
      <c r="P611" s="296"/>
      <c r="Q611" s="296"/>
      <c r="R611" s="296"/>
      <c r="S611" s="296"/>
      <c r="T611" s="296"/>
      <c r="U611" s="296"/>
      <c r="V611" s="296"/>
      <c r="W611" s="296"/>
      <c r="X611" s="296"/>
      <c r="Y611" s="296"/>
      <c r="Z611" s="296"/>
      <c r="AA611" s="296"/>
    </row>
    <row r="612" spans="1:27" ht="15.75" customHeight="1" x14ac:dyDescent="0.25">
      <c r="A612" s="296"/>
      <c r="B612" s="296"/>
      <c r="C612" s="296"/>
      <c r="D612" s="296"/>
      <c r="E612" s="296"/>
      <c r="F612" s="296"/>
      <c r="G612" s="298"/>
      <c r="H612" s="298"/>
      <c r="I612" s="754"/>
      <c r="J612" s="296"/>
      <c r="K612" s="296"/>
      <c r="L612" s="296"/>
      <c r="M612" s="296"/>
      <c r="N612" s="296"/>
      <c r="O612" s="296"/>
      <c r="P612" s="296"/>
      <c r="Q612" s="296"/>
      <c r="R612" s="296"/>
      <c r="S612" s="296"/>
      <c r="T612" s="296"/>
      <c r="U612" s="296"/>
      <c r="V612" s="296"/>
      <c r="W612" s="296"/>
      <c r="X612" s="296"/>
      <c r="Y612" s="296"/>
      <c r="Z612" s="296"/>
      <c r="AA612" s="296"/>
    </row>
    <row r="613" spans="1:27" ht="15.75" customHeight="1" x14ac:dyDescent="0.25">
      <c r="A613" s="296"/>
      <c r="B613" s="296"/>
      <c r="C613" s="296"/>
      <c r="D613" s="296"/>
      <c r="E613" s="296"/>
      <c r="F613" s="296"/>
      <c r="G613" s="298"/>
      <c r="H613" s="298"/>
      <c r="I613" s="754"/>
      <c r="J613" s="296"/>
      <c r="K613" s="296"/>
      <c r="L613" s="296"/>
      <c r="M613" s="296"/>
      <c r="N613" s="296"/>
      <c r="O613" s="296"/>
      <c r="P613" s="296"/>
      <c r="Q613" s="296"/>
      <c r="R613" s="296"/>
      <c r="S613" s="296"/>
      <c r="T613" s="296"/>
      <c r="U613" s="296"/>
      <c r="V613" s="296"/>
      <c r="W613" s="296"/>
      <c r="X613" s="296"/>
      <c r="Y613" s="296"/>
      <c r="Z613" s="296"/>
      <c r="AA613" s="296"/>
    </row>
    <row r="614" spans="1:27" ht="15.75" customHeight="1" x14ac:dyDescent="0.25">
      <c r="A614" s="296"/>
      <c r="B614" s="296"/>
      <c r="C614" s="296"/>
      <c r="D614" s="296"/>
      <c r="E614" s="296"/>
      <c r="F614" s="296"/>
      <c r="G614" s="298"/>
      <c r="H614" s="298"/>
      <c r="I614" s="754"/>
      <c r="J614" s="296"/>
      <c r="K614" s="296"/>
      <c r="L614" s="296"/>
      <c r="M614" s="296"/>
      <c r="N614" s="296"/>
      <c r="O614" s="296"/>
      <c r="P614" s="296"/>
      <c r="Q614" s="296"/>
      <c r="R614" s="296"/>
      <c r="S614" s="296"/>
      <c r="T614" s="296"/>
      <c r="U614" s="296"/>
      <c r="V614" s="296"/>
      <c r="W614" s="296"/>
      <c r="X614" s="296"/>
      <c r="Y614" s="296"/>
      <c r="Z614" s="296"/>
      <c r="AA614" s="296"/>
    </row>
    <row r="615" spans="1:27" ht="15.75" customHeight="1" x14ac:dyDescent="0.25">
      <c r="A615" s="296"/>
      <c r="B615" s="296"/>
      <c r="C615" s="296"/>
      <c r="D615" s="296"/>
      <c r="E615" s="296"/>
      <c r="F615" s="296"/>
      <c r="G615" s="298"/>
      <c r="H615" s="298"/>
      <c r="I615" s="754"/>
      <c r="J615" s="296"/>
      <c r="K615" s="296"/>
      <c r="L615" s="296"/>
      <c r="M615" s="296"/>
      <c r="N615" s="296"/>
      <c r="O615" s="296"/>
      <c r="P615" s="296"/>
      <c r="Q615" s="296"/>
      <c r="R615" s="296"/>
      <c r="S615" s="296"/>
      <c r="T615" s="296"/>
      <c r="U615" s="296"/>
      <c r="V615" s="296"/>
      <c r="W615" s="296"/>
      <c r="X615" s="296"/>
      <c r="Y615" s="296"/>
      <c r="Z615" s="296"/>
      <c r="AA615" s="296"/>
    </row>
    <row r="616" spans="1:27" ht="15.75" customHeight="1" x14ac:dyDescent="0.25">
      <c r="A616" s="296"/>
      <c r="B616" s="296"/>
      <c r="C616" s="296"/>
      <c r="D616" s="296"/>
      <c r="E616" s="296"/>
      <c r="F616" s="296"/>
      <c r="G616" s="298"/>
      <c r="H616" s="298"/>
      <c r="I616" s="754"/>
      <c r="J616" s="296"/>
      <c r="K616" s="296"/>
      <c r="L616" s="296"/>
      <c r="M616" s="296"/>
      <c r="N616" s="296"/>
      <c r="O616" s="296"/>
      <c r="P616" s="296"/>
      <c r="Q616" s="296"/>
      <c r="R616" s="296"/>
      <c r="S616" s="296"/>
      <c r="T616" s="296"/>
      <c r="U616" s="296"/>
      <c r="V616" s="296"/>
      <c r="W616" s="296"/>
      <c r="X616" s="296"/>
      <c r="Y616" s="296"/>
      <c r="Z616" s="296"/>
      <c r="AA616" s="296"/>
    </row>
    <row r="617" spans="1:27" ht="15.75" customHeight="1" x14ac:dyDescent="0.25">
      <c r="A617" s="296"/>
      <c r="B617" s="296"/>
      <c r="C617" s="296"/>
      <c r="D617" s="296"/>
      <c r="E617" s="296"/>
      <c r="F617" s="296"/>
      <c r="G617" s="298"/>
      <c r="H617" s="298"/>
      <c r="I617" s="754"/>
      <c r="J617" s="296"/>
      <c r="K617" s="296"/>
      <c r="L617" s="296"/>
      <c r="M617" s="296"/>
      <c r="N617" s="296"/>
      <c r="O617" s="296"/>
      <c r="P617" s="296"/>
      <c r="Q617" s="296"/>
      <c r="R617" s="296"/>
      <c r="S617" s="296"/>
      <c r="T617" s="296"/>
      <c r="U617" s="296"/>
      <c r="V617" s="296"/>
      <c r="W617" s="296"/>
      <c r="X617" s="296"/>
      <c r="Y617" s="296"/>
      <c r="Z617" s="296"/>
      <c r="AA617" s="296"/>
    </row>
    <row r="618" spans="1:27" ht="15.75" customHeight="1" x14ac:dyDescent="0.25">
      <c r="A618" s="296"/>
      <c r="B618" s="296"/>
      <c r="C618" s="296"/>
      <c r="D618" s="296"/>
      <c r="E618" s="296"/>
      <c r="F618" s="296"/>
      <c r="G618" s="298"/>
      <c r="H618" s="298"/>
      <c r="I618" s="754"/>
      <c r="J618" s="296"/>
      <c r="K618" s="296"/>
      <c r="L618" s="296"/>
      <c r="M618" s="296"/>
      <c r="N618" s="296"/>
      <c r="O618" s="296"/>
      <c r="P618" s="296"/>
      <c r="Q618" s="296"/>
      <c r="R618" s="296"/>
      <c r="S618" s="296"/>
      <c r="T618" s="296"/>
      <c r="U618" s="296"/>
      <c r="V618" s="296"/>
      <c r="W618" s="296"/>
      <c r="X618" s="296"/>
      <c r="Y618" s="296"/>
      <c r="Z618" s="296"/>
      <c r="AA618" s="296"/>
    </row>
    <row r="619" spans="1:27" ht="15.75" customHeight="1" x14ac:dyDescent="0.25">
      <c r="A619" s="296"/>
      <c r="B619" s="296"/>
      <c r="C619" s="296"/>
      <c r="D619" s="296"/>
      <c r="E619" s="296"/>
      <c r="F619" s="296"/>
      <c r="G619" s="298"/>
      <c r="H619" s="298"/>
      <c r="I619" s="754"/>
      <c r="J619" s="296"/>
      <c r="K619" s="296"/>
      <c r="L619" s="296"/>
      <c r="M619" s="296"/>
      <c r="N619" s="296"/>
      <c r="O619" s="296"/>
      <c r="P619" s="296"/>
      <c r="Q619" s="296"/>
      <c r="R619" s="296"/>
      <c r="S619" s="296"/>
      <c r="T619" s="296"/>
      <c r="U619" s="296"/>
      <c r="V619" s="296"/>
      <c r="W619" s="296"/>
      <c r="X619" s="296"/>
      <c r="Y619" s="296"/>
      <c r="Z619" s="296"/>
      <c r="AA619" s="296"/>
    </row>
    <row r="620" spans="1:27" ht="15.75" customHeight="1" x14ac:dyDescent="0.25">
      <c r="A620" s="296"/>
      <c r="B620" s="296"/>
      <c r="C620" s="296"/>
      <c r="D620" s="296"/>
      <c r="E620" s="296"/>
      <c r="F620" s="296"/>
      <c r="G620" s="298"/>
      <c r="H620" s="298"/>
      <c r="I620" s="754"/>
      <c r="J620" s="296"/>
      <c r="K620" s="296"/>
      <c r="L620" s="296"/>
      <c r="M620" s="296"/>
      <c r="N620" s="296"/>
      <c r="O620" s="296"/>
      <c r="P620" s="296"/>
      <c r="Q620" s="296"/>
      <c r="R620" s="296"/>
      <c r="S620" s="296"/>
      <c r="T620" s="296"/>
      <c r="U620" s="296"/>
      <c r="V620" s="296"/>
      <c r="W620" s="296"/>
      <c r="X620" s="296"/>
      <c r="Y620" s="296"/>
      <c r="Z620" s="296"/>
      <c r="AA620" s="296"/>
    </row>
    <row r="621" spans="1:27" ht="15.75" customHeight="1" x14ac:dyDescent="0.25">
      <c r="A621" s="296"/>
      <c r="B621" s="296"/>
      <c r="C621" s="296"/>
      <c r="D621" s="296"/>
      <c r="E621" s="296"/>
      <c r="F621" s="296"/>
      <c r="G621" s="298"/>
      <c r="H621" s="298"/>
      <c r="I621" s="754"/>
      <c r="J621" s="296"/>
      <c r="K621" s="296"/>
      <c r="L621" s="296"/>
      <c r="M621" s="296"/>
      <c r="N621" s="296"/>
      <c r="O621" s="296"/>
      <c r="P621" s="296"/>
      <c r="Q621" s="296"/>
      <c r="R621" s="296"/>
      <c r="S621" s="296"/>
      <c r="T621" s="296"/>
      <c r="U621" s="296"/>
      <c r="V621" s="296"/>
      <c r="W621" s="296"/>
      <c r="X621" s="296"/>
      <c r="Y621" s="296"/>
      <c r="Z621" s="296"/>
      <c r="AA621" s="296"/>
    </row>
    <row r="622" spans="1:27" ht="15.75" customHeight="1" x14ac:dyDescent="0.25">
      <c r="A622" s="296"/>
      <c r="B622" s="296"/>
      <c r="C622" s="296"/>
      <c r="D622" s="296"/>
      <c r="E622" s="296"/>
      <c r="F622" s="296"/>
      <c r="G622" s="298"/>
      <c r="H622" s="298"/>
      <c r="I622" s="754"/>
      <c r="J622" s="296"/>
      <c r="K622" s="296"/>
      <c r="L622" s="296"/>
      <c r="M622" s="296"/>
      <c r="N622" s="296"/>
      <c r="O622" s="296"/>
      <c r="P622" s="296"/>
      <c r="Q622" s="296"/>
      <c r="R622" s="296"/>
      <c r="S622" s="296"/>
      <c r="T622" s="296"/>
      <c r="U622" s="296"/>
      <c r="V622" s="296"/>
      <c r="W622" s="296"/>
      <c r="X622" s="296"/>
      <c r="Y622" s="296"/>
      <c r="Z622" s="296"/>
      <c r="AA622" s="296"/>
    </row>
    <row r="623" spans="1:27" ht="15.75" customHeight="1" x14ac:dyDescent="0.25">
      <c r="A623" s="296"/>
      <c r="B623" s="296"/>
      <c r="C623" s="296"/>
      <c r="D623" s="296"/>
      <c r="E623" s="296"/>
      <c r="F623" s="296"/>
      <c r="G623" s="298"/>
      <c r="H623" s="298"/>
      <c r="I623" s="754"/>
      <c r="J623" s="296"/>
      <c r="K623" s="296"/>
      <c r="L623" s="296"/>
      <c r="M623" s="296"/>
      <c r="N623" s="296"/>
      <c r="O623" s="296"/>
      <c r="P623" s="296"/>
      <c r="Q623" s="296"/>
      <c r="R623" s="296"/>
      <c r="S623" s="296"/>
      <c r="T623" s="296"/>
      <c r="U623" s="296"/>
      <c r="V623" s="296"/>
      <c r="W623" s="296"/>
      <c r="X623" s="296"/>
      <c r="Y623" s="296"/>
      <c r="Z623" s="296"/>
      <c r="AA623" s="296"/>
    </row>
    <row r="624" spans="1:27" ht="15.75" customHeight="1" x14ac:dyDescent="0.25">
      <c r="A624" s="296"/>
      <c r="B624" s="296"/>
      <c r="C624" s="296"/>
      <c r="D624" s="296"/>
      <c r="E624" s="296"/>
      <c r="F624" s="296"/>
      <c r="G624" s="298"/>
      <c r="H624" s="298"/>
      <c r="I624" s="754"/>
      <c r="J624" s="296"/>
      <c r="K624" s="296"/>
      <c r="L624" s="296"/>
      <c r="M624" s="296"/>
      <c r="N624" s="296"/>
      <c r="O624" s="296"/>
      <c r="P624" s="296"/>
      <c r="Q624" s="296"/>
      <c r="R624" s="296"/>
      <c r="S624" s="296"/>
      <c r="T624" s="296"/>
      <c r="U624" s="296"/>
      <c r="V624" s="296"/>
      <c r="W624" s="296"/>
      <c r="X624" s="296"/>
      <c r="Y624" s="296"/>
      <c r="Z624" s="296"/>
      <c r="AA624" s="296"/>
    </row>
    <row r="625" spans="1:27" ht="15.75" customHeight="1" x14ac:dyDescent="0.25">
      <c r="A625" s="296"/>
      <c r="B625" s="296"/>
      <c r="C625" s="296"/>
      <c r="D625" s="296"/>
      <c r="E625" s="296"/>
      <c r="F625" s="296"/>
      <c r="G625" s="298"/>
      <c r="H625" s="298"/>
      <c r="I625" s="754"/>
      <c r="J625" s="296"/>
      <c r="K625" s="296"/>
      <c r="L625" s="296"/>
      <c r="M625" s="296"/>
      <c r="N625" s="296"/>
      <c r="O625" s="296"/>
      <c r="P625" s="296"/>
      <c r="Q625" s="296"/>
      <c r="R625" s="296"/>
      <c r="S625" s="296"/>
      <c r="T625" s="296"/>
      <c r="U625" s="296"/>
      <c r="V625" s="296"/>
      <c r="W625" s="296"/>
      <c r="X625" s="296"/>
      <c r="Y625" s="296"/>
      <c r="Z625" s="296"/>
      <c r="AA625" s="296"/>
    </row>
    <row r="626" spans="1:27" ht="15.75" customHeight="1" x14ac:dyDescent="0.25">
      <c r="A626" s="296"/>
      <c r="B626" s="296"/>
      <c r="C626" s="296"/>
      <c r="D626" s="296"/>
      <c r="E626" s="296"/>
      <c r="F626" s="296"/>
      <c r="G626" s="298"/>
      <c r="H626" s="298"/>
      <c r="I626" s="754"/>
      <c r="J626" s="296"/>
      <c r="K626" s="296"/>
      <c r="L626" s="296"/>
      <c r="M626" s="296"/>
      <c r="N626" s="296"/>
      <c r="O626" s="296"/>
      <c r="P626" s="296"/>
      <c r="Q626" s="296"/>
      <c r="R626" s="296"/>
      <c r="S626" s="296"/>
      <c r="T626" s="296"/>
      <c r="U626" s="296"/>
      <c r="V626" s="296"/>
      <c r="W626" s="296"/>
      <c r="X626" s="296"/>
      <c r="Y626" s="296"/>
      <c r="Z626" s="296"/>
      <c r="AA626" s="296"/>
    </row>
    <row r="627" spans="1:27" ht="15.75" customHeight="1" x14ac:dyDescent="0.25">
      <c r="A627" s="296"/>
      <c r="B627" s="296"/>
      <c r="C627" s="296"/>
      <c r="D627" s="296"/>
      <c r="E627" s="296"/>
      <c r="F627" s="296"/>
      <c r="G627" s="298"/>
      <c r="H627" s="298"/>
      <c r="I627" s="754"/>
      <c r="J627" s="296"/>
      <c r="K627" s="296"/>
      <c r="L627" s="296"/>
      <c r="M627" s="296"/>
      <c r="N627" s="296"/>
      <c r="O627" s="296"/>
      <c r="P627" s="296"/>
      <c r="Q627" s="296"/>
      <c r="R627" s="296"/>
      <c r="S627" s="296"/>
      <c r="T627" s="296"/>
      <c r="U627" s="296"/>
      <c r="V627" s="296"/>
      <c r="W627" s="296"/>
      <c r="X627" s="296"/>
      <c r="Y627" s="296"/>
      <c r="Z627" s="296"/>
      <c r="AA627" s="296"/>
    </row>
    <row r="628" spans="1:27" ht="15.75" customHeight="1" x14ac:dyDescent="0.25">
      <c r="A628" s="296"/>
      <c r="B628" s="296"/>
      <c r="C628" s="296"/>
      <c r="D628" s="296"/>
      <c r="E628" s="296"/>
      <c r="F628" s="296"/>
      <c r="G628" s="298"/>
      <c r="H628" s="298"/>
      <c r="I628" s="754"/>
      <c r="J628" s="296"/>
      <c r="K628" s="296"/>
      <c r="L628" s="296"/>
      <c r="M628" s="296"/>
      <c r="N628" s="296"/>
      <c r="O628" s="296"/>
      <c r="P628" s="296"/>
      <c r="Q628" s="296"/>
      <c r="R628" s="296"/>
      <c r="S628" s="296"/>
      <c r="T628" s="296"/>
      <c r="U628" s="296"/>
      <c r="V628" s="296"/>
      <c r="W628" s="296"/>
      <c r="X628" s="296"/>
      <c r="Y628" s="296"/>
      <c r="Z628" s="296"/>
      <c r="AA628" s="296"/>
    </row>
    <row r="629" spans="1:27" ht="15.75" customHeight="1" x14ac:dyDescent="0.25">
      <c r="A629" s="296"/>
      <c r="B629" s="296"/>
      <c r="C629" s="296"/>
      <c r="D629" s="296"/>
      <c r="E629" s="296"/>
      <c r="F629" s="296"/>
      <c r="G629" s="298"/>
      <c r="H629" s="298"/>
      <c r="I629" s="754"/>
      <c r="J629" s="296"/>
      <c r="K629" s="296"/>
      <c r="L629" s="296"/>
      <c r="M629" s="296"/>
      <c r="N629" s="296"/>
      <c r="O629" s="296"/>
      <c r="P629" s="296"/>
      <c r="Q629" s="296"/>
      <c r="R629" s="296"/>
      <c r="S629" s="296"/>
      <c r="T629" s="296"/>
      <c r="U629" s="296"/>
      <c r="V629" s="296"/>
      <c r="W629" s="296"/>
      <c r="X629" s="296"/>
      <c r="Y629" s="296"/>
      <c r="Z629" s="296"/>
      <c r="AA629" s="296"/>
    </row>
    <row r="630" spans="1:27" ht="15.75" customHeight="1" x14ac:dyDescent="0.25">
      <c r="A630" s="296"/>
      <c r="B630" s="296"/>
      <c r="C630" s="296"/>
      <c r="D630" s="296"/>
      <c r="E630" s="296"/>
      <c r="F630" s="296"/>
      <c r="G630" s="298"/>
      <c r="H630" s="298"/>
      <c r="I630" s="754"/>
      <c r="J630" s="296"/>
      <c r="K630" s="296"/>
      <c r="L630" s="296"/>
      <c r="M630" s="296"/>
      <c r="N630" s="296"/>
      <c r="O630" s="296"/>
      <c r="P630" s="296"/>
      <c r="Q630" s="296"/>
      <c r="R630" s="296"/>
      <c r="S630" s="296"/>
      <c r="T630" s="296"/>
      <c r="U630" s="296"/>
      <c r="V630" s="296"/>
      <c r="W630" s="296"/>
      <c r="X630" s="296"/>
      <c r="Y630" s="296"/>
      <c r="Z630" s="296"/>
      <c r="AA630" s="296"/>
    </row>
    <row r="631" spans="1:27" ht="15.75" customHeight="1" x14ac:dyDescent="0.25">
      <c r="A631" s="296"/>
      <c r="B631" s="296"/>
      <c r="C631" s="296"/>
      <c r="D631" s="296"/>
      <c r="E631" s="296"/>
      <c r="F631" s="296"/>
      <c r="G631" s="298"/>
      <c r="H631" s="298"/>
      <c r="I631" s="754"/>
      <c r="J631" s="296"/>
      <c r="K631" s="296"/>
      <c r="L631" s="296"/>
      <c r="M631" s="296"/>
      <c r="N631" s="296"/>
      <c r="O631" s="296"/>
      <c r="P631" s="296"/>
      <c r="Q631" s="296"/>
      <c r="R631" s="296"/>
      <c r="S631" s="296"/>
      <c r="T631" s="296"/>
      <c r="U631" s="296"/>
      <c r="V631" s="296"/>
      <c r="W631" s="296"/>
      <c r="X631" s="296"/>
      <c r="Y631" s="296"/>
      <c r="Z631" s="296"/>
      <c r="AA631" s="296"/>
    </row>
    <row r="632" spans="1:27" ht="15.75" customHeight="1" x14ac:dyDescent="0.25">
      <c r="A632" s="296"/>
      <c r="B632" s="296"/>
      <c r="C632" s="296"/>
      <c r="D632" s="296"/>
      <c r="E632" s="296"/>
      <c r="F632" s="296"/>
      <c r="G632" s="298"/>
      <c r="H632" s="298"/>
      <c r="I632" s="754"/>
      <c r="J632" s="296"/>
      <c r="K632" s="296"/>
      <c r="L632" s="296"/>
      <c r="M632" s="296"/>
      <c r="N632" s="296"/>
      <c r="O632" s="296"/>
      <c r="P632" s="296"/>
      <c r="Q632" s="296"/>
      <c r="R632" s="296"/>
      <c r="S632" s="296"/>
      <c r="T632" s="296"/>
      <c r="U632" s="296"/>
      <c r="V632" s="296"/>
      <c r="W632" s="296"/>
      <c r="X632" s="296"/>
      <c r="Y632" s="296"/>
      <c r="Z632" s="296"/>
      <c r="AA632" s="296"/>
    </row>
    <row r="633" spans="1:27" ht="15.75" customHeight="1" x14ac:dyDescent="0.25">
      <c r="A633" s="296"/>
      <c r="B633" s="296"/>
      <c r="C633" s="296"/>
      <c r="D633" s="296"/>
      <c r="E633" s="296"/>
      <c r="F633" s="296"/>
      <c r="G633" s="298"/>
      <c r="H633" s="298"/>
      <c r="I633" s="754"/>
      <c r="J633" s="296"/>
      <c r="K633" s="296"/>
      <c r="L633" s="296"/>
      <c r="M633" s="296"/>
      <c r="N633" s="296"/>
      <c r="O633" s="296"/>
      <c r="P633" s="296"/>
      <c r="Q633" s="296"/>
      <c r="R633" s="296"/>
      <c r="S633" s="296"/>
      <c r="T633" s="296"/>
      <c r="U633" s="296"/>
      <c r="V633" s="296"/>
      <c r="W633" s="296"/>
      <c r="X633" s="296"/>
      <c r="Y633" s="296"/>
      <c r="Z633" s="296"/>
      <c r="AA633" s="296"/>
    </row>
    <row r="634" spans="1:27" ht="15.75" customHeight="1" x14ac:dyDescent="0.25">
      <c r="A634" s="296"/>
      <c r="B634" s="296"/>
      <c r="C634" s="296"/>
      <c r="D634" s="296"/>
      <c r="E634" s="296"/>
      <c r="F634" s="296"/>
      <c r="G634" s="298"/>
      <c r="H634" s="298"/>
      <c r="I634" s="754"/>
      <c r="J634" s="296"/>
      <c r="K634" s="296"/>
      <c r="L634" s="296"/>
      <c r="M634" s="296"/>
      <c r="N634" s="296"/>
      <c r="O634" s="296"/>
      <c r="P634" s="296"/>
      <c r="Q634" s="296"/>
      <c r="R634" s="296"/>
      <c r="S634" s="296"/>
      <c r="T634" s="296"/>
      <c r="U634" s="296"/>
      <c r="V634" s="296"/>
      <c r="W634" s="296"/>
      <c r="X634" s="296"/>
      <c r="Y634" s="296"/>
      <c r="Z634" s="296"/>
      <c r="AA634" s="296"/>
    </row>
    <row r="635" spans="1:27" ht="15.75" customHeight="1" x14ac:dyDescent="0.25">
      <c r="A635" s="296"/>
      <c r="B635" s="296"/>
      <c r="C635" s="296"/>
      <c r="D635" s="296"/>
      <c r="E635" s="296"/>
      <c r="F635" s="296"/>
      <c r="G635" s="298"/>
      <c r="H635" s="298"/>
      <c r="I635" s="754"/>
      <c r="J635" s="296"/>
      <c r="K635" s="296"/>
      <c r="L635" s="296"/>
      <c r="M635" s="296"/>
      <c r="N635" s="296"/>
      <c r="O635" s="296"/>
      <c r="P635" s="296"/>
      <c r="Q635" s="296"/>
      <c r="R635" s="296"/>
      <c r="S635" s="296"/>
      <c r="T635" s="296"/>
      <c r="U635" s="296"/>
      <c r="V635" s="296"/>
      <c r="W635" s="296"/>
      <c r="X635" s="296"/>
      <c r="Y635" s="296"/>
      <c r="Z635" s="296"/>
      <c r="AA635" s="296"/>
    </row>
    <row r="636" spans="1:27" ht="15.75" customHeight="1" x14ac:dyDescent="0.25">
      <c r="A636" s="296"/>
      <c r="B636" s="296"/>
      <c r="C636" s="296"/>
      <c r="D636" s="296"/>
      <c r="E636" s="296"/>
      <c r="F636" s="296"/>
      <c r="G636" s="298"/>
      <c r="H636" s="298"/>
      <c r="I636" s="754"/>
      <c r="J636" s="296"/>
      <c r="K636" s="296"/>
      <c r="L636" s="296"/>
      <c r="M636" s="296"/>
      <c r="N636" s="296"/>
      <c r="O636" s="296"/>
      <c r="P636" s="296"/>
      <c r="Q636" s="296"/>
      <c r="R636" s="296"/>
      <c r="S636" s="296"/>
      <c r="T636" s="296"/>
      <c r="U636" s="296"/>
      <c r="V636" s="296"/>
      <c r="W636" s="296"/>
      <c r="X636" s="296"/>
      <c r="Y636" s="296"/>
      <c r="Z636" s="296"/>
      <c r="AA636" s="296"/>
    </row>
    <row r="637" spans="1:27" ht="15.75" customHeight="1" x14ac:dyDescent="0.25">
      <c r="A637" s="296"/>
      <c r="B637" s="296"/>
      <c r="C637" s="296"/>
      <c r="D637" s="296"/>
      <c r="E637" s="296"/>
      <c r="F637" s="296"/>
      <c r="G637" s="298"/>
      <c r="H637" s="298"/>
      <c r="I637" s="754"/>
      <c r="J637" s="296"/>
      <c r="K637" s="296"/>
      <c r="L637" s="296"/>
      <c r="M637" s="296"/>
      <c r="N637" s="296"/>
      <c r="O637" s="296"/>
      <c r="P637" s="296"/>
      <c r="Q637" s="296"/>
      <c r="R637" s="296"/>
      <c r="S637" s="296"/>
      <c r="T637" s="296"/>
      <c r="U637" s="296"/>
      <c r="V637" s="296"/>
      <c r="W637" s="296"/>
      <c r="X637" s="296"/>
      <c r="Y637" s="296"/>
      <c r="Z637" s="296"/>
      <c r="AA637" s="296"/>
    </row>
    <row r="638" spans="1:27" ht="15.75" customHeight="1" x14ac:dyDescent="0.25">
      <c r="A638" s="296"/>
      <c r="B638" s="296"/>
      <c r="C638" s="296"/>
      <c r="D638" s="296"/>
      <c r="E638" s="296"/>
      <c r="F638" s="296"/>
      <c r="G638" s="298"/>
      <c r="H638" s="298"/>
      <c r="I638" s="754"/>
      <c r="J638" s="296"/>
      <c r="K638" s="296"/>
      <c r="L638" s="296"/>
      <c r="M638" s="296"/>
      <c r="N638" s="296"/>
      <c r="O638" s="296"/>
      <c r="P638" s="296"/>
      <c r="Q638" s="296"/>
      <c r="R638" s="296"/>
      <c r="S638" s="296"/>
      <c r="T638" s="296"/>
      <c r="U638" s="296"/>
      <c r="V638" s="296"/>
      <c r="W638" s="296"/>
      <c r="X638" s="296"/>
      <c r="Y638" s="296"/>
      <c r="Z638" s="296"/>
      <c r="AA638" s="296"/>
    </row>
    <row r="639" spans="1:27" ht="15.75" customHeight="1" x14ac:dyDescent="0.25">
      <c r="A639" s="296"/>
      <c r="B639" s="296"/>
      <c r="C639" s="296"/>
      <c r="D639" s="296"/>
      <c r="E639" s="296"/>
      <c r="F639" s="296"/>
      <c r="G639" s="298"/>
      <c r="H639" s="298"/>
      <c r="I639" s="754"/>
      <c r="J639" s="296"/>
      <c r="K639" s="296"/>
      <c r="L639" s="296"/>
      <c r="M639" s="296"/>
      <c r="N639" s="296"/>
      <c r="O639" s="296"/>
      <c r="P639" s="296"/>
      <c r="Q639" s="296"/>
      <c r="R639" s="296"/>
      <c r="S639" s="296"/>
      <c r="T639" s="296"/>
      <c r="U639" s="296"/>
      <c r="V639" s="296"/>
      <c r="W639" s="296"/>
      <c r="X639" s="296"/>
      <c r="Y639" s="296"/>
      <c r="Z639" s="296"/>
      <c r="AA639" s="296"/>
    </row>
    <row r="640" spans="1:27" ht="15.75" customHeight="1" x14ac:dyDescent="0.25">
      <c r="A640" s="296"/>
      <c r="B640" s="296"/>
      <c r="C640" s="296"/>
      <c r="D640" s="296"/>
      <c r="E640" s="296"/>
      <c r="F640" s="296"/>
      <c r="G640" s="298"/>
      <c r="H640" s="298"/>
      <c r="I640" s="754"/>
      <c r="J640" s="296"/>
      <c r="K640" s="296"/>
      <c r="L640" s="296"/>
      <c r="M640" s="296"/>
      <c r="N640" s="296"/>
      <c r="O640" s="296"/>
      <c r="P640" s="296"/>
      <c r="Q640" s="296"/>
      <c r="R640" s="296"/>
      <c r="S640" s="296"/>
      <c r="T640" s="296"/>
      <c r="U640" s="296"/>
      <c r="V640" s="296"/>
      <c r="W640" s="296"/>
      <c r="X640" s="296"/>
      <c r="Y640" s="296"/>
      <c r="Z640" s="296"/>
      <c r="AA640" s="296"/>
    </row>
    <row r="641" spans="1:27" ht="15.75" customHeight="1" x14ac:dyDescent="0.25">
      <c r="A641" s="296"/>
      <c r="B641" s="296"/>
      <c r="C641" s="296"/>
      <c r="D641" s="296"/>
      <c r="E641" s="296"/>
      <c r="F641" s="296"/>
      <c r="G641" s="298"/>
      <c r="H641" s="298"/>
      <c r="I641" s="754"/>
      <c r="J641" s="296"/>
      <c r="K641" s="296"/>
      <c r="L641" s="296"/>
      <c r="M641" s="296"/>
      <c r="N641" s="296"/>
      <c r="O641" s="296"/>
      <c r="P641" s="296"/>
      <c r="Q641" s="296"/>
      <c r="R641" s="296"/>
      <c r="S641" s="296"/>
      <c r="T641" s="296"/>
      <c r="U641" s="296"/>
      <c r="V641" s="296"/>
      <c r="W641" s="296"/>
      <c r="X641" s="296"/>
      <c r="Y641" s="296"/>
      <c r="Z641" s="296"/>
      <c r="AA641" s="296"/>
    </row>
    <row r="642" spans="1:27" ht="15.75" customHeight="1" x14ac:dyDescent="0.25">
      <c r="A642" s="296"/>
      <c r="B642" s="296"/>
      <c r="C642" s="296"/>
      <c r="D642" s="296"/>
      <c r="E642" s="296"/>
      <c r="F642" s="296"/>
      <c r="G642" s="298"/>
      <c r="H642" s="298"/>
      <c r="I642" s="754"/>
      <c r="J642" s="296"/>
      <c r="K642" s="296"/>
      <c r="L642" s="296"/>
      <c r="M642" s="296"/>
      <c r="N642" s="296"/>
      <c r="O642" s="296"/>
      <c r="P642" s="296"/>
      <c r="Q642" s="296"/>
      <c r="R642" s="296"/>
      <c r="S642" s="296"/>
      <c r="T642" s="296"/>
      <c r="U642" s="296"/>
      <c r="V642" s="296"/>
      <c r="W642" s="296"/>
      <c r="X642" s="296"/>
      <c r="Y642" s="296"/>
      <c r="Z642" s="296"/>
      <c r="AA642" s="296"/>
    </row>
    <row r="643" spans="1:27" ht="15.75" customHeight="1" x14ac:dyDescent="0.25">
      <c r="A643" s="296"/>
      <c r="B643" s="296"/>
      <c r="C643" s="296"/>
      <c r="D643" s="296"/>
      <c r="E643" s="296"/>
      <c r="F643" s="296"/>
      <c r="G643" s="298"/>
      <c r="H643" s="298"/>
      <c r="I643" s="754"/>
      <c r="J643" s="296"/>
      <c r="K643" s="296"/>
      <c r="L643" s="296"/>
      <c r="M643" s="296"/>
      <c r="N643" s="296"/>
      <c r="O643" s="296"/>
      <c r="P643" s="296"/>
      <c r="Q643" s="296"/>
      <c r="R643" s="296"/>
      <c r="S643" s="296"/>
      <c r="T643" s="296"/>
      <c r="U643" s="296"/>
      <c r="V643" s="296"/>
      <c r="W643" s="296"/>
      <c r="X643" s="296"/>
      <c r="Y643" s="296"/>
      <c r="Z643" s="296"/>
      <c r="AA643" s="296"/>
    </row>
    <row r="644" spans="1:27" ht="15.75" customHeight="1" x14ac:dyDescent="0.25">
      <c r="A644" s="296"/>
      <c r="B644" s="296"/>
      <c r="C644" s="296"/>
      <c r="D644" s="296"/>
      <c r="E644" s="296"/>
      <c r="F644" s="296"/>
      <c r="G644" s="298"/>
      <c r="H644" s="298"/>
      <c r="I644" s="754"/>
      <c r="J644" s="296"/>
      <c r="K644" s="296"/>
      <c r="L644" s="296"/>
      <c r="M644" s="296"/>
      <c r="N644" s="296"/>
      <c r="O644" s="296"/>
      <c r="P644" s="296"/>
      <c r="Q644" s="296"/>
      <c r="R644" s="296"/>
      <c r="S644" s="296"/>
      <c r="T644" s="296"/>
      <c r="U644" s="296"/>
      <c r="V644" s="296"/>
      <c r="W644" s="296"/>
      <c r="X644" s="296"/>
      <c r="Y644" s="296"/>
      <c r="Z644" s="296"/>
      <c r="AA644" s="296"/>
    </row>
    <row r="645" spans="1:27" ht="15.75" customHeight="1" x14ac:dyDescent="0.25">
      <c r="A645" s="296"/>
      <c r="B645" s="296"/>
      <c r="C645" s="296"/>
      <c r="D645" s="296"/>
      <c r="E645" s="296"/>
      <c r="F645" s="296"/>
      <c r="G645" s="298"/>
      <c r="H645" s="298"/>
      <c r="I645" s="754"/>
      <c r="J645" s="296"/>
      <c r="K645" s="296"/>
      <c r="L645" s="296"/>
      <c r="M645" s="296"/>
      <c r="N645" s="296"/>
      <c r="O645" s="296"/>
      <c r="P645" s="296"/>
      <c r="Q645" s="296"/>
      <c r="R645" s="296"/>
      <c r="S645" s="296"/>
      <c r="T645" s="296"/>
      <c r="U645" s="296"/>
      <c r="V645" s="296"/>
      <c r="W645" s="296"/>
      <c r="X645" s="296"/>
      <c r="Y645" s="296"/>
      <c r="Z645" s="296"/>
      <c r="AA645" s="296"/>
    </row>
    <row r="646" spans="1:27" ht="15.75" customHeight="1" x14ac:dyDescent="0.25">
      <c r="A646" s="296"/>
      <c r="B646" s="296"/>
      <c r="C646" s="296"/>
      <c r="D646" s="296"/>
      <c r="E646" s="296"/>
      <c r="F646" s="296"/>
      <c r="G646" s="298"/>
      <c r="H646" s="298"/>
      <c r="I646" s="754"/>
      <c r="J646" s="296"/>
      <c r="K646" s="296"/>
      <c r="L646" s="296"/>
      <c r="M646" s="296"/>
      <c r="N646" s="296"/>
      <c r="O646" s="296"/>
      <c r="P646" s="296"/>
      <c r="Q646" s="296"/>
      <c r="R646" s="296"/>
      <c r="S646" s="296"/>
      <c r="T646" s="296"/>
      <c r="U646" s="296"/>
      <c r="V646" s="296"/>
      <c r="W646" s="296"/>
      <c r="X646" s="296"/>
      <c r="Y646" s="296"/>
      <c r="Z646" s="296"/>
      <c r="AA646" s="296"/>
    </row>
    <row r="647" spans="1:27" ht="15.75" customHeight="1" x14ac:dyDescent="0.25">
      <c r="A647" s="296"/>
      <c r="B647" s="296"/>
      <c r="C647" s="296"/>
      <c r="D647" s="296"/>
      <c r="E647" s="296"/>
      <c r="F647" s="296"/>
      <c r="G647" s="298"/>
      <c r="H647" s="298"/>
      <c r="I647" s="754"/>
      <c r="J647" s="296"/>
      <c r="K647" s="296"/>
      <c r="L647" s="296"/>
      <c r="M647" s="296"/>
      <c r="N647" s="296"/>
      <c r="O647" s="296"/>
      <c r="P647" s="296"/>
      <c r="Q647" s="296"/>
      <c r="R647" s="296"/>
      <c r="S647" s="296"/>
      <c r="T647" s="296"/>
      <c r="U647" s="296"/>
      <c r="V647" s="296"/>
      <c r="W647" s="296"/>
      <c r="X647" s="296"/>
      <c r="Y647" s="296"/>
      <c r="Z647" s="296"/>
      <c r="AA647" s="296"/>
    </row>
    <row r="648" spans="1:27" ht="15.75" customHeight="1" x14ac:dyDescent="0.25">
      <c r="A648" s="296"/>
      <c r="B648" s="296"/>
      <c r="C648" s="296"/>
      <c r="D648" s="296"/>
      <c r="E648" s="296"/>
      <c r="F648" s="296"/>
      <c r="G648" s="298"/>
      <c r="H648" s="298"/>
      <c r="I648" s="754"/>
      <c r="J648" s="296"/>
      <c r="K648" s="296"/>
      <c r="L648" s="296"/>
      <c r="M648" s="296"/>
      <c r="N648" s="296"/>
      <c r="O648" s="296"/>
      <c r="P648" s="296"/>
      <c r="Q648" s="296"/>
      <c r="R648" s="296"/>
      <c r="S648" s="296"/>
      <c r="T648" s="296"/>
      <c r="U648" s="296"/>
      <c r="V648" s="296"/>
      <c r="W648" s="296"/>
      <c r="X648" s="296"/>
      <c r="Y648" s="296"/>
      <c r="Z648" s="296"/>
      <c r="AA648" s="296"/>
    </row>
    <row r="649" spans="1:27" ht="15.75" customHeight="1" x14ac:dyDescent="0.25">
      <c r="A649" s="296"/>
      <c r="B649" s="296"/>
      <c r="C649" s="296"/>
      <c r="D649" s="296"/>
      <c r="E649" s="296"/>
      <c r="F649" s="296"/>
      <c r="G649" s="298"/>
      <c r="H649" s="298"/>
      <c r="I649" s="754"/>
      <c r="J649" s="296"/>
      <c r="K649" s="296"/>
      <c r="L649" s="296"/>
      <c r="M649" s="296"/>
      <c r="N649" s="296"/>
      <c r="O649" s="296"/>
      <c r="P649" s="296"/>
      <c r="Q649" s="296"/>
      <c r="R649" s="296"/>
      <c r="S649" s="296"/>
      <c r="T649" s="296"/>
      <c r="U649" s="296"/>
      <c r="V649" s="296"/>
      <c r="W649" s="296"/>
      <c r="X649" s="296"/>
      <c r="Y649" s="296"/>
      <c r="Z649" s="296"/>
      <c r="AA649" s="296"/>
    </row>
    <row r="650" spans="1:27" ht="15.75" customHeight="1" x14ac:dyDescent="0.25">
      <c r="A650" s="296"/>
      <c r="B650" s="296"/>
      <c r="C650" s="296"/>
      <c r="D650" s="296"/>
      <c r="E650" s="296"/>
      <c r="F650" s="296"/>
      <c r="G650" s="298"/>
      <c r="H650" s="298"/>
      <c r="I650" s="754"/>
      <c r="J650" s="296"/>
      <c r="K650" s="296"/>
      <c r="L650" s="296"/>
      <c r="M650" s="296"/>
      <c r="N650" s="296"/>
      <c r="O650" s="296"/>
      <c r="P650" s="296"/>
      <c r="Q650" s="296"/>
      <c r="R650" s="296"/>
      <c r="S650" s="296"/>
      <c r="T650" s="296"/>
      <c r="U650" s="296"/>
      <c r="V650" s="296"/>
      <c r="W650" s="296"/>
      <c r="X650" s="296"/>
      <c r="Y650" s="296"/>
      <c r="Z650" s="296"/>
      <c r="AA650" s="296"/>
    </row>
    <row r="651" spans="1:27" ht="15.75" customHeight="1" x14ac:dyDescent="0.25">
      <c r="A651" s="296"/>
      <c r="B651" s="296"/>
      <c r="C651" s="296"/>
      <c r="D651" s="296"/>
      <c r="E651" s="296"/>
      <c r="F651" s="296"/>
      <c r="G651" s="298"/>
      <c r="H651" s="298"/>
      <c r="I651" s="754"/>
      <c r="J651" s="296"/>
      <c r="K651" s="296"/>
      <c r="L651" s="296"/>
      <c r="M651" s="296"/>
      <c r="N651" s="296"/>
      <c r="O651" s="296"/>
      <c r="P651" s="296"/>
      <c r="Q651" s="296"/>
      <c r="R651" s="296"/>
      <c r="S651" s="296"/>
      <c r="T651" s="296"/>
      <c r="U651" s="296"/>
      <c r="V651" s="296"/>
      <c r="W651" s="296"/>
      <c r="X651" s="296"/>
      <c r="Y651" s="296"/>
      <c r="Z651" s="296"/>
      <c r="AA651" s="296"/>
    </row>
    <row r="652" spans="1:27" ht="15.75" customHeight="1" x14ac:dyDescent="0.25">
      <c r="A652" s="296"/>
      <c r="B652" s="296"/>
      <c r="C652" s="296"/>
      <c r="D652" s="296"/>
      <c r="E652" s="296"/>
      <c r="F652" s="296"/>
      <c r="G652" s="298"/>
      <c r="H652" s="298"/>
      <c r="I652" s="754"/>
      <c r="J652" s="296"/>
      <c r="K652" s="296"/>
      <c r="L652" s="296"/>
      <c r="M652" s="296"/>
      <c r="N652" s="296"/>
      <c r="O652" s="296"/>
      <c r="P652" s="296"/>
      <c r="Q652" s="296"/>
      <c r="R652" s="296"/>
      <c r="S652" s="296"/>
      <c r="T652" s="296"/>
      <c r="U652" s="296"/>
      <c r="V652" s="296"/>
      <c r="W652" s="296"/>
      <c r="X652" s="296"/>
      <c r="Y652" s="296"/>
      <c r="Z652" s="296"/>
      <c r="AA652" s="296"/>
    </row>
    <row r="653" spans="1:27" ht="15.75" customHeight="1" x14ac:dyDescent="0.25">
      <c r="A653" s="296"/>
      <c r="B653" s="296"/>
      <c r="C653" s="296"/>
      <c r="D653" s="296"/>
      <c r="E653" s="296"/>
      <c r="F653" s="296"/>
      <c r="G653" s="298"/>
      <c r="H653" s="298"/>
      <c r="I653" s="754"/>
      <c r="J653" s="296"/>
      <c r="K653" s="296"/>
      <c r="L653" s="296"/>
      <c r="M653" s="296"/>
      <c r="N653" s="296"/>
      <c r="O653" s="296"/>
      <c r="P653" s="296"/>
      <c r="Q653" s="296"/>
      <c r="R653" s="296"/>
      <c r="S653" s="296"/>
      <c r="T653" s="296"/>
      <c r="U653" s="296"/>
      <c r="V653" s="296"/>
      <c r="W653" s="296"/>
      <c r="X653" s="296"/>
      <c r="Y653" s="296"/>
      <c r="Z653" s="296"/>
      <c r="AA653" s="296"/>
    </row>
    <row r="654" spans="1:27" ht="15.75" customHeight="1" x14ac:dyDescent="0.25">
      <c r="A654" s="296"/>
      <c r="B654" s="296"/>
      <c r="C654" s="296"/>
      <c r="D654" s="296"/>
      <c r="E654" s="296"/>
      <c r="F654" s="296"/>
      <c r="G654" s="298"/>
      <c r="H654" s="298"/>
      <c r="I654" s="754"/>
      <c r="J654" s="296"/>
      <c r="K654" s="296"/>
      <c r="L654" s="296"/>
      <c r="M654" s="296"/>
      <c r="N654" s="296"/>
      <c r="O654" s="296"/>
      <c r="P654" s="296"/>
      <c r="Q654" s="296"/>
      <c r="R654" s="296"/>
      <c r="S654" s="296"/>
      <c r="T654" s="296"/>
      <c r="U654" s="296"/>
      <c r="V654" s="296"/>
      <c r="W654" s="296"/>
      <c r="X654" s="296"/>
      <c r="Y654" s="296"/>
      <c r="Z654" s="296"/>
      <c r="AA654" s="296"/>
    </row>
    <row r="655" spans="1:27" ht="15.75" customHeight="1" x14ac:dyDescent="0.25">
      <c r="A655" s="296"/>
      <c r="B655" s="296"/>
      <c r="C655" s="296"/>
      <c r="D655" s="296"/>
      <c r="E655" s="296"/>
      <c r="F655" s="296"/>
      <c r="G655" s="298"/>
      <c r="H655" s="298"/>
      <c r="I655" s="754"/>
      <c r="J655" s="296"/>
      <c r="K655" s="296"/>
      <c r="L655" s="296"/>
      <c r="M655" s="296"/>
      <c r="N655" s="296"/>
      <c r="O655" s="296"/>
      <c r="P655" s="296"/>
      <c r="Q655" s="296"/>
      <c r="R655" s="296"/>
      <c r="S655" s="296"/>
      <c r="T655" s="296"/>
      <c r="U655" s="296"/>
      <c r="V655" s="296"/>
      <c r="W655" s="296"/>
      <c r="X655" s="296"/>
      <c r="Y655" s="296"/>
      <c r="Z655" s="296"/>
      <c r="AA655" s="296"/>
    </row>
    <row r="656" spans="1:27" ht="15.75" customHeight="1" x14ac:dyDescent="0.25">
      <c r="A656" s="296"/>
      <c r="B656" s="296"/>
      <c r="C656" s="296"/>
      <c r="D656" s="296"/>
      <c r="E656" s="296"/>
      <c r="F656" s="296"/>
      <c r="G656" s="298"/>
      <c r="H656" s="298"/>
      <c r="I656" s="754"/>
      <c r="J656" s="296"/>
      <c r="K656" s="296"/>
      <c r="L656" s="296"/>
      <c r="M656" s="296"/>
      <c r="N656" s="296"/>
      <c r="O656" s="296"/>
      <c r="P656" s="296"/>
      <c r="Q656" s="296"/>
      <c r="R656" s="296"/>
      <c r="S656" s="296"/>
      <c r="T656" s="296"/>
      <c r="U656" s="296"/>
      <c r="V656" s="296"/>
      <c r="W656" s="296"/>
      <c r="X656" s="296"/>
      <c r="Y656" s="296"/>
      <c r="Z656" s="296"/>
      <c r="AA656" s="296"/>
    </row>
    <row r="657" spans="1:27" ht="15.75" customHeight="1" x14ac:dyDescent="0.25">
      <c r="A657" s="296"/>
      <c r="B657" s="296"/>
      <c r="C657" s="296"/>
      <c r="D657" s="296"/>
      <c r="E657" s="296"/>
      <c r="F657" s="296"/>
      <c r="G657" s="298"/>
      <c r="H657" s="298"/>
      <c r="I657" s="754"/>
      <c r="J657" s="296"/>
      <c r="K657" s="296"/>
      <c r="L657" s="296"/>
      <c r="M657" s="296"/>
      <c r="N657" s="296"/>
      <c r="O657" s="296"/>
      <c r="P657" s="296"/>
      <c r="Q657" s="296"/>
      <c r="R657" s="296"/>
      <c r="S657" s="296"/>
      <c r="T657" s="296"/>
      <c r="U657" s="296"/>
      <c r="V657" s="296"/>
      <c r="W657" s="296"/>
      <c r="X657" s="296"/>
      <c r="Y657" s="296"/>
      <c r="Z657" s="296"/>
      <c r="AA657" s="296"/>
    </row>
    <row r="658" spans="1:27" ht="15.75" customHeight="1" x14ac:dyDescent="0.25">
      <c r="A658" s="296"/>
      <c r="B658" s="296"/>
      <c r="C658" s="296"/>
      <c r="D658" s="296"/>
      <c r="E658" s="296"/>
      <c r="F658" s="296"/>
      <c r="G658" s="298"/>
      <c r="H658" s="298"/>
      <c r="I658" s="754"/>
      <c r="J658" s="296"/>
      <c r="K658" s="296"/>
      <c r="L658" s="296"/>
      <c r="M658" s="296"/>
      <c r="N658" s="296"/>
      <c r="O658" s="296"/>
      <c r="P658" s="296"/>
      <c r="Q658" s="296"/>
      <c r="R658" s="296"/>
      <c r="S658" s="296"/>
      <c r="T658" s="296"/>
      <c r="U658" s="296"/>
      <c r="V658" s="296"/>
      <c r="W658" s="296"/>
      <c r="X658" s="296"/>
      <c r="Y658" s="296"/>
      <c r="Z658" s="296"/>
      <c r="AA658" s="296"/>
    </row>
    <row r="659" spans="1:27" ht="15.75" customHeight="1" x14ac:dyDescent="0.25">
      <c r="A659" s="296"/>
      <c r="B659" s="296"/>
      <c r="C659" s="296"/>
      <c r="D659" s="296"/>
      <c r="E659" s="296"/>
      <c r="F659" s="296"/>
      <c r="G659" s="298"/>
      <c r="H659" s="298"/>
      <c r="I659" s="754"/>
      <c r="J659" s="296"/>
      <c r="K659" s="296"/>
      <c r="L659" s="296"/>
      <c r="M659" s="296"/>
      <c r="N659" s="296"/>
      <c r="O659" s="296"/>
      <c r="P659" s="296"/>
      <c r="Q659" s="296"/>
      <c r="R659" s="296"/>
      <c r="S659" s="296"/>
      <c r="T659" s="296"/>
      <c r="U659" s="296"/>
      <c r="V659" s="296"/>
      <c r="W659" s="296"/>
      <c r="X659" s="296"/>
      <c r="Y659" s="296"/>
      <c r="Z659" s="296"/>
      <c r="AA659" s="296"/>
    </row>
    <row r="660" spans="1:27" ht="15.75" customHeight="1" x14ac:dyDescent="0.25">
      <c r="A660" s="296"/>
      <c r="B660" s="296"/>
      <c r="C660" s="296"/>
      <c r="D660" s="296"/>
      <c r="E660" s="296"/>
      <c r="F660" s="296"/>
      <c r="G660" s="298"/>
      <c r="H660" s="298"/>
      <c r="I660" s="754"/>
      <c r="J660" s="296"/>
      <c r="K660" s="296"/>
      <c r="L660" s="296"/>
      <c r="M660" s="296"/>
      <c r="N660" s="296"/>
      <c r="O660" s="296"/>
      <c r="P660" s="296"/>
      <c r="Q660" s="296"/>
      <c r="R660" s="296"/>
      <c r="S660" s="296"/>
      <c r="T660" s="296"/>
      <c r="U660" s="296"/>
      <c r="V660" s="296"/>
      <c r="W660" s="296"/>
      <c r="X660" s="296"/>
      <c r="Y660" s="296"/>
      <c r="Z660" s="296"/>
      <c r="AA660" s="296"/>
    </row>
    <row r="661" spans="1:27" ht="15.75" customHeight="1" x14ac:dyDescent="0.25">
      <c r="A661" s="296"/>
      <c r="B661" s="296"/>
      <c r="C661" s="296"/>
      <c r="D661" s="296"/>
      <c r="E661" s="296"/>
      <c r="F661" s="296"/>
      <c r="G661" s="298"/>
      <c r="H661" s="298"/>
      <c r="I661" s="754"/>
      <c r="J661" s="296"/>
      <c r="K661" s="296"/>
      <c r="L661" s="296"/>
      <c r="M661" s="296"/>
      <c r="N661" s="296"/>
      <c r="O661" s="296"/>
      <c r="P661" s="296"/>
      <c r="Q661" s="296"/>
      <c r="R661" s="296"/>
      <c r="S661" s="296"/>
      <c r="T661" s="296"/>
      <c r="U661" s="296"/>
      <c r="V661" s="296"/>
      <c r="W661" s="296"/>
      <c r="X661" s="296"/>
      <c r="Y661" s="296"/>
      <c r="Z661" s="296"/>
      <c r="AA661" s="296"/>
    </row>
    <row r="662" spans="1:27" ht="15.75" customHeight="1" x14ac:dyDescent="0.25">
      <c r="A662" s="296"/>
      <c r="B662" s="296"/>
      <c r="C662" s="296"/>
      <c r="D662" s="296"/>
      <c r="E662" s="296"/>
      <c r="F662" s="296"/>
      <c r="G662" s="298"/>
      <c r="H662" s="298"/>
      <c r="I662" s="754"/>
      <c r="J662" s="296"/>
      <c r="K662" s="296"/>
      <c r="L662" s="296"/>
      <c r="M662" s="296"/>
      <c r="N662" s="296"/>
      <c r="O662" s="296"/>
      <c r="P662" s="296"/>
      <c r="Q662" s="296"/>
      <c r="R662" s="296"/>
      <c r="S662" s="296"/>
      <c r="T662" s="296"/>
      <c r="U662" s="296"/>
      <c r="V662" s="296"/>
      <c r="W662" s="296"/>
      <c r="X662" s="296"/>
      <c r="Y662" s="296"/>
      <c r="Z662" s="296"/>
      <c r="AA662" s="296"/>
    </row>
    <row r="663" spans="1:27" ht="15.75" customHeight="1" x14ac:dyDescent="0.25">
      <c r="A663" s="296"/>
      <c r="B663" s="296"/>
      <c r="C663" s="296"/>
      <c r="D663" s="296"/>
      <c r="E663" s="296"/>
      <c r="F663" s="296"/>
      <c r="G663" s="298"/>
      <c r="H663" s="298"/>
      <c r="I663" s="754"/>
      <c r="J663" s="296"/>
      <c r="K663" s="296"/>
      <c r="L663" s="296"/>
      <c r="M663" s="296"/>
      <c r="N663" s="296"/>
      <c r="O663" s="296"/>
      <c r="P663" s="296"/>
      <c r="Q663" s="296"/>
      <c r="R663" s="296"/>
      <c r="S663" s="296"/>
      <c r="T663" s="296"/>
      <c r="U663" s="296"/>
      <c r="V663" s="296"/>
      <c r="W663" s="296"/>
      <c r="X663" s="296"/>
      <c r="Y663" s="296"/>
      <c r="Z663" s="296"/>
      <c r="AA663" s="296"/>
    </row>
    <row r="664" spans="1:27" ht="15.75" customHeight="1" x14ac:dyDescent="0.25">
      <c r="A664" s="296"/>
      <c r="B664" s="296"/>
      <c r="C664" s="296"/>
      <c r="D664" s="296"/>
      <c r="E664" s="296"/>
      <c r="F664" s="296"/>
      <c r="G664" s="298"/>
      <c r="H664" s="298"/>
      <c r="I664" s="754"/>
      <c r="J664" s="296"/>
      <c r="K664" s="296"/>
      <c r="L664" s="296"/>
      <c r="M664" s="296"/>
      <c r="N664" s="296"/>
      <c r="O664" s="296"/>
      <c r="P664" s="296"/>
      <c r="Q664" s="296"/>
      <c r="R664" s="296"/>
      <c r="S664" s="296"/>
      <c r="T664" s="296"/>
      <c r="U664" s="296"/>
      <c r="V664" s="296"/>
      <c r="W664" s="296"/>
      <c r="X664" s="296"/>
      <c r="Y664" s="296"/>
      <c r="Z664" s="296"/>
      <c r="AA664" s="296"/>
    </row>
    <row r="665" spans="1:27" ht="15.75" customHeight="1" x14ac:dyDescent="0.25">
      <c r="A665" s="296"/>
      <c r="B665" s="296"/>
      <c r="C665" s="296"/>
      <c r="D665" s="296"/>
      <c r="E665" s="296"/>
      <c r="F665" s="296"/>
      <c r="G665" s="298"/>
      <c r="H665" s="298"/>
      <c r="I665" s="754"/>
      <c r="J665" s="296"/>
      <c r="K665" s="296"/>
      <c r="L665" s="296"/>
      <c r="M665" s="296"/>
      <c r="N665" s="296"/>
      <c r="O665" s="296"/>
      <c r="P665" s="296"/>
      <c r="Q665" s="296"/>
      <c r="R665" s="296"/>
      <c r="S665" s="296"/>
      <c r="T665" s="296"/>
      <c r="U665" s="296"/>
      <c r="V665" s="296"/>
      <c r="W665" s="296"/>
      <c r="X665" s="296"/>
      <c r="Y665" s="296"/>
      <c r="Z665" s="296"/>
      <c r="AA665" s="296"/>
    </row>
    <row r="666" spans="1:27" ht="15.75" customHeight="1" x14ac:dyDescent="0.25">
      <c r="A666" s="296"/>
      <c r="B666" s="296"/>
      <c r="C666" s="296"/>
      <c r="D666" s="296"/>
      <c r="E666" s="296"/>
      <c r="F666" s="296"/>
      <c r="G666" s="298"/>
      <c r="H666" s="298"/>
      <c r="I666" s="754"/>
      <c r="J666" s="296"/>
      <c r="K666" s="296"/>
      <c r="L666" s="296"/>
      <c r="M666" s="296"/>
      <c r="N666" s="296"/>
      <c r="O666" s="296"/>
      <c r="P666" s="296"/>
      <c r="Q666" s="296"/>
      <c r="R666" s="296"/>
      <c r="S666" s="296"/>
      <c r="T666" s="296"/>
      <c r="U666" s="296"/>
      <c r="V666" s="296"/>
      <c r="W666" s="296"/>
      <c r="X666" s="296"/>
      <c r="Y666" s="296"/>
      <c r="Z666" s="296"/>
      <c r="AA666" s="296"/>
    </row>
    <row r="667" spans="1:27" ht="15.75" customHeight="1" x14ac:dyDescent="0.25">
      <c r="A667" s="296"/>
      <c r="B667" s="296"/>
      <c r="C667" s="296"/>
      <c r="D667" s="296"/>
      <c r="E667" s="296"/>
      <c r="F667" s="296"/>
      <c r="G667" s="298"/>
      <c r="H667" s="298"/>
      <c r="I667" s="754"/>
      <c r="J667" s="296"/>
      <c r="K667" s="296"/>
      <c r="L667" s="296"/>
      <c r="M667" s="296"/>
      <c r="N667" s="296"/>
      <c r="O667" s="296"/>
      <c r="P667" s="296"/>
      <c r="Q667" s="296"/>
      <c r="R667" s="296"/>
      <c r="S667" s="296"/>
      <c r="T667" s="296"/>
      <c r="U667" s="296"/>
      <c r="V667" s="296"/>
      <c r="W667" s="296"/>
      <c r="X667" s="296"/>
      <c r="Y667" s="296"/>
      <c r="Z667" s="296"/>
      <c r="AA667" s="296"/>
    </row>
    <row r="668" spans="1:27" ht="15.75" customHeight="1" x14ac:dyDescent="0.25">
      <c r="A668" s="296"/>
      <c r="B668" s="296"/>
      <c r="C668" s="296"/>
      <c r="D668" s="296"/>
      <c r="E668" s="296"/>
      <c r="F668" s="296"/>
      <c r="G668" s="298"/>
      <c r="H668" s="298"/>
      <c r="I668" s="754"/>
      <c r="J668" s="296"/>
      <c r="K668" s="296"/>
      <c r="L668" s="296"/>
      <c r="M668" s="296"/>
      <c r="N668" s="296"/>
      <c r="O668" s="296"/>
      <c r="P668" s="296"/>
      <c r="Q668" s="296"/>
      <c r="R668" s="296"/>
      <c r="S668" s="296"/>
      <c r="T668" s="296"/>
      <c r="U668" s="296"/>
      <c r="V668" s="296"/>
      <c r="W668" s="296"/>
      <c r="X668" s="296"/>
      <c r="Y668" s="296"/>
      <c r="Z668" s="296"/>
      <c r="AA668" s="296"/>
    </row>
    <row r="669" spans="1:27" ht="15.75" customHeight="1" x14ac:dyDescent="0.25">
      <c r="A669" s="296"/>
      <c r="B669" s="296"/>
      <c r="C669" s="296"/>
      <c r="D669" s="296"/>
      <c r="E669" s="296"/>
      <c r="F669" s="296"/>
      <c r="G669" s="298"/>
      <c r="H669" s="298"/>
      <c r="I669" s="754"/>
      <c r="J669" s="296"/>
      <c r="K669" s="296"/>
      <c r="L669" s="296"/>
      <c r="M669" s="296"/>
      <c r="N669" s="296"/>
      <c r="O669" s="296"/>
      <c r="P669" s="296"/>
      <c r="Q669" s="296"/>
      <c r="R669" s="296"/>
      <c r="S669" s="296"/>
      <c r="T669" s="296"/>
      <c r="U669" s="296"/>
      <c r="V669" s="296"/>
      <c r="W669" s="296"/>
      <c r="X669" s="296"/>
      <c r="Y669" s="296"/>
      <c r="Z669" s="296"/>
      <c r="AA669" s="296"/>
    </row>
    <row r="670" spans="1:27" ht="15.75" customHeight="1" x14ac:dyDescent="0.25">
      <c r="A670" s="296"/>
      <c r="B670" s="296"/>
      <c r="C670" s="296"/>
      <c r="D670" s="296"/>
      <c r="E670" s="296"/>
      <c r="F670" s="296"/>
      <c r="G670" s="298"/>
      <c r="H670" s="298"/>
      <c r="I670" s="754"/>
      <c r="J670" s="296"/>
      <c r="K670" s="296"/>
      <c r="L670" s="296"/>
      <c r="M670" s="296"/>
      <c r="N670" s="296"/>
      <c r="O670" s="296"/>
      <c r="P670" s="296"/>
      <c r="Q670" s="296"/>
      <c r="R670" s="296"/>
      <c r="S670" s="296"/>
      <c r="T670" s="296"/>
      <c r="U670" s="296"/>
      <c r="V670" s="296"/>
      <c r="W670" s="296"/>
      <c r="X670" s="296"/>
      <c r="Y670" s="296"/>
      <c r="Z670" s="296"/>
      <c r="AA670" s="296"/>
    </row>
    <row r="671" spans="1:27" ht="15.75" customHeight="1" x14ac:dyDescent="0.25">
      <c r="A671" s="296"/>
      <c r="B671" s="296"/>
      <c r="C671" s="296"/>
      <c r="D671" s="296"/>
      <c r="E671" s="296"/>
      <c r="F671" s="296"/>
      <c r="G671" s="298"/>
      <c r="H671" s="298"/>
      <c r="I671" s="754"/>
      <c r="J671" s="296"/>
      <c r="K671" s="296"/>
      <c r="L671" s="296"/>
      <c r="M671" s="296"/>
      <c r="N671" s="296"/>
      <c r="O671" s="296"/>
      <c r="P671" s="296"/>
      <c r="Q671" s="296"/>
      <c r="R671" s="296"/>
      <c r="S671" s="296"/>
      <c r="T671" s="296"/>
      <c r="U671" s="296"/>
      <c r="V671" s="296"/>
      <c r="W671" s="296"/>
      <c r="X671" s="296"/>
      <c r="Y671" s="296"/>
      <c r="Z671" s="296"/>
      <c r="AA671" s="296"/>
    </row>
    <row r="672" spans="1:27" ht="15.75" customHeight="1" x14ac:dyDescent="0.25">
      <c r="A672" s="296"/>
      <c r="B672" s="296"/>
      <c r="C672" s="296"/>
      <c r="D672" s="296"/>
      <c r="E672" s="296"/>
      <c r="F672" s="296"/>
      <c r="G672" s="298"/>
      <c r="H672" s="298"/>
      <c r="I672" s="754"/>
      <c r="J672" s="296"/>
      <c r="K672" s="296"/>
      <c r="L672" s="296"/>
      <c r="M672" s="296"/>
      <c r="N672" s="296"/>
      <c r="O672" s="296"/>
      <c r="P672" s="296"/>
      <c r="Q672" s="296"/>
      <c r="R672" s="296"/>
      <c r="S672" s="296"/>
      <c r="T672" s="296"/>
      <c r="U672" s="296"/>
      <c r="V672" s="296"/>
      <c r="W672" s="296"/>
      <c r="X672" s="296"/>
      <c r="Y672" s="296"/>
      <c r="Z672" s="296"/>
      <c r="AA672" s="296"/>
    </row>
    <row r="673" spans="1:27" ht="15.75" customHeight="1" x14ac:dyDescent="0.25">
      <c r="A673" s="296"/>
      <c r="B673" s="296"/>
      <c r="C673" s="296"/>
      <c r="D673" s="296"/>
      <c r="E673" s="296"/>
      <c r="F673" s="296"/>
      <c r="G673" s="298"/>
      <c r="H673" s="298"/>
      <c r="I673" s="754"/>
      <c r="J673" s="296"/>
      <c r="K673" s="296"/>
      <c r="L673" s="296"/>
      <c r="M673" s="296"/>
      <c r="N673" s="296"/>
      <c r="O673" s="296"/>
      <c r="P673" s="296"/>
      <c r="Q673" s="296"/>
      <c r="R673" s="296"/>
      <c r="S673" s="296"/>
      <c r="T673" s="296"/>
      <c r="U673" s="296"/>
      <c r="V673" s="296"/>
      <c r="W673" s="296"/>
      <c r="X673" s="296"/>
      <c r="Y673" s="296"/>
      <c r="Z673" s="296"/>
      <c r="AA673" s="296"/>
    </row>
    <row r="674" spans="1:27" ht="15.75" customHeight="1" x14ac:dyDescent="0.25">
      <c r="A674" s="296"/>
      <c r="B674" s="296"/>
      <c r="C674" s="296"/>
      <c r="D674" s="296"/>
      <c r="E674" s="296"/>
      <c r="F674" s="296"/>
      <c r="G674" s="298"/>
      <c r="H674" s="298"/>
      <c r="I674" s="754"/>
      <c r="J674" s="296"/>
      <c r="K674" s="296"/>
      <c r="L674" s="296"/>
      <c r="M674" s="296"/>
      <c r="N674" s="296"/>
      <c r="O674" s="296"/>
      <c r="P674" s="296"/>
      <c r="Q674" s="296"/>
      <c r="R674" s="296"/>
      <c r="S674" s="296"/>
      <c r="T674" s="296"/>
      <c r="U674" s="296"/>
      <c r="V674" s="296"/>
      <c r="W674" s="296"/>
      <c r="X674" s="296"/>
      <c r="Y674" s="296"/>
      <c r="Z674" s="296"/>
      <c r="AA674" s="296"/>
    </row>
    <row r="675" spans="1:27" ht="15.75" customHeight="1" x14ac:dyDescent="0.25">
      <c r="A675" s="296"/>
      <c r="B675" s="296"/>
      <c r="C675" s="296"/>
      <c r="D675" s="296"/>
      <c r="E675" s="296"/>
      <c r="F675" s="296"/>
      <c r="G675" s="298"/>
      <c r="H675" s="298"/>
      <c r="I675" s="754"/>
      <c r="J675" s="296"/>
      <c r="K675" s="296"/>
      <c r="L675" s="296"/>
      <c r="M675" s="296"/>
      <c r="N675" s="296"/>
      <c r="O675" s="296"/>
      <c r="P675" s="296"/>
      <c r="Q675" s="296"/>
      <c r="R675" s="296"/>
      <c r="S675" s="296"/>
      <c r="T675" s="296"/>
      <c r="U675" s="296"/>
      <c r="V675" s="296"/>
      <c r="W675" s="296"/>
      <c r="X675" s="296"/>
      <c r="Y675" s="296"/>
      <c r="Z675" s="296"/>
      <c r="AA675" s="296"/>
    </row>
    <row r="676" spans="1:27" ht="15.75" customHeight="1" x14ac:dyDescent="0.25">
      <c r="A676" s="296"/>
      <c r="B676" s="296"/>
      <c r="C676" s="296"/>
      <c r="D676" s="296"/>
      <c r="E676" s="296"/>
      <c r="F676" s="296"/>
      <c r="G676" s="298"/>
      <c r="H676" s="298"/>
      <c r="I676" s="754"/>
      <c r="J676" s="296"/>
      <c r="K676" s="296"/>
      <c r="L676" s="296"/>
      <c r="M676" s="296"/>
      <c r="N676" s="296"/>
      <c r="O676" s="296"/>
      <c r="P676" s="296"/>
      <c r="Q676" s="296"/>
      <c r="R676" s="296"/>
      <c r="S676" s="296"/>
      <c r="T676" s="296"/>
      <c r="U676" s="296"/>
      <c r="V676" s="296"/>
      <c r="W676" s="296"/>
      <c r="X676" s="296"/>
      <c r="Y676" s="296"/>
      <c r="Z676" s="296"/>
      <c r="AA676" s="296"/>
    </row>
    <row r="677" spans="1:27" ht="15.75" customHeight="1" x14ac:dyDescent="0.25">
      <c r="A677" s="296"/>
      <c r="B677" s="296"/>
      <c r="C677" s="296"/>
      <c r="D677" s="296"/>
      <c r="E677" s="296"/>
      <c r="F677" s="296"/>
      <c r="G677" s="298"/>
      <c r="H677" s="298"/>
      <c r="I677" s="754"/>
      <c r="J677" s="296"/>
      <c r="K677" s="296"/>
      <c r="L677" s="296"/>
      <c r="M677" s="296"/>
      <c r="N677" s="296"/>
      <c r="O677" s="296"/>
      <c r="P677" s="296"/>
      <c r="Q677" s="296"/>
      <c r="R677" s="296"/>
      <c r="S677" s="296"/>
      <c r="T677" s="296"/>
      <c r="U677" s="296"/>
      <c r="V677" s="296"/>
      <c r="W677" s="296"/>
      <c r="X677" s="296"/>
      <c r="Y677" s="296"/>
      <c r="Z677" s="296"/>
      <c r="AA677" s="296"/>
    </row>
    <row r="678" spans="1:27" ht="15.75" customHeight="1" x14ac:dyDescent="0.25">
      <c r="A678" s="296"/>
      <c r="B678" s="296"/>
      <c r="C678" s="296"/>
      <c r="D678" s="296"/>
      <c r="E678" s="296"/>
      <c r="F678" s="296"/>
      <c r="G678" s="298"/>
      <c r="H678" s="298"/>
      <c r="I678" s="754"/>
      <c r="J678" s="296"/>
      <c r="K678" s="296"/>
      <c r="L678" s="296"/>
      <c r="M678" s="296"/>
      <c r="N678" s="296"/>
      <c r="O678" s="296"/>
      <c r="P678" s="296"/>
      <c r="Q678" s="296"/>
      <c r="R678" s="296"/>
      <c r="S678" s="296"/>
      <c r="T678" s="296"/>
      <c r="U678" s="296"/>
      <c r="V678" s="296"/>
      <c r="W678" s="296"/>
      <c r="X678" s="296"/>
      <c r="Y678" s="296"/>
      <c r="Z678" s="296"/>
      <c r="AA678" s="296"/>
    </row>
    <row r="679" spans="1:27" ht="15.75" customHeight="1" x14ac:dyDescent="0.25">
      <c r="A679" s="296"/>
      <c r="B679" s="296"/>
      <c r="C679" s="296"/>
      <c r="D679" s="296"/>
      <c r="E679" s="296"/>
      <c r="F679" s="296"/>
      <c r="G679" s="298"/>
      <c r="H679" s="298"/>
      <c r="I679" s="754"/>
      <c r="J679" s="296"/>
      <c r="K679" s="296"/>
      <c r="L679" s="296"/>
      <c r="M679" s="296"/>
      <c r="N679" s="296"/>
      <c r="O679" s="296"/>
      <c r="P679" s="296"/>
      <c r="Q679" s="296"/>
      <c r="R679" s="296"/>
      <c r="S679" s="296"/>
      <c r="T679" s="296"/>
      <c r="U679" s="296"/>
      <c r="V679" s="296"/>
      <c r="W679" s="296"/>
      <c r="X679" s="296"/>
      <c r="Y679" s="296"/>
      <c r="Z679" s="296"/>
      <c r="AA679" s="296"/>
    </row>
    <row r="680" spans="1:27" ht="15.75" customHeight="1" x14ac:dyDescent="0.25">
      <c r="A680" s="296"/>
      <c r="B680" s="296"/>
      <c r="C680" s="296"/>
      <c r="D680" s="296"/>
      <c r="E680" s="296"/>
      <c r="F680" s="296"/>
      <c r="G680" s="298"/>
      <c r="H680" s="298"/>
      <c r="I680" s="754"/>
      <c r="J680" s="296"/>
      <c r="K680" s="296"/>
      <c r="L680" s="296"/>
      <c r="M680" s="296"/>
      <c r="N680" s="296"/>
      <c r="O680" s="296"/>
      <c r="P680" s="296"/>
      <c r="Q680" s="296"/>
      <c r="R680" s="296"/>
      <c r="S680" s="296"/>
      <c r="T680" s="296"/>
      <c r="U680" s="296"/>
      <c r="V680" s="296"/>
      <c r="W680" s="296"/>
      <c r="X680" s="296"/>
      <c r="Y680" s="296"/>
      <c r="Z680" s="296"/>
      <c r="AA680" s="296"/>
    </row>
    <row r="681" spans="1:27" ht="15.75" customHeight="1" x14ac:dyDescent="0.25">
      <c r="A681" s="296"/>
      <c r="B681" s="296"/>
      <c r="C681" s="296"/>
      <c r="D681" s="296"/>
      <c r="E681" s="296"/>
      <c r="F681" s="296"/>
      <c r="G681" s="298"/>
      <c r="H681" s="298"/>
      <c r="I681" s="754"/>
      <c r="J681" s="296"/>
      <c r="K681" s="296"/>
      <c r="L681" s="296"/>
      <c r="M681" s="296"/>
      <c r="N681" s="296"/>
      <c r="O681" s="296"/>
      <c r="P681" s="296"/>
      <c r="Q681" s="296"/>
      <c r="R681" s="296"/>
      <c r="S681" s="296"/>
      <c r="T681" s="296"/>
      <c r="U681" s="296"/>
      <c r="V681" s="296"/>
      <c r="W681" s="296"/>
      <c r="X681" s="296"/>
      <c r="Y681" s="296"/>
      <c r="Z681" s="296"/>
      <c r="AA681" s="296"/>
    </row>
    <row r="682" spans="1:27" ht="15.75" customHeight="1" x14ac:dyDescent="0.25">
      <c r="A682" s="296"/>
      <c r="B682" s="296"/>
      <c r="C682" s="296"/>
      <c r="D682" s="296"/>
      <c r="E682" s="296"/>
      <c r="F682" s="296"/>
      <c r="G682" s="298"/>
      <c r="H682" s="298"/>
      <c r="I682" s="754"/>
      <c r="J682" s="296"/>
      <c r="K682" s="296"/>
      <c r="L682" s="296"/>
      <c r="M682" s="296"/>
      <c r="N682" s="296"/>
      <c r="O682" s="296"/>
      <c r="P682" s="296"/>
      <c r="Q682" s="296"/>
      <c r="R682" s="296"/>
      <c r="S682" s="296"/>
      <c r="T682" s="296"/>
      <c r="U682" s="296"/>
      <c r="V682" s="296"/>
      <c r="W682" s="296"/>
      <c r="X682" s="296"/>
      <c r="Y682" s="296"/>
      <c r="Z682" s="296"/>
      <c r="AA682" s="296"/>
    </row>
    <row r="683" spans="1:27" ht="15.75" customHeight="1" x14ac:dyDescent="0.25">
      <c r="A683" s="296"/>
      <c r="B683" s="296"/>
      <c r="C683" s="296"/>
      <c r="D683" s="296"/>
      <c r="E683" s="296"/>
      <c r="F683" s="296"/>
      <c r="G683" s="298"/>
      <c r="H683" s="298"/>
      <c r="I683" s="754"/>
      <c r="J683" s="296"/>
      <c r="K683" s="296"/>
      <c r="L683" s="296"/>
      <c r="M683" s="296"/>
      <c r="N683" s="296"/>
      <c r="O683" s="296"/>
      <c r="P683" s="296"/>
      <c r="Q683" s="296"/>
      <c r="R683" s="296"/>
      <c r="S683" s="296"/>
      <c r="T683" s="296"/>
      <c r="U683" s="296"/>
      <c r="V683" s="296"/>
      <c r="W683" s="296"/>
      <c r="X683" s="296"/>
      <c r="Y683" s="296"/>
      <c r="Z683" s="296"/>
      <c r="AA683" s="296"/>
    </row>
    <row r="684" spans="1:27" ht="15.75" customHeight="1" x14ac:dyDescent="0.25">
      <c r="A684" s="296"/>
      <c r="B684" s="296"/>
      <c r="C684" s="296"/>
      <c r="D684" s="296"/>
      <c r="E684" s="296"/>
      <c r="F684" s="296"/>
      <c r="G684" s="298"/>
      <c r="H684" s="298"/>
      <c r="I684" s="754"/>
      <c r="J684" s="296"/>
      <c r="K684" s="296"/>
      <c r="L684" s="296"/>
      <c r="M684" s="296"/>
      <c r="N684" s="296"/>
      <c r="O684" s="296"/>
      <c r="P684" s="296"/>
      <c r="Q684" s="296"/>
      <c r="R684" s="296"/>
      <c r="S684" s="296"/>
      <c r="T684" s="296"/>
      <c r="U684" s="296"/>
      <c r="V684" s="296"/>
      <c r="W684" s="296"/>
      <c r="X684" s="296"/>
      <c r="Y684" s="296"/>
      <c r="Z684" s="296"/>
      <c r="AA684" s="296"/>
    </row>
    <row r="685" spans="1:27" ht="15.75" customHeight="1" x14ac:dyDescent="0.25">
      <c r="A685" s="296"/>
      <c r="B685" s="296"/>
      <c r="C685" s="296"/>
      <c r="D685" s="296"/>
      <c r="E685" s="296"/>
      <c r="F685" s="296"/>
      <c r="G685" s="298"/>
      <c r="H685" s="298"/>
      <c r="I685" s="754"/>
      <c r="J685" s="296"/>
      <c r="K685" s="296"/>
      <c r="L685" s="296"/>
      <c r="M685" s="296"/>
      <c r="N685" s="296"/>
      <c r="O685" s="296"/>
      <c r="P685" s="296"/>
      <c r="Q685" s="296"/>
      <c r="R685" s="296"/>
      <c r="S685" s="296"/>
      <c r="T685" s="296"/>
      <c r="U685" s="296"/>
      <c r="V685" s="296"/>
      <c r="W685" s="296"/>
      <c r="X685" s="296"/>
      <c r="Y685" s="296"/>
      <c r="Z685" s="296"/>
      <c r="AA685" s="296"/>
    </row>
    <row r="686" spans="1:27" ht="15.75" customHeight="1" x14ac:dyDescent="0.25">
      <c r="A686" s="296"/>
      <c r="B686" s="296"/>
      <c r="C686" s="296"/>
      <c r="D686" s="296"/>
      <c r="E686" s="296"/>
      <c r="F686" s="296"/>
      <c r="G686" s="298"/>
      <c r="H686" s="298"/>
      <c r="I686" s="754"/>
      <c r="J686" s="296"/>
      <c r="K686" s="296"/>
      <c r="L686" s="296"/>
      <c r="M686" s="296"/>
      <c r="N686" s="296"/>
      <c r="O686" s="296"/>
      <c r="P686" s="296"/>
      <c r="Q686" s="296"/>
      <c r="R686" s="296"/>
      <c r="S686" s="296"/>
      <c r="T686" s="296"/>
      <c r="U686" s="296"/>
      <c r="V686" s="296"/>
      <c r="W686" s="296"/>
      <c r="X686" s="296"/>
      <c r="Y686" s="296"/>
      <c r="Z686" s="296"/>
      <c r="AA686" s="296"/>
    </row>
    <row r="687" spans="1:27" ht="15.75" customHeight="1" x14ac:dyDescent="0.25">
      <c r="A687" s="296"/>
      <c r="B687" s="296"/>
      <c r="C687" s="296"/>
      <c r="D687" s="296"/>
      <c r="E687" s="296"/>
      <c r="F687" s="296"/>
      <c r="G687" s="298"/>
      <c r="H687" s="298"/>
      <c r="I687" s="754"/>
      <c r="J687" s="296"/>
      <c r="K687" s="296"/>
      <c r="L687" s="296"/>
      <c r="M687" s="296"/>
      <c r="N687" s="296"/>
      <c r="O687" s="296"/>
      <c r="P687" s="296"/>
      <c r="Q687" s="296"/>
      <c r="R687" s="296"/>
      <c r="S687" s="296"/>
      <c r="T687" s="296"/>
      <c r="U687" s="296"/>
      <c r="V687" s="296"/>
      <c r="W687" s="296"/>
      <c r="X687" s="296"/>
      <c r="Y687" s="296"/>
      <c r="Z687" s="296"/>
      <c r="AA687" s="296"/>
    </row>
    <row r="688" spans="1:27" ht="15.75" customHeight="1" x14ac:dyDescent="0.25">
      <c r="A688" s="296"/>
      <c r="B688" s="296"/>
      <c r="C688" s="296"/>
      <c r="D688" s="296"/>
      <c r="E688" s="296"/>
      <c r="F688" s="296"/>
      <c r="G688" s="298"/>
      <c r="H688" s="298"/>
      <c r="I688" s="754"/>
      <c r="J688" s="296"/>
      <c r="K688" s="296"/>
      <c r="L688" s="296"/>
      <c r="M688" s="296"/>
      <c r="N688" s="296"/>
      <c r="O688" s="296"/>
      <c r="P688" s="296"/>
      <c r="Q688" s="296"/>
      <c r="R688" s="296"/>
      <c r="S688" s="296"/>
      <c r="T688" s="296"/>
      <c r="U688" s="296"/>
      <c r="V688" s="296"/>
      <c r="W688" s="296"/>
      <c r="X688" s="296"/>
      <c r="Y688" s="296"/>
      <c r="Z688" s="296"/>
      <c r="AA688" s="296"/>
    </row>
    <row r="689" spans="1:27" ht="15.75" customHeight="1" x14ac:dyDescent="0.25">
      <c r="A689" s="296"/>
      <c r="B689" s="296"/>
      <c r="C689" s="296"/>
      <c r="D689" s="296"/>
      <c r="E689" s="296"/>
      <c r="F689" s="296"/>
      <c r="G689" s="298"/>
      <c r="H689" s="298"/>
      <c r="I689" s="754"/>
      <c r="J689" s="296"/>
      <c r="K689" s="296"/>
      <c r="L689" s="296"/>
      <c r="M689" s="296"/>
      <c r="N689" s="296"/>
      <c r="O689" s="296"/>
      <c r="P689" s="296"/>
      <c r="Q689" s="296"/>
      <c r="R689" s="296"/>
      <c r="S689" s="296"/>
      <c r="T689" s="296"/>
      <c r="U689" s="296"/>
      <c r="V689" s="296"/>
      <c r="W689" s="296"/>
      <c r="X689" s="296"/>
      <c r="Y689" s="296"/>
      <c r="Z689" s="296"/>
      <c r="AA689" s="296"/>
    </row>
    <row r="690" spans="1:27" ht="15.75" customHeight="1" x14ac:dyDescent="0.25">
      <c r="A690" s="296"/>
      <c r="B690" s="296"/>
      <c r="C690" s="296"/>
      <c r="D690" s="296"/>
      <c r="E690" s="296"/>
      <c r="F690" s="296"/>
      <c r="G690" s="298"/>
      <c r="H690" s="298"/>
      <c r="I690" s="754"/>
      <c r="J690" s="296"/>
      <c r="K690" s="296"/>
      <c r="L690" s="296"/>
      <c r="M690" s="296"/>
      <c r="N690" s="296"/>
      <c r="O690" s="296"/>
      <c r="P690" s="296"/>
      <c r="Q690" s="296"/>
      <c r="R690" s="296"/>
      <c r="S690" s="296"/>
      <c r="T690" s="296"/>
      <c r="U690" s="296"/>
      <c r="V690" s="296"/>
      <c r="W690" s="296"/>
      <c r="X690" s="296"/>
      <c r="Y690" s="296"/>
      <c r="Z690" s="296"/>
      <c r="AA690" s="296"/>
    </row>
    <row r="691" spans="1:27" ht="15.75" customHeight="1" x14ac:dyDescent="0.25">
      <c r="A691" s="296"/>
      <c r="B691" s="296"/>
      <c r="C691" s="296"/>
      <c r="D691" s="296"/>
      <c r="E691" s="296"/>
      <c r="F691" s="296"/>
      <c r="G691" s="298"/>
      <c r="H691" s="298"/>
      <c r="I691" s="754"/>
      <c r="J691" s="296"/>
      <c r="K691" s="296"/>
      <c r="L691" s="296"/>
      <c r="M691" s="296"/>
      <c r="N691" s="296"/>
      <c r="O691" s="296"/>
      <c r="P691" s="296"/>
      <c r="Q691" s="296"/>
      <c r="R691" s="296"/>
      <c r="S691" s="296"/>
      <c r="T691" s="296"/>
      <c r="U691" s="296"/>
      <c r="V691" s="296"/>
      <c r="W691" s="296"/>
      <c r="X691" s="296"/>
      <c r="Y691" s="296"/>
      <c r="Z691" s="296"/>
      <c r="AA691" s="296"/>
    </row>
    <row r="692" spans="1:27" ht="15.75" customHeight="1" x14ac:dyDescent="0.25">
      <c r="A692" s="296"/>
      <c r="B692" s="296"/>
      <c r="C692" s="296"/>
      <c r="D692" s="296"/>
      <c r="E692" s="296"/>
      <c r="F692" s="296"/>
      <c r="G692" s="298"/>
      <c r="H692" s="298"/>
      <c r="I692" s="754"/>
      <c r="J692" s="296"/>
      <c r="K692" s="296"/>
      <c r="L692" s="296"/>
      <c r="M692" s="296"/>
      <c r="N692" s="296"/>
      <c r="O692" s="296"/>
      <c r="P692" s="296"/>
      <c r="Q692" s="296"/>
      <c r="R692" s="296"/>
      <c r="S692" s="296"/>
      <c r="T692" s="296"/>
      <c r="U692" s="296"/>
      <c r="V692" s="296"/>
      <c r="W692" s="296"/>
      <c r="X692" s="296"/>
      <c r="Y692" s="296"/>
      <c r="Z692" s="296"/>
      <c r="AA692" s="296"/>
    </row>
    <row r="693" spans="1:27" ht="15.75" customHeight="1" x14ac:dyDescent="0.25">
      <c r="A693" s="296"/>
      <c r="B693" s="296"/>
      <c r="C693" s="296"/>
      <c r="D693" s="296"/>
      <c r="E693" s="296"/>
      <c r="F693" s="296"/>
      <c r="G693" s="298"/>
      <c r="H693" s="298"/>
      <c r="I693" s="754"/>
      <c r="J693" s="296"/>
      <c r="K693" s="296"/>
      <c r="L693" s="296"/>
      <c r="M693" s="296"/>
      <c r="N693" s="296"/>
      <c r="O693" s="296"/>
      <c r="P693" s="296"/>
      <c r="Q693" s="296"/>
      <c r="R693" s="296"/>
      <c r="S693" s="296"/>
      <c r="T693" s="296"/>
      <c r="U693" s="296"/>
      <c r="V693" s="296"/>
      <c r="W693" s="296"/>
      <c r="X693" s="296"/>
      <c r="Y693" s="296"/>
      <c r="Z693" s="296"/>
      <c r="AA693" s="296"/>
    </row>
    <row r="694" spans="1:27" ht="15.75" customHeight="1" x14ac:dyDescent="0.25">
      <c r="A694" s="296"/>
      <c r="B694" s="296"/>
      <c r="C694" s="296"/>
      <c r="D694" s="296"/>
      <c r="E694" s="296"/>
      <c r="F694" s="296"/>
      <c r="G694" s="298"/>
      <c r="H694" s="298"/>
      <c r="I694" s="754"/>
      <c r="J694" s="296"/>
      <c r="K694" s="296"/>
      <c r="L694" s="296"/>
      <c r="M694" s="296"/>
      <c r="N694" s="296"/>
      <c r="O694" s="296"/>
      <c r="P694" s="296"/>
      <c r="Q694" s="296"/>
      <c r="R694" s="296"/>
      <c r="S694" s="296"/>
      <c r="T694" s="296"/>
      <c r="U694" s="296"/>
      <c r="V694" s="296"/>
      <c r="W694" s="296"/>
      <c r="X694" s="296"/>
      <c r="Y694" s="296"/>
      <c r="Z694" s="296"/>
      <c r="AA694" s="296"/>
    </row>
    <row r="695" spans="1:27" ht="15.75" customHeight="1" x14ac:dyDescent="0.25">
      <c r="A695" s="296"/>
      <c r="B695" s="296"/>
      <c r="C695" s="296"/>
      <c r="D695" s="296"/>
      <c r="E695" s="296"/>
      <c r="F695" s="296"/>
      <c r="G695" s="298"/>
      <c r="H695" s="298"/>
      <c r="I695" s="754"/>
      <c r="J695" s="296"/>
      <c r="K695" s="296"/>
      <c r="L695" s="296"/>
      <c r="M695" s="296"/>
      <c r="N695" s="296"/>
      <c r="O695" s="296"/>
      <c r="P695" s="296"/>
      <c r="Q695" s="296"/>
      <c r="R695" s="296"/>
      <c r="S695" s="296"/>
      <c r="T695" s="296"/>
      <c r="U695" s="296"/>
      <c r="V695" s="296"/>
      <c r="W695" s="296"/>
      <c r="X695" s="296"/>
      <c r="Y695" s="296"/>
      <c r="Z695" s="296"/>
      <c r="AA695" s="296"/>
    </row>
    <row r="696" spans="1:27" ht="15.75" customHeight="1" x14ac:dyDescent="0.25">
      <c r="A696" s="296"/>
      <c r="B696" s="296"/>
      <c r="C696" s="296"/>
      <c r="D696" s="296"/>
      <c r="E696" s="296"/>
      <c r="F696" s="296"/>
      <c r="G696" s="298"/>
      <c r="H696" s="298"/>
      <c r="I696" s="754"/>
      <c r="J696" s="296"/>
      <c r="K696" s="296"/>
      <c r="L696" s="296"/>
      <c r="M696" s="296"/>
      <c r="N696" s="296"/>
      <c r="O696" s="296"/>
      <c r="P696" s="296"/>
      <c r="Q696" s="296"/>
      <c r="R696" s="296"/>
      <c r="S696" s="296"/>
      <c r="T696" s="296"/>
      <c r="U696" s="296"/>
      <c r="V696" s="296"/>
      <c r="W696" s="296"/>
      <c r="X696" s="296"/>
      <c r="Y696" s="296"/>
      <c r="Z696" s="296"/>
      <c r="AA696" s="296"/>
    </row>
    <row r="697" spans="1:27" ht="15.75" customHeight="1" x14ac:dyDescent="0.25">
      <c r="A697" s="296"/>
      <c r="B697" s="296"/>
      <c r="C697" s="296"/>
      <c r="D697" s="296"/>
      <c r="E697" s="296"/>
      <c r="F697" s="296"/>
      <c r="G697" s="298"/>
      <c r="H697" s="298"/>
      <c r="I697" s="754"/>
      <c r="J697" s="296"/>
      <c r="K697" s="296"/>
      <c r="L697" s="296"/>
      <c r="M697" s="296"/>
      <c r="N697" s="296"/>
      <c r="O697" s="296"/>
      <c r="P697" s="296"/>
      <c r="Q697" s="296"/>
      <c r="R697" s="296"/>
      <c r="S697" s="296"/>
      <c r="T697" s="296"/>
      <c r="U697" s="296"/>
      <c r="V697" s="296"/>
      <c r="W697" s="296"/>
      <c r="X697" s="296"/>
      <c r="Y697" s="296"/>
      <c r="Z697" s="296"/>
      <c r="AA697" s="296"/>
    </row>
    <row r="698" spans="1:27" ht="15.75" customHeight="1" x14ac:dyDescent="0.25">
      <c r="A698" s="296"/>
      <c r="B698" s="296"/>
      <c r="C698" s="296"/>
      <c r="D698" s="296"/>
      <c r="E698" s="296"/>
      <c r="F698" s="296"/>
      <c r="G698" s="298"/>
      <c r="H698" s="298"/>
      <c r="I698" s="754"/>
      <c r="J698" s="296"/>
      <c r="K698" s="296"/>
      <c r="L698" s="296"/>
      <c r="M698" s="296"/>
      <c r="N698" s="296"/>
      <c r="O698" s="296"/>
      <c r="P698" s="296"/>
      <c r="Q698" s="296"/>
      <c r="R698" s="296"/>
      <c r="S698" s="296"/>
      <c r="T698" s="296"/>
      <c r="U698" s="296"/>
      <c r="V698" s="296"/>
      <c r="W698" s="296"/>
      <c r="X698" s="296"/>
      <c r="Y698" s="296"/>
      <c r="Z698" s="296"/>
      <c r="AA698" s="296"/>
    </row>
    <row r="699" spans="1:27" ht="15.75" customHeight="1" x14ac:dyDescent="0.25">
      <c r="A699" s="296"/>
      <c r="B699" s="296"/>
      <c r="C699" s="296"/>
      <c r="D699" s="296"/>
      <c r="E699" s="296"/>
      <c r="F699" s="296"/>
      <c r="G699" s="298"/>
      <c r="H699" s="298"/>
      <c r="I699" s="754"/>
      <c r="J699" s="296"/>
      <c r="K699" s="296"/>
      <c r="L699" s="296"/>
      <c r="M699" s="296"/>
      <c r="N699" s="296"/>
      <c r="O699" s="296"/>
      <c r="P699" s="296"/>
      <c r="Q699" s="296"/>
      <c r="R699" s="296"/>
      <c r="S699" s="296"/>
      <c r="T699" s="296"/>
      <c r="U699" s="296"/>
      <c r="V699" s="296"/>
      <c r="W699" s="296"/>
      <c r="X699" s="296"/>
      <c r="Y699" s="296"/>
      <c r="Z699" s="296"/>
      <c r="AA699" s="296"/>
    </row>
    <row r="700" spans="1:27" ht="15.75" customHeight="1" x14ac:dyDescent="0.25">
      <c r="A700" s="296"/>
      <c r="B700" s="296"/>
      <c r="C700" s="296"/>
      <c r="D700" s="296"/>
      <c r="E700" s="296"/>
      <c r="F700" s="296"/>
      <c r="G700" s="298"/>
      <c r="H700" s="298"/>
      <c r="I700" s="754"/>
      <c r="J700" s="296"/>
      <c r="K700" s="296"/>
      <c r="L700" s="296"/>
      <c r="M700" s="296"/>
      <c r="N700" s="296"/>
      <c r="O700" s="296"/>
      <c r="P700" s="296"/>
      <c r="Q700" s="296"/>
      <c r="R700" s="296"/>
      <c r="S700" s="296"/>
      <c r="T700" s="296"/>
      <c r="U700" s="296"/>
      <c r="V700" s="296"/>
      <c r="W700" s="296"/>
      <c r="X700" s="296"/>
      <c r="Y700" s="296"/>
      <c r="Z700" s="296"/>
      <c r="AA700" s="296"/>
    </row>
    <row r="701" spans="1:27" ht="15.75" customHeight="1" x14ac:dyDescent="0.25">
      <c r="A701" s="296"/>
      <c r="B701" s="296"/>
      <c r="C701" s="296"/>
      <c r="D701" s="296"/>
      <c r="E701" s="296"/>
      <c r="F701" s="296"/>
      <c r="G701" s="298"/>
      <c r="H701" s="298"/>
      <c r="I701" s="754"/>
      <c r="J701" s="296"/>
      <c r="K701" s="296"/>
      <c r="L701" s="296"/>
      <c r="M701" s="296"/>
      <c r="N701" s="296"/>
      <c r="O701" s="296"/>
      <c r="P701" s="296"/>
      <c r="Q701" s="296"/>
      <c r="R701" s="296"/>
      <c r="S701" s="296"/>
      <c r="T701" s="296"/>
      <c r="U701" s="296"/>
      <c r="V701" s="296"/>
      <c r="W701" s="296"/>
      <c r="X701" s="296"/>
      <c r="Y701" s="296"/>
      <c r="Z701" s="296"/>
      <c r="AA701" s="296"/>
    </row>
    <row r="702" spans="1:27" ht="15.75" customHeight="1" x14ac:dyDescent="0.25">
      <c r="A702" s="296"/>
      <c r="B702" s="296"/>
      <c r="C702" s="296"/>
      <c r="D702" s="296"/>
      <c r="E702" s="296"/>
      <c r="F702" s="296"/>
      <c r="G702" s="298"/>
      <c r="H702" s="298"/>
      <c r="I702" s="754"/>
      <c r="J702" s="296"/>
      <c r="K702" s="296"/>
      <c r="L702" s="296"/>
      <c r="M702" s="296"/>
      <c r="N702" s="296"/>
      <c r="O702" s="296"/>
      <c r="P702" s="296"/>
      <c r="Q702" s="296"/>
      <c r="R702" s="296"/>
      <c r="S702" s="296"/>
      <c r="T702" s="296"/>
      <c r="U702" s="296"/>
      <c r="V702" s="296"/>
      <c r="W702" s="296"/>
      <c r="X702" s="296"/>
      <c r="Y702" s="296"/>
      <c r="Z702" s="296"/>
      <c r="AA702" s="296"/>
    </row>
    <row r="703" spans="1:27" ht="15.75" customHeight="1" x14ac:dyDescent="0.25">
      <c r="A703" s="296"/>
      <c r="B703" s="296"/>
      <c r="C703" s="296"/>
      <c r="D703" s="296"/>
      <c r="E703" s="296"/>
      <c r="F703" s="296"/>
      <c r="G703" s="298"/>
      <c r="H703" s="298"/>
      <c r="I703" s="754"/>
      <c r="J703" s="296"/>
      <c r="K703" s="296"/>
      <c r="L703" s="296"/>
      <c r="M703" s="296"/>
      <c r="N703" s="296"/>
      <c r="O703" s="296"/>
      <c r="P703" s="296"/>
      <c r="Q703" s="296"/>
      <c r="R703" s="296"/>
      <c r="S703" s="296"/>
      <c r="T703" s="296"/>
      <c r="U703" s="296"/>
      <c r="V703" s="296"/>
      <c r="W703" s="296"/>
      <c r="X703" s="296"/>
      <c r="Y703" s="296"/>
      <c r="Z703" s="296"/>
      <c r="AA703" s="296"/>
    </row>
    <row r="704" spans="1:27" ht="15.75" customHeight="1" x14ac:dyDescent="0.25">
      <c r="A704" s="296"/>
      <c r="B704" s="296"/>
      <c r="C704" s="296"/>
      <c r="D704" s="296"/>
      <c r="E704" s="296"/>
      <c r="F704" s="296"/>
      <c r="G704" s="298"/>
      <c r="H704" s="298"/>
      <c r="I704" s="754"/>
      <c r="J704" s="296"/>
      <c r="K704" s="296"/>
      <c r="L704" s="296"/>
      <c r="M704" s="296"/>
      <c r="N704" s="296"/>
      <c r="O704" s="296"/>
      <c r="P704" s="296"/>
      <c r="Q704" s="296"/>
      <c r="R704" s="296"/>
      <c r="S704" s="296"/>
      <c r="T704" s="296"/>
      <c r="U704" s="296"/>
      <c r="V704" s="296"/>
      <c r="W704" s="296"/>
      <c r="X704" s="296"/>
      <c r="Y704" s="296"/>
      <c r="Z704" s="296"/>
      <c r="AA704" s="296"/>
    </row>
    <row r="705" spans="1:27" ht="15.75" customHeight="1" x14ac:dyDescent="0.25">
      <c r="A705" s="296"/>
      <c r="B705" s="296"/>
      <c r="C705" s="296"/>
      <c r="D705" s="296"/>
      <c r="E705" s="296"/>
      <c r="F705" s="296"/>
      <c r="G705" s="298"/>
      <c r="H705" s="298"/>
      <c r="I705" s="754"/>
      <c r="J705" s="296"/>
      <c r="K705" s="296"/>
      <c r="L705" s="296"/>
      <c r="M705" s="296"/>
      <c r="N705" s="296"/>
      <c r="O705" s="296"/>
      <c r="P705" s="296"/>
      <c r="Q705" s="296"/>
      <c r="R705" s="296"/>
      <c r="S705" s="296"/>
      <c r="T705" s="296"/>
      <c r="U705" s="296"/>
      <c r="V705" s="296"/>
      <c r="W705" s="296"/>
      <c r="X705" s="296"/>
      <c r="Y705" s="296"/>
      <c r="Z705" s="296"/>
      <c r="AA705" s="296"/>
    </row>
    <row r="706" spans="1:27" ht="15.75" customHeight="1" x14ac:dyDescent="0.25">
      <c r="A706" s="296"/>
      <c r="B706" s="296"/>
      <c r="C706" s="296"/>
      <c r="D706" s="296"/>
      <c r="E706" s="296"/>
      <c r="F706" s="296"/>
      <c r="G706" s="298"/>
      <c r="H706" s="298"/>
      <c r="I706" s="754"/>
      <c r="J706" s="296"/>
      <c r="K706" s="296"/>
      <c r="L706" s="296"/>
      <c r="M706" s="296"/>
      <c r="N706" s="296"/>
      <c r="O706" s="296"/>
      <c r="P706" s="296"/>
      <c r="Q706" s="296"/>
      <c r="R706" s="296"/>
      <c r="S706" s="296"/>
      <c r="T706" s="296"/>
      <c r="U706" s="296"/>
      <c r="V706" s="296"/>
      <c r="W706" s="296"/>
      <c r="X706" s="296"/>
      <c r="Y706" s="296"/>
      <c r="Z706" s="296"/>
      <c r="AA706" s="296"/>
    </row>
    <row r="707" spans="1:27" ht="15.75" customHeight="1" x14ac:dyDescent="0.25">
      <c r="A707" s="296"/>
      <c r="B707" s="296"/>
      <c r="C707" s="296"/>
      <c r="D707" s="296"/>
      <c r="E707" s="296"/>
      <c r="F707" s="296"/>
      <c r="G707" s="298"/>
      <c r="H707" s="298"/>
      <c r="I707" s="754"/>
      <c r="J707" s="296"/>
      <c r="K707" s="296"/>
      <c r="L707" s="296"/>
      <c r="M707" s="296"/>
      <c r="N707" s="296"/>
      <c r="O707" s="296"/>
      <c r="P707" s="296"/>
      <c r="Q707" s="296"/>
      <c r="R707" s="296"/>
      <c r="S707" s="296"/>
      <c r="T707" s="296"/>
      <c r="U707" s="296"/>
      <c r="V707" s="296"/>
      <c r="W707" s="296"/>
      <c r="X707" s="296"/>
      <c r="Y707" s="296"/>
      <c r="Z707" s="296"/>
      <c r="AA707" s="296"/>
    </row>
    <row r="708" spans="1:27" ht="15.75" customHeight="1" x14ac:dyDescent="0.25">
      <c r="A708" s="296"/>
      <c r="B708" s="296"/>
      <c r="C708" s="296"/>
      <c r="D708" s="296"/>
      <c r="E708" s="296"/>
      <c r="F708" s="296"/>
      <c r="G708" s="298"/>
      <c r="H708" s="298"/>
      <c r="I708" s="754"/>
      <c r="J708" s="296"/>
      <c r="K708" s="296"/>
      <c r="L708" s="296"/>
      <c r="M708" s="296"/>
      <c r="N708" s="296"/>
      <c r="O708" s="296"/>
      <c r="P708" s="296"/>
      <c r="Q708" s="296"/>
      <c r="R708" s="296"/>
      <c r="S708" s="296"/>
      <c r="T708" s="296"/>
      <c r="U708" s="296"/>
      <c r="V708" s="296"/>
      <c r="W708" s="296"/>
      <c r="X708" s="296"/>
      <c r="Y708" s="296"/>
      <c r="Z708" s="296"/>
      <c r="AA708" s="296"/>
    </row>
    <row r="709" spans="1:27" ht="15.75" customHeight="1" x14ac:dyDescent="0.25">
      <c r="A709" s="296"/>
      <c r="B709" s="296"/>
      <c r="C709" s="296"/>
      <c r="D709" s="296"/>
      <c r="E709" s="296"/>
      <c r="F709" s="296"/>
      <c r="G709" s="298"/>
      <c r="H709" s="298"/>
      <c r="I709" s="754"/>
      <c r="J709" s="296"/>
      <c r="K709" s="296"/>
      <c r="L709" s="296"/>
      <c r="M709" s="296"/>
      <c r="N709" s="296"/>
      <c r="O709" s="296"/>
      <c r="P709" s="296"/>
      <c r="Q709" s="296"/>
      <c r="R709" s="296"/>
      <c r="S709" s="296"/>
      <c r="T709" s="296"/>
      <c r="U709" s="296"/>
      <c r="V709" s="296"/>
      <c r="W709" s="296"/>
      <c r="X709" s="296"/>
      <c r="Y709" s="296"/>
      <c r="Z709" s="296"/>
      <c r="AA709" s="296"/>
    </row>
    <row r="710" spans="1:27" ht="15.75" customHeight="1" x14ac:dyDescent="0.25">
      <c r="A710" s="296"/>
      <c r="B710" s="296"/>
      <c r="C710" s="296"/>
      <c r="D710" s="296"/>
      <c r="E710" s="296"/>
      <c r="F710" s="296"/>
      <c r="G710" s="298"/>
      <c r="H710" s="298"/>
      <c r="I710" s="754"/>
      <c r="J710" s="296"/>
      <c r="K710" s="296"/>
      <c r="L710" s="296"/>
      <c r="M710" s="296"/>
      <c r="N710" s="296"/>
      <c r="O710" s="296"/>
      <c r="P710" s="296"/>
      <c r="Q710" s="296"/>
      <c r="R710" s="296"/>
      <c r="S710" s="296"/>
      <c r="T710" s="296"/>
      <c r="U710" s="296"/>
      <c r="V710" s="296"/>
      <c r="W710" s="296"/>
      <c r="X710" s="296"/>
      <c r="Y710" s="296"/>
      <c r="Z710" s="296"/>
      <c r="AA710" s="296"/>
    </row>
    <row r="711" spans="1:27" ht="15.75" customHeight="1" x14ac:dyDescent="0.25">
      <c r="A711" s="296"/>
      <c r="B711" s="296"/>
      <c r="C711" s="296"/>
      <c r="D711" s="296"/>
      <c r="E711" s="296"/>
      <c r="F711" s="296"/>
      <c r="G711" s="298"/>
      <c r="H711" s="298"/>
      <c r="I711" s="754"/>
      <c r="J711" s="296"/>
      <c r="K711" s="296"/>
      <c r="L711" s="296"/>
      <c r="M711" s="296"/>
      <c r="N711" s="296"/>
      <c r="O711" s="296"/>
      <c r="P711" s="296"/>
      <c r="Q711" s="296"/>
      <c r="R711" s="296"/>
      <c r="S711" s="296"/>
      <c r="T711" s="296"/>
      <c r="U711" s="296"/>
      <c r="V711" s="296"/>
      <c r="W711" s="296"/>
      <c r="X711" s="296"/>
      <c r="Y711" s="296"/>
      <c r="Z711" s="296"/>
      <c r="AA711" s="296"/>
    </row>
    <row r="712" spans="1:27" ht="15.75" customHeight="1" x14ac:dyDescent="0.25">
      <c r="A712" s="296"/>
      <c r="B712" s="296"/>
      <c r="C712" s="296"/>
      <c r="D712" s="296"/>
      <c r="E712" s="296"/>
      <c r="F712" s="296"/>
      <c r="G712" s="298"/>
      <c r="H712" s="298"/>
      <c r="I712" s="754"/>
      <c r="J712" s="296"/>
      <c r="K712" s="296"/>
      <c r="L712" s="296"/>
      <c r="M712" s="296"/>
      <c r="N712" s="296"/>
      <c r="O712" s="296"/>
      <c r="P712" s="296"/>
      <c r="Q712" s="296"/>
      <c r="R712" s="296"/>
      <c r="S712" s="296"/>
      <c r="T712" s="296"/>
      <c r="U712" s="296"/>
      <c r="V712" s="296"/>
      <c r="W712" s="296"/>
      <c r="X712" s="296"/>
      <c r="Y712" s="296"/>
      <c r="Z712" s="296"/>
      <c r="AA712" s="296"/>
    </row>
    <row r="713" spans="1:27" ht="15.75" customHeight="1" x14ac:dyDescent="0.25">
      <c r="A713" s="296"/>
      <c r="B713" s="296"/>
      <c r="C713" s="296"/>
      <c r="D713" s="296"/>
      <c r="E713" s="296"/>
      <c r="F713" s="296"/>
      <c r="G713" s="298"/>
      <c r="H713" s="298"/>
      <c r="I713" s="754"/>
      <c r="J713" s="296"/>
      <c r="K713" s="296"/>
      <c r="L713" s="296"/>
      <c r="M713" s="296"/>
      <c r="N713" s="296"/>
      <c r="O713" s="296"/>
      <c r="P713" s="296"/>
      <c r="Q713" s="296"/>
      <c r="R713" s="296"/>
      <c r="S713" s="296"/>
      <c r="T713" s="296"/>
      <c r="U713" s="296"/>
      <c r="V713" s="296"/>
      <c r="W713" s="296"/>
      <c r="X713" s="296"/>
      <c r="Y713" s="296"/>
      <c r="Z713" s="296"/>
      <c r="AA713" s="296"/>
    </row>
    <row r="714" spans="1:27" ht="15.75" customHeight="1" x14ac:dyDescent="0.25">
      <c r="A714" s="296"/>
      <c r="B714" s="296"/>
      <c r="C714" s="296"/>
      <c r="D714" s="296"/>
      <c r="E714" s="296"/>
      <c r="F714" s="296"/>
      <c r="G714" s="298"/>
      <c r="H714" s="298"/>
      <c r="I714" s="754"/>
      <c r="J714" s="296"/>
      <c r="K714" s="296"/>
      <c r="L714" s="296"/>
      <c r="M714" s="296"/>
      <c r="N714" s="296"/>
      <c r="O714" s="296"/>
      <c r="P714" s="296"/>
      <c r="Q714" s="296"/>
      <c r="R714" s="296"/>
      <c r="S714" s="296"/>
      <c r="T714" s="296"/>
      <c r="U714" s="296"/>
      <c r="V714" s="296"/>
      <c r="W714" s="296"/>
      <c r="X714" s="296"/>
      <c r="Y714" s="296"/>
      <c r="Z714" s="296"/>
      <c r="AA714" s="296"/>
    </row>
    <row r="715" spans="1:27" ht="15.75" customHeight="1" x14ac:dyDescent="0.25">
      <c r="A715" s="296"/>
      <c r="B715" s="296"/>
      <c r="C715" s="296"/>
      <c r="D715" s="296"/>
      <c r="E715" s="296"/>
      <c r="F715" s="296"/>
      <c r="G715" s="298"/>
      <c r="H715" s="298"/>
      <c r="I715" s="754"/>
      <c r="J715" s="296"/>
      <c r="K715" s="296"/>
      <c r="L715" s="296"/>
      <c r="M715" s="296"/>
      <c r="N715" s="296"/>
      <c r="O715" s="296"/>
      <c r="P715" s="296"/>
      <c r="Q715" s="296"/>
      <c r="R715" s="296"/>
      <c r="S715" s="296"/>
      <c r="T715" s="296"/>
      <c r="U715" s="296"/>
      <c r="V715" s="296"/>
      <c r="W715" s="296"/>
      <c r="X715" s="296"/>
      <c r="Y715" s="296"/>
      <c r="Z715" s="296"/>
      <c r="AA715" s="296"/>
    </row>
    <row r="716" spans="1:27" ht="15.75" customHeight="1" x14ac:dyDescent="0.25">
      <c r="A716" s="296"/>
      <c r="B716" s="296"/>
      <c r="C716" s="296"/>
      <c r="D716" s="296"/>
      <c r="E716" s="296"/>
      <c r="F716" s="296"/>
      <c r="G716" s="298"/>
      <c r="H716" s="298"/>
      <c r="I716" s="754"/>
      <c r="J716" s="296"/>
      <c r="K716" s="296"/>
      <c r="L716" s="296"/>
      <c r="M716" s="296"/>
      <c r="N716" s="296"/>
      <c r="O716" s="296"/>
      <c r="P716" s="296"/>
      <c r="Q716" s="296"/>
      <c r="R716" s="296"/>
      <c r="S716" s="296"/>
      <c r="T716" s="296"/>
      <c r="U716" s="296"/>
      <c r="V716" s="296"/>
      <c r="W716" s="296"/>
      <c r="X716" s="296"/>
      <c r="Y716" s="296"/>
      <c r="Z716" s="296"/>
      <c r="AA716" s="296"/>
    </row>
    <row r="717" spans="1:27" ht="15.75" customHeight="1" x14ac:dyDescent="0.25">
      <c r="A717" s="296"/>
      <c r="B717" s="296"/>
      <c r="C717" s="296"/>
      <c r="D717" s="296"/>
      <c r="E717" s="296"/>
      <c r="F717" s="296"/>
      <c r="G717" s="298"/>
      <c r="H717" s="298"/>
      <c r="I717" s="754"/>
      <c r="J717" s="296"/>
      <c r="K717" s="296"/>
      <c r="L717" s="296"/>
      <c r="M717" s="296"/>
      <c r="N717" s="296"/>
      <c r="O717" s="296"/>
      <c r="P717" s="296"/>
      <c r="Q717" s="296"/>
      <c r="R717" s="296"/>
      <c r="S717" s="296"/>
      <c r="T717" s="296"/>
      <c r="U717" s="296"/>
      <c r="V717" s="296"/>
      <c r="W717" s="296"/>
      <c r="X717" s="296"/>
      <c r="Y717" s="296"/>
      <c r="Z717" s="296"/>
      <c r="AA717" s="296"/>
    </row>
    <row r="718" spans="1:27" ht="15.75" customHeight="1" x14ac:dyDescent="0.25">
      <c r="A718" s="296"/>
      <c r="B718" s="296"/>
      <c r="C718" s="296"/>
      <c r="D718" s="296"/>
      <c r="E718" s="296"/>
      <c r="F718" s="296"/>
      <c r="G718" s="298"/>
      <c r="H718" s="298"/>
      <c r="I718" s="754"/>
      <c r="J718" s="296"/>
      <c r="K718" s="296"/>
      <c r="L718" s="296"/>
      <c r="M718" s="296"/>
      <c r="N718" s="296"/>
      <c r="O718" s="296"/>
      <c r="P718" s="296"/>
      <c r="Q718" s="296"/>
      <c r="R718" s="296"/>
      <c r="S718" s="296"/>
      <c r="T718" s="296"/>
      <c r="U718" s="296"/>
      <c r="V718" s="296"/>
      <c r="W718" s="296"/>
      <c r="X718" s="296"/>
      <c r="Y718" s="296"/>
      <c r="Z718" s="296"/>
      <c r="AA718" s="296"/>
    </row>
    <row r="719" spans="1:27" ht="15.75" customHeight="1" x14ac:dyDescent="0.25">
      <c r="A719" s="296"/>
      <c r="B719" s="296"/>
      <c r="C719" s="296"/>
      <c r="D719" s="296"/>
      <c r="E719" s="296"/>
      <c r="F719" s="296"/>
      <c r="G719" s="298"/>
      <c r="H719" s="298"/>
      <c r="I719" s="754"/>
      <c r="J719" s="296"/>
      <c r="K719" s="296"/>
      <c r="L719" s="296"/>
      <c r="M719" s="296"/>
      <c r="N719" s="296"/>
      <c r="O719" s="296"/>
      <c r="P719" s="296"/>
      <c r="Q719" s="296"/>
      <c r="R719" s="296"/>
      <c r="S719" s="296"/>
      <c r="T719" s="296"/>
      <c r="U719" s="296"/>
      <c r="V719" s="296"/>
      <c r="W719" s="296"/>
      <c r="X719" s="296"/>
      <c r="Y719" s="296"/>
      <c r="Z719" s="296"/>
      <c r="AA719" s="296"/>
    </row>
    <row r="720" spans="1:27" ht="15.75" customHeight="1" x14ac:dyDescent="0.25">
      <c r="A720" s="296"/>
      <c r="B720" s="296"/>
      <c r="C720" s="296"/>
      <c r="D720" s="296"/>
      <c r="E720" s="296"/>
      <c r="F720" s="296"/>
      <c r="G720" s="298"/>
      <c r="H720" s="298"/>
      <c r="I720" s="754"/>
      <c r="J720" s="296"/>
      <c r="K720" s="296"/>
      <c r="L720" s="296"/>
      <c r="M720" s="296"/>
      <c r="N720" s="296"/>
      <c r="O720" s="296"/>
      <c r="P720" s="296"/>
      <c r="Q720" s="296"/>
      <c r="R720" s="296"/>
      <c r="S720" s="296"/>
      <c r="T720" s="296"/>
      <c r="U720" s="296"/>
      <c r="V720" s="296"/>
      <c r="W720" s="296"/>
      <c r="X720" s="296"/>
      <c r="Y720" s="296"/>
      <c r="Z720" s="296"/>
      <c r="AA720" s="296"/>
    </row>
    <row r="721" spans="1:27" ht="15.75" customHeight="1" x14ac:dyDescent="0.25">
      <c r="A721" s="296"/>
      <c r="B721" s="296"/>
      <c r="C721" s="296"/>
      <c r="D721" s="296"/>
      <c r="E721" s="296"/>
      <c r="F721" s="296"/>
      <c r="G721" s="298"/>
      <c r="H721" s="298"/>
      <c r="I721" s="754"/>
      <c r="J721" s="296"/>
      <c r="K721" s="296"/>
      <c r="L721" s="296"/>
      <c r="M721" s="296"/>
      <c r="N721" s="296"/>
      <c r="O721" s="296"/>
      <c r="P721" s="296"/>
      <c r="Q721" s="296"/>
      <c r="R721" s="296"/>
      <c r="S721" s="296"/>
      <c r="T721" s="296"/>
      <c r="U721" s="296"/>
      <c r="V721" s="296"/>
      <c r="W721" s="296"/>
      <c r="X721" s="296"/>
      <c r="Y721" s="296"/>
      <c r="Z721" s="296"/>
      <c r="AA721" s="296"/>
    </row>
    <row r="722" spans="1:27" ht="15.75" customHeight="1" x14ac:dyDescent="0.25">
      <c r="A722" s="296"/>
      <c r="B722" s="296"/>
      <c r="C722" s="296"/>
      <c r="D722" s="296"/>
      <c r="E722" s="296"/>
      <c r="F722" s="296"/>
      <c r="G722" s="298"/>
      <c r="H722" s="298"/>
      <c r="I722" s="754"/>
      <c r="J722" s="296"/>
      <c r="K722" s="296"/>
      <c r="L722" s="296"/>
      <c r="M722" s="296"/>
      <c r="N722" s="296"/>
      <c r="O722" s="296"/>
      <c r="P722" s="296"/>
      <c r="Q722" s="296"/>
      <c r="R722" s="296"/>
      <c r="S722" s="296"/>
      <c r="T722" s="296"/>
      <c r="U722" s="296"/>
      <c r="V722" s="296"/>
      <c r="W722" s="296"/>
      <c r="X722" s="296"/>
      <c r="Y722" s="296"/>
      <c r="Z722" s="296"/>
      <c r="AA722" s="296"/>
    </row>
    <row r="723" spans="1:27" ht="15.75" customHeight="1" x14ac:dyDescent="0.25">
      <c r="A723" s="296"/>
      <c r="B723" s="296"/>
      <c r="C723" s="296"/>
      <c r="D723" s="296"/>
      <c r="E723" s="296"/>
      <c r="F723" s="296"/>
      <c r="G723" s="298"/>
      <c r="H723" s="298"/>
      <c r="I723" s="754"/>
      <c r="J723" s="296"/>
      <c r="K723" s="296"/>
      <c r="L723" s="296"/>
      <c r="M723" s="296"/>
      <c r="N723" s="296"/>
      <c r="O723" s="296"/>
      <c r="P723" s="296"/>
      <c r="Q723" s="296"/>
      <c r="R723" s="296"/>
      <c r="S723" s="296"/>
      <c r="T723" s="296"/>
      <c r="U723" s="296"/>
      <c r="V723" s="296"/>
      <c r="W723" s="296"/>
      <c r="X723" s="296"/>
      <c r="Y723" s="296"/>
      <c r="Z723" s="296"/>
      <c r="AA723" s="296"/>
    </row>
    <row r="724" spans="1:27" ht="15.75" customHeight="1" x14ac:dyDescent="0.25">
      <c r="A724" s="296"/>
      <c r="B724" s="296"/>
      <c r="C724" s="296"/>
      <c r="D724" s="296"/>
      <c r="E724" s="296"/>
      <c r="F724" s="296"/>
      <c r="G724" s="298"/>
      <c r="H724" s="298"/>
      <c r="I724" s="754"/>
      <c r="J724" s="296"/>
      <c r="K724" s="296"/>
      <c r="L724" s="296"/>
      <c r="M724" s="296"/>
      <c r="N724" s="296"/>
      <c r="O724" s="296"/>
      <c r="P724" s="296"/>
      <c r="Q724" s="296"/>
      <c r="R724" s="296"/>
      <c r="S724" s="296"/>
      <c r="T724" s="296"/>
      <c r="U724" s="296"/>
      <c r="V724" s="296"/>
      <c r="W724" s="296"/>
      <c r="X724" s="296"/>
      <c r="Y724" s="296"/>
      <c r="Z724" s="296"/>
      <c r="AA724" s="296"/>
    </row>
    <row r="725" spans="1:27" ht="15.75" customHeight="1" x14ac:dyDescent="0.25">
      <c r="A725" s="296"/>
      <c r="B725" s="296"/>
      <c r="C725" s="296"/>
      <c r="D725" s="296"/>
      <c r="E725" s="296"/>
      <c r="F725" s="296"/>
      <c r="G725" s="298"/>
      <c r="H725" s="298"/>
      <c r="I725" s="754"/>
      <c r="J725" s="296"/>
      <c r="K725" s="296"/>
      <c r="L725" s="296"/>
      <c r="M725" s="296"/>
      <c r="N725" s="296"/>
      <c r="O725" s="296"/>
      <c r="P725" s="296"/>
      <c r="Q725" s="296"/>
      <c r="R725" s="296"/>
      <c r="S725" s="296"/>
      <c r="T725" s="296"/>
      <c r="U725" s="296"/>
      <c r="V725" s="296"/>
      <c r="W725" s="296"/>
      <c r="X725" s="296"/>
      <c r="Y725" s="296"/>
      <c r="Z725" s="296"/>
      <c r="AA725" s="296"/>
    </row>
    <row r="726" spans="1:27" ht="15.75" customHeight="1" x14ac:dyDescent="0.25">
      <c r="A726" s="296"/>
      <c r="B726" s="296"/>
      <c r="C726" s="296"/>
      <c r="D726" s="296"/>
      <c r="E726" s="296"/>
      <c r="F726" s="296"/>
      <c r="G726" s="298"/>
      <c r="H726" s="298"/>
      <c r="I726" s="754"/>
      <c r="J726" s="296"/>
      <c r="K726" s="296"/>
      <c r="L726" s="296"/>
      <c r="M726" s="296"/>
      <c r="N726" s="296"/>
      <c r="O726" s="296"/>
      <c r="P726" s="296"/>
      <c r="Q726" s="296"/>
      <c r="R726" s="296"/>
      <c r="S726" s="296"/>
      <c r="T726" s="296"/>
      <c r="U726" s="296"/>
      <c r="V726" s="296"/>
      <c r="W726" s="296"/>
      <c r="X726" s="296"/>
      <c r="Y726" s="296"/>
      <c r="Z726" s="296"/>
      <c r="AA726" s="296"/>
    </row>
    <row r="727" spans="1:27" ht="15.75" customHeight="1" x14ac:dyDescent="0.25">
      <c r="A727" s="296"/>
      <c r="B727" s="296"/>
      <c r="C727" s="296"/>
      <c r="D727" s="296"/>
      <c r="E727" s="296"/>
      <c r="F727" s="296"/>
      <c r="G727" s="298"/>
      <c r="H727" s="298"/>
      <c r="I727" s="754"/>
      <c r="J727" s="296"/>
      <c r="K727" s="296"/>
      <c r="L727" s="296"/>
      <c r="M727" s="296"/>
      <c r="N727" s="296"/>
      <c r="O727" s="296"/>
      <c r="P727" s="296"/>
      <c r="Q727" s="296"/>
      <c r="R727" s="296"/>
      <c r="S727" s="296"/>
      <c r="T727" s="296"/>
      <c r="U727" s="296"/>
      <c r="V727" s="296"/>
      <c r="W727" s="296"/>
      <c r="X727" s="296"/>
      <c r="Y727" s="296"/>
      <c r="Z727" s="296"/>
      <c r="AA727" s="296"/>
    </row>
    <row r="728" spans="1:27" ht="15.75" customHeight="1" x14ac:dyDescent="0.25">
      <c r="A728" s="296"/>
      <c r="B728" s="296"/>
      <c r="C728" s="296"/>
      <c r="D728" s="296"/>
      <c r="E728" s="296"/>
      <c r="F728" s="296"/>
      <c r="G728" s="298"/>
      <c r="H728" s="298"/>
      <c r="I728" s="754"/>
      <c r="J728" s="296"/>
      <c r="K728" s="296"/>
      <c r="L728" s="296"/>
      <c r="M728" s="296"/>
      <c r="N728" s="296"/>
      <c r="O728" s="296"/>
      <c r="P728" s="296"/>
      <c r="Q728" s="296"/>
      <c r="R728" s="296"/>
      <c r="S728" s="296"/>
      <c r="T728" s="296"/>
      <c r="U728" s="296"/>
      <c r="V728" s="296"/>
      <c r="W728" s="296"/>
      <c r="X728" s="296"/>
      <c r="Y728" s="296"/>
      <c r="Z728" s="296"/>
      <c r="AA728" s="296"/>
    </row>
    <row r="729" spans="1:27" ht="15.75" customHeight="1" x14ac:dyDescent="0.25">
      <c r="A729" s="296"/>
      <c r="B729" s="296"/>
      <c r="C729" s="296"/>
      <c r="D729" s="296"/>
      <c r="E729" s="296"/>
      <c r="F729" s="296"/>
      <c r="G729" s="298"/>
      <c r="H729" s="298"/>
      <c r="I729" s="754"/>
      <c r="J729" s="296"/>
      <c r="K729" s="296"/>
      <c r="L729" s="296"/>
      <c r="M729" s="296"/>
      <c r="N729" s="296"/>
      <c r="O729" s="296"/>
      <c r="P729" s="296"/>
      <c r="Q729" s="296"/>
      <c r="R729" s="296"/>
      <c r="S729" s="296"/>
      <c r="T729" s="296"/>
      <c r="U729" s="296"/>
      <c r="V729" s="296"/>
      <c r="W729" s="296"/>
      <c r="X729" s="296"/>
      <c r="Y729" s="296"/>
      <c r="Z729" s="296"/>
      <c r="AA729" s="296"/>
    </row>
    <row r="730" spans="1:27" ht="15.75" customHeight="1" x14ac:dyDescent="0.25">
      <c r="A730" s="296"/>
      <c r="B730" s="296"/>
      <c r="C730" s="296"/>
      <c r="D730" s="296"/>
      <c r="E730" s="296"/>
      <c r="F730" s="296"/>
      <c r="G730" s="298"/>
      <c r="H730" s="298"/>
      <c r="I730" s="754"/>
      <c r="J730" s="296"/>
      <c r="K730" s="296"/>
      <c r="L730" s="296"/>
      <c r="M730" s="296"/>
      <c r="N730" s="296"/>
      <c r="O730" s="296"/>
      <c r="P730" s="296"/>
      <c r="Q730" s="296"/>
      <c r="R730" s="296"/>
      <c r="S730" s="296"/>
      <c r="T730" s="296"/>
      <c r="U730" s="296"/>
      <c r="V730" s="296"/>
      <c r="W730" s="296"/>
      <c r="X730" s="296"/>
      <c r="Y730" s="296"/>
      <c r="Z730" s="296"/>
      <c r="AA730" s="296"/>
    </row>
    <row r="731" spans="1:27" ht="15.75" customHeight="1" x14ac:dyDescent="0.25">
      <c r="A731" s="296"/>
      <c r="B731" s="296"/>
      <c r="C731" s="296"/>
      <c r="D731" s="296"/>
      <c r="E731" s="296"/>
      <c r="F731" s="296"/>
      <c r="G731" s="298"/>
      <c r="H731" s="298"/>
      <c r="I731" s="754"/>
      <c r="J731" s="296"/>
      <c r="K731" s="296"/>
      <c r="L731" s="296"/>
      <c r="M731" s="296"/>
      <c r="N731" s="296"/>
      <c r="O731" s="296"/>
      <c r="P731" s="296"/>
      <c r="Q731" s="296"/>
      <c r="R731" s="296"/>
      <c r="S731" s="296"/>
      <c r="T731" s="296"/>
      <c r="U731" s="296"/>
      <c r="V731" s="296"/>
      <c r="W731" s="296"/>
      <c r="X731" s="296"/>
      <c r="Y731" s="296"/>
      <c r="Z731" s="296"/>
      <c r="AA731" s="296"/>
    </row>
    <row r="732" spans="1:27" ht="15.75" customHeight="1" x14ac:dyDescent="0.25">
      <c r="A732" s="296"/>
      <c r="B732" s="296"/>
      <c r="C732" s="296"/>
      <c r="D732" s="296"/>
      <c r="E732" s="296"/>
      <c r="F732" s="296"/>
      <c r="G732" s="298"/>
      <c r="H732" s="298"/>
      <c r="I732" s="754"/>
      <c r="J732" s="296"/>
      <c r="K732" s="296"/>
      <c r="L732" s="296"/>
      <c r="M732" s="296"/>
      <c r="N732" s="296"/>
      <c r="O732" s="296"/>
      <c r="P732" s="296"/>
      <c r="Q732" s="296"/>
      <c r="R732" s="296"/>
      <c r="S732" s="296"/>
      <c r="T732" s="296"/>
      <c r="U732" s="296"/>
      <c r="V732" s="296"/>
      <c r="W732" s="296"/>
      <c r="X732" s="296"/>
      <c r="Y732" s="296"/>
      <c r="Z732" s="296"/>
      <c r="AA732" s="296"/>
    </row>
    <row r="733" spans="1:27" ht="15.75" customHeight="1" x14ac:dyDescent="0.25">
      <c r="A733" s="296"/>
      <c r="B733" s="296"/>
      <c r="C733" s="296"/>
      <c r="D733" s="296"/>
      <c r="E733" s="296"/>
      <c r="F733" s="296"/>
      <c r="G733" s="298"/>
      <c r="H733" s="298"/>
      <c r="I733" s="754"/>
      <c r="J733" s="296"/>
      <c r="K733" s="296"/>
      <c r="L733" s="296"/>
      <c r="M733" s="296"/>
      <c r="N733" s="296"/>
      <c r="O733" s="296"/>
      <c r="P733" s="296"/>
      <c r="Q733" s="296"/>
      <c r="R733" s="296"/>
      <c r="S733" s="296"/>
      <c r="T733" s="296"/>
      <c r="U733" s="296"/>
      <c r="V733" s="296"/>
      <c r="W733" s="296"/>
      <c r="X733" s="296"/>
      <c r="Y733" s="296"/>
      <c r="Z733" s="296"/>
      <c r="AA733" s="296"/>
    </row>
    <row r="734" spans="1:27" ht="15.75" customHeight="1" x14ac:dyDescent="0.25">
      <c r="A734" s="296"/>
      <c r="B734" s="296"/>
      <c r="C734" s="296"/>
      <c r="D734" s="296"/>
      <c r="E734" s="296"/>
      <c r="F734" s="296"/>
      <c r="G734" s="298"/>
      <c r="H734" s="298"/>
      <c r="I734" s="754"/>
      <c r="J734" s="296"/>
      <c r="K734" s="296"/>
      <c r="L734" s="296"/>
      <c r="M734" s="296"/>
      <c r="N734" s="296"/>
      <c r="O734" s="296"/>
      <c r="P734" s="296"/>
      <c r="Q734" s="296"/>
      <c r="R734" s="296"/>
      <c r="S734" s="296"/>
      <c r="T734" s="296"/>
      <c r="U734" s="296"/>
      <c r="V734" s="296"/>
      <c r="W734" s="296"/>
      <c r="X734" s="296"/>
      <c r="Y734" s="296"/>
      <c r="Z734" s="296"/>
      <c r="AA734" s="296"/>
    </row>
    <row r="735" spans="1:27" ht="15.75" customHeight="1" x14ac:dyDescent="0.25">
      <c r="A735" s="296"/>
      <c r="B735" s="296"/>
      <c r="C735" s="296"/>
      <c r="D735" s="296"/>
      <c r="E735" s="296"/>
      <c r="F735" s="296"/>
      <c r="G735" s="298"/>
      <c r="H735" s="298"/>
      <c r="I735" s="754"/>
      <c r="J735" s="296"/>
      <c r="K735" s="296"/>
      <c r="L735" s="296"/>
      <c r="M735" s="296"/>
      <c r="N735" s="296"/>
      <c r="O735" s="296"/>
      <c r="P735" s="296"/>
      <c r="Q735" s="296"/>
      <c r="R735" s="296"/>
      <c r="S735" s="296"/>
      <c r="T735" s="296"/>
      <c r="U735" s="296"/>
      <c r="V735" s="296"/>
      <c r="W735" s="296"/>
      <c r="X735" s="296"/>
      <c r="Y735" s="296"/>
      <c r="Z735" s="296"/>
      <c r="AA735" s="296"/>
    </row>
    <row r="736" spans="1:27" ht="15.75" customHeight="1" x14ac:dyDescent="0.25">
      <c r="A736" s="296"/>
      <c r="B736" s="296"/>
      <c r="C736" s="296"/>
      <c r="D736" s="296"/>
      <c r="E736" s="296"/>
      <c r="F736" s="296"/>
      <c r="G736" s="298"/>
      <c r="H736" s="298"/>
      <c r="I736" s="754"/>
      <c r="J736" s="296"/>
      <c r="K736" s="296"/>
      <c r="L736" s="296"/>
      <c r="M736" s="296"/>
      <c r="N736" s="296"/>
      <c r="O736" s="296"/>
      <c r="P736" s="296"/>
      <c r="Q736" s="296"/>
      <c r="R736" s="296"/>
      <c r="S736" s="296"/>
      <c r="T736" s="296"/>
      <c r="U736" s="296"/>
      <c r="V736" s="296"/>
      <c r="W736" s="296"/>
      <c r="X736" s="296"/>
      <c r="Y736" s="296"/>
      <c r="Z736" s="296"/>
      <c r="AA736" s="296"/>
    </row>
    <row r="737" spans="1:27" ht="15.75" customHeight="1" x14ac:dyDescent="0.25">
      <c r="A737" s="296"/>
      <c r="B737" s="296"/>
      <c r="C737" s="296"/>
      <c r="D737" s="296"/>
      <c r="E737" s="296"/>
      <c r="F737" s="296"/>
      <c r="G737" s="298"/>
      <c r="H737" s="298"/>
      <c r="I737" s="754"/>
      <c r="J737" s="296"/>
      <c r="K737" s="296"/>
      <c r="L737" s="296"/>
      <c r="M737" s="296"/>
      <c r="N737" s="296"/>
      <c r="O737" s="296"/>
      <c r="P737" s="296"/>
      <c r="Q737" s="296"/>
      <c r="R737" s="296"/>
      <c r="S737" s="296"/>
      <c r="T737" s="296"/>
      <c r="U737" s="296"/>
      <c r="V737" s="296"/>
      <c r="W737" s="296"/>
      <c r="X737" s="296"/>
      <c r="Y737" s="296"/>
      <c r="Z737" s="296"/>
      <c r="AA737" s="296"/>
    </row>
    <row r="738" spans="1:27" ht="15.75" customHeight="1" x14ac:dyDescent="0.25">
      <c r="A738" s="296"/>
      <c r="B738" s="296"/>
      <c r="C738" s="296"/>
      <c r="D738" s="296"/>
      <c r="E738" s="296"/>
      <c r="F738" s="296"/>
      <c r="G738" s="298"/>
      <c r="H738" s="298"/>
      <c r="I738" s="754"/>
      <c r="J738" s="296"/>
      <c r="K738" s="296"/>
      <c r="L738" s="296"/>
      <c r="M738" s="296"/>
      <c r="N738" s="296"/>
      <c r="O738" s="296"/>
      <c r="P738" s="296"/>
      <c r="Q738" s="296"/>
      <c r="R738" s="296"/>
      <c r="S738" s="296"/>
      <c r="T738" s="296"/>
      <c r="U738" s="296"/>
      <c r="V738" s="296"/>
      <c r="W738" s="296"/>
      <c r="X738" s="296"/>
      <c r="Y738" s="296"/>
      <c r="Z738" s="296"/>
      <c r="AA738" s="296"/>
    </row>
    <row r="739" spans="1:27" ht="15.75" customHeight="1" x14ac:dyDescent="0.25">
      <c r="A739" s="296"/>
      <c r="B739" s="296"/>
      <c r="C739" s="296"/>
      <c r="D739" s="296"/>
      <c r="E739" s="296"/>
      <c r="F739" s="296"/>
      <c r="G739" s="298"/>
      <c r="H739" s="298"/>
      <c r="I739" s="754"/>
      <c r="J739" s="296"/>
      <c r="K739" s="296"/>
      <c r="L739" s="296"/>
      <c r="M739" s="296"/>
      <c r="N739" s="296"/>
      <c r="O739" s="296"/>
      <c r="P739" s="296"/>
      <c r="Q739" s="296"/>
      <c r="R739" s="296"/>
      <c r="S739" s="296"/>
      <c r="T739" s="296"/>
      <c r="U739" s="296"/>
      <c r="V739" s="296"/>
      <c r="W739" s="296"/>
      <c r="X739" s="296"/>
      <c r="Y739" s="296"/>
      <c r="Z739" s="296"/>
      <c r="AA739" s="296"/>
    </row>
    <row r="740" spans="1:27" ht="15.75" customHeight="1" x14ac:dyDescent="0.25">
      <c r="A740" s="296"/>
      <c r="B740" s="296"/>
      <c r="C740" s="296"/>
      <c r="D740" s="296"/>
      <c r="E740" s="296"/>
      <c r="F740" s="296"/>
      <c r="G740" s="298"/>
      <c r="H740" s="298"/>
      <c r="I740" s="754"/>
      <c r="J740" s="296"/>
      <c r="K740" s="296"/>
      <c r="L740" s="296"/>
      <c r="M740" s="296"/>
      <c r="N740" s="296"/>
      <c r="O740" s="296"/>
      <c r="P740" s="296"/>
      <c r="Q740" s="296"/>
      <c r="R740" s="296"/>
      <c r="S740" s="296"/>
      <c r="T740" s="296"/>
      <c r="U740" s="296"/>
      <c r="V740" s="296"/>
      <c r="W740" s="296"/>
      <c r="X740" s="296"/>
      <c r="Y740" s="296"/>
      <c r="Z740" s="296"/>
      <c r="AA740" s="296"/>
    </row>
    <row r="741" spans="1:27" ht="15.75" customHeight="1" x14ac:dyDescent="0.25">
      <c r="A741" s="296"/>
      <c r="B741" s="296"/>
      <c r="C741" s="296"/>
      <c r="D741" s="296"/>
      <c r="E741" s="296"/>
      <c r="F741" s="296"/>
      <c r="G741" s="298"/>
      <c r="H741" s="298"/>
      <c r="I741" s="754"/>
      <c r="J741" s="296"/>
      <c r="K741" s="296"/>
      <c r="L741" s="296"/>
      <c r="M741" s="296"/>
      <c r="N741" s="296"/>
      <c r="O741" s="296"/>
      <c r="P741" s="296"/>
      <c r="Q741" s="296"/>
      <c r="R741" s="296"/>
      <c r="S741" s="296"/>
      <c r="T741" s="296"/>
      <c r="U741" s="296"/>
      <c r="V741" s="296"/>
      <c r="W741" s="296"/>
      <c r="X741" s="296"/>
      <c r="Y741" s="296"/>
      <c r="Z741" s="296"/>
      <c r="AA741" s="296"/>
    </row>
    <row r="742" spans="1:27" ht="15.75" customHeight="1" x14ac:dyDescent="0.25">
      <c r="A742" s="296"/>
      <c r="B742" s="296"/>
      <c r="C742" s="296"/>
      <c r="D742" s="296"/>
      <c r="E742" s="296"/>
      <c r="F742" s="296"/>
      <c r="G742" s="298"/>
      <c r="H742" s="298"/>
      <c r="I742" s="754"/>
      <c r="J742" s="296"/>
      <c r="K742" s="296"/>
      <c r="L742" s="296"/>
      <c r="M742" s="296"/>
      <c r="N742" s="296"/>
      <c r="O742" s="296"/>
      <c r="P742" s="296"/>
      <c r="Q742" s="296"/>
      <c r="R742" s="296"/>
      <c r="S742" s="296"/>
      <c r="T742" s="296"/>
      <c r="U742" s="296"/>
      <c r="V742" s="296"/>
      <c r="W742" s="296"/>
      <c r="X742" s="296"/>
      <c r="Y742" s="296"/>
      <c r="Z742" s="296"/>
      <c r="AA742" s="296"/>
    </row>
    <row r="743" spans="1:27" ht="15.75" customHeight="1" x14ac:dyDescent="0.25">
      <c r="A743" s="296"/>
      <c r="B743" s="296"/>
      <c r="C743" s="296"/>
      <c r="D743" s="296"/>
      <c r="E743" s="296"/>
      <c r="F743" s="296"/>
      <c r="G743" s="298"/>
      <c r="H743" s="298"/>
      <c r="I743" s="754"/>
      <c r="J743" s="296"/>
      <c r="K743" s="296"/>
      <c r="L743" s="296"/>
      <c r="M743" s="296"/>
      <c r="N743" s="296"/>
      <c r="O743" s="296"/>
      <c r="P743" s="296"/>
      <c r="Q743" s="296"/>
      <c r="R743" s="296"/>
      <c r="S743" s="296"/>
      <c r="T743" s="296"/>
      <c r="U743" s="296"/>
      <c r="V743" s="296"/>
      <c r="W743" s="296"/>
      <c r="X743" s="296"/>
      <c r="Y743" s="296"/>
      <c r="Z743" s="296"/>
      <c r="AA743" s="296"/>
    </row>
    <row r="744" spans="1:27" ht="15.75" customHeight="1" x14ac:dyDescent="0.25">
      <c r="A744" s="296"/>
      <c r="B744" s="296"/>
      <c r="C744" s="296"/>
      <c r="D744" s="296"/>
      <c r="E744" s="296"/>
      <c r="F744" s="296"/>
      <c r="G744" s="298"/>
      <c r="H744" s="298"/>
      <c r="I744" s="754"/>
      <c r="J744" s="296"/>
      <c r="K744" s="296"/>
      <c r="L744" s="296"/>
      <c r="M744" s="296"/>
      <c r="N744" s="296"/>
      <c r="O744" s="296"/>
      <c r="P744" s="296"/>
      <c r="Q744" s="296"/>
      <c r="R744" s="296"/>
      <c r="S744" s="296"/>
      <c r="T744" s="296"/>
      <c r="U744" s="296"/>
      <c r="V744" s="296"/>
      <c r="W744" s="296"/>
      <c r="X744" s="296"/>
      <c r="Y744" s="296"/>
      <c r="Z744" s="296"/>
      <c r="AA744" s="296"/>
    </row>
    <row r="745" spans="1:27" ht="15.75" customHeight="1" x14ac:dyDescent="0.25">
      <c r="A745" s="296"/>
      <c r="B745" s="296"/>
      <c r="C745" s="296"/>
      <c r="D745" s="296"/>
      <c r="E745" s="296"/>
      <c r="F745" s="296"/>
      <c r="G745" s="298"/>
      <c r="H745" s="298"/>
      <c r="I745" s="754"/>
      <c r="J745" s="296"/>
      <c r="K745" s="296"/>
      <c r="L745" s="296"/>
      <c r="M745" s="296"/>
      <c r="N745" s="296"/>
      <c r="O745" s="296"/>
      <c r="P745" s="296"/>
      <c r="Q745" s="296"/>
      <c r="R745" s="296"/>
      <c r="S745" s="296"/>
      <c r="T745" s="296"/>
      <c r="U745" s="296"/>
      <c r="V745" s="296"/>
      <c r="W745" s="296"/>
      <c r="X745" s="296"/>
      <c r="Y745" s="296"/>
      <c r="Z745" s="296"/>
      <c r="AA745" s="296"/>
    </row>
    <row r="746" spans="1:27" ht="15.75" customHeight="1" x14ac:dyDescent="0.25">
      <c r="A746" s="296"/>
      <c r="B746" s="296"/>
      <c r="C746" s="296"/>
      <c r="D746" s="296"/>
      <c r="E746" s="296"/>
      <c r="F746" s="296"/>
      <c r="G746" s="298"/>
      <c r="H746" s="298"/>
      <c r="I746" s="754"/>
      <c r="J746" s="296"/>
      <c r="K746" s="296"/>
      <c r="L746" s="296"/>
      <c r="M746" s="296"/>
      <c r="N746" s="296"/>
      <c r="O746" s="296"/>
      <c r="P746" s="296"/>
      <c r="Q746" s="296"/>
      <c r="R746" s="296"/>
      <c r="S746" s="296"/>
      <c r="T746" s="296"/>
      <c r="U746" s="296"/>
      <c r="V746" s="296"/>
      <c r="W746" s="296"/>
      <c r="X746" s="296"/>
      <c r="Y746" s="296"/>
      <c r="Z746" s="296"/>
      <c r="AA746" s="296"/>
    </row>
    <row r="747" spans="1:27" ht="15.75" customHeight="1" x14ac:dyDescent="0.25">
      <c r="A747" s="296"/>
      <c r="B747" s="296"/>
      <c r="C747" s="296"/>
      <c r="D747" s="296"/>
      <c r="E747" s="296"/>
      <c r="F747" s="296"/>
      <c r="G747" s="298"/>
      <c r="H747" s="298"/>
      <c r="I747" s="754"/>
      <c r="J747" s="296"/>
      <c r="K747" s="296"/>
      <c r="L747" s="296"/>
      <c r="M747" s="296"/>
      <c r="N747" s="296"/>
      <c r="O747" s="296"/>
      <c r="P747" s="296"/>
      <c r="Q747" s="296"/>
      <c r="R747" s="296"/>
      <c r="S747" s="296"/>
      <c r="T747" s="296"/>
      <c r="U747" s="296"/>
      <c r="V747" s="296"/>
      <c r="W747" s="296"/>
      <c r="X747" s="296"/>
      <c r="Y747" s="296"/>
      <c r="Z747" s="296"/>
      <c r="AA747" s="296"/>
    </row>
    <row r="748" spans="1:27" ht="15.75" customHeight="1" x14ac:dyDescent="0.25">
      <c r="A748" s="296"/>
      <c r="B748" s="296"/>
      <c r="C748" s="296"/>
      <c r="D748" s="296"/>
      <c r="E748" s="296"/>
      <c r="F748" s="296"/>
      <c r="G748" s="298"/>
      <c r="H748" s="298"/>
      <c r="I748" s="754"/>
      <c r="J748" s="296"/>
      <c r="K748" s="296"/>
      <c r="L748" s="296"/>
      <c r="M748" s="296"/>
      <c r="N748" s="296"/>
      <c r="O748" s="296"/>
      <c r="P748" s="296"/>
      <c r="Q748" s="296"/>
      <c r="R748" s="296"/>
      <c r="S748" s="296"/>
      <c r="T748" s="296"/>
      <c r="U748" s="296"/>
      <c r="V748" s="296"/>
      <c r="W748" s="296"/>
      <c r="X748" s="296"/>
      <c r="Y748" s="296"/>
      <c r="Z748" s="296"/>
      <c r="AA748" s="296"/>
    </row>
    <row r="749" spans="1:27" ht="15.75" customHeight="1" x14ac:dyDescent="0.25">
      <c r="A749" s="296"/>
      <c r="B749" s="296"/>
      <c r="C749" s="296"/>
      <c r="D749" s="296"/>
      <c r="E749" s="296"/>
      <c r="F749" s="296"/>
      <c r="G749" s="298"/>
      <c r="H749" s="298"/>
      <c r="I749" s="754"/>
      <c r="J749" s="296"/>
      <c r="K749" s="296"/>
      <c r="L749" s="296"/>
      <c r="M749" s="296"/>
      <c r="N749" s="296"/>
      <c r="O749" s="296"/>
      <c r="P749" s="296"/>
      <c r="Q749" s="296"/>
      <c r="R749" s="296"/>
      <c r="S749" s="296"/>
      <c r="T749" s="296"/>
      <c r="U749" s="296"/>
      <c r="V749" s="296"/>
      <c r="W749" s="296"/>
      <c r="X749" s="296"/>
      <c r="Y749" s="296"/>
      <c r="Z749" s="296"/>
      <c r="AA749" s="296"/>
    </row>
    <row r="750" spans="1:27" ht="15.75" customHeight="1" x14ac:dyDescent="0.25">
      <c r="A750" s="296"/>
      <c r="B750" s="296"/>
      <c r="C750" s="296"/>
      <c r="D750" s="296"/>
      <c r="E750" s="296"/>
      <c r="F750" s="296"/>
      <c r="G750" s="298"/>
      <c r="H750" s="298"/>
      <c r="I750" s="754"/>
      <c r="J750" s="296"/>
      <c r="K750" s="296"/>
      <c r="L750" s="296"/>
      <c r="M750" s="296"/>
      <c r="N750" s="296"/>
      <c r="O750" s="296"/>
      <c r="P750" s="296"/>
      <c r="Q750" s="296"/>
      <c r="R750" s="296"/>
      <c r="S750" s="296"/>
      <c r="T750" s="296"/>
      <c r="U750" s="296"/>
      <c r="V750" s="296"/>
      <c r="W750" s="296"/>
      <c r="X750" s="296"/>
      <c r="Y750" s="296"/>
      <c r="Z750" s="296"/>
      <c r="AA750" s="296"/>
    </row>
    <row r="751" spans="1:27" ht="15.75" customHeight="1" x14ac:dyDescent="0.25">
      <c r="A751" s="296"/>
      <c r="B751" s="296"/>
      <c r="C751" s="296"/>
      <c r="D751" s="296"/>
      <c r="E751" s="296"/>
      <c r="F751" s="296"/>
      <c r="G751" s="298"/>
      <c r="H751" s="298"/>
      <c r="I751" s="754"/>
      <c r="J751" s="296"/>
      <c r="K751" s="296"/>
      <c r="L751" s="296"/>
      <c r="M751" s="296"/>
      <c r="N751" s="296"/>
      <c r="O751" s="296"/>
      <c r="P751" s="296"/>
      <c r="Q751" s="296"/>
      <c r="R751" s="296"/>
      <c r="S751" s="296"/>
      <c r="T751" s="296"/>
      <c r="U751" s="296"/>
      <c r="V751" s="296"/>
      <c r="W751" s="296"/>
      <c r="X751" s="296"/>
      <c r="Y751" s="296"/>
      <c r="Z751" s="296"/>
      <c r="AA751" s="296"/>
    </row>
    <row r="752" spans="1:27" ht="15.75" customHeight="1" x14ac:dyDescent="0.25">
      <c r="A752" s="296"/>
      <c r="B752" s="296"/>
      <c r="C752" s="296"/>
      <c r="D752" s="296"/>
      <c r="E752" s="296"/>
      <c r="F752" s="296"/>
      <c r="G752" s="298"/>
      <c r="H752" s="298"/>
      <c r="I752" s="754"/>
      <c r="J752" s="296"/>
      <c r="K752" s="296"/>
      <c r="L752" s="296"/>
      <c r="M752" s="296"/>
      <c r="N752" s="296"/>
      <c r="O752" s="296"/>
      <c r="P752" s="296"/>
      <c r="Q752" s="296"/>
      <c r="R752" s="296"/>
      <c r="S752" s="296"/>
      <c r="T752" s="296"/>
      <c r="U752" s="296"/>
      <c r="V752" s="296"/>
      <c r="W752" s="296"/>
      <c r="X752" s="296"/>
      <c r="Y752" s="296"/>
      <c r="Z752" s="296"/>
      <c r="AA752" s="296"/>
    </row>
    <row r="753" spans="1:27" ht="15.75" customHeight="1" x14ac:dyDescent="0.25">
      <c r="A753" s="296"/>
      <c r="B753" s="296"/>
      <c r="C753" s="296"/>
      <c r="D753" s="296"/>
      <c r="E753" s="296"/>
      <c r="F753" s="296"/>
      <c r="G753" s="298"/>
      <c r="H753" s="298"/>
      <c r="I753" s="754"/>
      <c r="J753" s="296"/>
      <c r="K753" s="296"/>
      <c r="L753" s="296"/>
      <c r="M753" s="296"/>
      <c r="N753" s="296"/>
      <c r="O753" s="296"/>
      <c r="P753" s="296"/>
      <c r="Q753" s="296"/>
      <c r="R753" s="296"/>
      <c r="S753" s="296"/>
      <c r="T753" s="296"/>
      <c r="U753" s="296"/>
      <c r="V753" s="296"/>
      <c r="W753" s="296"/>
      <c r="X753" s="296"/>
      <c r="Y753" s="296"/>
      <c r="Z753" s="296"/>
      <c r="AA753" s="296"/>
    </row>
    <row r="754" spans="1:27" ht="15.75" customHeight="1" x14ac:dyDescent="0.25">
      <c r="A754" s="296"/>
      <c r="B754" s="296"/>
      <c r="C754" s="296"/>
      <c r="D754" s="296"/>
      <c r="E754" s="296"/>
      <c r="F754" s="296"/>
      <c r="G754" s="298"/>
      <c r="H754" s="298"/>
      <c r="I754" s="754"/>
      <c r="J754" s="296"/>
      <c r="K754" s="296"/>
      <c r="L754" s="296"/>
      <c r="M754" s="296"/>
      <c r="N754" s="296"/>
      <c r="O754" s="296"/>
      <c r="P754" s="296"/>
      <c r="Q754" s="296"/>
      <c r="R754" s="296"/>
      <c r="S754" s="296"/>
      <c r="T754" s="296"/>
      <c r="U754" s="296"/>
      <c r="V754" s="296"/>
      <c r="W754" s="296"/>
      <c r="X754" s="296"/>
      <c r="Y754" s="296"/>
      <c r="Z754" s="296"/>
      <c r="AA754" s="296"/>
    </row>
    <row r="755" spans="1:27" ht="15.75" customHeight="1" x14ac:dyDescent="0.25">
      <c r="A755" s="296"/>
      <c r="B755" s="296"/>
      <c r="C755" s="296"/>
      <c r="D755" s="296"/>
      <c r="E755" s="296"/>
      <c r="F755" s="296"/>
      <c r="G755" s="298"/>
      <c r="H755" s="298"/>
      <c r="I755" s="754"/>
      <c r="J755" s="296"/>
      <c r="K755" s="296"/>
      <c r="L755" s="296"/>
      <c r="M755" s="296"/>
      <c r="N755" s="296"/>
      <c r="O755" s="296"/>
      <c r="P755" s="296"/>
      <c r="Q755" s="296"/>
      <c r="R755" s="296"/>
      <c r="S755" s="296"/>
      <c r="T755" s="296"/>
      <c r="U755" s="296"/>
      <c r="V755" s="296"/>
      <c r="W755" s="296"/>
      <c r="X755" s="296"/>
      <c r="Y755" s="296"/>
      <c r="Z755" s="296"/>
      <c r="AA755" s="296"/>
    </row>
    <row r="756" spans="1:27" ht="15.75" customHeight="1" x14ac:dyDescent="0.25">
      <c r="A756" s="296"/>
      <c r="B756" s="296"/>
      <c r="C756" s="296"/>
      <c r="D756" s="296"/>
      <c r="E756" s="296"/>
      <c r="F756" s="296"/>
      <c r="G756" s="298"/>
      <c r="H756" s="298"/>
      <c r="I756" s="754"/>
      <c r="J756" s="296"/>
      <c r="K756" s="296"/>
      <c r="L756" s="296"/>
      <c r="M756" s="296"/>
      <c r="N756" s="296"/>
      <c r="O756" s="296"/>
      <c r="P756" s="296"/>
      <c r="Q756" s="296"/>
      <c r="R756" s="296"/>
      <c r="S756" s="296"/>
      <c r="T756" s="296"/>
      <c r="U756" s="296"/>
      <c r="V756" s="296"/>
      <c r="W756" s="296"/>
      <c r="X756" s="296"/>
      <c r="Y756" s="296"/>
      <c r="Z756" s="296"/>
      <c r="AA756" s="296"/>
    </row>
    <row r="757" spans="1:27" ht="15.75" customHeight="1" x14ac:dyDescent="0.25">
      <c r="A757" s="296"/>
      <c r="B757" s="296"/>
      <c r="C757" s="296"/>
      <c r="D757" s="296"/>
      <c r="E757" s="296"/>
      <c r="F757" s="296"/>
      <c r="G757" s="298"/>
      <c r="H757" s="298"/>
      <c r="I757" s="754"/>
      <c r="J757" s="296"/>
      <c r="K757" s="296"/>
      <c r="L757" s="296"/>
      <c r="M757" s="296"/>
      <c r="N757" s="296"/>
      <c r="O757" s="296"/>
      <c r="P757" s="296"/>
      <c r="Q757" s="296"/>
      <c r="R757" s="296"/>
      <c r="S757" s="296"/>
      <c r="T757" s="296"/>
      <c r="U757" s="296"/>
      <c r="V757" s="296"/>
      <c r="W757" s="296"/>
      <c r="X757" s="296"/>
      <c r="Y757" s="296"/>
      <c r="Z757" s="296"/>
      <c r="AA757" s="296"/>
    </row>
    <row r="758" spans="1:27" ht="15.75" customHeight="1" x14ac:dyDescent="0.25">
      <c r="A758" s="296"/>
      <c r="B758" s="296"/>
      <c r="C758" s="296"/>
      <c r="D758" s="296"/>
      <c r="E758" s="296"/>
      <c r="F758" s="296"/>
      <c r="G758" s="298"/>
      <c r="H758" s="298"/>
      <c r="I758" s="754"/>
      <c r="J758" s="296"/>
      <c r="K758" s="296"/>
      <c r="L758" s="296"/>
      <c r="M758" s="296"/>
      <c r="N758" s="296"/>
      <c r="O758" s="296"/>
      <c r="P758" s="296"/>
      <c r="Q758" s="296"/>
      <c r="R758" s="296"/>
      <c r="S758" s="296"/>
      <c r="T758" s="296"/>
      <c r="U758" s="296"/>
      <c r="V758" s="296"/>
      <c r="W758" s="296"/>
      <c r="X758" s="296"/>
      <c r="Y758" s="296"/>
      <c r="Z758" s="296"/>
      <c r="AA758" s="296"/>
    </row>
    <row r="759" spans="1:27" ht="15.75" customHeight="1" x14ac:dyDescent="0.25">
      <c r="A759" s="296"/>
      <c r="B759" s="296"/>
      <c r="C759" s="296"/>
      <c r="D759" s="296"/>
      <c r="E759" s="296"/>
      <c r="F759" s="296"/>
      <c r="G759" s="298"/>
      <c r="H759" s="298"/>
      <c r="I759" s="754"/>
      <c r="J759" s="296"/>
      <c r="K759" s="296"/>
      <c r="L759" s="296"/>
      <c r="M759" s="296"/>
      <c r="N759" s="296"/>
      <c r="O759" s="296"/>
      <c r="P759" s="296"/>
      <c r="Q759" s="296"/>
      <c r="R759" s="296"/>
      <c r="S759" s="296"/>
      <c r="T759" s="296"/>
      <c r="U759" s="296"/>
      <c r="V759" s="296"/>
      <c r="W759" s="296"/>
      <c r="X759" s="296"/>
      <c r="Y759" s="296"/>
      <c r="Z759" s="296"/>
      <c r="AA759" s="296"/>
    </row>
    <row r="760" spans="1:27" ht="15.75" customHeight="1" x14ac:dyDescent="0.25">
      <c r="A760" s="296"/>
      <c r="B760" s="296"/>
      <c r="C760" s="296"/>
      <c r="D760" s="296"/>
      <c r="E760" s="296"/>
      <c r="F760" s="296"/>
      <c r="G760" s="298"/>
      <c r="H760" s="298"/>
      <c r="I760" s="754"/>
      <c r="J760" s="296"/>
      <c r="K760" s="296"/>
      <c r="L760" s="296"/>
      <c r="M760" s="296"/>
      <c r="N760" s="296"/>
      <c r="O760" s="296"/>
      <c r="P760" s="296"/>
      <c r="Q760" s="296"/>
      <c r="R760" s="296"/>
      <c r="S760" s="296"/>
      <c r="T760" s="296"/>
      <c r="U760" s="296"/>
      <c r="V760" s="296"/>
      <c r="W760" s="296"/>
      <c r="X760" s="296"/>
      <c r="Y760" s="296"/>
      <c r="Z760" s="296"/>
      <c r="AA760" s="296"/>
    </row>
    <row r="761" spans="1:27" ht="15.75" customHeight="1" x14ac:dyDescent="0.25">
      <c r="A761" s="296"/>
      <c r="B761" s="296"/>
      <c r="C761" s="296"/>
      <c r="D761" s="296"/>
      <c r="E761" s="296"/>
      <c r="F761" s="296"/>
      <c r="G761" s="298"/>
      <c r="H761" s="298"/>
      <c r="I761" s="754"/>
      <c r="J761" s="296"/>
      <c r="K761" s="296"/>
      <c r="L761" s="296"/>
      <c r="M761" s="296"/>
      <c r="N761" s="296"/>
      <c r="O761" s="296"/>
      <c r="P761" s="296"/>
      <c r="Q761" s="296"/>
      <c r="R761" s="296"/>
      <c r="S761" s="296"/>
      <c r="T761" s="296"/>
      <c r="U761" s="296"/>
      <c r="V761" s="296"/>
      <c r="W761" s="296"/>
      <c r="X761" s="296"/>
      <c r="Y761" s="296"/>
      <c r="Z761" s="296"/>
      <c r="AA761" s="296"/>
    </row>
    <row r="762" spans="1:27" ht="15.75" customHeight="1" x14ac:dyDescent="0.25">
      <c r="A762" s="296"/>
      <c r="B762" s="296"/>
      <c r="C762" s="296"/>
      <c r="D762" s="296"/>
      <c r="E762" s="296"/>
      <c r="F762" s="296"/>
      <c r="G762" s="298"/>
      <c r="H762" s="298"/>
      <c r="I762" s="754"/>
      <c r="J762" s="296"/>
      <c r="K762" s="296"/>
      <c r="L762" s="296"/>
      <c r="M762" s="296"/>
      <c r="N762" s="296"/>
      <c r="O762" s="296"/>
      <c r="P762" s="296"/>
      <c r="Q762" s="296"/>
      <c r="R762" s="296"/>
      <c r="S762" s="296"/>
      <c r="T762" s="296"/>
      <c r="U762" s="296"/>
      <c r="V762" s="296"/>
      <c r="W762" s="296"/>
      <c r="X762" s="296"/>
      <c r="Y762" s="296"/>
      <c r="Z762" s="296"/>
      <c r="AA762" s="296"/>
    </row>
    <row r="763" spans="1:27" ht="15.75" customHeight="1" x14ac:dyDescent="0.25">
      <c r="A763" s="296"/>
      <c r="B763" s="296"/>
      <c r="C763" s="296"/>
      <c r="D763" s="296"/>
      <c r="E763" s="296"/>
      <c r="F763" s="296"/>
      <c r="G763" s="298"/>
      <c r="H763" s="298"/>
      <c r="I763" s="754"/>
      <c r="J763" s="296"/>
      <c r="K763" s="296"/>
      <c r="L763" s="296"/>
      <c r="M763" s="296"/>
      <c r="N763" s="296"/>
      <c r="O763" s="296"/>
      <c r="P763" s="296"/>
      <c r="Q763" s="296"/>
      <c r="R763" s="296"/>
      <c r="S763" s="296"/>
      <c r="T763" s="296"/>
      <c r="U763" s="296"/>
      <c r="V763" s="296"/>
      <c r="W763" s="296"/>
      <c r="X763" s="296"/>
      <c r="Y763" s="296"/>
      <c r="Z763" s="296"/>
      <c r="AA763" s="296"/>
    </row>
    <row r="764" spans="1:27" ht="15.75" customHeight="1" x14ac:dyDescent="0.25">
      <c r="A764" s="296"/>
      <c r="B764" s="296"/>
      <c r="C764" s="296"/>
      <c r="D764" s="296"/>
      <c r="E764" s="296"/>
      <c r="F764" s="296"/>
      <c r="G764" s="298"/>
      <c r="H764" s="298"/>
      <c r="I764" s="754"/>
      <c r="J764" s="296"/>
      <c r="K764" s="296"/>
      <c r="L764" s="296"/>
      <c r="M764" s="296"/>
      <c r="N764" s="296"/>
      <c r="O764" s="296"/>
      <c r="P764" s="296"/>
      <c r="Q764" s="296"/>
      <c r="R764" s="296"/>
      <c r="S764" s="296"/>
      <c r="T764" s="296"/>
      <c r="U764" s="296"/>
      <c r="V764" s="296"/>
      <c r="W764" s="296"/>
      <c r="X764" s="296"/>
      <c r="Y764" s="296"/>
      <c r="Z764" s="296"/>
      <c r="AA764" s="296"/>
    </row>
    <row r="765" spans="1:27" ht="15.75" customHeight="1" x14ac:dyDescent="0.25">
      <c r="A765" s="296"/>
      <c r="B765" s="296"/>
      <c r="C765" s="296"/>
      <c r="D765" s="296"/>
      <c r="E765" s="296"/>
      <c r="F765" s="296"/>
      <c r="G765" s="298"/>
      <c r="H765" s="298"/>
      <c r="I765" s="754"/>
      <c r="J765" s="296"/>
      <c r="K765" s="296"/>
      <c r="L765" s="296"/>
      <c r="M765" s="296"/>
      <c r="N765" s="296"/>
      <c r="O765" s="296"/>
      <c r="P765" s="296"/>
      <c r="Q765" s="296"/>
      <c r="R765" s="296"/>
      <c r="S765" s="296"/>
      <c r="T765" s="296"/>
      <c r="U765" s="296"/>
      <c r="V765" s="296"/>
      <c r="W765" s="296"/>
      <c r="X765" s="296"/>
      <c r="Y765" s="296"/>
      <c r="Z765" s="296"/>
      <c r="AA765" s="296"/>
    </row>
    <row r="766" spans="1:27" ht="15.75" customHeight="1" x14ac:dyDescent="0.25">
      <c r="A766" s="296"/>
      <c r="B766" s="296"/>
      <c r="C766" s="296"/>
      <c r="D766" s="296"/>
      <c r="E766" s="296"/>
      <c r="F766" s="296"/>
      <c r="G766" s="298"/>
      <c r="H766" s="298"/>
      <c r="I766" s="754"/>
      <c r="J766" s="296"/>
      <c r="K766" s="296"/>
      <c r="L766" s="296"/>
      <c r="M766" s="296"/>
      <c r="N766" s="296"/>
      <c r="O766" s="296"/>
      <c r="P766" s="296"/>
      <c r="Q766" s="296"/>
      <c r="R766" s="296"/>
      <c r="S766" s="296"/>
      <c r="T766" s="296"/>
      <c r="U766" s="296"/>
      <c r="V766" s="296"/>
      <c r="W766" s="296"/>
      <c r="X766" s="296"/>
      <c r="Y766" s="296"/>
      <c r="Z766" s="296"/>
      <c r="AA766" s="296"/>
    </row>
    <row r="767" spans="1:27" ht="15.75" customHeight="1" x14ac:dyDescent="0.25">
      <c r="A767" s="296"/>
      <c r="B767" s="296"/>
      <c r="C767" s="296"/>
      <c r="D767" s="296"/>
      <c r="E767" s="296"/>
      <c r="F767" s="296"/>
      <c r="G767" s="298"/>
      <c r="H767" s="298"/>
      <c r="I767" s="754"/>
      <c r="J767" s="296"/>
      <c r="K767" s="296"/>
      <c r="L767" s="296"/>
      <c r="M767" s="296"/>
      <c r="N767" s="296"/>
      <c r="O767" s="296"/>
      <c r="P767" s="296"/>
      <c r="Q767" s="296"/>
      <c r="R767" s="296"/>
      <c r="S767" s="296"/>
      <c r="T767" s="296"/>
      <c r="U767" s="296"/>
      <c r="V767" s="296"/>
      <c r="W767" s="296"/>
      <c r="X767" s="296"/>
      <c r="Y767" s="296"/>
      <c r="Z767" s="296"/>
      <c r="AA767" s="296"/>
    </row>
    <row r="768" spans="1:27" ht="15.75" customHeight="1" x14ac:dyDescent="0.25">
      <c r="A768" s="296"/>
      <c r="B768" s="296"/>
      <c r="C768" s="296"/>
      <c r="D768" s="296"/>
      <c r="E768" s="296"/>
      <c r="F768" s="296"/>
      <c r="G768" s="298"/>
      <c r="H768" s="298"/>
      <c r="I768" s="754"/>
      <c r="J768" s="296"/>
      <c r="K768" s="296"/>
      <c r="L768" s="296"/>
      <c r="M768" s="296"/>
      <c r="N768" s="296"/>
      <c r="O768" s="296"/>
      <c r="P768" s="296"/>
      <c r="Q768" s="296"/>
      <c r="R768" s="296"/>
      <c r="S768" s="296"/>
      <c r="T768" s="296"/>
      <c r="U768" s="296"/>
      <c r="V768" s="296"/>
      <c r="W768" s="296"/>
      <c r="X768" s="296"/>
      <c r="Y768" s="296"/>
      <c r="Z768" s="296"/>
      <c r="AA768" s="296"/>
    </row>
    <row r="769" spans="1:27" ht="15.75" customHeight="1" x14ac:dyDescent="0.25">
      <c r="A769" s="296"/>
      <c r="B769" s="296"/>
      <c r="C769" s="296"/>
      <c r="D769" s="296"/>
      <c r="E769" s="296"/>
      <c r="F769" s="296"/>
      <c r="G769" s="298"/>
      <c r="H769" s="298"/>
      <c r="I769" s="754"/>
      <c r="J769" s="296"/>
      <c r="K769" s="296"/>
      <c r="L769" s="296"/>
      <c r="M769" s="296"/>
      <c r="N769" s="296"/>
      <c r="O769" s="296"/>
      <c r="P769" s="296"/>
      <c r="Q769" s="296"/>
      <c r="R769" s="296"/>
      <c r="S769" s="296"/>
      <c r="T769" s="296"/>
      <c r="U769" s="296"/>
      <c r="V769" s="296"/>
      <c r="W769" s="296"/>
      <c r="X769" s="296"/>
      <c r="Y769" s="296"/>
      <c r="Z769" s="296"/>
      <c r="AA769" s="296"/>
    </row>
    <row r="770" spans="1:27" ht="15.75" customHeight="1" x14ac:dyDescent="0.25">
      <c r="A770" s="296"/>
      <c r="B770" s="296"/>
      <c r="C770" s="296"/>
      <c r="D770" s="296"/>
      <c r="E770" s="296"/>
      <c r="F770" s="296"/>
      <c r="G770" s="298"/>
      <c r="H770" s="298"/>
      <c r="I770" s="754"/>
      <c r="J770" s="296"/>
      <c r="K770" s="296"/>
      <c r="L770" s="296"/>
      <c r="M770" s="296"/>
      <c r="N770" s="296"/>
      <c r="O770" s="296"/>
      <c r="P770" s="296"/>
      <c r="Q770" s="296"/>
      <c r="R770" s="296"/>
      <c r="S770" s="296"/>
      <c r="T770" s="296"/>
      <c r="U770" s="296"/>
      <c r="V770" s="296"/>
      <c r="W770" s="296"/>
      <c r="X770" s="296"/>
      <c r="Y770" s="296"/>
      <c r="Z770" s="296"/>
      <c r="AA770" s="296"/>
    </row>
    <row r="771" spans="1:27" ht="15.75" customHeight="1" x14ac:dyDescent="0.25">
      <c r="A771" s="296"/>
      <c r="B771" s="296"/>
      <c r="C771" s="296"/>
      <c r="D771" s="296"/>
      <c r="E771" s="296"/>
      <c r="F771" s="296"/>
      <c r="G771" s="298"/>
      <c r="H771" s="298"/>
      <c r="I771" s="754"/>
      <c r="J771" s="296"/>
      <c r="K771" s="296"/>
      <c r="L771" s="296"/>
      <c r="M771" s="296"/>
      <c r="N771" s="296"/>
      <c r="O771" s="296"/>
      <c r="P771" s="296"/>
      <c r="Q771" s="296"/>
      <c r="R771" s="296"/>
      <c r="S771" s="296"/>
      <c r="T771" s="296"/>
      <c r="U771" s="296"/>
      <c r="V771" s="296"/>
      <c r="W771" s="296"/>
      <c r="X771" s="296"/>
      <c r="Y771" s="296"/>
      <c r="Z771" s="296"/>
      <c r="AA771" s="296"/>
    </row>
    <row r="772" spans="1:27" ht="15.75" customHeight="1" x14ac:dyDescent="0.25">
      <c r="A772" s="296"/>
      <c r="B772" s="296"/>
      <c r="C772" s="296"/>
      <c r="D772" s="296"/>
      <c r="E772" s="296"/>
      <c r="F772" s="296"/>
      <c r="G772" s="298"/>
      <c r="H772" s="298"/>
      <c r="I772" s="754"/>
      <c r="J772" s="296"/>
      <c r="K772" s="296"/>
      <c r="L772" s="296"/>
      <c r="M772" s="296"/>
      <c r="N772" s="296"/>
      <c r="O772" s="296"/>
      <c r="P772" s="296"/>
      <c r="Q772" s="296"/>
      <c r="R772" s="296"/>
      <c r="S772" s="296"/>
      <c r="T772" s="296"/>
      <c r="U772" s="296"/>
      <c r="V772" s="296"/>
      <c r="W772" s="296"/>
      <c r="X772" s="296"/>
      <c r="Y772" s="296"/>
      <c r="Z772" s="296"/>
      <c r="AA772" s="296"/>
    </row>
    <row r="773" spans="1:27" ht="15.75" customHeight="1" x14ac:dyDescent="0.25">
      <c r="A773" s="296"/>
      <c r="B773" s="296"/>
      <c r="C773" s="296"/>
      <c r="D773" s="296"/>
      <c r="E773" s="296"/>
      <c r="F773" s="296"/>
      <c r="G773" s="298"/>
      <c r="H773" s="298"/>
      <c r="I773" s="754"/>
      <c r="J773" s="296"/>
      <c r="K773" s="296"/>
      <c r="L773" s="296"/>
      <c r="M773" s="296"/>
      <c r="N773" s="296"/>
      <c r="O773" s="296"/>
      <c r="P773" s="296"/>
      <c r="Q773" s="296"/>
      <c r="R773" s="296"/>
      <c r="S773" s="296"/>
      <c r="T773" s="296"/>
      <c r="U773" s="296"/>
      <c r="V773" s="296"/>
      <c r="W773" s="296"/>
      <c r="X773" s="296"/>
      <c r="Y773" s="296"/>
      <c r="Z773" s="296"/>
      <c r="AA773" s="296"/>
    </row>
    <row r="774" spans="1:27" ht="15.75" customHeight="1" x14ac:dyDescent="0.25">
      <c r="A774" s="296"/>
      <c r="B774" s="296"/>
      <c r="C774" s="296"/>
      <c r="D774" s="296"/>
      <c r="E774" s="296"/>
      <c r="F774" s="296"/>
      <c r="G774" s="298"/>
      <c r="H774" s="298"/>
      <c r="I774" s="754"/>
      <c r="J774" s="296"/>
      <c r="K774" s="296"/>
      <c r="L774" s="296"/>
      <c r="M774" s="296"/>
      <c r="N774" s="296"/>
      <c r="O774" s="296"/>
      <c r="P774" s="296"/>
      <c r="Q774" s="296"/>
      <c r="R774" s="296"/>
      <c r="S774" s="296"/>
      <c r="T774" s="296"/>
      <c r="U774" s="296"/>
      <c r="V774" s="296"/>
      <c r="W774" s="296"/>
      <c r="X774" s="296"/>
      <c r="Y774" s="296"/>
      <c r="Z774" s="296"/>
      <c r="AA774" s="296"/>
    </row>
    <row r="775" spans="1:27" ht="15.75" customHeight="1" x14ac:dyDescent="0.25">
      <c r="A775" s="296"/>
      <c r="B775" s="296"/>
      <c r="C775" s="296"/>
      <c r="D775" s="296"/>
      <c r="E775" s="296"/>
      <c r="F775" s="296"/>
      <c r="G775" s="298"/>
      <c r="H775" s="298"/>
      <c r="I775" s="754"/>
      <c r="J775" s="296"/>
      <c r="K775" s="296"/>
      <c r="L775" s="296"/>
      <c r="M775" s="296"/>
      <c r="N775" s="296"/>
      <c r="O775" s="296"/>
      <c r="P775" s="296"/>
      <c r="Q775" s="296"/>
      <c r="R775" s="296"/>
      <c r="S775" s="296"/>
      <c r="T775" s="296"/>
      <c r="U775" s="296"/>
      <c r="V775" s="296"/>
      <c r="W775" s="296"/>
      <c r="X775" s="296"/>
      <c r="Y775" s="296"/>
      <c r="Z775" s="296"/>
      <c r="AA775" s="296"/>
    </row>
    <row r="776" spans="1:27" ht="15.75" customHeight="1" x14ac:dyDescent="0.25">
      <c r="A776" s="296"/>
      <c r="B776" s="296"/>
      <c r="C776" s="296"/>
      <c r="D776" s="296"/>
      <c r="E776" s="296"/>
      <c r="F776" s="296"/>
      <c r="G776" s="298"/>
      <c r="H776" s="298"/>
      <c r="I776" s="754"/>
      <c r="J776" s="296"/>
      <c r="K776" s="296"/>
      <c r="L776" s="296"/>
      <c r="M776" s="296"/>
      <c r="N776" s="296"/>
      <c r="O776" s="296"/>
      <c r="P776" s="296"/>
      <c r="Q776" s="296"/>
      <c r="R776" s="296"/>
      <c r="S776" s="296"/>
      <c r="T776" s="296"/>
      <c r="U776" s="296"/>
      <c r="V776" s="296"/>
      <c r="W776" s="296"/>
      <c r="X776" s="296"/>
      <c r="Y776" s="296"/>
      <c r="Z776" s="296"/>
      <c r="AA776" s="296"/>
    </row>
    <row r="777" spans="1:27" ht="15.75" customHeight="1" x14ac:dyDescent="0.25">
      <c r="A777" s="296"/>
      <c r="B777" s="296"/>
      <c r="C777" s="296"/>
      <c r="D777" s="296"/>
      <c r="E777" s="296"/>
      <c r="F777" s="296"/>
      <c r="G777" s="298"/>
      <c r="H777" s="298"/>
      <c r="I777" s="754"/>
      <c r="J777" s="296"/>
      <c r="K777" s="296"/>
      <c r="L777" s="296"/>
      <c r="M777" s="296"/>
      <c r="N777" s="296"/>
      <c r="O777" s="296"/>
      <c r="P777" s="296"/>
      <c r="Q777" s="296"/>
      <c r="R777" s="296"/>
      <c r="S777" s="296"/>
      <c r="T777" s="296"/>
      <c r="U777" s="296"/>
      <c r="V777" s="296"/>
      <c r="W777" s="296"/>
      <c r="X777" s="296"/>
      <c r="Y777" s="296"/>
      <c r="Z777" s="296"/>
      <c r="AA777" s="296"/>
    </row>
    <row r="778" spans="1:27" ht="15.75" customHeight="1" x14ac:dyDescent="0.25">
      <c r="A778" s="296"/>
      <c r="B778" s="296"/>
      <c r="C778" s="296"/>
      <c r="D778" s="296"/>
      <c r="E778" s="296"/>
      <c r="F778" s="296"/>
      <c r="G778" s="298"/>
      <c r="H778" s="298"/>
      <c r="I778" s="754"/>
      <c r="J778" s="296"/>
      <c r="K778" s="296"/>
      <c r="L778" s="296"/>
      <c r="M778" s="296"/>
      <c r="N778" s="296"/>
      <c r="O778" s="296"/>
      <c r="P778" s="296"/>
      <c r="Q778" s="296"/>
      <c r="R778" s="296"/>
      <c r="S778" s="296"/>
      <c r="T778" s="296"/>
      <c r="U778" s="296"/>
      <c r="V778" s="296"/>
      <c r="W778" s="296"/>
      <c r="X778" s="296"/>
      <c r="Y778" s="296"/>
      <c r="Z778" s="296"/>
      <c r="AA778" s="296"/>
    </row>
    <row r="779" spans="1:27" ht="15.75" customHeight="1" x14ac:dyDescent="0.25">
      <c r="A779" s="296"/>
      <c r="B779" s="296"/>
      <c r="C779" s="296"/>
      <c r="D779" s="296"/>
      <c r="E779" s="296"/>
      <c r="F779" s="296"/>
      <c r="G779" s="298"/>
      <c r="H779" s="298"/>
      <c r="I779" s="754"/>
      <c r="J779" s="296"/>
      <c r="K779" s="296"/>
      <c r="L779" s="296"/>
      <c r="M779" s="296"/>
      <c r="N779" s="296"/>
      <c r="O779" s="296"/>
      <c r="P779" s="296"/>
      <c r="Q779" s="296"/>
      <c r="R779" s="296"/>
      <c r="S779" s="296"/>
      <c r="T779" s="296"/>
      <c r="U779" s="296"/>
      <c r="V779" s="296"/>
      <c r="W779" s="296"/>
      <c r="X779" s="296"/>
      <c r="Y779" s="296"/>
      <c r="Z779" s="296"/>
      <c r="AA779" s="296"/>
    </row>
    <row r="780" spans="1:27" ht="15.75" customHeight="1" x14ac:dyDescent="0.25">
      <c r="A780" s="296"/>
      <c r="B780" s="296"/>
      <c r="C780" s="296"/>
      <c r="D780" s="296"/>
      <c r="E780" s="296"/>
      <c r="F780" s="296"/>
      <c r="G780" s="298"/>
      <c r="H780" s="298"/>
      <c r="I780" s="754"/>
      <c r="J780" s="296"/>
      <c r="K780" s="296"/>
      <c r="L780" s="296"/>
      <c r="M780" s="296"/>
      <c r="N780" s="296"/>
      <c r="O780" s="296"/>
      <c r="P780" s="296"/>
      <c r="Q780" s="296"/>
      <c r="R780" s="296"/>
      <c r="S780" s="296"/>
      <c r="T780" s="296"/>
      <c r="U780" s="296"/>
      <c r="V780" s="296"/>
      <c r="W780" s="296"/>
      <c r="X780" s="296"/>
      <c r="Y780" s="296"/>
      <c r="Z780" s="296"/>
      <c r="AA780" s="296"/>
    </row>
    <row r="781" spans="1:27" ht="15.75" customHeight="1" x14ac:dyDescent="0.25">
      <c r="A781" s="296"/>
      <c r="B781" s="296"/>
      <c r="C781" s="296"/>
      <c r="D781" s="296"/>
      <c r="E781" s="296"/>
      <c r="F781" s="296"/>
      <c r="G781" s="298"/>
      <c r="H781" s="298"/>
      <c r="I781" s="754"/>
      <c r="J781" s="296"/>
      <c r="K781" s="296"/>
      <c r="L781" s="296"/>
      <c r="M781" s="296"/>
      <c r="N781" s="296"/>
      <c r="O781" s="296"/>
      <c r="P781" s="296"/>
      <c r="Q781" s="296"/>
      <c r="R781" s="296"/>
      <c r="S781" s="296"/>
      <c r="T781" s="296"/>
      <c r="U781" s="296"/>
      <c r="V781" s="296"/>
      <c r="W781" s="296"/>
      <c r="X781" s="296"/>
      <c r="Y781" s="296"/>
      <c r="Z781" s="296"/>
      <c r="AA781" s="296"/>
    </row>
    <row r="782" spans="1:27" ht="15.75" customHeight="1" x14ac:dyDescent="0.25">
      <c r="A782" s="296"/>
      <c r="B782" s="296"/>
      <c r="C782" s="296"/>
      <c r="D782" s="296"/>
      <c r="E782" s="296"/>
      <c r="F782" s="296"/>
      <c r="G782" s="298"/>
      <c r="H782" s="298"/>
      <c r="I782" s="754"/>
      <c r="J782" s="296"/>
      <c r="K782" s="296"/>
      <c r="L782" s="296"/>
      <c r="M782" s="296"/>
      <c r="N782" s="296"/>
      <c r="O782" s="296"/>
      <c r="P782" s="296"/>
      <c r="Q782" s="296"/>
      <c r="R782" s="296"/>
      <c r="S782" s="296"/>
      <c r="T782" s="296"/>
      <c r="U782" s="296"/>
      <c r="V782" s="296"/>
      <c r="W782" s="296"/>
      <c r="X782" s="296"/>
      <c r="Y782" s="296"/>
      <c r="Z782" s="296"/>
      <c r="AA782" s="296"/>
    </row>
    <row r="783" spans="1:27" ht="15.75" customHeight="1" x14ac:dyDescent="0.25">
      <c r="A783" s="296"/>
      <c r="B783" s="296"/>
      <c r="C783" s="296"/>
      <c r="D783" s="296"/>
      <c r="E783" s="296"/>
      <c r="F783" s="296"/>
      <c r="G783" s="298"/>
      <c r="H783" s="298"/>
      <c r="I783" s="754"/>
      <c r="J783" s="296"/>
      <c r="K783" s="296"/>
      <c r="L783" s="296"/>
      <c r="M783" s="296"/>
      <c r="N783" s="296"/>
      <c r="O783" s="296"/>
      <c r="P783" s="296"/>
      <c r="Q783" s="296"/>
      <c r="R783" s="296"/>
      <c r="S783" s="296"/>
      <c r="T783" s="296"/>
      <c r="U783" s="296"/>
      <c r="V783" s="296"/>
      <c r="W783" s="296"/>
      <c r="X783" s="296"/>
      <c r="Y783" s="296"/>
      <c r="Z783" s="296"/>
      <c r="AA783" s="296"/>
    </row>
    <row r="784" spans="1:27" ht="15.75" customHeight="1" x14ac:dyDescent="0.25">
      <c r="A784" s="296"/>
      <c r="B784" s="296"/>
      <c r="C784" s="296"/>
      <c r="D784" s="296"/>
      <c r="E784" s="296"/>
      <c r="F784" s="296"/>
      <c r="G784" s="298"/>
      <c r="H784" s="298"/>
      <c r="I784" s="754"/>
      <c r="J784" s="296"/>
      <c r="K784" s="296"/>
      <c r="L784" s="296"/>
      <c r="M784" s="296"/>
      <c r="N784" s="296"/>
      <c r="O784" s="296"/>
      <c r="P784" s="296"/>
      <c r="Q784" s="296"/>
      <c r="R784" s="296"/>
      <c r="S784" s="296"/>
      <c r="T784" s="296"/>
      <c r="U784" s="296"/>
      <c r="V784" s="296"/>
      <c r="W784" s="296"/>
      <c r="X784" s="296"/>
      <c r="Y784" s="296"/>
      <c r="Z784" s="296"/>
      <c r="AA784" s="296"/>
    </row>
    <row r="785" spans="1:27" ht="15.75" customHeight="1" x14ac:dyDescent="0.25">
      <c r="A785" s="296"/>
      <c r="B785" s="296"/>
      <c r="C785" s="296"/>
      <c r="D785" s="296"/>
      <c r="E785" s="296"/>
      <c r="F785" s="296"/>
      <c r="G785" s="298"/>
      <c r="H785" s="298"/>
      <c r="I785" s="754"/>
      <c r="J785" s="296"/>
      <c r="K785" s="296"/>
      <c r="L785" s="296"/>
      <c r="M785" s="296"/>
      <c r="N785" s="296"/>
      <c r="O785" s="296"/>
      <c r="P785" s="296"/>
      <c r="Q785" s="296"/>
      <c r="R785" s="296"/>
      <c r="S785" s="296"/>
      <c r="T785" s="296"/>
      <c r="U785" s="296"/>
      <c r="V785" s="296"/>
      <c r="W785" s="296"/>
      <c r="X785" s="296"/>
      <c r="Y785" s="296"/>
      <c r="Z785" s="296"/>
      <c r="AA785" s="296"/>
    </row>
    <row r="786" spans="1:27" ht="15.75" customHeight="1" x14ac:dyDescent="0.25">
      <c r="A786" s="296"/>
      <c r="B786" s="296"/>
      <c r="C786" s="296"/>
      <c r="D786" s="296"/>
      <c r="E786" s="296"/>
      <c r="F786" s="296"/>
      <c r="G786" s="298"/>
      <c r="H786" s="298"/>
      <c r="I786" s="754"/>
      <c r="J786" s="296"/>
      <c r="K786" s="296"/>
      <c r="L786" s="296"/>
      <c r="M786" s="296"/>
      <c r="N786" s="296"/>
      <c r="O786" s="296"/>
      <c r="P786" s="296"/>
      <c r="Q786" s="296"/>
      <c r="R786" s="296"/>
      <c r="S786" s="296"/>
      <c r="T786" s="296"/>
      <c r="U786" s="296"/>
      <c r="V786" s="296"/>
      <c r="W786" s="296"/>
      <c r="X786" s="296"/>
      <c r="Y786" s="296"/>
      <c r="Z786" s="296"/>
      <c r="AA786" s="296"/>
    </row>
    <row r="787" spans="1:27" ht="15.75" customHeight="1" x14ac:dyDescent="0.25">
      <c r="A787" s="296"/>
      <c r="B787" s="296"/>
      <c r="C787" s="296"/>
      <c r="D787" s="296"/>
      <c r="E787" s="296"/>
      <c r="F787" s="296"/>
      <c r="G787" s="298"/>
      <c r="H787" s="298"/>
      <c r="I787" s="754"/>
      <c r="J787" s="296"/>
      <c r="K787" s="296"/>
      <c r="L787" s="296"/>
      <c r="M787" s="296"/>
      <c r="N787" s="296"/>
      <c r="O787" s="296"/>
      <c r="P787" s="296"/>
      <c r="Q787" s="296"/>
      <c r="R787" s="296"/>
      <c r="S787" s="296"/>
      <c r="T787" s="296"/>
      <c r="U787" s="296"/>
      <c r="V787" s="296"/>
      <c r="W787" s="296"/>
      <c r="X787" s="296"/>
      <c r="Y787" s="296"/>
      <c r="Z787" s="296"/>
      <c r="AA787" s="296"/>
    </row>
    <row r="788" spans="1:27" ht="15.75" customHeight="1" x14ac:dyDescent="0.25">
      <c r="A788" s="296"/>
      <c r="B788" s="296"/>
      <c r="C788" s="296"/>
      <c r="D788" s="296"/>
      <c r="E788" s="296"/>
      <c r="F788" s="296"/>
      <c r="G788" s="298"/>
      <c r="H788" s="298"/>
      <c r="I788" s="754"/>
      <c r="J788" s="296"/>
      <c r="K788" s="296"/>
      <c r="L788" s="296"/>
      <c r="M788" s="296"/>
      <c r="N788" s="296"/>
      <c r="O788" s="296"/>
      <c r="P788" s="296"/>
      <c r="Q788" s="296"/>
      <c r="R788" s="296"/>
      <c r="S788" s="296"/>
      <c r="T788" s="296"/>
      <c r="U788" s="296"/>
      <c r="V788" s="296"/>
      <c r="W788" s="296"/>
      <c r="X788" s="296"/>
      <c r="Y788" s="296"/>
      <c r="Z788" s="296"/>
      <c r="AA788" s="296"/>
    </row>
    <row r="789" spans="1:27" ht="15.75" customHeight="1" x14ac:dyDescent="0.25">
      <c r="A789" s="296"/>
      <c r="B789" s="296"/>
      <c r="C789" s="296"/>
      <c r="D789" s="296"/>
      <c r="E789" s="296"/>
      <c r="F789" s="296"/>
      <c r="G789" s="298"/>
      <c r="H789" s="298"/>
      <c r="I789" s="754"/>
      <c r="J789" s="296"/>
      <c r="K789" s="296"/>
      <c r="L789" s="296"/>
      <c r="M789" s="296"/>
      <c r="N789" s="296"/>
      <c r="O789" s="296"/>
      <c r="P789" s="296"/>
      <c r="Q789" s="296"/>
      <c r="R789" s="296"/>
      <c r="S789" s="296"/>
      <c r="T789" s="296"/>
      <c r="U789" s="296"/>
      <c r="V789" s="296"/>
      <c r="W789" s="296"/>
      <c r="X789" s="296"/>
      <c r="Y789" s="296"/>
      <c r="Z789" s="296"/>
      <c r="AA789" s="296"/>
    </row>
    <row r="790" spans="1:27" ht="15.75" customHeight="1" x14ac:dyDescent="0.25">
      <c r="A790" s="296"/>
      <c r="B790" s="296"/>
      <c r="C790" s="296"/>
      <c r="D790" s="296"/>
      <c r="E790" s="296"/>
      <c r="F790" s="296"/>
      <c r="G790" s="298"/>
      <c r="H790" s="298"/>
      <c r="I790" s="754"/>
      <c r="J790" s="296"/>
      <c r="K790" s="296"/>
      <c r="L790" s="296"/>
      <c r="M790" s="296"/>
      <c r="N790" s="296"/>
      <c r="O790" s="296"/>
      <c r="P790" s="296"/>
      <c r="Q790" s="296"/>
      <c r="R790" s="296"/>
      <c r="S790" s="296"/>
      <c r="T790" s="296"/>
      <c r="U790" s="296"/>
      <c r="V790" s="296"/>
      <c r="W790" s="296"/>
      <c r="X790" s="296"/>
      <c r="Y790" s="296"/>
      <c r="Z790" s="296"/>
      <c r="AA790" s="296"/>
    </row>
    <row r="791" spans="1:27" ht="15.75" customHeight="1" x14ac:dyDescent="0.25">
      <c r="A791" s="296"/>
      <c r="B791" s="296"/>
      <c r="C791" s="296"/>
      <c r="D791" s="296"/>
      <c r="E791" s="296"/>
      <c r="F791" s="296"/>
      <c r="G791" s="298"/>
      <c r="H791" s="298"/>
      <c r="I791" s="754"/>
      <c r="J791" s="296"/>
      <c r="K791" s="296"/>
      <c r="L791" s="296"/>
      <c r="M791" s="296"/>
      <c r="N791" s="296"/>
      <c r="O791" s="296"/>
      <c r="P791" s="296"/>
      <c r="Q791" s="296"/>
      <c r="R791" s="296"/>
      <c r="S791" s="296"/>
      <c r="T791" s="296"/>
      <c r="U791" s="296"/>
      <c r="V791" s="296"/>
      <c r="W791" s="296"/>
      <c r="X791" s="296"/>
      <c r="Y791" s="296"/>
      <c r="Z791" s="296"/>
      <c r="AA791" s="296"/>
    </row>
    <row r="792" spans="1:27" ht="15.75" customHeight="1" x14ac:dyDescent="0.25">
      <c r="A792" s="296"/>
      <c r="B792" s="296"/>
      <c r="C792" s="296"/>
      <c r="D792" s="296"/>
      <c r="E792" s="296"/>
      <c r="F792" s="296"/>
      <c r="G792" s="298"/>
      <c r="H792" s="298"/>
      <c r="I792" s="754"/>
      <c r="J792" s="296"/>
      <c r="K792" s="296"/>
      <c r="L792" s="296"/>
      <c r="M792" s="296"/>
      <c r="N792" s="296"/>
      <c r="O792" s="296"/>
      <c r="P792" s="296"/>
      <c r="Q792" s="296"/>
      <c r="R792" s="296"/>
      <c r="S792" s="296"/>
      <c r="T792" s="296"/>
      <c r="U792" s="296"/>
      <c r="V792" s="296"/>
      <c r="W792" s="296"/>
      <c r="X792" s="296"/>
      <c r="Y792" s="296"/>
      <c r="Z792" s="296"/>
      <c r="AA792" s="296"/>
    </row>
    <row r="793" spans="1:27" ht="15.75" customHeight="1" x14ac:dyDescent="0.25">
      <c r="A793" s="296"/>
      <c r="B793" s="296"/>
      <c r="C793" s="296"/>
      <c r="D793" s="296"/>
      <c r="E793" s="296"/>
      <c r="F793" s="296"/>
      <c r="G793" s="298"/>
      <c r="H793" s="298"/>
      <c r="I793" s="754"/>
      <c r="J793" s="296"/>
      <c r="K793" s="296"/>
      <c r="L793" s="296"/>
      <c r="M793" s="296"/>
      <c r="N793" s="296"/>
      <c r="O793" s="296"/>
      <c r="P793" s="296"/>
      <c r="Q793" s="296"/>
      <c r="R793" s="296"/>
      <c r="S793" s="296"/>
      <c r="T793" s="296"/>
      <c r="U793" s="296"/>
      <c r="V793" s="296"/>
      <c r="W793" s="296"/>
      <c r="X793" s="296"/>
      <c r="Y793" s="296"/>
      <c r="Z793" s="296"/>
      <c r="AA793" s="296"/>
    </row>
    <row r="794" spans="1:27" ht="15.75" customHeight="1" x14ac:dyDescent="0.25">
      <c r="A794" s="296"/>
      <c r="B794" s="296"/>
      <c r="C794" s="296"/>
      <c r="D794" s="296"/>
      <c r="E794" s="296"/>
      <c r="F794" s="296"/>
      <c r="G794" s="298"/>
      <c r="H794" s="298"/>
      <c r="I794" s="754"/>
      <c r="J794" s="296"/>
      <c r="K794" s="296"/>
      <c r="L794" s="296"/>
      <c r="M794" s="296"/>
      <c r="N794" s="296"/>
      <c r="O794" s="296"/>
      <c r="P794" s="296"/>
      <c r="Q794" s="296"/>
      <c r="R794" s="296"/>
      <c r="S794" s="296"/>
      <c r="T794" s="296"/>
      <c r="U794" s="296"/>
      <c r="V794" s="296"/>
      <c r="W794" s="296"/>
      <c r="X794" s="296"/>
      <c r="Y794" s="296"/>
      <c r="Z794" s="296"/>
      <c r="AA794" s="296"/>
    </row>
    <row r="795" spans="1:27" ht="15.75" customHeight="1" x14ac:dyDescent="0.25">
      <c r="A795" s="296"/>
      <c r="B795" s="296"/>
      <c r="C795" s="296"/>
      <c r="D795" s="296"/>
      <c r="E795" s="296"/>
      <c r="F795" s="296"/>
      <c r="G795" s="298"/>
      <c r="H795" s="298"/>
      <c r="I795" s="754"/>
      <c r="J795" s="296"/>
      <c r="K795" s="296"/>
      <c r="L795" s="296"/>
      <c r="M795" s="296"/>
      <c r="N795" s="296"/>
      <c r="O795" s="296"/>
      <c r="P795" s="296"/>
      <c r="Q795" s="296"/>
      <c r="R795" s="296"/>
      <c r="S795" s="296"/>
      <c r="T795" s="296"/>
      <c r="U795" s="296"/>
      <c r="V795" s="296"/>
      <c r="W795" s="296"/>
      <c r="X795" s="296"/>
      <c r="Y795" s="296"/>
      <c r="Z795" s="296"/>
      <c r="AA795" s="296"/>
    </row>
    <row r="796" spans="1:27" ht="15.75" customHeight="1" x14ac:dyDescent="0.25">
      <c r="A796" s="296"/>
      <c r="B796" s="296"/>
      <c r="C796" s="296"/>
      <c r="D796" s="296"/>
      <c r="E796" s="296"/>
      <c r="F796" s="296"/>
      <c r="G796" s="298"/>
      <c r="H796" s="298"/>
      <c r="I796" s="754"/>
      <c r="J796" s="296"/>
      <c r="K796" s="296"/>
      <c r="L796" s="296"/>
      <c r="M796" s="296"/>
      <c r="N796" s="296"/>
      <c r="O796" s="296"/>
      <c r="P796" s="296"/>
      <c r="Q796" s="296"/>
      <c r="R796" s="296"/>
      <c r="S796" s="296"/>
      <c r="T796" s="296"/>
      <c r="U796" s="296"/>
      <c r="V796" s="296"/>
      <c r="W796" s="296"/>
      <c r="X796" s="296"/>
      <c r="Y796" s="296"/>
      <c r="Z796" s="296"/>
      <c r="AA796" s="296"/>
    </row>
    <row r="797" spans="1:27" ht="15.75" customHeight="1" x14ac:dyDescent="0.25">
      <c r="A797" s="296"/>
      <c r="B797" s="296"/>
      <c r="C797" s="296"/>
      <c r="D797" s="296"/>
      <c r="E797" s="296"/>
      <c r="F797" s="296"/>
      <c r="G797" s="298"/>
      <c r="H797" s="298"/>
      <c r="I797" s="754"/>
      <c r="J797" s="296"/>
      <c r="K797" s="296"/>
      <c r="L797" s="296"/>
      <c r="M797" s="296"/>
      <c r="N797" s="296"/>
      <c r="O797" s="296"/>
      <c r="P797" s="296"/>
      <c r="Q797" s="296"/>
      <c r="R797" s="296"/>
      <c r="S797" s="296"/>
      <c r="T797" s="296"/>
      <c r="U797" s="296"/>
      <c r="V797" s="296"/>
      <c r="W797" s="296"/>
      <c r="X797" s="296"/>
      <c r="Y797" s="296"/>
      <c r="Z797" s="296"/>
      <c r="AA797" s="296"/>
    </row>
    <row r="798" spans="1:27" ht="15.75" customHeight="1" x14ac:dyDescent="0.25">
      <c r="A798" s="296"/>
      <c r="B798" s="296"/>
      <c r="C798" s="296"/>
      <c r="D798" s="296"/>
      <c r="E798" s="296"/>
      <c r="F798" s="296"/>
      <c r="G798" s="298"/>
      <c r="H798" s="298"/>
      <c r="I798" s="754"/>
      <c r="J798" s="296"/>
      <c r="K798" s="296"/>
      <c r="L798" s="296"/>
      <c r="M798" s="296"/>
      <c r="N798" s="296"/>
      <c r="O798" s="296"/>
      <c r="P798" s="296"/>
      <c r="Q798" s="296"/>
      <c r="R798" s="296"/>
      <c r="S798" s="296"/>
      <c r="T798" s="296"/>
      <c r="U798" s="296"/>
      <c r="V798" s="296"/>
      <c r="W798" s="296"/>
      <c r="X798" s="296"/>
      <c r="Y798" s="296"/>
      <c r="Z798" s="296"/>
      <c r="AA798" s="296"/>
    </row>
    <row r="799" spans="1:27" ht="15.75" customHeight="1" x14ac:dyDescent="0.25">
      <c r="A799" s="296"/>
      <c r="B799" s="296"/>
      <c r="C799" s="296"/>
      <c r="D799" s="296"/>
      <c r="E799" s="296"/>
      <c r="F799" s="296"/>
      <c r="G799" s="298"/>
      <c r="H799" s="298"/>
      <c r="I799" s="754"/>
      <c r="J799" s="296"/>
      <c r="K799" s="296"/>
      <c r="L799" s="296"/>
      <c r="M799" s="296"/>
      <c r="N799" s="296"/>
      <c r="O799" s="296"/>
      <c r="P799" s="296"/>
      <c r="Q799" s="296"/>
      <c r="R799" s="296"/>
      <c r="S799" s="296"/>
      <c r="T799" s="296"/>
      <c r="U799" s="296"/>
      <c r="V799" s="296"/>
      <c r="W799" s="296"/>
      <c r="X799" s="296"/>
      <c r="Y799" s="296"/>
      <c r="Z799" s="296"/>
      <c r="AA799" s="296"/>
    </row>
    <row r="800" spans="1:27" ht="15.75" customHeight="1" x14ac:dyDescent="0.25">
      <c r="A800" s="296"/>
      <c r="B800" s="296"/>
      <c r="C800" s="296"/>
      <c r="D800" s="296"/>
      <c r="E800" s="296"/>
      <c r="F800" s="296"/>
      <c r="G800" s="298"/>
      <c r="H800" s="298"/>
      <c r="I800" s="754"/>
      <c r="J800" s="296"/>
      <c r="K800" s="296"/>
      <c r="L800" s="296"/>
      <c r="M800" s="296"/>
      <c r="N800" s="296"/>
      <c r="O800" s="296"/>
      <c r="P800" s="296"/>
      <c r="Q800" s="296"/>
      <c r="R800" s="296"/>
      <c r="S800" s="296"/>
      <c r="T800" s="296"/>
      <c r="U800" s="296"/>
      <c r="V800" s="296"/>
      <c r="W800" s="296"/>
      <c r="X800" s="296"/>
      <c r="Y800" s="296"/>
      <c r="Z800" s="296"/>
      <c r="AA800" s="296"/>
    </row>
    <row r="801" spans="1:27" ht="15.75" customHeight="1" x14ac:dyDescent="0.25">
      <c r="A801" s="296"/>
      <c r="B801" s="296"/>
      <c r="C801" s="296"/>
      <c r="D801" s="296"/>
      <c r="E801" s="296"/>
      <c r="F801" s="296"/>
      <c r="G801" s="298"/>
      <c r="H801" s="298"/>
      <c r="I801" s="754"/>
      <c r="J801" s="296"/>
      <c r="K801" s="296"/>
      <c r="L801" s="296"/>
      <c r="M801" s="296"/>
      <c r="N801" s="296"/>
      <c r="O801" s="296"/>
      <c r="P801" s="296"/>
      <c r="Q801" s="296"/>
      <c r="R801" s="296"/>
      <c r="S801" s="296"/>
      <c r="T801" s="296"/>
      <c r="U801" s="296"/>
      <c r="V801" s="296"/>
      <c r="W801" s="296"/>
      <c r="X801" s="296"/>
      <c r="Y801" s="296"/>
      <c r="Z801" s="296"/>
      <c r="AA801" s="296"/>
    </row>
    <row r="802" spans="1:27" ht="15.75" customHeight="1" x14ac:dyDescent="0.25">
      <c r="A802" s="296"/>
      <c r="B802" s="296"/>
      <c r="C802" s="296"/>
      <c r="D802" s="296"/>
      <c r="E802" s="296"/>
      <c r="F802" s="296"/>
      <c r="G802" s="298"/>
      <c r="H802" s="298"/>
      <c r="I802" s="754"/>
      <c r="J802" s="296"/>
      <c r="K802" s="296"/>
      <c r="L802" s="296"/>
      <c r="M802" s="296"/>
      <c r="N802" s="296"/>
      <c r="O802" s="296"/>
      <c r="P802" s="296"/>
      <c r="Q802" s="296"/>
      <c r="R802" s="296"/>
      <c r="S802" s="296"/>
      <c r="T802" s="296"/>
      <c r="U802" s="296"/>
      <c r="V802" s="296"/>
      <c r="W802" s="296"/>
      <c r="X802" s="296"/>
      <c r="Y802" s="296"/>
      <c r="Z802" s="296"/>
      <c r="AA802" s="296"/>
    </row>
    <row r="803" spans="1:27" ht="15.75" customHeight="1" x14ac:dyDescent="0.25">
      <c r="A803" s="296"/>
      <c r="B803" s="296"/>
      <c r="C803" s="296"/>
      <c r="D803" s="296"/>
      <c r="E803" s="296"/>
      <c r="F803" s="296"/>
      <c r="G803" s="298"/>
      <c r="H803" s="298"/>
      <c r="I803" s="754"/>
      <c r="J803" s="296"/>
      <c r="K803" s="296"/>
      <c r="L803" s="296"/>
      <c r="M803" s="296"/>
      <c r="N803" s="296"/>
      <c r="O803" s="296"/>
      <c r="P803" s="296"/>
      <c r="Q803" s="296"/>
      <c r="R803" s="296"/>
      <c r="S803" s="296"/>
      <c r="T803" s="296"/>
      <c r="U803" s="296"/>
      <c r="V803" s="296"/>
      <c r="W803" s="296"/>
      <c r="X803" s="296"/>
      <c r="Y803" s="296"/>
      <c r="Z803" s="296"/>
      <c r="AA803" s="296"/>
    </row>
    <row r="804" spans="1:27" ht="15.75" customHeight="1" x14ac:dyDescent="0.25">
      <c r="A804" s="296"/>
      <c r="B804" s="296"/>
      <c r="C804" s="296"/>
      <c r="D804" s="296"/>
      <c r="E804" s="296"/>
      <c r="F804" s="296"/>
      <c r="G804" s="298"/>
      <c r="H804" s="298"/>
      <c r="I804" s="754"/>
      <c r="J804" s="296"/>
      <c r="K804" s="296"/>
      <c r="L804" s="296"/>
      <c r="M804" s="296"/>
      <c r="N804" s="296"/>
      <c r="O804" s="296"/>
      <c r="P804" s="296"/>
      <c r="Q804" s="296"/>
      <c r="R804" s="296"/>
      <c r="S804" s="296"/>
      <c r="T804" s="296"/>
      <c r="U804" s="296"/>
      <c r="V804" s="296"/>
      <c r="W804" s="296"/>
      <c r="X804" s="296"/>
      <c r="Y804" s="296"/>
      <c r="Z804" s="296"/>
      <c r="AA804" s="296"/>
    </row>
    <row r="805" spans="1:27" ht="15.75" customHeight="1" x14ac:dyDescent="0.25">
      <c r="A805" s="296"/>
      <c r="B805" s="296"/>
      <c r="C805" s="296"/>
      <c r="D805" s="296"/>
      <c r="E805" s="296"/>
      <c r="F805" s="296"/>
      <c r="G805" s="298"/>
      <c r="H805" s="298"/>
      <c r="I805" s="754"/>
      <c r="J805" s="296"/>
      <c r="K805" s="296"/>
      <c r="L805" s="296"/>
      <c r="M805" s="296"/>
      <c r="N805" s="296"/>
      <c r="O805" s="296"/>
      <c r="P805" s="296"/>
      <c r="Q805" s="296"/>
      <c r="R805" s="296"/>
      <c r="S805" s="296"/>
      <c r="T805" s="296"/>
      <c r="U805" s="296"/>
      <c r="V805" s="296"/>
      <c r="W805" s="296"/>
      <c r="X805" s="296"/>
      <c r="Y805" s="296"/>
      <c r="Z805" s="296"/>
      <c r="AA805" s="296"/>
    </row>
    <row r="806" spans="1:27" ht="15.75" customHeight="1" x14ac:dyDescent="0.25">
      <c r="A806" s="296"/>
      <c r="B806" s="296"/>
      <c r="C806" s="296"/>
      <c r="D806" s="296"/>
      <c r="E806" s="296"/>
      <c r="F806" s="296"/>
      <c r="G806" s="298"/>
      <c r="H806" s="298"/>
      <c r="I806" s="754"/>
      <c r="J806" s="296"/>
      <c r="K806" s="296"/>
      <c r="L806" s="296"/>
      <c r="M806" s="296"/>
      <c r="N806" s="296"/>
      <c r="O806" s="296"/>
      <c r="P806" s="296"/>
      <c r="Q806" s="296"/>
      <c r="R806" s="296"/>
      <c r="S806" s="296"/>
      <c r="T806" s="296"/>
      <c r="U806" s="296"/>
      <c r="V806" s="296"/>
      <c r="W806" s="296"/>
      <c r="X806" s="296"/>
      <c r="Y806" s="296"/>
      <c r="Z806" s="296"/>
      <c r="AA806" s="296"/>
    </row>
    <row r="807" spans="1:27" ht="15.75" customHeight="1" x14ac:dyDescent="0.25">
      <c r="A807" s="296"/>
      <c r="B807" s="296"/>
      <c r="C807" s="296"/>
      <c r="D807" s="296"/>
      <c r="E807" s="296"/>
      <c r="F807" s="296"/>
      <c r="G807" s="298"/>
      <c r="H807" s="298"/>
      <c r="I807" s="754"/>
      <c r="J807" s="296"/>
      <c r="K807" s="296"/>
      <c r="L807" s="296"/>
      <c r="M807" s="296"/>
      <c r="N807" s="296"/>
      <c r="O807" s="296"/>
      <c r="P807" s="296"/>
      <c r="Q807" s="296"/>
      <c r="R807" s="296"/>
      <c r="S807" s="296"/>
      <c r="T807" s="296"/>
      <c r="U807" s="296"/>
      <c r="V807" s="296"/>
      <c r="W807" s="296"/>
      <c r="X807" s="296"/>
      <c r="Y807" s="296"/>
      <c r="Z807" s="296"/>
      <c r="AA807" s="296"/>
    </row>
    <row r="808" spans="1:27" ht="15.75" customHeight="1" x14ac:dyDescent="0.25">
      <c r="A808" s="296"/>
      <c r="B808" s="296"/>
      <c r="C808" s="296"/>
      <c r="D808" s="296"/>
      <c r="E808" s="296"/>
      <c r="F808" s="296"/>
      <c r="G808" s="298"/>
      <c r="H808" s="298"/>
      <c r="I808" s="754"/>
      <c r="J808" s="296"/>
      <c r="K808" s="296"/>
      <c r="L808" s="296"/>
      <c r="M808" s="296"/>
      <c r="N808" s="296"/>
      <c r="O808" s="296"/>
      <c r="P808" s="296"/>
      <c r="Q808" s="296"/>
      <c r="R808" s="296"/>
      <c r="S808" s="296"/>
      <c r="T808" s="296"/>
      <c r="U808" s="296"/>
      <c r="V808" s="296"/>
      <c r="W808" s="296"/>
      <c r="X808" s="296"/>
      <c r="Y808" s="296"/>
      <c r="Z808" s="296"/>
      <c r="AA808" s="296"/>
    </row>
    <row r="809" spans="1:27" ht="15.75" customHeight="1" x14ac:dyDescent="0.25">
      <c r="A809" s="296"/>
      <c r="B809" s="296"/>
      <c r="C809" s="296"/>
      <c r="D809" s="296"/>
      <c r="E809" s="296"/>
      <c r="F809" s="296"/>
      <c r="G809" s="298"/>
      <c r="H809" s="298"/>
      <c r="I809" s="754"/>
      <c r="J809" s="296"/>
      <c r="K809" s="296"/>
      <c r="L809" s="296"/>
      <c r="M809" s="296"/>
      <c r="N809" s="296"/>
      <c r="O809" s="296"/>
      <c r="P809" s="296"/>
      <c r="Q809" s="296"/>
      <c r="R809" s="296"/>
      <c r="S809" s="296"/>
      <c r="T809" s="296"/>
      <c r="U809" s="296"/>
      <c r="V809" s="296"/>
      <c r="W809" s="296"/>
      <c r="X809" s="296"/>
      <c r="Y809" s="296"/>
      <c r="Z809" s="296"/>
      <c r="AA809" s="296"/>
    </row>
    <row r="810" spans="1:27" ht="15.75" customHeight="1" x14ac:dyDescent="0.25">
      <c r="A810" s="296"/>
      <c r="B810" s="296"/>
      <c r="C810" s="296"/>
      <c r="D810" s="296"/>
      <c r="E810" s="296"/>
      <c r="F810" s="296"/>
      <c r="G810" s="298"/>
      <c r="H810" s="298"/>
      <c r="I810" s="754"/>
      <c r="J810" s="296"/>
      <c r="K810" s="296"/>
      <c r="L810" s="296"/>
      <c r="M810" s="296"/>
      <c r="N810" s="296"/>
      <c r="O810" s="296"/>
      <c r="P810" s="296"/>
      <c r="Q810" s="296"/>
      <c r="R810" s="296"/>
      <c r="S810" s="296"/>
      <c r="T810" s="296"/>
      <c r="U810" s="296"/>
      <c r="V810" s="296"/>
      <c r="W810" s="296"/>
      <c r="X810" s="296"/>
      <c r="Y810" s="296"/>
      <c r="Z810" s="296"/>
      <c r="AA810" s="296"/>
    </row>
    <row r="811" spans="1:27" ht="15.75" customHeight="1" x14ac:dyDescent="0.25">
      <c r="A811" s="296"/>
      <c r="B811" s="296"/>
      <c r="C811" s="296"/>
      <c r="D811" s="296"/>
      <c r="E811" s="296"/>
      <c r="F811" s="296"/>
      <c r="G811" s="298"/>
      <c r="H811" s="298"/>
      <c r="I811" s="754"/>
      <c r="J811" s="296"/>
      <c r="K811" s="296"/>
      <c r="L811" s="296"/>
      <c r="M811" s="296"/>
      <c r="N811" s="296"/>
      <c r="O811" s="296"/>
      <c r="P811" s="296"/>
      <c r="Q811" s="296"/>
      <c r="R811" s="296"/>
      <c r="S811" s="296"/>
      <c r="T811" s="296"/>
      <c r="U811" s="296"/>
      <c r="V811" s="296"/>
      <c r="W811" s="296"/>
      <c r="X811" s="296"/>
      <c r="Y811" s="296"/>
      <c r="Z811" s="296"/>
      <c r="AA811" s="296"/>
    </row>
    <row r="812" spans="1:27" ht="15.75" customHeight="1" x14ac:dyDescent="0.25">
      <c r="A812" s="296"/>
      <c r="B812" s="296"/>
      <c r="C812" s="296"/>
      <c r="D812" s="296"/>
      <c r="E812" s="296"/>
      <c r="F812" s="296"/>
      <c r="G812" s="298"/>
      <c r="H812" s="298"/>
      <c r="I812" s="754"/>
      <c r="J812" s="296"/>
      <c r="K812" s="296"/>
      <c r="L812" s="296"/>
      <c r="M812" s="296"/>
      <c r="N812" s="296"/>
      <c r="O812" s="296"/>
      <c r="P812" s="296"/>
      <c r="Q812" s="296"/>
      <c r="R812" s="296"/>
      <c r="S812" s="296"/>
      <c r="T812" s="296"/>
      <c r="U812" s="296"/>
      <c r="V812" s="296"/>
      <c r="W812" s="296"/>
      <c r="X812" s="296"/>
      <c r="Y812" s="296"/>
      <c r="Z812" s="296"/>
      <c r="AA812" s="296"/>
    </row>
    <row r="813" spans="1:27" ht="15.75" customHeight="1" x14ac:dyDescent="0.25">
      <c r="A813" s="296"/>
      <c r="B813" s="296"/>
      <c r="C813" s="296"/>
      <c r="D813" s="296"/>
      <c r="E813" s="296"/>
      <c r="F813" s="296"/>
      <c r="G813" s="298"/>
      <c r="H813" s="298"/>
      <c r="I813" s="754"/>
      <c r="J813" s="296"/>
      <c r="K813" s="296"/>
      <c r="L813" s="296"/>
      <c r="M813" s="296"/>
      <c r="N813" s="296"/>
      <c r="O813" s="296"/>
      <c r="P813" s="296"/>
      <c r="Q813" s="296"/>
      <c r="R813" s="296"/>
      <c r="S813" s="296"/>
      <c r="T813" s="296"/>
      <c r="U813" s="296"/>
      <c r="V813" s="296"/>
      <c r="W813" s="296"/>
      <c r="X813" s="296"/>
      <c r="Y813" s="296"/>
      <c r="Z813" s="296"/>
      <c r="AA813" s="296"/>
    </row>
    <row r="814" spans="1:27" ht="15.75" customHeight="1" x14ac:dyDescent="0.25">
      <c r="A814" s="296"/>
      <c r="B814" s="296"/>
      <c r="C814" s="296"/>
      <c r="D814" s="296"/>
      <c r="E814" s="296"/>
      <c r="F814" s="296"/>
      <c r="G814" s="298"/>
      <c r="H814" s="298"/>
      <c r="I814" s="754"/>
      <c r="J814" s="296"/>
      <c r="K814" s="296"/>
      <c r="L814" s="296"/>
      <c r="M814" s="296"/>
      <c r="N814" s="296"/>
      <c r="O814" s="296"/>
      <c r="P814" s="296"/>
      <c r="Q814" s="296"/>
      <c r="R814" s="296"/>
      <c r="S814" s="296"/>
      <c r="T814" s="296"/>
      <c r="U814" s="296"/>
      <c r="V814" s="296"/>
      <c r="W814" s="296"/>
      <c r="X814" s="296"/>
      <c r="Y814" s="296"/>
      <c r="Z814" s="296"/>
      <c r="AA814" s="296"/>
    </row>
    <row r="815" spans="1:27" ht="15.75" customHeight="1" x14ac:dyDescent="0.25">
      <c r="A815" s="296"/>
      <c r="B815" s="296"/>
      <c r="C815" s="296"/>
      <c r="D815" s="296"/>
      <c r="E815" s="296"/>
      <c r="F815" s="296"/>
      <c r="G815" s="298"/>
      <c r="H815" s="298"/>
      <c r="I815" s="754"/>
      <c r="J815" s="296"/>
      <c r="K815" s="296"/>
      <c r="L815" s="296"/>
      <c r="M815" s="296"/>
      <c r="N815" s="296"/>
      <c r="O815" s="296"/>
      <c r="P815" s="296"/>
      <c r="Q815" s="296"/>
      <c r="R815" s="296"/>
      <c r="S815" s="296"/>
      <c r="T815" s="296"/>
      <c r="U815" s="296"/>
      <c r="V815" s="296"/>
      <c r="W815" s="296"/>
      <c r="X815" s="296"/>
      <c r="Y815" s="296"/>
      <c r="Z815" s="296"/>
      <c r="AA815" s="296"/>
    </row>
    <row r="816" spans="1:27" ht="15.75" customHeight="1" x14ac:dyDescent="0.25">
      <c r="A816" s="296"/>
      <c r="B816" s="296"/>
      <c r="C816" s="296"/>
      <c r="D816" s="296"/>
      <c r="E816" s="296"/>
      <c r="F816" s="296"/>
      <c r="G816" s="298"/>
      <c r="H816" s="298"/>
      <c r="I816" s="754"/>
      <c r="J816" s="296"/>
      <c r="K816" s="296"/>
      <c r="L816" s="296"/>
      <c r="M816" s="296"/>
      <c r="N816" s="296"/>
      <c r="O816" s="296"/>
      <c r="P816" s="296"/>
      <c r="Q816" s="296"/>
      <c r="R816" s="296"/>
      <c r="S816" s="296"/>
      <c r="T816" s="296"/>
      <c r="U816" s="296"/>
      <c r="V816" s="296"/>
      <c r="W816" s="296"/>
      <c r="X816" s="296"/>
      <c r="Y816" s="296"/>
      <c r="Z816" s="296"/>
      <c r="AA816" s="296"/>
    </row>
    <row r="817" spans="1:27" ht="15.75" customHeight="1" x14ac:dyDescent="0.25">
      <c r="A817" s="296"/>
      <c r="B817" s="296"/>
      <c r="C817" s="296"/>
      <c r="D817" s="296"/>
      <c r="E817" s="296"/>
      <c r="F817" s="296"/>
      <c r="G817" s="298"/>
      <c r="H817" s="298"/>
      <c r="I817" s="754"/>
      <c r="J817" s="296"/>
      <c r="K817" s="296"/>
      <c r="L817" s="296"/>
      <c r="M817" s="296"/>
      <c r="N817" s="296"/>
      <c r="O817" s="296"/>
      <c r="P817" s="296"/>
      <c r="Q817" s="296"/>
      <c r="R817" s="296"/>
      <c r="S817" s="296"/>
      <c r="T817" s="296"/>
      <c r="U817" s="296"/>
      <c r="V817" s="296"/>
      <c r="W817" s="296"/>
      <c r="X817" s="296"/>
      <c r="Y817" s="296"/>
      <c r="Z817" s="296"/>
      <c r="AA817" s="296"/>
    </row>
    <row r="818" spans="1:27" ht="15.75" customHeight="1" x14ac:dyDescent="0.25">
      <c r="A818" s="296"/>
      <c r="B818" s="296"/>
      <c r="C818" s="296"/>
      <c r="D818" s="296"/>
      <c r="E818" s="296"/>
      <c r="F818" s="296"/>
      <c r="G818" s="298"/>
      <c r="H818" s="298"/>
      <c r="I818" s="754"/>
      <c r="J818" s="296"/>
      <c r="K818" s="296"/>
      <c r="L818" s="296"/>
      <c r="M818" s="296"/>
      <c r="N818" s="296"/>
      <c r="O818" s="296"/>
      <c r="P818" s="296"/>
      <c r="Q818" s="296"/>
      <c r="R818" s="296"/>
      <c r="S818" s="296"/>
      <c r="T818" s="296"/>
      <c r="U818" s="296"/>
      <c r="V818" s="296"/>
      <c r="W818" s="296"/>
      <c r="X818" s="296"/>
      <c r="Y818" s="296"/>
      <c r="Z818" s="296"/>
      <c r="AA818" s="296"/>
    </row>
    <row r="819" spans="1:27" ht="15.75" customHeight="1" x14ac:dyDescent="0.25">
      <c r="A819" s="296"/>
      <c r="B819" s="296"/>
      <c r="C819" s="296"/>
      <c r="D819" s="296"/>
      <c r="E819" s="296"/>
      <c r="F819" s="296"/>
      <c r="G819" s="298"/>
      <c r="H819" s="298"/>
      <c r="I819" s="754"/>
      <c r="J819" s="296"/>
      <c r="K819" s="296"/>
      <c r="L819" s="296"/>
      <c r="M819" s="296"/>
      <c r="N819" s="296"/>
      <c r="O819" s="296"/>
      <c r="P819" s="296"/>
      <c r="Q819" s="296"/>
      <c r="R819" s="296"/>
      <c r="S819" s="296"/>
      <c r="T819" s="296"/>
      <c r="U819" s="296"/>
      <c r="V819" s="296"/>
      <c r="W819" s="296"/>
      <c r="X819" s="296"/>
      <c r="Y819" s="296"/>
      <c r="Z819" s="296"/>
      <c r="AA819" s="296"/>
    </row>
    <row r="820" spans="1:27" ht="15.75" customHeight="1" x14ac:dyDescent="0.25">
      <c r="A820" s="296"/>
      <c r="B820" s="296"/>
      <c r="C820" s="296"/>
      <c r="D820" s="296"/>
      <c r="E820" s="296"/>
      <c r="F820" s="296"/>
      <c r="G820" s="298"/>
      <c r="H820" s="298"/>
      <c r="I820" s="754"/>
      <c r="J820" s="296"/>
      <c r="K820" s="296"/>
      <c r="L820" s="296"/>
      <c r="M820" s="296"/>
      <c r="N820" s="296"/>
      <c r="O820" s="296"/>
      <c r="P820" s="296"/>
      <c r="Q820" s="296"/>
      <c r="R820" s="296"/>
      <c r="S820" s="296"/>
      <c r="T820" s="296"/>
      <c r="U820" s="296"/>
      <c r="V820" s="296"/>
      <c r="W820" s="296"/>
      <c r="X820" s="296"/>
      <c r="Y820" s="296"/>
      <c r="Z820" s="296"/>
      <c r="AA820" s="296"/>
    </row>
    <row r="821" spans="1:27" ht="15.75" customHeight="1" x14ac:dyDescent="0.25">
      <c r="A821" s="296"/>
      <c r="B821" s="296"/>
      <c r="C821" s="296"/>
      <c r="D821" s="296"/>
      <c r="E821" s="296"/>
      <c r="F821" s="296"/>
      <c r="G821" s="298"/>
      <c r="H821" s="298"/>
      <c r="I821" s="754"/>
      <c r="J821" s="296"/>
      <c r="K821" s="296"/>
      <c r="L821" s="296"/>
      <c r="M821" s="296"/>
      <c r="N821" s="296"/>
      <c r="O821" s="296"/>
      <c r="P821" s="296"/>
      <c r="Q821" s="296"/>
      <c r="R821" s="296"/>
      <c r="S821" s="296"/>
      <c r="T821" s="296"/>
      <c r="U821" s="296"/>
      <c r="V821" s="296"/>
      <c r="W821" s="296"/>
      <c r="X821" s="296"/>
      <c r="Y821" s="296"/>
      <c r="Z821" s="296"/>
      <c r="AA821" s="296"/>
    </row>
    <row r="822" spans="1:27" ht="15.75" customHeight="1" x14ac:dyDescent="0.25">
      <c r="A822" s="296"/>
      <c r="B822" s="296"/>
      <c r="C822" s="296"/>
      <c r="D822" s="296"/>
      <c r="E822" s="296"/>
      <c r="F822" s="296"/>
      <c r="G822" s="298"/>
      <c r="H822" s="298"/>
      <c r="I822" s="754"/>
      <c r="J822" s="296"/>
      <c r="K822" s="296"/>
      <c r="L822" s="296"/>
      <c r="M822" s="296"/>
      <c r="N822" s="296"/>
      <c r="O822" s="296"/>
      <c r="P822" s="296"/>
      <c r="Q822" s="296"/>
      <c r="R822" s="296"/>
      <c r="S822" s="296"/>
      <c r="T822" s="296"/>
      <c r="U822" s="296"/>
      <c r="V822" s="296"/>
      <c r="W822" s="296"/>
      <c r="X822" s="296"/>
      <c r="Y822" s="296"/>
      <c r="Z822" s="296"/>
      <c r="AA822" s="296"/>
    </row>
    <row r="823" spans="1:27" ht="15.75" customHeight="1" x14ac:dyDescent="0.25">
      <c r="A823" s="296"/>
      <c r="B823" s="296"/>
      <c r="C823" s="296"/>
      <c r="D823" s="296"/>
      <c r="E823" s="296"/>
      <c r="F823" s="296"/>
      <c r="G823" s="298"/>
      <c r="H823" s="298"/>
      <c r="I823" s="754"/>
      <c r="J823" s="296"/>
      <c r="K823" s="296"/>
      <c r="L823" s="296"/>
      <c r="M823" s="296"/>
      <c r="N823" s="296"/>
      <c r="O823" s="296"/>
      <c r="P823" s="296"/>
      <c r="Q823" s="296"/>
      <c r="R823" s="296"/>
      <c r="S823" s="296"/>
      <c r="T823" s="296"/>
      <c r="U823" s="296"/>
      <c r="V823" s="296"/>
      <c r="W823" s="296"/>
      <c r="X823" s="296"/>
      <c r="Y823" s="296"/>
      <c r="Z823" s="296"/>
      <c r="AA823" s="296"/>
    </row>
    <row r="824" spans="1:27" ht="15.75" customHeight="1" x14ac:dyDescent="0.25">
      <c r="A824" s="296"/>
      <c r="B824" s="296"/>
      <c r="C824" s="296"/>
      <c r="D824" s="296"/>
      <c r="E824" s="296"/>
      <c r="F824" s="296"/>
      <c r="G824" s="298"/>
      <c r="H824" s="298"/>
      <c r="I824" s="754"/>
      <c r="J824" s="296"/>
      <c r="K824" s="296"/>
      <c r="L824" s="296"/>
      <c r="M824" s="296"/>
      <c r="N824" s="296"/>
      <c r="O824" s="296"/>
      <c r="P824" s="296"/>
      <c r="Q824" s="296"/>
      <c r="R824" s="296"/>
      <c r="S824" s="296"/>
      <c r="T824" s="296"/>
      <c r="U824" s="296"/>
      <c r="V824" s="296"/>
      <c r="W824" s="296"/>
      <c r="X824" s="296"/>
      <c r="Y824" s="296"/>
      <c r="Z824" s="296"/>
      <c r="AA824" s="296"/>
    </row>
    <row r="825" spans="1:27" ht="15.75" customHeight="1" x14ac:dyDescent="0.25">
      <c r="A825" s="296"/>
      <c r="B825" s="296"/>
      <c r="C825" s="296"/>
      <c r="D825" s="296"/>
      <c r="E825" s="296"/>
      <c r="F825" s="296"/>
      <c r="G825" s="298"/>
      <c r="H825" s="298"/>
      <c r="I825" s="754"/>
      <c r="J825" s="296"/>
      <c r="K825" s="296"/>
      <c r="L825" s="296"/>
      <c r="M825" s="296"/>
      <c r="N825" s="296"/>
      <c r="O825" s="296"/>
      <c r="P825" s="296"/>
      <c r="Q825" s="296"/>
      <c r="R825" s="296"/>
      <c r="S825" s="296"/>
      <c r="T825" s="296"/>
      <c r="U825" s="296"/>
      <c r="V825" s="296"/>
      <c r="W825" s="296"/>
      <c r="X825" s="296"/>
      <c r="Y825" s="296"/>
      <c r="Z825" s="296"/>
      <c r="AA825" s="296"/>
    </row>
    <row r="826" spans="1:27" ht="15.75" customHeight="1" x14ac:dyDescent="0.25">
      <c r="A826" s="296"/>
      <c r="B826" s="296"/>
      <c r="C826" s="296"/>
      <c r="D826" s="296"/>
      <c r="E826" s="296"/>
      <c r="F826" s="296"/>
      <c r="G826" s="298"/>
      <c r="H826" s="298"/>
      <c r="I826" s="754"/>
      <c r="J826" s="296"/>
      <c r="K826" s="296"/>
      <c r="L826" s="296"/>
      <c r="M826" s="296"/>
      <c r="N826" s="296"/>
      <c r="O826" s="296"/>
      <c r="P826" s="296"/>
      <c r="Q826" s="296"/>
      <c r="R826" s="296"/>
      <c r="S826" s="296"/>
      <c r="T826" s="296"/>
      <c r="U826" s="296"/>
      <c r="V826" s="296"/>
      <c r="W826" s="296"/>
      <c r="X826" s="296"/>
      <c r="Y826" s="296"/>
      <c r="Z826" s="296"/>
      <c r="AA826" s="296"/>
    </row>
    <row r="827" spans="1:27" ht="15.75" customHeight="1" x14ac:dyDescent="0.25">
      <c r="A827" s="296"/>
      <c r="B827" s="296"/>
      <c r="C827" s="296"/>
      <c r="D827" s="296"/>
      <c r="E827" s="296"/>
      <c r="F827" s="296"/>
      <c r="G827" s="298"/>
      <c r="H827" s="298"/>
      <c r="I827" s="754"/>
      <c r="J827" s="296"/>
      <c r="K827" s="296"/>
      <c r="L827" s="296"/>
      <c r="M827" s="296"/>
      <c r="N827" s="296"/>
      <c r="O827" s="296"/>
      <c r="P827" s="296"/>
      <c r="Q827" s="296"/>
      <c r="R827" s="296"/>
      <c r="S827" s="296"/>
      <c r="T827" s="296"/>
      <c r="U827" s="296"/>
      <c r="V827" s="296"/>
      <c r="W827" s="296"/>
      <c r="X827" s="296"/>
      <c r="Y827" s="296"/>
      <c r="Z827" s="296"/>
      <c r="AA827" s="296"/>
    </row>
    <row r="828" spans="1:27" ht="15.75" customHeight="1" x14ac:dyDescent="0.25">
      <c r="A828" s="296"/>
      <c r="B828" s="296"/>
      <c r="C828" s="296"/>
      <c r="D828" s="296"/>
      <c r="E828" s="296"/>
      <c r="F828" s="296"/>
      <c r="G828" s="298"/>
      <c r="H828" s="298"/>
      <c r="I828" s="754"/>
      <c r="J828" s="296"/>
      <c r="K828" s="296"/>
      <c r="L828" s="296"/>
      <c r="M828" s="296"/>
      <c r="N828" s="296"/>
      <c r="O828" s="296"/>
      <c r="P828" s="296"/>
      <c r="Q828" s="296"/>
      <c r="R828" s="296"/>
      <c r="S828" s="296"/>
      <c r="T828" s="296"/>
      <c r="U828" s="296"/>
      <c r="V828" s="296"/>
      <c r="W828" s="296"/>
      <c r="X828" s="296"/>
      <c r="Y828" s="296"/>
      <c r="Z828" s="296"/>
      <c r="AA828" s="296"/>
    </row>
    <row r="829" spans="1:27" ht="15.75" customHeight="1" x14ac:dyDescent="0.25">
      <c r="A829" s="296"/>
      <c r="B829" s="296"/>
      <c r="C829" s="296"/>
      <c r="D829" s="296"/>
      <c r="E829" s="296"/>
      <c r="F829" s="296"/>
      <c r="G829" s="298"/>
      <c r="H829" s="298"/>
      <c r="I829" s="754"/>
      <c r="J829" s="296"/>
      <c r="K829" s="296"/>
      <c r="L829" s="296"/>
      <c r="M829" s="296"/>
      <c r="N829" s="296"/>
      <c r="O829" s="296"/>
      <c r="P829" s="296"/>
      <c r="Q829" s="296"/>
      <c r="R829" s="296"/>
      <c r="S829" s="296"/>
      <c r="T829" s="296"/>
      <c r="U829" s="296"/>
      <c r="V829" s="296"/>
      <c r="W829" s="296"/>
      <c r="X829" s="296"/>
      <c r="Y829" s="296"/>
      <c r="Z829" s="296"/>
      <c r="AA829" s="296"/>
    </row>
    <row r="830" spans="1:27" ht="15.75" customHeight="1" x14ac:dyDescent="0.25">
      <c r="A830" s="296"/>
      <c r="B830" s="296"/>
      <c r="C830" s="296"/>
      <c r="D830" s="296"/>
      <c r="E830" s="296"/>
      <c r="F830" s="296"/>
      <c r="G830" s="298"/>
      <c r="H830" s="298"/>
      <c r="I830" s="754"/>
      <c r="J830" s="296"/>
      <c r="K830" s="296"/>
      <c r="L830" s="296"/>
      <c r="M830" s="296"/>
      <c r="N830" s="296"/>
      <c r="O830" s="296"/>
      <c r="P830" s="296"/>
      <c r="Q830" s="296"/>
      <c r="R830" s="296"/>
      <c r="S830" s="296"/>
      <c r="T830" s="296"/>
      <c r="U830" s="296"/>
      <c r="V830" s="296"/>
      <c r="W830" s="296"/>
      <c r="X830" s="296"/>
      <c r="Y830" s="296"/>
      <c r="Z830" s="296"/>
      <c r="AA830" s="296"/>
    </row>
    <row r="831" spans="1:27" ht="15.75" customHeight="1" x14ac:dyDescent="0.25">
      <c r="A831" s="296"/>
      <c r="B831" s="296"/>
      <c r="C831" s="296"/>
      <c r="D831" s="296"/>
      <c r="E831" s="296"/>
      <c r="F831" s="296"/>
      <c r="G831" s="298"/>
      <c r="H831" s="298"/>
      <c r="I831" s="754"/>
      <c r="J831" s="296"/>
      <c r="K831" s="296"/>
      <c r="L831" s="296"/>
      <c r="M831" s="296"/>
      <c r="N831" s="296"/>
      <c r="O831" s="296"/>
      <c r="P831" s="296"/>
      <c r="Q831" s="296"/>
      <c r="R831" s="296"/>
      <c r="S831" s="296"/>
      <c r="T831" s="296"/>
      <c r="U831" s="296"/>
      <c r="V831" s="296"/>
      <c r="W831" s="296"/>
      <c r="X831" s="296"/>
      <c r="Y831" s="296"/>
      <c r="Z831" s="296"/>
      <c r="AA831" s="296"/>
    </row>
    <row r="832" spans="1:27" ht="15.75" customHeight="1" x14ac:dyDescent="0.25">
      <c r="A832" s="296"/>
      <c r="B832" s="296"/>
      <c r="C832" s="296"/>
      <c r="D832" s="296"/>
      <c r="E832" s="296"/>
      <c r="F832" s="296"/>
      <c r="G832" s="298"/>
      <c r="H832" s="298"/>
      <c r="I832" s="754"/>
      <c r="J832" s="296"/>
      <c r="K832" s="296"/>
      <c r="L832" s="296"/>
      <c r="M832" s="296"/>
      <c r="N832" s="296"/>
      <c r="O832" s="296"/>
      <c r="P832" s="296"/>
      <c r="Q832" s="296"/>
      <c r="R832" s="296"/>
      <c r="S832" s="296"/>
      <c r="T832" s="296"/>
      <c r="U832" s="296"/>
      <c r="V832" s="296"/>
      <c r="W832" s="296"/>
      <c r="X832" s="296"/>
      <c r="Y832" s="296"/>
      <c r="Z832" s="296"/>
      <c r="AA832" s="296"/>
    </row>
    <row r="833" spans="1:27" ht="15.75" customHeight="1" x14ac:dyDescent="0.25">
      <c r="A833" s="296"/>
      <c r="B833" s="296"/>
      <c r="C833" s="296"/>
      <c r="D833" s="296"/>
      <c r="E833" s="296"/>
      <c r="F833" s="296"/>
      <c r="G833" s="298"/>
      <c r="H833" s="298"/>
      <c r="I833" s="754"/>
      <c r="J833" s="296"/>
      <c r="K833" s="296"/>
      <c r="L833" s="296"/>
      <c r="M833" s="296"/>
      <c r="N833" s="296"/>
      <c r="O833" s="296"/>
      <c r="P833" s="296"/>
      <c r="Q833" s="296"/>
      <c r="R833" s="296"/>
      <c r="S833" s="296"/>
      <c r="T833" s="296"/>
      <c r="U833" s="296"/>
      <c r="V833" s="296"/>
      <c r="W833" s="296"/>
      <c r="X833" s="296"/>
      <c r="Y833" s="296"/>
      <c r="Z833" s="296"/>
      <c r="AA833" s="296"/>
    </row>
    <row r="834" spans="1:27" ht="15.75" customHeight="1" x14ac:dyDescent="0.25">
      <c r="A834" s="296"/>
      <c r="B834" s="296"/>
      <c r="C834" s="296"/>
      <c r="D834" s="296"/>
      <c r="E834" s="296"/>
      <c r="F834" s="296"/>
      <c r="G834" s="298"/>
      <c r="H834" s="298"/>
      <c r="I834" s="754"/>
      <c r="J834" s="296"/>
      <c r="K834" s="296"/>
      <c r="L834" s="296"/>
      <c r="M834" s="296"/>
      <c r="N834" s="296"/>
      <c r="O834" s="296"/>
      <c r="P834" s="296"/>
      <c r="Q834" s="296"/>
      <c r="R834" s="296"/>
      <c r="S834" s="296"/>
      <c r="T834" s="296"/>
      <c r="U834" s="296"/>
      <c r="V834" s="296"/>
      <c r="W834" s="296"/>
      <c r="X834" s="296"/>
      <c r="Y834" s="296"/>
      <c r="Z834" s="296"/>
      <c r="AA834" s="296"/>
    </row>
    <row r="835" spans="1:27" ht="15.75" customHeight="1" x14ac:dyDescent="0.25">
      <c r="A835" s="296"/>
      <c r="B835" s="296"/>
      <c r="C835" s="296"/>
      <c r="D835" s="296"/>
      <c r="E835" s="296"/>
      <c r="F835" s="296"/>
      <c r="G835" s="298"/>
      <c r="H835" s="298"/>
      <c r="I835" s="754"/>
      <c r="J835" s="296"/>
      <c r="K835" s="296"/>
      <c r="L835" s="296"/>
      <c r="M835" s="296"/>
      <c r="N835" s="296"/>
      <c r="O835" s="296"/>
      <c r="P835" s="296"/>
      <c r="Q835" s="296"/>
      <c r="R835" s="296"/>
      <c r="S835" s="296"/>
      <c r="T835" s="296"/>
      <c r="U835" s="296"/>
      <c r="V835" s="296"/>
      <c r="W835" s="296"/>
      <c r="X835" s="296"/>
      <c r="Y835" s="296"/>
      <c r="Z835" s="296"/>
      <c r="AA835" s="296"/>
    </row>
    <row r="836" spans="1:27" ht="15.75" customHeight="1" x14ac:dyDescent="0.25">
      <c r="A836" s="296"/>
      <c r="B836" s="296"/>
      <c r="C836" s="296"/>
      <c r="D836" s="296"/>
      <c r="E836" s="296"/>
      <c r="F836" s="296"/>
      <c r="G836" s="298"/>
      <c r="H836" s="298"/>
      <c r="I836" s="754"/>
      <c r="J836" s="296"/>
      <c r="K836" s="296"/>
      <c r="L836" s="296"/>
      <c r="M836" s="296"/>
      <c r="N836" s="296"/>
      <c r="O836" s="296"/>
      <c r="P836" s="296"/>
      <c r="Q836" s="296"/>
      <c r="R836" s="296"/>
      <c r="S836" s="296"/>
      <c r="T836" s="296"/>
      <c r="U836" s="296"/>
      <c r="V836" s="296"/>
      <c r="W836" s="296"/>
      <c r="X836" s="296"/>
      <c r="Y836" s="296"/>
      <c r="Z836" s="296"/>
      <c r="AA836" s="296"/>
    </row>
    <row r="837" spans="1:27" ht="15.75" customHeight="1" x14ac:dyDescent="0.25">
      <c r="A837" s="296"/>
      <c r="B837" s="296"/>
      <c r="C837" s="296"/>
      <c r="D837" s="296"/>
      <c r="E837" s="296"/>
      <c r="F837" s="296"/>
      <c r="G837" s="298"/>
      <c r="H837" s="298"/>
      <c r="I837" s="754"/>
      <c r="J837" s="296"/>
      <c r="K837" s="296"/>
      <c r="L837" s="296"/>
      <c r="M837" s="296"/>
      <c r="N837" s="296"/>
      <c r="O837" s="296"/>
      <c r="P837" s="296"/>
      <c r="Q837" s="296"/>
      <c r="R837" s="296"/>
      <c r="S837" s="296"/>
      <c r="T837" s="296"/>
      <c r="U837" s="296"/>
      <c r="V837" s="296"/>
      <c r="W837" s="296"/>
      <c r="X837" s="296"/>
      <c r="Y837" s="296"/>
      <c r="Z837" s="296"/>
      <c r="AA837" s="296"/>
    </row>
    <row r="838" spans="1:27" ht="15.75" customHeight="1" x14ac:dyDescent="0.25">
      <c r="A838" s="296"/>
      <c r="B838" s="296"/>
      <c r="C838" s="296"/>
      <c r="D838" s="296"/>
      <c r="E838" s="296"/>
      <c r="F838" s="296"/>
      <c r="G838" s="298"/>
      <c r="H838" s="298"/>
      <c r="I838" s="754"/>
      <c r="J838" s="296"/>
      <c r="K838" s="296"/>
      <c r="L838" s="296"/>
      <c r="M838" s="296"/>
      <c r="N838" s="296"/>
      <c r="O838" s="296"/>
      <c r="P838" s="296"/>
      <c r="Q838" s="296"/>
      <c r="R838" s="296"/>
      <c r="S838" s="296"/>
      <c r="T838" s="296"/>
      <c r="U838" s="296"/>
      <c r="V838" s="296"/>
      <c r="W838" s="296"/>
      <c r="X838" s="296"/>
      <c r="Y838" s="296"/>
      <c r="Z838" s="296"/>
      <c r="AA838" s="296"/>
    </row>
    <row r="839" spans="1:27" ht="15.75" customHeight="1" x14ac:dyDescent="0.25">
      <c r="A839" s="296"/>
      <c r="B839" s="296"/>
      <c r="C839" s="296"/>
      <c r="D839" s="296"/>
      <c r="E839" s="296"/>
      <c r="F839" s="296"/>
      <c r="G839" s="298"/>
      <c r="H839" s="298"/>
      <c r="I839" s="754"/>
      <c r="J839" s="296"/>
      <c r="K839" s="296"/>
      <c r="L839" s="296"/>
      <c r="M839" s="296"/>
      <c r="N839" s="296"/>
      <c r="O839" s="296"/>
      <c r="P839" s="296"/>
      <c r="Q839" s="296"/>
      <c r="R839" s="296"/>
      <c r="S839" s="296"/>
      <c r="T839" s="296"/>
      <c r="U839" s="296"/>
      <c r="V839" s="296"/>
      <c r="W839" s="296"/>
      <c r="X839" s="296"/>
      <c r="Y839" s="296"/>
      <c r="Z839" s="296"/>
      <c r="AA839" s="296"/>
    </row>
    <row r="840" spans="1:27" ht="15.75" customHeight="1" x14ac:dyDescent="0.25">
      <c r="A840" s="296"/>
      <c r="B840" s="296"/>
      <c r="C840" s="296"/>
      <c r="D840" s="296"/>
      <c r="E840" s="296"/>
      <c r="F840" s="296"/>
      <c r="G840" s="298"/>
      <c r="H840" s="298"/>
      <c r="I840" s="754"/>
      <c r="J840" s="296"/>
      <c r="K840" s="296"/>
      <c r="L840" s="296"/>
      <c r="M840" s="296"/>
      <c r="N840" s="296"/>
      <c r="O840" s="296"/>
      <c r="P840" s="296"/>
      <c r="Q840" s="296"/>
      <c r="R840" s="296"/>
      <c r="S840" s="296"/>
      <c r="T840" s="296"/>
      <c r="U840" s="296"/>
      <c r="V840" s="296"/>
      <c r="W840" s="296"/>
      <c r="X840" s="296"/>
      <c r="Y840" s="296"/>
      <c r="Z840" s="296"/>
      <c r="AA840" s="296"/>
    </row>
    <row r="841" spans="1:27" ht="15.75" customHeight="1" x14ac:dyDescent="0.25">
      <c r="A841" s="296"/>
      <c r="B841" s="296"/>
      <c r="C841" s="296"/>
      <c r="D841" s="296"/>
      <c r="E841" s="296"/>
      <c r="F841" s="296"/>
      <c r="G841" s="298"/>
      <c r="H841" s="298"/>
      <c r="I841" s="754"/>
      <c r="J841" s="296"/>
      <c r="K841" s="296"/>
      <c r="L841" s="296"/>
      <c r="M841" s="296"/>
      <c r="N841" s="296"/>
      <c r="O841" s="296"/>
      <c r="P841" s="296"/>
      <c r="Q841" s="296"/>
      <c r="R841" s="296"/>
      <c r="S841" s="296"/>
      <c r="T841" s="296"/>
      <c r="U841" s="296"/>
      <c r="V841" s="296"/>
      <c r="W841" s="296"/>
      <c r="X841" s="296"/>
      <c r="Y841" s="296"/>
      <c r="Z841" s="296"/>
      <c r="AA841" s="296"/>
    </row>
    <row r="842" spans="1:27" ht="15.75" customHeight="1" x14ac:dyDescent="0.25">
      <c r="A842" s="296"/>
      <c r="B842" s="296"/>
      <c r="C842" s="296"/>
      <c r="D842" s="296"/>
      <c r="E842" s="296"/>
      <c r="F842" s="296"/>
      <c r="G842" s="298"/>
      <c r="H842" s="298"/>
      <c r="I842" s="754"/>
      <c r="J842" s="296"/>
      <c r="K842" s="296"/>
      <c r="L842" s="296"/>
      <c r="M842" s="296"/>
      <c r="N842" s="296"/>
      <c r="O842" s="296"/>
      <c r="P842" s="296"/>
      <c r="Q842" s="296"/>
      <c r="R842" s="296"/>
      <c r="S842" s="296"/>
      <c r="T842" s="296"/>
      <c r="U842" s="296"/>
      <c r="V842" s="296"/>
      <c r="W842" s="296"/>
      <c r="X842" s="296"/>
      <c r="Y842" s="296"/>
      <c r="Z842" s="296"/>
      <c r="AA842" s="296"/>
    </row>
    <row r="843" spans="1:27" ht="15.75" customHeight="1" x14ac:dyDescent="0.25">
      <c r="A843" s="296"/>
      <c r="B843" s="296"/>
      <c r="C843" s="296"/>
      <c r="D843" s="296"/>
      <c r="E843" s="296"/>
      <c r="F843" s="296"/>
      <c r="G843" s="298"/>
      <c r="H843" s="298"/>
      <c r="I843" s="754"/>
      <c r="J843" s="296"/>
      <c r="K843" s="296"/>
      <c r="L843" s="296"/>
      <c r="M843" s="296"/>
      <c r="N843" s="296"/>
      <c r="O843" s="296"/>
      <c r="P843" s="296"/>
      <c r="Q843" s="296"/>
      <c r="R843" s="296"/>
      <c r="S843" s="296"/>
      <c r="T843" s="296"/>
      <c r="U843" s="296"/>
      <c r="V843" s="296"/>
      <c r="W843" s="296"/>
      <c r="X843" s="296"/>
      <c r="Y843" s="296"/>
      <c r="Z843" s="296"/>
      <c r="AA843" s="296"/>
    </row>
    <row r="844" spans="1:27" ht="15.75" customHeight="1" x14ac:dyDescent="0.25">
      <c r="A844" s="296"/>
      <c r="B844" s="296"/>
      <c r="C844" s="296"/>
      <c r="D844" s="296"/>
      <c r="E844" s="296"/>
      <c r="F844" s="296"/>
      <c r="G844" s="298"/>
      <c r="H844" s="298"/>
      <c r="I844" s="754"/>
      <c r="J844" s="296"/>
      <c r="K844" s="296"/>
      <c r="L844" s="296"/>
      <c r="M844" s="296"/>
      <c r="N844" s="296"/>
      <c r="O844" s="296"/>
      <c r="P844" s="296"/>
      <c r="Q844" s="296"/>
      <c r="R844" s="296"/>
      <c r="S844" s="296"/>
      <c r="T844" s="296"/>
      <c r="U844" s="296"/>
      <c r="V844" s="296"/>
      <c r="W844" s="296"/>
      <c r="X844" s="296"/>
      <c r="Y844" s="296"/>
      <c r="Z844" s="296"/>
      <c r="AA844" s="296"/>
    </row>
    <row r="845" spans="1:27" ht="15.75" customHeight="1" x14ac:dyDescent="0.25">
      <c r="A845" s="296"/>
      <c r="B845" s="296"/>
      <c r="C845" s="296"/>
      <c r="D845" s="296"/>
      <c r="E845" s="296"/>
      <c r="F845" s="296"/>
      <c r="G845" s="298"/>
      <c r="H845" s="298"/>
      <c r="I845" s="754"/>
      <c r="J845" s="296"/>
      <c r="K845" s="296"/>
      <c r="L845" s="296"/>
      <c r="M845" s="296"/>
      <c r="N845" s="296"/>
      <c r="O845" s="296"/>
      <c r="P845" s="296"/>
      <c r="Q845" s="296"/>
      <c r="R845" s="296"/>
      <c r="S845" s="296"/>
      <c r="T845" s="296"/>
      <c r="U845" s="296"/>
      <c r="V845" s="296"/>
      <c r="W845" s="296"/>
      <c r="X845" s="296"/>
      <c r="Y845" s="296"/>
      <c r="Z845" s="296"/>
      <c r="AA845" s="296"/>
    </row>
    <row r="846" spans="1:27" ht="15.75" customHeight="1" x14ac:dyDescent="0.25">
      <c r="A846" s="296"/>
      <c r="B846" s="296"/>
      <c r="C846" s="296"/>
      <c r="D846" s="296"/>
      <c r="E846" s="296"/>
      <c r="F846" s="296"/>
      <c r="G846" s="298"/>
      <c r="H846" s="298"/>
      <c r="I846" s="754"/>
      <c r="J846" s="296"/>
      <c r="K846" s="296"/>
      <c r="L846" s="296"/>
      <c r="M846" s="296"/>
      <c r="N846" s="296"/>
      <c r="O846" s="296"/>
      <c r="P846" s="296"/>
      <c r="Q846" s="296"/>
      <c r="R846" s="296"/>
      <c r="S846" s="296"/>
      <c r="T846" s="296"/>
      <c r="U846" s="296"/>
      <c r="V846" s="296"/>
      <c r="W846" s="296"/>
      <c r="X846" s="296"/>
      <c r="Y846" s="296"/>
      <c r="Z846" s="296"/>
      <c r="AA846" s="296"/>
    </row>
    <row r="847" spans="1:27" ht="15.75" customHeight="1" x14ac:dyDescent="0.25">
      <c r="A847" s="296"/>
      <c r="B847" s="296"/>
      <c r="C847" s="296"/>
      <c r="D847" s="296"/>
      <c r="E847" s="296"/>
      <c r="F847" s="296"/>
      <c r="G847" s="298"/>
      <c r="H847" s="298"/>
      <c r="I847" s="754"/>
      <c r="J847" s="296"/>
      <c r="K847" s="296"/>
      <c r="L847" s="296"/>
      <c r="M847" s="296"/>
      <c r="N847" s="296"/>
      <c r="O847" s="296"/>
      <c r="P847" s="296"/>
      <c r="Q847" s="296"/>
      <c r="R847" s="296"/>
      <c r="S847" s="296"/>
      <c r="T847" s="296"/>
      <c r="U847" s="296"/>
      <c r="V847" s="296"/>
      <c r="W847" s="296"/>
      <c r="X847" s="296"/>
      <c r="Y847" s="296"/>
      <c r="Z847" s="296"/>
      <c r="AA847" s="296"/>
    </row>
    <row r="848" spans="1:27" ht="15.75" customHeight="1" x14ac:dyDescent="0.25">
      <c r="A848" s="296"/>
      <c r="B848" s="296"/>
      <c r="C848" s="296"/>
      <c r="D848" s="296"/>
      <c r="E848" s="296"/>
      <c r="F848" s="296"/>
      <c r="G848" s="298"/>
      <c r="H848" s="298"/>
      <c r="I848" s="754"/>
      <c r="J848" s="296"/>
      <c r="K848" s="296"/>
      <c r="L848" s="296"/>
      <c r="M848" s="296"/>
      <c r="N848" s="296"/>
      <c r="O848" s="296"/>
      <c r="P848" s="296"/>
      <c r="Q848" s="296"/>
      <c r="R848" s="296"/>
      <c r="S848" s="296"/>
      <c r="T848" s="296"/>
      <c r="U848" s="296"/>
      <c r="V848" s="296"/>
      <c r="W848" s="296"/>
      <c r="X848" s="296"/>
      <c r="Y848" s="296"/>
      <c r="Z848" s="296"/>
      <c r="AA848" s="296"/>
    </row>
    <row r="849" spans="1:27" ht="15.75" customHeight="1" x14ac:dyDescent="0.25">
      <c r="A849" s="296"/>
      <c r="B849" s="296"/>
      <c r="C849" s="296"/>
      <c r="D849" s="296"/>
      <c r="E849" s="296"/>
      <c r="F849" s="296"/>
      <c r="G849" s="298"/>
      <c r="H849" s="298"/>
      <c r="I849" s="754"/>
      <c r="J849" s="296"/>
      <c r="K849" s="296"/>
      <c r="L849" s="296"/>
      <c r="M849" s="296"/>
      <c r="N849" s="296"/>
      <c r="O849" s="296"/>
      <c r="P849" s="296"/>
      <c r="Q849" s="296"/>
      <c r="R849" s="296"/>
      <c r="S849" s="296"/>
      <c r="T849" s="296"/>
      <c r="U849" s="296"/>
      <c r="V849" s="296"/>
      <c r="W849" s="296"/>
      <c r="X849" s="296"/>
      <c r="Y849" s="296"/>
      <c r="Z849" s="296"/>
      <c r="AA849" s="296"/>
    </row>
    <row r="850" spans="1:27" ht="15.75" customHeight="1" x14ac:dyDescent="0.25">
      <c r="A850" s="296"/>
      <c r="B850" s="296"/>
      <c r="C850" s="296"/>
      <c r="D850" s="296"/>
      <c r="E850" s="296"/>
      <c r="F850" s="296"/>
      <c r="G850" s="298"/>
      <c r="H850" s="298"/>
      <c r="I850" s="754"/>
      <c r="J850" s="296"/>
      <c r="K850" s="296"/>
      <c r="L850" s="296"/>
      <c r="M850" s="296"/>
      <c r="N850" s="296"/>
      <c r="O850" s="296"/>
      <c r="P850" s="296"/>
      <c r="Q850" s="296"/>
      <c r="R850" s="296"/>
      <c r="S850" s="296"/>
      <c r="T850" s="296"/>
      <c r="U850" s="296"/>
      <c r="V850" s="296"/>
      <c r="W850" s="296"/>
      <c r="X850" s="296"/>
      <c r="Y850" s="296"/>
      <c r="Z850" s="296"/>
      <c r="AA850" s="296"/>
    </row>
    <row r="851" spans="1:27" ht="15.75" customHeight="1" x14ac:dyDescent="0.25">
      <c r="A851" s="296"/>
      <c r="B851" s="296"/>
      <c r="C851" s="296"/>
      <c r="D851" s="296"/>
      <c r="E851" s="296"/>
      <c r="F851" s="296"/>
      <c r="G851" s="298"/>
      <c r="H851" s="298"/>
      <c r="I851" s="754"/>
      <c r="J851" s="296"/>
      <c r="K851" s="296"/>
      <c r="L851" s="296"/>
      <c r="M851" s="296"/>
      <c r="N851" s="296"/>
      <c r="O851" s="296"/>
      <c r="P851" s="296"/>
      <c r="Q851" s="296"/>
      <c r="R851" s="296"/>
      <c r="S851" s="296"/>
      <c r="T851" s="296"/>
      <c r="U851" s="296"/>
      <c r="V851" s="296"/>
      <c r="W851" s="296"/>
      <c r="X851" s="296"/>
      <c r="Y851" s="296"/>
      <c r="Z851" s="296"/>
      <c r="AA851" s="296"/>
    </row>
    <row r="852" spans="1:27" ht="15.75" customHeight="1" x14ac:dyDescent="0.25">
      <c r="A852" s="296"/>
      <c r="B852" s="296"/>
      <c r="C852" s="296"/>
      <c r="D852" s="296"/>
      <c r="E852" s="296"/>
      <c r="F852" s="296"/>
      <c r="G852" s="298"/>
      <c r="H852" s="298"/>
      <c r="I852" s="754"/>
      <c r="J852" s="296"/>
      <c r="K852" s="296"/>
      <c r="L852" s="296"/>
      <c r="M852" s="296"/>
      <c r="N852" s="296"/>
      <c r="O852" s="296"/>
      <c r="P852" s="296"/>
      <c r="Q852" s="296"/>
      <c r="R852" s="296"/>
      <c r="S852" s="296"/>
      <c r="T852" s="296"/>
      <c r="U852" s="296"/>
      <c r="V852" s="296"/>
      <c r="W852" s="296"/>
      <c r="X852" s="296"/>
      <c r="Y852" s="296"/>
      <c r="Z852" s="296"/>
      <c r="AA852" s="296"/>
    </row>
    <row r="853" spans="1:27" ht="15.75" customHeight="1" x14ac:dyDescent="0.25">
      <c r="A853" s="296"/>
      <c r="B853" s="296"/>
      <c r="C853" s="296"/>
      <c r="D853" s="296"/>
      <c r="E853" s="296"/>
      <c r="F853" s="296"/>
      <c r="G853" s="298"/>
      <c r="H853" s="298"/>
      <c r="I853" s="754"/>
      <c r="J853" s="296"/>
      <c r="K853" s="296"/>
      <c r="L853" s="296"/>
      <c r="M853" s="296"/>
      <c r="N853" s="296"/>
      <c r="O853" s="296"/>
      <c r="P853" s="296"/>
      <c r="Q853" s="296"/>
      <c r="R853" s="296"/>
      <c r="S853" s="296"/>
      <c r="T853" s="296"/>
      <c r="U853" s="296"/>
      <c r="V853" s="296"/>
      <c r="W853" s="296"/>
      <c r="X853" s="296"/>
      <c r="Y853" s="296"/>
      <c r="Z853" s="296"/>
      <c r="AA853" s="296"/>
    </row>
    <row r="854" spans="1:27" ht="15.75" customHeight="1" x14ac:dyDescent="0.25">
      <c r="A854" s="296"/>
      <c r="B854" s="296"/>
      <c r="C854" s="296"/>
      <c r="D854" s="296"/>
      <c r="E854" s="296"/>
      <c r="F854" s="296"/>
      <c r="G854" s="298"/>
      <c r="H854" s="298"/>
      <c r="I854" s="754"/>
      <c r="J854" s="296"/>
      <c r="K854" s="296"/>
      <c r="L854" s="296"/>
      <c r="M854" s="296"/>
      <c r="N854" s="296"/>
      <c r="O854" s="296"/>
      <c r="P854" s="296"/>
      <c r="Q854" s="296"/>
      <c r="R854" s="296"/>
      <c r="S854" s="296"/>
      <c r="T854" s="296"/>
      <c r="U854" s="296"/>
      <c r="V854" s="296"/>
      <c r="W854" s="296"/>
      <c r="X854" s="296"/>
      <c r="Y854" s="296"/>
      <c r="Z854" s="296"/>
      <c r="AA854" s="296"/>
    </row>
    <row r="855" spans="1:27" ht="15.75" customHeight="1" x14ac:dyDescent="0.25">
      <c r="A855" s="296"/>
      <c r="B855" s="296"/>
      <c r="C855" s="296"/>
      <c r="D855" s="296"/>
      <c r="E855" s="296"/>
      <c r="F855" s="296"/>
      <c r="G855" s="298"/>
      <c r="H855" s="298"/>
      <c r="I855" s="754"/>
      <c r="J855" s="296"/>
      <c r="K855" s="296"/>
      <c r="L855" s="296"/>
      <c r="M855" s="296"/>
      <c r="N855" s="296"/>
      <c r="O855" s="296"/>
      <c r="P855" s="296"/>
      <c r="Q855" s="296"/>
      <c r="R855" s="296"/>
      <c r="S855" s="296"/>
      <c r="T855" s="296"/>
      <c r="U855" s="296"/>
      <c r="V855" s="296"/>
      <c r="W855" s="296"/>
      <c r="X855" s="296"/>
      <c r="Y855" s="296"/>
      <c r="Z855" s="296"/>
      <c r="AA855" s="296"/>
    </row>
    <row r="856" spans="1:27" ht="15.75" customHeight="1" x14ac:dyDescent="0.25">
      <c r="A856" s="296"/>
      <c r="B856" s="296"/>
      <c r="C856" s="296"/>
      <c r="D856" s="296"/>
      <c r="E856" s="296"/>
      <c r="F856" s="296"/>
      <c r="G856" s="298"/>
      <c r="H856" s="298"/>
      <c r="I856" s="754"/>
      <c r="J856" s="296"/>
      <c r="K856" s="296"/>
      <c r="L856" s="296"/>
      <c r="M856" s="296"/>
      <c r="N856" s="296"/>
      <c r="O856" s="296"/>
      <c r="P856" s="296"/>
      <c r="Q856" s="296"/>
      <c r="R856" s="296"/>
      <c r="S856" s="296"/>
      <c r="T856" s="296"/>
      <c r="U856" s="296"/>
      <c r="V856" s="296"/>
      <c r="W856" s="296"/>
      <c r="X856" s="296"/>
      <c r="Y856" s="296"/>
      <c r="Z856" s="296"/>
      <c r="AA856" s="296"/>
    </row>
    <row r="857" spans="1:27" ht="15.75" customHeight="1" x14ac:dyDescent="0.25">
      <c r="A857" s="296"/>
      <c r="B857" s="296"/>
      <c r="C857" s="296"/>
      <c r="D857" s="296"/>
      <c r="E857" s="296"/>
      <c r="F857" s="296"/>
      <c r="G857" s="298"/>
      <c r="H857" s="298"/>
      <c r="I857" s="754"/>
      <c r="J857" s="296"/>
      <c r="K857" s="296"/>
      <c r="L857" s="296"/>
      <c r="M857" s="296"/>
      <c r="N857" s="296"/>
      <c r="O857" s="296"/>
      <c r="P857" s="296"/>
      <c r="Q857" s="296"/>
      <c r="R857" s="296"/>
      <c r="S857" s="296"/>
      <c r="T857" s="296"/>
      <c r="U857" s="296"/>
      <c r="V857" s="296"/>
      <c r="W857" s="296"/>
      <c r="X857" s="296"/>
      <c r="Y857" s="296"/>
      <c r="Z857" s="296"/>
      <c r="AA857" s="296"/>
    </row>
    <row r="858" spans="1:27" ht="15.75" customHeight="1" x14ac:dyDescent="0.25">
      <c r="A858" s="296"/>
      <c r="B858" s="296"/>
      <c r="C858" s="296"/>
      <c r="D858" s="296"/>
      <c r="E858" s="296"/>
      <c r="F858" s="296"/>
      <c r="G858" s="298"/>
      <c r="H858" s="298"/>
      <c r="I858" s="754"/>
      <c r="J858" s="296"/>
      <c r="K858" s="296"/>
      <c r="L858" s="296"/>
      <c r="M858" s="296"/>
      <c r="N858" s="296"/>
      <c r="O858" s="296"/>
      <c r="P858" s="296"/>
      <c r="Q858" s="296"/>
      <c r="R858" s="296"/>
      <c r="S858" s="296"/>
      <c r="T858" s="296"/>
      <c r="U858" s="296"/>
      <c r="V858" s="296"/>
      <c r="W858" s="296"/>
      <c r="X858" s="296"/>
      <c r="Y858" s="296"/>
      <c r="Z858" s="296"/>
      <c r="AA858" s="296"/>
    </row>
    <row r="859" spans="1:27" ht="15.75" customHeight="1" x14ac:dyDescent="0.25">
      <c r="A859" s="296"/>
      <c r="B859" s="296"/>
      <c r="C859" s="296"/>
      <c r="D859" s="296"/>
      <c r="E859" s="296"/>
      <c r="F859" s="296"/>
      <c r="G859" s="298"/>
      <c r="H859" s="298"/>
      <c r="I859" s="754"/>
      <c r="J859" s="296"/>
      <c r="K859" s="296"/>
      <c r="L859" s="296"/>
      <c r="M859" s="296"/>
      <c r="N859" s="296"/>
      <c r="O859" s="296"/>
      <c r="P859" s="296"/>
      <c r="Q859" s="296"/>
      <c r="R859" s="296"/>
      <c r="S859" s="296"/>
      <c r="T859" s="296"/>
      <c r="U859" s="296"/>
      <c r="V859" s="296"/>
      <c r="W859" s="296"/>
      <c r="X859" s="296"/>
      <c r="Y859" s="296"/>
      <c r="Z859" s="296"/>
      <c r="AA859" s="296"/>
    </row>
    <row r="860" spans="1:27" ht="15.75" customHeight="1" x14ac:dyDescent="0.25">
      <c r="A860" s="296"/>
      <c r="B860" s="296"/>
      <c r="C860" s="296"/>
      <c r="D860" s="296"/>
      <c r="E860" s="296"/>
      <c r="F860" s="296"/>
      <c r="G860" s="298"/>
      <c r="H860" s="298"/>
      <c r="I860" s="754"/>
      <c r="J860" s="296"/>
      <c r="K860" s="296"/>
      <c r="L860" s="296"/>
      <c r="M860" s="296"/>
      <c r="N860" s="296"/>
      <c r="O860" s="296"/>
      <c r="P860" s="296"/>
      <c r="Q860" s="296"/>
      <c r="R860" s="296"/>
      <c r="S860" s="296"/>
      <c r="T860" s="296"/>
      <c r="U860" s="296"/>
      <c r="V860" s="296"/>
      <c r="W860" s="296"/>
      <c r="X860" s="296"/>
      <c r="Y860" s="296"/>
      <c r="Z860" s="296"/>
      <c r="AA860" s="296"/>
    </row>
    <row r="861" spans="1:27" ht="15.75" customHeight="1" x14ac:dyDescent="0.25">
      <c r="A861" s="296"/>
      <c r="B861" s="296"/>
      <c r="C861" s="296"/>
      <c r="D861" s="296"/>
      <c r="E861" s="296"/>
      <c r="F861" s="296"/>
      <c r="G861" s="298"/>
      <c r="H861" s="298"/>
      <c r="I861" s="754"/>
      <c r="J861" s="296"/>
      <c r="K861" s="296"/>
      <c r="L861" s="296"/>
      <c r="M861" s="296"/>
      <c r="N861" s="296"/>
      <c r="O861" s="296"/>
      <c r="P861" s="296"/>
      <c r="Q861" s="296"/>
      <c r="R861" s="296"/>
      <c r="S861" s="296"/>
      <c r="T861" s="296"/>
      <c r="U861" s="296"/>
      <c r="V861" s="296"/>
      <c r="W861" s="296"/>
      <c r="X861" s="296"/>
      <c r="Y861" s="296"/>
      <c r="Z861" s="296"/>
      <c r="AA861" s="296"/>
    </row>
    <row r="862" spans="1:27" ht="15.75" customHeight="1" x14ac:dyDescent="0.25">
      <c r="A862" s="296"/>
      <c r="B862" s="296"/>
      <c r="C862" s="296"/>
      <c r="D862" s="296"/>
      <c r="E862" s="296"/>
      <c r="F862" s="296"/>
      <c r="G862" s="298"/>
      <c r="H862" s="298"/>
      <c r="I862" s="754"/>
      <c r="J862" s="296"/>
      <c r="K862" s="296"/>
      <c r="L862" s="296"/>
      <c r="M862" s="296"/>
      <c r="N862" s="296"/>
      <c r="O862" s="296"/>
      <c r="P862" s="296"/>
      <c r="Q862" s="296"/>
      <c r="R862" s="296"/>
      <c r="S862" s="296"/>
      <c r="T862" s="296"/>
      <c r="U862" s="296"/>
      <c r="V862" s="296"/>
      <c r="W862" s="296"/>
      <c r="X862" s="296"/>
      <c r="Y862" s="296"/>
      <c r="Z862" s="296"/>
      <c r="AA862" s="296"/>
    </row>
    <row r="863" spans="1:27" ht="15.75" customHeight="1" x14ac:dyDescent="0.25">
      <c r="A863" s="296"/>
      <c r="B863" s="296"/>
      <c r="C863" s="296"/>
      <c r="D863" s="296"/>
      <c r="E863" s="296"/>
      <c r="F863" s="296"/>
      <c r="G863" s="298"/>
      <c r="H863" s="298"/>
      <c r="I863" s="754"/>
      <c r="J863" s="296"/>
      <c r="K863" s="296"/>
      <c r="L863" s="296"/>
      <c r="M863" s="296"/>
      <c r="N863" s="296"/>
      <c r="O863" s="296"/>
      <c r="P863" s="296"/>
      <c r="Q863" s="296"/>
      <c r="R863" s="296"/>
      <c r="S863" s="296"/>
      <c r="T863" s="296"/>
      <c r="U863" s="296"/>
      <c r="V863" s="296"/>
      <c r="W863" s="296"/>
      <c r="X863" s="296"/>
      <c r="Y863" s="296"/>
      <c r="Z863" s="296"/>
      <c r="AA863" s="296"/>
    </row>
    <row r="864" spans="1:27" ht="15.75" customHeight="1" x14ac:dyDescent="0.25">
      <c r="A864" s="296"/>
      <c r="B864" s="296"/>
      <c r="C864" s="296"/>
      <c r="D864" s="296"/>
      <c r="E864" s="296"/>
      <c r="F864" s="296"/>
      <c r="G864" s="298"/>
      <c r="H864" s="298"/>
      <c r="I864" s="754"/>
      <c r="J864" s="296"/>
      <c r="K864" s="296"/>
      <c r="L864" s="296"/>
      <c r="M864" s="296"/>
      <c r="N864" s="296"/>
      <c r="O864" s="296"/>
      <c r="P864" s="296"/>
      <c r="Q864" s="296"/>
      <c r="R864" s="296"/>
      <c r="S864" s="296"/>
      <c r="T864" s="296"/>
      <c r="U864" s="296"/>
      <c r="V864" s="296"/>
      <c r="W864" s="296"/>
      <c r="X864" s="296"/>
      <c r="Y864" s="296"/>
      <c r="Z864" s="296"/>
      <c r="AA864" s="296"/>
    </row>
    <row r="865" spans="1:27" ht="15.75" customHeight="1" x14ac:dyDescent="0.25">
      <c r="A865" s="296"/>
      <c r="B865" s="296"/>
      <c r="C865" s="296"/>
      <c r="D865" s="296"/>
      <c r="E865" s="296"/>
      <c r="F865" s="296"/>
      <c r="G865" s="298"/>
      <c r="H865" s="298"/>
      <c r="I865" s="754"/>
      <c r="J865" s="296"/>
      <c r="K865" s="296"/>
      <c r="L865" s="296"/>
      <c r="M865" s="296"/>
      <c r="N865" s="296"/>
      <c r="O865" s="296"/>
      <c r="P865" s="296"/>
      <c r="Q865" s="296"/>
      <c r="R865" s="296"/>
      <c r="S865" s="296"/>
      <c r="T865" s="296"/>
      <c r="U865" s="296"/>
      <c r="V865" s="296"/>
      <c r="W865" s="296"/>
      <c r="X865" s="296"/>
      <c r="Y865" s="296"/>
      <c r="Z865" s="296"/>
      <c r="AA865" s="296"/>
    </row>
    <row r="866" spans="1:27" ht="15.75" customHeight="1" x14ac:dyDescent="0.25">
      <c r="A866" s="296"/>
      <c r="B866" s="296"/>
      <c r="C866" s="296"/>
      <c r="D866" s="296"/>
      <c r="E866" s="296"/>
      <c r="F866" s="296"/>
      <c r="G866" s="298"/>
      <c r="H866" s="298"/>
      <c r="I866" s="754"/>
      <c r="J866" s="296"/>
      <c r="K866" s="296"/>
      <c r="L866" s="296"/>
      <c r="M866" s="296"/>
      <c r="N866" s="296"/>
      <c r="O866" s="296"/>
      <c r="P866" s="296"/>
      <c r="Q866" s="296"/>
      <c r="R866" s="296"/>
      <c r="S866" s="296"/>
      <c r="T866" s="296"/>
      <c r="U866" s="296"/>
      <c r="V866" s="296"/>
      <c r="W866" s="296"/>
      <c r="X866" s="296"/>
      <c r="Y866" s="296"/>
      <c r="Z866" s="296"/>
      <c r="AA866" s="296"/>
    </row>
    <row r="867" spans="1:27" ht="15.75" customHeight="1" x14ac:dyDescent="0.25">
      <c r="A867" s="296"/>
      <c r="B867" s="296"/>
      <c r="C867" s="296"/>
      <c r="D867" s="296"/>
      <c r="E867" s="296"/>
      <c r="F867" s="296"/>
      <c r="G867" s="298"/>
      <c r="H867" s="298"/>
      <c r="I867" s="754"/>
      <c r="J867" s="296"/>
      <c r="K867" s="296"/>
      <c r="L867" s="296"/>
      <c r="M867" s="296"/>
      <c r="N867" s="296"/>
      <c r="O867" s="296"/>
      <c r="P867" s="296"/>
      <c r="Q867" s="296"/>
      <c r="R867" s="296"/>
      <c r="S867" s="296"/>
      <c r="T867" s="296"/>
      <c r="U867" s="296"/>
      <c r="V867" s="296"/>
      <c r="W867" s="296"/>
      <c r="X867" s="296"/>
      <c r="Y867" s="296"/>
      <c r="Z867" s="296"/>
      <c r="AA867" s="296"/>
    </row>
    <row r="868" spans="1:27" ht="15.75" customHeight="1" x14ac:dyDescent="0.25">
      <c r="A868" s="296"/>
      <c r="B868" s="296"/>
      <c r="C868" s="296"/>
      <c r="D868" s="296"/>
      <c r="E868" s="296"/>
      <c r="F868" s="296"/>
      <c r="G868" s="298"/>
      <c r="H868" s="298"/>
      <c r="I868" s="754"/>
      <c r="J868" s="296"/>
      <c r="K868" s="296"/>
      <c r="L868" s="296"/>
      <c r="M868" s="296"/>
      <c r="N868" s="296"/>
      <c r="O868" s="296"/>
      <c r="P868" s="296"/>
      <c r="Q868" s="296"/>
      <c r="R868" s="296"/>
      <c r="S868" s="296"/>
      <c r="T868" s="296"/>
      <c r="U868" s="296"/>
      <c r="V868" s="296"/>
      <c r="W868" s="296"/>
      <c r="X868" s="296"/>
      <c r="Y868" s="296"/>
      <c r="Z868" s="296"/>
      <c r="AA868" s="296"/>
    </row>
    <row r="869" spans="1:27" ht="15.75" customHeight="1" x14ac:dyDescent="0.25">
      <c r="A869" s="296"/>
      <c r="B869" s="296"/>
      <c r="C869" s="296"/>
      <c r="D869" s="296"/>
      <c r="E869" s="296"/>
      <c r="F869" s="296"/>
      <c r="G869" s="298"/>
      <c r="H869" s="298"/>
      <c r="I869" s="754"/>
      <c r="J869" s="296"/>
      <c r="K869" s="296"/>
      <c r="L869" s="296"/>
      <c r="M869" s="296"/>
      <c r="N869" s="296"/>
      <c r="O869" s="296"/>
      <c r="P869" s="296"/>
      <c r="Q869" s="296"/>
      <c r="R869" s="296"/>
      <c r="S869" s="296"/>
      <c r="T869" s="296"/>
      <c r="U869" s="296"/>
      <c r="V869" s="296"/>
      <c r="W869" s="296"/>
      <c r="X869" s="296"/>
      <c r="Y869" s="296"/>
      <c r="Z869" s="296"/>
      <c r="AA869" s="296"/>
    </row>
    <row r="870" spans="1:27" ht="15.75" customHeight="1" x14ac:dyDescent="0.25">
      <c r="A870" s="296"/>
      <c r="B870" s="296"/>
      <c r="C870" s="296"/>
      <c r="D870" s="296"/>
      <c r="E870" s="296"/>
      <c r="F870" s="296"/>
      <c r="G870" s="298"/>
      <c r="H870" s="298"/>
      <c r="I870" s="754"/>
      <c r="J870" s="296"/>
      <c r="K870" s="296"/>
      <c r="L870" s="296"/>
      <c r="M870" s="296"/>
      <c r="N870" s="296"/>
      <c r="O870" s="296"/>
      <c r="P870" s="296"/>
      <c r="Q870" s="296"/>
      <c r="R870" s="296"/>
      <c r="S870" s="296"/>
      <c r="T870" s="296"/>
      <c r="U870" s="296"/>
      <c r="V870" s="296"/>
      <c r="W870" s="296"/>
      <c r="X870" s="296"/>
      <c r="Y870" s="296"/>
      <c r="Z870" s="296"/>
      <c r="AA870" s="296"/>
    </row>
    <row r="871" spans="1:27" ht="15.75" customHeight="1" x14ac:dyDescent="0.25">
      <c r="A871" s="296"/>
      <c r="B871" s="296"/>
      <c r="C871" s="296"/>
      <c r="D871" s="296"/>
      <c r="E871" s="296"/>
      <c r="F871" s="296"/>
      <c r="G871" s="298"/>
      <c r="H871" s="298"/>
      <c r="I871" s="754"/>
      <c r="J871" s="296"/>
      <c r="K871" s="296"/>
      <c r="L871" s="296"/>
      <c r="M871" s="296"/>
      <c r="N871" s="296"/>
      <c r="O871" s="296"/>
      <c r="P871" s="296"/>
      <c r="Q871" s="296"/>
      <c r="R871" s="296"/>
      <c r="S871" s="296"/>
      <c r="T871" s="296"/>
      <c r="U871" s="296"/>
      <c r="V871" s="296"/>
      <c r="W871" s="296"/>
      <c r="X871" s="296"/>
      <c r="Y871" s="296"/>
      <c r="Z871" s="296"/>
      <c r="AA871" s="296"/>
    </row>
    <row r="872" spans="1:27" ht="15.75" customHeight="1" x14ac:dyDescent="0.25">
      <c r="A872" s="296"/>
      <c r="B872" s="296"/>
      <c r="C872" s="296"/>
      <c r="D872" s="296"/>
      <c r="E872" s="296"/>
      <c r="F872" s="296"/>
      <c r="G872" s="298"/>
      <c r="H872" s="298"/>
      <c r="I872" s="754"/>
      <c r="J872" s="296"/>
      <c r="K872" s="296"/>
      <c r="L872" s="296"/>
      <c r="M872" s="296"/>
      <c r="N872" s="296"/>
      <c r="O872" s="296"/>
      <c r="P872" s="296"/>
      <c r="Q872" s="296"/>
      <c r="R872" s="296"/>
      <c r="S872" s="296"/>
      <c r="T872" s="296"/>
      <c r="U872" s="296"/>
      <c r="V872" s="296"/>
      <c r="W872" s="296"/>
      <c r="X872" s="296"/>
      <c r="Y872" s="296"/>
      <c r="Z872" s="296"/>
      <c r="AA872" s="296"/>
    </row>
    <row r="873" spans="1:27" ht="15.75" customHeight="1" x14ac:dyDescent="0.25">
      <c r="A873" s="296"/>
      <c r="B873" s="296"/>
      <c r="C873" s="296"/>
      <c r="D873" s="296"/>
      <c r="E873" s="296"/>
      <c r="F873" s="296"/>
      <c r="G873" s="298"/>
      <c r="H873" s="298"/>
      <c r="I873" s="754"/>
      <c r="J873" s="296"/>
      <c r="K873" s="296"/>
      <c r="L873" s="296"/>
      <c r="M873" s="296"/>
      <c r="N873" s="296"/>
      <c r="O873" s="296"/>
      <c r="P873" s="296"/>
      <c r="Q873" s="296"/>
      <c r="R873" s="296"/>
      <c r="S873" s="296"/>
      <c r="T873" s="296"/>
      <c r="U873" s="296"/>
      <c r="V873" s="296"/>
      <c r="W873" s="296"/>
      <c r="X873" s="296"/>
      <c r="Y873" s="296"/>
      <c r="Z873" s="296"/>
      <c r="AA873" s="296"/>
    </row>
    <row r="874" spans="1:27" ht="15.75" customHeight="1" x14ac:dyDescent="0.25">
      <c r="A874" s="296"/>
      <c r="B874" s="296"/>
      <c r="C874" s="296"/>
      <c r="D874" s="296"/>
      <c r="E874" s="296"/>
      <c r="F874" s="296"/>
      <c r="G874" s="298"/>
      <c r="H874" s="298"/>
      <c r="I874" s="754"/>
      <c r="J874" s="296"/>
      <c r="K874" s="296"/>
      <c r="L874" s="296"/>
      <c r="M874" s="296"/>
      <c r="N874" s="296"/>
      <c r="O874" s="296"/>
      <c r="P874" s="296"/>
      <c r="Q874" s="296"/>
      <c r="R874" s="296"/>
      <c r="S874" s="296"/>
      <c r="T874" s="296"/>
      <c r="U874" s="296"/>
      <c r="V874" s="296"/>
      <c r="W874" s="296"/>
      <c r="X874" s="296"/>
      <c r="Y874" s="296"/>
      <c r="Z874" s="296"/>
      <c r="AA874" s="296"/>
    </row>
    <row r="875" spans="1:27" ht="15.75" customHeight="1" x14ac:dyDescent="0.25">
      <c r="A875" s="296"/>
      <c r="B875" s="296"/>
      <c r="C875" s="296"/>
      <c r="D875" s="296"/>
      <c r="E875" s="296"/>
      <c r="F875" s="296"/>
      <c r="G875" s="298"/>
      <c r="H875" s="298"/>
      <c r="I875" s="754"/>
      <c r="J875" s="296"/>
      <c r="K875" s="296"/>
      <c r="L875" s="296"/>
      <c r="M875" s="296"/>
      <c r="N875" s="296"/>
      <c r="O875" s="296"/>
      <c r="P875" s="296"/>
      <c r="Q875" s="296"/>
      <c r="R875" s="296"/>
      <c r="S875" s="296"/>
      <c r="T875" s="296"/>
      <c r="U875" s="296"/>
      <c r="V875" s="296"/>
      <c r="W875" s="296"/>
      <c r="X875" s="296"/>
      <c r="Y875" s="296"/>
      <c r="Z875" s="296"/>
      <c r="AA875" s="296"/>
    </row>
    <row r="876" spans="1:27" ht="15.75" customHeight="1" x14ac:dyDescent="0.25">
      <c r="A876" s="296"/>
      <c r="B876" s="296"/>
      <c r="C876" s="296"/>
      <c r="D876" s="296"/>
      <c r="E876" s="296"/>
      <c r="F876" s="296"/>
      <c r="G876" s="298"/>
      <c r="H876" s="298"/>
      <c r="I876" s="754"/>
      <c r="J876" s="296"/>
      <c r="K876" s="296"/>
      <c r="L876" s="296"/>
      <c r="M876" s="296"/>
      <c r="N876" s="296"/>
      <c r="O876" s="296"/>
      <c r="P876" s="296"/>
      <c r="Q876" s="296"/>
      <c r="R876" s="296"/>
      <c r="S876" s="296"/>
      <c r="T876" s="296"/>
      <c r="U876" s="296"/>
      <c r="V876" s="296"/>
      <c r="W876" s="296"/>
      <c r="X876" s="296"/>
      <c r="Y876" s="296"/>
      <c r="Z876" s="296"/>
      <c r="AA876" s="296"/>
    </row>
    <row r="877" spans="1:27" ht="15.75" customHeight="1" x14ac:dyDescent="0.25">
      <c r="A877" s="296"/>
      <c r="B877" s="296"/>
      <c r="C877" s="296"/>
      <c r="D877" s="296"/>
      <c r="E877" s="296"/>
      <c r="F877" s="296"/>
      <c r="G877" s="298"/>
      <c r="H877" s="298"/>
      <c r="I877" s="754"/>
      <c r="J877" s="296"/>
      <c r="K877" s="296"/>
      <c r="L877" s="296"/>
      <c r="M877" s="296"/>
      <c r="N877" s="296"/>
      <c r="O877" s="296"/>
      <c r="P877" s="296"/>
      <c r="Q877" s="296"/>
      <c r="R877" s="296"/>
      <c r="S877" s="296"/>
      <c r="T877" s="296"/>
      <c r="U877" s="296"/>
      <c r="V877" s="296"/>
      <c r="W877" s="296"/>
      <c r="X877" s="296"/>
      <c r="Y877" s="296"/>
      <c r="Z877" s="296"/>
      <c r="AA877" s="296"/>
    </row>
    <row r="878" spans="1:27" ht="15.75" customHeight="1" x14ac:dyDescent="0.25">
      <c r="A878" s="296"/>
      <c r="B878" s="296"/>
      <c r="C878" s="296"/>
      <c r="D878" s="296"/>
      <c r="E878" s="296"/>
      <c r="F878" s="296"/>
      <c r="G878" s="298"/>
      <c r="H878" s="298"/>
      <c r="I878" s="754"/>
      <c r="J878" s="296"/>
      <c r="K878" s="296"/>
      <c r="L878" s="296"/>
      <c r="M878" s="296"/>
      <c r="N878" s="296"/>
      <c r="O878" s="296"/>
      <c r="P878" s="296"/>
      <c r="Q878" s="296"/>
      <c r="R878" s="296"/>
      <c r="S878" s="296"/>
      <c r="T878" s="296"/>
      <c r="U878" s="296"/>
      <c r="V878" s="296"/>
      <c r="W878" s="296"/>
      <c r="X878" s="296"/>
      <c r="Y878" s="296"/>
      <c r="Z878" s="296"/>
      <c r="AA878" s="296"/>
    </row>
    <row r="879" spans="1:27" ht="15.75" customHeight="1" x14ac:dyDescent="0.25">
      <c r="A879" s="296"/>
      <c r="B879" s="296"/>
      <c r="C879" s="296"/>
      <c r="D879" s="296"/>
      <c r="E879" s="296"/>
      <c r="F879" s="296"/>
      <c r="G879" s="298"/>
      <c r="H879" s="298"/>
      <c r="I879" s="754"/>
      <c r="J879" s="296"/>
      <c r="K879" s="296"/>
      <c r="L879" s="296"/>
      <c r="M879" s="296"/>
      <c r="N879" s="296"/>
      <c r="O879" s="296"/>
      <c r="P879" s="296"/>
      <c r="Q879" s="296"/>
      <c r="R879" s="296"/>
      <c r="S879" s="296"/>
      <c r="T879" s="296"/>
      <c r="U879" s="296"/>
      <c r="V879" s="296"/>
      <c r="W879" s="296"/>
      <c r="X879" s="296"/>
      <c r="Y879" s="296"/>
      <c r="Z879" s="296"/>
      <c r="AA879" s="296"/>
    </row>
    <row r="880" spans="1:27" ht="15.75" customHeight="1" x14ac:dyDescent="0.25">
      <c r="A880" s="296"/>
      <c r="B880" s="296"/>
      <c r="C880" s="296"/>
      <c r="D880" s="296"/>
      <c r="E880" s="296"/>
      <c r="F880" s="296"/>
      <c r="G880" s="298"/>
      <c r="H880" s="298"/>
      <c r="I880" s="754"/>
      <c r="J880" s="296"/>
      <c r="K880" s="296"/>
      <c r="L880" s="296"/>
      <c r="M880" s="296"/>
      <c r="N880" s="296"/>
      <c r="O880" s="296"/>
      <c r="P880" s="296"/>
      <c r="Q880" s="296"/>
      <c r="R880" s="296"/>
      <c r="S880" s="296"/>
      <c r="T880" s="296"/>
      <c r="U880" s="296"/>
      <c r="V880" s="296"/>
      <c r="W880" s="296"/>
      <c r="X880" s="296"/>
      <c r="Y880" s="296"/>
      <c r="Z880" s="296"/>
      <c r="AA880" s="296"/>
    </row>
    <row r="881" spans="1:27" ht="15.75" customHeight="1" x14ac:dyDescent="0.25">
      <c r="A881" s="296"/>
      <c r="B881" s="296"/>
      <c r="C881" s="296"/>
      <c r="D881" s="296"/>
      <c r="E881" s="296"/>
      <c r="F881" s="296"/>
      <c r="G881" s="298"/>
      <c r="H881" s="298"/>
      <c r="I881" s="754"/>
      <c r="J881" s="296"/>
      <c r="K881" s="296"/>
      <c r="L881" s="296"/>
      <c r="M881" s="296"/>
      <c r="N881" s="296"/>
      <c r="O881" s="296"/>
      <c r="P881" s="296"/>
      <c r="Q881" s="296"/>
      <c r="R881" s="296"/>
      <c r="S881" s="296"/>
      <c r="T881" s="296"/>
      <c r="U881" s="296"/>
      <c r="V881" s="296"/>
      <c r="W881" s="296"/>
      <c r="X881" s="296"/>
      <c r="Y881" s="296"/>
      <c r="Z881" s="296"/>
      <c r="AA881" s="296"/>
    </row>
    <row r="882" spans="1:27" ht="15.75" customHeight="1" x14ac:dyDescent="0.25">
      <c r="A882" s="296"/>
      <c r="B882" s="296"/>
      <c r="C882" s="296"/>
      <c r="D882" s="296"/>
      <c r="E882" s="296"/>
      <c r="F882" s="296"/>
      <c r="G882" s="298"/>
      <c r="H882" s="298"/>
      <c r="I882" s="754"/>
      <c r="J882" s="296"/>
      <c r="K882" s="296"/>
      <c r="L882" s="296"/>
      <c r="M882" s="296"/>
      <c r="N882" s="296"/>
      <c r="O882" s="296"/>
      <c r="P882" s="296"/>
      <c r="Q882" s="296"/>
      <c r="R882" s="296"/>
      <c r="S882" s="296"/>
      <c r="T882" s="296"/>
      <c r="U882" s="296"/>
      <c r="V882" s="296"/>
      <c r="W882" s="296"/>
      <c r="X882" s="296"/>
      <c r="Y882" s="296"/>
      <c r="Z882" s="296"/>
      <c r="AA882" s="296"/>
    </row>
    <row r="883" spans="1:27" ht="15.75" customHeight="1" x14ac:dyDescent="0.25">
      <c r="A883" s="296"/>
      <c r="B883" s="296"/>
      <c r="C883" s="296"/>
      <c r="D883" s="296"/>
      <c r="E883" s="296"/>
      <c r="F883" s="296"/>
      <c r="G883" s="298"/>
      <c r="H883" s="298"/>
      <c r="I883" s="754"/>
      <c r="J883" s="296"/>
      <c r="K883" s="296"/>
      <c r="L883" s="296"/>
      <c r="M883" s="296"/>
      <c r="N883" s="296"/>
      <c r="O883" s="296"/>
      <c r="P883" s="296"/>
      <c r="Q883" s="296"/>
      <c r="R883" s="296"/>
      <c r="S883" s="296"/>
      <c r="T883" s="296"/>
      <c r="U883" s="296"/>
      <c r="V883" s="296"/>
      <c r="W883" s="296"/>
      <c r="X883" s="296"/>
      <c r="Y883" s="296"/>
      <c r="Z883" s="296"/>
      <c r="AA883" s="296"/>
    </row>
    <row r="884" spans="1:27" ht="15.75" customHeight="1" x14ac:dyDescent="0.25">
      <c r="A884" s="296"/>
      <c r="B884" s="296"/>
      <c r="C884" s="296"/>
      <c r="D884" s="296"/>
      <c r="E884" s="296"/>
      <c r="F884" s="296"/>
      <c r="G884" s="298"/>
      <c r="H884" s="298"/>
      <c r="I884" s="754"/>
      <c r="J884" s="296"/>
      <c r="K884" s="296"/>
      <c r="L884" s="296"/>
      <c r="M884" s="296"/>
      <c r="N884" s="296"/>
      <c r="O884" s="296"/>
      <c r="P884" s="296"/>
      <c r="Q884" s="296"/>
      <c r="R884" s="296"/>
      <c r="S884" s="296"/>
      <c r="T884" s="296"/>
      <c r="U884" s="296"/>
      <c r="V884" s="296"/>
      <c r="W884" s="296"/>
      <c r="X884" s="296"/>
      <c r="Y884" s="296"/>
      <c r="Z884" s="296"/>
      <c r="AA884" s="296"/>
    </row>
    <row r="885" spans="1:27" ht="15.75" customHeight="1" x14ac:dyDescent="0.25">
      <c r="A885" s="296"/>
      <c r="B885" s="296"/>
      <c r="C885" s="296"/>
      <c r="D885" s="296"/>
      <c r="E885" s="296"/>
      <c r="F885" s="296"/>
      <c r="G885" s="298"/>
      <c r="H885" s="298"/>
      <c r="I885" s="754"/>
      <c r="J885" s="296"/>
      <c r="K885" s="296"/>
      <c r="L885" s="296"/>
      <c r="M885" s="296"/>
      <c r="N885" s="296"/>
      <c r="O885" s="296"/>
      <c r="P885" s="296"/>
      <c r="Q885" s="296"/>
      <c r="R885" s="296"/>
      <c r="S885" s="296"/>
      <c r="T885" s="296"/>
      <c r="U885" s="296"/>
      <c r="V885" s="296"/>
      <c r="W885" s="296"/>
      <c r="X885" s="296"/>
      <c r="Y885" s="296"/>
      <c r="Z885" s="296"/>
      <c r="AA885" s="296"/>
    </row>
    <row r="886" spans="1:27" ht="15.75" customHeight="1" x14ac:dyDescent="0.25">
      <c r="A886" s="296"/>
      <c r="B886" s="296"/>
      <c r="C886" s="296"/>
      <c r="D886" s="296"/>
      <c r="E886" s="296"/>
      <c r="F886" s="296"/>
      <c r="G886" s="298"/>
      <c r="H886" s="298"/>
      <c r="I886" s="754"/>
      <c r="J886" s="296"/>
      <c r="K886" s="296"/>
      <c r="L886" s="296"/>
      <c r="M886" s="296"/>
      <c r="N886" s="296"/>
      <c r="O886" s="296"/>
      <c r="P886" s="296"/>
      <c r="Q886" s="296"/>
      <c r="R886" s="296"/>
      <c r="S886" s="296"/>
      <c r="T886" s="296"/>
      <c r="U886" s="296"/>
      <c r="V886" s="296"/>
      <c r="W886" s="296"/>
      <c r="X886" s="296"/>
      <c r="Y886" s="296"/>
      <c r="Z886" s="296"/>
      <c r="AA886" s="296"/>
    </row>
    <row r="887" spans="1:27" ht="15.75" customHeight="1" x14ac:dyDescent="0.25">
      <c r="A887" s="296"/>
      <c r="B887" s="296"/>
      <c r="C887" s="296"/>
      <c r="D887" s="296"/>
      <c r="E887" s="296"/>
      <c r="F887" s="296"/>
      <c r="G887" s="298"/>
      <c r="H887" s="298"/>
      <c r="I887" s="754"/>
      <c r="J887" s="296"/>
      <c r="K887" s="296"/>
      <c r="L887" s="296"/>
      <c r="M887" s="296"/>
      <c r="N887" s="296"/>
      <c r="O887" s="296"/>
      <c r="P887" s="296"/>
      <c r="Q887" s="296"/>
      <c r="R887" s="296"/>
      <c r="S887" s="296"/>
      <c r="T887" s="296"/>
      <c r="U887" s="296"/>
      <c r="V887" s="296"/>
      <c r="W887" s="296"/>
      <c r="X887" s="296"/>
      <c r="Y887" s="296"/>
      <c r="Z887" s="296"/>
      <c r="AA887" s="296"/>
    </row>
    <row r="888" spans="1:27" ht="15.75" customHeight="1" x14ac:dyDescent="0.25">
      <c r="A888" s="296"/>
      <c r="B888" s="296"/>
      <c r="C888" s="296"/>
      <c r="D888" s="296"/>
      <c r="E888" s="296"/>
      <c r="F888" s="296"/>
      <c r="G888" s="298"/>
      <c r="H888" s="298"/>
      <c r="I888" s="754"/>
      <c r="J888" s="296"/>
      <c r="K888" s="296"/>
      <c r="L888" s="296"/>
      <c r="M888" s="296"/>
      <c r="N888" s="296"/>
      <c r="O888" s="296"/>
      <c r="P888" s="296"/>
      <c r="Q888" s="296"/>
      <c r="R888" s="296"/>
      <c r="S888" s="296"/>
      <c r="T888" s="296"/>
      <c r="U888" s="296"/>
      <c r="V888" s="296"/>
      <c r="W888" s="296"/>
      <c r="X888" s="296"/>
      <c r="Y888" s="296"/>
      <c r="Z888" s="296"/>
      <c r="AA888" s="296"/>
    </row>
    <row r="889" spans="1:27" ht="15.75" customHeight="1" x14ac:dyDescent="0.25">
      <c r="A889" s="296"/>
      <c r="B889" s="296"/>
      <c r="C889" s="296"/>
      <c r="D889" s="296"/>
      <c r="E889" s="296"/>
      <c r="F889" s="296"/>
      <c r="G889" s="298"/>
      <c r="H889" s="298"/>
      <c r="I889" s="754"/>
      <c r="J889" s="296"/>
      <c r="K889" s="296"/>
      <c r="L889" s="296"/>
      <c r="M889" s="296"/>
      <c r="N889" s="296"/>
      <c r="O889" s="296"/>
      <c r="P889" s="296"/>
      <c r="Q889" s="296"/>
      <c r="R889" s="296"/>
      <c r="S889" s="296"/>
      <c r="T889" s="296"/>
      <c r="U889" s="296"/>
      <c r="V889" s="296"/>
      <c r="W889" s="296"/>
      <c r="X889" s="296"/>
      <c r="Y889" s="296"/>
      <c r="Z889" s="296"/>
      <c r="AA889" s="296"/>
    </row>
    <row r="890" spans="1:27" ht="15.75" customHeight="1" x14ac:dyDescent="0.25">
      <c r="A890" s="296"/>
      <c r="B890" s="296"/>
      <c r="C890" s="296"/>
      <c r="D890" s="296"/>
      <c r="E890" s="296"/>
      <c r="F890" s="296"/>
      <c r="G890" s="298"/>
      <c r="H890" s="298"/>
      <c r="I890" s="754"/>
      <c r="J890" s="296"/>
      <c r="K890" s="296"/>
      <c r="L890" s="296"/>
      <c r="M890" s="296"/>
      <c r="N890" s="296"/>
      <c r="O890" s="296"/>
      <c r="P890" s="296"/>
      <c r="Q890" s="296"/>
      <c r="R890" s="296"/>
      <c r="S890" s="296"/>
      <c r="T890" s="296"/>
      <c r="U890" s="296"/>
      <c r="V890" s="296"/>
      <c r="W890" s="296"/>
      <c r="X890" s="296"/>
      <c r="Y890" s="296"/>
      <c r="Z890" s="296"/>
      <c r="AA890" s="296"/>
    </row>
    <row r="891" spans="1:27" ht="15.75" customHeight="1" x14ac:dyDescent="0.25">
      <c r="A891" s="296"/>
      <c r="B891" s="296"/>
      <c r="C891" s="296"/>
      <c r="D891" s="296"/>
      <c r="E891" s="296"/>
      <c r="F891" s="296"/>
      <c r="G891" s="298"/>
      <c r="H891" s="298"/>
      <c r="I891" s="754"/>
      <c r="J891" s="296"/>
      <c r="K891" s="296"/>
      <c r="L891" s="296"/>
      <c r="M891" s="296"/>
      <c r="N891" s="296"/>
      <c r="O891" s="296"/>
      <c r="P891" s="296"/>
      <c r="Q891" s="296"/>
      <c r="R891" s="296"/>
      <c r="S891" s="296"/>
      <c r="T891" s="296"/>
      <c r="U891" s="296"/>
      <c r="V891" s="296"/>
      <c r="W891" s="296"/>
      <c r="X891" s="296"/>
      <c r="Y891" s="296"/>
      <c r="Z891" s="296"/>
      <c r="AA891" s="296"/>
    </row>
    <row r="892" spans="1:27" ht="15.75" customHeight="1" x14ac:dyDescent="0.25">
      <c r="A892" s="296"/>
      <c r="B892" s="296"/>
      <c r="C892" s="296"/>
      <c r="D892" s="296"/>
      <c r="E892" s="296"/>
      <c r="F892" s="296"/>
      <c r="G892" s="298"/>
      <c r="H892" s="298"/>
      <c r="I892" s="754"/>
      <c r="J892" s="296"/>
      <c r="K892" s="296"/>
      <c r="L892" s="296"/>
      <c r="M892" s="296"/>
      <c r="N892" s="296"/>
      <c r="O892" s="296"/>
      <c r="P892" s="296"/>
      <c r="Q892" s="296"/>
      <c r="R892" s="296"/>
      <c r="S892" s="296"/>
      <c r="T892" s="296"/>
      <c r="U892" s="296"/>
      <c r="V892" s="296"/>
      <c r="W892" s="296"/>
      <c r="X892" s="296"/>
      <c r="Y892" s="296"/>
      <c r="Z892" s="296"/>
      <c r="AA892" s="296"/>
    </row>
    <row r="893" spans="1:27" ht="15.75" customHeight="1" x14ac:dyDescent="0.25">
      <c r="A893" s="296"/>
      <c r="B893" s="296"/>
      <c r="C893" s="296"/>
      <c r="D893" s="296"/>
      <c r="E893" s="296"/>
      <c r="F893" s="296"/>
      <c r="G893" s="298"/>
      <c r="H893" s="298"/>
      <c r="I893" s="754"/>
      <c r="J893" s="296"/>
      <c r="K893" s="296"/>
      <c r="L893" s="296"/>
      <c r="M893" s="296"/>
      <c r="N893" s="296"/>
      <c r="O893" s="296"/>
      <c r="P893" s="296"/>
      <c r="Q893" s="296"/>
      <c r="R893" s="296"/>
      <c r="S893" s="296"/>
      <c r="T893" s="296"/>
      <c r="U893" s="296"/>
      <c r="V893" s="296"/>
      <c r="W893" s="296"/>
      <c r="X893" s="296"/>
      <c r="Y893" s="296"/>
      <c r="Z893" s="296"/>
      <c r="AA893" s="296"/>
    </row>
    <row r="894" spans="1:27" ht="15.75" customHeight="1" x14ac:dyDescent="0.25">
      <c r="A894" s="296"/>
      <c r="B894" s="296"/>
      <c r="C894" s="296"/>
      <c r="D894" s="296"/>
      <c r="E894" s="296"/>
      <c r="F894" s="296"/>
      <c r="G894" s="298"/>
      <c r="H894" s="298"/>
      <c r="I894" s="754"/>
      <c r="J894" s="296"/>
      <c r="K894" s="296"/>
      <c r="L894" s="296"/>
      <c r="M894" s="296"/>
      <c r="N894" s="296"/>
      <c r="O894" s="296"/>
      <c r="P894" s="296"/>
      <c r="Q894" s="296"/>
      <c r="R894" s="296"/>
      <c r="S894" s="296"/>
      <c r="T894" s="296"/>
      <c r="U894" s="296"/>
      <c r="V894" s="296"/>
      <c r="W894" s="296"/>
      <c r="X894" s="296"/>
      <c r="Y894" s="296"/>
      <c r="Z894" s="296"/>
      <c r="AA894" s="296"/>
    </row>
    <row r="895" spans="1:27" ht="15.75" customHeight="1" x14ac:dyDescent="0.25">
      <c r="A895" s="296"/>
      <c r="B895" s="296"/>
      <c r="C895" s="296"/>
      <c r="D895" s="296"/>
      <c r="E895" s="296"/>
      <c r="F895" s="296"/>
      <c r="G895" s="298"/>
      <c r="H895" s="298"/>
      <c r="I895" s="754"/>
      <c r="J895" s="296"/>
      <c r="K895" s="296"/>
      <c r="L895" s="296"/>
      <c r="M895" s="296"/>
      <c r="N895" s="296"/>
      <c r="O895" s="296"/>
      <c r="P895" s="296"/>
      <c r="Q895" s="296"/>
      <c r="R895" s="296"/>
      <c r="S895" s="296"/>
      <c r="T895" s="296"/>
      <c r="U895" s="296"/>
      <c r="V895" s="296"/>
      <c r="W895" s="296"/>
      <c r="X895" s="296"/>
      <c r="Y895" s="296"/>
      <c r="Z895" s="296"/>
      <c r="AA895" s="296"/>
    </row>
    <row r="896" spans="1:27" ht="15.75" customHeight="1" x14ac:dyDescent="0.25">
      <c r="A896" s="296"/>
      <c r="B896" s="296"/>
      <c r="C896" s="296"/>
      <c r="D896" s="296"/>
      <c r="E896" s="296"/>
      <c r="F896" s="296"/>
      <c r="G896" s="298"/>
      <c r="H896" s="298"/>
      <c r="I896" s="754"/>
      <c r="J896" s="296"/>
      <c r="K896" s="296"/>
      <c r="L896" s="296"/>
      <c r="M896" s="296"/>
      <c r="N896" s="296"/>
      <c r="O896" s="296"/>
      <c r="P896" s="296"/>
      <c r="Q896" s="296"/>
      <c r="R896" s="296"/>
      <c r="S896" s="296"/>
      <c r="T896" s="296"/>
      <c r="U896" s="296"/>
      <c r="V896" s="296"/>
      <c r="W896" s="296"/>
      <c r="X896" s="296"/>
      <c r="Y896" s="296"/>
      <c r="Z896" s="296"/>
      <c r="AA896" s="296"/>
    </row>
    <row r="897" spans="1:27" ht="15.75" customHeight="1" x14ac:dyDescent="0.25">
      <c r="A897" s="296"/>
      <c r="B897" s="296"/>
      <c r="C897" s="296"/>
      <c r="D897" s="296"/>
      <c r="E897" s="296"/>
      <c r="F897" s="296"/>
      <c r="G897" s="298"/>
      <c r="H897" s="298"/>
      <c r="I897" s="754"/>
      <c r="J897" s="296"/>
      <c r="K897" s="296"/>
      <c r="L897" s="296"/>
      <c r="M897" s="296"/>
      <c r="N897" s="296"/>
      <c r="O897" s="296"/>
      <c r="P897" s="296"/>
      <c r="Q897" s="296"/>
      <c r="R897" s="296"/>
      <c r="S897" s="296"/>
      <c r="T897" s="296"/>
      <c r="U897" s="296"/>
      <c r="V897" s="296"/>
      <c r="W897" s="296"/>
      <c r="X897" s="296"/>
      <c r="Y897" s="296"/>
      <c r="Z897" s="296"/>
      <c r="AA897" s="296"/>
    </row>
    <row r="898" spans="1:27" ht="15.75" customHeight="1" x14ac:dyDescent="0.25">
      <c r="A898" s="296"/>
      <c r="B898" s="296"/>
      <c r="C898" s="296"/>
      <c r="D898" s="296"/>
      <c r="E898" s="296"/>
      <c r="F898" s="296"/>
      <c r="G898" s="298"/>
      <c r="H898" s="298"/>
      <c r="I898" s="754"/>
      <c r="J898" s="296"/>
      <c r="K898" s="296"/>
      <c r="L898" s="296"/>
      <c r="M898" s="296"/>
      <c r="N898" s="296"/>
      <c r="O898" s="296"/>
      <c r="P898" s="296"/>
      <c r="Q898" s="296"/>
      <c r="R898" s="296"/>
      <c r="S898" s="296"/>
      <c r="T898" s="296"/>
      <c r="U898" s="296"/>
      <c r="V898" s="296"/>
      <c r="W898" s="296"/>
      <c r="X898" s="296"/>
      <c r="Y898" s="296"/>
      <c r="Z898" s="296"/>
      <c r="AA898" s="296"/>
    </row>
    <row r="899" spans="1:27" ht="15.75" customHeight="1" x14ac:dyDescent="0.25">
      <c r="A899" s="296"/>
      <c r="B899" s="296"/>
      <c r="C899" s="296"/>
      <c r="D899" s="296"/>
      <c r="E899" s="296"/>
      <c r="F899" s="296"/>
      <c r="G899" s="298"/>
      <c r="H899" s="298"/>
      <c r="I899" s="754"/>
      <c r="J899" s="296"/>
      <c r="K899" s="296"/>
      <c r="L899" s="296"/>
      <c r="M899" s="296"/>
      <c r="N899" s="296"/>
      <c r="O899" s="296"/>
      <c r="P899" s="296"/>
      <c r="Q899" s="296"/>
      <c r="R899" s="296"/>
      <c r="S899" s="296"/>
      <c r="T899" s="296"/>
      <c r="U899" s="296"/>
      <c r="V899" s="296"/>
      <c r="W899" s="296"/>
      <c r="X899" s="296"/>
      <c r="Y899" s="296"/>
      <c r="Z899" s="296"/>
      <c r="AA899" s="296"/>
    </row>
    <row r="900" spans="1:27" ht="15.75" customHeight="1" x14ac:dyDescent="0.25">
      <c r="A900" s="296"/>
      <c r="B900" s="296"/>
      <c r="C900" s="296"/>
      <c r="D900" s="296"/>
      <c r="E900" s="296"/>
      <c r="F900" s="296"/>
      <c r="G900" s="298"/>
      <c r="H900" s="298"/>
      <c r="I900" s="754"/>
      <c r="J900" s="296"/>
      <c r="K900" s="296"/>
      <c r="L900" s="296"/>
      <c r="M900" s="296"/>
      <c r="N900" s="296"/>
      <c r="O900" s="296"/>
      <c r="P900" s="296"/>
      <c r="Q900" s="296"/>
      <c r="R900" s="296"/>
      <c r="S900" s="296"/>
      <c r="T900" s="296"/>
      <c r="U900" s="296"/>
      <c r="V900" s="296"/>
      <c r="W900" s="296"/>
      <c r="X900" s="296"/>
      <c r="Y900" s="296"/>
      <c r="Z900" s="296"/>
      <c r="AA900" s="296"/>
    </row>
    <row r="901" spans="1:27" ht="15.75" customHeight="1" x14ac:dyDescent="0.25">
      <c r="A901" s="296"/>
      <c r="B901" s="296"/>
      <c r="C901" s="296"/>
      <c r="D901" s="296"/>
      <c r="E901" s="296"/>
      <c r="F901" s="296"/>
      <c r="G901" s="298"/>
      <c r="H901" s="298"/>
      <c r="I901" s="754"/>
      <c r="J901" s="296"/>
      <c r="K901" s="296"/>
      <c r="L901" s="296"/>
      <c r="M901" s="296"/>
      <c r="N901" s="296"/>
      <c r="O901" s="296"/>
      <c r="P901" s="296"/>
      <c r="Q901" s="296"/>
      <c r="R901" s="296"/>
      <c r="S901" s="296"/>
      <c r="T901" s="296"/>
      <c r="U901" s="296"/>
      <c r="V901" s="296"/>
      <c r="W901" s="296"/>
      <c r="X901" s="296"/>
      <c r="Y901" s="296"/>
      <c r="Z901" s="296"/>
      <c r="AA901" s="296"/>
    </row>
    <row r="902" spans="1:27" ht="15.75" customHeight="1" x14ac:dyDescent="0.25">
      <c r="A902" s="296"/>
      <c r="B902" s="296"/>
      <c r="C902" s="296"/>
      <c r="D902" s="296"/>
      <c r="E902" s="296"/>
      <c r="F902" s="296"/>
      <c r="G902" s="298"/>
      <c r="H902" s="298"/>
      <c r="I902" s="754"/>
      <c r="J902" s="296"/>
      <c r="K902" s="296"/>
      <c r="L902" s="296"/>
      <c r="M902" s="296"/>
      <c r="N902" s="296"/>
      <c r="O902" s="296"/>
      <c r="P902" s="296"/>
      <c r="Q902" s="296"/>
      <c r="R902" s="296"/>
      <c r="S902" s="296"/>
      <c r="T902" s="296"/>
      <c r="U902" s="296"/>
      <c r="V902" s="296"/>
      <c r="W902" s="296"/>
      <c r="X902" s="296"/>
      <c r="Y902" s="296"/>
      <c r="Z902" s="296"/>
      <c r="AA902" s="296"/>
    </row>
    <row r="903" spans="1:27" ht="15.75" customHeight="1" x14ac:dyDescent="0.25">
      <c r="A903" s="296"/>
      <c r="B903" s="296"/>
      <c r="C903" s="296"/>
      <c r="D903" s="296"/>
      <c r="E903" s="296"/>
      <c r="F903" s="296"/>
      <c r="G903" s="298"/>
      <c r="H903" s="298"/>
      <c r="I903" s="754"/>
      <c r="J903" s="296"/>
      <c r="K903" s="296"/>
      <c r="L903" s="296"/>
      <c r="M903" s="296"/>
      <c r="N903" s="296"/>
      <c r="O903" s="296"/>
      <c r="P903" s="296"/>
      <c r="Q903" s="296"/>
      <c r="R903" s="296"/>
      <c r="S903" s="296"/>
      <c r="T903" s="296"/>
      <c r="U903" s="296"/>
      <c r="V903" s="296"/>
      <c r="W903" s="296"/>
      <c r="X903" s="296"/>
      <c r="Y903" s="296"/>
      <c r="Z903" s="296"/>
      <c r="AA903" s="296"/>
    </row>
    <row r="904" spans="1:27" ht="15.75" customHeight="1" x14ac:dyDescent="0.25">
      <c r="A904" s="296"/>
      <c r="B904" s="296"/>
      <c r="C904" s="296"/>
      <c r="D904" s="296"/>
      <c r="E904" s="296"/>
      <c r="F904" s="296"/>
      <c r="G904" s="298"/>
      <c r="H904" s="298"/>
      <c r="I904" s="754"/>
      <c r="J904" s="296"/>
      <c r="K904" s="296"/>
      <c r="L904" s="296"/>
      <c r="M904" s="296"/>
      <c r="N904" s="296"/>
      <c r="O904" s="296"/>
      <c r="P904" s="296"/>
      <c r="Q904" s="296"/>
      <c r="R904" s="296"/>
      <c r="S904" s="296"/>
      <c r="T904" s="296"/>
      <c r="U904" s="296"/>
      <c r="V904" s="296"/>
      <c r="W904" s="296"/>
      <c r="X904" s="296"/>
      <c r="Y904" s="296"/>
      <c r="Z904" s="296"/>
      <c r="AA904" s="296"/>
    </row>
    <row r="905" spans="1:27" ht="15.75" customHeight="1" x14ac:dyDescent="0.25">
      <c r="A905" s="296"/>
      <c r="B905" s="296"/>
      <c r="C905" s="296"/>
      <c r="D905" s="296"/>
      <c r="E905" s="296"/>
      <c r="F905" s="296"/>
      <c r="G905" s="298"/>
      <c r="H905" s="298"/>
      <c r="I905" s="754"/>
      <c r="J905" s="296"/>
      <c r="K905" s="296"/>
      <c r="L905" s="296"/>
      <c r="M905" s="296"/>
      <c r="N905" s="296"/>
      <c r="O905" s="296"/>
      <c r="P905" s="296"/>
      <c r="Q905" s="296"/>
      <c r="R905" s="296"/>
      <c r="S905" s="296"/>
      <c r="T905" s="296"/>
      <c r="U905" s="296"/>
      <c r="V905" s="296"/>
      <c r="W905" s="296"/>
      <c r="X905" s="296"/>
      <c r="Y905" s="296"/>
      <c r="Z905" s="296"/>
      <c r="AA905" s="296"/>
    </row>
    <row r="906" spans="1:27" ht="15.75" customHeight="1" x14ac:dyDescent="0.25">
      <c r="A906" s="296"/>
      <c r="B906" s="296"/>
      <c r="C906" s="296"/>
      <c r="D906" s="296"/>
      <c r="E906" s="296"/>
      <c r="F906" s="296"/>
      <c r="G906" s="298"/>
      <c r="H906" s="298"/>
      <c r="I906" s="754"/>
      <c r="J906" s="296"/>
      <c r="K906" s="296"/>
      <c r="L906" s="296"/>
      <c r="M906" s="296"/>
      <c r="N906" s="296"/>
      <c r="O906" s="296"/>
      <c r="P906" s="296"/>
      <c r="Q906" s="296"/>
      <c r="R906" s="296"/>
      <c r="S906" s="296"/>
      <c r="T906" s="296"/>
      <c r="U906" s="296"/>
      <c r="V906" s="296"/>
      <c r="W906" s="296"/>
      <c r="X906" s="296"/>
      <c r="Y906" s="296"/>
      <c r="Z906" s="296"/>
      <c r="AA906" s="296"/>
    </row>
    <row r="907" spans="1:27" ht="15.75" customHeight="1" x14ac:dyDescent="0.25">
      <c r="A907" s="296"/>
      <c r="B907" s="296"/>
      <c r="C907" s="296"/>
      <c r="D907" s="296"/>
      <c r="E907" s="296"/>
      <c r="F907" s="296"/>
      <c r="G907" s="298"/>
      <c r="H907" s="298"/>
      <c r="I907" s="754"/>
      <c r="J907" s="296"/>
      <c r="K907" s="296"/>
      <c r="L907" s="296"/>
      <c r="M907" s="296"/>
      <c r="N907" s="296"/>
      <c r="O907" s="296"/>
      <c r="P907" s="296"/>
      <c r="Q907" s="296"/>
      <c r="R907" s="296"/>
      <c r="S907" s="296"/>
      <c r="T907" s="296"/>
      <c r="U907" s="296"/>
      <c r="V907" s="296"/>
      <c r="W907" s="296"/>
      <c r="X907" s="296"/>
      <c r="Y907" s="296"/>
      <c r="Z907" s="296"/>
      <c r="AA907" s="296"/>
    </row>
    <row r="908" spans="1:27" ht="15.75" customHeight="1" x14ac:dyDescent="0.25">
      <c r="A908" s="296"/>
      <c r="B908" s="296"/>
      <c r="C908" s="296"/>
      <c r="D908" s="296"/>
      <c r="E908" s="296"/>
      <c r="F908" s="296"/>
      <c r="G908" s="298"/>
      <c r="H908" s="298"/>
      <c r="I908" s="754"/>
      <c r="J908" s="296"/>
      <c r="K908" s="296"/>
      <c r="L908" s="296"/>
      <c r="M908" s="296"/>
      <c r="N908" s="296"/>
      <c r="O908" s="296"/>
      <c r="P908" s="296"/>
      <c r="Q908" s="296"/>
      <c r="R908" s="296"/>
      <c r="S908" s="296"/>
      <c r="T908" s="296"/>
      <c r="U908" s="296"/>
      <c r="V908" s="296"/>
      <c r="W908" s="296"/>
      <c r="X908" s="296"/>
      <c r="Y908" s="296"/>
      <c r="Z908" s="296"/>
      <c r="AA908" s="296"/>
    </row>
    <row r="909" spans="1:27" ht="15.75" customHeight="1" x14ac:dyDescent="0.25">
      <c r="A909" s="296"/>
      <c r="B909" s="296"/>
      <c r="C909" s="296"/>
      <c r="D909" s="296"/>
      <c r="E909" s="296"/>
      <c r="F909" s="296"/>
      <c r="G909" s="298"/>
      <c r="H909" s="298"/>
      <c r="I909" s="754"/>
      <c r="J909" s="296"/>
      <c r="K909" s="296"/>
      <c r="L909" s="296"/>
      <c r="M909" s="296"/>
      <c r="N909" s="296"/>
      <c r="O909" s="296"/>
      <c r="P909" s="296"/>
      <c r="Q909" s="296"/>
      <c r="R909" s="296"/>
      <c r="S909" s="296"/>
      <c r="T909" s="296"/>
      <c r="U909" s="296"/>
      <c r="V909" s="296"/>
      <c r="W909" s="296"/>
      <c r="X909" s="296"/>
      <c r="Y909" s="296"/>
      <c r="Z909" s="296"/>
      <c r="AA909" s="296"/>
    </row>
    <row r="910" spans="1:27" ht="15.75" customHeight="1" x14ac:dyDescent="0.25">
      <c r="A910" s="296"/>
      <c r="B910" s="296"/>
      <c r="C910" s="296"/>
      <c r="D910" s="296"/>
      <c r="E910" s="296"/>
      <c r="F910" s="296"/>
      <c r="G910" s="298"/>
      <c r="H910" s="298"/>
      <c r="I910" s="754"/>
      <c r="J910" s="296"/>
      <c r="K910" s="296"/>
      <c r="L910" s="296"/>
      <c r="M910" s="296"/>
      <c r="N910" s="296"/>
      <c r="O910" s="296"/>
      <c r="P910" s="296"/>
      <c r="Q910" s="296"/>
      <c r="R910" s="296"/>
      <c r="S910" s="296"/>
      <c r="T910" s="296"/>
      <c r="U910" s="296"/>
      <c r="V910" s="296"/>
      <c r="W910" s="296"/>
      <c r="X910" s="296"/>
      <c r="Y910" s="296"/>
      <c r="Z910" s="296"/>
      <c r="AA910" s="296"/>
    </row>
    <row r="911" spans="1:27" ht="15.75" customHeight="1" x14ac:dyDescent="0.25">
      <c r="A911" s="296"/>
      <c r="B911" s="296"/>
      <c r="C911" s="296"/>
      <c r="D911" s="296"/>
      <c r="E911" s="296"/>
      <c r="F911" s="296"/>
      <c r="G911" s="298"/>
      <c r="H911" s="298"/>
      <c r="I911" s="754"/>
      <c r="J911" s="296"/>
      <c r="K911" s="296"/>
      <c r="L911" s="296"/>
      <c r="M911" s="296"/>
      <c r="N911" s="296"/>
      <c r="O911" s="296"/>
      <c r="P911" s="296"/>
      <c r="Q911" s="296"/>
      <c r="R911" s="296"/>
      <c r="S911" s="296"/>
      <c r="T911" s="296"/>
      <c r="U911" s="296"/>
      <c r="V911" s="296"/>
      <c r="W911" s="296"/>
      <c r="X911" s="296"/>
      <c r="Y911" s="296"/>
      <c r="Z911" s="296"/>
      <c r="AA911" s="296"/>
    </row>
    <row r="912" spans="1:27" ht="15.75" customHeight="1" x14ac:dyDescent="0.25">
      <c r="A912" s="296"/>
      <c r="B912" s="296"/>
      <c r="C912" s="296"/>
      <c r="D912" s="296"/>
      <c r="E912" s="296"/>
      <c r="F912" s="296"/>
      <c r="G912" s="298"/>
      <c r="H912" s="298"/>
      <c r="I912" s="754"/>
      <c r="J912" s="296"/>
      <c r="K912" s="296"/>
      <c r="L912" s="296"/>
      <c r="M912" s="296"/>
      <c r="N912" s="296"/>
      <c r="O912" s="296"/>
      <c r="P912" s="296"/>
      <c r="Q912" s="296"/>
      <c r="R912" s="296"/>
      <c r="S912" s="296"/>
      <c r="T912" s="296"/>
      <c r="U912" s="296"/>
      <c r="V912" s="296"/>
      <c r="W912" s="296"/>
      <c r="X912" s="296"/>
      <c r="Y912" s="296"/>
      <c r="Z912" s="296"/>
      <c r="AA912" s="296"/>
    </row>
    <row r="913" spans="1:27" ht="15.75" customHeight="1" x14ac:dyDescent="0.25">
      <c r="A913" s="296"/>
      <c r="B913" s="296"/>
      <c r="C913" s="296"/>
      <c r="D913" s="296"/>
      <c r="E913" s="296"/>
      <c r="F913" s="296"/>
      <c r="G913" s="298"/>
      <c r="H913" s="298"/>
      <c r="I913" s="754"/>
      <c r="J913" s="296"/>
      <c r="K913" s="296"/>
      <c r="L913" s="296"/>
      <c r="M913" s="296"/>
      <c r="N913" s="296"/>
      <c r="O913" s="296"/>
      <c r="P913" s="296"/>
      <c r="Q913" s="296"/>
      <c r="R913" s="296"/>
      <c r="S913" s="296"/>
      <c r="T913" s="296"/>
      <c r="U913" s="296"/>
      <c r="V913" s="296"/>
      <c r="W913" s="296"/>
      <c r="X913" s="296"/>
      <c r="Y913" s="296"/>
      <c r="Z913" s="296"/>
      <c r="AA913" s="296"/>
    </row>
    <row r="914" spans="1:27" ht="15.75" customHeight="1" x14ac:dyDescent="0.25">
      <c r="A914" s="296"/>
      <c r="B914" s="296"/>
      <c r="C914" s="296"/>
      <c r="D914" s="296"/>
      <c r="E914" s="296"/>
      <c r="F914" s="296"/>
      <c r="G914" s="298"/>
      <c r="H914" s="298"/>
      <c r="I914" s="754"/>
      <c r="J914" s="296"/>
      <c r="K914" s="296"/>
      <c r="L914" s="296"/>
      <c r="M914" s="296"/>
      <c r="N914" s="296"/>
      <c r="O914" s="296"/>
      <c r="P914" s="296"/>
      <c r="Q914" s="296"/>
      <c r="R914" s="296"/>
      <c r="S914" s="296"/>
      <c r="T914" s="296"/>
      <c r="U914" s="296"/>
      <c r="V914" s="296"/>
      <c r="W914" s="296"/>
      <c r="X914" s="296"/>
      <c r="Y914" s="296"/>
      <c r="Z914" s="296"/>
      <c r="AA914" s="296"/>
    </row>
    <row r="915" spans="1:27" ht="15.75" customHeight="1" x14ac:dyDescent="0.25">
      <c r="A915" s="296"/>
      <c r="B915" s="296"/>
      <c r="C915" s="296"/>
      <c r="D915" s="296"/>
      <c r="E915" s="296"/>
      <c r="F915" s="296"/>
      <c r="G915" s="298"/>
      <c r="H915" s="298"/>
      <c r="I915" s="754"/>
      <c r="J915" s="296"/>
      <c r="K915" s="296"/>
      <c r="L915" s="296"/>
      <c r="M915" s="296"/>
      <c r="N915" s="296"/>
      <c r="O915" s="296"/>
      <c r="P915" s="296"/>
      <c r="Q915" s="296"/>
      <c r="R915" s="296"/>
      <c r="S915" s="296"/>
      <c r="T915" s="296"/>
      <c r="U915" s="296"/>
      <c r="V915" s="296"/>
      <c r="W915" s="296"/>
      <c r="X915" s="296"/>
      <c r="Y915" s="296"/>
      <c r="Z915" s="296"/>
      <c r="AA915" s="296"/>
    </row>
    <row r="916" spans="1:27" ht="15.75" customHeight="1" x14ac:dyDescent="0.25">
      <c r="A916" s="296"/>
      <c r="B916" s="296"/>
      <c r="C916" s="296"/>
      <c r="D916" s="296"/>
      <c r="E916" s="296"/>
      <c r="F916" s="296"/>
      <c r="G916" s="298"/>
      <c r="H916" s="298"/>
      <c r="I916" s="754"/>
      <c r="J916" s="296"/>
      <c r="K916" s="296"/>
      <c r="L916" s="296"/>
      <c r="M916" s="296"/>
      <c r="N916" s="296"/>
      <c r="O916" s="296"/>
      <c r="P916" s="296"/>
      <c r="Q916" s="296"/>
      <c r="R916" s="296"/>
      <c r="S916" s="296"/>
      <c r="T916" s="296"/>
      <c r="U916" s="296"/>
      <c r="V916" s="296"/>
      <c r="W916" s="296"/>
      <c r="X916" s="296"/>
      <c r="Y916" s="296"/>
      <c r="Z916" s="296"/>
      <c r="AA916" s="296"/>
    </row>
    <row r="917" spans="1:27" ht="15.75" customHeight="1" x14ac:dyDescent="0.25">
      <c r="A917" s="296"/>
      <c r="B917" s="296"/>
      <c r="C917" s="296"/>
      <c r="D917" s="296"/>
      <c r="E917" s="296"/>
      <c r="F917" s="296"/>
      <c r="G917" s="298"/>
      <c r="H917" s="298"/>
      <c r="I917" s="754"/>
      <c r="J917" s="296"/>
      <c r="K917" s="296"/>
      <c r="L917" s="296"/>
      <c r="M917" s="296"/>
      <c r="N917" s="296"/>
      <c r="O917" s="296"/>
      <c r="P917" s="296"/>
      <c r="Q917" s="296"/>
      <c r="R917" s="296"/>
      <c r="S917" s="296"/>
      <c r="T917" s="296"/>
      <c r="U917" s="296"/>
      <c r="V917" s="296"/>
      <c r="W917" s="296"/>
      <c r="X917" s="296"/>
      <c r="Y917" s="296"/>
      <c r="Z917" s="296"/>
      <c r="AA917" s="296"/>
    </row>
    <row r="918" spans="1:27" ht="15.75" customHeight="1" x14ac:dyDescent="0.25">
      <c r="A918" s="296"/>
      <c r="B918" s="296"/>
      <c r="C918" s="296"/>
      <c r="D918" s="296"/>
      <c r="E918" s="296"/>
      <c r="F918" s="296"/>
      <c r="G918" s="298"/>
      <c r="H918" s="298"/>
      <c r="I918" s="754"/>
      <c r="J918" s="296"/>
      <c r="K918" s="296"/>
      <c r="L918" s="296"/>
      <c r="M918" s="296"/>
      <c r="N918" s="296"/>
      <c r="O918" s="296"/>
      <c r="P918" s="296"/>
      <c r="Q918" s="296"/>
      <c r="R918" s="296"/>
      <c r="S918" s="296"/>
      <c r="T918" s="296"/>
      <c r="U918" s="296"/>
      <c r="V918" s="296"/>
      <c r="W918" s="296"/>
      <c r="X918" s="296"/>
      <c r="Y918" s="296"/>
      <c r="Z918" s="296"/>
      <c r="AA918" s="296"/>
    </row>
    <row r="919" spans="1:27" ht="15.75" customHeight="1" x14ac:dyDescent="0.25">
      <c r="A919" s="296"/>
      <c r="B919" s="296"/>
      <c r="C919" s="296"/>
      <c r="D919" s="296"/>
      <c r="E919" s="296"/>
      <c r="F919" s="296"/>
      <c r="G919" s="298"/>
      <c r="H919" s="298"/>
      <c r="I919" s="754"/>
      <c r="J919" s="296"/>
      <c r="K919" s="296"/>
      <c r="L919" s="296"/>
      <c r="M919" s="296"/>
      <c r="N919" s="296"/>
      <c r="O919" s="296"/>
      <c r="P919" s="296"/>
      <c r="Q919" s="296"/>
      <c r="R919" s="296"/>
      <c r="S919" s="296"/>
      <c r="T919" s="296"/>
      <c r="U919" s="296"/>
      <c r="V919" s="296"/>
      <c r="W919" s="296"/>
      <c r="X919" s="296"/>
      <c r="Y919" s="296"/>
      <c r="Z919" s="296"/>
      <c r="AA919" s="296"/>
    </row>
    <row r="920" spans="1:27" ht="15.75" customHeight="1" x14ac:dyDescent="0.25">
      <c r="A920" s="296"/>
      <c r="B920" s="296"/>
      <c r="C920" s="296"/>
      <c r="D920" s="296"/>
      <c r="E920" s="296"/>
      <c r="F920" s="296"/>
      <c r="G920" s="298"/>
      <c r="H920" s="298"/>
      <c r="I920" s="754"/>
      <c r="J920" s="296"/>
      <c r="K920" s="296"/>
      <c r="L920" s="296"/>
      <c r="M920" s="296"/>
      <c r="N920" s="296"/>
      <c r="O920" s="296"/>
      <c r="P920" s="296"/>
      <c r="Q920" s="296"/>
      <c r="R920" s="296"/>
      <c r="S920" s="296"/>
      <c r="T920" s="296"/>
      <c r="U920" s="296"/>
      <c r="V920" s="296"/>
      <c r="W920" s="296"/>
      <c r="X920" s="296"/>
      <c r="Y920" s="296"/>
      <c r="Z920" s="296"/>
      <c r="AA920" s="296"/>
    </row>
    <row r="921" spans="1:27" ht="15.75" customHeight="1" x14ac:dyDescent="0.25">
      <c r="A921" s="296"/>
      <c r="B921" s="296"/>
      <c r="C921" s="296"/>
      <c r="D921" s="296"/>
      <c r="E921" s="296"/>
      <c r="F921" s="296"/>
      <c r="G921" s="298"/>
      <c r="H921" s="298"/>
      <c r="I921" s="754"/>
      <c r="J921" s="296"/>
      <c r="K921" s="296"/>
      <c r="L921" s="296"/>
      <c r="M921" s="296"/>
      <c r="N921" s="296"/>
      <c r="O921" s="296"/>
      <c r="P921" s="296"/>
      <c r="Q921" s="296"/>
      <c r="R921" s="296"/>
      <c r="S921" s="296"/>
      <c r="T921" s="296"/>
      <c r="U921" s="296"/>
      <c r="V921" s="296"/>
      <c r="W921" s="296"/>
      <c r="X921" s="296"/>
      <c r="Y921" s="296"/>
      <c r="Z921" s="296"/>
      <c r="AA921" s="296"/>
    </row>
    <row r="922" spans="1:27" ht="15.75" customHeight="1" x14ac:dyDescent="0.25">
      <c r="A922" s="296"/>
      <c r="B922" s="296"/>
      <c r="C922" s="296"/>
      <c r="D922" s="296"/>
      <c r="E922" s="296"/>
      <c r="F922" s="296"/>
      <c r="G922" s="298"/>
      <c r="H922" s="298"/>
      <c r="I922" s="754"/>
      <c r="J922" s="296"/>
      <c r="K922" s="296"/>
      <c r="L922" s="296"/>
      <c r="M922" s="296"/>
      <c r="N922" s="296"/>
      <c r="O922" s="296"/>
      <c r="P922" s="296"/>
      <c r="Q922" s="296"/>
      <c r="R922" s="296"/>
      <c r="S922" s="296"/>
      <c r="T922" s="296"/>
      <c r="U922" s="296"/>
      <c r="V922" s="296"/>
      <c r="W922" s="296"/>
      <c r="X922" s="296"/>
      <c r="Y922" s="296"/>
      <c r="Z922" s="296"/>
      <c r="AA922" s="296"/>
    </row>
    <row r="923" spans="1:27" ht="15.75" customHeight="1" x14ac:dyDescent="0.25">
      <c r="A923" s="296"/>
      <c r="B923" s="296"/>
      <c r="C923" s="296"/>
      <c r="D923" s="296"/>
      <c r="E923" s="296"/>
      <c r="F923" s="296"/>
      <c r="G923" s="298"/>
      <c r="H923" s="298"/>
      <c r="I923" s="754"/>
      <c r="J923" s="296"/>
      <c r="K923" s="296"/>
      <c r="L923" s="296"/>
      <c r="M923" s="296"/>
      <c r="N923" s="296"/>
      <c r="O923" s="296"/>
      <c r="P923" s="296"/>
      <c r="Q923" s="296"/>
      <c r="R923" s="296"/>
      <c r="S923" s="296"/>
      <c r="T923" s="296"/>
      <c r="U923" s="296"/>
      <c r="V923" s="296"/>
      <c r="W923" s="296"/>
      <c r="X923" s="296"/>
      <c r="Y923" s="296"/>
      <c r="Z923" s="296"/>
      <c r="AA923" s="296"/>
    </row>
    <row r="924" spans="1:27" ht="15.75" customHeight="1" x14ac:dyDescent="0.25">
      <c r="A924" s="296"/>
      <c r="B924" s="296"/>
      <c r="C924" s="296"/>
      <c r="D924" s="296"/>
      <c r="E924" s="296"/>
      <c r="F924" s="296"/>
      <c r="G924" s="298"/>
      <c r="H924" s="298"/>
      <c r="I924" s="754"/>
      <c r="J924" s="296"/>
      <c r="K924" s="296"/>
      <c r="L924" s="296"/>
      <c r="M924" s="296"/>
      <c r="N924" s="296"/>
      <c r="O924" s="296"/>
      <c r="P924" s="296"/>
      <c r="Q924" s="296"/>
      <c r="R924" s="296"/>
      <c r="S924" s="296"/>
      <c r="T924" s="296"/>
      <c r="U924" s="296"/>
      <c r="V924" s="296"/>
      <c r="W924" s="296"/>
      <c r="X924" s="296"/>
      <c r="Y924" s="296"/>
      <c r="Z924" s="296"/>
      <c r="AA924" s="296"/>
    </row>
    <row r="925" spans="1:27" ht="15.75" customHeight="1" x14ac:dyDescent="0.25">
      <c r="A925" s="296"/>
      <c r="B925" s="296"/>
      <c r="C925" s="296"/>
      <c r="D925" s="296"/>
      <c r="E925" s="296"/>
      <c r="F925" s="296"/>
      <c r="G925" s="298"/>
      <c r="H925" s="298"/>
      <c r="I925" s="754"/>
      <c r="J925" s="296"/>
      <c r="K925" s="296"/>
      <c r="L925" s="296"/>
      <c r="M925" s="296"/>
      <c r="N925" s="296"/>
      <c r="O925" s="296"/>
      <c r="P925" s="296"/>
      <c r="Q925" s="296"/>
      <c r="R925" s="296"/>
      <c r="S925" s="296"/>
      <c r="T925" s="296"/>
      <c r="U925" s="296"/>
      <c r="V925" s="296"/>
      <c r="W925" s="296"/>
      <c r="X925" s="296"/>
      <c r="Y925" s="296"/>
      <c r="Z925" s="296"/>
      <c r="AA925" s="296"/>
    </row>
    <row r="926" spans="1:27" ht="15.75" customHeight="1" x14ac:dyDescent="0.25">
      <c r="A926" s="296"/>
      <c r="B926" s="296"/>
      <c r="C926" s="296"/>
      <c r="D926" s="296"/>
      <c r="E926" s="296"/>
      <c r="F926" s="296"/>
      <c r="G926" s="298"/>
      <c r="H926" s="298"/>
      <c r="I926" s="754"/>
      <c r="J926" s="296"/>
      <c r="K926" s="296"/>
      <c r="L926" s="296"/>
      <c r="M926" s="296"/>
      <c r="N926" s="296"/>
      <c r="O926" s="296"/>
      <c r="P926" s="296"/>
      <c r="Q926" s="296"/>
      <c r="R926" s="296"/>
      <c r="S926" s="296"/>
      <c r="T926" s="296"/>
      <c r="U926" s="296"/>
      <c r="V926" s="296"/>
      <c r="W926" s="296"/>
      <c r="X926" s="296"/>
      <c r="Y926" s="296"/>
      <c r="Z926" s="296"/>
      <c r="AA926" s="296"/>
    </row>
    <row r="927" spans="1:27" ht="15.75" customHeight="1" x14ac:dyDescent="0.25">
      <c r="A927" s="296"/>
      <c r="B927" s="296"/>
      <c r="C927" s="296"/>
      <c r="D927" s="296"/>
      <c r="E927" s="296"/>
      <c r="F927" s="296"/>
      <c r="G927" s="298"/>
      <c r="H927" s="298"/>
      <c r="I927" s="754"/>
      <c r="J927" s="296"/>
      <c r="K927" s="296"/>
      <c r="L927" s="296"/>
      <c r="M927" s="296"/>
      <c r="N927" s="296"/>
      <c r="O927" s="296"/>
      <c r="P927" s="296"/>
      <c r="Q927" s="296"/>
      <c r="R927" s="296"/>
      <c r="S927" s="296"/>
      <c r="T927" s="296"/>
      <c r="U927" s="296"/>
      <c r="V927" s="296"/>
      <c r="W927" s="296"/>
      <c r="X927" s="296"/>
      <c r="Y927" s="296"/>
      <c r="Z927" s="296"/>
      <c r="AA927" s="296"/>
    </row>
    <row r="928" spans="1:27" ht="15.75" customHeight="1" x14ac:dyDescent="0.25">
      <c r="A928" s="296"/>
      <c r="B928" s="296"/>
      <c r="C928" s="296"/>
      <c r="D928" s="296"/>
      <c r="E928" s="296"/>
      <c r="F928" s="296"/>
      <c r="G928" s="298"/>
      <c r="H928" s="298"/>
      <c r="I928" s="754"/>
      <c r="J928" s="296"/>
      <c r="K928" s="296"/>
      <c r="L928" s="296"/>
      <c r="M928" s="296"/>
      <c r="N928" s="296"/>
      <c r="O928" s="296"/>
      <c r="P928" s="296"/>
      <c r="Q928" s="296"/>
      <c r="R928" s="296"/>
      <c r="S928" s="296"/>
      <c r="T928" s="296"/>
      <c r="U928" s="296"/>
      <c r="V928" s="296"/>
      <c r="W928" s="296"/>
      <c r="X928" s="296"/>
      <c r="Y928" s="296"/>
      <c r="Z928" s="296"/>
      <c r="AA928" s="296"/>
    </row>
    <row r="929" spans="1:27" ht="15.75" customHeight="1" x14ac:dyDescent="0.25">
      <c r="A929" s="296"/>
      <c r="B929" s="296"/>
      <c r="C929" s="296"/>
      <c r="D929" s="296"/>
      <c r="E929" s="296"/>
      <c r="F929" s="296"/>
      <c r="G929" s="298"/>
      <c r="H929" s="298"/>
      <c r="I929" s="754"/>
      <c r="J929" s="296"/>
      <c r="K929" s="296"/>
      <c r="L929" s="296"/>
      <c r="M929" s="296"/>
      <c r="N929" s="296"/>
      <c r="O929" s="296"/>
      <c r="P929" s="296"/>
      <c r="Q929" s="296"/>
      <c r="R929" s="296"/>
      <c r="S929" s="296"/>
      <c r="T929" s="296"/>
      <c r="U929" s="296"/>
      <c r="V929" s="296"/>
      <c r="W929" s="296"/>
      <c r="X929" s="296"/>
      <c r="Y929" s="296"/>
      <c r="Z929" s="296"/>
      <c r="AA929" s="296"/>
    </row>
    <row r="930" spans="1:27" ht="15.75" customHeight="1" x14ac:dyDescent="0.25">
      <c r="A930" s="296"/>
      <c r="B930" s="296"/>
      <c r="C930" s="296"/>
      <c r="D930" s="296"/>
      <c r="E930" s="296"/>
      <c r="F930" s="296"/>
      <c r="G930" s="298"/>
      <c r="H930" s="298"/>
      <c r="I930" s="754"/>
      <c r="J930" s="296"/>
      <c r="K930" s="296"/>
      <c r="L930" s="296"/>
      <c r="M930" s="296"/>
      <c r="N930" s="296"/>
      <c r="O930" s="296"/>
      <c r="P930" s="296"/>
      <c r="Q930" s="296"/>
      <c r="R930" s="296"/>
      <c r="S930" s="296"/>
      <c r="T930" s="296"/>
      <c r="U930" s="296"/>
      <c r="V930" s="296"/>
      <c r="W930" s="296"/>
      <c r="X930" s="296"/>
      <c r="Y930" s="296"/>
      <c r="Z930" s="296"/>
      <c r="AA930" s="296"/>
    </row>
    <row r="931" spans="1:27" ht="15.75" customHeight="1" x14ac:dyDescent="0.25">
      <c r="A931" s="296"/>
      <c r="B931" s="296"/>
      <c r="C931" s="296"/>
      <c r="D931" s="296"/>
      <c r="E931" s="296"/>
      <c r="F931" s="296"/>
      <c r="G931" s="298"/>
      <c r="H931" s="298"/>
      <c r="I931" s="754"/>
      <c r="J931" s="296"/>
      <c r="K931" s="296"/>
      <c r="L931" s="296"/>
      <c r="M931" s="296"/>
      <c r="N931" s="296"/>
      <c r="O931" s="296"/>
      <c r="P931" s="296"/>
      <c r="Q931" s="296"/>
      <c r="R931" s="296"/>
      <c r="S931" s="296"/>
      <c r="T931" s="296"/>
      <c r="U931" s="296"/>
      <c r="V931" s="296"/>
      <c r="W931" s="296"/>
      <c r="X931" s="296"/>
      <c r="Y931" s="296"/>
      <c r="Z931" s="296"/>
      <c r="AA931" s="296"/>
    </row>
    <row r="932" spans="1:27" ht="15.75" customHeight="1" x14ac:dyDescent="0.25">
      <c r="A932" s="296"/>
      <c r="B932" s="296"/>
      <c r="C932" s="296"/>
      <c r="D932" s="296"/>
      <c r="E932" s="296"/>
      <c r="F932" s="296"/>
      <c r="G932" s="298"/>
      <c r="H932" s="298"/>
      <c r="I932" s="754"/>
      <c r="J932" s="296"/>
      <c r="K932" s="296"/>
      <c r="L932" s="296"/>
      <c r="M932" s="296"/>
      <c r="N932" s="296"/>
      <c r="O932" s="296"/>
      <c r="P932" s="296"/>
      <c r="Q932" s="296"/>
      <c r="R932" s="296"/>
      <c r="S932" s="296"/>
      <c r="T932" s="296"/>
      <c r="U932" s="296"/>
      <c r="V932" s="296"/>
      <c r="W932" s="296"/>
      <c r="X932" s="296"/>
      <c r="Y932" s="296"/>
      <c r="Z932" s="296"/>
      <c r="AA932" s="296"/>
    </row>
    <row r="933" spans="1:27" ht="15.75" customHeight="1" x14ac:dyDescent="0.25">
      <c r="A933" s="296"/>
      <c r="B933" s="296"/>
      <c r="C933" s="296"/>
      <c r="D933" s="296"/>
      <c r="E933" s="296"/>
      <c r="F933" s="296"/>
      <c r="G933" s="298"/>
      <c r="H933" s="298"/>
      <c r="I933" s="754"/>
      <c r="J933" s="296"/>
      <c r="K933" s="296"/>
      <c r="L933" s="296"/>
      <c r="M933" s="296"/>
      <c r="N933" s="296"/>
      <c r="O933" s="296"/>
      <c r="P933" s="296"/>
      <c r="Q933" s="296"/>
      <c r="R933" s="296"/>
      <c r="S933" s="296"/>
      <c r="T933" s="296"/>
      <c r="U933" s="296"/>
      <c r="V933" s="296"/>
      <c r="W933" s="296"/>
      <c r="X933" s="296"/>
      <c r="Y933" s="296"/>
      <c r="Z933" s="296"/>
      <c r="AA933" s="296"/>
    </row>
    <row r="934" spans="1:27" ht="15.75" customHeight="1" x14ac:dyDescent="0.25">
      <c r="A934" s="296"/>
      <c r="B934" s="296"/>
      <c r="C934" s="296"/>
      <c r="D934" s="296"/>
      <c r="E934" s="296"/>
      <c r="F934" s="296"/>
      <c r="G934" s="298"/>
      <c r="H934" s="298"/>
      <c r="I934" s="754"/>
      <c r="J934" s="296"/>
      <c r="K934" s="296"/>
      <c r="L934" s="296"/>
      <c r="M934" s="296"/>
      <c r="N934" s="296"/>
      <c r="O934" s="296"/>
      <c r="P934" s="296"/>
      <c r="Q934" s="296"/>
      <c r="R934" s="296"/>
      <c r="S934" s="296"/>
      <c r="T934" s="296"/>
      <c r="U934" s="296"/>
      <c r="V934" s="296"/>
      <c r="W934" s="296"/>
      <c r="X934" s="296"/>
      <c r="Y934" s="296"/>
      <c r="Z934" s="296"/>
      <c r="AA934" s="296"/>
    </row>
    <row r="935" spans="1:27" ht="15.75" customHeight="1" x14ac:dyDescent="0.25">
      <c r="A935" s="296"/>
      <c r="B935" s="296"/>
      <c r="C935" s="296"/>
      <c r="D935" s="296"/>
      <c r="E935" s="296"/>
      <c r="F935" s="296"/>
      <c r="G935" s="298"/>
      <c r="H935" s="298"/>
      <c r="I935" s="754"/>
      <c r="J935" s="296"/>
      <c r="K935" s="296"/>
      <c r="L935" s="296"/>
      <c r="M935" s="296"/>
      <c r="N935" s="296"/>
      <c r="O935" s="296"/>
      <c r="P935" s="296"/>
      <c r="Q935" s="296"/>
      <c r="R935" s="296"/>
      <c r="S935" s="296"/>
      <c r="T935" s="296"/>
      <c r="U935" s="296"/>
      <c r="V935" s="296"/>
      <c r="W935" s="296"/>
      <c r="X935" s="296"/>
      <c r="Y935" s="296"/>
      <c r="Z935" s="296"/>
      <c r="AA935" s="296"/>
    </row>
    <row r="936" spans="1:27" ht="15.75" customHeight="1" x14ac:dyDescent="0.25">
      <c r="A936" s="296"/>
      <c r="B936" s="296"/>
      <c r="C936" s="296"/>
      <c r="D936" s="296"/>
      <c r="E936" s="296"/>
      <c r="F936" s="296"/>
      <c r="G936" s="298"/>
      <c r="H936" s="298"/>
      <c r="I936" s="754"/>
      <c r="J936" s="296"/>
      <c r="K936" s="296"/>
      <c r="L936" s="296"/>
      <c r="M936" s="296"/>
      <c r="N936" s="296"/>
      <c r="O936" s="296"/>
      <c r="P936" s="296"/>
      <c r="Q936" s="296"/>
      <c r="R936" s="296"/>
      <c r="S936" s="296"/>
      <c r="T936" s="296"/>
      <c r="U936" s="296"/>
      <c r="V936" s="296"/>
      <c r="W936" s="296"/>
      <c r="X936" s="296"/>
      <c r="Y936" s="296"/>
      <c r="Z936" s="296"/>
      <c r="AA936" s="296"/>
    </row>
    <row r="937" spans="1:27" ht="15.75" customHeight="1" x14ac:dyDescent="0.25">
      <c r="A937" s="296"/>
      <c r="B937" s="296"/>
      <c r="C937" s="296"/>
      <c r="D937" s="296"/>
      <c r="E937" s="296"/>
      <c r="F937" s="296"/>
      <c r="G937" s="298"/>
      <c r="H937" s="298"/>
      <c r="I937" s="754"/>
      <c r="J937" s="296"/>
      <c r="K937" s="296"/>
      <c r="L937" s="296"/>
      <c r="M937" s="296"/>
      <c r="N937" s="296"/>
      <c r="O937" s="296"/>
      <c r="P937" s="296"/>
      <c r="Q937" s="296"/>
      <c r="R937" s="296"/>
      <c r="S937" s="296"/>
      <c r="T937" s="296"/>
      <c r="U937" s="296"/>
      <c r="V937" s="296"/>
      <c r="W937" s="296"/>
      <c r="X937" s="296"/>
      <c r="Y937" s="296"/>
      <c r="Z937" s="296"/>
      <c r="AA937" s="296"/>
    </row>
    <row r="938" spans="1:27" ht="15.75" customHeight="1" x14ac:dyDescent="0.25">
      <c r="A938" s="296"/>
      <c r="B938" s="296"/>
      <c r="C938" s="296"/>
      <c r="D938" s="296"/>
      <c r="E938" s="296"/>
      <c r="F938" s="296"/>
      <c r="G938" s="298"/>
      <c r="H938" s="298"/>
      <c r="I938" s="754"/>
      <c r="J938" s="296"/>
      <c r="K938" s="296"/>
      <c r="L938" s="296"/>
      <c r="M938" s="296"/>
      <c r="N938" s="296"/>
      <c r="O938" s="296"/>
      <c r="P938" s="296"/>
      <c r="Q938" s="296"/>
      <c r="R938" s="296"/>
      <c r="S938" s="296"/>
      <c r="T938" s="296"/>
      <c r="U938" s="296"/>
      <c r="V938" s="296"/>
      <c r="W938" s="296"/>
      <c r="X938" s="296"/>
      <c r="Y938" s="296"/>
      <c r="Z938" s="296"/>
      <c r="AA938" s="296"/>
    </row>
    <row r="939" spans="1:27" ht="15.75" customHeight="1" x14ac:dyDescent="0.25">
      <c r="A939" s="296"/>
      <c r="B939" s="296"/>
      <c r="C939" s="296"/>
      <c r="D939" s="296"/>
      <c r="E939" s="296"/>
      <c r="F939" s="296"/>
      <c r="G939" s="298"/>
      <c r="H939" s="298"/>
      <c r="I939" s="754"/>
      <c r="J939" s="296"/>
      <c r="K939" s="296"/>
      <c r="L939" s="296"/>
      <c r="M939" s="296"/>
      <c r="N939" s="296"/>
      <c r="O939" s="296"/>
      <c r="P939" s="296"/>
      <c r="Q939" s="296"/>
      <c r="R939" s="296"/>
      <c r="S939" s="296"/>
      <c r="T939" s="296"/>
      <c r="U939" s="296"/>
      <c r="V939" s="296"/>
      <c r="W939" s="296"/>
      <c r="X939" s="296"/>
      <c r="Y939" s="296"/>
      <c r="Z939" s="296"/>
      <c r="AA939" s="296"/>
    </row>
    <row r="940" spans="1:27" ht="15.75" customHeight="1" x14ac:dyDescent="0.25">
      <c r="A940" s="296"/>
      <c r="B940" s="296"/>
      <c r="C940" s="296"/>
      <c r="D940" s="296"/>
      <c r="E940" s="296"/>
      <c r="F940" s="296"/>
      <c r="G940" s="298"/>
      <c r="H940" s="298"/>
      <c r="I940" s="754"/>
      <c r="J940" s="296"/>
      <c r="K940" s="296"/>
      <c r="L940" s="296"/>
      <c r="M940" s="296"/>
      <c r="N940" s="296"/>
      <c r="O940" s="296"/>
      <c r="P940" s="296"/>
      <c r="Q940" s="296"/>
      <c r="R940" s="296"/>
      <c r="S940" s="296"/>
      <c r="T940" s="296"/>
      <c r="U940" s="296"/>
      <c r="V940" s="296"/>
      <c r="W940" s="296"/>
      <c r="X940" s="296"/>
      <c r="Y940" s="296"/>
      <c r="Z940" s="296"/>
      <c r="AA940" s="296"/>
    </row>
    <row r="941" spans="1:27" ht="15.75" customHeight="1" x14ac:dyDescent="0.25">
      <c r="A941" s="296"/>
      <c r="B941" s="296"/>
      <c r="C941" s="296"/>
      <c r="D941" s="296"/>
      <c r="E941" s="296"/>
      <c r="F941" s="296"/>
      <c r="G941" s="298"/>
      <c r="H941" s="298"/>
      <c r="I941" s="754"/>
      <c r="J941" s="296"/>
      <c r="K941" s="296"/>
      <c r="L941" s="296"/>
      <c r="M941" s="296"/>
      <c r="N941" s="296"/>
      <c r="O941" s="296"/>
      <c r="P941" s="296"/>
      <c r="Q941" s="296"/>
      <c r="R941" s="296"/>
      <c r="S941" s="296"/>
      <c r="T941" s="296"/>
      <c r="U941" s="296"/>
      <c r="V941" s="296"/>
      <c r="W941" s="296"/>
      <c r="X941" s="296"/>
      <c r="Y941" s="296"/>
      <c r="Z941" s="296"/>
      <c r="AA941" s="296"/>
    </row>
    <row r="942" spans="1:27" ht="15.75" customHeight="1" x14ac:dyDescent="0.25">
      <c r="A942" s="296"/>
      <c r="B942" s="296"/>
      <c r="C942" s="296"/>
      <c r="D942" s="296"/>
      <c r="E942" s="296"/>
      <c r="F942" s="296"/>
      <c r="G942" s="298"/>
      <c r="H942" s="298"/>
      <c r="I942" s="754"/>
      <c r="J942" s="296"/>
      <c r="K942" s="296"/>
      <c r="L942" s="296"/>
      <c r="M942" s="296"/>
      <c r="N942" s="296"/>
      <c r="O942" s="296"/>
      <c r="P942" s="296"/>
      <c r="Q942" s="296"/>
      <c r="R942" s="296"/>
      <c r="S942" s="296"/>
      <c r="T942" s="296"/>
      <c r="U942" s="296"/>
      <c r="V942" s="296"/>
      <c r="W942" s="296"/>
      <c r="X942" s="296"/>
      <c r="Y942" s="296"/>
      <c r="Z942" s="296"/>
      <c r="AA942" s="296"/>
    </row>
    <row r="943" spans="1:27" ht="15.75" customHeight="1" x14ac:dyDescent="0.25">
      <c r="A943" s="296"/>
      <c r="B943" s="296"/>
      <c r="C943" s="296"/>
      <c r="D943" s="296"/>
      <c r="E943" s="296"/>
      <c r="F943" s="296"/>
      <c r="G943" s="298"/>
      <c r="H943" s="298"/>
      <c r="I943" s="754"/>
      <c r="J943" s="296"/>
      <c r="K943" s="296"/>
      <c r="L943" s="296"/>
      <c r="M943" s="296"/>
      <c r="N943" s="296"/>
      <c r="O943" s="296"/>
      <c r="P943" s="296"/>
      <c r="Q943" s="296"/>
      <c r="R943" s="296"/>
      <c r="S943" s="296"/>
      <c r="T943" s="296"/>
      <c r="U943" s="296"/>
      <c r="V943" s="296"/>
      <c r="W943" s="296"/>
      <c r="X943" s="296"/>
      <c r="Y943" s="296"/>
      <c r="Z943" s="296"/>
      <c r="AA943" s="296"/>
    </row>
    <row r="944" spans="1:27" ht="15.75" customHeight="1" x14ac:dyDescent="0.25">
      <c r="A944" s="296"/>
      <c r="B944" s="296"/>
      <c r="C944" s="296"/>
      <c r="D944" s="296"/>
      <c r="E944" s="296"/>
      <c r="F944" s="296"/>
      <c r="G944" s="298"/>
      <c r="H944" s="298"/>
      <c r="I944" s="754"/>
      <c r="J944" s="296"/>
      <c r="K944" s="296"/>
      <c r="L944" s="296"/>
      <c r="M944" s="296"/>
      <c r="N944" s="296"/>
      <c r="O944" s="296"/>
      <c r="P944" s="296"/>
      <c r="Q944" s="296"/>
      <c r="R944" s="296"/>
      <c r="S944" s="296"/>
      <c r="T944" s="296"/>
      <c r="U944" s="296"/>
      <c r="V944" s="296"/>
      <c r="W944" s="296"/>
      <c r="X944" s="296"/>
      <c r="Y944" s="296"/>
      <c r="Z944" s="296"/>
      <c r="AA944" s="296"/>
    </row>
    <row r="945" spans="1:27" ht="15.75" customHeight="1" x14ac:dyDescent="0.25">
      <c r="A945" s="296"/>
      <c r="B945" s="296"/>
      <c r="C945" s="296"/>
      <c r="D945" s="296"/>
      <c r="E945" s="296"/>
      <c r="F945" s="296"/>
      <c r="G945" s="298"/>
      <c r="H945" s="298"/>
      <c r="I945" s="754"/>
      <c r="J945" s="296"/>
      <c r="K945" s="296"/>
      <c r="L945" s="296"/>
      <c r="M945" s="296"/>
      <c r="N945" s="296"/>
      <c r="O945" s="296"/>
      <c r="P945" s="296"/>
      <c r="Q945" s="296"/>
      <c r="R945" s="296"/>
      <c r="S945" s="296"/>
      <c r="T945" s="296"/>
      <c r="U945" s="296"/>
      <c r="V945" s="296"/>
      <c r="W945" s="296"/>
      <c r="X945" s="296"/>
      <c r="Y945" s="296"/>
      <c r="Z945" s="296"/>
      <c r="AA945" s="296"/>
    </row>
    <row r="946" spans="1:27" ht="15.75" customHeight="1" x14ac:dyDescent="0.25">
      <c r="A946" s="296"/>
      <c r="B946" s="296"/>
      <c r="C946" s="296"/>
      <c r="D946" s="296"/>
      <c r="E946" s="296"/>
      <c r="F946" s="296"/>
      <c r="G946" s="298"/>
      <c r="H946" s="298"/>
      <c r="I946" s="754"/>
      <c r="J946" s="296"/>
      <c r="K946" s="296"/>
      <c r="L946" s="296"/>
      <c r="M946" s="296"/>
      <c r="N946" s="296"/>
      <c r="O946" s="296"/>
      <c r="P946" s="296"/>
      <c r="Q946" s="296"/>
      <c r="R946" s="296"/>
      <c r="S946" s="296"/>
      <c r="T946" s="296"/>
      <c r="U946" s="296"/>
      <c r="V946" s="296"/>
      <c r="W946" s="296"/>
      <c r="X946" s="296"/>
      <c r="Y946" s="296"/>
      <c r="Z946" s="296"/>
      <c r="AA946" s="296"/>
    </row>
    <row r="947" spans="1:27" ht="15.75" customHeight="1" x14ac:dyDescent="0.25">
      <c r="A947" s="296"/>
      <c r="B947" s="296"/>
      <c r="C947" s="296"/>
      <c r="D947" s="296"/>
      <c r="E947" s="296"/>
      <c r="F947" s="296"/>
      <c r="G947" s="298"/>
      <c r="H947" s="298"/>
      <c r="I947" s="754"/>
      <c r="J947" s="296"/>
      <c r="K947" s="296"/>
      <c r="L947" s="296"/>
      <c r="M947" s="296"/>
      <c r="N947" s="296"/>
      <c r="O947" s="296"/>
      <c r="P947" s="296"/>
      <c r="Q947" s="296"/>
      <c r="R947" s="296"/>
      <c r="S947" s="296"/>
      <c r="T947" s="296"/>
      <c r="U947" s="296"/>
      <c r="V947" s="296"/>
      <c r="W947" s="296"/>
      <c r="X947" s="296"/>
      <c r="Y947" s="296"/>
      <c r="Z947" s="296"/>
      <c r="AA947" s="296"/>
    </row>
    <row r="948" spans="1:27" ht="15.75" customHeight="1" x14ac:dyDescent="0.25">
      <c r="A948" s="296"/>
      <c r="B948" s="296"/>
      <c r="C948" s="296"/>
      <c r="D948" s="296"/>
      <c r="E948" s="296"/>
      <c r="F948" s="296"/>
      <c r="G948" s="298"/>
      <c r="H948" s="298"/>
      <c r="I948" s="754"/>
      <c r="J948" s="296"/>
      <c r="K948" s="296"/>
      <c r="L948" s="296"/>
      <c r="M948" s="296"/>
      <c r="N948" s="296"/>
      <c r="O948" s="296"/>
      <c r="P948" s="296"/>
      <c r="Q948" s="296"/>
      <c r="R948" s="296"/>
      <c r="S948" s="296"/>
      <c r="T948" s="296"/>
      <c r="U948" s="296"/>
      <c r="V948" s="296"/>
      <c r="W948" s="296"/>
      <c r="X948" s="296"/>
      <c r="Y948" s="296"/>
      <c r="Z948" s="296"/>
      <c r="AA948" s="296"/>
    </row>
    <row r="949" spans="1:27" ht="15.75" customHeight="1" x14ac:dyDescent="0.25">
      <c r="A949" s="296"/>
      <c r="B949" s="296"/>
      <c r="C949" s="296"/>
      <c r="D949" s="296"/>
      <c r="E949" s="296"/>
      <c r="F949" s="296"/>
      <c r="G949" s="298"/>
      <c r="H949" s="298"/>
      <c r="I949" s="754"/>
      <c r="J949" s="296"/>
      <c r="K949" s="296"/>
      <c r="L949" s="296"/>
      <c r="M949" s="296"/>
      <c r="N949" s="296"/>
      <c r="O949" s="296"/>
      <c r="P949" s="296"/>
      <c r="Q949" s="296"/>
      <c r="R949" s="296"/>
      <c r="S949" s="296"/>
      <c r="T949" s="296"/>
      <c r="U949" s="296"/>
      <c r="V949" s="296"/>
      <c r="W949" s="296"/>
      <c r="X949" s="296"/>
      <c r="Y949" s="296"/>
      <c r="Z949" s="296"/>
      <c r="AA949" s="296"/>
    </row>
    <row r="950" spans="1:27" ht="15.75" customHeight="1" x14ac:dyDescent="0.25">
      <c r="A950" s="296"/>
      <c r="B950" s="296"/>
      <c r="C950" s="296"/>
      <c r="D950" s="296"/>
      <c r="E950" s="296"/>
      <c r="F950" s="296"/>
      <c r="G950" s="298"/>
      <c r="H950" s="298"/>
      <c r="I950" s="754"/>
      <c r="J950" s="296"/>
      <c r="K950" s="296"/>
      <c r="L950" s="296"/>
      <c r="M950" s="296"/>
      <c r="N950" s="296"/>
      <c r="O950" s="296"/>
      <c r="P950" s="296"/>
      <c r="Q950" s="296"/>
      <c r="R950" s="296"/>
      <c r="S950" s="296"/>
      <c r="T950" s="296"/>
      <c r="U950" s="296"/>
      <c r="V950" s="296"/>
      <c r="W950" s="296"/>
      <c r="X950" s="296"/>
      <c r="Y950" s="296"/>
      <c r="Z950" s="296"/>
      <c r="AA950" s="296"/>
    </row>
    <row r="951" spans="1:27" ht="15.75" customHeight="1" x14ac:dyDescent="0.25">
      <c r="A951" s="296"/>
      <c r="B951" s="296"/>
      <c r="C951" s="296"/>
      <c r="D951" s="296"/>
      <c r="E951" s="296"/>
      <c r="F951" s="296"/>
      <c r="G951" s="298"/>
      <c r="H951" s="298"/>
      <c r="I951" s="754"/>
      <c r="J951" s="296"/>
      <c r="K951" s="296"/>
      <c r="L951" s="296"/>
      <c r="M951" s="296"/>
      <c r="N951" s="296"/>
      <c r="O951" s="296"/>
      <c r="P951" s="296"/>
      <c r="Q951" s="296"/>
      <c r="R951" s="296"/>
      <c r="S951" s="296"/>
      <c r="T951" s="296"/>
      <c r="U951" s="296"/>
      <c r="V951" s="296"/>
      <c r="W951" s="296"/>
      <c r="X951" s="296"/>
      <c r="Y951" s="296"/>
      <c r="Z951" s="296"/>
      <c r="AA951" s="296"/>
    </row>
    <row r="952" spans="1:27" ht="15.75" customHeight="1" x14ac:dyDescent="0.25">
      <c r="A952" s="296"/>
      <c r="B952" s="296"/>
      <c r="C952" s="296"/>
      <c r="D952" s="296"/>
      <c r="E952" s="296"/>
      <c r="F952" s="296"/>
      <c r="G952" s="298"/>
      <c r="H952" s="298"/>
      <c r="I952" s="754"/>
      <c r="J952" s="296"/>
      <c r="K952" s="296"/>
      <c r="L952" s="296"/>
      <c r="M952" s="296"/>
      <c r="N952" s="296"/>
      <c r="O952" s="296"/>
      <c r="P952" s="296"/>
      <c r="Q952" s="296"/>
      <c r="R952" s="296"/>
      <c r="S952" s="296"/>
      <c r="T952" s="296"/>
      <c r="U952" s="296"/>
      <c r="V952" s="296"/>
      <c r="W952" s="296"/>
      <c r="X952" s="296"/>
      <c r="Y952" s="296"/>
      <c r="Z952" s="296"/>
      <c r="AA952" s="296"/>
    </row>
    <row r="953" spans="1:27" ht="15.75" customHeight="1" x14ac:dyDescent="0.25">
      <c r="A953" s="296"/>
      <c r="B953" s="296"/>
      <c r="C953" s="296"/>
      <c r="D953" s="296"/>
      <c r="E953" s="296"/>
      <c r="F953" s="296"/>
      <c r="G953" s="298"/>
      <c r="H953" s="298"/>
      <c r="I953" s="754"/>
      <c r="J953" s="296"/>
      <c r="K953" s="296"/>
      <c r="L953" s="296"/>
      <c r="M953" s="296"/>
      <c r="N953" s="296"/>
      <c r="O953" s="296"/>
      <c r="P953" s="296"/>
      <c r="Q953" s="296"/>
      <c r="R953" s="296"/>
      <c r="S953" s="296"/>
      <c r="T953" s="296"/>
      <c r="U953" s="296"/>
      <c r="V953" s="296"/>
      <c r="W953" s="296"/>
      <c r="X953" s="296"/>
      <c r="Y953" s="296"/>
      <c r="Z953" s="296"/>
      <c r="AA953" s="296"/>
    </row>
    <row r="954" spans="1:27" ht="15.75" customHeight="1" x14ac:dyDescent="0.25">
      <c r="A954" s="296"/>
      <c r="B954" s="296"/>
      <c r="C954" s="296"/>
      <c r="D954" s="296"/>
      <c r="E954" s="296"/>
      <c r="F954" s="296"/>
      <c r="G954" s="298"/>
      <c r="H954" s="298"/>
      <c r="I954" s="754"/>
      <c r="J954" s="296"/>
      <c r="K954" s="296"/>
      <c r="L954" s="296"/>
      <c r="M954" s="296"/>
      <c r="N954" s="296"/>
      <c r="O954" s="296"/>
      <c r="P954" s="296"/>
      <c r="Q954" s="296"/>
      <c r="R954" s="296"/>
      <c r="S954" s="296"/>
      <c r="T954" s="296"/>
      <c r="U954" s="296"/>
      <c r="V954" s="296"/>
      <c r="W954" s="296"/>
      <c r="X954" s="296"/>
      <c r="Y954" s="296"/>
      <c r="Z954" s="296"/>
      <c r="AA954" s="296"/>
    </row>
    <row r="955" spans="1:27" ht="15.75" customHeight="1" x14ac:dyDescent="0.25">
      <c r="A955" s="296"/>
      <c r="B955" s="296"/>
      <c r="C955" s="296"/>
      <c r="D955" s="296"/>
      <c r="E955" s="296"/>
      <c r="F955" s="296"/>
      <c r="G955" s="298"/>
      <c r="H955" s="298"/>
      <c r="I955" s="754"/>
      <c r="J955" s="296"/>
      <c r="K955" s="296"/>
      <c r="L955" s="296"/>
      <c r="M955" s="296"/>
      <c r="N955" s="296"/>
      <c r="O955" s="296"/>
      <c r="P955" s="296"/>
      <c r="Q955" s="296"/>
      <c r="R955" s="296"/>
      <c r="S955" s="296"/>
      <c r="T955" s="296"/>
      <c r="U955" s="296"/>
      <c r="V955" s="296"/>
      <c r="W955" s="296"/>
      <c r="X955" s="296"/>
      <c r="Y955" s="296"/>
      <c r="Z955" s="296"/>
      <c r="AA955" s="296"/>
    </row>
    <row r="956" spans="1:27" ht="15.75" customHeight="1" x14ac:dyDescent="0.25">
      <c r="A956" s="296"/>
      <c r="B956" s="296"/>
      <c r="C956" s="296"/>
      <c r="D956" s="296"/>
      <c r="E956" s="296"/>
      <c r="F956" s="296"/>
      <c r="G956" s="298"/>
      <c r="H956" s="298"/>
      <c r="I956" s="754"/>
      <c r="J956" s="296"/>
      <c r="K956" s="296"/>
      <c r="L956" s="296"/>
      <c r="M956" s="296"/>
      <c r="N956" s="296"/>
      <c r="O956" s="296"/>
      <c r="P956" s="296"/>
      <c r="Q956" s="296"/>
      <c r="R956" s="296"/>
      <c r="S956" s="296"/>
      <c r="T956" s="296"/>
      <c r="U956" s="296"/>
      <c r="V956" s="296"/>
      <c r="W956" s="296"/>
      <c r="X956" s="296"/>
      <c r="Y956" s="296"/>
      <c r="Z956" s="296"/>
      <c r="AA956" s="296"/>
    </row>
    <row r="957" spans="1:27" ht="15.75" customHeight="1" x14ac:dyDescent="0.25">
      <c r="A957" s="296"/>
      <c r="B957" s="296"/>
      <c r="C957" s="296"/>
      <c r="D957" s="296"/>
      <c r="E957" s="296"/>
      <c r="F957" s="296"/>
      <c r="G957" s="298"/>
      <c r="H957" s="298"/>
      <c r="I957" s="754"/>
      <c r="J957" s="296"/>
      <c r="K957" s="296"/>
      <c r="L957" s="296"/>
      <c r="M957" s="296"/>
      <c r="N957" s="296"/>
      <c r="O957" s="296"/>
      <c r="P957" s="296"/>
      <c r="Q957" s="296"/>
      <c r="R957" s="296"/>
      <c r="S957" s="296"/>
      <c r="T957" s="296"/>
      <c r="U957" s="296"/>
      <c r="V957" s="296"/>
      <c r="W957" s="296"/>
      <c r="X957" s="296"/>
      <c r="Y957" s="296"/>
      <c r="Z957" s="296"/>
      <c r="AA957" s="296"/>
    </row>
    <row r="958" spans="1:27" ht="15.75" customHeight="1" x14ac:dyDescent="0.25">
      <c r="A958" s="296"/>
      <c r="B958" s="296"/>
      <c r="C958" s="296"/>
      <c r="D958" s="296"/>
      <c r="E958" s="296"/>
      <c r="F958" s="296"/>
      <c r="G958" s="298"/>
      <c r="H958" s="298"/>
      <c r="I958" s="754"/>
      <c r="J958" s="296"/>
      <c r="K958" s="296"/>
      <c r="L958" s="296"/>
      <c r="M958" s="296"/>
      <c r="N958" s="296"/>
      <c r="O958" s="296"/>
      <c r="P958" s="296"/>
      <c r="Q958" s="296"/>
      <c r="R958" s="296"/>
      <c r="S958" s="296"/>
      <c r="T958" s="296"/>
      <c r="U958" s="296"/>
      <c r="V958" s="296"/>
      <c r="W958" s="296"/>
      <c r="X958" s="296"/>
      <c r="Y958" s="296"/>
      <c r="Z958" s="296"/>
      <c r="AA958" s="296"/>
    </row>
    <row r="959" spans="1:27" ht="15.75" customHeight="1" x14ac:dyDescent="0.25">
      <c r="A959" s="296"/>
      <c r="B959" s="296"/>
      <c r="C959" s="296"/>
      <c r="D959" s="296"/>
      <c r="E959" s="296"/>
      <c r="F959" s="296"/>
      <c r="G959" s="298"/>
      <c r="H959" s="298"/>
      <c r="I959" s="754"/>
      <c r="J959" s="296"/>
      <c r="K959" s="296"/>
      <c r="L959" s="296"/>
      <c r="M959" s="296"/>
      <c r="N959" s="296"/>
      <c r="O959" s="296"/>
      <c r="P959" s="296"/>
      <c r="Q959" s="296"/>
      <c r="R959" s="296"/>
      <c r="S959" s="296"/>
      <c r="T959" s="296"/>
      <c r="U959" s="296"/>
      <c r="V959" s="296"/>
      <c r="W959" s="296"/>
      <c r="X959" s="296"/>
      <c r="Y959" s="296"/>
      <c r="Z959" s="296"/>
      <c r="AA959" s="296"/>
    </row>
    <row r="960" spans="1:27" ht="15.75" customHeight="1" x14ac:dyDescent="0.25">
      <c r="A960" s="296"/>
      <c r="B960" s="296"/>
      <c r="C960" s="296"/>
      <c r="D960" s="296"/>
      <c r="E960" s="296"/>
      <c r="F960" s="296"/>
      <c r="G960" s="298"/>
      <c r="H960" s="298"/>
      <c r="I960" s="754"/>
      <c r="J960" s="296"/>
      <c r="K960" s="296"/>
      <c r="L960" s="296"/>
      <c r="M960" s="296"/>
      <c r="N960" s="296"/>
      <c r="O960" s="296"/>
      <c r="P960" s="296"/>
      <c r="Q960" s="296"/>
      <c r="R960" s="296"/>
      <c r="S960" s="296"/>
      <c r="T960" s="296"/>
      <c r="U960" s="296"/>
      <c r="V960" s="296"/>
      <c r="W960" s="296"/>
      <c r="X960" s="296"/>
      <c r="Y960" s="296"/>
      <c r="Z960" s="296"/>
      <c r="AA960" s="296"/>
    </row>
    <row r="961" spans="1:27" ht="15.75" customHeight="1" x14ac:dyDescent="0.25">
      <c r="A961" s="296"/>
      <c r="B961" s="296"/>
      <c r="C961" s="296"/>
      <c r="D961" s="296"/>
      <c r="E961" s="296"/>
      <c r="F961" s="296"/>
      <c r="G961" s="298"/>
      <c r="H961" s="298"/>
      <c r="I961" s="754"/>
      <c r="J961" s="296"/>
      <c r="K961" s="296"/>
      <c r="L961" s="296"/>
      <c r="M961" s="296"/>
      <c r="N961" s="296"/>
      <c r="O961" s="296"/>
      <c r="P961" s="296"/>
      <c r="Q961" s="296"/>
      <c r="R961" s="296"/>
      <c r="S961" s="296"/>
      <c r="T961" s="296"/>
      <c r="U961" s="296"/>
      <c r="V961" s="296"/>
      <c r="W961" s="296"/>
      <c r="X961" s="296"/>
      <c r="Y961" s="296"/>
      <c r="Z961" s="296"/>
      <c r="AA961" s="296"/>
    </row>
    <row r="962" spans="1:27" ht="15.75" customHeight="1" x14ac:dyDescent="0.25">
      <c r="A962" s="296"/>
      <c r="B962" s="296"/>
      <c r="C962" s="296"/>
      <c r="D962" s="296"/>
      <c r="E962" s="296"/>
      <c r="F962" s="296"/>
      <c r="G962" s="298"/>
      <c r="H962" s="298"/>
      <c r="I962" s="754"/>
      <c r="J962" s="296"/>
      <c r="K962" s="296"/>
      <c r="L962" s="296"/>
      <c r="M962" s="296"/>
      <c r="N962" s="296"/>
      <c r="O962" s="296"/>
      <c r="P962" s="296"/>
      <c r="Q962" s="296"/>
      <c r="R962" s="296"/>
      <c r="S962" s="296"/>
      <c r="T962" s="296"/>
      <c r="U962" s="296"/>
      <c r="V962" s="296"/>
      <c r="W962" s="296"/>
      <c r="X962" s="296"/>
      <c r="Y962" s="296"/>
      <c r="Z962" s="296"/>
      <c r="AA962" s="296"/>
    </row>
    <row r="963" spans="1:27" ht="15.75" customHeight="1" x14ac:dyDescent="0.25">
      <c r="A963" s="296"/>
      <c r="B963" s="296"/>
      <c r="C963" s="296"/>
      <c r="D963" s="296"/>
      <c r="E963" s="296"/>
      <c r="F963" s="296"/>
      <c r="G963" s="298"/>
      <c r="H963" s="298"/>
      <c r="I963" s="754"/>
      <c r="J963" s="296"/>
      <c r="K963" s="296"/>
      <c r="L963" s="296"/>
      <c r="M963" s="296"/>
      <c r="N963" s="296"/>
      <c r="O963" s="296"/>
      <c r="P963" s="296"/>
      <c r="Q963" s="296"/>
      <c r="R963" s="296"/>
      <c r="S963" s="296"/>
      <c r="T963" s="296"/>
      <c r="U963" s="296"/>
      <c r="V963" s="296"/>
      <c r="W963" s="296"/>
      <c r="X963" s="296"/>
      <c r="Y963" s="296"/>
      <c r="Z963" s="296"/>
      <c r="AA963" s="296"/>
    </row>
    <row r="964" spans="1:27" ht="15.75" customHeight="1" x14ac:dyDescent="0.25">
      <c r="A964" s="296"/>
      <c r="B964" s="296"/>
      <c r="C964" s="296"/>
      <c r="D964" s="296"/>
      <c r="E964" s="296"/>
      <c r="F964" s="296"/>
      <c r="G964" s="298"/>
      <c r="H964" s="298"/>
      <c r="I964" s="754"/>
      <c r="J964" s="296"/>
      <c r="K964" s="296"/>
      <c r="L964" s="296"/>
      <c r="M964" s="296"/>
      <c r="N964" s="296"/>
      <c r="O964" s="296"/>
      <c r="P964" s="296"/>
      <c r="Q964" s="296"/>
      <c r="R964" s="296"/>
      <c r="S964" s="296"/>
      <c r="T964" s="296"/>
      <c r="U964" s="296"/>
      <c r="V964" s="296"/>
      <c r="W964" s="296"/>
      <c r="X964" s="296"/>
      <c r="Y964" s="296"/>
      <c r="Z964" s="296"/>
      <c r="AA964" s="296"/>
    </row>
    <row r="965" spans="1:27" ht="15.75" customHeight="1" x14ac:dyDescent="0.25">
      <c r="A965" s="296"/>
      <c r="B965" s="296"/>
      <c r="C965" s="296"/>
      <c r="D965" s="296"/>
      <c r="E965" s="296"/>
      <c r="F965" s="296"/>
      <c r="G965" s="298"/>
      <c r="H965" s="298"/>
      <c r="I965" s="754"/>
      <c r="J965" s="296"/>
      <c r="K965" s="296"/>
      <c r="L965" s="296"/>
      <c r="M965" s="296"/>
      <c r="N965" s="296"/>
      <c r="O965" s="296"/>
      <c r="P965" s="296"/>
      <c r="Q965" s="296"/>
      <c r="R965" s="296"/>
      <c r="S965" s="296"/>
      <c r="T965" s="296"/>
      <c r="U965" s="296"/>
      <c r="V965" s="296"/>
      <c r="W965" s="296"/>
      <c r="X965" s="296"/>
      <c r="Y965" s="296"/>
      <c r="Z965" s="296"/>
      <c r="AA965" s="296"/>
    </row>
    <row r="966" spans="1:27" ht="15.75" customHeight="1" x14ac:dyDescent="0.25">
      <c r="A966" s="296"/>
      <c r="B966" s="296"/>
      <c r="C966" s="296"/>
      <c r="D966" s="296"/>
      <c r="E966" s="296"/>
      <c r="F966" s="296"/>
      <c r="G966" s="298"/>
      <c r="H966" s="298"/>
      <c r="I966" s="754"/>
      <c r="J966" s="296"/>
      <c r="K966" s="296"/>
      <c r="L966" s="296"/>
      <c r="M966" s="296"/>
      <c r="N966" s="296"/>
      <c r="O966" s="296"/>
      <c r="P966" s="296"/>
      <c r="Q966" s="296"/>
      <c r="R966" s="296"/>
      <c r="S966" s="296"/>
      <c r="T966" s="296"/>
      <c r="U966" s="296"/>
      <c r="V966" s="296"/>
      <c r="W966" s="296"/>
      <c r="X966" s="296"/>
      <c r="Y966" s="296"/>
      <c r="Z966" s="296"/>
      <c r="AA966" s="296"/>
    </row>
    <row r="967" spans="1:27" ht="15.75" customHeight="1" x14ac:dyDescent="0.25">
      <c r="A967" s="296"/>
      <c r="B967" s="296"/>
      <c r="C967" s="296"/>
      <c r="D967" s="296"/>
      <c r="E967" s="296"/>
      <c r="F967" s="296"/>
      <c r="G967" s="298"/>
      <c r="H967" s="298"/>
      <c r="I967" s="754"/>
      <c r="J967" s="296"/>
      <c r="K967" s="296"/>
      <c r="L967" s="296"/>
      <c r="M967" s="296"/>
      <c r="N967" s="296"/>
      <c r="O967" s="296"/>
      <c r="P967" s="296"/>
      <c r="Q967" s="296"/>
      <c r="R967" s="296"/>
      <c r="S967" s="296"/>
      <c r="T967" s="296"/>
      <c r="U967" s="296"/>
      <c r="V967" s="296"/>
      <c r="W967" s="296"/>
      <c r="X967" s="296"/>
      <c r="Y967" s="296"/>
      <c r="Z967" s="296"/>
      <c r="AA967" s="296"/>
    </row>
    <row r="968" spans="1:27" ht="15.75" customHeight="1" x14ac:dyDescent="0.25">
      <c r="A968" s="296"/>
      <c r="B968" s="296"/>
      <c r="C968" s="296"/>
      <c r="D968" s="296"/>
      <c r="E968" s="296"/>
      <c r="F968" s="296"/>
      <c r="G968" s="298"/>
      <c r="H968" s="298"/>
      <c r="I968" s="754"/>
      <c r="J968" s="296"/>
      <c r="K968" s="296"/>
      <c r="L968" s="296"/>
      <c r="M968" s="296"/>
      <c r="N968" s="296"/>
      <c r="O968" s="296"/>
      <c r="P968" s="296"/>
      <c r="Q968" s="296"/>
      <c r="R968" s="296"/>
      <c r="S968" s="296"/>
      <c r="T968" s="296"/>
      <c r="U968" s="296"/>
      <c r="V968" s="296"/>
      <c r="W968" s="296"/>
      <c r="X968" s="296"/>
      <c r="Y968" s="296"/>
      <c r="Z968" s="296"/>
      <c r="AA968" s="296"/>
    </row>
    <row r="969" spans="1:27" ht="15.75" customHeight="1" x14ac:dyDescent="0.25">
      <c r="A969" s="296"/>
      <c r="B969" s="296"/>
      <c r="C969" s="296"/>
      <c r="D969" s="296"/>
      <c r="E969" s="296"/>
      <c r="F969" s="296"/>
      <c r="G969" s="298"/>
      <c r="H969" s="298"/>
      <c r="I969" s="754"/>
      <c r="J969" s="296"/>
      <c r="K969" s="296"/>
      <c r="L969" s="296"/>
      <c r="M969" s="296"/>
      <c r="N969" s="296"/>
      <c r="O969" s="296"/>
      <c r="P969" s="296"/>
      <c r="Q969" s="296"/>
      <c r="R969" s="296"/>
      <c r="S969" s="296"/>
      <c r="T969" s="296"/>
      <c r="U969" s="296"/>
      <c r="V969" s="296"/>
      <c r="W969" s="296"/>
      <c r="X969" s="296"/>
      <c r="Y969" s="296"/>
      <c r="Z969" s="296"/>
      <c r="AA969" s="296"/>
    </row>
    <row r="970" spans="1:27" ht="15.75" customHeight="1" x14ac:dyDescent="0.25">
      <c r="A970" s="296"/>
      <c r="B970" s="296"/>
      <c r="C970" s="296"/>
      <c r="D970" s="296"/>
      <c r="E970" s="296"/>
      <c r="F970" s="296"/>
      <c r="G970" s="298"/>
      <c r="H970" s="298"/>
      <c r="I970" s="754"/>
      <c r="J970" s="296"/>
      <c r="K970" s="296"/>
      <c r="L970" s="296"/>
      <c r="M970" s="296"/>
      <c r="N970" s="296"/>
      <c r="O970" s="296"/>
      <c r="P970" s="296"/>
      <c r="Q970" s="296"/>
      <c r="R970" s="296"/>
      <c r="S970" s="296"/>
      <c r="T970" s="296"/>
      <c r="U970" s="296"/>
      <c r="V970" s="296"/>
      <c r="W970" s="296"/>
      <c r="X970" s="296"/>
      <c r="Y970" s="296"/>
      <c r="Z970" s="296"/>
      <c r="AA970" s="296"/>
    </row>
    <row r="971" spans="1:27" ht="15.75" customHeight="1" x14ac:dyDescent="0.25">
      <c r="A971" s="296"/>
      <c r="B971" s="296"/>
      <c r="C971" s="296"/>
      <c r="D971" s="296"/>
      <c r="E971" s="296"/>
      <c r="F971" s="296"/>
      <c r="G971" s="298"/>
      <c r="H971" s="298"/>
      <c r="I971" s="754"/>
      <c r="J971" s="296"/>
      <c r="K971" s="296"/>
      <c r="L971" s="296"/>
      <c r="M971" s="296"/>
      <c r="N971" s="296"/>
      <c r="O971" s="296"/>
      <c r="P971" s="296"/>
      <c r="Q971" s="296"/>
      <c r="R971" s="296"/>
      <c r="S971" s="296"/>
      <c r="T971" s="296"/>
      <c r="U971" s="296"/>
      <c r="V971" s="296"/>
      <c r="W971" s="296"/>
      <c r="X971" s="296"/>
      <c r="Y971" s="296"/>
      <c r="Z971" s="296"/>
      <c r="AA971" s="296"/>
    </row>
    <row r="972" spans="1:27" ht="15.75" customHeight="1" x14ac:dyDescent="0.25">
      <c r="A972" s="296"/>
      <c r="B972" s="296"/>
      <c r="C972" s="296"/>
      <c r="D972" s="296"/>
      <c r="E972" s="296"/>
      <c r="F972" s="296"/>
      <c r="G972" s="298"/>
      <c r="H972" s="298"/>
      <c r="I972" s="754"/>
      <c r="J972" s="296"/>
      <c r="K972" s="296"/>
      <c r="L972" s="296"/>
      <c r="M972" s="296"/>
      <c r="N972" s="296"/>
      <c r="O972" s="296"/>
      <c r="P972" s="296"/>
      <c r="Q972" s="296"/>
      <c r="R972" s="296"/>
      <c r="S972" s="296"/>
      <c r="T972" s="296"/>
      <c r="U972" s="296"/>
      <c r="V972" s="296"/>
      <c r="W972" s="296"/>
      <c r="X972" s="296"/>
      <c r="Y972" s="296"/>
      <c r="Z972" s="296"/>
      <c r="AA972" s="296"/>
    </row>
    <row r="973" spans="1:27" ht="15.75" customHeight="1" x14ac:dyDescent="0.25">
      <c r="A973" s="296"/>
      <c r="B973" s="296"/>
      <c r="C973" s="296"/>
      <c r="D973" s="296"/>
      <c r="E973" s="296"/>
      <c r="F973" s="296"/>
      <c r="G973" s="298"/>
      <c r="H973" s="298"/>
      <c r="I973" s="754"/>
      <c r="J973" s="296"/>
      <c r="K973" s="296"/>
      <c r="L973" s="296"/>
      <c r="M973" s="296"/>
      <c r="N973" s="296"/>
      <c r="O973" s="296"/>
      <c r="P973" s="296"/>
      <c r="Q973" s="296"/>
      <c r="R973" s="296"/>
      <c r="S973" s="296"/>
      <c r="T973" s="296"/>
      <c r="U973" s="296"/>
      <c r="V973" s="296"/>
      <c r="W973" s="296"/>
      <c r="X973" s="296"/>
      <c r="Y973" s="296"/>
      <c r="Z973" s="296"/>
      <c r="AA973" s="296"/>
    </row>
    <row r="974" spans="1:27" ht="15.75" customHeight="1" x14ac:dyDescent="0.25">
      <c r="A974" s="296"/>
      <c r="B974" s="296"/>
      <c r="C974" s="296"/>
      <c r="D974" s="296"/>
      <c r="E974" s="296"/>
      <c r="F974" s="296"/>
      <c r="G974" s="298"/>
      <c r="H974" s="298"/>
      <c r="I974" s="754"/>
      <c r="J974" s="296"/>
      <c r="K974" s="296"/>
      <c r="L974" s="296"/>
      <c r="M974" s="296"/>
      <c r="N974" s="296"/>
      <c r="O974" s="296"/>
      <c r="P974" s="296"/>
      <c r="Q974" s="296"/>
      <c r="R974" s="296"/>
      <c r="S974" s="296"/>
      <c r="T974" s="296"/>
      <c r="U974" s="296"/>
      <c r="V974" s="296"/>
      <c r="W974" s="296"/>
      <c r="X974" s="296"/>
      <c r="Y974" s="296"/>
      <c r="Z974" s="296"/>
      <c r="AA974" s="296"/>
    </row>
    <row r="975" spans="1:27" ht="15.75" customHeight="1" x14ac:dyDescent="0.25">
      <c r="A975" s="296"/>
      <c r="B975" s="296"/>
      <c r="C975" s="296"/>
      <c r="D975" s="296"/>
      <c r="E975" s="296"/>
      <c r="F975" s="296"/>
      <c r="G975" s="298"/>
      <c r="H975" s="298"/>
      <c r="I975" s="754"/>
      <c r="J975" s="296"/>
      <c r="K975" s="296"/>
      <c r="L975" s="296"/>
      <c r="M975" s="296"/>
      <c r="N975" s="296"/>
      <c r="O975" s="296"/>
      <c r="P975" s="296"/>
      <c r="Q975" s="296"/>
      <c r="R975" s="296"/>
      <c r="S975" s="296"/>
      <c r="T975" s="296"/>
      <c r="U975" s="296"/>
      <c r="V975" s="296"/>
      <c r="W975" s="296"/>
      <c r="X975" s="296"/>
      <c r="Y975" s="296"/>
      <c r="Z975" s="296"/>
      <c r="AA975" s="296"/>
    </row>
    <row r="976" spans="1:27" ht="15.75" customHeight="1" x14ac:dyDescent="0.25">
      <c r="A976" s="296"/>
      <c r="B976" s="296"/>
      <c r="C976" s="296"/>
      <c r="D976" s="296"/>
      <c r="E976" s="296"/>
      <c r="F976" s="296"/>
      <c r="G976" s="298"/>
      <c r="H976" s="298"/>
      <c r="I976" s="754"/>
      <c r="J976" s="296"/>
      <c r="K976" s="296"/>
      <c r="L976" s="296"/>
      <c r="M976" s="296"/>
      <c r="N976" s="296"/>
      <c r="O976" s="296"/>
      <c r="P976" s="296"/>
      <c r="Q976" s="296"/>
      <c r="R976" s="296"/>
      <c r="S976" s="296"/>
      <c r="T976" s="296"/>
      <c r="U976" s="296"/>
      <c r="V976" s="296"/>
      <c r="W976" s="296"/>
      <c r="X976" s="296"/>
      <c r="Y976" s="296"/>
      <c r="Z976" s="296"/>
      <c r="AA976" s="296"/>
    </row>
    <row r="977" spans="1:27" ht="15.75" customHeight="1" x14ac:dyDescent="0.25">
      <c r="A977" s="296"/>
      <c r="B977" s="296"/>
      <c r="C977" s="296"/>
      <c r="D977" s="296"/>
      <c r="E977" s="296"/>
      <c r="F977" s="296"/>
      <c r="G977" s="298"/>
      <c r="H977" s="298"/>
      <c r="I977" s="754"/>
      <c r="J977" s="296"/>
      <c r="K977" s="296"/>
      <c r="L977" s="296"/>
      <c r="M977" s="296"/>
      <c r="N977" s="296"/>
      <c r="O977" s="296"/>
      <c r="P977" s="296"/>
      <c r="Q977" s="296"/>
      <c r="R977" s="296"/>
      <c r="S977" s="296"/>
      <c r="T977" s="296"/>
      <c r="U977" s="296"/>
      <c r="V977" s="296"/>
      <c r="W977" s="296"/>
      <c r="X977" s="296"/>
      <c r="Y977" s="296"/>
      <c r="Z977" s="296"/>
      <c r="AA977" s="296"/>
    </row>
    <row r="978" spans="1:27" ht="15.75" customHeight="1" x14ac:dyDescent="0.25">
      <c r="A978" s="296"/>
      <c r="B978" s="296"/>
      <c r="C978" s="296"/>
      <c r="D978" s="296"/>
      <c r="E978" s="296"/>
      <c r="F978" s="296"/>
      <c r="G978" s="298"/>
      <c r="H978" s="298"/>
      <c r="I978" s="754"/>
      <c r="J978" s="296"/>
      <c r="K978" s="296"/>
      <c r="L978" s="296"/>
      <c r="M978" s="296"/>
      <c r="N978" s="296"/>
      <c r="O978" s="296"/>
      <c r="P978" s="296"/>
      <c r="Q978" s="296"/>
      <c r="R978" s="296"/>
      <c r="S978" s="296"/>
      <c r="T978" s="296"/>
      <c r="U978" s="296"/>
      <c r="V978" s="296"/>
      <c r="W978" s="296"/>
      <c r="X978" s="296"/>
      <c r="Y978" s="296"/>
      <c r="Z978" s="296"/>
      <c r="AA978" s="296"/>
    </row>
    <row r="979" spans="1:27" ht="15.75" customHeight="1" x14ac:dyDescent="0.25">
      <c r="A979" s="296"/>
      <c r="B979" s="296"/>
      <c r="C979" s="296"/>
      <c r="D979" s="296"/>
      <c r="E979" s="296"/>
      <c r="F979" s="296"/>
      <c r="G979" s="298"/>
      <c r="H979" s="298"/>
      <c r="I979" s="754"/>
      <c r="J979" s="296"/>
      <c r="K979" s="296"/>
      <c r="L979" s="296"/>
      <c r="M979" s="296"/>
      <c r="N979" s="296"/>
      <c r="O979" s="296"/>
      <c r="P979" s="296"/>
      <c r="Q979" s="296"/>
      <c r="R979" s="296"/>
      <c r="S979" s="296"/>
      <c r="T979" s="296"/>
      <c r="U979" s="296"/>
      <c r="V979" s="296"/>
      <c r="W979" s="296"/>
      <c r="X979" s="296"/>
      <c r="Y979" s="296"/>
      <c r="Z979" s="296"/>
      <c r="AA979" s="296"/>
    </row>
    <row r="980" spans="1:27" ht="15.75" customHeight="1" x14ac:dyDescent="0.25">
      <c r="A980" s="296"/>
      <c r="B980" s="296"/>
      <c r="C980" s="296"/>
      <c r="D980" s="296"/>
      <c r="E980" s="296"/>
      <c r="F980" s="296"/>
      <c r="G980" s="298"/>
      <c r="H980" s="298"/>
      <c r="I980" s="754"/>
      <c r="J980" s="296"/>
      <c r="K980" s="296"/>
      <c r="L980" s="296"/>
      <c r="M980" s="296"/>
      <c r="N980" s="296"/>
      <c r="O980" s="296"/>
      <c r="P980" s="296"/>
      <c r="Q980" s="296"/>
      <c r="R980" s="296"/>
      <c r="S980" s="296"/>
      <c r="T980" s="296"/>
      <c r="U980" s="296"/>
      <c r="V980" s="296"/>
      <c r="W980" s="296"/>
      <c r="X980" s="296"/>
      <c r="Y980" s="296"/>
      <c r="Z980" s="296"/>
      <c r="AA980" s="296"/>
    </row>
    <row r="981" spans="1:27" ht="15.75" customHeight="1" x14ac:dyDescent="0.25">
      <c r="A981" s="296"/>
      <c r="B981" s="296"/>
      <c r="C981" s="296"/>
      <c r="D981" s="296"/>
      <c r="E981" s="296"/>
      <c r="F981" s="296"/>
      <c r="G981" s="298"/>
      <c r="H981" s="298"/>
      <c r="I981" s="754"/>
      <c r="J981" s="296"/>
      <c r="K981" s="296"/>
      <c r="L981" s="296"/>
      <c r="M981" s="296"/>
      <c r="N981" s="296"/>
      <c r="O981" s="296"/>
      <c r="P981" s="296"/>
      <c r="Q981" s="296"/>
      <c r="R981" s="296"/>
      <c r="S981" s="296"/>
      <c r="T981" s="296"/>
      <c r="U981" s="296"/>
      <c r="V981" s="296"/>
      <c r="W981" s="296"/>
      <c r="X981" s="296"/>
      <c r="Y981" s="296"/>
      <c r="Z981" s="296"/>
      <c r="AA981" s="296"/>
    </row>
    <row r="982" spans="1:27" ht="15.75" customHeight="1" x14ac:dyDescent="0.25">
      <c r="A982" s="296"/>
      <c r="B982" s="296"/>
      <c r="C982" s="296"/>
      <c r="D982" s="296"/>
      <c r="E982" s="296"/>
      <c r="F982" s="296"/>
      <c r="G982" s="298"/>
      <c r="H982" s="298"/>
      <c r="I982" s="754"/>
      <c r="J982" s="296"/>
      <c r="K982" s="296"/>
      <c r="L982" s="296"/>
      <c r="M982" s="296"/>
      <c r="N982" s="296"/>
      <c r="O982" s="296"/>
      <c r="P982" s="296"/>
      <c r="Q982" s="296"/>
      <c r="R982" s="296"/>
      <c r="S982" s="296"/>
      <c r="T982" s="296"/>
      <c r="U982" s="296"/>
      <c r="V982" s="296"/>
      <c r="W982" s="296"/>
      <c r="X982" s="296"/>
      <c r="Y982" s="296"/>
      <c r="Z982" s="296"/>
      <c r="AA982" s="296"/>
    </row>
    <row r="983" spans="1:27" ht="15.75" customHeight="1" x14ac:dyDescent="0.25">
      <c r="A983" s="296"/>
      <c r="B983" s="296"/>
      <c r="C983" s="296"/>
      <c r="D983" s="296"/>
      <c r="E983" s="296"/>
      <c r="F983" s="296"/>
      <c r="G983" s="298"/>
      <c r="H983" s="298"/>
      <c r="I983" s="754"/>
      <c r="J983" s="296"/>
      <c r="K983" s="296"/>
      <c r="L983" s="296"/>
      <c r="M983" s="296"/>
      <c r="N983" s="296"/>
      <c r="O983" s="296"/>
      <c r="P983" s="296"/>
      <c r="Q983" s="296"/>
      <c r="R983" s="296"/>
      <c r="S983" s="296"/>
      <c r="T983" s="296"/>
      <c r="U983" s="296"/>
      <c r="V983" s="296"/>
      <c r="W983" s="296"/>
      <c r="X983" s="296"/>
      <c r="Y983" s="296"/>
      <c r="Z983" s="296"/>
      <c r="AA983" s="296"/>
    </row>
    <row r="984" spans="1:27" ht="15.75" customHeight="1" x14ac:dyDescent="0.25">
      <c r="A984" s="296"/>
      <c r="B984" s="296"/>
      <c r="C984" s="296"/>
      <c r="D984" s="296"/>
      <c r="E984" s="296"/>
      <c r="F984" s="296"/>
      <c r="G984" s="298"/>
      <c r="H984" s="298"/>
      <c r="I984" s="754"/>
      <c r="J984" s="296"/>
      <c r="K984" s="296"/>
      <c r="L984" s="296"/>
      <c r="M984" s="296"/>
      <c r="N984" s="296"/>
      <c r="O984" s="296"/>
      <c r="P984" s="296"/>
      <c r="Q984" s="296"/>
      <c r="R984" s="296"/>
      <c r="S984" s="296"/>
      <c r="T984" s="296"/>
      <c r="U984" s="296"/>
      <c r="V984" s="296"/>
      <c r="W984" s="296"/>
      <c r="X984" s="296"/>
      <c r="Y984" s="296"/>
      <c r="Z984" s="296"/>
      <c r="AA984" s="296"/>
    </row>
    <row r="985" spans="1:27" ht="15.75" customHeight="1" x14ac:dyDescent="0.25">
      <c r="A985" s="296"/>
      <c r="B985" s="296"/>
      <c r="C985" s="296"/>
      <c r="D985" s="296"/>
      <c r="E985" s="296"/>
      <c r="F985" s="296"/>
      <c r="G985" s="298"/>
      <c r="H985" s="298"/>
      <c r="I985" s="754"/>
      <c r="J985" s="296"/>
      <c r="K985" s="296"/>
      <c r="L985" s="296"/>
      <c r="M985" s="296"/>
      <c r="N985" s="296"/>
      <c r="O985" s="296"/>
      <c r="P985" s="296"/>
      <c r="Q985" s="296"/>
      <c r="R985" s="296"/>
      <c r="S985" s="296"/>
      <c r="T985" s="296"/>
      <c r="U985" s="296"/>
      <c r="V985" s="296"/>
      <c r="W985" s="296"/>
      <c r="X985" s="296"/>
      <c r="Y985" s="296"/>
      <c r="Z985" s="296"/>
      <c r="AA985" s="296"/>
    </row>
    <row r="986" spans="1:27" ht="15.75" customHeight="1" x14ac:dyDescent="0.25">
      <c r="A986" s="296"/>
      <c r="B986" s="296"/>
      <c r="C986" s="296"/>
      <c r="D986" s="296"/>
      <c r="E986" s="296"/>
      <c r="F986" s="296"/>
      <c r="G986" s="298"/>
      <c r="H986" s="298"/>
      <c r="I986" s="754"/>
      <c r="J986" s="296"/>
      <c r="K986" s="296"/>
      <c r="L986" s="296"/>
      <c r="M986" s="296"/>
      <c r="N986" s="296"/>
      <c r="O986" s="296"/>
      <c r="P986" s="296"/>
      <c r="Q986" s="296"/>
      <c r="R986" s="296"/>
      <c r="S986" s="296"/>
      <c r="T986" s="296"/>
      <c r="U986" s="296"/>
      <c r="V986" s="296"/>
      <c r="W986" s="296"/>
      <c r="X986" s="296"/>
      <c r="Y986" s="296"/>
      <c r="Z986" s="296"/>
      <c r="AA986" s="296"/>
    </row>
    <row r="987" spans="1:27" ht="15.75" customHeight="1" x14ac:dyDescent="0.25">
      <c r="A987" s="296"/>
      <c r="B987" s="296"/>
      <c r="C987" s="296"/>
      <c r="D987" s="296"/>
      <c r="E987" s="296"/>
      <c r="F987" s="296"/>
      <c r="G987" s="298"/>
      <c r="H987" s="298"/>
      <c r="I987" s="754"/>
      <c r="J987" s="296"/>
      <c r="K987" s="296"/>
      <c r="L987" s="296"/>
      <c r="M987" s="296"/>
      <c r="N987" s="296"/>
      <c r="O987" s="296"/>
      <c r="P987" s="296"/>
      <c r="Q987" s="296"/>
      <c r="R987" s="296"/>
      <c r="S987" s="296"/>
      <c r="T987" s="296"/>
      <c r="U987" s="296"/>
      <c r="V987" s="296"/>
      <c r="W987" s="296"/>
      <c r="X987" s="296"/>
      <c r="Y987" s="296"/>
      <c r="Z987" s="296"/>
      <c r="AA987" s="296"/>
    </row>
    <row r="988" spans="1:27" ht="15.75" customHeight="1" x14ac:dyDescent="0.25">
      <c r="A988" s="296"/>
      <c r="B988" s="296"/>
      <c r="C988" s="296"/>
      <c r="D988" s="296"/>
      <c r="E988" s="296"/>
      <c r="F988" s="296"/>
      <c r="G988" s="298"/>
      <c r="H988" s="298"/>
      <c r="I988" s="754"/>
      <c r="J988" s="296"/>
      <c r="K988" s="296"/>
      <c r="L988" s="296"/>
      <c r="M988" s="296"/>
      <c r="N988" s="296"/>
      <c r="O988" s="296"/>
      <c r="P988" s="296"/>
      <c r="Q988" s="296"/>
      <c r="R988" s="296"/>
      <c r="S988" s="296"/>
      <c r="T988" s="296"/>
      <c r="U988" s="296"/>
      <c r="V988" s="296"/>
      <c r="W988" s="296"/>
      <c r="X988" s="296"/>
      <c r="Y988" s="296"/>
      <c r="Z988" s="296"/>
      <c r="AA988" s="296"/>
    </row>
    <row r="989" spans="1:27" ht="15.75" customHeight="1" x14ac:dyDescent="0.25">
      <c r="A989" s="296"/>
      <c r="B989" s="296"/>
      <c r="C989" s="296"/>
      <c r="D989" s="296"/>
      <c r="E989" s="296"/>
      <c r="F989" s="296"/>
      <c r="G989" s="298"/>
      <c r="H989" s="298"/>
      <c r="I989" s="754"/>
      <c r="J989" s="296"/>
      <c r="K989" s="296"/>
      <c r="L989" s="296"/>
      <c r="M989" s="296"/>
      <c r="N989" s="296"/>
      <c r="O989" s="296"/>
      <c r="P989" s="296"/>
      <c r="Q989" s="296"/>
      <c r="R989" s="296"/>
      <c r="S989" s="296"/>
      <c r="T989" s="296"/>
      <c r="U989" s="296"/>
      <c r="V989" s="296"/>
      <c r="W989" s="296"/>
      <c r="X989" s="296"/>
      <c r="Y989" s="296"/>
      <c r="Z989" s="296"/>
      <c r="AA989" s="296"/>
    </row>
    <row r="990" spans="1:27" ht="15.75" customHeight="1" x14ac:dyDescent="0.25">
      <c r="A990" s="296"/>
      <c r="B990" s="296"/>
      <c r="C990" s="296"/>
      <c r="D990" s="296"/>
      <c r="E990" s="296"/>
      <c r="F990" s="296"/>
      <c r="G990" s="298"/>
      <c r="H990" s="298"/>
      <c r="I990" s="754"/>
      <c r="J990" s="296"/>
      <c r="K990" s="296"/>
      <c r="L990" s="296"/>
      <c r="M990" s="296"/>
      <c r="N990" s="296"/>
      <c r="O990" s="296"/>
      <c r="P990" s="296"/>
      <c r="Q990" s="296"/>
      <c r="R990" s="296"/>
      <c r="S990" s="296"/>
      <c r="T990" s="296"/>
      <c r="U990" s="296"/>
      <c r="V990" s="296"/>
      <c r="W990" s="296"/>
      <c r="X990" s="296"/>
      <c r="Y990" s="296"/>
      <c r="Z990" s="296"/>
      <c r="AA990" s="296"/>
    </row>
    <row r="991" spans="1:27" ht="15.75" customHeight="1" x14ac:dyDescent="0.25">
      <c r="A991" s="296"/>
      <c r="B991" s="296"/>
      <c r="C991" s="296"/>
      <c r="D991" s="296"/>
      <c r="E991" s="296"/>
      <c r="F991" s="296"/>
      <c r="G991" s="298"/>
      <c r="H991" s="298"/>
      <c r="I991" s="754"/>
      <c r="J991" s="296"/>
      <c r="K991" s="296"/>
      <c r="L991" s="296"/>
      <c r="M991" s="296"/>
      <c r="N991" s="296"/>
      <c r="O991" s="296"/>
      <c r="P991" s="296"/>
      <c r="Q991" s="296"/>
      <c r="R991" s="296"/>
      <c r="S991" s="296"/>
      <c r="T991" s="296"/>
      <c r="U991" s="296"/>
      <c r="V991" s="296"/>
      <c r="W991" s="296"/>
      <c r="X991" s="296"/>
      <c r="Y991" s="296"/>
      <c r="Z991" s="296"/>
      <c r="AA991" s="296"/>
    </row>
    <row r="992" spans="1:27" ht="15.75" customHeight="1" x14ac:dyDescent="0.25">
      <c r="A992" s="296"/>
      <c r="B992" s="296"/>
      <c r="C992" s="296"/>
      <c r="D992" s="296"/>
      <c r="E992" s="296"/>
      <c r="F992" s="296"/>
      <c r="G992" s="298"/>
      <c r="H992" s="298"/>
      <c r="I992" s="754"/>
      <c r="J992" s="296"/>
      <c r="K992" s="296"/>
      <c r="L992" s="296"/>
      <c r="M992" s="296"/>
      <c r="N992" s="296"/>
      <c r="O992" s="296"/>
      <c r="P992" s="296"/>
      <c r="Q992" s="296"/>
      <c r="R992" s="296"/>
      <c r="S992" s="296"/>
      <c r="T992" s="296"/>
      <c r="U992" s="296"/>
      <c r="V992" s="296"/>
      <c r="W992" s="296"/>
      <c r="X992" s="296"/>
      <c r="Y992" s="296"/>
      <c r="Z992" s="296"/>
      <c r="AA992" s="296"/>
    </row>
    <row r="993" spans="1:27" ht="15.75" customHeight="1" x14ac:dyDescent="0.25">
      <c r="A993" s="296"/>
      <c r="B993" s="296"/>
      <c r="C993" s="296"/>
      <c r="D993" s="296"/>
      <c r="E993" s="296"/>
      <c r="F993" s="296"/>
      <c r="G993" s="298"/>
      <c r="H993" s="298"/>
      <c r="I993" s="754"/>
      <c r="J993" s="296"/>
      <c r="K993" s="296"/>
      <c r="L993" s="296"/>
      <c r="M993" s="296"/>
      <c r="N993" s="296"/>
      <c r="O993" s="296"/>
      <c r="P993" s="296"/>
      <c r="Q993" s="296"/>
      <c r="R993" s="296"/>
      <c r="S993" s="296"/>
      <c r="T993" s="296"/>
      <c r="U993" s="296"/>
      <c r="V993" s="296"/>
      <c r="W993" s="296"/>
      <c r="X993" s="296"/>
      <c r="Y993" s="296"/>
      <c r="Z993" s="296"/>
      <c r="AA993" s="296"/>
    </row>
    <row r="994" spans="1:27" ht="15.75" customHeight="1" x14ac:dyDescent="0.25">
      <c r="A994" s="296"/>
      <c r="B994" s="296"/>
      <c r="C994" s="296"/>
      <c r="D994" s="296"/>
      <c r="E994" s="296"/>
      <c r="F994" s="296"/>
      <c r="G994" s="298"/>
      <c r="H994" s="298"/>
      <c r="I994" s="754"/>
      <c r="J994" s="296"/>
      <c r="K994" s="296"/>
      <c r="L994" s="296"/>
      <c r="M994" s="296"/>
      <c r="N994" s="296"/>
      <c r="O994" s="296"/>
      <c r="P994" s="296"/>
      <c r="Q994" s="296"/>
      <c r="R994" s="296"/>
      <c r="S994" s="296"/>
      <c r="T994" s="296"/>
      <c r="U994" s="296"/>
      <c r="V994" s="296"/>
      <c r="W994" s="296"/>
      <c r="X994" s="296"/>
      <c r="Y994" s="296"/>
      <c r="Z994" s="296"/>
      <c r="AA994" s="296"/>
    </row>
    <row r="995" spans="1:27" ht="15.75" customHeight="1" x14ac:dyDescent="0.25">
      <c r="A995" s="296"/>
      <c r="B995" s="296"/>
      <c r="C995" s="296"/>
      <c r="D995" s="296"/>
      <c r="E995" s="296"/>
      <c r="F995" s="296"/>
      <c r="G995" s="298"/>
      <c r="H995" s="298"/>
      <c r="I995" s="754"/>
      <c r="J995" s="296"/>
      <c r="K995" s="296"/>
      <c r="L995" s="296"/>
      <c r="M995" s="296"/>
      <c r="N995" s="296"/>
      <c r="O995" s="296"/>
      <c r="P995" s="296"/>
      <c r="Q995" s="296"/>
      <c r="R995" s="296"/>
      <c r="S995" s="296"/>
      <c r="T995" s="296"/>
      <c r="U995" s="296"/>
      <c r="V995" s="296"/>
      <c r="W995" s="296"/>
      <c r="X995" s="296"/>
      <c r="Y995" s="296"/>
      <c r="Z995" s="296"/>
      <c r="AA995" s="296"/>
    </row>
    <row r="996" spans="1:27" ht="15.75" customHeight="1" x14ac:dyDescent="0.25">
      <c r="A996" s="296"/>
      <c r="B996" s="296"/>
      <c r="C996" s="296"/>
      <c r="D996" s="296"/>
      <c r="E996" s="296"/>
      <c r="F996" s="296"/>
      <c r="G996" s="298"/>
      <c r="H996" s="298"/>
      <c r="I996" s="754"/>
      <c r="J996" s="296"/>
      <c r="K996" s="296"/>
      <c r="L996" s="296"/>
      <c r="M996" s="296"/>
      <c r="N996" s="296"/>
      <c r="O996" s="296"/>
      <c r="P996" s="296"/>
      <c r="Q996" s="296"/>
      <c r="R996" s="296"/>
      <c r="S996" s="296"/>
      <c r="T996" s="296"/>
      <c r="U996" s="296"/>
      <c r="V996" s="296"/>
      <c r="W996" s="296"/>
      <c r="X996" s="296"/>
      <c r="Y996" s="296"/>
      <c r="Z996" s="296"/>
      <c r="AA996" s="296"/>
    </row>
    <row r="997" spans="1:27" ht="15.75" customHeight="1" x14ac:dyDescent="0.25">
      <c r="A997" s="296"/>
      <c r="B997" s="296"/>
      <c r="C997" s="296"/>
      <c r="D997" s="296"/>
      <c r="E997" s="296"/>
      <c r="F997" s="296"/>
      <c r="G997" s="298"/>
      <c r="H997" s="298"/>
      <c r="I997" s="754"/>
      <c r="J997" s="296"/>
      <c r="K997" s="296"/>
      <c r="L997" s="296"/>
      <c r="M997" s="296"/>
      <c r="N997" s="296"/>
      <c r="O997" s="296"/>
      <c r="P997" s="296"/>
      <c r="Q997" s="296"/>
      <c r="R997" s="296"/>
      <c r="S997" s="296"/>
      <c r="T997" s="296"/>
      <c r="U997" s="296"/>
      <c r="V997" s="296"/>
      <c r="W997" s="296"/>
      <c r="X997" s="296"/>
      <c r="Y997" s="296"/>
      <c r="Z997" s="296"/>
      <c r="AA997" s="296"/>
    </row>
    <row r="998" spans="1:27" ht="15.75" customHeight="1" x14ac:dyDescent="0.25">
      <c r="A998" s="296"/>
      <c r="B998" s="296"/>
      <c r="C998" s="296"/>
      <c r="D998" s="296"/>
      <c r="E998" s="296"/>
      <c r="F998" s="296"/>
      <c r="G998" s="298"/>
      <c r="H998" s="298"/>
      <c r="I998" s="754"/>
      <c r="J998" s="296"/>
      <c r="K998" s="296"/>
      <c r="L998" s="296"/>
      <c r="M998" s="296"/>
      <c r="N998" s="296"/>
      <c r="O998" s="296"/>
      <c r="P998" s="296"/>
      <c r="Q998" s="296"/>
      <c r="R998" s="296"/>
      <c r="S998" s="296"/>
      <c r="T998" s="296"/>
      <c r="U998" s="296"/>
      <c r="V998" s="296"/>
      <c r="W998" s="296"/>
      <c r="X998" s="296"/>
      <c r="Y998" s="296"/>
      <c r="Z998" s="296"/>
      <c r="AA998" s="296"/>
    </row>
    <row r="999" spans="1:27" ht="15.75" customHeight="1" x14ac:dyDescent="0.25">
      <c r="A999" s="296"/>
      <c r="B999" s="296"/>
      <c r="C999" s="296"/>
      <c r="D999" s="296"/>
      <c r="E999" s="296"/>
      <c r="F999" s="296"/>
      <c r="G999" s="298"/>
      <c r="H999" s="298"/>
      <c r="I999" s="754"/>
      <c r="J999" s="296"/>
      <c r="K999" s="296"/>
      <c r="L999" s="296"/>
      <c r="M999" s="296"/>
      <c r="N999" s="296"/>
      <c r="O999" s="296"/>
      <c r="P999" s="296"/>
      <c r="Q999" s="296"/>
      <c r="R999" s="296"/>
      <c r="S999" s="296"/>
      <c r="T999" s="296"/>
      <c r="U999" s="296"/>
      <c r="V999" s="296"/>
      <c r="W999" s="296"/>
      <c r="X999" s="296"/>
      <c r="Y999" s="296"/>
      <c r="Z999" s="296"/>
      <c r="AA999" s="296"/>
    </row>
    <row r="1000" spans="1:27" ht="15.75" customHeight="1" x14ac:dyDescent="0.25">
      <c r="A1000" s="296"/>
      <c r="B1000" s="296"/>
      <c r="C1000" s="296"/>
      <c r="D1000" s="296"/>
      <c r="E1000" s="296"/>
      <c r="F1000" s="296"/>
      <c r="G1000" s="298"/>
      <c r="H1000" s="298"/>
      <c r="I1000" s="754"/>
      <c r="J1000" s="296"/>
      <c r="K1000" s="296"/>
      <c r="L1000" s="296"/>
      <c r="M1000" s="296"/>
      <c r="N1000" s="296"/>
      <c r="O1000" s="296"/>
      <c r="P1000" s="296"/>
      <c r="Q1000" s="296"/>
      <c r="R1000" s="296"/>
      <c r="S1000" s="296"/>
      <c r="T1000" s="296"/>
      <c r="U1000" s="296"/>
      <c r="V1000" s="296"/>
      <c r="W1000" s="296"/>
      <c r="X1000" s="296"/>
      <c r="Y1000" s="296"/>
      <c r="Z1000" s="296"/>
      <c r="AA1000" s="296"/>
    </row>
    <row r="1001" spans="1:27" ht="15.75" customHeight="1" x14ac:dyDescent="0.25">
      <c r="A1001" s="296"/>
      <c r="B1001" s="296"/>
      <c r="C1001" s="296"/>
      <c r="D1001" s="296"/>
      <c r="E1001" s="296"/>
      <c r="F1001" s="296"/>
      <c r="G1001" s="298"/>
      <c r="H1001" s="298"/>
      <c r="I1001" s="754"/>
      <c r="J1001" s="296"/>
      <c r="K1001" s="296"/>
      <c r="L1001" s="296"/>
      <c r="M1001" s="296"/>
      <c r="N1001" s="296"/>
      <c r="O1001" s="296"/>
      <c r="P1001" s="296"/>
      <c r="Q1001" s="296"/>
      <c r="R1001" s="296"/>
      <c r="S1001" s="296"/>
      <c r="T1001" s="296"/>
      <c r="U1001" s="296"/>
      <c r="V1001" s="296"/>
      <c r="W1001" s="296"/>
      <c r="X1001" s="296"/>
      <c r="Y1001" s="296"/>
      <c r="Z1001" s="296"/>
      <c r="AA1001" s="296"/>
    </row>
    <row r="1002" spans="1:27" ht="15.75" customHeight="1" x14ac:dyDescent="0.25">
      <c r="A1002" s="296"/>
      <c r="B1002" s="296"/>
      <c r="C1002" s="296"/>
      <c r="D1002" s="296"/>
      <c r="E1002" s="296"/>
      <c r="F1002" s="296"/>
      <c r="G1002" s="298"/>
      <c r="H1002" s="298"/>
      <c r="I1002" s="754"/>
      <c r="J1002" s="296"/>
      <c r="K1002" s="296"/>
      <c r="L1002" s="296"/>
      <c r="M1002" s="296"/>
      <c r="N1002" s="296"/>
      <c r="O1002" s="296"/>
      <c r="P1002" s="296"/>
      <c r="Q1002" s="296"/>
      <c r="R1002" s="296"/>
      <c r="S1002" s="296"/>
      <c r="T1002" s="296"/>
      <c r="U1002" s="296"/>
      <c r="V1002" s="296"/>
      <c r="W1002" s="296"/>
      <c r="X1002" s="296"/>
      <c r="Y1002" s="296"/>
      <c r="Z1002" s="296"/>
      <c r="AA1002" s="296"/>
    </row>
    <row r="1003" spans="1:27" ht="15.75" customHeight="1" x14ac:dyDescent="0.25">
      <c r="A1003" s="296"/>
      <c r="B1003" s="296"/>
      <c r="C1003" s="296"/>
      <c r="D1003" s="296"/>
      <c r="E1003" s="296"/>
      <c r="F1003" s="296"/>
      <c r="G1003" s="298"/>
      <c r="H1003" s="298"/>
      <c r="I1003" s="754"/>
      <c r="J1003" s="296"/>
      <c r="K1003" s="296"/>
      <c r="L1003" s="296"/>
      <c r="M1003" s="296"/>
      <c r="N1003" s="296"/>
      <c r="O1003" s="296"/>
      <c r="P1003" s="296"/>
      <c r="Q1003" s="296"/>
      <c r="R1003" s="296"/>
      <c r="S1003" s="296"/>
      <c r="T1003" s="296"/>
      <c r="U1003" s="296"/>
      <c r="V1003" s="296"/>
      <c r="W1003" s="296"/>
      <c r="X1003" s="296"/>
      <c r="Y1003" s="296"/>
      <c r="Z1003" s="296"/>
      <c r="AA1003" s="296"/>
    </row>
    <row r="1004" spans="1:27" ht="15.75" customHeight="1" x14ac:dyDescent="0.25">
      <c r="A1004" s="296"/>
      <c r="B1004" s="296"/>
      <c r="C1004" s="296"/>
      <c r="D1004" s="296"/>
      <c r="E1004" s="296"/>
      <c r="F1004" s="296"/>
      <c r="G1004" s="298"/>
      <c r="H1004" s="298"/>
      <c r="I1004" s="754"/>
      <c r="J1004" s="296"/>
      <c r="K1004" s="296"/>
      <c r="L1004" s="296"/>
      <c r="M1004" s="296"/>
      <c r="N1004" s="296"/>
      <c r="O1004" s="296"/>
      <c r="P1004" s="296"/>
      <c r="Q1004" s="296"/>
      <c r="R1004" s="296"/>
      <c r="S1004" s="296"/>
      <c r="T1004" s="296"/>
      <c r="U1004" s="296"/>
      <c r="V1004" s="296"/>
      <c r="W1004" s="296"/>
      <c r="X1004" s="296"/>
      <c r="Y1004" s="296"/>
      <c r="Z1004" s="296"/>
      <c r="AA1004" s="296"/>
    </row>
    <row r="1005" spans="1:27" ht="15.75" customHeight="1" x14ac:dyDescent="0.25">
      <c r="A1005" s="296"/>
      <c r="B1005" s="296"/>
      <c r="C1005" s="296"/>
      <c r="D1005" s="296"/>
      <c r="E1005" s="296"/>
      <c r="F1005" s="296"/>
      <c r="G1005" s="298"/>
      <c r="H1005" s="298"/>
      <c r="I1005" s="754"/>
      <c r="J1005" s="296"/>
      <c r="K1005" s="296"/>
      <c r="L1005" s="296"/>
      <c r="M1005" s="296"/>
      <c r="N1005" s="296"/>
      <c r="O1005" s="296"/>
      <c r="P1005" s="296"/>
      <c r="Q1005" s="296"/>
      <c r="R1005" s="296"/>
      <c r="S1005" s="296"/>
      <c r="T1005" s="296"/>
      <c r="U1005" s="296"/>
      <c r="V1005" s="296"/>
      <c r="W1005" s="296"/>
      <c r="X1005" s="296"/>
      <c r="Y1005" s="296"/>
      <c r="Z1005" s="296"/>
      <c r="AA1005" s="296"/>
    </row>
    <row r="1006" spans="1:27" ht="15.75" customHeight="1" x14ac:dyDescent="0.25">
      <c r="A1006" s="296"/>
      <c r="B1006" s="296"/>
      <c r="C1006" s="296"/>
      <c r="D1006" s="296"/>
      <c r="E1006" s="296"/>
      <c r="F1006" s="296"/>
      <c r="G1006" s="298"/>
      <c r="H1006" s="298"/>
      <c r="I1006" s="754"/>
      <c r="J1006" s="296"/>
      <c r="K1006" s="296"/>
      <c r="L1006" s="296"/>
      <c r="M1006" s="296"/>
      <c r="N1006" s="296"/>
      <c r="O1006" s="296"/>
      <c r="P1006" s="296"/>
      <c r="Q1006" s="296"/>
      <c r="R1006" s="296"/>
      <c r="S1006" s="296"/>
      <c r="T1006" s="296"/>
      <c r="U1006" s="296"/>
      <c r="V1006" s="296"/>
      <c r="W1006" s="296"/>
      <c r="X1006" s="296"/>
      <c r="Y1006" s="296"/>
      <c r="Z1006" s="296"/>
      <c r="AA1006" s="296"/>
    </row>
    <row r="1007" spans="1:27" ht="15.75" customHeight="1" x14ac:dyDescent="0.25">
      <c r="A1007" s="296"/>
      <c r="B1007" s="296"/>
      <c r="C1007" s="296"/>
      <c r="D1007" s="296"/>
      <c r="E1007" s="296"/>
      <c r="F1007" s="296"/>
      <c r="G1007" s="298"/>
      <c r="H1007" s="298"/>
      <c r="I1007" s="754"/>
      <c r="J1007" s="296"/>
      <c r="K1007" s="296"/>
      <c r="L1007" s="296"/>
      <c r="M1007" s="296"/>
      <c r="N1007" s="296"/>
      <c r="O1007" s="296"/>
      <c r="P1007" s="296"/>
      <c r="Q1007" s="296"/>
      <c r="R1007" s="296"/>
      <c r="S1007" s="296"/>
      <c r="T1007" s="296"/>
      <c r="U1007" s="296"/>
      <c r="V1007" s="296"/>
      <c r="W1007" s="296"/>
      <c r="X1007" s="296"/>
      <c r="Y1007" s="296"/>
      <c r="Z1007" s="296"/>
      <c r="AA1007" s="296"/>
    </row>
    <row r="1008" spans="1:27" ht="15.75" customHeight="1" x14ac:dyDescent="0.25">
      <c r="A1008" s="296"/>
      <c r="B1008" s="296"/>
      <c r="C1008" s="296"/>
      <c r="D1008" s="296"/>
      <c r="E1008" s="296"/>
      <c r="F1008" s="296"/>
      <c r="G1008" s="298"/>
      <c r="H1008" s="298"/>
      <c r="I1008" s="754"/>
      <c r="J1008" s="296"/>
      <c r="K1008" s="296"/>
      <c r="L1008" s="296"/>
      <c r="M1008" s="296"/>
      <c r="N1008" s="296"/>
      <c r="O1008" s="296"/>
      <c r="P1008" s="296"/>
      <c r="Q1008" s="296"/>
      <c r="R1008" s="296"/>
      <c r="S1008" s="296"/>
      <c r="T1008" s="296"/>
      <c r="U1008" s="296"/>
      <c r="V1008" s="296"/>
      <c r="W1008" s="296"/>
      <c r="X1008" s="296"/>
      <c r="Y1008" s="296"/>
      <c r="Z1008" s="296"/>
      <c r="AA1008" s="296"/>
    </row>
    <row r="1009" spans="1:27" ht="15.75" customHeight="1" x14ac:dyDescent="0.25">
      <c r="A1009" s="296"/>
      <c r="B1009" s="296"/>
      <c r="C1009" s="296"/>
      <c r="D1009" s="296"/>
      <c r="E1009" s="296"/>
      <c r="F1009" s="296"/>
      <c r="G1009" s="298"/>
      <c r="H1009" s="298"/>
      <c r="I1009" s="754"/>
      <c r="J1009" s="296"/>
      <c r="K1009" s="296"/>
      <c r="L1009" s="296"/>
      <c r="M1009" s="296"/>
      <c r="N1009" s="296"/>
      <c r="O1009" s="296"/>
      <c r="P1009" s="296"/>
      <c r="Q1009" s="296"/>
      <c r="R1009" s="296"/>
      <c r="S1009" s="296"/>
      <c r="T1009" s="296"/>
      <c r="U1009" s="296"/>
      <c r="V1009" s="296"/>
      <c r="W1009" s="296"/>
      <c r="X1009" s="296"/>
      <c r="Y1009" s="296"/>
      <c r="Z1009" s="296"/>
      <c r="AA1009" s="296"/>
    </row>
    <row r="1010" spans="1:27" ht="15.75" customHeight="1" x14ac:dyDescent="0.25">
      <c r="A1010" s="296"/>
      <c r="B1010" s="296"/>
      <c r="C1010" s="296"/>
      <c r="D1010" s="296"/>
      <c r="E1010" s="296"/>
      <c r="F1010" s="296"/>
      <c r="G1010" s="298"/>
      <c r="H1010" s="298"/>
      <c r="I1010" s="754"/>
      <c r="J1010" s="296"/>
      <c r="K1010" s="296"/>
      <c r="L1010" s="296"/>
      <c r="M1010" s="296"/>
      <c r="N1010" s="296"/>
      <c r="O1010" s="296"/>
      <c r="P1010" s="296"/>
      <c r="Q1010" s="296"/>
      <c r="R1010" s="296"/>
      <c r="S1010" s="296"/>
      <c r="T1010" s="296"/>
      <c r="U1010" s="296"/>
      <c r="V1010" s="296"/>
      <c r="W1010" s="296"/>
      <c r="X1010" s="296"/>
      <c r="Y1010" s="296"/>
      <c r="Z1010" s="296"/>
      <c r="AA1010" s="296"/>
    </row>
    <row r="1011" spans="1:27" ht="15.75" customHeight="1" x14ac:dyDescent="0.25">
      <c r="A1011" s="296"/>
      <c r="B1011" s="296"/>
      <c r="C1011" s="296"/>
      <c r="D1011" s="296"/>
      <c r="E1011" s="296"/>
      <c r="F1011" s="296"/>
      <c r="G1011" s="298"/>
      <c r="H1011" s="298"/>
      <c r="I1011" s="754"/>
      <c r="J1011" s="296"/>
      <c r="K1011" s="296"/>
      <c r="L1011" s="296"/>
      <c r="M1011" s="296"/>
      <c r="N1011" s="296"/>
      <c r="O1011" s="296"/>
      <c r="P1011" s="296"/>
      <c r="Q1011" s="296"/>
      <c r="R1011" s="296"/>
      <c r="S1011" s="296"/>
      <c r="T1011" s="296"/>
      <c r="U1011" s="296"/>
      <c r="V1011" s="296"/>
      <c r="W1011" s="296"/>
      <c r="X1011" s="296"/>
      <c r="Y1011" s="296"/>
      <c r="Z1011" s="296"/>
      <c r="AA1011" s="296"/>
    </row>
    <row r="1012" spans="1:27" ht="15.75" customHeight="1" x14ac:dyDescent="0.25">
      <c r="A1012" s="296"/>
      <c r="B1012" s="296"/>
      <c r="C1012" s="296"/>
      <c r="D1012" s="296"/>
      <c r="E1012" s="296"/>
      <c r="F1012" s="296"/>
      <c r="G1012" s="298"/>
      <c r="H1012" s="298"/>
      <c r="I1012" s="754"/>
      <c r="J1012" s="296"/>
      <c r="K1012" s="296"/>
      <c r="L1012" s="296"/>
      <c r="M1012" s="296"/>
      <c r="N1012" s="296"/>
      <c r="O1012" s="296"/>
      <c r="P1012" s="296"/>
      <c r="Q1012" s="296"/>
      <c r="R1012" s="296"/>
      <c r="S1012" s="296"/>
      <c r="T1012" s="296"/>
      <c r="U1012" s="296"/>
      <c r="V1012" s="296"/>
      <c r="W1012" s="296"/>
      <c r="X1012" s="296"/>
      <c r="Y1012" s="296"/>
      <c r="Z1012" s="296"/>
      <c r="AA1012" s="296"/>
    </row>
    <row r="1013" spans="1:27" ht="15.75" customHeight="1" x14ac:dyDescent="0.25">
      <c r="A1013" s="296"/>
      <c r="B1013" s="296"/>
      <c r="C1013" s="296"/>
      <c r="D1013" s="296"/>
      <c r="E1013" s="296"/>
      <c r="F1013" s="296"/>
      <c r="G1013" s="298"/>
      <c r="H1013" s="298"/>
      <c r="I1013" s="754"/>
      <c r="J1013" s="296"/>
      <c r="K1013" s="296"/>
      <c r="L1013" s="296"/>
      <c r="M1013" s="296"/>
      <c r="N1013" s="296"/>
      <c r="O1013" s="296"/>
      <c r="P1013" s="296"/>
      <c r="Q1013" s="296"/>
      <c r="R1013" s="296"/>
      <c r="S1013" s="296"/>
      <c r="T1013" s="296"/>
      <c r="U1013" s="296"/>
      <c r="V1013" s="296"/>
      <c r="W1013" s="296"/>
      <c r="X1013" s="296"/>
      <c r="Y1013" s="296"/>
      <c r="Z1013" s="296"/>
      <c r="AA1013" s="296"/>
    </row>
    <row r="1014" spans="1:27" ht="15.75" customHeight="1" x14ac:dyDescent="0.25">
      <c r="A1014" s="296"/>
      <c r="B1014" s="296"/>
      <c r="C1014" s="296"/>
      <c r="D1014" s="296"/>
      <c r="E1014" s="296"/>
      <c r="F1014" s="296"/>
      <c r="G1014" s="298"/>
      <c r="H1014" s="298"/>
      <c r="I1014" s="754"/>
      <c r="J1014" s="296"/>
      <c r="K1014" s="296"/>
      <c r="L1014" s="296"/>
      <c r="M1014" s="296"/>
      <c r="N1014" s="296"/>
      <c r="O1014" s="296"/>
      <c r="P1014" s="296"/>
      <c r="Q1014" s="296"/>
      <c r="R1014" s="296"/>
      <c r="S1014" s="296"/>
      <c r="T1014" s="296"/>
      <c r="U1014" s="296"/>
      <c r="V1014" s="296"/>
      <c r="W1014" s="296"/>
      <c r="X1014" s="296"/>
      <c r="Y1014" s="296"/>
      <c r="Z1014" s="296"/>
      <c r="AA1014" s="296"/>
    </row>
    <row r="1015" spans="1:27" ht="15.75" customHeight="1" x14ac:dyDescent="0.25">
      <c r="A1015" s="296"/>
      <c r="B1015" s="296"/>
      <c r="C1015" s="296"/>
      <c r="D1015" s="296"/>
      <c r="E1015" s="296"/>
      <c r="F1015" s="296"/>
      <c r="G1015" s="298"/>
      <c r="H1015" s="298"/>
      <c r="I1015" s="754"/>
      <c r="J1015" s="296"/>
      <c r="K1015" s="296"/>
      <c r="L1015" s="296"/>
      <c r="M1015" s="296"/>
      <c r="N1015" s="296"/>
      <c r="O1015" s="296"/>
      <c r="P1015" s="296"/>
      <c r="Q1015" s="296"/>
      <c r="R1015" s="296"/>
      <c r="S1015" s="296"/>
      <c r="T1015" s="296"/>
      <c r="U1015" s="296"/>
      <c r="V1015" s="296"/>
      <c r="W1015" s="296"/>
      <c r="X1015" s="296"/>
      <c r="Y1015" s="296"/>
      <c r="Z1015" s="296"/>
      <c r="AA1015" s="296"/>
    </row>
    <row r="1016" spans="1:27" ht="15.75" customHeight="1" x14ac:dyDescent="0.25">
      <c r="A1016" s="296"/>
      <c r="B1016" s="296"/>
      <c r="C1016" s="296"/>
      <c r="D1016" s="296"/>
      <c r="E1016" s="296"/>
      <c r="F1016" s="296"/>
      <c r="G1016" s="298"/>
      <c r="H1016" s="298"/>
      <c r="I1016" s="754"/>
      <c r="J1016" s="296"/>
      <c r="K1016" s="296"/>
      <c r="L1016" s="296"/>
      <c r="M1016" s="296"/>
      <c r="N1016" s="296"/>
      <c r="O1016" s="296"/>
      <c r="P1016" s="296"/>
      <c r="Q1016" s="296"/>
      <c r="R1016" s="296"/>
      <c r="S1016" s="296"/>
      <c r="T1016" s="296"/>
      <c r="U1016" s="296"/>
      <c r="V1016" s="296"/>
      <c r="W1016" s="296"/>
      <c r="X1016" s="296"/>
      <c r="Y1016" s="296"/>
      <c r="Z1016" s="296"/>
      <c r="AA1016" s="296"/>
    </row>
    <row r="1017" spans="1:27" ht="15.75" customHeight="1" x14ac:dyDescent="0.25">
      <c r="A1017" s="296"/>
      <c r="B1017" s="296"/>
      <c r="C1017" s="296"/>
      <c r="D1017" s="296"/>
      <c r="E1017" s="296"/>
      <c r="F1017" s="296"/>
      <c r="G1017" s="298"/>
      <c r="H1017" s="298"/>
      <c r="I1017" s="754"/>
      <c r="J1017" s="296"/>
      <c r="K1017" s="296"/>
      <c r="L1017" s="296"/>
      <c r="M1017" s="296"/>
      <c r="N1017" s="296"/>
      <c r="O1017" s="296"/>
      <c r="P1017" s="296"/>
      <c r="Q1017" s="296"/>
      <c r="R1017" s="296"/>
      <c r="S1017" s="296"/>
      <c r="T1017" s="296"/>
      <c r="U1017" s="296"/>
      <c r="V1017" s="296"/>
      <c r="W1017" s="296"/>
      <c r="X1017" s="296"/>
      <c r="Y1017" s="296"/>
      <c r="Z1017" s="296"/>
      <c r="AA1017" s="296"/>
    </row>
    <row r="1018" spans="1:27" ht="15.75" customHeight="1" x14ac:dyDescent="0.25">
      <c r="A1018" s="296"/>
      <c r="B1018" s="296"/>
      <c r="C1018" s="296"/>
      <c r="D1018" s="296"/>
      <c r="E1018" s="296"/>
      <c r="F1018" s="296"/>
      <c r="G1018" s="298"/>
      <c r="H1018" s="298"/>
      <c r="I1018" s="754"/>
      <c r="J1018" s="296"/>
      <c r="K1018" s="296"/>
      <c r="L1018" s="296"/>
      <c r="M1018" s="296"/>
      <c r="N1018" s="296"/>
      <c r="O1018" s="296"/>
      <c r="P1018" s="296"/>
      <c r="Q1018" s="296"/>
      <c r="R1018" s="296"/>
      <c r="S1018" s="296"/>
      <c r="T1018" s="296"/>
      <c r="U1018" s="296"/>
      <c r="V1018" s="296"/>
      <c r="W1018" s="296"/>
      <c r="X1018" s="296"/>
      <c r="Y1018" s="296"/>
      <c r="Z1018" s="296"/>
      <c r="AA1018" s="296"/>
    </row>
    <row r="1019" spans="1:27" ht="15.75" customHeight="1" x14ac:dyDescent="0.25">
      <c r="A1019" s="296"/>
      <c r="B1019" s="296"/>
      <c r="C1019" s="296"/>
      <c r="D1019" s="296"/>
      <c r="E1019" s="296"/>
      <c r="F1019" s="296"/>
      <c r="G1019" s="298"/>
      <c r="H1019" s="298"/>
      <c r="I1019" s="754"/>
      <c r="J1019" s="296"/>
      <c r="K1019" s="296"/>
      <c r="L1019" s="296"/>
      <c r="M1019" s="296"/>
      <c r="N1019" s="296"/>
      <c r="O1019" s="296"/>
      <c r="P1019" s="296"/>
      <c r="Q1019" s="296"/>
      <c r="R1019" s="296"/>
      <c r="S1019" s="296"/>
      <c r="T1019" s="296"/>
      <c r="U1019" s="296"/>
      <c r="V1019" s="296"/>
      <c r="W1019" s="296"/>
      <c r="X1019" s="296"/>
      <c r="Y1019" s="296"/>
      <c r="Z1019" s="296"/>
      <c r="AA1019" s="296"/>
    </row>
    <row r="1020" spans="1:27" ht="15.75" customHeight="1" x14ac:dyDescent="0.25">
      <c r="A1020" s="296"/>
      <c r="B1020" s="296"/>
      <c r="C1020" s="296"/>
      <c r="D1020" s="296"/>
      <c r="E1020" s="296"/>
      <c r="F1020" s="296"/>
      <c r="G1020" s="298"/>
      <c r="H1020" s="298"/>
      <c r="I1020" s="754"/>
      <c r="J1020" s="296"/>
      <c r="K1020" s="296"/>
      <c r="L1020" s="296"/>
      <c r="M1020" s="296"/>
      <c r="N1020" s="296"/>
      <c r="O1020" s="296"/>
      <c r="P1020" s="296"/>
      <c r="Q1020" s="296"/>
      <c r="R1020" s="296"/>
      <c r="S1020" s="296"/>
      <c r="T1020" s="296"/>
      <c r="U1020" s="296"/>
      <c r="V1020" s="296"/>
      <c r="W1020" s="296"/>
      <c r="X1020" s="296"/>
      <c r="Y1020" s="296"/>
      <c r="Z1020" s="296"/>
      <c r="AA1020" s="296"/>
    </row>
    <row r="1021" spans="1:27" ht="15.75" customHeight="1" x14ac:dyDescent="0.25">
      <c r="A1021" s="296"/>
      <c r="B1021" s="296"/>
      <c r="C1021" s="296"/>
      <c r="D1021" s="296"/>
      <c r="E1021" s="296"/>
      <c r="F1021" s="296"/>
      <c r="G1021" s="298"/>
      <c r="H1021" s="298"/>
      <c r="I1021" s="754"/>
      <c r="J1021" s="296"/>
      <c r="K1021" s="296"/>
      <c r="L1021" s="296"/>
      <c r="M1021" s="296"/>
      <c r="N1021" s="296"/>
      <c r="O1021" s="296"/>
      <c r="P1021" s="296"/>
      <c r="Q1021" s="296"/>
      <c r="R1021" s="296"/>
      <c r="S1021" s="296"/>
      <c r="T1021" s="296"/>
      <c r="U1021" s="296"/>
      <c r="V1021" s="296"/>
      <c r="W1021" s="296"/>
      <c r="X1021" s="296"/>
      <c r="Y1021" s="296"/>
      <c r="Z1021" s="296"/>
      <c r="AA1021" s="296"/>
    </row>
    <row r="1022" spans="1:27" ht="15.75" customHeight="1" x14ac:dyDescent="0.25">
      <c r="A1022" s="296"/>
      <c r="B1022" s="296"/>
      <c r="C1022" s="296"/>
      <c r="D1022" s="296"/>
      <c r="E1022" s="296"/>
      <c r="F1022" s="296"/>
      <c r="G1022" s="298"/>
      <c r="H1022" s="298"/>
      <c r="I1022" s="754"/>
      <c r="J1022" s="296"/>
      <c r="K1022" s="296"/>
      <c r="L1022" s="296"/>
      <c r="M1022" s="296"/>
      <c r="N1022" s="296"/>
      <c r="O1022" s="296"/>
      <c r="P1022" s="296"/>
      <c r="Q1022" s="296"/>
      <c r="R1022" s="296"/>
      <c r="S1022" s="296"/>
      <c r="T1022" s="296"/>
      <c r="U1022" s="296"/>
      <c r="V1022" s="296"/>
      <c r="W1022" s="296"/>
      <c r="X1022" s="296"/>
      <c r="Y1022" s="296"/>
      <c r="Z1022" s="296"/>
      <c r="AA1022" s="296"/>
    </row>
    <row r="1023" spans="1:27" ht="15.75" customHeight="1" x14ac:dyDescent="0.25">
      <c r="A1023" s="296"/>
      <c r="B1023" s="296"/>
      <c r="C1023" s="296"/>
      <c r="D1023" s="296"/>
      <c r="E1023" s="296"/>
      <c r="F1023" s="296"/>
      <c r="G1023" s="298"/>
      <c r="H1023" s="298"/>
      <c r="I1023" s="754"/>
      <c r="J1023" s="296"/>
      <c r="K1023" s="296"/>
      <c r="L1023" s="296"/>
      <c r="M1023" s="296"/>
      <c r="N1023" s="296"/>
      <c r="O1023" s="296"/>
      <c r="P1023" s="296"/>
      <c r="Q1023" s="296"/>
      <c r="R1023" s="296"/>
      <c r="S1023" s="296"/>
      <c r="T1023" s="296"/>
      <c r="U1023" s="296"/>
      <c r="V1023" s="296"/>
      <c r="W1023" s="296"/>
      <c r="X1023" s="296"/>
      <c r="Y1023" s="296"/>
      <c r="Z1023" s="296"/>
      <c r="AA1023" s="296"/>
    </row>
    <row r="1024" spans="1:27" ht="15.75" customHeight="1" x14ac:dyDescent="0.25">
      <c r="A1024" s="296"/>
      <c r="B1024" s="296"/>
      <c r="C1024" s="296"/>
      <c r="D1024" s="296"/>
      <c r="E1024" s="296"/>
      <c r="F1024" s="296"/>
      <c r="G1024" s="298"/>
      <c r="H1024" s="298"/>
      <c r="I1024" s="754"/>
      <c r="J1024" s="296"/>
      <c r="K1024" s="296"/>
      <c r="L1024" s="296"/>
      <c r="M1024" s="296"/>
      <c r="N1024" s="296"/>
      <c r="O1024" s="296"/>
      <c r="P1024" s="296"/>
      <c r="Q1024" s="296"/>
      <c r="R1024" s="296"/>
      <c r="S1024" s="296"/>
      <c r="T1024" s="296"/>
      <c r="U1024" s="296"/>
      <c r="V1024" s="296"/>
      <c r="W1024" s="296"/>
      <c r="X1024" s="296"/>
      <c r="Y1024" s="296"/>
      <c r="Z1024" s="296"/>
      <c r="AA1024" s="296"/>
    </row>
    <row r="1025" spans="1:27" ht="15.75" customHeight="1" x14ac:dyDescent="0.25">
      <c r="A1025" s="296"/>
      <c r="B1025" s="296"/>
      <c r="C1025" s="296"/>
      <c r="D1025" s="296"/>
      <c r="E1025" s="296"/>
      <c r="F1025" s="296"/>
      <c r="G1025" s="298"/>
      <c r="H1025" s="298"/>
      <c r="I1025" s="754"/>
      <c r="J1025" s="296"/>
      <c r="K1025" s="296"/>
      <c r="L1025" s="296"/>
      <c r="M1025" s="296"/>
      <c r="N1025" s="296"/>
      <c r="O1025" s="296"/>
      <c r="P1025" s="296"/>
      <c r="Q1025" s="296"/>
      <c r="R1025" s="296"/>
      <c r="S1025" s="296"/>
      <c r="T1025" s="296"/>
      <c r="U1025" s="296"/>
      <c r="V1025" s="296"/>
      <c r="W1025" s="296"/>
      <c r="X1025" s="296"/>
      <c r="Y1025" s="296"/>
      <c r="Z1025" s="296"/>
      <c r="AA1025" s="296"/>
    </row>
    <row r="1026" spans="1:27" ht="15.75" customHeight="1" x14ac:dyDescent="0.25">
      <c r="A1026" s="296"/>
      <c r="B1026" s="296"/>
      <c r="C1026" s="296"/>
      <c r="D1026" s="296"/>
      <c r="E1026" s="296"/>
      <c r="F1026" s="296"/>
      <c r="G1026" s="298"/>
      <c r="H1026" s="298"/>
      <c r="I1026" s="754"/>
      <c r="J1026" s="296"/>
      <c r="K1026" s="296"/>
      <c r="L1026" s="296"/>
      <c r="M1026" s="296"/>
      <c r="N1026" s="296"/>
      <c r="O1026" s="296"/>
      <c r="P1026" s="296"/>
      <c r="Q1026" s="296"/>
      <c r="R1026" s="296"/>
      <c r="S1026" s="296"/>
      <c r="T1026" s="296"/>
      <c r="U1026" s="296"/>
      <c r="V1026" s="296"/>
      <c r="W1026" s="296"/>
      <c r="X1026" s="296"/>
      <c r="Y1026" s="296"/>
      <c r="Z1026" s="296"/>
      <c r="AA1026" s="296"/>
    </row>
    <row r="1027" spans="1:27" ht="15.75" customHeight="1" x14ac:dyDescent="0.25">
      <c r="A1027" s="296"/>
      <c r="B1027" s="296"/>
      <c r="C1027" s="296"/>
      <c r="D1027" s="296"/>
      <c r="E1027" s="296"/>
      <c r="F1027" s="296"/>
      <c r="G1027" s="298"/>
      <c r="H1027" s="298"/>
      <c r="I1027" s="754"/>
      <c r="J1027" s="296"/>
      <c r="K1027" s="296"/>
      <c r="L1027" s="296"/>
      <c r="M1027" s="296"/>
      <c r="N1027" s="296"/>
      <c r="O1027" s="296"/>
      <c r="P1027" s="296"/>
      <c r="Q1027" s="296"/>
      <c r="R1027" s="296"/>
      <c r="S1027" s="296"/>
      <c r="T1027" s="296"/>
      <c r="U1027" s="296"/>
      <c r="V1027" s="296"/>
      <c r="W1027" s="296"/>
      <c r="X1027" s="296"/>
      <c r="Y1027" s="296"/>
      <c r="Z1027" s="296"/>
      <c r="AA1027" s="296"/>
    </row>
    <row r="1028" spans="1:27" ht="15.75" customHeight="1" x14ac:dyDescent="0.25">
      <c r="A1028" s="296"/>
      <c r="B1028" s="296"/>
      <c r="C1028" s="296"/>
      <c r="D1028" s="296"/>
      <c r="E1028" s="296"/>
      <c r="F1028" s="296"/>
      <c r="G1028" s="298"/>
      <c r="H1028" s="298"/>
      <c r="I1028" s="754"/>
      <c r="J1028" s="296"/>
      <c r="K1028" s="296"/>
      <c r="L1028" s="296"/>
      <c r="M1028" s="296"/>
      <c r="N1028" s="296"/>
      <c r="O1028" s="296"/>
      <c r="P1028" s="296"/>
      <c r="Q1028" s="296"/>
      <c r="R1028" s="296"/>
      <c r="S1028" s="296"/>
      <c r="T1028" s="296"/>
      <c r="U1028" s="296"/>
      <c r="V1028" s="296"/>
      <c r="W1028" s="296"/>
      <c r="X1028" s="296"/>
      <c r="Y1028" s="296"/>
      <c r="Z1028" s="296"/>
      <c r="AA1028" s="296"/>
    </row>
    <row r="1029" spans="1:27" ht="15.75" customHeight="1" x14ac:dyDescent="0.25">
      <c r="A1029" s="296"/>
      <c r="B1029" s="296"/>
      <c r="C1029" s="296"/>
      <c r="D1029" s="296"/>
      <c r="E1029" s="296"/>
      <c r="F1029" s="296"/>
      <c r="G1029" s="298"/>
      <c r="H1029" s="298"/>
      <c r="I1029" s="754"/>
      <c r="J1029" s="296"/>
      <c r="K1029" s="296"/>
      <c r="L1029" s="296"/>
      <c r="M1029" s="296"/>
      <c r="N1029" s="296"/>
      <c r="O1029" s="296"/>
      <c r="P1029" s="296"/>
      <c r="Q1029" s="296"/>
      <c r="R1029" s="296"/>
      <c r="S1029" s="296"/>
      <c r="T1029" s="296"/>
      <c r="U1029" s="296"/>
      <c r="V1029" s="296"/>
      <c r="W1029" s="296"/>
      <c r="X1029" s="296"/>
      <c r="Y1029" s="296"/>
      <c r="Z1029" s="296"/>
      <c r="AA1029" s="296"/>
    </row>
    <row r="1030" spans="1:27" ht="15.75" customHeight="1" x14ac:dyDescent="0.25">
      <c r="A1030" s="296"/>
      <c r="B1030" s="296"/>
      <c r="C1030" s="296"/>
      <c r="D1030" s="296"/>
      <c r="E1030" s="296"/>
      <c r="F1030" s="296"/>
      <c r="G1030" s="298"/>
      <c r="H1030" s="298"/>
      <c r="I1030" s="754"/>
      <c r="J1030" s="296"/>
      <c r="K1030" s="296"/>
      <c r="L1030" s="296"/>
      <c r="M1030" s="296"/>
      <c r="N1030" s="296"/>
      <c r="O1030" s="296"/>
      <c r="P1030" s="296"/>
      <c r="Q1030" s="296"/>
      <c r="R1030" s="296"/>
      <c r="S1030" s="296"/>
      <c r="T1030" s="296"/>
      <c r="U1030" s="296"/>
      <c r="V1030" s="296"/>
      <c r="W1030" s="296"/>
      <c r="X1030" s="296"/>
      <c r="Y1030" s="296"/>
      <c r="Z1030" s="296"/>
      <c r="AA1030" s="296"/>
    </row>
    <row r="1031" spans="1:27" ht="15.75" customHeight="1" x14ac:dyDescent="0.25">
      <c r="A1031" s="296"/>
      <c r="B1031" s="296"/>
      <c r="C1031" s="296"/>
      <c r="D1031" s="296"/>
      <c r="E1031" s="296"/>
      <c r="F1031" s="296"/>
      <c r="G1031" s="298"/>
      <c r="H1031" s="298"/>
      <c r="I1031" s="754"/>
      <c r="J1031" s="296"/>
      <c r="K1031" s="296"/>
      <c r="L1031" s="296"/>
      <c r="M1031" s="296"/>
      <c r="N1031" s="296"/>
      <c r="O1031" s="296"/>
      <c r="P1031" s="296"/>
      <c r="Q1031" s="296"/>
      <c r="R1031" s="296"/>
      <c r="S1031" s="296"/>
      <c r="T1031" s="296"/>
      <c r="U1031" s="296"/>
      <c r="V1031" s="296"/>
      <c r="W1031" s="296"/>
      <c r="X1031" s="296"/>
      <c r="Y1031" s="296"/>
      <c r="Z1031" s="296"/>
      <c r="AA1031" s="296"/>
    </row>
    <row r="1032" spans="1:27" ht="15.75" customHeight="1" x14ac:dyDescent="0.25">
      <c r="A1032" s="296"/>
      <c r="B1032" s="296"/>
      <c r="C1032" s="296"/>
      <c r="D1032" s="296"/>
      <c r="E1032" s="296"/>
      <c r="F1032" s="296"/>
      <c r="G1032" s="298"/>
      <c r="H1032" s="298"/>
      <c r="I1032" s="754"/>
      <c r="J1032" s="296"/>
      <c r="K1032" s="296"/>
      <c r="L1032" s="296"/>
      <c r="M1032" s="296"/>
      <c r="N1032" s="296"/>
      <c r="O1032" s="296"/>
      <c r="P1032" s="296"/>
      <c r="Q1032" s="296"/>
      <c r="R1032" s="296"/>
      <c r="S1032" s="296"/>
      <c r="T1032" s="296"/>
      <c r="U1032" s="296"/>
      <c r="V1032" s="296"/>
      <c r="W1032" s="296"/>
      <c r="X1032" s="296"/>
      <c r="Y1032" s="296"/>
      <c r="Z1032" s="296"/>
      <c r="AA1032" s="296"/>
    </row>
    <row r="1033" spans="1:27" ht="15.75" customHeight="1" x14ac:dyDescent="0.25">
      <c r="A1033" s="296"/>
      <c r="B1033" s="296"/>
      <c r="C1033" s="296"/>
      <c r="D1033" s="296"/>
      <c r="E1033" s="296"/>
      <c r="F1033" s="296"/>
      <c r="G1033" s="298"/>
      <c r="H1033" s="298"/>
      <c r="I1033" s="754"/>
      <c r="J1033" s="296"/>
      <c r="K1033" s="296"/>
      <c r="L1033" s="296"/>
      <c r="M1033" s="296"/>
      <c r="N1033" s="296"/>
      <c r="O1033" s="296"/>
      <c r="P1033" s="296"/>
      <c r="Q1033" s="296"/>
      <c r="R1033" s="296"/>
      <c r="S1033" s="296"/>
      <c r="T1033" s="296"/>
      <c r="U1033" s="296"/>
      <c r="V1033" s="296"/>
      <c r="W1033" s="296"/>
      <c r="X1033" s="296"/>
      <c r="Y1033" s="296"/>
      <c r="Z1033" s="296"/>
      <c r="AA1033" s="296"/>
    </row>
    <row r="1034" spans="1:27" ht="15.75" customHeight="1" x14ac:dyDescent="0.25">
      <c r="A1034" s="296"/>
      <c r="B1034" s="296"/>
      <c r="C1034" s="296"/>
      <c r="D1034" s="296"/>
      <c r="E1034" s="296"/>
      <c r="F1034" s="296"/>
      <c r="G1034" s="298"/>
      <c r="H1034" s="298"/>
      <c r="I1034" s="754"/>
      <c r="J1034" s="296"/>
      <c r="K1034" s="296"/>
      <c r="L1034" s="296"/>
      <c r="M1034" s="296"/>
      <c r="N1034" s="296"/>
      <c r="O1034" s="296"/>
      <c r="P1034" s="296"/>
      <c r="Q1034" s="296"/>
      <c r="R1034" s="296"/>
      <c r="S1034" s="296"/>
      <c r="T1034" s="296"/>
      <c r="U1034" s="296"/>
      <c r="V1034" s="296"/>
      <c r="W1034" s="296"/>
      <c r="X1034" s="296"/>
      <c r="Y1034" s="296"/>
      <c r="Z1034" s="296"/>
      <c r="AA1034" s="296"/>
    </row>
    <row r="1035" spans="1:27" ht="15.75" customHeight="1" x14ac:dyDescent="0.25">
      <c r="A1035" s="296"/>
      <c r="B1035" s="296"/>
      <c r="C1035" s="296"/>
      <c r="D1035" s="296"/>
      <c r="E1035" s="296"/>
      <c r="F1035" s="296"/>
      <c r="G1035" s="298"/>
      <c r="H1035" s="298"/>
      <c r="I1035" s="754"/>
      <c r="J1035" s="296"/>
      <c r="K1035" s="296"/>
      <c r="L1035" s="296"/>
      <c r="M1035" s="296"/>
      <c r="N1035" s="296"/>
      <c r="O1035" s="296"/>
      <c r="P1035" s="296"/>
      <c r="Q1035" s="296"/>
      <c r="R1035" s="296"/>
      <c r="S1035" s="296"/>
      <c r="T1035" s="296"/>
      <c r="U1035" s="296"/>
      <c r="V1035" s="296"/>
      <c r="W1035" s="296"/>
      <c r="X1035" s="296"/>
      <c r="Y1035" s="296"/>
      <c r="Z1035" s="296"/>
      <c r="AA1035" s="296"/>
    </row>
    <row r="1036" spans="1:27" ht="15.75" customHeight="1" x14ac:dyDescent="0.25">
      <c r="A1036" s="296"/>
      <c r="B1036" s="296"/>
      <c r="C1036" s="296"/>
      <c r="D1036" s="296"/>
      <c r="E1036" s="296"/>
      <c r="F1036" s="296"/>
      <c r="G1036" s="298"/>
      <c r="H1036" s="298"/>
      <c r="I1036" s="754"/>
      <c r="J1036" s="296"/>
      <c r="K1036" s="296"/>
      <c r="L1036" s="296"/>
      <c r="M1036" s="296"/>
      <c r="N1036" s="296"/>
      <c r="O1036" s="296"/>
      <c r="P1036" s="296"/>
      <c r="Q1036" s="296"/>
      <c r="R1036" s="296"/>
      <c r="S1036" s="296"/>
      <c r="T1036" s="296"/>
      <c r="U1036" s="296"/>
      <c r="V1036" s="296"/>
      <c r="W1036" s="296"/>
      <c r="X1036" s="296"/>
      <c r="Y1036" s="296"/>
      <c r="Z1036" s="296"/>
      <c r="AA1036" s="296"/>
    </row>
    <row r="1037" spans="1:27" ht="15.75" customHeight="1" x14ac:dyDescent="0.25">
      <c r="A1037" s="296"/>
      <c r="B1037" s="296"/>
      <c r="C1037" s="296"/>
      <c r="D1037" s="296"/>
      <c r="E1037" s="296"/>
      <c r="F1037" s="296"/>
      <c r="G1037" s="298"/>
      <c r="H1037" s="298"/>
      <c r="I1037" s="754"/>
      <c r="J1037" s="296"/>
      <c r="K1037" s="296"/>
      <c r="L1037" s="296"/>
      <c r="M1037" s="296"/>
      <c r="N1037" s="296"/>
      <c r="O1037" s="296"/>
      <c r="P1037" s="296"/>
      <c r="Q1037" s="296"/>
      <c r="R1037" s="296"/>
      <c r="S1037" s="296"/>
      <c r="T1037" s="296"/>
      <c r="U1037" s="296"/>
      <c r="V1037" s="296"/>
      <c r="W1037" s="296"/>
      <c r="X1037" s="296"/>
      <c r="Y1037" s="296"/>
      <c r="Z1037" s="296"/>
      <c r="AA1037" s="296"/>
    </row>
    <row r="1038" spans="1:27" ht="15.75" customHeight="1" x14ac:dyDescent="0.25">
      <c r="A1038" s="296"/>
      <c r="B1038" s="296"/>
      <c r="C1038" s="296"/>
      <c r="D1038" s="296"/>
      <c r="E1038" s="296"/>
      <c r="F1038" s="296"/>
      <c r="G1038" s="298"/>
      <c r="H1038" s="298"/>
      <c r="I1038" s="754"/>
      <c r="J1038" s="296"/>
      <c r="K1038" s="296"/>
      <c r="L1038" s="296"/>
      <c r="M1038" s="296"/>
      <c r="N1038" s="296"/>
      <c r="O1038" s="296"/>
      <c r="P1038" s="296"/>
      <c r="Q1038" s="296"/>
      <c r="R1038" s="296"/>
      <c r="S1038" s="296"/>
      <c r="T1038" s="296"/>
      <c r="U1038" s="296"/>
      <c r="V1038" s="296"/>
      <c r="W1038" s="296"/>
      <c r="X1038" s="296"/>
      <c r="Y1038" s="296"/>
      <c r="Z1038" s="296"/>
      <c r="AA1038" s="296"/>
    </row>
    <row r="1039" spans="1:27" ht="15.75" customHeight="1" x14ac:dyDescent="0.25">
      <c r="A1039" s="296"/>
      <c r="B1039" s="296"/>
      <c r="C1039" s="296"/>
      <c r="D1039" s="296"/>
      <c r="E1039" s="296"/>
      <c r="F1039" s="296"/>
      <c r="G1039" s="298"/>
      <c r="H1039" s="298"/>
      <c r="I1039" s="754"/>
      <c r="J1039" s="296"/>
      <c r="K1039" s="296"/>
      <c r="L1039" s="296"/>
      <c r="M1039" s="296"/>
      <c r="N1039" s="296"/>
      <c r="O1039" s="296"/>
      <c r="P1039" s="296"/>
      <c r="Q1039" s="296"/>
      <c r="R1039" s="296"/>
      <c r="S1039" s="296"/>
      <c r="T1039" s="296"/>
      <c r="U1039" s="296"/>
      <c r="V1039" s="296"/>
      <c r="W1039" s="296"/>
      <c r="X1039" s="296"/>
      <c r="Y1039" s="296"/>
      <c r="Z1039" s="296"/>
      <c r="AA1039" s="296"/>
    </row>
    <row r="1040" spans="1:27" ht="15.75" customHeight="1" x14ac:dyDescent="0.25">
      <c r="A1040" s="296"/>
      <c r="B1040" s="296"/>
      <c r="C1040" s="296"/>
      <c r="D1040" s="296"/>
      <c r="E1040" s="296"/>
      <c r="F1040" s="296"/>
      <c r="G1040" s="298"/>
      <c r="H1040" s="298"/>
      <c r="I1040" s="754"/>
      <c r="J1040" s="296"/>
      <c r="K1040" s="296"/>
      <c r="L1040" s="296"/>
      <c r="M1040" s="296"/>
      <c r="N1040" s="296"/>
      <c r="O1040" s="296"/>
      <c r="P1040" s="296"/>
      <c r="Q1040" s="296"/>
      <c r="R1040" s="296"/>
      <c r="S1040" s="296"/>
      <c r="T1040" s="296"/>
      <c r="U1040" s="296"/>
      <c r="V1040" s="296"/>
      <c r="W1040" s="296"/>
      <c r="X1040" s="296"/>
      <c r="Y1040" s="296"/>
      <c r="Z1040" s="296"/>
      <c r="AA1040" s="296"/>
    </row>
    <row r="1041" spans="1:27" ht="15.75" customHeight="1" x14ac:dyDescent="0.25">
      <c r="A1041" s="296"/>
      <c r="B1041" s="296"/>
      <c r="C1041" s="296"/>
      <c r="D1041" s="296"/>
      <c r="E1041" s="296"/>
      <c r="F1041" s="296"/>
      <c r="G1041" s="298"/>
      <c r="H1041" s="298"/>
      <c r="I1041" s="754"/>
      <c r="J1041" s="296"/>
      <c r="K1041" s="296"/>
      <c r="L1041" s="296"/>
      <c r="M1041" s="296"/>
      <c r="N1041" s="296"/>
      <c r="O1041" s="296"/>
      <c r="P1041" s="296"/>
      <c r="Q1041" s="296"/>
      <c r="R1041" s="296"/>
      <c r="S1041" s="296"/>
      <c r="T1041" s="296"/>
      <c r="U1041" s="296"/>
      <c r="V1041" s="296"/>
      <c r="W1041" s="296"/>
      <c r="X1041" s="296"/>
      <c r="Y1041" s="296"/>
      <c r="Z1041" s="296"/>
      <c r="AA1041" s="296"/>
    </row>
    <row r="1042" spans="1:27" ht="15.75" customHeight="1" x14ac:dyDescent="0.25">
      <c r="A1042" s="296"/>
      <c r="B1042" s="296"/>
      <c r="C1042" s="296"/>
      <c r="D1042" s="296"/>
      <c r="E1042" s="296"/>
      <c r="F1042" s="296"/>
      <c r="G1042" s="298"/>
      <c r="H1042" s="298"/>
      <c r="I1042" s="754"/>
      <c r="J1042" s="296"/>
      <c r="K1042" s="296"/>
      <c r="L1042" s="296"/>
      <c r="M1042" s="296"/>
      <c r="N1042" s="296"/>
      <c r="O1042" s="296"/>
      <c r="P1042" s="296"/>
      <c r="Q1042" s="296"/>
      <c r="R1042" s="296"/>
      <c r="S1042" s="296"/>
      <c r="T1042" s="296"/>
      <c r="U1042" s="296"/>
      <c r="V1042" s="296"/>
      <c r="W1042" s="296"/>
      <c r="X1042" s="296"/>
      <c r="Y1042" s="296"/>
      <c r="Z1042" s="296"/>
      <c r="AA1042" s="296"/>
    </row>
    <row r="1043" spans="1:27" ht="15.75" customHeight="1" x14ac:dyDescent="0.25">
      <c r="A1043" s="296"/>
      <c r="B1043" s="296"/>
      <c r="C1043" s="296"/>
      <c r="D1043" s="296"/>
      <c r="E1043" s="296"/>
      <c r="F1043" s="296"/>
      <c r="G1043" s="298"/>
      <c r="H1043" s="298"/>
      <c r="I1043" s="754"/>
      <c r="J1043" s="296"/>
      <c r="K1043" s="296"/>
      <c r="L1043" s="296"/>
      <c r="M1043" s="296"/>
      <c r="N1043" s="296"/>
      <c r="O1043" s="296"/>
      <c r="P1043" s="296"/>
      <c r="Q1043" s="296"/>
      <c r="R1043" s="296"/>
      <c r="S1043" s="296"/>
      <c r="T1043" s="296"/>
      <c r="U1043" s="296"/>
      <c r="V1043" s="296"/>
      <c r="W1043" s="296"/>
      <c r="X1043" s="296"/>
      <c r="Y1043" s="296"/>
      <c r="Z1043" s="296"/>
      <c r="AA1043" s="296"/>
    </row>
  </sheetData>
  <hyperlinks>
    <hyperlink ref="K2" location="'TỔNG HỢP'!A1" display="MỤC LỤC" xr:uid="{00000000-0004-0000-4F00-000000000000}"/>
  </hyperlinks>
  <pageMargins left="0.7" right="0.7" top="0.75" bottom="0.75" header="0" footer="0"/>
  <pageSetup paperSize="9" fitToWidth="0" fitToHeight="0" orientation="landscape"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Z1000"/>
  <sheetViews>
    <sheetView workbookViewId="0">
      <selection activeCell="J2" sqref="J2"/>
    </sheetView>
  </sheetViews>
  <sheetFormatPr defaultColWidth="14" defaultRowHeight="15" customHeight="1" x14ac:dyDescent="0.25"/>
  <cols>
    <col min="1" max="1" width="7.28515625" customWidth="1"/>
    <col min="2" max="2" width="57" customWidth="1"/>
    <col min="3" max="3" width="14" customWidth="1"/>
    <col min="4" max="4" width="19.140625" customWidth="1"/>
    <col min="5" max="5" width="11.85546875" customWidth="1"/>
    <col min="6" max="6" width="15.855468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A1" s="634"/>
      <c r="B1" s="634"/>
      <c r="C1" s="634"/>
      <c r="D1" s="634"/>
      <c r="E1" s="634"/>
      <c r="F1" s="635"/>
      <c r="G1" s="634"/>
      <c r="H1" s="636"/>
      <c r="I1" s="637"/>
      <c r="J1" s="634"/>
      <c r="K1" s="634"/>
      <c r="L1" s="634"/>
      <c r="M1" s="634"/>
      <c r="N1" s="634"/>
      <c r="O1" s="634"/>
      <c r="P1" s="634"/>
      <c r="Q1" s="634"/>
      <c r="R1" s="634"/>
      <c r="S1" s="634"/>
      <c r="T1" s="634"/>
      <c r="U1" s="634"/>
      <c r="V1" s="634"/>
      <c r="W1" s="634"/>
      <c r="X1" s="634"/>
      <c r="Y1" s="634"/>
      <c r="Z1" s="634"/>
    </row>
    <row r="2" spans="1:26" ht="31.5" x14ac:dyDescent="0.25">
      <c r="A2" s="277" t="s">
        <v>281</v>
      </c>
      <c r="B2" s="277" t="s">
        <v>282</v>
      </c>
      <c r="C2" s="247" t="s">
        <v>283</v>
      </c>
      <c r="D2" s="248" t="s">
        <v>417</v>
      </c>
      <c r="E2" s="249" t="s">
        <v>418</v>
      </c>
      <c r="F2" s="266" t="s">
        <v>419</v>
      </c>
      <c r="G2" s="250" t="s">
        <v>420</v>
      </c>
      <c r="H2" s="481" t="s">
        <v>288</v>
      </c>
      <c r="I2" s="252" t="s">
        <v>289</v>
      </c>
      <c r="J2" s="306" t="s">
        <v>421</v>
      </c>
      <c r="K2" s="492"/>
      <c r="L2" s="492"/>
      <c r="M2" s="492"/>
      <c r="N2" s="492"/>
      <c r="O2" s="492"/>
      <c r="P2" s="492"/>
      <c r="Q2" s="492"/>
      <c r="R2" s="492"/>
      <c r="S2" s="492"/>
      <c r="T2" s="492"/>
      <c r="U2" s="492"/>
      <c r="V2" s="492"/>
      <c r="W2" s="492"/>
      <c r="X2" s="492"/>
      <c r="Y2" s="492"/>
      <c r="Z2" s="492"/>
    </row>
    <row r="3" spans="1:26" ht="24.75" customHeight="1" x14ac:dyDescent="0.25">
      <c r="A3" s="638"/>
      <c r="B3" s="639" t="str">
        <f>VLOOKUP(C3,'TỔNG HỢP'!$C$4:$P$84,14,0)</f>
        <v>Chi phí cấp phép an ninh, vận hành trang thiết bị</v>
      </c>
      <c r="C3" s="640" t="s">
        <v>223</v>
      </c>
      <c r="D3" s="641">
        <f>VLOOKUP(C3,'TỔNG HỢP'!$C$4:$P$84,3,0)</f>
        <v>105000000</v>
      </c>
      <c r="E3" s="642"/>
      <c r="F3" s="643">
        <f>SUM(F4:F889)</f>
        <v>0</v>
      </c>
      <c r="G3" s="644"/>
      <c r="H3" s="645"/>
      <c r="I3" s="638"/>
      <c r="J3" s="646"/>
      <c r="K3" s="646"/>
      <c r="L3" s="646"/>
      <c r="M3" s="646"/>
      <c r="N3" s="646"/>
      <c r="O3" s="646"/>
      <c r="P3" s="646"/>
      <c r="Q3" s="646"/>
      <c r="R3" s="646"/>
      <c r="S3" s="646"/>
      <c r="T3" s="646"/>
      <c r="U3" s="646"/>
      <c r="V3" s="646"/>
      <c r="W3" s="646"/>
      <c r="X3" s="646"/>
      <c r="Y3" s="646"/>
      <c r="Z3" s="646"/>
    </row>
    <row r="4" spans="1:26" ht="16.5" x14ac:dyDescent="0.25">
      <c r="A4" s="492"/>
      <c r="B4" s="472"/>
      <c r="C4" s="493"/>
      <c r="D4" s="494"/>
      <c r="E4" s="495"/>
      <c r="F4" s="495"/>
      <c r="G4" s="472"/>
      <c r="H4" s="496"/>
      <c r="I4" s="492"/>
      <c r="J4" s="472"/>
      <c r="K4" s="472"/>
      <c r="L4" s="472"/>
      <c r="M4" s="472"/>
      <c r="N4" s="472"/>
      <c r="O4" s="472"/>
      <c r="P4" s="472"/>
      <c r="Q4" s="472"/>
      <c r="R4" s="472"/>
      <c r="S4" s="472"/>
      <c r="T4" s="472"/>
      <c r="U4" s="472"/>
      <c r="V4" s="472"/>
      <c r="W4" s="472"/>
      <c r="X4" s="472"/>
      <c r="Y4" s="472"/>
      <c r="Z4" s="472"/>
    </row>
    <row r="5" spans="1:26" ht="16.5" x14ac:dyDescent="0.25">
      <c r="A5" s="492"/>
      <c r="B5" s="472"/>
      <c r="C5" s="493"/>
      <c r="D5" s="494"/>
      <c r="E5" s="495"/>
      <c r="F5" s="495"/>
      <c r="G5" s="472"/>
      <c r="H5" s="496"/>
      <c r="I5" s="492"/>
      <c r="J5" s="472"/>
      <c r="K5" s="472"/>
      <c r="L5" s="472"/>
      <c r="M5" s="472"/>
      <c r="N5" s="472"/>
      <c r="O5" s="472"/>
      <c r="P5" s="472"/>
      <c r="Q5" s="472"/>
      <c r="R5" s="472"/>
      <c r="S5" s="472"/>
      <c r="T5" s="472"/>
      <c r="U5" s="472"/>
      <c r="V5" s="472"/>
      <c r="W5" s="472"/>
      <c r="X5" s="472"/>
      <c r="Y5" s="472"/>
      <c r="Z5" s="472"/>
    </row>
    <row r="6" spans="1:26" ht="16.5" x14ac:dyDescent="0.25">
      <c r="A6" s="492"/>
      <c r="B6" s="472"/>
      <c r="C6" s="493"/>
      <c r="D6" s="494"/>
      <c r="E6" s="495"/>
      <c r="F6" s="495"/>
      <c r="G6" s="472"/>
      <c r="H6" s="496"/>
      <c r="I6" s="492"/>
      <c r="J6" s="472"/>
      <c r="K6" s="472"/>
      <c r="L6" s="472"/>
      <c r="M6" s="472"/>
      <c r="N6" s="472"/>
      <c r="O6" s="472"/>
      <c r="P6" s="472"/>
      <c r="Q6" s="472"/>
      <c r="R6" s="472"/>
      <c r="S6" s="472"/>
      <c r="T6" s="472"/>
      <c r="U6" s="472"/>
      <c r="V6" s="472"/>
      <c r="W6" s="472"/>
      <c r="X6" s="472"/>
      <c r="Y6" s="472"/>
      <c r="Z6" s="472"/>
    </row>
    <row r="7" spans="1:26" ht="16.5" x14ac:dyDescent="0.25">
      <c r="A7" s="492"/>
      <c r="B7" s="472"/>
      <c r="C7" s="493"/>
      <c r="D7" s="494"/>
      <c r="E7" s="495"/>
      <c r="F7" s="495"/>
      <c r="G7" s="472"/>
      <c r="H7" s="496"/>
      <c r="I7" s="492"/>
      <c r="J7" s="472"/>
      <c r="K7" s="472"/>
      <c r="L7" s="472"/>
      <c r="M7" s="472"/>
      <c r="N7" s="472"/>
      <c r="O7" s="472"/>
      <c r="P7" s="472"/>
      <c r="Q7" s="472"/>
      <c r="R7" s="472"/>
      <c r="S7" s="472"/>
      <c r="T7" s="472"/>
      <c r="U7" s="472"/>
      <c r="V7" s="472"/>
      <c r="W7" s="472"/>
      <c r="X7" s="472"/>
      <c r="Y7" s="472"/>
      <c r="Z7" s="472"/>
    </row>
    <row r="8" spans="1:26" ht="16.5" x14ac:dyDescent="0.25">
      <c r="A8" s="492"/>
      <c r="B8" s="472"/>
      <c r="C8" s="493"/>
      <c r="D8" s="494"/>
      <c r="E8" s="495"/>
      <c r="F8" s="495"/>
      <c r="G8" s="472"/>
      <c r="H8" s="496"/>
      <c r="I8" s="492"/>
      <c r="J8" s="472"/>
      <c r="K8" s="472"/>
      <c r="L8" s="472"/>
      <c r="M8" s="472"/>
      <c r="N8" s="472"/>
      <c r="O8" s="472"/>
      <c r="P8" s="472"/>
      <c r="Q8" s="472"/>
      <c r="R8" s="472"/>
      <c r="S8" s="472"/>
      <c r="T8" s="472"/>
      <c r="U8" s="472"/>
      <c r="V8" s="472"/>
      <c r="W8" s="472"/>
      <c r="X8" s="472"/>
      <c r="Y8" s="472"/>
      <c r="Z8" s="472"/>
    </row>
    <row r="9" spans="1:26" ht="16.5" x14ac:dyDescent="0.25">
      <c r="A9" s="492"/>
      <c r="B9" s="472"/>
      <c r="C9" s="493"/>
      <c r="D9" s="494"/>
      <c r="E9" s="495"/>
      <c r="F9" s="495"/>
      <c r="G9" s="472"/>
      <c r="H9" s="496"/>
      <c r="I9" s="492"/>
      <c r="J9" s="472"/>
      <c r="K9" s="472"/>
      <c r="L9" s="472"/>
      <c r="M9" s="472"/>
      <c r="N9" s="472"/>
      <c r="O9" s="472"/>
      <c r="P9" s="472"/>
      <c r="Q9" s="472"/>
      <c r="R9" s="472"/>
      <c r="S9" s="472"/>
      <c r="T9" s="472"/>
      <c r="U9" s="472"/>
      <c r="V9" s="472"/>
      <c r="W9" s="472"/>
      <c r="X9" s="472"/>
      <c r="Y9" s="472"/>
      <c r="Z9" s="472"/>
    </row>
    <row r="10" spans="1:26" ht="16.5" x14ac:dyDescent="0.25">
      <c r="A10" s="492"/>
      <c r="B10" s="472"/>
      <c r="C10" s="493"/>
      <c r="D10" s="494"/>
      <c r="E10" s="495"/>
      <c r="F10" s="495"/>
      <c r="G10" s="472"/>
      <c r="H10" s="496"/>
      <c r="I10" s="492"/>
      <c r="J10" s="472"/>
      <c r="K10" s="472"/>
      <c r="L10" s="472"/>
      <c r="M10" s="472"/>
      <c r="N10" s="472"/>
      <c r="O10" s="472"/>
      <c r="P10" s="472"/>
      <c r="Q10" s="472"/>
      <c r="R10" s="472"/>
      <c r="S10" s="472"/>
      <c r="T10" s="472"/>
      <c r="U10" s="472"/>
      <c r="V10" s="472"/>
      <c r="W10" s="472"/>
      <c r="X10" s="472"/>
      <c r="Y10" s="472"/>
      <c r="Z10" s="472"/>
    </row>
    <row r="11" spans="1:26" ht="16.5" x14ac:dyDescent="0.25">
      <c r="A11" s="492"/>
      <c r="B11" s="472"/>
      <c r="C11" s="493"/>
      <c r="D11" s="494"/>
      <c r="E11" s="495"/>
      <c r="F11" s="495"/>
      <c r="G11" s="472"/>
      <c r="H11" s="496"/>
      <c r="I11" s="492"/>
      <c r="J11" s="472"/>
      <c r="K11" s="472"/>
      <c r="L11" s="472"/>
      <c r="M11" s="472"/>
      <c r="N11" s="472"/>
      <c r="O11" s="472"/>
      <c r="P11" s="472"/>
      <c r="Q11" s="472"/>
      <c r="R11" s="472"/>
      <c r="S11" s="472"/>
      <c r="T11" s="472"/>
      <c r="U11" s="472"/>
      <c r="V11" s="472"/>
      <c r="W11" s="472"/>
      <c r="X11" s="472"/>
      <c r="Y11" s="472"/>
      <c r="Z11" s="472"/>
    </row>
    <row r="12" spans="1:26" ht="16.5" x14ac:dyDescent="0.25">
      <c r="A12" s="492"/>
      <c r="B12" s="472"/>
      <c r="C12" s="493"/>
      <c r="D12" s="494"/>
      <c r="E12" s="495"/>
      <c r="F12" s="495"/>
      <c r="G12" s="472"/>
      <c r="H12" s="496"/>
      <c r="I12" s="492"/>
      <c r="J12" s="472"/>
      <c r="K12" s="472"/>
      <c r="L12" s="472"/>
      <c r="M12" s="472"/>
      <c r="N12" s="472"/>
      <c r="O12" s="472"/>
      <c r="P12" s="472"/>
      <c r="Q12" s="472"/>
      <c r="R12" s="472"/>
      <c r="S12" s="472"/>
      <c r="T12" s="472"/>
      <c r="U12" s="472"/>
      <c r="V12" s="472"/>
      <c r="W12" s="472"/>
      <c r="X12" s="472"/>
      <c r="Y12" s="472"/>
      <c r="Z12" s="472"/>
    </row>
    <row r="13" spans="1:26" ht="16.5" x14ac:dyDescent="0.25">
      <c r="A13" s="492"/>
      <c r="B13" s="472"/>
      <c r="C13" s="493"/>
      <c r="D13" s="494"/>
      <c r="E13" s="495"/>
      <c r="F13" s="495"/>
      <c r="G13" s="472"/>
      <c r="H13" s="496"/>
      <c r="I13" s="492"/>
      <c r="J13" s="472"/>
      <c r="K13" s="472"/>
      <c r="L13" s="472"/>
      <c r="M13" s="472"/>
      <c r="N13" s="472"/>
      <c r="O13" s="472"/>
      <c r="P13" s="472"/>
      <c r="Q13" s="472"/>
      <c r="R13" s="472"/>
      <c r="S13" s="472"/>
      <c r="T13" s="472"/>
      <c r="U13" s="472"/>
      <c r="V13" s="472"/>
      <c r="W13" s="472"/>
      <c r="X13" s="472"/>
      <c r="Y13" s="472"/>
      <c r="Z13" s="472"/>
    </row>
    <row r="14" spans="1:26" ht="16.5" x14ac:dyDescent="0.25">
      <c r="A14" s="492"/>
      <c r="B14" s="472"/>
      <c r="C14" s="493"/>
      <c r="D14" s="494"/>
      <c r="E14" s="495"/>
      <c r="F14" s="495"/>
      <c r="G14" s="472"/>
      <c r="H14" s="496"/>
      <c r="I14" s="492"/>
      <c r="J14" s="472"/>
      <c r="K14" s="472"/>
      <c r="L14" s="472"/>
      <c r="M14" s="472"/>
      <c r="N14" s="472"/>
      <c r="O14" s="472"/>
      <c r="P14" s="472"/>
      <c r="Q14" s="472"/>
      <c r="R14" s="472"/>
      <c r="S14" s="472"/>
      <c r="T14" s="472"/>
      <c r="U14" s="472"/>
      <c r="V14" s="472"/>
      <c r="W14" s="472"/>
      <c r="X14" s="472"/>
      <c r="Y14" s="472"/>
      <c r="Z14" s="472"/>
    </row>
    <row r="15" spans="1:26" ht="16.5" x14ac:dyDescent="0.25">
      <c r="A15" s="492"/>
      <c r="B15" s="472"/>
      <c r="C15" s="493"/>
      <c r="D15" s="494"/>
      <c r="E15" s="495"/>
      <c r="F15" s="495"/>
      <c r="G15" s="472"/>
      <c r="H15" s="496"/>
      <c r="I15" s="492"/>
      <c r="J15" s="472"/>
      <c r="K15" s="472"/>
      <c r="L15" s="472"/>
      <c r="M15" s="472"/>
      <c r="N15" s="472"/>
      <c r="O15" s="472"/>
      <c r="P15" s="472"/>
      <c r="Q15" s="472"/>
      <c r="R15" s="472"/>
      <c r="S15" s="472"/>
      <c r="T15" s="472"/>
      <c r="U15" s="472"/>
      <c r="V15" s="472"/>
      <c r="W15" s="472"/>
      <c r="X15" s="472"/>
      <c r="Y15" s="472"/>
      <c r="Z15" s="472"/>
    </row>
    <row r="16" spans="1:26" ht="16.5" x14ac:dyDescent="0.25">
      <c r="A16" s="492"/>
      <c r="B16" s="472"/>
      <c r="C16" s="493"/>
      <c r="D16" s="494"/>
      <c r="E16" s="495"/>
      <c r="F16" s="495"/>
      <c r="G16" s="472"/>
      <c r="H16" s="496"/>
      <c r="I16" s="492"/>
      <c r="J16" s="472"/>
      <c r="K16" s="472"/>
      <c r="L16" s="472"/>
      <c r="M16" s="472"/>
      <c r="N16" s="472"/>
      <c r="O16" s="472"/>
      <c r="P16" s="472"/>
      <c r="Q16" s="472"/>
      <c r="R16" s="472"/>
      <c r="S16" s="472"/>
      <c r="T16" s="472"/>
      <c r="U16" s="472"/>
      <c r="V16" s="472"/>
      <c r="W16" s="472"/>
      <c r="X16" s="472"/>
      <c r="Y16" s="472"/>
      <c r="Z16" s="472"/>
    </row>
    <row r="17" spans="1:26" ht="16.5" x14ac:dyDescent="0.25">
      <c r="A17" s="492"/>
      <c r="B17" s="472"/>
      <c r="C17" s="493"/>
      <c r="D17" s="494"/>
      <c r="E17" s="495"/>
      <c r="F17" s="495"/>
      <c r="G17" s="472"/>
      <c r="H17" s="496"/>
      <c r="I17" s="492"/>
      <c r="J17" s="472"/>
      <c r="K17" s="472"/>
      <c r="L17" s="472"/>
      <c r="M17" s="472"/>
      <c r="N17" s="472"/>
      <c r="O17" s="472"/>
      <c r="P17" s="472"/>
      <c r="Q17" s="472"/>
      <c r="R17" s="472"/>
      <c r="S17" s="472"/>
      <c r="T17" s="472"/>
      <c r="U17" s="472"/>
      <c r="V17" s="472"/>
      <c r="W17" s="472"/>
      <c r="X17" s="472"/>
      <c r="Y17" s="472"/>
      <c r="Z17" s="472"/>
    </row>
    <row r="18" spans="1:26" ht="16.5" x14ac:dyDescent="0.25">
      <c r="A18" s="492"/>
      <c r="B18" s="472"/>
      <c r="C18" s="493"/>
      <c r="D18" s="494"/>
      <c r="E18" s="495"/>
      <c r="F18" s="495"/>
      <c r="G18" s="472"/>
      <c r="H18" s="496"/>
      <c r="I18" s="492"/>
      <c r="J18" s="472"/>
      <c r="K18" s="472"/>
      <c r="L18" s="472"/>
      <c r="M18" s="472"/>
      <c r="N18" s="472"/>
      <c r="O18" s="472"/>
      <c r="P18" s="472"/>
      <c r="Q18" s="472"/>
      <c r="R18" s="472"/>
      <c r="S18" s="472"/>
      <c r="T18" s="472"/>
      <c r="U18" s="472"/>
      <c r="V18" s="472"/>
      <c r="W18" s="472"/>
      <c r="X18" s="472"/>
      <c r="Y18" s="472"/>
      <c r="Z18" s="472"/>
    </row>
    <row r="19" spans="1:26" ht="16.5" x14ac:dyDescent="0.25">
      <c r="A19" s="492"/>
      <c r="B19" s="472"/>
      <c r="C19" s="493"/>
      <c r="D19" s="494"/>
      <c r="E19" s="495"/>
      <c r="F19" s="495"/>
      <c r="G19" s="472"/>
      <c r="H19" s="496"/>
      <c r="I19" s="492"/>
      <c r="J19" s="472"/>
      <c r="K19" s="472"/>
      <c r="L19" s="472"/>
      <c r="M19" s="472"/>
      <c r="N19" s="472"/>
      <c r="O19" s="472"/>
      <c r="P19" s="472"/>
      <c r="Q19" s="472"/>
      <c r="R19" s="472"/>
      <c r="S19" s="472"/>
      <c r="T19" s="472"/>
      <c r="U19" s="472"/>
      <c r="V19" s="472"/>
      <c r="W19" s="472"/>
      <c r="X19" s="472"/>
      <c r="Y19" s="472"/>
      <c r="Z19" s="472"/>
    </row>
    <row r="20" spans="1:26" ht="16.5" x14ac:dyDescent="0.25">
      <c r="A20" s="492"/>
      <c r="B20" s="472"/>
      <c r="C20" s="493"/>
      <c r="D20" s="494"/>
      <c r="E20" s="495"/>
      <c r="F20" s="495"/>
      <c r="G20" s="472"/>
      <c r="H20" s="496"/>
      <c r="I20" s="492"/>
      <c r="J20" s="472"/>
      <c r="K20" s="472"/>
      <c r="L20" s="472"/>
      <c r="M20" s="472"/>
      <c r="N20" s="472"/>
      <c r="O20" s="472"/>
      <c r="P20" s="472"/>
      <c r="Q20" s="472"/>
      <c r="R20" s="472"/>
      <c r="S20" s="472"/>
      <c r="T20" s="472"/>
      <c r="U20" s="472"/>
      <c r="V20" s="472"/>
      <c r="W20" s="472"/>
      <c r="X20" s="472"/>
      <c r="Y20" s="472"/>
      <c r="Z20" s="472"/>
    </row>
    <row r="21" spans="1:26" ht="15.75" customHeight="1" x14ac:dyDescent="0.25">
      <c r="A21" s="492">
        <v>1</v>
      </c>
      <c r="B21" s="472" t="s">
        <v>1555</v>
      </c>
      <c r="C21" s="493"/>
      <c r="D21" s="494"/>
      <c r="E21" s="495">
        <v>83000000</v>
      </c>
      <c r="F21" s="495"/>
      <c r="G21" s="472" t="s">
        <v>1556</v>
      </c>
      <c r="H21" s="496">
        <v>45366</v>
      </c>
      <c r="I21" s="492" t="s">
        <v>442</v>
      </c>
      <c r="J21" s="472"/>
      <c r="K21" s="472"/>
      <c r="L21" s="472"/>
      <c r="M21" s="472"/>
      <c r="N21" s="472"/>
      <c r="O21" s="472"/>
      <c r="P21" s="472"/>
      <c r="Q21" s="472"/>
      <c r="R21" s="472"/>
      <c r="S21" s="472"/>
      <c r="T21" s="472"/>
      <c r="U21" s="472"/>
      <c r="V21" s="472"/>
      <c r="W21" s="472"/>
      <c r="X21" s="472"/>
      <c r="Y21" s="472"/>
      <c r="Z21" s="472"/>
    </row>
    <row r="22" spans="1:26" ht="15.75" customHeight="1" x14ac:dyDescent="0.25">
      <c r="A22" s="634"/>
      <c r="B22" s="634"/>
      <c r="C22" s="634"/>
      <c r="D22" s="634"/>
      <c r="E22" s="635"/>
      <c r="F22" s="635"/>
      <c r="G22" s="634"/>
      <c r="H22" s="636"/>
      <c r="I22" s="637"/>
      <c r="J22" s="634"/>
      <c r="K22" s="634"/>
      <c r="L22" s="634"/>
      <c r="M22" s="634"/>
      <c r="N22" s="634"/>
      <c r="O22" s="634"/>
      <c r="P22" s="634"/>
      <c r="Q22" s="634"/>
      <c r="R22" s="634"/>
      <c r="S22" s="634"/>
      <c r="T22" s="634"/>
      <c r="U22" s="634"/>
      <c r="V22" s="634"/>
      <c r="W22" s="634"/>
      <c r="X22" s="634"/>
      <c r="Y22" s="634"/>
      <c r="Z22" s="634"/>
    </row>
    <row r="23" spans="1:26" ht="15.75" customHeight="1" x14ac:dyDescent="0.25">
      <c r="A23" s="634"/>
      <c r="B23" s="634"/>
      <c r="C23" s="634"/>
      <c r="D23" s="634"/>
      <c r="E23" s="635"/>
      <c r="F23" s="635"/>
      <c r="G23" s="634"/>
      <c r="H23" s="636"/>
      <c r="I23" s="637"/>
      <c r="J23" s="634"/>
      <c r="K23" s="634"/>
      <c r="L23" s="634"/>
      <c r="M23" s="634"/>
      <c r="N23" s="634"/>
      <c r="O23" s="634"/>
      <c r="P23" s="634"/>
      <c r="Q23" s="634"/>
      <c r="R23" s="634"/>
      <c r="S23" s="634"/>
      <c r="T23" s="634"/>
      <c r="U23" s="634"/>
      <c r="V23" s="634"/>
      <c r="W23" s="634"/>
      <c r="X23" s="634"/>
      <c r="Y23" s="634"/>
      <c r="Z23" s="634"/>
    </row>
    <row r="24" spans="1:26" ht="15.75" customHeight="1" x14ac:dyDescent="0.25">
      <c r="A24" s="634"/>
      <c r="B24" s="634"/>
      <c r="C24" s="634"/>
      <c r="D24" s="634"/>
      <c r="E24" s="635"/>
      <c r="F24" s="635"/>
      <c r="G24" s="634"/>
      <c r="H24" s="636"/>
      <c r="I24" s="637"/>
      <c r="J24" s="634"/>
      <c r="K24" s="634"/>
      <c r="L24" s="634"/>
      <c r="M24" s="634"/>
      <c r="N24" s="634"/>
      <c r="O24" s="634"/>
      <c r="P24" s="634"/>
      <c r="Q24" s="634"/>
      <c r="R24" s="634"/>
      <c r="S24" s="634"/>
      <c r="T24" s="634"/>
      <c r="U24" s="634"/>
      <c r="V24" s="634"/>
      <c r="W24" s="634"/>
      <c r="X24" s="634"/>
      <c r="Y24" s="634"/>
      <c r="Z24" s="634"/>
    </row>
    <row r="25" spans="1:26" ht="15.75" customHeight="1" x14ac:dyDescent="0.25">
      <c r="A25" s="634"/>
      <c r="B25" s="634"/>
      <c r="C25" s="634"/>
      <c r="D25" s="634"/>
      <c r="E25" s="635"/>
      <c r="F25" s="635"/>
      <c r="G25" s="634"/>
      <c r="H25" s="636"/>
      <c r="I25" s="637"/>
      <c r="J25" s="634"/>
      <c r="K25" s="634"/>
      <c r="L25" s="634"/>
      <c r="M25" s="634"/>
      <c r="N25" s="634"/>
      <c r="O25" s="634"/>
      <c r="P25" s="634"/>
      <c r="Q25" s="634"/>
      <c r="R25" s="634"/>
      <c r="S25" s="634"/>
      <c r="T25" s="634"/>
      <c r="U25" s="634"/>
      <c r="V25" s="634"/>
      <c r="W25" s="634"/>
      <c r="X25" s="634"/>
      <c r="Y25" s="634"/>
      <c r="Z25" s="634"/>
    </row>
    <row r="26" spans="1:26" ht="15.75" customHeight="1" x14ac:dyDescent="0.25">
      <c r="A26" s="634"/>
      <c r="B26" s="634"/>
      <c r="C26" s="634"/>
      <c r="D26" s="634"/>
      <c r="E26" s="635"/>
      <c r="F26" s="635"/>
      <c r="G26" s="634"/>
      <c r="H26" s="636"/>
      <c r="I26" s="637"/>
      <c r="J26" s="634"/>
      <c r="K26" s="634"/>
      <c r="L26" s="634"/>
      <c r="M26" s="634"/>
      <c r="N26" s="634"/>
      <c r="O26" s="634"/>
      <c r="P26" s="634"/>
      <c r="Q26" s="634"/>
      <c r="R26" s="634"/>
      <c r="S26" s="634"/>
      <c r="T26" s="634"/>
      <c r="U26" s="634"/>
      <c r="V26" s="634"/>
      <c r="W26" s="634"/>
      <c r="X26" s="634"/>
      <c r="Y26" s="634"/>
      <c r="Z26" s="634"/>
    </row>
    <row r="27" spans="1:26" ht="15.75" customHeight="1" x14ac:dyDescent="0.25">
      <c r="A27" s="634"/>
      <c r="B27" s="634"/>
      <c r="C27" s="634"/>
      <c r="D27" s="634"/>
      <c r="E27" s="635"/>
      <c r="F27" s="635"/>
      <c r="G27" s="634"/>
      <c r="H27" s="636"/>
      <c r="I27" s="637"/>
      <c r="J27" s="634"/>
      <c r="K27" s="634"/>
      <c r="L27" s="634"/>
      <c r="M27" s="634"/>
      <c r="N27" s="634"/>
      <c r="O27" s="634"/>
      <c r="P27" s="634"/>
      <c r="Q27" s="634"/>
      <c r="R27" s="634"/>
      <c r="S27" s="634"/>
      <c r="T27" s="634"/>
      <c r="U27" s="634"/>
      <c r="V27" s="634"/>
      <c r="W27" s="634"/>
      <c r="X27" s="634"/>
      <c r="Y27" s="634"/>
      <c r="Z27" s="634"/>
    </row>
    <row r="28" spans="1:26" ht="15.75" customHeight="1" x14ac:dyDescent="0.25">
      <c r="A28" s="634"/>
      <c r="B28" s="634"/>
      <c r="C28" s="634"/>
      <c r="D28" s="634"/>
      <c r="E28" s="635"/>
      <c r="F28" s="635"/>
      <c r="G28" s="634"/>
      <c r="H28" s="636"/>
      <c r="I28" s="637"/>
      <c r="J28" s="634"/>
      <c r="K28" s="634"/>
      <c r="L28" s="634"/>
      <c r="M28" s="634"/>
      <c r="N28" s="634"/>
      <c r="O28" s="634"/>
      <c r="P28" s="634"/>
      <c r="Q28" s="634"/>
      <c r="R28" s="634"/>
      <c r="S28" s="634"/>
      <c r="T28" s="634"/>
      <c r="U28" s="634"/>
      <c r="V28" s="634"/>
      <c r="W28" s="634"/>
      <c r="X28" s="634"/>
      <c r="Y28" s="634"/>
      <c r="Z28" s="634"/>
    </row>
    <row r="29" spans="1:26" ht="15.75" customHeight="1" x14ac:dyDescent="0.25">
      <c r="A29" s="634"/>
      <c r="B29" s="634"/>
      <c r="C29" s="634"/>
      <c r="D29" s="634"/>
      <c r="E29" s="635"/>
      <c r="F29" s="635"/>
      <c r="G29" s="634"/>
      <c r="H29" s="636"/>
      <c r="I29" s="637"/>
      <c r="J29" s="634"/>
      <c r="K29" s="634"/>
      <c r="L29" s="634"/>
      <c r="M29" s="634"/>
      <c r="N29" s="634"/>
      <c r="O29" s="634"/>
      <c r="P29" s="634"/>
      <c r="Q29" s="634"/>
      <c r="R29" s="634"/>
      <c r="S29" s="634"/>
      <c r="T29" s="634"/>
      <c r="U29" s="634"/>
      <c r="V29" s="634"/>
      <c r="W29" s="634"/>
      <c r="X29" s="634"/>
      <c r="Y29" s="634"/>
      <c r="Z29" s="634"/>
    </row>
    <row r="30" spans="1:26" ht="15.75" customHeight="1" x14ac:dyDescent="0.25">
      <c r="A30" s="634"/>
      <c r="B30" s="634"/>
      <c r="C30" s="634"/>
      <c r="D30" s="634"/>
      <c r="E30" s="635"/>
      <c r="F30" s="635"/>
      <c r="G30" s="634"/>
      <c r="H30" s="636"/>
      <c r="I30" s="637"/>
      <c r="J30" s="634"/>
      <c r="K30" s="634"/>
      <c r="L30" s="634"/>
      <c r="M30" s="634"/>
      <c r="N30" s="634"/>
      <c r="O30" s="634"/>
      <c r="P30" s="634"/>
      <c r="Q30" s="634"/>
      <c r="R30" s="634"/>
      <c r="S30" s="634"/>
      <c r="T30" s="634"/>
      <c r="U30" s="634"/>
      <c r="V30" s="634"/>
      <c r="W30" s="634"/>
      <c r="X30" s="634"/>
      <c r="Y30" s="634"/>
      <c r="Z30" s="634"/>
    </row>
    <row r="31" spans="1:26" ht="15.75" customHeight="1" x14ac:dyDescent="0.25">
      <c r="A31" s="634"/>
      <c r="B31" s="634"/>
      <c r="C31" s="634"/>
      <c r="D31" s="634"/>
      <c r="E31" s="635"/>
      <c r="F31" s="635"/>
      <c r="G31" s="634"/>
      <c r="H31" s="636"/>
      <c r="I31" s="637"/>
      <c r="J31" s="634"/>
      <c r="K31" s="634"/>
      <c r="L31" s="634"/>
      <c r="M31" s="634"/>
      <c r="N31" s="634"/>
      <c r="O31" s="634"/>
      <c r="P31" s="634"/>
      <c r="Q31" s="634"/>
      <c r="R31" s="634"/>
      <c r="S31" s="634"/>
      <c r="T31" s="634"/>
      <c r="U31" s="634"/>
      <c r="V31" s="634"/>
      <c r="W31" s="634"/>
      <c r="X31" s="634"/>
      <c r="Y31" s="634"/>
      <c r="Z31" s="634"/>
    </row>
    <row r="32" spans="1:26" ht="15.75" customHeight="1" x14ac:dyDescent="0.25">
      <c r="A32" s="634"/>
      <c r="B32" s="634"/>
      <c r="C32" s="634"/>
      <c r="D32" s="634"/>
      <c r="E32" s="635"/>
      <c r="F32" s="635"/>
      <c r="G32" s="634"/>
      <c r="H32" s="636"/>
      <c r="I32" s="637"/>
      <c r="J32" s="634"/>
      <c r="K32" s="634"/>
      <c r="L32" s="634"/>
      <c r="M32" s="634"/>
      <c r="N32" s="634"/>
      <c r="O32" s="634"/>
      <c r="P32" s="634"/>
      <c r="Q32" s="634"/>
      <c r="R32" s="634"/>
      <c r="S32" s="634"/>
      <c r="T32" s="634"/>
      <c r="U32" s="634"/>
      <c r="V32" s="634"/>
      <c r="W32" s="634"/>
      <c r="X32" s="634"/>
      <c r="Y32" s="634"/>
      <c r="Z32" s="634"/>
    </row>
    <row r="33" spans="1:26" ht="15.75" customHeight="1" x14ac:dyDescent="0.25">
      <c r="A33" s="634"/>
      <c r="B33" s="634"/>
      <c r="C33" s="634"/>
      <c r="D33" s="634"/>
      <c r="E33" s="635"/>
      <c r="F33" s="635"/>
      <c r="G33" s="634"/>
      <c r="H33" s="636"/>
      <c r="I33" s="637"/>
      <c r="J33" s="634"/>
      <c r="K33" s="634"/>
      <c r="L33" s="634"/>
      <c r="M33" s="634"/>
      <c r="N33" s="634"/>
      <c r="O33" s="634"/>
      <c r="P33" s="634"/>
      <c r="Q33" s="634"/>
      <c r="R33" s="634"/>
      <c r="S33" s="634"/>
      <c r="T33" s="634"/>
      <c r="U33" s="634"/>
      <c r="V33" s="634"/>
      <c r="W33" s="634"/>
      <c r="X33" s="634"/>
      <c r="Y33" s="634"/>
      <c r="Z33" s="634"/>
    </row>
    <row r="34" spans="1:26" ht="15.75" customHeight="1" x14ac:dyDescent="0.25">
      <c r="A34" s="634"/>
      <c r="B34" s="634"/>
      <c r="C34" s="634"/>
      <c r="D34" s="634"/>
      <c r="E34" s="635"/>
      <c r="F34" s="635"/>
      <c r="G34" s="634"/>
      <c r="H34" s="636"/>
      <c r="I34" s="637"/>
      <c r="J34" s="634"/>
      <c r="K34" s="634"/>
      <c r="L34" s="634"/>
      <c r="M34" s="634"/>
      <c r="N34" s="634"/>
      <c r="O34" s="634"/>
      <c r="P34" s="634"/>
      <c r="Q34" s="634"/>
      <c r="R34" s="634"/>
      <c r="S34" s="634"/>
      <c r="T34" s="634"/>
      <c r="U34" s="634"/>
      <c r="V34" s="634"/>
      <c r="W34" s="634"/>
      <c r="X34" s="634"/>
      <c r="Y34" s="634"/>
      <c r="Z34" s="634"/>
    </row>
    <row r="35" spans="1:26" ht="15.75" customHeight="1" x14ac:dyDescent="0.25">
      <c r="A35" s="634"/>
      <c r="B35" s="634"/>
      <c r="C35" s="634"/>
      <c r="D35" s="634"/>
      <c r="E35" s="635"/>
      <c r="F35" s="635"/>
      <c r="G35" s="634"/>
      <c r="H35" s="636"/>
      <c r="I35" s="637"/>
      <c r="J35" s="634"/>
      <c r="K35" s="634"/>
      <c r="L35" s="634"/>
      <c r="M35" s="634"/>
      <c r="N35" s="634"/>
      <c r="O35" s="634"/>
      <c r="P35" s="634"/>
      <c r="Q35" s="634"/>
      <c r="R35" s="634"/>
      <c r="S35" s="634"/>
      <c r="T35" s="634"/>
      <c r="U35" s="634"/>
      <c r="V35" s="634"/>
      <c r="W35" s="634"/>
      <c r="X35" s="634"/>
      <c r="Y35" s="634"/>
      <c r="Z35" s="634"/>
    </row>
    <row r="36" spans="1:26" ht="15.75" customHeight="1" x14ac:dyDescent="0.25">
      <c r="A36" s="634"/>
      <c r="B36" s="634"/>
      <c r="C36" s="634"/>
      <c r="D36" s="634"/>
      <c r="E36" s="635"/>
      <c r="F36" s="635"/>
      <c r="G36" s="634"/>
      <c r="H36" s="636"/>
      <c r="I36" s="637"/>
      <c r="J36" s="634"/>
      <c r="K36" s="634"/>
      <c r="L36" s="634"/>
      <c r="M36" s="634"/>
      <c r="N36" s="634"/>
      <c r="O36" s="634"/>
      <c r="P36" s="634"/>
      <c r="Q36" s="634"/>
      <c r="R36" s="634"/>
      <c r="S36" s="634"/>
      <c r="T36" s="634"/>
      <c r="U36" s="634"/>
      <c r="V36" s="634"/>
      <c r="W36" s="634"/>
      <c r="X36" s="634"/>
      <c r="Y36" s="634"/>
      <c r="Z36" s="634"/>
    </row>
    <row r="37" spans="1:26" ht="15.75" customHeight="1" x14ac:dyDescent="0.25">
      <c r="A37" s="634"/>
      <c r="B37" s="634"/>
      <c r="C37" s="634"/>
      <c r="D37" s="634"/>
      <c r="E37" s="635"/>
      <c r="F37" s="635"/>
      <c r="G37" s="634"/>
      <c r="H37" s="636"/>
      <c r="I37" s="637"/>
      <c r="J37" s="634"/>
      <c r="K37" s="634"/>
      <c r="L37" s="634"/>
      <c r="M37" s="634"/>
      <c r="N37" s="634"/>
      <c r="O37" s="634"/>
      <c r="P37" s="634"/>
      <c r="Q37" s="634"/>
      <c r="R37" s="634"/>
      <c r="S37" s="634"/>
      <c r="T37" s="634"/>
      <c r="U37" s="634"/>
      <c r="V37" s="634"/>
      <c r="W37" s="634"/>
      <c r="X37" s="634"/>
      <c r="Y37" s="634"/>
      <c r="Z37" s="634"/>
    </row>
    <row r="38" spans="1:26" ht="15.75" customHeight="1" x14ac:dyDescent="0.25">
      <c r="A38" s="634"/>
      <c r="B38" s="634"/>
      <c r="C38" s="634"/>
      <c r="D38" s="634"/>
      <c r="E38" s="635"/>
      <c r="F38" s="635"/>
      <c r="G38" s="634"/>
      <c r="H38" s="636"/>
      <c r="I38" s="637"/>
      <c r="J38" s="634"/>
      <c r="K38" s="634"/>
      <c r="L38" s="634"/>
      <c r="M38" s="634"/>
      <c r="N38" s="634"/>
      <c r="O38" s="634"/>
      <c r="P38" s="634"/>
      <c r="Q38" s="634"/>
      <c r="R38" s="634"/>
      <c r="S38" s="634"/>
      <c r="T38" s="634"/>
      <c r="U38" s="634"/>
      <c r="V38" s="634"/>
      <c r="W38" s="634"/>
      <c r="X38" s="634"/>
      <c r="Y38" s="634"/>
      <c r="Z38" s="634"/>
    </row>
    <row r="39" spans="1:26" ht="15.75" customHeight="1" x14ac:dyDescent="0.25">
      <c r="A39" s="634"/>
      <c r="B39" s="634"/>
      <c r="C39" s="634"/>
      <c r="D39" s="634"/>
      <c r="E39" s="635"/>
      <c r="F39" s="635"/>
      <c r="G39" s="634"/>
      <c r="H39" s="636"/>
      <c r="I39" s="637"/>
      <c r="J39" s="634"/>
      <c r="K39" s="634"/>
      <c r="L39" s="634"/>
      <c r="M39" s="634"/>
      <c r="N39" s="634"/>
      <c r="O39" s="634"/>
      <c r="P39" s="634"/>
      <c r="Q39" s="634"/>
      <c r="R39" s="634"/>
      <c r="S39" s="634"/>
      <c r="T39" s="634"/>
      <c r="U39" s="634"/>
      <c r="V39" s="634"/>
      <c r="W39" s="634"/>
      <c r="X39" s="634"/>
      <c r="Y39" s="634"/>
      <c r="Z39" s="634"/>
    </row>
    <row r="40" spans="1:26" ht="15.75" customHeight="1" x14ac:dyDescent="0.25">
      <c r="A40" s="634"/>
      <c r="B40" s="634"/>
      <c r="C40" s="634"/>
      <c r="D40" s="634"/>
      <c r="E40" s="635"/>
      <c r="F40" s="635"/>
      <c r="G40" s="634"/>
      <c r="H40" s="636"/>
      <c r="I40" s="637"/>
      <c r="J40" s="634"/>
      <c r="K40" s="634"/>
      <c r="L40" s="634"/>
      <c r="M40" s="634"/>
      <c r="N40" s="634"/>
      <c r="O40" s="634"/>
      <c r="P40" s="634"/>
      <c r="Q40" s="634"/>
      <c r="R40" s="634"/>
      <c r="S40" s="634"/>
      <c r="T40" s="634"/>
      <c r="U40" s="634"/>
      <c r="V40" s="634"/>
      <c r="W40" s="634"/>
      <c r="X40" s="634"/>
      <c r="Y40" s="634"/>
      <c r="Z40" s="634"/>
    </row>
    <row r="41" spans="1:26" ht="15.75" customHeight="1" x14ac:dyDescent="0.25">
      <c r="A41" s="634"/>
      <c r="B41" s="634"/>
      <c r="C41" s="634"/>
      <c r="D41" s="634"/>
      <c r="E41" s="635"/>
      <c r="F41" s="635"/>
      <c r="G41" s="634"/>
      <c r="H41" s="636"/>
      <c r="I41" s="637"/>
      <c r="J41" s="634"/>
      <c r="K41" s="634"/>
      <c r="L41" s="634"/>
      <c r="M41" s="634"/>
      <c r="N41" s="634"/>
      <c r="O41" s="634"/>
      <c r="P41" s="634"/>
      <c r="Q41" s="634"/>
      <c r="R41" s="634"/>
      <c r="S41" s="634"/>
      <c r="T41" s="634"/>
      <c r="U41" s="634"/>
      <c r="V41" s="634"/>
      <c r="W41" s="634"/>
      <c r="X41" s="634"/>
      <c r="Y41" s="634"/>
      <c r="Z41" s="634"/>
    </row>
    <row r="42" spans="1:26" ht="15.75" customHeight="1" x14ac:dyDescent="0.25">
      <c r="A42" s="634"/>
      <c r="B42" s="634"/>
      <c r="C42" s="634"/>
      <c r="D42" s="634"/>
      <c r="E42" s="635"/>
      <c r="F42" s="635"/>
      <c r="G42" s="634"/>
      <c r="H42" s="636"/>
      <c r="I42" s="637"/>
      <c r="J42" s="634"/>
      <c r="K42" s="634"/>
      <c r="L42" s="634"/>
      <c r="M42" s="634"/>
      <c r="N42" s="634"/>
      <c r="O42" s="634"/>
      <c r="P42" s="634"/>
      <c r="Q42" s="634"/>
      <c r="R42" s="634"/>
      <c r="S42" s="634"/>
      <c r="T42" s="634"/>
      <c r="U42" s="634"/>
      <c r="V42" s="634"/>
      <c r="W42" s="634"/>
      <c r="X42" s="634"/>
      <c r="Y42" s="634"/>
      <c r="Z42" s="634"/>
    </row>
    <row r="43" spans="1:26" ht="15.75" customHeight="1" x14ac:dyDescent="0.25">
      <c r="A43" s="634"/>
      <c r="B43" s="634"/>
      <c r="C43" s="634"/>
      <c r="D43" s="634"/>
      <c r="E43" s="635"/>
      <c r="F43" s="635"/>
      <c r="G43" s="634"/>
      <c r="H43" s="636"/>
      <c r="I43" s="637"/>
      <c r="J43" s="634"/>
      <c r="K43" s="634"/>
      <c r="L43" s="634"/>
      <c r="M43" s="634"/>
      <c r="N43" s="634"/>
      <c r="O43" s="634"/>
      <c r="P43" s="634"/>
      <c r="Q43" s="634"/>
      <c r="R43" s="634"/>
      <c r="S43" s="634"/>
      <c r="T43" s="634"/>
      <c r="U43" s="634"/>
      <c r="V43" s="634"/>
      <c r="W43" s="634"/>
      <c r="X43" s="634"/>
      <c r="Y43" s="634"/>
      <c r="Z43" s="634"/>
    </row>
    <row r="44" spans="1:26" ht="15.75" customHeight="1" x14ac:dyDescent="0.25">
      <c r="A44" s="634"/>
      <c r="B44" s="634"/>
      <c r="C44" s="634"/>
      <c r="D44" s="634"/>
      <c r="E44" s="635"/>
      <c r="F44" s="635"/>
      <c r="G44" s="634"/>
      <c r="H44" s="636"/>
      <c r="I44" s="637"/>
      <c r="J44" s="634"/>
      <c r="K44" s="634"/>
      <c r="L44" s="634"/>
      <c r="M44" s="634"/>
      <c r="N44" s="634"/>
      <c r="O44" s="634"/>
      <c r="P44" s="634"/>
      <c r="Q44" s="634"/>
      <c r="R44" s="634"/>
      <c r="S44" s="634"/>
      <c r="T44" s="634"/>
      <c r="U44" s="634"/>
      <c r="V44" s="634"/>
      <c r="W44" s="634"/>
      <c r="X44" s="634"/>
      <c r="Y44" s="634"/>
      <c r="Z44" s="634"/>
    </row>
    <row r="45" spans="1:26" ht="15.75" customHeight="1" x14ac:dyDescent="0.25">
      <c r="A45" s="634"/>
      <c r="B45" s="634"/>
      <c r="C45" s="634"/>
      <c r="D45" s="634"/>
      <c r="E45" s="635"/>
      <c r="F45" s="635"/>
      <c r="G45" s="634"/>
      <c r="H45" s="636"/>
      <c r="I45" s="637"/>
      <c r="J45" s="634"/>
      <c r="K45" s="634"/>
      <c r="L45" s="634"/>
      <c r="M45" s="634"/>
      <c r="N45" s="634"/>
      <c r="O45" s="634"/>
      <c r="P45" s="634"/>
      <c r="Q45" s="634"/>
      <c r="R45" s="634"/>
      <c r="S45" s="634"/>
      <c r="T45" s="634"/>
      <c r="U45" s="634"/>
      <c r="V45" s="634"/>
      <c r="W45" s="634"/>
      <c r="X45" s="634"/>
      <c r="Y45" s="634"/>
      <c r="Z45" s="634"/>
    </row>
    <row r="46" spans="1:26" ht="15.75" customHeight="1" x14ac:dyDescent="0.25">
      <c r="A46" s="634"/>
      <c r="B46" s="634"/>
      <c r="C46" s="634"/>
      <c r="D46" s="634"/>
      <c r="E46" s="635"/>
      <c r="F46" s="635"/>
      <c r="G46" s="634"/>
      <c r="H46" s="636"/>
      <c r="I46" s="637"/>
      <c r="J46" s="634"/>
      <c r="K46" s="634"/>
      <c r="L46" s="634"/>
      <c r="M46" s="634"/>
      <c r="N46" s="634"/>
      <c r="O46" s="634"/>
      <c r="P46" s="634"/>
      <c r="Q46" s="634"/>
      <c r="R46" s="634"/>
      <c r="S46" s="634"/>
      <c r="T46" s="634"/>
      <c r="U46" s="634"/>
      <c r="V46" s="634"/>
      <c r="W46" s="634"/>
      <c r="X46" s="634"/>
      <c r="Y46" s="634"/>
      <c r="Z46" s="634"/>
    </row>
    <row r="47" spans="1:26" ht="15.75" customHeight="1" x14ac:dyDescent="0.25">
      <c r="A47" s="634"/>
      <c r="B47" s="634"/>
      <c r="C47" s="634"/>
      <c r="D47" s="634"/>
      <c r="E47" s="635"/>
      <c r="F47" s="635"/>
      <c r="G47" s="634"/>
      <c r="H47" s="636"/>
      <c r="I47" s="637"/>
      <c r="J47" s="634"/>
      <c r="K47" s="634"/>
      <c r="L47" s="634"/>
      <c r="M47" s="634"/>
      <c r="N47" s="634"/>
      <c r="O47" s="634"/>
      <c r="P47" s="634"/>
      <c r="Q47" s="634"/>
      <c r="R47" s="634"/>
      <c r="S47" s="634"/>
      <c r="T47" s="634"/>
      <c r="U47" s="634"/>
      <c r="V47" s="634"/>
      <c r="W47" s="634"/>
      <c r="X47" s="634"/>
      <c r="Y47" s="634"/>
      <c r="Z47" s="634"/>
    </row>
    <row r="48" spans="1:26" ht="15.75" customHeight="1" x14ac:dyDescent="0.25">
      <c r="A48" s="634"/>
      <c r="B48" s="634"/>
      <c r="C48" s="634"/>
      <c r="D48" s="634"/>
      <c r="E48" s="635"/>
      <c r="F48" s="635"/>
      <c r="G48" s="634"/>
      <c r="H48" s="636"/>
      <c r="I48" s="637"/>
      <c r="J48" s="634"/>
      <c r="K48" s="634"/>
      <c r="L48" s="634"/>
      <c r="M48" s="634"/>
      <c r="N48" s="634"/>
      <c r="O48" s="634"/>
      <c r="P48" s="634"/>
      <c r="Q48" s="634"/>
      <c r="R48" s="634"/>
      <c r="S48" s="634"/>
      <c r="T48" s="634"/>
      <c r="U48" s="634"/>
      <c r="V48" s="634"/>
      <c r="W48" s="634"/>
      <c r="X48" s="634"/>
      <c r="Y48" s="634"/>
      <c r="Z48" s="634"/>
    </row>
    <row r="49" spans="1:26" ht="15.75" customHeight="1" x14ac:dyDescent="0.25">
      <c r="A49" s="634"/>
      <c r="B49" s="634"/>
      <c r="C49" s="634"/>
      <c r="D49" s="634"/>
      <c r="E49" s="635"/>
      <c r="F49" s="635"/>
      <c r="G49" s="634"/>
      <c r="H49" s="636"/>
      <c r="I49" s="637"/>
      <c r="J49" s="634"/>
      <c r="K49" s="634"/>
      <c r="L49" s="634"/>
      <c r="M49" s="634"/>
      <c r="N49" s="634"/>
      <c r="O49" s="634"/>
      <c r="P49" s="634"/>
      <c r="Q49" s="634"/>
      <c r="R49" s="634"/>
      <c r="S49" s="634"/>
      <c r="T49" s="634"/>
      <c r="U49" s="634"/>
      <c r="V49" s="634"/>
      <c r="W49" s="634"/>
      <c r="X49" s="634"/>
      <c r="Y49" s="634"/>
      <c r="Z49" s="634"/>
    </row>
    <row r="50" spans="1:26" ht="15.75" customHeight="1" x14ac:dyDescent="0.25">
      <c r="A50" s="634"/>
      <c r="B50" s="634"/>
      <c r="C50" s="634"/>
      <c r="D50" s="634"/>
      <c r="E50" s="635"/>
      <c r="F50" s="635"/>
      <c r="G50" s="634"/>
      <c r="H50" s="636"/>
      <c r="I50" s="637"/>
      <c r="J50" s="634"/>
      <c r="K50" s="634"/>
      <c r="L50" s="634"/>
      <c r="M50" s="634"/>
      <c r="N50" s="634"/>
      <c r="O50" s="634"/>
      <c r="P50" s="634"/>
      <c r="Q50" s="634"/>
      <c r="R50" s="634"/>
      <c r="S50" s="634"/>
      <c r="T50" s="634"/>
      <c r="U50" s="634"/>
      <c r="V50" s="634"/>
      <c r="W50" s="634"/>
      <c r="X50" s="634"/>
      <c r="Y50" s="634"/>
      <c r="Z50" s="634"/>
    </row>
    <row r="51" spans="1:26" ht="15.75" customHeight="1" x14ac:dyDescent="0.25">
      <c r="A51" s="634"/>
      <c r="B51" s="634"/>
      <c r="C51" s="634"/>
      <c r="D51" s="634"/>
      <c r="E51" s="635"/>
      <c r="F51" s="635"/>
      <c r="G51" s="634"/>
      <c r="H51" s="636"/>
      <c r="I51" s="637"/>
      <c r="J51" s="634"/>
      <c r="K51" s="634"/>
      <c r="L51" s="634"/>
      <c r="M51" s="634"/>
      <c r="N51" s="634"/>
      <c r="O51" s="634"/>
      <c r="P51" s="634"/>
      <c r="Q51" s="634"/>
      <c r="R51" s="634"/>
      <c r="S51" s="634"/>
      <c r="T51" s="634"/>
      <c r="U51" s="634"/>
      <c r="V51" s="634"/>
      <c r="W51" s="634"/>
      <c r="X51" s="634"/>
      <c r="Y51" s="634"/>
      <c r="Z51" s="634"/>
    </row>
    <row r="52" spans="1:26" ht="15.75" customHeight="1" x14ac:dyDescent="0.25">
      <c r="A52" s="634"/>
      <c r="B52" s="634"/>
      <c r="C52" s="634"/>
      <c r="D52" s="634"/>
      <c r="E52" s="635"/>
      <c r="F52" s="635"/>
      <c r="G52" s="634"/>
      <c r="H52" s="636"/>
      <c r="I52" s="637"/>
      <c r="J52" s="634"/>
      <c r="K52" s="634"/>
      <c r="L52" s="634"/>
      <c r="M52" s="634"/>
      <c r="N52" s="634"/>
      <c r="O52" s="634"/>
      <c r="P52" s="634"/>
      <c r="Q52" s="634"/>
      <c r="R52" s="634"/>
      <c r="S52" s="634"/>
      <c r="T52" s="634"/>
      <c r="U52" s="634"/>
      <c r="V52" s="634"/>
      <c r="W52" s="634"/>
      <c r="X52" s="634"/>
      <c r="Y52" s="634"/>
      <c r="Z52" s="634"/>
    </row>
    <row r="53" spans="1:26" ht="15.75" customHeight="1" x14ac:dyDescent="0.25">
      <c r="A53" s="634"/>
      <c r="B53" s="634"/>
      <c r="C53" s="634"/>
      <c r="D53" s="634"/>
      <c r="E53" s="635"/>
      <c r="F53" s="635"/>
      <c r="G53" s="634"/>
      <c r="H53" s="636"/>
      <c r="I53" s="637"/>
      <c r="J53" s="634"/>
      <c r="K53" s="634"/>
      <c r="L53" s="634"/>
      <c r="M53" s="634"/>
      <c r="N53" s="634"/>
      <c r="O53" s="634"/>
      <c r="P53" s="634"/>
      <c r="Q53" s="634"/>
      <c r="R53" s="634"/>
      <c r="S53" s="634"/>
      <c r="T53" s="634"/>
      <c r="U53" s="634"/>
      <c r="V53" s="634"/>
      <c r="W53" s="634"/>
      <c r="X53" s="634"/>
      <c r="Y53" s="634"/>
      <c r="Z53" s="634"/>
    </row>
    <row r="54" spans="1:26" ht="15.75" customHeight="1" x14ac:dyDescent="0.25">
      <c r="A54" s="634"/>
      <c r="B54" s="634"/>
      <c r="C54" s="634"/>
      <c r="D54" s="634"/>
      <c r="E54" s="635"/>
      <c r="F54" s="635"/>
      <c r="G54" s="634"/>
      <c r="H54" s="636"/>
      <c r="I54" s="637"/>
      <c r="J54" s="634"/>
      <c r="K54" s="634"/>
      <c r="L54" s="634"/>
      <c r="M54" s="634"/>
      <c r="N54" s="634"/>
      <c r="O54" s="634"/>
      <c r="P54" s="634"/>
      <c r="Q54" s="634"/>
      <c r="R54" s="634"/>
      <c r="S54" s="634"/>
      <c r="T54" s="634"/>
      <c r="U54" s="634"/>
      <c r="V54" s="634"/>
      <c r="W54" s="634"/>
      <c r="X54" s="634"/>
      <c r="Y54" s="634"/>
      <c r="Z54" s="634"/>
    </row>
    <row r="55" spans="1:26" ht="15.75" customHeight="1" x14ac:dyDescent="0.25">
      <c r="A55" s="634"/>
      <c r="B55" s="634"/>
      <c r="C55" s="634"/>
      <c r="D55" s="634"/>
      <c r="E55" s="635"/>
      <c r="F55" s="635"/>
      <c r="G55" s="634"/>
      <c r="H55" s="636"/>
      <c r="I55" s="637"/>
      <c r="J55" s="634"/>
      <c r="K55" s="634"/>
      <c r="L55" s="634"/>
      <c r="M55" s="634"/>
      <c r="N55" s="634"/>
      <c r="O55" s="634"/>
      <c r="P55" s="634"/>
      <c r="Q55" s="634"/>
      <c r="R55" s="634"/>
      <c r="S55" s="634"/>
      <c r="T55" s="634"/>
      <c r="U55" s="634"/>
      <c r="V55" s="634"/>
      <c r="W55" s="634"/>
      <c r="X55" s="634"/>
      <c r="Y55" s="634"/>
      <c r="Z55" s="634"/>
    </row>
    <row r="56" spans="1:26" ht="15.75" customHeight="1" x14ac:dyDescent="0.25">
      <c r="A56" s="634"/>
      <c r="B56" s="634"/>
      <c r="C56" s="634"/>
      <c r="D56" s="634"/>
      <c r="E56" s="635"/>
      <c r="F56" s="635"/>
      <c r="G56" s="634"/>
      <c r="H56" s="636"/>
      <c r="I56" s="637"/>
      <c r="J56" s="634"/>
      <c r="K56" s="634"/>
      <c r="L56" s="634"/>
      <c r="M56" s="634"/>
      <c r="N56" s="634"/>
      <c r="O56" s="634"/>
      <c r="P56" s="634"/>
      <c r="Q56" s="634"/>
      <c r="R56" s="634"/>
      <c r="S56" s="634"/>
      <c r="T56" s="634"/>
      <c r="U56" s="634"/>
      <c r="V56" s="634"/>
      <c r="W56" s="634"/>
      <c r="X56" s="634"/>
      <c r="Y56" s="634"/>
      <c r="Z56" s="634"/>
    </row>
    <row r="57" spans="1:26" ht="15.75" customHeight="1" x14ac:dyDescent="0.25">
      <c r="A57" s="634"/>
      <c r="B57" s="634"/>
      <c r="C57" s="634"/>
      <c r="D57" s="634"/>
      <c r="E57" s="635"/>
      <c r="F57" s="635"/>
      <c r="G57" s="634"/>
      <c r="H57" s="636"/>
      <c r="I57" s="637"/>
      <c r="J57" s="634"/>
      <c r="K57" s="634"/>
      <c r="L57" s="634"/>
      <c r="M57" s="634"/>
      <c r="N57" s="634"/>
      <c r="O57" s="634"/>
      <c r="P57" s="634"/>
      <c r="Q57" s="634"/>
      <c r="R57" s="634"/>
      <c r="S57" s="634"/>
      <c r="T57" s="634"/>
      <c r="U57" s="634"/>
      <c r="V57" s="634"/>
      <c r="W57" s="634"/>
      <c r="X57" s="634"/>
      <c r="Y57" s="634"/>
      <c r="Z57" s="634"/>
    </row>
    <row r="58" spans="1:26" ht="15.75" customHeight="1" x14ac:dyDescent="0.25">
      <c r="A58" s="634"/>
      <c r="B58" s="634"/>
      <c r="C58" s="634"/>
      <c r="D58" s="634"/>
      <c r="E58" s="635"/>
      <c r="F58" s="635"/>
      <c r="G58" s="634"/>
      <c r="H58" s="636"/>
      <c r="I58" s="637"/>
      <c r="J58" s="634"/>
      <c r="K58" s="634"/>
      <c r="L58" s="634"/>
      <c r="M58" s="634"/>
      <c r="N58" s="634"/>
      <c r="O58" s="634"/>
      <c r="P58" s="634"/>
      <c r="Q58" s="634"/>
      <c r="R58" s="634"/>
      <c r="S58" s="634"/>
      <c r="T58" s="634"/>
      <c r="U58" s="634"/>
      <c r="V58" s="634"/>
      <c r="W58" s="634"/>
      <c r="X58" s="634"/>
      <c r="Y58" s="634"/>
      <c r="Z58" s="634"/>
    </row>
    <row r="59" spans="1:26" ht="15.75" customHeight="1" x14ac:dyDescent="0.25">
      <c r="A59" s="634"/>
      <c r="B59" s="634"/>
      <c r="C59" s="634"/>
      <c r="D59" s="634"/>
      <c r="E59" s="635"/>
      <c r="F59" s="635"/>
      <c r="G59" s="634"/>
      <c r="H59" s="636"/>
      <c r="I59" s="637"/>
      <c r="J59" s="634"/>
      <c r="K59" s="634"/>
      <c r="L59" s="634"/>
      <c r="M59" s="634"/>
      <c r="N59" s="634"/>
      <c r="O59" s="634"/>
      <c r="P59" s="634"/>
      <c r="Q59" s="634"/>
      <c r="R59" s="634"/>
      <c r="S59" s="634"/>
      <c r="T59" s="634"/>
      <c r="U59" s="634"/>
      <c r="V59" s="634"/>
      <c r="W59" s="634"/>
      <c r="X59" s="634"/>
      <c r="Y59" s="634"/>
      <c r="Z59" s="634"/>
    </row>
    <row r="60" spans="1:26" ht="15.75" customHeight="1" x14ac:dyDescent="0.25">
      <c r="A60" s="634"/>
      <c r="B60" s="634"/>
      <c r="C60" s="634"/>
      <c r="D60" s="634"/>
      <c r="E60" s="635"/>
      <c r="F60" s="635"/>
      <c r="G60" s="634"/>
      <c r="H60" s="636"/>
      <c r="I60" s="637"/>
      <c r="J60" s="634"/>
      <c r="K60" s="634"/>
      <c r="L60" s="634"/>
      <c r="M60" s="634"/>
      <c r="N60" s="634"/>
      <c r="O60" s="634"/>
      <c r="P60" s="634"/>
      <c r="Q60" s="634"/>
      <c r="R60" s="634"/>
      <c r="S60" s="634"/>
      <c r="T60" s="634"/>
      <c r="U60" s="634"/>
      <c r="V60" s="634"/>
      <c r="W60" s="634"/>
      <c r="X60" s="634"/>
      <c r="Y60" s="634"/>
      <c r="Z60" s="634"/>
    </row>
    <row r="61" spans="1:26" ht="15.75" customHeight="1" x14ac:dyDescent="0.25">
      <c r="A61" s="634"/>
      <c r="B61" s="634"/>
      <c r="C61" s="634"/>
      <c r="D61" s="634"/>
      <c r="E61" s="635"/>
      <c r="F61" s="635"/>
      <c r="G61" s="634"/>
      <c r="H61" s="636"/>
      <c r="I61" s="637"/>
      <c r="J61" s="634"/>
      <c r="K61" s="634"/>
      <c r="L61" s="634"/>
      <c r="M61" s="634"/>
      <c r="N61" s="634"/>
      <c r="O61" s="634"/>
      <c r="P61" s="634"/>
      <c r="Q61" s="634"/>
      <c r="R61" s="634"/>
      <c r="S61" s="634"/>
      <c r="T61" s="634"/>
      <c r="U61" s="634"/>
      <c r="V61" s="634"/>
      <c r="W61" s="634"/>
      <c r="X61" s="634"/>
      <c r="Y61" s="634"/>
      <c r="Z61" s="634"/>
    </row>
    <row r="62" spans="1:26" ht="15.75" customHeight="1" x14ac:dyDescent="0.25">
      <c r="A62" s="634"/>
      <c r="B62" s="634"/>
      <c r="C62" s="634"/>
      <c r="D62" s="634"/>
      <c r="E62" s="635"/>
      <c r="F62" s="635"/>
      <c r="G62" s="634"/>
      <c r="H62" s="636"/>
      <c r="I62" s="637"/>
      <c r="J62" s="634"/>
      <c r="K62" s="634"/>
      <c r="L62" s="634"/>
      <c r="M62" s="634"/>
      <c r="N62" s="634"/>
      <c r="O62" s="634"/>
      <c r="P62" s="634"/>
      <c r="Q62" s="634"/>
      <c r="R62" s="634"/>
      <c r="S62" s="634"/>
      <c r="T62" s="634"/>
      <c r="U62" s="634"/>
      <c r="V62" s="634"/>
      <c r="W62" s="634"/>
      <c r="X62" s="634"/>
      <c r="Y62" s="634"/>
      <c r="Z62" s="634"/>
    </row>
    <row r="63" spans="1:26" ht="15.75" customHeight="1" x14ac:dyDescent="0.25">
      <c r="A63" s="634"/>
      <c r="B63" s="634"/>
      <c r="C63" s="634"/>
      <c r="D63" s="634"/>
      <c r="E63" s="635"/>
      <c r="F63" s="635"/>
      <c r="G63" s="634"/>
      <c r="H63" s="636"/>
      <c r="I63" s="637"/>
      <c r="J63" s="634"/>
      <c r="K63" s="634"/>
      <c r="L63" s="634"/>
      <c r="M63" s="634"/>
      <c r="N63" s="634"/>
      <c r="O63" s="634"/>
      <c r="P63" s="634"/>
      <c r="Q63" s="634"/>
      <c r="R63" s="634"/>
      <c r="S63" s="634"/>
      <c r="T63" s="634"/>
      <c r="U63" s="634"/>
      <c r="V63" s="634"/>
      <c r="W63" s="634"/>
      <c r="X63" s="634"/>
      <c r="Y63" s="634"/>
      <c r="Z63" s="634"/>
    </row>
    <row r="64" spans="1:26" ht="15.75" customHeight="1" x14ac:dyDescent="0.25">
      <c r="A64" s="634"/>
      <c r="B64" s="634"/>
      <c r="C64" s="634"/>
      <c r="D64" s="634"/>
      <c r="E64" s="635"/>
      <c r="F64" s="635"/>
      <c r="G64" s="634"/>
      <c r="H64" s="636"/>
      <c r="I64" s="637"/>
      <c r="J64" s="634"/>
      <c r="K64" s="634"/>
      <c r="L64" s="634"/>
      <c r="M64" s="634"/>
      <c r="N64" s="634"/>
      <c r="O64" s="634"/>
      <c r="P64" s="634"/>
      <c r="Q64" s="634"/>
      <c r="R64" s="634"/>
      <c r="S64" s="634"/>
      <c r="T64" s="634"/>
      <c r="U64" s="634"/>
      <c r="V64" s="634"/>
      <c r="W64" s="634"/>
      <c r="X64" s="634"/>
      <c r="Y64" s="634"/>
      <c r="Z64" s="634"/>
    </row>
    <row r="65" spans="1:26" ht="15.75" customHeight="1" x14ac:dyDescent="0.25">
      <c r="A65" s="634"/>
      <c r="B65" s="634"/>
      <c r="C65" s="634"/>
      <c r="D65" s="634"/>
      <c r="E65" s="635"/>
      <c r="F65" s="635"/>
      <c r="G65" s="634"/>
      <c r="H65" s="636"/>
      <c r="I65" s="637"/>
      <c r="J65" s="634"/>
      <c r="K65" s="634"/>
      <c r="L65" s="634"/>
      <c r="M65" s="634"/>
      <c r="N65" s="634"/>
      <c r="O65" s="634"/>
      <c r="P65" s="634"/>
      <c r="Q65" s="634"/>
      <c r="R65" s="634"/>
      <c r="S65" s="634"/>
      <c r="T65" s="634"/>
      <c r="U65" s="634"/>
      <c r="V65" s="634"/>
      <c r="W65" s="634"/>
      <c r="X65" s="634"/>
      <c r="Y65" s="634"/>
      <c r="Z65" s="634"/>
    </row>
    <row r="66" spans="1:26" ht="15.75" customHeight="1" x14ac:dyDescent="0.25">
      <c r="A66" s="634"/>
      <c r="B66" s="634"/>
      <c r="C66" s="634"/>
      <c r="D66" s="634"/>
      <c r="E66" s="635"/>
      <c r="F66" s="635"/>
      <c r="G66" s="634"/>
      <c r="H66" s="636"/>
      <c r="I66" s="637"/>
      <c r="J66" s="634"/>
      <c r="K66" s="634"/>
      <c r="L66" s="634"/>
      <c r="M66" s="634"/>
      <c r="N66" s="634"/>
      <c r="O66" s="634"/>
      <c r="P66" s="634"/>
      <c r="Q66" s="634"/>
      <c r="R66" s="634"/>
      <c r="S66" s="634"/>
      <c r="T66" s="634"/>
      <c r="U66" s="634"/>
      <c r="V66" s="634"/>
      <c r="W66" s="634"/>
      <c r="X66" s="634"/>
      <c r="Y66" s="634"/>
      <c r="Z66" s="634"/>
    </row>
    <row r="67" spans="1:26" ht="15.75" customHeight="1" x14ac:dyDescent="0.25">
      <c r="A67" s="634"/>
      <c r="B67" s="634"/>
      <c r="C67" s="634"/>
      <c r="D67" s="634"/>
      <c r="E67" s="635"/>
      <c r="F67" s="635"/>
      <c r="G67" s="634"/>
      <c r="H67" s="636"/>
      <c r="I67" s="637"/>
      <c r="J67" s="634"/>
      <c r="K67" s="634"/>
      <c r="L67" s="634"/>
      <c r="M67" s="634"/>
      <c r="N67" s="634"/>
      <c r="O67" s="634"/>
      <c r="P67" s="634"/>
      <c r="Q67" s="634"/>
      <c r="R67" s="634"/>
      <c r="S67" s="634"/>
      <c r="T67" s="634"/>
      <c r="U67" s="634"/>
      <c r="V67" s="634"/>
      <c r="W67" s="634"/>
      <c r="X67" s="634"/>
      <c r="Y67" s="634"/>
      <c r="Z67" s="634"/>
    </row>
    <row r="68" spans="1:26" ht="15.75" customHeight="1" x14ac:dyDescent="0.25">
      <c r="A68" s="634"/>
      <c r="B68" s="634"/>
      <c r="C68" s="634"/>
      <c r="D68" s="634"/>
      <c r="E68" s="635"/>
      <c r="F68" s="635"/>
      <c r="G68" s="634"/>
      <c r="H68" s="636"/>
      <c r="I68" s="637"/>
      <c r="J68" s="634"/>
      <c r="K68" s="634"/>
      <c r="L68" s="634"/>
      <c r="M68" s="634"/>
      <c r="N68" s="634"/>
      <c r="O68" s="634"/>
      <c r="P68" s="634"/>
      <c r="Q68" s="634"/>
      <c r="R68" s="634"/>
      <c r="S68" s="634"/>
      <c r="T68" s="634"/>
      <c r="U68" s="634"/>
      <c r="V68" s="634"/>
      <c r="W68" s="634"/>
      <c r="X68" s="634"/>
      <c r="Y68" s="634"/>
      <c r="Z68" s="634"/>
    </row>
    <row r="69" spans="1:26" ht="15.75" customHeight="1" x14ac:dyDescent="0.25">
      <c r="A69" s="634"/>
      <c r="B69" s="634"/>
      <c r="C69" s="634"/>
      <c r="D69" s="634"/>
      <c r="E69" s="635"/>
      <c r="F69" s="635"/>
      <c r="G69" s="634"/>
      <c r="H69" s="636"/>
      <c r="I69" s="637"/>
      <c r="J69" s="634"/>
      <c r="K69" s="634"/>
      <c r="L69" s="634"/>
      <c r="M69" s="634"/>
      <c r="N69" s="634"/>
      <c r="O69" s="634"/>
      <c r="P69" s="634"/>
      <c r="Q69" s="634"/>
      <c r="R69" s="634"/>
      <c r="S69" s="634"/>
      <c r="T69" s="634"/>
      <c r="U69" s="634"/>
      <c r="V69" s="634"/>
      <c r="W69" s="634"/>
      <c r="X69" s="634"/>
      <c r="Y69" s="634"/>
      <c r="Z69" s="634"/>
    </row>
    <row r="70" spans="1:26" ht="15.75" customHeight="1" x14ac:dyDescent="0.25">
      <c r="A70" s="634"/>
      <c r="B70" s="634"/>
      <c r="C70" s="634"/>
      <c r="D70" s="634"/>
      <c r="E70" s="635"/>
      <c r="F70" s="635"/>
      <c r="G70" s="634"/>
      <c r="H70" s="636"/>
      <c r="I70" s="637"/>
      <c r="J70" s="634"/>
      <c r="K70" s="634"/>
      <c r="L70" s="634"/>
      <c r="M70" s="634"/>
      <c r="N70" s="634"/>
      <c r="O70" s="634"/>
      <c r="P70" s="634"/>
      <c r="Q70" s="634"/>
      <c r="R70" s="634"/>
      <c r="S70" s="634"/>
      <c r="T70" s="634"/>
      <c r="U70" s="634"/>
      <c r="V70" s="634"/>
      <c r="W70" s="634"/>
      <c r="X70" s="634"/>
      <c r="Y70" s="634"/>
      <c r="Z70" s="634"/>
    </row>
    <row r="71" spans="1:26" ht="15.75" customHeight="1" x14ac:dyDescent="0.25">
      <c r="A71" s="634"/>
      <c r="B71" s="634"/>
      <c r="C71" s="634"/>
      <c r="D71" s="634"/>
      <c r="E71" s="635"/>
      <c r="F71" s="635"/>
      <c r="G71" s="634"/>
      <c r="H71" s="636"/>
      <c r="I71" s="637"/>
      <c r="J71" s="634"/>
      <c r="K71" s="634"/>
      <c r="L71" s="634"/>
      <c r="M71" s="634"/>
      <c r="N71" s="634"/>
      <c r="O71" s="634"/>
      <c r="P71" s="634"/>
      <c r="Q71" s="634"/>
      <c r="R71" s="634"/>
      <c r="S71" s="634"/>
      <c r="T71" s="634"/>
      <c r="U71" s="634"/>
      <c r="V71" s="634"/>
      <c r="W71" s="634"/>
      <c r="X71" s="634"/>
      <c r="Y71" s="634"/>
      <c r="Z71" s="634"/>
    </row>
    <row r="72" spans="1:26" ht="15.75" customHeight="1" x14ac:dyDescent="0.25">
      <c r="A72" s="634"/>
      <c r="B72" s="634"/>
      <c r="C72" s="634"/>
      <c r="D72" s="634"/>
      <c r="E72" s="635"/>
      <c r="F72" s="635"/>
      <c r="G72" s="634"/>
      <c r="H72" s="636"/>
      <c r="I72" s="637"/>
      <c r="J72" s="634"/>
      <c r="K72" s="634"/>
      <c r="L72" s="634"/>
      <c r="M72" s="634"/>
      <c r="N72" s="634"/>
      <c r="O72" s="634"/>
      <c r="P72" s="634"/>
      <c r="Q72" s="634"/>
      <c r="R72" s="634"/>
      <c r="S72" s="634"/>
      <c r="T72" s="634"/>
      <c r="U72" s="634"/>
      <c r="V72" s="634"/>
      <c r="W72" s="634"/>
      <c r="X72" s="634"/>
      <c r="Y72" s="634"/>
      <c r="Z72" s="634"/>
    </row>
    <row r="73" spans="1:26" ht="15.75" customHeight="1" x14ac:dyDescent="0.25">
      <c r="A73" s="634"/>
      <c r="B73" s="634"/>
      <c r="C73" s="634"/>
      <c r="D73" s="634"/>
      <c r="E73" s="635"/>
      <c r="F73" s="635"/>
      <c r="G73" s="634"/>
      <c r="H73" s="636"/>
      <c r="I73" s="637"/>
      <c r="J73" s="634"/>
      <c r="K73" s="634"/>
      <c r="L73" s="634"/>
      <c r="M73" s="634"/>
      <c r="N73" s="634"/>
      <c r="O73" s="634"/>
      <c r="P73" s="634"/>
      <c r="Q73" s="634"/>
      <c r="R73" s="634"/>
      <c r="S73" s="634"/>
      <c r="T73" s="634"/>
      <c r="U73" s="634"/>
      <c r="V73" s="634"/>
      <c r="W73" s="634"/>
      <c r="X73" s="634"/>
      <c r="Y73" s="634"/>
      <c r="Z73" s="634"/>
    </row>
    <row r="74" spans="1:26" ht="15.75" customHeight="1" x14ac:dyDescent="0.25">
      <c r="A74" s="634"/>
      <c r="B74" s="634"/>
      <c r="C74" s="634"/>
      <c r="D74" s="634"/>
      <c r="E74" s="635"/>
      <c r="F74" s="635"/>
      <c r="G74" s="634"/>
      <c r="H74" s="636"/>
      <c r="I74" s="637"/>
      <c r="J74" s="634"/>
      <c r="K74" s="634"/>
      <c r="L74" s="634"/>
      <c r="M74" s="634"/>
      <c r="N74" s="634"/>
      <c r="O74" s="634"/>
      <c r="P74" s="634"/>
      <c r="Q74" s="634"/>
      <c r="R74" s="634"/>
      <c r="S74" s="634"/>
      <c r="T74" s="634"/>
      <c r="U74" s="634"/>
      <c r="V74" s="634"/>
      <c r="W74" s="634"/>
      <c r="X74" s="634"/>
      <c r="Y74" s="634"/>
      <c r="Z74" s="634"/>
    </row>
    <row r="75" spans="1:26" ht="15.75" customHeight="1" x14ac:dyDescent="0.25">
      <c r="A75" s="634"/>
      <c r="B75" s="634"/>
      <c r="C75" s="634"/>
      <c r="D75" s="634"/>
      <c r="E75" s="635"/>
      <c r="F75" s="635"/>
      <c r="G75" s="634"/>
      <c r="H75" s="636"/>
      <c r="I75" s="637"/>
      <c r="J75" s="634"/>
      <c r="K75" s="634"/>
      <c r="L75" s="634"/>
      <c r="M75" s="634"/>
      <c r="N75" s="634"/>
      <c r="O75" s="634"/>
      <c r="P75" s="634"/>
      <c r="Q75" s="634"/>
      <c r="R75" s="634"/>
      <c r="S75" s="634"/>
      <c r="T75" s="634"/>
      <c r="U75" s="634"/>
      <c r="V75" s="634"/>
      <c r="W75" s="634"/>
      <c r="X75" s="634"/>
      <c r="Y75" s="634"/>
      <c r="Z75" s="634"/>
    </row>
    <row r="76" spans="1:26" ht="15.75" customHeight="1" x14ac:dyDescent="0.25">
      <c r="A76" s="634"/>
      <c r="B76" s="634"/>
      <c r="C76" s="634"/>
      <c r="D76" s="634"/>
      <c r="E76" s="635"/>
      <c r="F76" s="635"/>
      <c r="G76" s="634"/>
      <c r="H76" s="636"/>
      <c r="I76" s="637"/>
      <c r="J76" s="634"/>
      <c r="K76" s="634"/>
      <c r="L76" s="634"/>
      <c r="M76" s="634"/>
      <c r="N76" s="634"/>
      <c r="O76" s="634"/>
      <c r="P76" s="634"/>
      <c r="Q76" s="634"/>
      <c r="R76" s="634"/>
      <c r="S76" s="634"/>
      <c r="T76" s="634"/>
      <c r="U76" s="634"/>
      <c r="V76" s="634"/>
      <c r="W76" s="634"/>
      <c r="X76" s="634"/>
      <c r="Y76" s="634"/>
      <c r="Z76" s="634"/>
    </row>
    <row r="77" spans="1:26" ht="15.75" customHeight="1" x14ac:dyDescent="0.25">
      <c r="A77" s="634"/>
      <c r="B77" s="634"/>
      <c r="C77" s="634"/>
      <c r="D77" s="634"/>
      <c r="E77" s="635"/>
      <c r="F77" s="635"/>
      <c r="G77" s="634"/>
      <c r="H77" s="636"/>
      <c r="I77" s="637"/>
      <c r="J77" s="634"/>
      <c r="K77" s="634"/>
      <c r="L77" s="634"/>
      <c r="M77" s="634"/>
      <c r="N77" s="634"/>
      <c r="O77" s="634"/>
      <c r="P77" s="634"/>
      <c r="Q77" s="634"/>
      <c r="R77" s="634"/>
      <c r="S77" s="634"/>
      <c r="T77" s="634"/>
      <c r="U77" s="634"/>
      <c r="V77" s="634"/>
      <c r="W77" s="634"/>
      <c r="X77" s="634"/>
      <c r="Y77" s="634"/>
      <c r="Z77" s="634"/>
    </row>
    <row r="78" spans="1:26" ht="15.75" customHeight="1" x14ac:dyDescent="0.25">
      <c r="A78" s="634"/>
      <c r="B78" s="634"/>
      <c r="C78" s="634"/>
      <c r="D78" s="634"/>
      <c r="E78" s="635"/>
      <c r="F78" s="635"/>
      <c r="G78" s="634"/>
      <c r="H78" s="636"/>
      <c r="I78" s="637"/>
      <c r="J78" s="634"/>
      <c r="K78" s="634"/>
      <c r="L78" s="634"/>
      <c r="M78" s="634"/>
      <c r="N78" s="634"/>
      <c r="O78" s="634"/>
      <c r="P78" s="634"/>
      <c r="Q78" s="634"/>
      <c r="R78" s="634"/>
      <c r="S78" s="634"/>
      <c r="T78" s="634"/>
      <c r="U78" s="634"/>
      <c r="V78" s="634"/>
      <c r="W78" s="634"/>
      <c r="X78" s="634"/>
      <c r="Y78" s="634"/>
      <c r="Z78" s="634"/>
    </row>
    <row r="79" spans="1:26" ht="15.75" customHeight="1" x14ac:dyDescent="0.25">
      <c r="A79" s="634"/>
      <c r="B79" s="634"/>
      <c r="C79" s="634"/>
      <c r="D79" s="634"/>
      <c r="E79" s="635"/>
      <c r="F79" s="635"/>
      <c r="G79" s="634"/>
      <c r="H79" s="636"/>
      <c r="I79" s="637"/>
      <c r="J79" s="634"/>
      <c r="K79" s="634"/>
      <c r="L79" s="634"/>
      <c r="M79" s="634"/>
      <c r="N79" s="634"/>
      <c r="O79" s="634"/>
      <c r="P79" s="634"/>
      <c r="Q79" s="634"/>
      <c r="R79" s="634"/>
      <c r="S79" s="634"/>
      <c r="T79" s="634"/>
      <c r="U79" s="634"/>
      <c r="V79" s="634"/>
      <c r="W79" s="634"/>
      <c r="X79" s="634"/>
      <c r="Y79" s="634"/>
      <c r="Z79" s="634"/>
    </row>
    <row r="80" spans="1:26" ht="15.75" customHeight="1" x14ac:dyDescent="0.25">
      <c r="A80" s="634"/>
      <c r="B80" s="634"/>
      <c r="C80" s="634"/>
      <c r="D80" s="634"/>
      <c r="E80" s="635"/>
      <c r="F80" s="635"/>
      <c r="G80" s="634"/>
      <c r="H80" s="636"/>
      <c r="I80" s="637"/>
      <c r="J80" s="634"/>
      <c r="K80" s="634"/>
      <c r="L80" s="634"/>
      <c r="M80" s="634"/>
      <c r="N80" s="634"/>
      <c r="O80" s="634"/>
      <c r="P80" s="634"/>
      <c r="Q80" s="634"/>
      <c r="R80" s="634"/>
      <c r="S80" s="634"/>
      <c r="T80" s="634"/>
      <c r="U80" s="634"/>
      <c r="V80" s="634"/>
      <c r="W80" s="634"/>
      <c r="X80" s="634"/>
      <c r="Y80" s="634"/>
      <c r="Z80" s="634"/>
    </row>
    <row r="81" spans="1:26" ht="15.75" customHeight="1" x14ac:dyDescent="0.25">
      <c r="A81" s="634"/>
      <c r="B81" s="634"/>
      <c r="C81" s="634"/>
      <c r="D81" s="634"/>
      <c r="E81" s="635"/>
      <c r="F81" s="635"/>
      <c r="G81" s="634"/>
      <c r="H81" s="636"/>
      <c r="I81" s="637"/>
      <c r="J81" s="634"/>
      <c r="K81" s="634"/>
      <c r="L81" s="634"/>
      <c r="M81" s="634"/>
      <c r="N81" s="634"/>
      <c r="O81" s="634"/>
      <c r="P81" s="634"/>
      <c r="Q81" s="634"/>
      <c r="R81" s="634"/>
      <c r="S81" s="634"/>
      <c r="T81" s="634"/>
      <c r="U81" s="634"/>
      <c r="V81" s="634"/>
      <c r="W81" s="634"/>
      <c r="X81" s="634"/>
      <c r="Y81" s="634"/>
      <c r="Z81" s="634"/>
    </row>
    <row r="82" spans="1:26" ht="15.75" customHeight="1" x14ac:dyDescent="0.25">
      <c r="A82" s="634"/>
      <c r="B82" s="634"/>
      <c r="C82" s="634"/>
      <c r="D82" s="634"/>
      <c r="E82" s="635"/>
      <c r="F82" s="635"/>
      <c r="G82" s="634"/>
      <c r="H82" s="636"/>
      <c r="I82" s="637"/>
      <c r="J82" s="634"/>
      <c r="K82" s="634"/>
      <c r="L82" s="634"/>
      <c r="M82" s="634"/>
      <c r="N82" s="634"/>
      <c r="O82" s="634"/>
      <c r="P82" s="634"/>
      <c r="Q82" s="634"/>
      <c r="R82" s="634"/>
      <c r="S82" s="634"/>
      <c r="T82" s="634"/>
      <c r="U82" s="634"/>
      <c r="V82" s="634"/>
      <c r="W82" s="634"/>
      <c r="X82" s="634"/>
      <c r="Y82" s="634"/>
      <c r="Z82" s="634"/>
    </row>
    <row r="83" spans="1:26" ht="15.75" customHeight="1" x14ac:dyDescent="0.25">
      <c r="A83" s="634"/>
      <c r="B83" s="634"/>
      <c r="C83" s="634"/>
      <c r="D83" s="634"/>
      <c r="E83" s="635"/>
      <c r="F83" s="635"/>
      <c r="G83" s="634"/>
      <c r="H83" s="636"/>
      <c r="I83" s="637"/>
      <c r="J83" s="634"/>
      <c r="K83" s="634"/>
      <c r="L83" s="634"/>
      <c r="M83" s="634"/>
      <c r="N83" s="634"/>
      <c r="O83" s="634"/>
      <c r="P83" s="634"/>
      <c r="Q83" s="634"/>
      <c r="R83" s="634"/>
      <c r="S83" s="634"/>
      <c r="T83" s="634"/>
      <c r="U83" s="634"/>
      <c r="V83" s="634"/>
      <c r="W83" s="634"/>
      <c r="X83" s="634"/>
      <c r="Y83" s="634"/>
      <c r="Z83" s="634"/>
    </row>
    <row r="84" spans="1:26" ht="15.75" customHeight="1" x14ac:dyDescent="0.25">
      <c r="A84" s="634"/>
      <c r="B84" s="634"/>
      <c r="C84" s="634"/>
      <c r="D84" s="634"/>
      <c r="E84" s="635"/>
      <c r="F84" s="635"/>
      <c r="G84" s="634"/>
      <c r="H84" s="636"/>
      <c r="I84" s="637"/>
      <c r="J84" s="634"/>
      <c r="K84" s="634"/>
      <c r="L84" s="634"/>
      <c r="M84" s="634"/>
      <c r="N84" s="634"/>
      <c r="O84" s="634"/>
      <c r="P84" s="634"/>
      <c r="Q84" s="634"/>
      <c r="R84" s="634"/>
      <c r="S84" s="634"/>
      <c r="T84" s="634"/>
      <c r="U84" s="634"/>
      <c r="V84" s="634"/>
      <c r="W84" s="634"/>
      <c r="X84" s="634"/>
      <c r="Y84" s="634"/>
      <c r="Z84" s="634"/>
    </row>
    <row r="85" spans="1:26" ht="15.75" customHeight="1" x14ac:dyDescent="0.25">
      <c r="A85" s="634"/>
      <c r="B85" s="634"/>
      <c r="C85" s="634"/>
      <c r="D85" s="634"/>
      <c r="E85" s="635"/>
      <c r="F85" s="635"/>
      <c r="G85" s="634"/>
      <c r="H85" s="636"/>
      <c r="I85" s="637"/>
      <c r="J85" s="634"/>
      <c r="K85" s="634"/>
      <c r="L85" s="634"/>
      <c r="M85" s="634"/>
      <c r="N85" s="634"/>
      <c r="O85" s="634"/>
      <c r="P85" s="634"/>
      <c r="Q85" s="634"/>
      <c r="R85" s="634"/>
      <c r="S85" s="634"/>
      <c r="T85" s="634"/>
      <c r="U85" s="634"/>
      <c r="V85" s="634"/>
      <c r="W85" s="634"/>
      <c r="X85" s="634"/>
      <c r="Y85" s="634"/>
      <c r="Z85" s="634"/>
    </row>
    <row r="86" spans="1:26" ht="15.75" customHeight="1" x14ac:dyDescent="0.25">
      <c r="A86" s="634"/>
      <c r="B86" s="634"/>
      <c r="C86" s="634"/>
      <c r="D86" s="634"/>
      <c r="E86" s="635"/>
      <c r="F86" s="635"/>
      <c r="G86" s="634"/>
      <c r="H86" s="636"/>
      <c r="I86" s="637"/>
      <c r="J86" s="634"/>
      <c r="K86" s="634"/>
      <c r="L86" s="634"/>
      <c r="M86" s="634"/>
      <c r="N86" s="634"/>
      <c r="O86" s="634"/>
      <c r="P86" s="634"/>
      <c r="Q86" s="634"/>
      <c r="R86" s="634"/>
      <c r="S86" s="634"/>
      <c r="T86" s="634"/>
      <c r="U86" s="634"/>
      <c r="V86" s="634"/>
      <c r="W86" s="634"/>
      <c r="X86" s="634"/>
      <c r="Y86" s="634"/>
      <c r="Z86" s="634"/>
    </row>
    <row r="87" spans="1:26" ht="15.75" customHeight="1" x14ac:dyDescent="0.25">
      <c r="A87" s="634"/>
      <c r="B87" s="634"/>
      <c r="C87" s="634"/>
      <c r="D87" s="634"/>
      <c r="E87" s="635"/>
      <c r="F87" s="635"/>
      <c r="G87" s="634"/>
      <c r="H87" s="636"/>
      <c r="I87" s="637"/>
      <c r="J87" s="634"/>
      <c r="K87" s="634"/>
      <c r="L87" s="634"/>
      <c r="M87" s="634"/>
      <c r="N87" s="634"/>
      <c r="O87" s="634"/>
      <c r="P87" s="634"/>
      <c r="Q87" s="634"/>
      <c r="R87" s="634"/>
      <c r="S87" s="634"/>
      <c r="T87" s="634"/>
      <c r="U87" s="634"/>
      <c r="V87" s="634"/>
      <c r="W87" s="634"/>
      <c r="X87" s="634"/>
      <c r="Y87" s="634"/>
      <c r="Z87" s="634"/>
    </row>
    <row r="88" spans="1:26" ht="15.75" customHeight="1" x14ac:dyDescent="0.25">
      <c r="A88" s="634"/>
      <c r="B88" s="634"/>
      <c r="C88" s="634"/>
      <c r="D88" s="634"/>
      <c r="E88" s="635"/>
      <c r="F88" s="635"/>
      <c r="G88" s="634"/>
      <c r="H88" s="636"/>
      <c r="I88" s="637"/>
      <c r="J88" s="634"/>
      <c r="K88" s="634"/>
      <c r="L88" s="634"/>
      <c r="M88" s="634"/>
      <c r="N88" s="634"/>
      <c r="O88" s="634"/>
      <c r="P88" s="634"/>
      <c r="Q88" s="634"/>
      <c r="R88" s="634"/>
      <c r="S88" s="634"/>
      <c r="T88" s="634"/>
      <c r="U88" s="634"/>
      <c r="V88" s="634"/>
      <c r="W88" s="634"/>
      <c r="X88" s="634"/>
      <c r="Y88" s="634"/>
      <c r="Z88" s="634"/>
    </row>
    <row r="89" spans="1:26" ht="15.75" customHeight="1" x14ac:dyDescent="0.25">
      <c r="A89" s="634"/>
      <c r="B89" s="634"/>
      <c r="C89" s="634"/>
      <c r="D89" s="634"/>
      <c r="E89" s="635"/>
      <c r="F89" s="635"/>
      <c r="G89" s="634"/>
      <c r="H89" s="636"/>
      <c r="I89" s="637"/>
      <c r="J89" s="634"/>
      <c r="K89" s="634"/>
      <c r="L89" s="634"/>
      <c r="M89" s="634"/>
      <c r="N89" s="634"/>
      <c r="O89" s="634"/>
      <c r="P89" s="634"/>
      <c r="Q89" s="634"/>
      <c r="R89" s="634"/>
      <c r="S89" s="634"/>
      <c r="T89" s="634"/>
      <c r="U89" s="634"/>
      <c r="V89" s="634"/>
      <c r="W89" s="634"/>
      <c r="X89" s="634"/>
      <c r="Y89" s="634"/>
      <c r="Z89" s="634"/>
    </row>
    <row r="90" spans="1:26" ht="15.75" customHeight="1" x14ac:dyDescent="0.25">
      <c r="A90" s="634"/>
      <c r="B90" s="634"/>
      <c r="C90" s="634"/>
      <c r="D90" s="634"/>
      <c r="E90" s="635"/>
      <c r="F90" s="635"/>
      <c r="G90" s="634"/>
      <c r="H90" s="636"/>
      <c r="I90" s="637"/>
      <c r="J90" s="634"/>
      <c r="K90" s="634"/>
      <c r="L90" s="634"/>
      <c r="M90" s="634"/>
      <c r="N90" s="634"/>
      <c r="O90" s="634"/>
      <c r="P90" s="634"/>
      <c r="Q90" s="634"/>
      <c r="R90" s="634"/>
      <c r="S90" s="634"/>
      <c r="T90" s="634"/>
      <c r="U90" s="634"/>
      <c r="V90" s="634"/>
      <c r="W90" s="634"/>
      <c r="X90" s="634"/>
      <c r="Y90" s="634"/>
      <c r="Z90" s="634"/>
    </row>
    <row r="91" spans="1:26" ht="15.75" customHeight="1" x14ac:dyDescent="0.25">
      <c r="A91" s="634"/>
      <c r="B91" s="634"/>
      <c r="C91" s="634"/>
      <c r="D91" s="634"/>
      <c r="E91" s="635"/>
      <c r="F91" s="635"/>
      <c r="G91" s="634"/>
      <c r="H91" s="636"/>
      <c r="I91" s="637"/>
      <c r="J91" s="634"/>
      <c r="K91" s="634"/>
      <c r="L91" s="634"/>
      <c r="M91" s="634"/>
      <c r="N91" s="634"/>
      <c r="O91" s="634"/>
      <c r="P91" s="634"/>
      <c r="Q91" s="634"/>
      <c r="R91" s="634"/>
      <c r="S91" s="634"/>
      <c r="T91" s="634"/>
      <c r="U91" s="634"/>
      <c r="V91" s="634"/>
      <c r="W91" s="634"/>
      <c r="X91" s="634"/>
      <c r="Y91" s="634"/>
      <c r="Z91" s="634"/>
    </row>
    <row r="92" spans="1:26" ht="15.75" customHeight="1" x14ac:dyDescent="0.25">
      <c r="A92" s="634"/>
      <c r="B92" s="634"/>
      <c r="C92" s="634"/>
      <c r="D92" s="634"/>
      <c r="E92" s="635"/>
      <c r="F92" s="635"/>
      <c r="G92" s="634"/>
      <c r="H92" s="636"/>
      <c r="I92" s="637"/>
      <c r="J92" s="634"/>
      <c r="K92" s="634"/>
      <c r="L92" s="634"/>
      <c r="M92" s="634"/>
      <c r="N92" s="634"/>
      <c r="O92" s="634"/>
      <c r="P92" s="634"/>
      <c r="Q92" s="634"/>
      <c r="R92" s="634"/>
      <c r="S92" s="634"/>
      <c r="T92" s="634"/>
      <c r="U92" s="634"/>
      <c r="V92" s="634"/>
      <c r="W92" s="634"/>
      <c r="X92" s="634"/>
      <c r="Y92" s="634"/>
      <c r="Z92" s="634"/>
    </row>
    <row r="93" spans="1:26" ht="15.75" customHeight="1" x14ac:dyDescent="0.25">
      <c r="A93" s="634"/>
      <c r="B93" s="634"/>
      <c r="C93" s="634"/>
      <c r="D93" s="634"/>
      <c r="E93" s="635"/>
      <c r="F93" s="635"/>
      <c r="G93" s="634"/>
      <c r="H93" s="636"/>
      <c r="I93" s="637"/>
      <c r="J93" s="634"/>
      <c r="K93" s="634"/>
      <c r="L93" s="634"/>
      <c r="M93" s="634"/>
      <c r="N93" s="634"/>
      <c r="O93" s="634"/>
      <c r="P93" s="634"/>
      <c r="Q93" s="634"/>
      <c r="R93" s="634"/>
      <c r="S93" s="634"/>
      <c r="T93" s="634"/>
      <c r="U93" s="634"/>
      <c r="V93" s="634"/>
      <c r="W93" s="634"/>
      <c r="X93" s="634"/>
      <c r="Y93" s="634"/>
      <c r="Z93" s="634"/>
    </row>
    <row r="94" spans="1:26" ht="15.75" customHeight="1" x14ac:dyDescent="0.25">
      <c r="A94" s="634"/>
      <c r="B94" s="634"/>
      <c r="C94" s="634"/>
      <c r="D94" s="634"/>
      <c r="E94" s="635"/>
      <c r="F94" s="635"/>
      <c r="G94" s="634"/>
      <c r="H94" s="636"/>
      <c r="I94" s="637"/>
      <c r="J94" s="634"/>
      <c r="K94" s="634"/>
      <c r="L94" s="634"/>
      <c r="M94" s="634"/>
      <c r="N94" s="634"/>
      <c r="O94" s="634"/>
      <c r="P94" s="634"/>
      <c r="Q94" s="634"/>
      <c r="R94" s="634"/>
      <c r="S94" s="634"/>
      <c r="T94" s="634"/>
      <c r="U94" s="634"/>
      <c r="V94" s="634"/>
      <c r="W94" s="634"/>
      <c r="X94" s="634"/>
      <c r="Y94" s="634"/>
      <c r="Z94" s="634"/>
    </row>
    <row r="95" spans="1:26" ht="15.75" customHeight="1" x14ac:dyDescent="0.25">
      <c r="A95" s="634"/>
      <c r="B95" s="634"/>
      <c r="C95" s="634"/>
      <c r="D95" s="634"/>
      <c r="E95" s="635"/>
      <c r="F95" s="635"/>
      <c r="G95" s="634"/>
      <c r="H95" s="636"/>
      <c r="I95" s="637"/>
      <c r="J95" s="634"/>
      <c r="K95" s="634"/>
      <c r="L95" s="634"/>
      <c r="M95" s="634"/>
      <c r="N95" s="634"/>
      <c r="O95" s="634"/>
      <c r="P95" s="634"/>
      <c r="Q95" s="634"/>
      <c r="R95" s="634"/>
      <c r="S95" s="634"/>
      <c r="T95" s="634"/>
      <c r="U95" s="634"/>
      <c r="V95" s="634"/>
      <c r="W95" s="634"/>
      <c r="X95" s="634"/>
      <c r="Y95" s="634"/>
      <c r="Z95" s="634"/>
    </row>
    <row r="96" spans="1:26" ht="15.75" customHeight="1" x14ac:dyDescent="0.25">
      <c r="A96" s="634"/>
      <c r="B96" s="634"/>
      <c r="C96" s="634"/>
      <c r="D96" s="634"/>
      <c r="E96" s="635"/>
      <c r="F96" s="635"/>
      <c r="G96" s="634"/>
      <c r="H96" s="636"/>
      <c r="I96" s="637"/>
      <c r="J96" s="634"/>
      <c r="K96" s="634"/>
      <c r="L96" s="634"/>
      <c r="M96" s="634"/>
      <c r="N96" s="634"/>
      <c r="O96" s="634"/>
      <c r="P96" s="634"/>
      <c r="Q96" s="634"/>
      <c r="R96" s="634"/>
      <c r="S96" s="634"/>
      <c r="T96" s="634"/>
      <c r="U96" s="634"/>
      <c r="V96" s="634"/>
      <c r="W96" s="634"/>
      <c r="X96" s="634"/>
      <c r="Y96" s="634"/>
      <c r="Z96" s="634"/>
    </row>
    <row r="97" spans="1:26" ht="15.75" customHeight="1" x14ac:dyDescent="0.25">
      <c r="A97" s="634"/>
      <c r="B97" s="634"/>
      <c r="C97" s="634"/>
      <c r="D97" s="634"/>
      <c r="E97" s="635"/>
      <c r="F97" s="635"/>
      <c r="G97" s="634"/>
      <c r="H97" s="636"/>
      <c r="I97" s="637"/>
      <c r="J97" s="634"/>
      <c r="K97" s="634"/>
      <c r="L97" s="634"/>
      <c r="M97" s="634"/>
      <c r="N97" s="634"/>
      <c r="O97" s="634"/>
      <c r="P97" s="634"/>
      <c r="Q97" s="634"/>
      <c r="R97" s="634"/>
      <c r="S97" s="634"/>
      <c r="T97" s="634"/>
      <c r="U97" s="634"/>
      <c r="V97" s="634"/>
      <c r="W97" s="634"/>
      <c r="X97" s="634"/>
      <c r="Y97" s="634"/>
      <c r="Z97" s="634"/>
    </row>
    <row r="98" spans="1:26" ht="15.75" customHeight="1" x14ac:dyDescent="0.25">
      <c r="A98" s="634"/>
      <c r="B98" s="634"/>
      <c r="C98" s="634"/>
      <c r="D98" s="634"/>
      <c r="E98" s="635"/>
      <c r="F98" s="635"/>
      <c r="G98" s="634"/>
      <c r="H98" s="636"/>
      <c r="I98" s="637"/>
      <c r="J98" s="634"/>
      <c r="K98" s="634"/>
      <c r="L98" s="634"/>
      <c r="M98" s="634"/>
      <c r="N98" s="634"/>
      <c r="O98" s="634"/>
      <c r="P98" s="634"/>
      <c r="Q98" s="634"/>
      <c r="R98" s="634"/>
      <c r="S98" s="634"/>
      <c r="T98" s="634"/>
      <c r="U98" s="634"/>
      <c r="V98" s="634"/>
      <c r="W98" s="634"/>
      <c r="X98" s="634"/>
      <c r="Y98" s="634"/>
      <c r="Z98" s="634"/>
    </row>
    <row r="99" spans="1:26" ht="15.75" customHeight="1" x14ac:dyDescent="0.25">
      <c r="A99" s="634"/>
      <c r="B99" s="634"/>
      <c r="C99" s="634"/>
      <c r="D99" s="634"/>
      <c r="E99" s="635"/>
      <c r="F99" s="635"/>
      <c r="G99" s="634"/>
      <c r="H99" s="636"/>
      <c r="I99" s="637"/>
      <c r="J99" s="634"/>
      <c r="K99" s="634"/>
      <c r="L99" s="634"/>
      <c r="M99" s="634"/>
      <c r="N99" s="634"/>
      <c r="O99" s="634"/>
      <c r="P99" s="634"/>
      <c r="Q99" s="634"/>
      <c r="R99" s="634"/>
      <c r="S99" s="634"/>
      <c r="T99" s="634"/>
      <c r="U99" s="634"/>
      <c r="V99" s="634"/>
      <c r="W99" s="634"/>
      <c r="X99" s="634"/>
      <c r="Y99" s="634"/>
      <c r="Z99" s="634"/>
    </row>
    <row r="100" spans="1:26" ht="15.75" customHeight="1" x14ac:dyDescent="0.25">
      <c r="A100" s="634"/>
      <c r="B100" s="634"/>
      <c r="C100" s="634"/>
      <c r="D100" s="634"/>
      <c r="E100" s="635"/>
      <c r="F100" s="635"/>
      <c r="G100" s="634"/>
      <c r="H100" s="636"/>
      <c r="I100" s="637"/>
      <c r="J100" s="634"/>
      <c r="K100" s="634"/>
      <c r="L100" s="634"/>
      <c r="M100" s="634"/>
      <c r="N100" s="634"/>
      <c r="O100" s="634"/>
      <c r="P100" s="634"/>
      <c r="Q100" s="634"/>
      <c r="R100" s="634"/>
      <c r="S100" s="634"/>
      <c r="T100" s="634"/>
      <c r="U100" s="634"/>
      <c r="V100" s="634"/>
      <c r="W100" s="634"/>
      <c r="X100" s="634"/>
      <c r="Y100" s="634"/>
      <c r="Z100" s="634"/>
    </row>
    <row r="101" spans="1:26" ht="15.75" customHeight="1" x14ac:dyDescent="0.25">
      <c r="A101" s="634"/>
      <c r="B101" s="634"/>
      <c r="C101" s="634"/>
      <c r="D101" s="634"/>
      <c r="E101" s="635"/>
      <c r="F101" s="635"/>
      <c r="G101" s="634"/>
      <c r="H101" s="636"/>
      <c r="I101" s="637"/>
      <c r="J101" s="634"/>
      <c r="K101" s="634"/>
      <c r="L101" s="634"/>
      <c r="M101" s="634"/>
      <c r="N101" s="634"/>
      <c r="O101" s="634"/>
      <c r="P101" s="634"/>
      <c r="Q101" s="634"/>
      <c r="R101" s="634"/>
      <c r="S101" s="634"/>
      <c r="T101" s="634"/>
      <c r="U101" s="634"/>
      <c r="V101" s="634"/>
      <c r="W101" s="634"/>
      <c r="X101" s="634"/>
      <c r="Y101" s="634"/>
      <c r="Z101" s="634"/>
    </row>
    <row r="102" spans="1:26" ht="15.75" customHeight="1" x14ac:dyDescent="0.25">
      <c r="A102" s="634"/>
      <c r="B102" s="634"/>
      <c r="C102" s="634"/>
      <c r="D102" s="634"/>
      <c r="E102" s="635"/>
      <c r="F102" s="635"/>
      <c r="G102" s="634"/>
      <c r="H102" s="636"/>
      <c r="I102" s="637"/>
      <c r="J102" s="634"/>
      <c r="K102" s="634"/>
      <c r="L102" s="634"/>
      <c r="M102" s="634"/>
      <c r="N102" s="634"/>
      <c r="O102" s="634"/>
      <c r="P102" s="634"/>
      <c r="Q102" s="634"/>
      <c r="R102" s="634"/>
      <c r="S102" s="634"/>
      <c r="T102" s="634"/>
      <c r="U102" s="634"/>
      <c r="V102" s="634"/>
      <c r="W102" s="634"/>
      <c r="X102" s="634"/>
      <c r="Y102" s="634"/>
      <c r="Z102" s="634"/>
    </row>
    <row r="103" spans="1:26" ht="15.75" customHeight="1" x14ac:dyDescent="0.25">
      <c r="A103" s="634"/>
      <c r="B103" s="634"/>
      <c r="C103" s="634"/>
      <c r="D103" s="634"/>
      <c r="E103" s="635"/>
      <c r="F103" s="635"/>
      <c r="G103" s="634"/>
      <c r="H103" s="636"/>
      <c r="I103" s="637"/>
      <c r="J103" s="634"/>
      <c r="K103" s="634"/>
      <c r="L103" s="634"/>
      <c r="M103" s="634"/>
      <c r="N103" s="634"/>
      <c r="O103" s="634"/>
      <c r="P103" s="634"/>
      <c r="Q103" s="634"/>
      <c r="R103" s="634"/>
      <c r="S103" s="634"/>
      <c r="T103" s="634"/>
      <c r="U103" s="634"/>
      <c r="V103" s="634"/>
      <c r="W103" s="634"/>
      <c r="X103" s="634"/>
      <c r="Y103" s="634"/>
      <c r="Z103" s="634"/>
    </row>
    <row r="104" spans="1:26" ht="15.75" customHeight="1" x14ac:dyDescent="0.25">
      <c r="A104" s="634"/>
      <c r="B104" s="634"/>
      <c r="C104" s="634"/>
      <c r="D104" s="634"/>
      <c r="E104" s="635"/>
      <c r="F104" s="635"/>
      <c r="G104" s="634"/>
      <c r="H104" s="636"/>
      <c r="I104" s="637"/>
      <c r="J104" s="634"/>
      <c r="K104" s="634"/>
      <c r="L104" s="634"/>
      <c r="M104" s="634"/>
      <c r="N104" s="634"/>
      <c r="O104" s="634"/>
      <c r="P104" s="634"/>
      <c r="Q104" s="634"/>
      <c r="R104" s="634"/>
      <c r="S104" s="634"/>
      <c r="T104" s="634"/>
      <c r="U104" s="634"/>
      <c r="V104" s="634"/>
      <c r="W104" s="634"/>
      <c r="X104" s="634"/>
      <c r="Y104" s="634"/>
      <c r="Z104" s="634"/>
    </row>
    <row r="105" spans="1:26" ht="15.75" customHeight="1" x14ac:dyDescent="0.25">
      <c r="A105" s="634"/>
      <c r="B105" s="634"/>
      <c r="C105" s="634"/>
      <c r="D105" s="634"/>
      <c r="E105" s="635"/>
      <c r="F105" s="635"/>
      <c r="G105" s="634"/>
      <c r="H105" s="636"/>
      <c r="I105" s="637"/>
      <c r="J105" s="634"/>
      <c r="K105" s="634"/>
      <c r="L105" s="634"/>
      <c r="M105" s="634"/>
      <c r="N105" s="634"/>
      <c r="O105" s="634"/>
      <c r="P105" s="634"/>
      <c r="Q105" s="634"/>
      <c r="R105" s="634"/>
      <c r="S105" s="634"/>
      <c r="T105" s="634"/>
      <c r="U105" s="634"/>
      <c r="V105" s="634"/>
      <c r="W105" s="634"/>
      <c r="X105" s="634"/>
      <c r="Y105" s="634"/>
      <c r="Z105" s="634"/>
    </row>
    <row r="106" spans="1:26" ht="15.75" customHeight="1" x14ac:dyDescent="0.25">
      <c r="A106" s="634"/>
      <c r="B106" s="634"/>
      <c r="C106" s="634"/>
      <c r="D106" s="634"/>
      <c r="E106" s="635"/>
      <c r="F106" s="635"/>
      <c r="G106" s="634"/>
      <c r="H106" s="636"/>
      <c r="I106" s="637"/>
      <c r="J106" s="634"/>
      <c r="K106" s="634"/>
      <c r="L106" s="634"/>
      <c r="M106" s="634"/>
      <c r="N106" s="634"/>
      <c r="O106" s="634"/>
      <c r="P106" s="634"/>
      <c r="Q106" s="634"/>
      <c r="R106" s="634"/>
      <c r="S106" s="634"/>
      <c r="T106" s="634"/>
      <c r="U106" s="634"/>
      <c r="V106" s="634"/>
      <c r="W106" s="634"/>
      <c r="X106" s="634"/>
      <c r="Y106" s="634"/>
      <c r="Z106" s="634"/>
    </row>
    <row r="107" spans="1:26" ht="15.75" customHeight="1" x14ac:dyDescent="0.25">
      <c r="A107" s="634"/>
      <c r="B107" s="634"/>
      <c r="C107" s="634"/>
      <c r="D107" s="634"/>
      <c r="E107" s="635"/>
      <c r="F107" s="635"/>
      <c r="G107" s="634"/>
      <c r="H107" s="636"/>
      <c r="I107" s="637"/>
      <c r="J107" s="634"/>
      <c r="K107" s="634"/>
      <c r="L107" s="634"/>
      <c r="M107" s="634"/>
      <c r="N107" s="634"/>
      <c r="O107" s="634"/>
      <c r="P107" s="634"/>
      <c r="Q107" s="634"/>
      <c r="R107" s="634"/>
      <c r="S107" s="634"/>
      <c r="T107" s="634"/>
      <c r="U107" s="634"/>
      <c r="V107" s="634"/>
      <c r="W107" s="634"/>
      <c r="X107" s="634"/>
      <c r="Y107" s="634"/>
      <c r="Z107" s="634"/>
    </row>
    <row r="108" spans="1:26" ht="15.75" customHeight="1" x14ac:dyDescent="0.25">
      <c r="A108" s="634"/>
      <c r="B108" s="634"/>
      <c r="C108" s="634"/>
      <c r="D108" s="634"/>
      <c r="E108" s="635"/>
      <c r="F108" s="635"/>
      <c r="G108" s="634"/>
      <c r="H108" s="636"/>
      <c r="I108" s="637"/>
      <c r="J108" s="634"/>
      <c r="K108" s="634"/>
      <c r="L108" s="634"/>
      <c r="M108" s="634"/>
      <c r="N108" s="634"/>
      <c r="O108" s="634"/>
      <c r="P108" s="634"/>
      <c r="Q108" s="634"/>
      <c r="R108" s="634"/>
      <c r="S108" s="634"/>
      <c r="T108" s="634"/>
      <c r="U108" s="634"/>
      <c r="V108" s="634"/>
      <c r="W108" s="634"/>
      <c r="X108" s="634"/>
      <c r="Y108" s="634"/>
      <c r="Z108" s="634"/>
    </row>
    <row r="109" spans="1:26" ht="15.75" customHeight="1" x14ac:dyDescent="0.25">
      <c r="A109" s="634"/>
      <c r="B109" s="634"/>
      <c r="C109" s="634"/>
      <c r="D109" s="634"/>
      <c r="E109" s="635"/>
      <c r="F109" s="635"/>
      <c r="G109" s="634"/>
      <c r="H109" s="636"/>
      <c r="I109" s="637"/>
      <c r="J109" s="634"/>
      <c r="K109" s="634"/>
      <c r="L109" s="634"/>
      <c r="M109" s="634"/>
      <c r="N109" s="634"/>
      <c r="O109" s="634"/>
      <c r="P109" s="634"/>
      <c r="Q109" s="634"/>
      <c r="R109" s="634"/>
      <c r="S109" s="634"/>
      <c r="T109" s="634"/>
      <c r="U109" s="634"/>
      <c r="V109" s="634"/>
      <c r="W109" s="634"/>
      <c r="X109" s="634"/>
      <c r="Y109" s="634"/>
      <c r="Z109" s="634"/>
    </row>
    <row r="110" spans="1:26" ht="15.75" customHeight="1" x14ac:dyDescent="0.25">
      <c r="A110" s="634"/>
      <c r="B110" s="634"/>
      <c r="C110" s="634"/>
      <c r="D110" s="634"/>
      <c r="E110" s="635"/>
      <c r="F110" s="635"/>
      <c r="G110" s="634"/>
      <c r="H110" s="636"/>
      <c r="I110" s="637"/>
      <c r="J110" s="634"/>
      <c r="K110" s="634"/>
      <c r="L110" s="634"/>
      <c r="M110" s="634"/>
      <c r="N110" s="634"/>
      <c r="O110" s="634"/>
      <c r="P110" s="634"/>
      <c r="Q110" s="634"/>
      <c r="R110" s="634"/>
      <c r="S110" s="634"/>
      <c r="T110" s="634"/>
      <c r="U110" s="634"/>
      <c r="V110" s="634"/>
      <c r="W110" s="634"/>
      <c r="X110" s="634"/>
      <c r="Y110" s="634"/>
      <c r="Z110" s="634"/>
    </row>
    <row r="111" spans="1:26" ht="15.75" customHeight="1" x14ac:dyDescent="0.25">
      <c r="A111" s="634"/>
      <c r="B111" s="634"/>
      <c r="C111" s="634"/>
      <c r="D111" s="634"/>
      <c r="E111" s="635"/>
      <c r="F111" s="635"/>
      <c r="G111" s="634"/>
      <c r="H111" s="636"/>
      <c r="I111" s="637"/>
      <c r="J111" s="634"/>
      <c r="K111" s="634"/>
      <c r="L111" s="634"/>
      <c r="M111" s="634"/>
      <c r="N111" s="634"/>
      <c r="O111" s="634"/>
      <c r="P111" s="634"/>
      <c r="Q111" s="634"/>
      <c r="R111" s="634"/>
      <c r="S111" s="634"/>
      <c r="T111" s="634"/>
      <c r="U111" s="634"/>
      <c r="V111" s="634"/>
      <c r="W111" s="634"/>
      <c r="X111" s="634"/>
      <c r="Y111" s="634"/>
      <c r="Z111" s="634"/>
    </row>
    <row r="112" spans="1:26" ht="15.75" customHeight="1" x14ac:dyDescent="0.25">
      <c r="A112" s="634"/>
      <c r="B112" s="634"/>
      <c r="C112" s="634"/>
      <c r="D112" s="634"/>
      <c r="E112" s="635"/>
      <c r="F112" s="635"/>
      <c r="G112" s="634"/>
      <c r="H112" s="636"/>
      <c r="I112" s="637"/>
      <c r="J112" s="634"/>
      <c r="K112" s="634"/>
      <c r="L112" s="634"/>
      <c r="M112" s="634"/>
      <c r="N112" s="634"/>
      <c r="O112" s="634"/>
      <c r="P112" s="634"/>
      <c r="Q112" s="634"/>
      <c r="R112" s="634"/>
      <c r="S112" s="634"/>
      <c r="T112" s="634"/>
      <c r="U112" s="634"/>
      <c r="V112" s="634"/>
      <c r="W112" s="634"/>
      <c r="X112" s="634"/>
      <c r="Y112" s="634"/>
      <c r="Z112" s="634"/>
    </row>
    <row r="113" spans="1:26" ht="15.75" customHeight="1" x14ac:dyDescent="0.25">
      <c r="A113" s="634"/>
      <c r="B113" s="634"/>
      <c r="C113" s="634"/>
      <c r="D113" s="634"/>
      <c r="E113" s="635"/>
      <c r="F113" s="635"/>
      <c r="G113" s="634"/>
      <c r="H113" s="636"/>
      <c r="I113" s="637"/>
      <c r="J113" s="634"/>
      <c r="K113" s="634"/>
      <c r="L113" s="634"/>
      <c r="M113" s="634"/>
      <c r="N113" s="634"/>
      <c r="O113" s="634"/>
      <c r="P113" s="634"/>
      <c r="Q113" s="634"/>
      <c r="R113" s="634"/>
      <c r="S113" s="634"/>
      <c r="T113" s="634"/>
      <c r="U113" s="634"/>
      <c r="V113" s="634"/>
      <c r="W113" s="634"/>
      <c r="X113" s="634"/>
      <c r="Y113" s="634"/>
      <c r="Z113" s="634"/>
    </row>
    <row r="114" spans="1:26" ht="15.75" customHeight="1" x14ac:dyDescent="0.25">
      <c r="A114" s="634"/>
      <c r="B114" s="634"/>
      <c r="C114" s="634"/>
      <c r="D114" s="634"/>
      <c r="E114" s="635"/>
      <c r="F114" s="635"/>
      <c r="G114" s="634"/>
      <c r="H114" s="636"/>
      <c r="I114" s="637"/>
      <c r="J114" s="634"/>
      <c r="K114" s="634"/>
      <c r="L114" s="634"/>
      <c r="M114" s="634"/>
      <c r="N114" s="634"/>
      <c r="O114" s="634"/>
      <c r="P114" s="634"/>
      <c r="Q114" s="634"/>
      <c r="R114" s="634"/>
      <c r="S114" s="634"/>
      <c r="T114" s="634"/>
      <c r="U114" s="634"/>
      <c r="V114" s="634"/>
      <c r="W114" s="634"/>
      <c r="X114" s="634"/>
      <c r="Y114" s="634"/>
      <c r="Z114" s="634"/>
    </row>
    <row r="115" spans="1:26" ht="15.75" customHeight="1" x14ac:dyDescent="0.25">
      <c r="A115" s="634"/>
      <c r="B115" s="634"/>
      <c r="C115" s="634"/>
      <c r="D115" s="634"/>
      <c r="E115" s="635"/>
      <c r="F115" s="635"/>
      <c r="G115" s="634"/>
      <c r="H115" s="636"/>
      <c r="I115" s="637"/>
      <c r="J115" s="634"/>
      <c r="K115" s="634"/>
      <c r="L115" s="634"/>
      <c r="M115" s="634"/>
      <c r="N115" s="634"/>
      <c r="O115" s="634"/>
      <c r="P115" s="634"/>
      <c r="Q115" s="634"/>
      <c r="R115" s="634"/>
      <c r="S115" s="634"/>
      <c r="T115" s="634"/>
      <c r="U115" s="634"/>
      <c r="V115" s="634"/>
      <c r="W115" s="634"/>
      <c r="X115" s="634"/>
      <c r="Y115" s="634"/>
      <c r="Z115" s="634"/>
    </row>
    <row r="116" spans="1:26" ht="15.75" customHeight="1" x14ac:dyDescent="0.25">
      <c r="A116" s="634"/>
      <c r="B116" s="634"/>
      <c r="C116" s="634"/>
      <c r="D116" s="634"/>
      <c r="E116" s="635"/>
      <c r="F116" s="635"/>
      <c r="G116" s="634"/>
      <c r="H116" s="636"/>
      <c r="I116" s="637"/>
      <c r="J116" s="634"/>
      <c r="K116" s="634"/>
      <c r="L116" s="634"/>
      <c r="M116" s="634"/>
      <c r="N116" s="634"/>
      <c r="O116" s="634"/>
      <c r="P116" s="634"/>
      <c r="Q116" s="634"/>
      <c r="R116" s="634"/>
      <c r="S116" s="634"/>
      <c r="T116" s="634"/>
      <c r="U116" s="634"/>
      <c r="V116" s="634"/>
      <c r="W116" s="634"/>
      <c r="X116" s="634"/>
      <c r="Y116" s="634"/>
      <c r="Z116" s="634"/>
    </row>
    <row r="117" spans="1:26" ht="15.75" customHeight="1" x14ac:dyDescent="0.25">
      <c r="A117" s="634"/>
      <c r="B117" s="634"/>
      <c r="C117" s="634"/>
      <c r="D117" s="634"/>
      <c r="E117" s="635"/>
      <c r="F117" s="635"/>
      <c r="G117" s="634"/>
      <c r="H117" s="636"/>
      <c r="I117" s="637"/>
      <c r="J117" s="634"/>
      <c r="K117" s="634"/>
      <c r="L117" s="634"/>
      <c r="M117" s="634"/>
      <c r="N117" s="634"/>
      <c r="O117" s="634"/>
      <c r="P117" s="634"/>
      <c r="Q117" s="634"/>
      <c r="R117" s="634"/>
      <c r="S117" s="634"/>
      <c r="T117" s="634"/>
      <c r="U117" s="634"/>
      <c r="V117" s="634"/>
      <c r="W117" s="634"/>
      <c r="X117" s="634"/>
      <c r="Y117" s="634"/>
      <c r="Z117" s="634"/>
    </row>
    <row r="118" spans="1:26" ht="15.75" customHeight="1" x14ac:dyDescent="0.25">
      <c r="A118" s="634"/>
      <c r="B118" s="634"/>
      <c r="C118" s="634"/>
      <c r="D118" s="634"/>
      <c r="E118" s="635"/>
      <c r="F118" s="635"/>
      <c r="G118" s="634"/>
      <c r="H118" s="636"/>
      <c r="I118" s="637"/>
      <c r="J118" s="634"/>
      <c r="K118" s="634"/>
      <c r="L118" s="634"/>
      <c r="M118" s="634"/>
      <c r="N118" s="634"/>
      <c r="O118" s="634"/>
      <c r="P118" s="634"/>
      <c r="Q118" s="634"/>
      <c r="R118" s="634"/>
      <c r="S118" s="634"/>
      <c r="T118" s="634"/>
      <c r="U118" s="634"/>
      <c r="V118" s="634"/>
      <c r="W118" s="634"/>
      <c r="X118" s="634"/>
      <c r="Y118" s="634"/>
      <c r="Z118" s="634"/>
    </row>
    <row r="119" spans="1:26" ht="15.75" customHeight="1" x14ac:dyDescent="0.25">
      <c r="A119" s="634"/>
      <c r="B119" s="634"/>
      <c r="C119" s="634"/>
      <c r="D119" s="634"/>
      <c r="E119" s="635"/>
      <c r="F119" s="635"/>
      <c r="G119" s="634"/>
      <c r="H119" s="636"/>
      <c r="I119" s="637"/>
      <c r="J119" s="634"/>
      <c r="K119" s="634"/>
      <c r="L119" s="634"/>
      <c r="M119" s="634"/>
      <c r="N119" s="634"/>
      <c r="O119" s="634"/>
      <c r="P119" s="634"/>
      <c r="Q119" s="634"/>
      <c r="R119" s="634"/>
      <c r="S119" s="634"/>
      <c r="T119" s="634"/>
      <c r="U119" s="634"/>
      <c r="V119" s="634"/>
      <c r="W119" s="634"/>
      <c r="X119" s="634"/>
      <c r="Y119" s="634"/>
      <c r="Z119" s="634"/>
    </row>
    <row r="120" spans="1:26" ht="15.75" customHeight="1" x14ac:dyDescent="0.25">
      <c r="A120" s="634"/>
      <c r="B120" s="634"/>
      <c r="C120" s="634"/>
      <c r="D120" s="634"/>
      <c r="E120" s="635"/>
      <c r="F120" s="635"/>
      <c r="G120" s="634"/>
      <c r="H120" s="636"/>
      <c r="I120" s="637"/>
      <c r="J120" s="634"/>
      <c r="K120" s="634"/>
      <c r="L120" s="634"/>
      <c r="M120" s="634"/>
      <c r="N120" s="634"/>
      <c r="O120" s="634"/>
      <c r="P120" s="634"/>
      <c r="Q120" s="634"/>
      <c r="R120" s="634"/>
      <c r="S120" s="634"/>
      <c r="T120" s="634"/>
      <c r="U120" s="634"/>
      <c r="V120" s="634"/>
      <c r="W120" s="634"/>
      <c r="X120" s="634"/>
      <c r="Y120" s="634"/>
      <c r="Z120" s="634"/>
    </row>
    <row r="121" spans="1:26" ht="15.75" customHeight="1" x14ac:dyDescent="0.25">
      <c r="A121" s="634"/>
      <c r="B121" s="634"/>
      <c r="C121" s="634"/>
      <c r="D121" s="634"/>
      <c r="E121" s="635"/>
      <c r="F121" s="635"/>
      <c r="G121" s="634"/>
      <c r="H121" s="636"/>
      <c r="I121" s="637"/>
      <c r="J121" s="634"/>
      <c r="K121" s="634"/>
      <c r="L121" s="634"/>
      <c r="M121" s="634"/>
      <c r="N121" s="634"/>
      <c r="O121" s="634"/>
      <c r="P121" s="634"/>
      <c r="Q121" s="634"/>
      <c r="R121" s="634"/>
      <c r="S121" s="634"/>
      <c r="T121" s="634"/>
      <c r="U121" s="634"/>
      <c r="V121" s="634"/>
      <c r="W121" s="634"/>
      <c r="X121" s="634"/>
      <c r="Y121" s="634"/>
      <c r="Z121" s="634"/>
    </row>
    <row r="122" spans="1:26" ht="15.75" customHeight="1" x14ac:dyDescent="0.25">
      <c r="A122" s="634"/>
      <c r="B122" s="634"/>
      <c r="C122" s="634"/>
      <c r="D122" s="634"/>
      <c r="E122" s="635"/>
      <c r="F122" s="635"/>
      <c r="G122" s="634"/>
      <c r="H122" s="636"/>
      <c r="I122" s="637"/>
      <c r="J122" s="634"/>
      <c r="K122" s="634"/>
      <c r="L122" s="634"/>
      <c r="M122" s="634"/>
      <c r="N122" s="634"/>
      <c r="O122" s="634"/>
      <c r="P122" s="634"/>
      <c r="Q122" s="634"/>
      <c r="R122" s="634"/>
      <c r="S122" s="634"/>
      <c r="T122" s="634"/>
      <c r="U122" s="634"/>
      <c r="V122" s="634"/>
      <c r="W122" s="634"/>
      <c r="X122" s="634"/>
      <c r="Y122" s="634"/>
      <c r="Z122" s="634"/>
    </row>
    <row r="123" spans="1:26" ht="15.75" customHeight="1" x14ac:dyDescent="0.25">
      <c r="A123" s="634"/>
      <c r="B123" s="634"/>
      <c r="C123" s="634"/>
      <c r="D123" s="634"/>
      <c r="E123" s="635"/>
      <c r="F123" s="635"/>
      <c r="G123" s="634"/>
      <c r="H123" s="636"/>
      <c r="I123" s="637"/>
      <c r="J123" s="634"/>
      <c r="K123" s="634"/>
      <c r="L123" s="634"/>
      <c r="M123" s="634"/>
      <c r="N123" s="634"/>
      <c r="O123" s="634"/>
      <c r="P123" s="634"/>
      <c r="Q123" s="634"/>
      <c r="R123" s="634"/>
      <c r="S123" s="634"/>
      <c r="T123" s="634"/>
      <c r="U123" s="634"/>
      <c r="V123" s="634"/>
      <c r="W123" s="634"/>
      <c r="X123" s="634"/>
      <c r="Y123" s="634"/>
      <c r="Z123" s="634"/>
    </row>
    <row r="124" spans="1:26" ht="15.75" customHeight="1" x14ac:dyDescent="0.25">
      <c r="A124" s="634"/>
      <c r="B124" s="634"/>
      <c r="C124" s="634"/>
      <c r="D124" s="634"/>
      <c r="E124" s="635"/>
      <c r="F124" s="635"/>
      <c r="G124" s="634"/>
      <c r="H124" s="636"/>
      <c r="I124" s="637"/>
      <c r="J124" s="634"/>
      <c r="K124" s="634"/>
      <c r="L124" s="634"/>
      <c r="M124" s="634"/>
      <c r="N124" s="634"/>
      <c r="O124" s="634"/>
      <c r="P124" s="634"/>
      <c r="Q124" s="634"/>
      <c r="R124" s="634"/>
      <c r="S124" s="634"/>
      <c r="T124" s="634"/>
      <c r="U124" s="634"/>
      <c r="V124" s="634"/>
      <c r="W124" s="634"/>
      <c r="X124" s="634"/>
      <c r="Y124" s="634"/>
      <c r="Z124" s="634"/>
    </row>
    <row r="125" spans="1:26" ht="15.75" customHeight="1" x14ac:dyDescent="0.25">
      <c r="A125" s="634"/>
      <c r="B125" s="634"/>
      <c r="C125" s="634"/>
      <c r="D125" s="634"/>
      <c r="E125" s="635"/>
      <c r="F125" s="635"/>
      <c r="G125" s="634"/>
      <c r="H125" s="636"/>
      <c r="I125" s="637"/>
      <c r="J125" s="634"/>
      <c r="K125" s="634"/>
      <c r="L125" s="634"/>
      <c r="M125" s="634"/>
      <c r="N125" s="634"/>
      <c r="O125" s="634"/>
      <c r="P125" s="634"/>
      <c r="Q125" s="634"/>
      <c r="R125" s="634"/>
      <c r="S125" s="634"/>
      <c r="T125" s="634"/>
      <c r="U125" s="634"/>
      <c r="V125" s="634"/>
      <c r="W125" s="634"/>
      <c r="X125" s="634"/>
      <c r="Y125" s="634"/>
      <c r="Z125" s="634"/>
    </row>
    <row r="126" spans="1:26" ht="15.75" customHeight="1" x14ac:dyDescent="0.25">
      <c r="A126" s="634"/>
      <c r="B126" s="634"/>
      <c r="C126" s="634"/>
      <c r="D126" s="634"/>
      <c r="E126" s="635"/>
      <c r="F126" s="635"/>
      <c r="G126" s="634"/>
      <c r="H126" s="636"/>
      <c r="I126" s="637"/>
      <c r="J126" s="634"/>
      <c r="K126" s="634"/>
      <c r="L126" s="634"/>
      <c r="M126" s="634"/>
      <c r="N126" s="634"/>
      <c r="O126" s="634"/>
      <c r="P126" s="634"/>
      <c r="Q126" s="634"/>
      <c r="R126" s="634"/>
      <c r="S126" s="634"/>
      <c r="T126" s="634"/>
      <c r="U126" s="634"/>
      <c r="V126" s="634"/>
      <c r="W126" s="634"/>
      <c r="X126" s="634"/>
      <c r="Y126" s="634"/>
      <c r="Z126" s="634"/>
    </row>
    <row r="127" spans="1:26" ht="15.75" customHeight="1" x14ac:dyDescent="0.25">
      <c r="A127" s="634"/>
      <c r="B127" s="634"/>
      <c r="C127" s="634"/>
      <c r="D127" s="634"/>
      <c r="E127" s="635"/>
      <c r="F127" s="635"/>
      <c r="G127" s="634"/>
      <c r="H127" s="636"/>
      <c r="I127" s="637"/>
      <c r="J127" s="634"/>
      <c r="K127" s="634"/>
      <c r="L127" s="634"/>
      <c r="M127" s="634"/>
      <c r="N127" s="634"/>
      <c r="O127" s="634"/>
      <c r="P127" s="634"/>
      <c r="Q127" s="634"/>
      <c r="R127" s="634"/>
      <c r="S127" s="634"/>
      <c r="T127" s="634"/>
      <c r="U127" s="634"/>
      <c r="V127" s="634"/>
      <c r="W127" s="634"/>
      <c r="X127" s="634"/>
      <c r="Y127" s="634"/>
      <c r="Z127" s="634"/>
    </row>
    <row r="128" spans="1:26" ht="15.75" customHeight="1" x14ac:dyDescent="0.25">
      <c r="A128" s="634"/>
      <c r="B128" s="634"/>
      <c r="C128" s="634"/>
      <c r="D128" s="634"/>
      <c r="E128" s="635"/>
      <c r="F128" s="635"/>
      <c r="G128" s="634"/>
      <c r="H128" s="636"/>
      <c r="I128" s="637"/>
      <c r="J128" s="634"/>
      <c r="K128" s="634"/>
      <c r="L128" s="634"/>
      <c r="M128" s="634"/>
      <c r="N128" s="634"/>
      <c r="O128" s="634"/>
      <c r="P128" s="634"/>
      <c r="Q128" s="634"/>
      <c r="R128" s="634"/>
      <c r="S128" s="634"/>
      <c r="T128" s="634"/>
      <c r="U128" s="634"/>
      <c r="V128" s="634"/>
      <c r="W128" s="634"/>
      <c r="X128" s="634"/>
      <c r="Y128" s="634"/>
      <c r="Z128" s="634"/>
    </row>
    <row r="129" spans="1:26" ht="15.75" customHeight="1" x14ac:dyDescent="0.25">
      <c r="A129" s="634"/>
      <c r="B129" s="634"/>
      <c r="C129" s="634"/>
      <c r="D129" s="634"/>
      <c r="E129" s="635"/>
      <c r="F129" s="635"/>
      <c r="G129" s="634"/>
      <c r="H129" s="636"/>
      <c r="I129" s="637"/>
      <c r="J129" s="634"/>
      <c r="K129" s="634"/>
      <c r="L129" s="634"/>
      <c r="M129" s="634"/>
      <c r="N129" s="634"/>
      <c r="O129" s="634"/>
      <c r="P129" s="634"/>
      <c r="Q129" s="634"/>
      <c r="R129" s="634"/>
      <c r="S129" s="634"/>
      <c r="T129" s="634"/>
      <c r="U129" s="634"/>
      <c r="V129" s="634"/>
      <c r="W129" s="634"/>
      <c r="X129" s="634"/>
      <c r="Y129" s="634"/>
      <c r="Z129" s="634"/>
    </row>
    <row r="130" spans="1:26" ht="15.75" customHeight="1" x14ac:dyDescent="0.25">
      <c r="A130" s="634"/>
      <c r="B130" s="634"/>
      <c r="C130" s="634"/>
      <c r="D130" s="634"/>
      <c r="E130" s="635"/>
      <c r="F130" s="635"/>
      <c r="G130" s="634"/>
      <c r="H130" s="636"/>
      <c r="I130" s="637"/>
      <c r="J130" s="634"/>
      <c r="K130" s="634"/>
      <c r="L130" s="634"/>
      <c r="M130" s="634"/>
      <c r="N130" s="634"/>
      <c r="O130" s="634"/>
      <c r="P130" s="634"/>
      <c r="Q130" s="634"/>
      <c r="R130" s="634"/>
      <c r="S130" s="634"/>
      <c r="T130" s="634"/>
      <c r="U130" s="634"/>
      <c r="V130" s="634"/>
      <c r="W130" s="634"/>
      <c r="X130" s="634"/>
      <c r="Y130" s="634"/>
      <c r="Z130" s="634"/>
    </row>
    <row r="131" spans="1:26" ht="15.75" customHeight="1" x14ac:dyDescent="0.25">
      <c r="A131" s="634"/>
      <c r="B131" s="634"/>
      <c r="C131" s="634"/>
      <c r="D131" s="634"/>
      <c r="E131" s="635"/>
      <c r="F131" s="635"/>
      <c r="G131" s="634"/>
      <c r="H131" s="636"/>
      <c r="I131" s="637"/>
      <c r="J131" s="634"/>
      <c r="K131" s="634"/>
      <c r="L131" s="634"/>
      <c r="M131" s="634"/>
      <c r="N131" s="634"/>
      <c r="O131" s="634"/>
      <c r="P131" s="634"/>
      <c r="Q131" s="634"/>
      <c r="R131" s="634"/>
      <c r="S131" s="634"/>
      <c r="T131" s="634"/>
      <c r="U131" s="634"/>
      <c r="V131" s="634"/>
      <c r="W131" s="634"/>
      <c r="X131" s="634"/>
      <c r="Y131" s="634"/>
      <c r="Z131" s="634"/>
    </row>
    <row r="132" spans="1:26" ht="15.75" customHeight="1" x14ac:dyDescent="0.25">
      <c r="A132" s="634"/>
      <c r="B132" s="634"/>
      <c r="C132" s="634"/>
      <c r="D132" s="634"/>
      <c r="E132" s="635"/>
      <c r="F132" s="635"/>
      <c r="G132" s="634"/>
      <c r="H132" s="636"/>
      <c r="I132" s="637"/>
      <c r="J132" s="634"/>
      <c r="K132" s="634"/>
      <c r="L132" s="634"/>
      <c r="M132" s="634"/>
      <c r="N132" s="634"/>
      <c r="O132" s="634"/>
      <c r="P132" s="634"/>
      <c r="Q132" s="634"/>
      <c r="R132" s="634"/>
      <c r="S132" s="634"/>
      <c r="T132" s="634"/>
      <c r="U132" s="634"/>
      <c r="V132" s="634"/>
      <c r="W132" s="634"/>
      <c r="X132" s="634"/>
      <c r="Y132" s="634"/>
      <c r="Z132" s="634"/>
    </row>
    <row r="133" spans="1:26" ht="15.75" customHeight="1" x14ac:dyDescent="0.25">
      <c r="A133" s="634"/>
      <c r="B133" s="634"/>
      <c r="C133" s="634"/>
      <c r="D133" s="634"/>
      <c r="E133" s="635"/>
      <c r="F133" s="635"/>
      <c r="G133" s="634"/>
      <c r="H133" s="636"/>
      <c r="I133" s="637"/>
      <c r="J133" s="634"/>
      <c r="K133" s="634"/>
      <c r="L133" s="634"/>
      <c r="M133" s="634"/>
      <c r="N133" s="634"/>
      <c r="O133" s="634"/>
      <c r="P133" s="634"/>
      <c r="Q133" s="634"/>
      <c r="R133" s="634"/>
      <c r="S133" s="634"/>
      <c r="T133" s="634"/>
      <c r="U133" s="634"/>
      <c r="V133" s="634"/>
      <c r="W133" s="634"/>
      <c r="X133" s="634"/>
      <c r="Y133" s="634"/>
      <c r="Z133" s="634"/>
    </row>
    <row r="134" spans="1:26" ht="15.75" customHeight="1" x14ac:dyDescent="0.25">
      <c r="A134" s="634"/>
      <c r="B134" s="634"/>
      <c r="C134" s="634"/>
      <c r="D134" s="634"/>
      <c r="E134" s="635"/>
      <c r="F134" s="635"/>
      <c r="G134" s="634"/>
      <c r="H134" s="636"/>
      <c r="I134" s="637"/>
      <c r="J134" s="634"/>
      <c r="K134" s="634"/>
      <c r="L134" s="634"/>
      <c r="M134" s="634"/>
      <c r="N134" s="634"/>
      <c r="O134" s="634"/>
      <c r="P134" s="634"/>
      <c r="Q134" s="634"/>
      <c r="R134" s="634"/>
      <c r="S134" s="634"/>
      <c r="T134" s="634"/>
      <c r="U134" s="634"/>
      <c r="V134" s="634"/>
      <c r="W134" s="634"/>
      <c r="X134" s="634"/>
      <c r="Y134" s="634"/>
      <c r="Z134" s="634"/>
    </row>
    <row r="135" spans="1:26" ht="15.75" customHeight="1" x14ac:dyDescent="0.25">
      <c r="A135" s="634"/>
      <c r="B135" s="634"/>
      <c r="C135" s="634"/>
      <c r="D135" s="634"/>
      <c r="E135" s="635"/>
      <c r="F135" s="635"/>
      <c r="G135" s="634"/>
      <c r="H135" s="636"/>
      <c r="I135" s="637"/>
      <c r="J135" s="634"/>
      <c r="K135" s="634"/>
      <c r="L135" s="634"/>
      <c r="M135" s="634"/>
      <c r="N135" s="634"/>
      <c r="O135" s="634"/>
      <c r="P135" s="634"/>
      <c r="Q135" s="634"/>
      <c r="R135" s="634"/>
      <c r="S135" s="634"/>
      <c r="T135" s="634"/>
      <c r="U135" s="634"/>
      <c r="V135" s="634"/>
      <c r="W135" s="634"/>
      <c r="X135" s="634"/>
      <c r="Y135" s="634"/>
      <c r="Z135" s="634"/>
    </row>
    <row r="136" spans="1:26" ht="15.75" customHeight="1" x14ac:dyDescent="0.25">
      <c r="A136" s="634"/>
      <c r="B136" s="634"/>
      <c r="C136" s="634"/>
      <c r="D136" s="634"/>
      <c r="E136" s="635"/>
      <c r="F136" s="635"/>
      <c r="G136" s="634"/>
      <c r="H136" s="636"/>
      <c r="I136" s="637"/>
      <c r="J136" s="634"/>
      <c r="K136" s="634"/>
      <c r="L136" s="634"/>
      <c r="M136" s="634"/>
      <c r="N136" s="634"/>
      <c r="O136" s="634"/>
      <c r="P136" s="634"/>
      <c r="Q136" s="634"/>
      <c r="R136" s="634"/>
      <c r="S136" s="634"/>
      <c r="T136" s="634"/>
      <c r="U136" s="634"/>
      <c r="V136" s="634"/>
      <c r="W136" s="634"/>
      <c r="X136" s="634"/>
      <c r="Y136" s="634"/>
      <c r="Z136" s="634"/>
    </row>
    <row r="137" spans="1:26" ht="15.75" customHeight="1" x14ac:dyDescent="0.25">
      <c r="A137" s="634"/>
      <c r="B137" s="634"/>
      <c r="C137" s="634"/>
      <c r="D137" s="634"/>
      <c r="E137" s="635"/>
      <c r="F137" s="635"/>
      <c r="G137" s="634"/>
      <c r="H137" s="636"/>
      <c r="I137" s="637"/>
      <c r="J137" s="634"/>
      <c r="K137" s="634"/>
      <c r="L137" s="634"/>
      <c r="M137" s="634"/>
      <c r="N137" s="634"/>
      <c r="O137" s="634"/>
      <c r="P137" s="634"/>
      <c r="Q137" s="634"/>
      <c r="R137" s="634"/>
      <c r="S137" s="634"/>
      <c r="T137" s="634"/>
      <c r="U137" s="634"/>
      <c r="V137" s="634"/>
      <c r="W137" s="634"/>
      <c r="X137" s="634"/>
      <c r="Y137" s="634"/>
      <c r="Z137" s="634"/>
    </row>
    <row r="138" spans="1:26" ht="15.75" customHeight="1" x14ac:dyDescent="0.25">
      <c r="A138" s="634"/>
      <c r="B138" s="634"/>
      <c r="C138" s="634"/>
      <c r="D138" s="634"/>
      <c r="E138" s="635"/>
      <c r="F138" s="635"/>
      <c r="G138" s="634"/>
      <c r="H138" s="636"/>
      <c r="I138" s="637"/>
      <c r="J138" s="634"/>
      <c r="K138" s="634"/>
      <c r="L138" s="634"/>
      <c r="M138" s="634"/>
      <c r="N138" s="634"/>
      <c r="O138" s="634"/>
      <c r="P138" s="634"/>
      <c r="Q138" s="634"/>
      <c r="R138" s="634"/>
      <c r="S138" s="634"/>
      <c r="T138" s="634"/>
      <c r="U138" s="634"/>
      <c r="V138" s="634"/>
      <c r="W138" s="634"/>
      <c r="X138" s="634"/>
      <c r="Y138" s="634"/>
      <c r="Z138" s="634"/>
    </row>
    <row r="139" spans="1:26" ht="15.75" customHeight="1" x14ac:dyDescent="0.25">
      <c r="A139" s="634"/>
      <c r="B139" s="634"/>
      <c r="C139" s="634"/>
      <c r="D139" s="634"/>
      <c r="E139" s="635"/>
      <c r="F139" s="635"/>
      <c r="G139" s="634"/>
      <c r="H139" s="636"/>
      <c r="I139" s="637"/>
      <c r="J139" s="634"/>
      <c r="K139" s="634"/>
      <c r="L139" s="634"/>
      <c r="M139" s="634"/>
      <c r="N139" s="634"/>
      <c r="O139" s="634"/>
      <c r="P139" s="634"/>
      <c r="Q139" s="634"/>
      <c r="R139" s="634"/>
      <c r="S139" s="634"/>
      <c r="T139" s="634"/>
      <c r="U139" s="634"/>
      <c r="V139" s="634"/>
      <c r="W139" s="634"/>
      <c r="X139" s="634"/>
      <c r="Y139" s="634"/>
      <c r="Z139" s="634"/>
    </row>
    <row r="140" spans="1:26" ht="15.75" customHeight="1" x14ac:dyDescent="0.25">
      <c r="A140" s="634"/>
      <c r="B140" s="634"/>
      <c r="C140" s="634"/>
      <c r="D140" s="634"/>
      <c r="E140" s="635"/>
      <c r="F140" s="635"/>
      <c r="G140" s="634"/>
      <c r="H140" s="636"/>
      <c r="I140" s="637"/>
      <c r="J140" s="634"/>
      <c r="K140" s="634"/>
      <c r="L140" s="634"/>
      <c r="M140" s="634"/>
      <c r="N140" s="634"/>
      <c r="O140" s="634"/>
      <c r="P140" s="634"/>
      <c r="Q140" s="634"/>
      <c r="R140" s="634"/>
      <c r="S140" s="634"/>
      <c r="T140" s="634"/>
      <c r="U140" s="634"/>
      <c r="V140" s="634"/>
      <c r="W140" s="634"/>
      <c r="X140" s="634"/>
      <c r="Y140" s="634"/>
      <c r="Z140" s="634"/>
    </row>
    <row r="141" spans="1:26" ht="15.75" customHeight="1" x14ac:dyDescent="0.25">
      <c r="A141" s="634"/>
      <c r="B141" s="634"/>
      <c r="C141" s="634"/>
      <c r="D141" s="634"/>
      <c r="E141" s="635"/>
      <c r="F141" s="635"/>
      <c r="G141" s="634"/>
      <c r="H141" s="636"/>
      <c r="I141" s="637"/>
      <c r="J141" s="634"/>
      <c r="K141" s="634"/>
      <c r="L141" s="634"/>
      <c r="M141" s="634"/>
      <c r="N141" s="634"/>
      <c r="O141" s="634"/>
      <c r="P141" s="634"/>
      <c r="Q141" s="634"/>
      <c r="R141" s="634"/>
      <c r="S141" s="634"/>
      <c r="T141" s="634"/>
      <c r="U141" s="634"/>
      <c r="V141" s="634"/>
      <c r="W141" s="634"/>
      <c r="X141" s="634"/>
      <c r="Y141" s="634"/>
      <c r="Z141" s="634"/>
    </row>
    <row r="142" spans="1:26" ht="15.75" customHeight="1" x14ac:dyDescent="0.25">
      <c r="A142" s="634"/>
      <c r="B142" s="634"/>
      <c r="C142" s="634"/>
      <c r="D142" s="634"/>
      <c r="E142" s="635"/>
      <c r="F142" s="635"/>
      <c r="G142" s="634"/>
      <c r="H142" s="636"/>
      <c r="I142" s="637"/>
      <c r="J142" s="634"/>
      <c r="K142" s="634"/>
      <c r="L142" s="634"/>
      <c r="M142" s="634"/>
      <c r="N142" s="634"/>
      <c r="O142" s="634"/>
      <c r="P142" s="634"/>
      <c r="Q142" s="634"/>
      <c r="R142" s="634"/>
      <c r="S142" s="634"/>
      <c r="T142" s="634"/>
      <c r="U142" s="634"/>
      <c r="V142" s="634"/>
      <c r="W142" s="634"/>
      <c r="X142" s="634"/>
      <c r="Y142" s="634"/>
      <c r="Z142" s="634"/>
    </row>
    <row r="143" spans="1:26" ht="15.75" customHeight="1" x14ac:dyDescent="0.25">
      <c r="A143" s="634"/>
      <c r="B143" s="634"/>
      <c r="C143" s="634"/>
      <c r="D143" s="634"/>
      <c r="E143" s="635"/>
      <c r="F143" s="635"/>
      <c r="G143" s="634"/>
      <c r="H143" s="636"/>
      <c r="I143" s="637"/>
      <c r="J143" s="634"/>
      <c r="K143" s="634"/>
      <c r="L143" s="634"/>
      <c r="M143" s="634"/>
      <c r="N143" s="634"/>
      <c r="O143" s="634"/>
      <c r="P143" s="634"/>
      <c r="Q143" s="634"/>
      <c r="R143" s="634"/>
      <c r="S143" s="634"/>
      <c r="T143" s="634"/>
      <c r="U143" s="634"/>
      <c r="V143" s="634"/>
      <c r="W143" s="634"/>
      <c r="X143" s="634"/>
      <c r="Y143" s="634"/>
      <c r="Z143" s="634"/>
    </row>
    <row r="144" spans="1:26" ht="15.75" customHeight="1" x14ac:dyDescent="0.25">
      <c r="A144" s="634"/>
      <c r="B144" s="634"/>
      <c r="C144" s="634"/>
      <c r="D144" s="634"/>
      <c r="E144" s="635"/>
      <c r="F144" s="635"/>
      <c r="G144" s="634"/>
      <c r="H144" s="636"/>
      <c r="I144" s="637"/>
      <c r="J144" s="634"/>
      <c r="K144" s="634"/>
      <c r="L144" s="634"/>
      <c r="M144" s="634"/>
      <c r="N144" s="634"/>
      <c r="O144" s="634"/>
      <c r="P144" s="634"/>
      <c r="Q144" s="634"/>
      <c r="R144" s="634"/>
      <c r="S144" s="634"/>
      <c r="T144" s="634"/>
      <c r="U144" s="634"/>
      <c r="V144" s="634"/>
      <c r="W144" s="634"/>
      <c r="X144" s="634"/>
      <c r="Y144" s="634"/>
      <c r="Z144" s="634"/>
    </row>
    <row r="145" spans="1:26" ht="15.75" customHeight="1" x14ac:dyDescent="0.25">
      <c r="A145" s="634"/>
      <c r="B145" s="634"/>
      <c r="C145" s="634"/>
      <c r="D145" s="634"/>
      <c r="E145" s="635"/>
      <c r="F145" s="635"/>
      <c r="G145" s="634"/>
      <c r="H145" s="636"/>
      <c r="I145" s="637"/>
      <c r="J145" s="634"/>
      <c r="K145" s="634"/>
      <c r="L145" s="634"/>
      <c r="M145" s="634"/>
      <c r="N145" s="634"/>
      <c r="O145" s="634"/>
      <c r="P145" s="634"/>
      <c r="Q145" s="634"/>
      <c r="R145" s="634"/>
      <c r="S145" s="634"/>
      <c r="T145" s="634"/>
      <c r="U145" s="634"/>
      <c r="V145" s="634"/>
      <c r="W145" s="634"/>
      <c r="X145" s="634"/>
      <c r="Y145" s="634"/>
      <c r="Z145" s="634"/>
    </row>
    <row r="146" spans="1:26" ht="15.75" customHeight="1" x14ac:dyDescent="0.25">
      <c r="A146" s="634"/>
      <c r="B146" s="634"/>
      <c r="C146" s="634"/>
      <c r="D146" s="634"/>
      <c r="E146" s="635"/>
      <c r="F146" s="635"/>
      <c r="G146" s="634"/>
      <c r="H146" s="636"/>
      <c r="I146" s="637"/>
      <c r="J146" s="634"/>
      <c r="K146" s="634"/>
      <c r="L146" s="634"/>
      <c r="M146" s="634"/>
      <c r="N146" s="634"/>
      <c r="O146" s="634"/>
      <c r="P146" s="634"/>
      <c r="Q146" s="634"/>
      <c r="R146" s="634"/>
      <c r="S146" s="634"/>
      <c r="T146" s="634"/>
      <c r="U146" s="634"/>
      <c r="V146" s="634"/>
      <c r="W146" s="634"/>
      <c r="X146" s="634"/>
      <c r="Y146" s="634"/>
      <c r="Z146" s="634"/>
    </row>
    <row r="147" spans="1:26" ht="15.75" customHeight="1" x14ac:dyDescent="0.25">
      <c r="A147" s="634"/>
      <c r="B147" s="634"/>
      <c r="C147" s="634"/>
      <c r="D147" s="634"/>
      <c r="E147" s="635"/>
      <c r="F147" s="635"/>
      <c r="G147" s="634"/>
      <c r="H147" s="636"/>
      <c r="I147" s="637"/>
      <c r="J147" s="634"/>
      <c r="K147" s="634"/>
      <c r="L147" s="634"/>
      <c r="M147" s="634"/>
      <c r="N147" s="634"/>
      <c r="O147" s="634"/>
      <c r="P147" s="634"/>
      <c r="Q147" s="634"/>
      <c r="R147" s="634"/>
      <c r="S147" s="634"/>
      <c r="T147" s="634"/>
      <c r="U147" s="634"/>
      <c r="V147" s="634"/>
      <c r="W147" s="634"/>
      <c r="X147" s="634"/>
      <c r="Y147" s="634"/>
      <c r="Z147" s="634"/>
    </row>
    <row r="148" spans="1:26" ht="15.75" customHeight="1" x14ac:dyDescent="0.25">
      <c r="A148" s="634"/>
      <c r="B148" s="634"/>
      <c r="C148" s="634"/>
      <c r="D148" s="634"/>
      <c r="E148" s="635"/>
      <c r="F148" s="635"/>
      <c r="G148" s="634"/>
      <c r="H148" s="636"/>
      <c r="I148" s="637"/>
      <c r="J148" s="634"/>
      <c r="K148" s="634"/>
      <c r="L148" s="634"/>
      <c r="M148" s="634"/>
      <c r="N148" s="634"/>
      <c r="O148" s="634"/>
      <c r="P148" s="634"/>
      <c r="Q148" s="634"/>
      <c r="R148" s="634"/>
      <c r="S148" s="634"/>
      <c r="T148" s="634"/>
      <c r="U148" s="634"/>
      <c r="V148" s="634"/>
      <c r="W148" s="634"/>
      <c r="X148" s="634"/>
      <c r="Y148" s="634"/>
      <c r="Z148" s="634"/>
    </row>
    <row r="149" spans="1:26" ht="15.75" customHeight="1" x14ac:dyDescent="0.25">
      <c r="A149" s="634"/>
      <c r="B149" s="634"/>
      <c r="C149" s="634"/>
      <c r="D149" s="634"/>
      <c r="E149" s="635"/>
      <c r="F149" s="635"/>
      <c r="G149" s="634"/>
      <c r="H149" s="636"/>
      <c r="I149" s="637"/>
      <c r="J149" s="634"/>
      <c r="K149" s="634"/>
      <c r="L149" s="634"/>
      <c r="M149" s="634"/>
      <c r="N149" s="634"/>
      <c r="O149" s="634"/>
      <c r="P149" s="634"/>
      <c r="Q149" s="634"/>
      <c r="R149" s="634"/>
      <c r="S149" s="634"/>
      <c r="T149" s="634"/>
      <c r="U149" s="634"/>
      <c r="V149" s="634"/>
      <c r="W149" s="634"/>
      <c r="X149" s="634"/>
      <c r="Y149" s="634"/>
      <c r="Z149" s="634"/>
    </row>
    <row r="150" spans="1:26" ht="15.75" customHeight="1" x14ac:dyDescent="0.25">
      <c r="A150" s="634"/>
      <c r="B150" s="634"/>
      <c r="C150" s="634"/>
      <c r="D150" s="634"/>
      <c r="E150" s="635"/>
      <c r="F150" s="635"/>
      <c r="G150" s="634"/>
      <c r="H150" s="636"/>
      <c r="I150" s="637"/>
      <c r="J150" s="634"/>
      <c r="K150" s="634"/>
      <c r="L150" s="634"/>
      <c r="M150" s="634"/>
      <c r="N150" s="634"/>
      <c r="O150" s="634"/>
      <c r="P150" s="634"/>
      <c r="Q150" s="634"/>
      <c r="R150" s="634"/>
      <c r="S150" s="634"/>
      <c r="T150" s="634"/>
      <c r="U150" s="634"/>
      <c r="V150" s="634"/>
      <c r="W150" s="634"/>
      <c r="X150" s="634"/>
      <c r="Y150" s="634"/>
      <c r="Z150" s="634"/>
    </row>
    <row r="151" spans="1:26" ht="15.75" customHeight="1" x14ac:dyDescent="0.25">
      <c r="A151" s="634"/>
      <c r="B151" s="634"/>
      <c r="C151" s="634"/>
      <c r="D151" s="634"/>
      <c r="E151" s="635"/>
      <c r="F151" s="635"/>
      <c r="G151" s="634"/>
      <c r="H151" s="636"/>
      <c r="I151" s="637"/>
      <c r="J151" s="634"/>
      <c r="K151" s="634"/>
      <c r="L151" s="634"/>
      <c r="M151" s="634"/>
      <c r="N151" s="634"/>
      <c r="O151" s="634"/>
      <c r="P151" s="634"/>
      <c r="Q151" s="634"/>
      <c r="R151" s="634"/>
      <c r="S151" s="634"/>
      <c r="T151" s="634"/>
      <c r="U151" s="634"/>
      <c r="V151" s="634"/>
      <c r="W151" s="634"/>
      <c r="X151" s="634"/>
      <c r="Y151" s="634"/>
      <c r="Z151" s="634"/>
    </row>
    <row r="152" spans="1:26" ht="15.75" customHeight="1" x14ac:dyDescent="0.25">
      <c r="A152" s="634"/>
      <c r="B152" s="634"/>
      <c r="C152" s="634"/>
      <c r="D152" s="634"/>
      <c r="E152" s="635"/>
      <c r="F152" s="635"/>
      <c r="G152" s="634"/>
      <c r="H152" s="636"/>
      <c r="I152" s="637"/>
      <c r="J152" s="634"/>
      <c r="K152" s="634"/>
      <c r="L152" s="634"/>
      <c r="M152" s="634"/>
      <c r="N152" s="634"/>
      <c r="O152" s="634"/>
      <c r="P152" s="634"/>
      <c r="Q152" s="634"/>
      <c r="R152" s="634"/>
      <c r="S152" s="634"/>
      <c r="T152" s="634"/>
      <c r="U152" s="634"/>
      <c r="V152" s="634"/>
      <c r="W152" s="634"/>
      <c r="X152" s="634"/>
      <c r="Y152" s="634"/>
      <c r="Z152" s="634"/>
    </row>
    <row r="153" spans="1:26" ht="15.75" customHeight="1" x14ac:dyDescent="0.25">
      <c r="A153" s="634"/>
      <c r="B153" s="634"/>
      <c r="C153" s="634"/>
      <c r="D153" s="634"/>
      <c r="E153" s="635"/>
      <c r="F153" s="635"/>
      <c r="G153" s="634"/>
      <c r="H153" s="636"/>
      <c r="I153" s="637"/>
      <c r="J153" s="634"/>
      <c r="K153" s="634"/>
      <c r="L153" s="634"/>
      <c r="M153" s="634"/>
      <c r="N153" s="634"/>
      <c r="O153" s="634"/>
      <c r="P153" s="634"/>
      <c r="Q153" s="634"/>
      <c r="R153" s="634"/>
      <c r="S153" s="634"/>
      <c r="T153" s="634"/>
      <c r="U153" s="634"/>
      <c r="V153" s="634"/>
      <c r="W153" s="634"/>
      <c r="X153" s="634"/>
      <c r="Y153" s="634"/>
      <c r="Z153" s="634"/>
    </row>
    <row r="154" spans="1:26" ht="15.75" customHeight="1" x14ac:dyDescent="0.25">
      <c r="A154" s="634"/>
      <c r="B154" s="634"/>
      <c r="C154" s="634"/>
      <c r="D154" s="634"/>
      <c r="E154" s="635"/>
      <c r="F154" s="635"/>
      <c r="G154" s="634"/>
      <c r="H154" s="636"/>
      <c r="I154" s="637"/>
      <c r="J154" s="634"/>
      <c r="K154" s="634"/>
      <c r="L154" s="634"/>
      <c r="M154" s="634"/>
      <c r="N154" s="634"/>
      <c r="O154" s="634"/>
      <c r="P154" s="634"/>
      <c r="Q154" s="634"/>
      <c r="R154" s="634"/>
      <c r="S154" s="634"/>
      <c r="T154" s="634"/>
      <c r="U154" s="634"/>
      <c r="V154" s="634"/>
      <c r="W154" s="634"/>
      <c r="X154" s="634"/>
      <c r="Y154" s="634"/>
      <c r="Z154" s="634"/>
    </row>
    <row r="155" spans="1:26" ht="15.75" customHeight="1" x14ac:dyDescent="0.25">
      <c r="A155" s="634"/>
      <c r="B155" s="634"/>
      <c r="C155" s="634"/>
      <c r="D155" s="634"/>
      <c r="E155" s="635"/>
      <c r="F155" s="635"/>
      <c r="G155" s="634"/>
      <c r="H155" s="636"/>
      <c r="I155" s="637"/>
      <c r="J155" s="634"/>
      <c r="K155" s="634"/>
      <c r="L155" s="634"/>
      <c r="M155" s="634"/>
      <c r="N155" s="634"/>
      <c r="O155" s="634"/>
      <c r="P155" s="634"/>
      <c r="Q155" s="634"/>
      <c r="R155" s="634"/>
      <c r="S155" s="634"/>
      <c r="T155" s="634"/>
      <c r="U155" s="634"/>
      <c r="V155" s="634"/>
      <c r="W155" s="634"/>
      <c r="X155" s="634"/>
      <c r="Y155" s="634"/>
      <c r="Z155" s="634"/>
    </row>
    <row r="156" spans="1:26" ht="15.75" customHeight="1" x14ac:dyDescent="0.25">
      <c r="A156" s="634"/>
      <c r="B156" s="634"/>
      <c r="C156" s="634"/>
      <c r="D156" s="634"/>
      <c r="E156" s="635"/>
      <c r="F156" s="635"/>
      <c r="G156" s="634"/>
      <c r="H156" s="636"/>
      <c r="I156" s="637"/>
      <c r="J156" s="634"/>
      <c r="K156" s="634"/>
      <c r="L156" s="634"/>
      <c r="M156" s="634"/>
      <c r="N156" s="634"/>
      <c r="O156" s="634"/>
      <c r="P156" s="634"/>
      <c r="Q156" s="634"/>
      <c r="R156" s="634"/>
      <c r="S156" s="634"/>
      <c r="T156" s="634"/>
      <c r="U156" s="634"/>
      <c r="V156" s="634"/>
      <c r="W156" s="634"/>
      <c r="X156" s="634"/>
      <c r="Y156" s="634"/>
      <c r="Z156" s="634"/>
    </row>
    <row r="157" spans="1:26" ht="15.75" customHeight="1" x14ac:dyDescent="0.25">
      <c r="A157" s="634"/>
      <c r="B157" s="634"/>
      <c r="C157" s="634"/>
      <c r="D157" s="634"/>
      <c r="E157" s="635"/>
      <c r="F157" s="635"/>
      <c r="G157" s="634"/>
      <c r="H157" s="636"/>
      <c r="I157" s="637"/>
      <c r="J157" s="634"/>
      <c r="K157" s="634"/>
      <c r="L157" s="634"/>
      <c r="M157" s="634"/>
      <c r="N157" s="634"/>
      <c r="O157" s="634"/>
      <c r="P157" s="634"/>
      <c r="Q157" s="634"/>
      <c r="R157" s="634"/>
      <c r="S157" s="634"/>
      <c r="T157" s="634"/>
      <c r="U157" s="634"/>
      <c r="V157" s="634"/>
      <c r="W157" s="634"/>
      <c r="X157" s="634"/>
      <c r="Y157" s="634"/>
      <c r="Z157" s="634"/>
    </row>
    <row r="158" spans="1:26" ht="15.75" customHeight="1" x14ac:dyDescent="0.25">
      <c r="A158" s="634"/>
      <c r="B158" s="634"/>
      <c r="C158" s="634"/>
      <c r="D158" s="634"/>
      <c r="E158" s="635"/>
      <c r="F158" s="635"/>
      <c r="G158" s="634"/>
      <c r="H158" s="636"/>
      <c r="I158" s="637"/>
      <c r="J158" s="634"/>
      <c r="K158" s="634"/>
      <c r="L158" s="634"/>
      <c r="M158" s="634"/>
      <c r="N158" s="634"/>
      <c r="O158" s="634"/>
      <c r="P158" s="634"/>
      <c r="Q158" s="634"/>
      <c r="R158" s="634"/>
      <c r="S158" s="634"/>
      <c r="T158" s="634"/>
      <c r="U158" s="634"/>
      <c r="V158" s="634"/>
      <c r="W158" s="634"/>
      <c r="X158" s="634"/>
      <c r="Y158" s="634"/>
      <c r="Z158" s="634"/>
    </row>
    <row r="159" spans="1:26" ht="15.75" customHeight="1" x14ac:dyDescent="0.25">
      <c r="A159" s="634"/>
      <c r="B159" s="634"/>
      <c r="C159" s="634"/>
      <c r="D159" s="634"/>
      <c r="E159" s="635"/>
      <c r="F159" s="635"/>
      <c r="G159" s="634"/>
      <c r="H159" s="636"/>
      <c r="I159" s="637"/>
      <c r="J159" s="634"/>
      <c r="K159" s="634"/>
      <c r="L159" s="634"/>
      <c r="M159" s="634"/>
      <c r="N159" s="634"/>
      <c r="O159" s="634"/>
      <c r="P159" s="634"/>
      <c r="Q159" s="634"/>
      <c r="R159" s="634"/>
      <c r="S159" s="634"/>
      <c r="T159" s="634"/>
      <c r="U159" s="634"/>
      <c r="V159" s="634"/>
      <c r="W159" s="634"/>
      <c r="X159" s="634"/>
      <c r="Y159" s="634"/>
      <c r="Z159" s="634"/>
    </row>
    <row r="160" spans="1:26" ht="15.75" customHeight="1" x14ac:dyDescent="0.25">
      <c r="A160" s="634"/>
      <c r="B160" s="634"/>
      <c r="C160" s="634"/>
      <c r="D160" s="634"/>
      <c r="E160" s="635"/>
      <c r="F160" s="635"/>
      <c r="G160" s="634"/>
      <c r="H160" s="636"/>
      <c r="I160" s="637"/>
      <c r="J160" s="634"/>
      <c r="K160" s="634"/>
      <c r="L160" s="634"/>
      <c r="M160" s="634"/>
      <c r="N160" s="634"/>
      <c r="O160" s="634"/>
      <c r="P160" s="634"/>
      <c r="Q160" s="634"/>
      <c r="R160" s="634"/>
      <c r="S160" s="634"/>
      <c r="T160" s="634"/>
      <c r="U160" s="634"/>
      <c r="V160" s="634"/>
      <c r="W160" s="634"/>
      <c r="X160" s="634"/>
      <c r="Y160" s="634"/>
      <c r="Z160" s="634"/>
    </row>
    <row r="161" spans="1:26" ht="15.75" customHeight="1" x14ac:dyDescent="0.25">
      <c r="A161" s="634"/>
      <c r="B161" s="634"/>
      <c r="C161" s="634"/>
      <c r="D161" s="634"/>
      <c r="E161" s="635"/>
      <c r="F161" s="635"/>
      <c r="G161" s="634"/>
      <c r="H161" s="636"/>
      <c r="I161" s="637"/>
      <c r="J161" s="634"/>
      <c r="K161" s="634"/>
      <c r="L161" s="634"/>
      <c r="M161" s="634"/>
      <c r="N161" s="634"/>
      <c r="O161" s="634"/>
      <c r="P161" s="634"/>
      <c r="Q161" s="634"/>
      <c r="R161" s="634"/>
      <c r="S161" s="634"/>
      <c r="T161" s="634"/>
      <c r="U161" s="634"/>
      <c r="V161" s="634"/>
      <c r="W161" s="634"/>
      <c r="X161" s="634"/>
      <c r="Y161" s="634"/>
      <c r="Z161" s="634"/>
    </row>
    <row r="162" spans="1:26" ht="15.75" customHeight="1" x14ac:dyDescent="0.25">
      <c r="A162" s="634"/>
      <c r="B162" s="634"/>
      <c r="C162" s="634"/>
      <c r="D162" s="634"/>
      <c r="E162" s="635"/>
      <c r="F162" s="635"/>
      <c r="G162" s="634"/>
      <c r="H162" s="636"/>
      <c r="I162" s="637"/>
      <c r="J162" s="634"/>
      <c r="K162" s="634"/>
      <c r="L162" s="634"/>
      <c r="M162" s="634"/>
      <c r="N162" s="634"/>
      <c r="O162" s="634"/>
      <c r="P162" s="634"/>
      <c r="Q162" s="634"/>
      <c r="R162" s="634"/>
      <c r="S162" s="634"/>
      <c r="T162" s="634"/>
      <c r="U162" s="634"/>
      <c r="V162" s="634"/>
      <c r="W162" s="634"/>
      <c r="X162" s="634"/>
      <c r="Y162" s="634"/>
      <c r="Z162" s="634"/>
    </row>
    <row r="163" spans="1:26" ht="15.75" customHeight="1" x14ac:dyDescent="0.25">
      <c r="A163" s="634"/>
      <c r="B163" s="634"/>
      <c r="C163" s="634"/>
      <c r="D163" s="634"/>
      <c r="E163" s="635"/>
      <c r="F163" s="635"/>
      <c r="G163" s="634"/>
      <c r="H163" s="636"/>
      <c r="I163" s="637"/>
      <c r="J163" s="634"/>
      <c r="K163" s="634"/>
      <c r="L163" s="634"/>
      <c r="M163" s="634"/>
      <c r="N163" s="634"/>
      <c r="O163" s="634"/>
      <c r="P163" s="634"/>
      <c r="Q163" s="634"/>
      <c r="R163" s="634"/>
      <c r="S163" s="634"/>
      <c r="T163" s="634"/>
      <c r="U163" s="634"/>
      <c r="V163" s="634"/>
      <c r="W163" s="634"/>
      <c r="X163" s="634"/>
      <c r="Y163" s="634"/>
      <c r="Z163" s="634"/>
    </row>
    <row r="164" spans="1:26" ht="15.75" customHeight="1" x14ac:dyDescent="0.25">
      <c r="A164" s="634"/>
      <c r="B164" s="634"/>
      <c r="C164" s="634"/>
      <c r="D164" s="634"/>
      <c r="E164" s="635"/>
      <c r="F164" s="635"/>
      <c r="G164" s="634"/>
      <c r="H164" s="636"/>
      <c r="I164" s="637"/>
      <c r="J164" s="634"/>
      <c r="K164" s="634"/>
      <c r="L164" s="634"/>
      <c r="M164" s="634"/>
      <c r="N164" s="634"/>
      <c r="O164" s="634"/>
      <c r="P164" s="634"/>
      <c r="Q164" s="634"/>
      <c r="R164" s="634"/>
      <c r="S164" s="634"/>
      <c r="T164" s="634"/>
      <c r="U164" s="634"/>
      <c r="V164" s="634"/>
      <c r="W164" s="634"/>
      <c r="X164" s="634"/>
      <c r="Y164" s="634"/>
      <c r="Z164" s="634"/>
    </row>
    <row r="165" spans="1:26" ht="15.75" customHeight="1" x14ac:dyDescent="0.25">
      <c r="A165" s="634"/>
      <c r="B165" s="634"/>
      <c r="C165" s="634"/>
      <c r="D165" s="634"/>
      <c r="E165" s="635"/>
      <c r="F165" s="635"/>
      <c r="G165" s="634"/>
      <c r="H165" s="636"/>
      <c r="I165" s="637"/>
      <c r="J165" s="634"/>
      <c r="K165" s="634"/>
      <c r="L165" s="634"/>
      <c r="M165" s="634"/>
      <c r="N165" s="634"/>
      <c r="O165" s="634"/>
      <c r="P165" s="634"/>
      <c r="Q165" s="634"/>
      <c r="R165" s="634"/>
      <c r="S165" s="634"/>
      <c r="T165" s="634"/>
      <c r="U165" s="634"/>
      <c r="V165" s="634"/>
      <c r="W165" s="634"/>
      <c r="X165" s="634"/>
      <c r="Y165" s="634"/>
      <c r="Z165" s="634"/>
    </row>
    <row r="166" spans="1:26" ht="15.75" customHeight="1" x14ac:dyDescent="0.25">
      <c r="A166" s="634"/>
      <c r="B166" s="634"/>
      <c r="C166" s="634"/>
      <c r="D166" s="634"/>
      <c r="E166" s="635"/>
      <c r="F166" s="635"/>
      <c r="G166" s="634"/>
      <c r="H166" s="636"/>
      <c r="I166" s="637"/>
      <c r="J166" s="634"/>
      <c r="K166" s="634"/>
      <c r="L166" s="634"/>
      <c r="M166" s="634"/>
      <c r="N166" s="634"/>
      <c r="O166" s="634"/>
      <c r="P166" s="634"/>
      <c r="Q166" s="634"/>
      <c r="R166" s="634"/>
      <c r="S166" s="634"/>
      <c r="T166" s="634"/>
      <c r="U166" s="634"/>
      <c r="V166" s="634"/>
      <c r="W166" s="634"/>
      <c r="X166" s="634"/>
      <c r="Y166" s="634"/>
      <c r="Z166" s="634"/>
    </row>
    <row r="167" spans="1:26" ht="15.75" customHeight="1" x14ac:dyDescent="0.25">
      <c r="A167" s="634"/>
      <c r="B167" s="634"/>
      <c r="C167" s="634"/>
      <c r="D167" s="634"/>
      <c r="E167" s="635"/>
      <c r="F167" s="635"/>
      <c r="G167" s="634"/>
      <c r="H167" s="636"/>
      <c r="I167" s="637"/>
      <c r="J167" s="634"/>
      <c r="K167" s="634"/>
      <c r="L167" s="634"/>
      <c r="M167" s="634"/>
      <c r="N167" s="634"/>
      <c r="O167" s="634"/>
      <c r="P167" s="634"/>
      <c r="Q167" s="634"/>
      <c r="R167" s="634"/>
      <c r="S167" s="634"/>
      <c r="T167" s="634"/>
      <c r="U167" s="634"/>
      <c r="V167" s="634"/>
      <c r="W167" s="634"/>
      <c r="X167" s="634"/>
      <c r="Y167" s="634"/>
      <c r="Z167" s="634"/>
    </row>
    <row r="168" spans="1:26" ht="15.75" customHeight="1" x14ac:dyDescent="0.25">
      <c r="A168" s="634"/>
      <c r="B168" s="634"/>
      <c r="C168" s="634"/>
      <c r="D168" s="634"/>
      <c r="E168" s="635"/>
      <c r="F168" s="635"/>
      <c r="G168" s="634"/>
      <c r="H168" s="636"/>
      <c r="I168" s="637"/>
      <c r="J168" s="634"/>
      <c r="K168" s="634"/>
      <c r="L168" s="634"/>
      <c r="M168" s="634"/>
      <c r="N168" s="634"/>
      <c r="O168" s="634"/>
      <c r="P168" s="634"/>
      <c r="Q168" s="634"/>
      <c r="R168" s="634"/>
      <c r="S168" s="634"/>
      <c r="T168" s="634"/>
      <c r="U168" s="634"/>
      <c r="V168" s="634"/>
      <c r="W168" s="634"/>
      <c r="X168" s="634"/>
      <c r="Y168" s="634"/>
      <c r="Z168" s="634"/>
    </row>
    <row r="169" spans="1:26" ht="15.75" customHeight="1" x14ac:dyDescent="0.25">
      <c r="A169" s="634"/>
      <c r="B169" s="634"/>
      <c r="C169" s="634"/>
      <c r="D169" s="634"/>
      <c r="E169" s="635"/>
      <c r="F169" s="635"/>
      <c r="G169" s="634"/>
      <c r="H169" s="636"/>
      <c r="I169" s="637"/>
      <c r="J169" s="634"/>
      <c r="K169" s="634"/>
      <c r="L169" s="634"/>
      <c r="M169" s="634"/>
      <c r="N169" s="634"/>
      <c r="O169" s="634"/>
      <c r="P169" s="634"/>
      <c r="Q169" s="634"/>
      <c r="R169" s="634"/>
      <c r="S169" s="634"/>
      <c r="T169" s="634"/>
      <c r="U169" s="634"/>
      <c r="V169" s="634"/>
      <c r="W169" s="634"/>
      <c r="X169" s="634"/>
      <c r="Y169" s="634"/>
      <c r="Z169" s="634"/>
    </row>
    <row r="170" spans="1:26" ht="15.75" customHeight="1" x14ac:dyDescent="0.25">
      <c r="A170" s="634"/>
      <c r="B170" s="634"/>
      <c r="C170" s="634"/>
      <c r="D170" s="634"/>
      <c r="E170" s="635"/>
      <c r="F170" s="635"/>
      <c r="G170" s="634"/>
      <c r="H170" s="636"/>
      <c r="I170" s="637"/>
      <c r="J170" s="634"/>
      <c r="K170" s="634"/>
      <c r="L170" s="634"/>
      <c r="M170" s="634"/>
      <c r="N170" s="634"/>
      <c r="O170" s="634"/>
      <c r="P170" s="634"/>
      <c r="Q170" s="634"/>
      <c r="R170" s="634"/>
      <c r="S170" s="634"/>
      <c r="T170" s="634"/>
      <c r="U170" s="634"/>
      <c r="V170" s="634"/>
      <c r="W170" s="634"/>
      <c r="X170" s="634"/>
      <c r="Y170" s="634"/>
      <c r="Z170" s="634"/>
    </row>
    <row r="171" spans="1:26" ht="15.75" customHeight="1" x14ac:dyDescent="0.25">
      <c r="A171" s="634"/>
      <c r="B171" s="634"/>
      <c r="C171" s="634"/>
      <c r="D171" s="634"/>
      <c r="E171" s="635"/>
      <c r="F171" s="635"/>
      <c r="G171" s="634"/>
      <c r="H171" s="636"/>
      <c r="I171" s="637"/>
      <c r="J171" s="634"/>
      <c r="K171" s="634"/>
      <c r="L171" s="634"/>
      <c r="M171" s="634"/>
      <c r="N171" s="634"/>
      <c r="O171" s="634"/>
      <c r="P171" s="634"/>
      <c r="Q171" s="634"/>
      <c r="R171" s="634"/>
      <c r="S171" s="634"/>
      <c r="T171" s="634"/>
      <c r="U171" s="634"/>
      <c r="V171" s="634"/>
      <c r="W171" s="634"/>
      <c r="X171" s="634"/>
      <c r="Y171" s="634"/>
      <c r="Z171" s="634"/>
    </row>
    <row r="172" spans="1:26" ht="15.75" customHeight="1" x14ac:dyDescent="0.25">
      <c r="A172" s="634"/>
      <c r="B172" s="634"/>
      <c r="C172" s="634"/>
      <c r="D172" s="634"/>
      <c r="E172" s="635"/>
      <c r="F172" s="635"/>
      <c r="G172" s="634"/>
      <c r="H172" s="636"/>
      <c r="I172" s="637"/>
      <c r="J172" s="634"/>
      <c r="K172" s="634"/>
      <c r="L172" s="634"/>
      <c r="M172" s="634"/>
      <c r="N172" s="634"/>
      <c r="O172" s="634"/>
      <c r="P172" s="634"/>
      <c r="Q172" s="634"/>
      <c r="R172" s="634"/>
      <c r="S172" s="634"/>
      <c r="T172" s="634"/>
      <c r="U172" s="634"/>
      <c r="V172" s="634"/>
      <c r="W172" s="634"/>
      <c r="X172" s="634"/>
      <c r="Y172" s="634"/>
      <c r="Z172" s="634"/>
    </row>
    <row r="173" spans="1:26" ht="15.75" customHeight="1" x14ac:dyDescent="0.25">
      <c r="A173" s="634"/>
      <c r="B173" s="634"/>
      <c r="C173" s="634"/>
      <c r="D173" s="634"/>
      <c r="E173" s="635"/>
      <c r="F173" s="635"/>
      <c r="G173" s="634"/>
      <c r="H173" s="636"/>
      <c r="I173" s="637"/>
      <c r="J173" s="634"/>
      <c r="K173" s="634"/>
      <c r="L173" s="634"/>
      <c r="M173" s="634"/>
      <c r="N173" s="634"/>
      <c r="O173" s="634"/>
      <c r="P173" s="634"/>
      <c r="Q173" s="634"/>
      <c r="R173" s="634"/>
      <c r="S173" s="634"/>
      <c r="T173" s="634"/>
      <c r="U173" s="634"/>
      <c r="V173" s="634"/>
      <c r="W173" s="634"/>
      <c r="X173" s="634"/>
      <c r="Y173" s="634"/>
      <c r="Z173" s="634"/>
    </row>
    <row r="174" spans="1:26" ht="15.75" customHeight="1" x14ac:dyDescent="0.25">
      <c r="A174" s="634"/>
      <c r="B174" s="634"/>
      <c r="C174" s="634"/>
      <c r="D174" s="634"/>
      <c r="E174" s="635"/>
      <c r="F174" s="635"/>
      <c r="G174" s="634"/>
      <c r="H174" s="636"/>
      <c r="I174" s="637"/>
      <c r="J174" s="634"/>
      <c r="K174" s="634"/>
      <c r="L174" s="634"/>
      <c r="M174" s="634"/>
      <c r="N174" s="634"/>
      <c r="O174" s="634"/>
      <c r="P174" s="634"/>
      <c r="Q174" s="634"/>
      <c r="R174" s="634"/>
      <c r="S174" s="634"/>
      <c r="T174" s="634"/>
      <c r="U174" s="634"/>
      <c r="V174" s="634"/>
      <c r="W174" s="634"/>
      <c r="X174" s="634"/>
      <c r="Y174" s="634"/>
      <c r="Z174" s="634"/>
    </row>
    <row r="175" spans="1:26" ht="15.75" customHeight="1" x14ac:dyDescent="0.25">
      <c r="A175" s="634"/>
      <c r="B175" s="634"/>
      <c r="C175" s="634"/>
      <c r="D175" s="634"/>
      <c r="E175" s="635"/>
      <c r="F175" s="635"/>
      <c r="G175" s="634"/>
      <c r="H175" s="636"/>
      <c r="I175" s="637"/>
      <c r="J175" s="634"/>
      <c r="K175" s="634"/>
      <c r="L175" s="634"/>
      <c r="M175" s="634"/>
      <c r="N175" s="634"/>
      <c r="O175" s="634"/>
      <c r="P175" s="634"/>
      <c r="Q175" s="634"/>
      <c r="R175" s="634"/>
      <c r="S175" s="634"/>
      <c r="T175" s="634"/>
      <c r="U175" s="634"/>
      <c r="V175" s="634"/>
      <c r="W175" s="634"/>
      <c r="X175" s="634"/>
      <c r="Y175" s="634"/>
      <c r="Z175" s="634"/>
    </row>
    <row r="176" spans="1:26" ht="15.75" customHeight="1" x14ac:dyDescent="0.25">
      <c r="A176" s="634"/>
      <c r="B176" s="634"/>
      <c r="C176" s="634"/>
      <c r="D176" s="634"/>
      <c r="E176" s="635"/>
      <c r="F176" s="635"/>
      <c r="G176" s="634"/>
      <c r="H176" s="636"/>
      <c r="I176" s="637"/>
      <c r="J176" s="634"/>
      <c r="K176" s="634"/>
      <c r="L176" s="634"/>
      <c r="M176" s="634"/>
      <c r="N176" s="634"/>
      <c r="O176" s="634"/>
      <c r="P176" s="634"/>
      <c r="Q176" s="634"/>
      <c r="R176" s="634"/>
      <c r="S176" s="634"/>
      <c r="T176" s="634"/>
      <c r="U176" s="634"/>
      <c r="V176" s="634"/>
      <c r="W176" s="634"/>
      <c r="X176" s="634"/>
      <c r="Y176" s="634"/>
      <c r="Z176" s="634"/>
    </row>
    <row r="177" spans="1:26" ht="15.75" customHeight="1" x14ac:dyDescent="0.25">
      <c r="A177" s="634"/>
      <c r="B177" s="634"/>
      <c r="C177" s="634"/>
      <c r="D177" s="634"/>
      <c r="E177" s="635"/>
      <c r="F177" s="635"/>
      <c r="G177" s="634"/>
      <c r="H177" s="636"/>
      <c r="I177" s="637"/>
      <c r="J177" s="634"/>
      <c r="K177" s="634"/>
      <c r="L177" s="634"/>
      <c r="M177" s="634"/>
      <c r="N177" s="634"/>
      <c r="O177" s="634"/>
      <c r="P177" s="634"/>
      <c r="Q177" s="634"/>
      <c r="R177" s="634"/>
      <c r="S177" s="634"/>
      <c r="T177" s="634"/>
      <c r="U177" s="634"/>
      <c r="V177" s="634"/>
      <c r="W177" s="634"/>
      <c r="X177" s="634"/>
      <c r="Y177" s="634"/>
      <c r="Z177" s="634"/>
    </row>
    <row r="178" spans="1:26" ht="15.75" customHeight="1" x14ac:dyDescent="0.25">
      <c r="A178" s="634"/>
      <c r="B178" s="634"/>
      <c r="C178" s="634"/>
      <c r="D178" s="634"/>
      <c r="E178" s="635"/>
      <c r="F178" s="635"/>
      <c r="G178" s="634"/>
      <c r="H178" s="636"/>
      <c r="I178" s="637"/>
      <c r="J178" s="634"/>
      <c r="K178" s="634"/>
      <c r="L178" s="634"/>
      <c r="M178" s="634"/>
      <c r="N178" s="634"/>
      <c r="O178" s="634"/>
      <c r="P178" s="634"/>
      <c r="Q178" s="634"/>
      <c r="R178" s="634"/>
      <c r="S178" s="634"/>
      <c r="T178" s="634"/>
      <c r="U178" s="634"/>
      <c r="V178" s="634"/>
      <c r="W178" s="634"/>
      <c r="X178" s="634"/>
      <c r="Y178" s="634"/>
      <c r="Z178" s="634"/>
    </row>
    <row r="179" spans="1:26" ht="15.75" customHeight="1" x14ac:dyDescent="0.25">
      <c r="A179" s="634"/>
      <c r="B179" s="634"/>
      <c r="C179" s="634"/>
      <c r="D179" s="634"/>
      <c r="E179" s="635"/>
      <c r="F179" s="635"/>
      <c r="G179" s="634"/>
      <c r="H179" s="636"/>
      <c r="I179" s="637"/>
      <c r="J179" s="634"/>
      <c r="K179" s="634"/>
      <c r="L179" s="634"/>
      <c r="M179" s="634"/>
      <c r="N179" s="634"/>
      <c r="O179" s="634"/>
      <c r="P179" s="634"/>
      <c r="Q179" s="634"/>
      <c r="R179" s="634"/>
      <c r="S179" s="634"/>
      <c r="T179" s="634"/>
      <c r="U179" s="634"/>
      <c r="V179" s="634"/>
      <c r="W179" s="634"/>
      <c r="X179" s="634"/>
      <c r="Y179" s="634"/>
      <c r="Z179" s="634"/>
    </row>
    <row r="180" spans="1:26" ht="15.75" customHeight="1" x14ac:dyDescent="0.25">
      <c r="A180" s="634"/>
      <c r="B180" s="634"/>
      <c r="C180" s="634"/>
      <c r="D180" s="634"/>
      <c r="E180" s="635"/>
      <c r="F180" s="635"/>
      <c r="G180" s="634"/>
      <c r="H180" s="636"/>
      <c r="I180" s="637"/>
      <c r="J180" s="634"/>
      <c r="K180" s="634"/>
      <c r="L180" s="634"/>
      <c r="M180" s="634"/>
      <c r="N180" s="634"/>
      <c r="O180" s="634"/>
      <c r="P180" s="634"/>
      <c r="Q180" s="634"/>
      <c r="R180" s="634"/>
      <c r="S180" s="634"/>
      <c r="T180" s="634"/>
      <c r="U180" s="634"/>
      <c r="V180" s="634"/>
      <c r="W180" s="634"/>
      <c r="X180" s="634"/>
      <c r="Y180" s="634"/>
      <c r="Z180" s="634"/>
    </row>
    <row r="181" spans="1:26" ht="15.75" customHeight="1" x14ac:dyDescent="0.25">
      <c r="A181" s="634"/>
      <c r="B181" s="634"/>
      <c r="C181" s="634"/>
      <c r="D181" s="634"/>
      <c r="E181" s="635"/>
      <c r="F181" s="635"/>
      <c r="G181" s="634"/>
      <c r="H181" s="636"/>
      <c r="I181" s="637"/>
      <c r="J181" s="634"/>
      <c r="K181" s="634"/>
      <c r="L181" s="634"/>
      <c r="M181" s="634"/>
      <c r="N181" s="634"/>
      <c r="O181" s="634"/>
      <c r="P181" s="634"/>
      <c r="Q181" s="634"/>
      <c r="R181" s="634"/>
      <c r="S181" s="634"/>
      <c r="T181" s="634"/>
      <c r="U181" s="634"/>
      <c r="V181" s="634"/>
      <c r="W181" s="634"/>
      <c r="X181" s="634"/>
      <c r="Y181" s="634"/>
      <c r="Z181" s="634"/>
    </row>
    <row r="182" spans="1:26" ht="15.75" customHeight="1" x14ac:dyDescent="0.25">
      <c r="A182" s="634"/>
      <c r="B182" s="634"/>
      <c r="C182" s="634"/>
      <c r="D182" s="634"/>
      <c r="E182" s="635"/>
      <c r="F182" s="635"/>
      <c r="G182" s="634"/>
      <c r="H182" s="636"/>
      <c r="I182" s="637"/>
      <c r="J182" s="634"/>
      <c r="K182" s="634"/>
      <c r="L182" s="634"/>
      <c r="M182" s="634"/>
      <c r="N182" s="634"/>
      <c r="O182" s="634"/>
      <c r="P182" s="634"/>
      <c r="Q182" s="634"/>
      <c r="R182" s="634"/>
      <c r="S182" s="634"/>
      <c r="T182" s="634"/>
      <c r="U182" s="634"/>
      <c r="V182" s="634"/>
      <c r="W182" s="634"/>
      <c r="X182" s="634"/>
      <c r="Y182" s="634"/>
      <c r="Z182" s="634"/>
    </row>
    <row r="183" spans="1:26" ht="15.75" customHeight="1" x14ac:dyDescent="0.25">
      <c r="A183" s="634"/>
      <c r="B183" s="634"/>
      <c r="C183" s="634"/>
      <c r="D183" s="634"/>
      <c r="E183" s="635"/>
      <c r="F183" s="635"/>
      <c r="G183" s="634"/>
      <c r="H183" s="636"/>
      <c r="I183" s="637"/>
      <c r="J183" s="634"/>
      <c r="K183" s="634"/>
      <c r="L183" s="634"/>
      <c r="M183" s="634"/>
      <c r="N183" s="634"/>
      <c r="O183" s="634"/>
      <c r="P183" s="634"/>
      <c r="Q183" s="634"/>
      <c r="R183" s="634"/>
      <c r="S183" s="634"/>
      <c r="T183" s="634"/>
      <c r="U183" s="634"/>
      <c r="V183" s="634"/>
      <c r="W183" s="634"/>
      <c r="X183" s="634"/>
      <c r="Y183" s="634"/>
      <c r="Z183" s="634"/>
    </row>
    <row r="184" spans="1:26" ht="15.75" customHeight="1" x14ac:dyDescent="0.25">
      <c r="A184" s="634"/>
      <c r="B184" s="634"/>
      <c r="C184" s="634"/>
      <c r="D184" s="634"/>
      <c r="E184" s="635"/>
      <c r="F184" s="635"/>
      <c r="G184" s="634"/>
      <c r="H184" s="636"/>
      <c r="I184" s="637"/>
      <c r="J184" s="634"/>
      <c r="K184" s="634"/>
      <c r="L184" s="634"/>
      <c r="M184" s="634"/>
      <c r="N184" s="634"/>
      <c r="O184" s="634"/>
      <c r="P184" s="634"/>
      <c r="Q184" s="634"/>
      <c r="R184" s="634"/>
      <c r="S184" s="634"/>
      <c r="T184" s="634"/>
      <c r="U184" s="634"/>
      <c r="V184" s="634"/>
      <c r="W184" s="634"/>
      <c r="X184" s="634"/>
      <c r="Y184" s="634"/>
      <c r="Z184" s="634"/>
    </row>
    <row r="185" spans="1:26" ht="15.75" customHeight="1" x14ac:dyDescent="0.25">
      <c r="A185" s="634"/>
      <c r="B185" s="634"/>
      <c r="C185" s="634"/>
      <c r="D185" s="634"/>
      <c r="E185" s="635"/>
      <c r="F185" s="635"/>
      <c r="G185" s="634"/>
      <c r="H185" s="636"/>
      <c r="I185" s="637"/>
      <c r="J185" s="634"/>
      <c r="K185" s="634"/>
      <c r="L185" s="634"/>
      <c r="M185" s="634"/>
      <c r="N185" s="634"/>
      <c r="O185" s="634"/>
      <c r="P185" s="634"/>
      <c r="Q185" s="634"/>
      <c r="R185" s="634"/>
      <c r="S185" s="634"/>
      <c r="T185" s="634"/>
      <c r="U185" s="634"/>
      <c r="V185" s="634"/>
      <c r="W185" s="634"/>
      <c r="X185" s="634"/>
      <c r="Y185" s="634"/>
      <c r="Z185" s="634"/>
    </row>
    <row r="186" spans="1:26" ht="15.75" customHeight="1" x14ac:dyDescent="0.25">
      <c r="A186" s="634"/>
      <c r="B186" s="634"/>
      <c r="C186" s="634"/>
      <c r="D186" s="634"/>
      <c r="E186" s="635"/>
      <c r="F186" s="635"/>
      <c r="G186" s="634"/>
      <c r="H186" s="636"/>
      <c r="I186" s="637"/>
      <c r="J186" s="634"/>
      <c r="K186" s="634"/>
      <c r="L186" s="634"/>
      <c r="M186" s="634"/>
      <c r="N186" s="634"/>
      <c r="O186" s="634"/>
      <c r="P186" s="634"/>
      <c r="Q186" s="634"/>
      <c r="R186" s="634"/>
      <c r="S186" s="634"/>
      <c r="T186" s="634"/>
      <c r="U186" s="634"/>
      <c r="V186" s="634"/>
      <c r="W186" s="634"/>
      <c r="X186" s="634"/>
      <c r="Y186" s="634"/>
      <c r="Z186" s="634"/>
    </row>
    <row r="187" spans="1:26" ht="15.75" customHeight="1" x14ac:dyDescent="0.25">
      <c r="A187" s="634"/>
      <c r="B187" s="634"/>
      <c r="C187" s="634"/>
      <c r="D187" s="634"/>
      <c r="E187" s="635"/>
      <c r="F187" s="635"/>
      <c r="G187" s="634"/>
      <c r="H187" s="636"/>
      <c r="I187" s="637"/>
      <c r="J187" s="634"/>
      <c r="K187" s="634"/>
      <c r="L187" s="634"/>
      <c r="M187" s="634"/>
      <c r="N187" s="634"/>
      <c r="O187" s="634"/>
      <c r="P187" s="634"/>
      <c r="Q187" s="634"/>
      <c r="R187" s="634"/>
      <c r="S187" s="634"/>
      <c r="T187" s="634"/>
      <c r="U187" s="634"/>
      <c r="V187" s="634"/>
      <c r="W187" s="634"/>
      <c r="X187" s="634"/>
      <c r="Y187" s="634"/>
      <c r="Z187" s="634"/>
    </row>
    <row r="188" spans="1:26" ht="15.75" customHeight="1" x14ac:dyDescent="0.25">
      <c r="A188" s="634"/>
      <c r="B188" s="634"/>
      <c r="C188" s="634"/>
      <c r="D188" s="634"/>
      <c r="E188" s="635"/>
      <c r="F188" s="635"/>
      <c r="G188" s="634"/>
      <c r="H188" s="636"/>
      <c r="I188" s="637"/>
      <c r="J188" s="634"/>
      <c r="K188" s="634"/>
      <c r="L188" s="634"/>
      <c r="M188" s="634"/>
      <c r="N188" s="634"/>
      <c r="O188" s="634"/>
      <c r="P188" s="634"/>
      <c r="Q188" s="634"/>
      <c r="R188" s="634"/>
      <c r="S188" s="634"/>
      <c r="T188" s="634"/>
      <c r="U188" s="634"/>
      <c r="V188" s="634"/>
      <c r="W188" s="634"/>
      <c r="X188" s="634"/>
      <c r="Y188" s="634"/>
      <c r="Z188" s="634"/>
    </row>
    <row r="189" spans="1:26" ht="15.75" customHeight="1" x14ac:dyDescent="0.25">
      <c r="A189" s="634"/>
      <c r="B189" s="634"/>
      <c r="C189" s="634"/>
      <c r="D189" s="634"/>
      <c r="E189" s="635"/>
      <c r="F189" s="635"/>
      <c r="G189" s="634"/>
      <c r="H189" s="636"/>
      <c r="I189" s="637"/>
      <c r="J189" s="634"/>
      <c r="K189" s="634"/>
      <c r="L189" s="634"/>
      <c r="M189" s="634"/>
      <c r="N189" s="634"/>
      <c r="O189" s="634"/>
      <c r="P189" s="634"/>
      <c r="Q189" s="634"/>
      <c r="R189" s="634"/>
      <c r="S189" s="634"/>
      <c r="T189" s="634"/>
      <c r="U189" s="634"/>
      <c r="V189" s="634"/>
      <c r="W189" s="634"/>
      <c r="X189" s="634"/>
      <c r="Y189" s="634"/>
      <c r="Z189" s="634"/>
    </row>
    <row r="190" spans="1:26" ht="15.75" customHeight="1" x14ac:dyDescent="0.25">
      <c r="A190" s="634"/>
      <c r="B190" s="634"/>
      <c r="C190" s="634"/>
      <c r="D190" s="634"/>
      <c r="E190" s="635"/>
      <c r="F190" s="635"/>
      <c r="G190" s="634"/>
      <c r="H190" s="636"/>
      <c r="I190" s="637"/>
      <c r="J190" s="634"/>
      <c r="K190" s="634"/>
      <c r="L190" s="634"/>
      <c r="M190" s="634"/>
      <c r="N190" s="634"/>
      <c r="O190" s="634"/>
      <c r="P190" s="634"/>
      <c r="Q190" s="634"/>
      <c r="R190" s="634"/>
      <c r="S190" s="634"/>
      <c r="T190" s="634"/>
      <c r="U190" s="634"/>
      <c r="V190" s="634"/>
      <c r="W190" s="634"/>
      <c r="X190" s="634"/>
      <c r="Y190" s="634"/>
      <c r="Z190" s="634"/>
    </row>
    <row r="191" spans="1:26" ht="15.75" customHeight="1" x14ac:dyDescent="0.25">
      <c r="A191" s="634"/>
      <c r="B191" s="634"/>
      <c r="C191" s="634"/>
      <c r="D191" s="634"/>
      <c r="E191" s="635"/>
      <c r="F191" s="635"/>
      <c r="G191" s="634"/>
      <c r="H191" s="636"/>
      <c r="I191" s="637"/>
      <c r="J191" s="634"/>
      <c r="K191" s="634"/>
      <c r="L191" s="634"/>
      <c r="M191" s="634"/>
      <c r="N191" s="634"/>
      <c r="O191" s="634"/>
      <c r="P191" s="634"/>
      <c r="Q191" s="634"/>
      <c r="R191" s="634"/>
      <c r="S191" s="634"/>
      <c r="T191" s="634"/>
      <c r="U191" s="634"/>
      <c r="V191" s="634"/>
      <c r="W191" s="634"/>
      <c r="X191" s="634"/>
      <c r="Y191" s="634"/>
      <c r="Z191" s="634"/>
    </row>
    <row r="192" spans="1:26" ht="15.75" customHeight="1" x14ac:dyDescent="0.25">
      <c r="A192" s="634"/>
      <c r="B192" s="634"/>
      <c r="C192" s="634"/>
      <c r="D192" s="634"/>
      <c r="E192" s="635"/>
      <c r="F192" s="635"/>
      <c r="G192" s="634"/>
      <c r="H192" s="636"/>
      <c r="I192" s="637"/>
      <c r="J192" s="634"/>
      <c r="K192" s="634"/>
      <c r="L192" s="634"/>
      <c r="M192" s="634"/>
      <c r="N192" s="634"/>
      <c r="O192" s="634"/>
      <c r="P192" s="634"/>
      <c r="Q192" s="634"/>
      <c r="R192" s="634"/>
      <c r="S192" s="634"/>
      <c r="T192" s="634"/>
      <c r="U192" s="634"/>
      <c r="V192" s="634"/>
      <c r="W192" s="634"/>
      <c r="X192" s="634"/>
      <c r="Y192" s="634"/>
      <c r="Z192" s="634"/>
    </row>
    <row r="193" spans="1:26" ht="15.75" customHeight="1" x14ac:dyDescent="0.25">
      <c r="A193" s="634"/>
      <c r="B193" s="634"/>
      <c r="C193" s="634"/>
      <c r="D193" s="634"/>
      <c r="E193" s="635"/>
      <c r="F193" s="635"/>
      <c r="G193" s="634"/>
      <c r="H193" s="636"/>
      <c r="I193" s="637"/>
      <c r="J193" s="634"/>
      <c r="K193" s="634"/>
      <c r="L193" s="634"/>
      <c r="M193" s="634"/>
      <c r="N193" s="634"/>
      <c r="O193" s="634"/>
      <c r="P193" s="634"/>
      <c r="Q193" s="634"/>
      <c r="R193" s="634"/>
      <c r="S193" s="634"/>
      <c r="T193" s="634"/>
      <c r="U193" s="634"/>
      <c r="V193" s="634"/>
      <c r="W193" s="634"/>
      <c r="X193" s="634"/>
      <c r="Y193" s="634"/>
      <c r="Z193" s="634"/>
    </row>
    <row r="194" spans="1:26" ht="15.75" customHeight="1" x14ac:dyDescent="0.25">
      <c r="A194" s="634"/>
      <c r="B194" s="634"/>
      <c r="C194" s="634"/>
      <c r="D194" s="634"/>
      <c r="E194" s="635"/>
      <c r="F194" s="635"/>
      <c r="G194" s="634"/>
      <c r="H194" s="636"/>
      <c r="I194" s="637"/>
      <c r="J194" s="634"/>
      <c r="K194" s="634"/>
      <c r="L194" s="634"/>
      <c r="M194" s="634"/>
      <c r="N194" s="634"/>
      <c r="O194" s="634"/>
      <c r="P194" s="634"/>
      <c r="Q194" s="634"/>
      <c r="R194" s="634"/>
      <c r="S194" s="634"/>
      <c r="T194" s="634"/>
      <c r="U194" s="634"/>
      <c r="V194" s="634"/>
      <c r="W194" s="634"/>
      <c r="X194" s="634"/>
      <c r="Y194" s="634"/>
      <c r="Z194" s="634"/>
    </row>
    <row r="195" spans="1:26" ht="15.75" customHeight="1" x14ac:dyDescent="0.25">
      <c r="A195" s="634"/>
      <c r="B195" s="634"/>
      <c r="C195" s="634"/>
      <c r="D195" s="634"/>
      <c r="E195" s="635"/>
      <c r="F195" s="635"/>
      <c r="G195" s="634"/>
      <c r="H195" s="636"/>
      <c r="I195" s="637"/>
      <c r="J195" s="634"/>
      <c r="K195" s="634"/>
      <c r="L195" s="634"/>
      <c r="M195" s="634"/>
      <c r="N195" s="634"/>
      <c r="O195" s="634"/>
      <c r="P195" s="634"/>
      <c r="Q195" s="634"/>
      <c r="R195" s="634"/>
      <c r="S195" s="634"/>
      <c r="T195" s="634"/>
      <c r="U195" s="634"/>
      <c r="V195" s="634"/>
      <c r="W195" s="634"/>
      <c r="X195" s="634"/>
      <c r="Y195" s="634"/>
      <c r="Z195" s="634"/>
    </row>
    <row r="196" spans="1:26" ht="15.75" customHeight="1" x14ac:dyDescent="0.25">
      <c r="A196" s="634"/>
      <c r="B196" s="634"/>
      <c r="C196" s="634"/>
      <c r="D196" s="634"/>
      <c r="E196" s="635"/>
      <c r="F196" s="635"/>
      <c r="G196" s="634"/>
      <c r="H196" s="636"/>
      <c r="I196" s="637"/>
      <c r="J196" s="634"/>
      <c r="K196" s="634"/>
      <c r="L196" s="634"/>
      <c r="M196" s="634"/>
      <c r="N196" s="634"/>
      <c r="O196" s="634"/>
      <c r="P196" s="634"/>
      <c r="Q196" s="634"/>
      <c r="R196" s="634"/>
      <c r="S196" s="634"/>
      <c r="T196" s="634"/>
      <c r="U196" s="634"/>
      <c r="V196" s="634"/>
      <c r="W196" s="634"/>
      <c r="X196" s="634"/>
      <c r="Y196" s="634"/>
      <c r="Z196" s="634"/>
    </row>
    <row r="197" spans="1:26" ht="15.75" customHeight="1" x14ac:dyDescent="0.25">
      <c r="A197" s="634"/>
      <c r="B197" s="634"/>
      <c r="C197" s="634"/>
      <c r="D197" s="634"/>
      <c r="E197" s="635"/>
      <c r="F197" s="635"/>
      <c r="G197" s="634"/>
      <c r="H197" s="636"/>
      <c r="I197" s="637"/>
      <c r="J197" s="634"/>
      <c r="K197" s="634"/>
      <c r="L197" s="634"/>
      <c r="M197" s="634"/>
      <c r="N197" s="634"/>
      <c r="O197" s="634"/>
      <c r="P197" s="634"/>
      <c r="Q197" s="634"/>
      <c r="R197" s="634"/>
      <c r="S197" s="634"/>
      <c r="T197" s="634"/>
      <c r="U197" s="634"/>
      <c r="V197" s="634"/>
      <c r="W197" s="634"/>
      <c r="X197" s="634"/>
      <c r="Y197" s="634"/>
      <c r="Z197" s="634"/>
    </row>
    <row r="198" spans="1:26" ht="15.75" customHeight="1" x14ac:dyDescent="0.25">
      <c r="A198" s="634"/>
      <c r="B198" s="634"/>
      <c r="C198" s="634"/>
      <c r="D198" s="634"/>
      <c r="E198" s="635"/>
      <c r="F198" s="635"/>
      <c r="G198" s="634"/>
      <c r="H198" s="636"/>
      <c r="I198" s="637"/>
      <c r="J198" s="634"/>
      <c r="K198" s="634"/>
      <c r="L198" s="634"/>
      <c r="M198" s="634"/>
      <c r="N198" s="634"/>
      <c r="O198" s="634"/>
      <c r="P198" s="634"/>
      <c r="Q198" s="634"/>
      <c r="R198" s="634"/>
      <c r="S198" s="634"/>
      <c r="T198" s="634"/>
      <c r="U198" s="634"/>
      <c r="V198" s="634"/>
      <c r="W198" s="634"/>
      <c r="X198" s="634"/>
      <c r="Y198" s="634"/>
      <c r="Z198" s="634"/>
    </row>
    <row r="199" spans="1:26" ht="15.75" customHeight="1" x14ac:dyDescent="0.25">
      <c r="A199" s="634"/>
      <c r="B199" s="634"/>
      <c r="C199" s="634"/>
      <c r="D199" s="634"/>
      <c r="E199" s="635"/>
      <c r="F199" s="635"/>
      <c r="G199" s="634"/>
      <c r="H199" s="636"/>
      <c r="I199" s="637"/>
      <c r="J199" s="634"/>
      <c r="K199" s="634"/>
      <c r="L199" s="634"/>
      <c r="M199" s="634"/>
      <c r="N199" s="634"/>
      <c r="O199" s="634"/>
      <c r="P199" s="634"/>
      <c r="Q199" s="634"/>
      <c r="R199" s="634"/>
      <c r="S199" s="634"/>
      <c r="T199" s="634"/>
      <c r="U199" s="634"/>
      <c r="V199" s="634"/>
      <c r="W199" s="634"/>
      <c r="X199" s="634"/>
      <c r="Y199" s="634"/>
      <c r="Z199" s="634"/>
    </row>
    <row r="200" spans="1:26" ht="15.75" customHeight="1" x14ac:dyDescent="0.25">
      <c r="A200" s="634"/>
      <c r="B200" s="634"/>
      <c r="C200" s="634"/>
      <c r="D200" s="634"/>
      <c r="E200" s="635"/>
      <c r="F200" s="635"/>
      <c r="G200" s="634"/>
      <c r="H200" s="636"/>
      <c r="I200" s="637"/>
      <c r="J200" s="634"/>
      <c r="K200" s="634"/>
      <c r="L200" s="634"/>
      <c r="M200" s="634"/>
      <c r="N200" s="634"/>
      <c r="O200" s="634"/>
      <c r="P200" s="634"/>
      <c r="Q200" s="634"/>
      <c r="R200" s="634"/>
      <c r="S200" s="634"/>
      <c r="T200" s="634"/>
      <c r="U200" s="634"/>
      <c r="V200" s="634"/>
      <c r="W200" s="634"/>
      <c r="X200" s="634"/>
      <c r="Y200" s="634"/>
      <c r="Z200" s="634"/>
    </row>
    <row r="201" spans="1:26" ht="15.75" customHeight="1" x14ac:dyDescent="0.25">
      <c r="A201" s="634"/>
      <c r="B201" s="634"/>
      <c r="C201" s="634"/>
      <c r="D201" s="634"/>
      <c r="E201" s="635"/>
      <c r="F201" s="635"/>
      <c r="G201" s="634"/>
      <c r="H201" s="636"/>
      <c r="I201" s="637"/>
      <c r="J201" s="634"/>
      <c r="K201" s="634"/>
      <c r="L201" s="634"/>
      <c r="M201" s="634"/>
      <c r="N201" s="634"/>
      <c r="O201" s="634"/>
      <c r="P201" s="634"/>
      <c r="Q201" s="634"/>
      <c r="R201" s="634"/>
      <c r="S201" s="634"/>
      <c r="T201" s="634"/>
      <c r="U201" s="634"/>
      <c r="V201" s="634"/>
      <c r="W201" s="634"/>
      <c r="X201" s="634"/>
      <c r="Y201" s="634"/>
      <c r="Z201" s="634"/>
    </row>
    <row r="202" spans="1:26" ht="15.75" customHeight="1" x14ac:dyDescent="0.25">
      <c r="A202" s="634"/>
      <c r="B202" s="634"/>
      <c r="C202" s="634"/>
      <c r="D202" s="634"/>
      <c r="E202" s="635"/>
      <c r="F202" s="635"/>
      <c r="G202" s="634"/>
      <c r="H202" s="636"/>
      <c r="I202" s="637"/>
      <c r="J202" s="634"/>
      <c r="K202" s="634"/>
      <c r="L202" s="634"/>
      <c r="M202" s="634"/>
      <c r="N202" s="634"/>
      <c r="O202" s="634"/>
      <c r="P202" s="634"/>
      <c r="Q202" s="634"/>
      <c r="R202" s="634"/>
      <c r="S202" s="634"/>
      <c r="T202" s="634"/>
      <c r="U202" s="634"/>
      <c r="V202" s="634"/>
      <c r="W202" s="634"/>
      <c r="X202" s="634"/>
      <c r="Y202" s="634"/>
      <c r="Z202" s="634"/>
    </row>
    <row r="203" spans="1:26" ht="15.75" customHeight="1" x14ac:dyDescent="0.25">
      <c r="A203" s="634"/>
      <c r="B203" s="634"/>
      <c r="C203" s="634"/>
      <c r="D203" s="634"/>
      <c r="E203" s="635"/>
      <c r="F203" s="635"/>
      <c r="G203" s="634"/>
      <c r="H203" s="636"/>
      <c r="I203" s="637"/>
      <c r="J203" s="634"/>
      <c r="K203" s="634"/>
      <c r="L203" s="634"/>
      <c r="M203" s="634"/>
      <c r="N203" s="634"/>
      <c r="O203" s="634"/>
      <c r="P203" s="634"/>
      <c r="Q203" s="634"/>
      <c r="R203" s="634"/>
      <c r="S203" s="634"/>
      <c r="T203" s="634"/>
      <c r="U203" s="634"/>
      <c r="V203" s="634"/>
      <c r="W203" s="634"/>
      <c r="X203" s="634"/>
      <c r="Y203" s="634"/>
      <c r="Z203" s="634"/>
    </row>
    <row r="204" spans="1:26" ht="15.75" customHeight="1" x14ac:dyDescent="0.25">
      <c r="A204" s="634"/>
      <c r="B204" s="634"/>
      <c r="C204" s="634"/>
      <c r="D204" s="634"/>
      <c r="E204" s="635"/>
      <c r="F204" s="635"/>
      <c r="G204" s="634"/>
      <c r="H204" s="636"/>
      <c r="I204" s="637"/>
      <c r="J204" s="634"/>
      <c r="K204" s="634"/>
      <c r="L204" s="634"/>
      <c r="M204" s="634"/>
      <c r="N204" s="634"/>
      <c r="O204" s="634"/>
      <c r="P204" s="634"/>
      <c r="Q204" s="634"/>
      <c r="R204" s="634"/>
      <c r="S204" s="634"/>
      <c r="T204" s="634"/>
      <c r="U204" s="634"/>
      <c r="V204" s="634"/>
      <c r="W204" s="634"/>
      <c r="X204" s="634"/>
      <c r="Y204" s="634"/>
      <c r="Z204" s="634"/>
    </row>
    <row r="205" spans="1:26" ht="15.75" customHeight="1" x14ac:dyDescent="0.25">
      <c r="A205" s="634"/>
      <c r="B205" s="634"/>
      <c r="C205" s="634"/>
      <c r="D205" s="634"/>
      <c r="E205" s="635"/>
      <c r="F205" s="635"/>
      <c r="G205" s="634"/>
      <c r="H205" s="636"/>
      <c r="I205" s="637"/>
      <c r="J205" s="634"/>
      <c r="K205" s="634"/>
      <c r="L205" s="634"/>
      <c r="M205" s="634"/>
      <c r="N205" s="634"/>
      <c r="O205" s="634"/>
      <c r="P205" s="634"/>
      <c r="Q205" s="634"/>
      <c r="R205" s="634"/>
      <c r="S205" s="634"/>
      <c r="T205" s="634"/>
      <c r="U205" s="634"/>
      <c r="V205" s="634"/>
      <c r="W205" s="634"/>
      <c r="X205" s="634"/>
      <c r="Y205" s="634"/>
      <c r="Z205" s="634"/>
    </row>
    <row r="206" spans="1:26" ht="15.75" customHeight="1" x14ac:dyDescent="0.25">
      <c r="A206" s="634"/>
      <c r="B206" s="634"/>
      <c r="C206" s="634"/>
      <c r="D206" s="634"/>
      <c r="E206" s="635"/>
      <c r="F206" s="635"/>
      <c r="G206" s="634"/>
      <c r="H206" s="636"/>
      <c r="I206" s="637"/>
      <c r="J206" s="634"/>
      <c r="K206" s="634"/>
      <c r="L206" s="634"/>
      <c r="M206" s="634"/>
      <c r="N206" s="634"/>
      <c r="O206" s="634"/>
      <c r="P206" s="634"/>
      <c r="Q206" s="634"/>
      <c r="R206" s="634"/>
      <c r="S206" s="634"/>
      <c r="T206" s="634"/>
      <c r="U206" s="634"/>
      <c r="V206" s="634"/>
      <c r="W206" s="634"/>
      <c r="X206" s="634"/>
      <c r="Y206" s="634"/>
      <c r="Z206" s="634"/>
    </row>
    <row r="207" spans="1:26" ht="15.75" customHeight="1" x14ac:dyDescent="0.25">
      <c r="A207" s="634"/>
      <c r="B207" s="634"/>
      <c r="C207" s="634"/>
      <c r="D207" s="634"/>
      <c r="E207" s="635"/>
      <c r="F207" s="635"/>
      <c r="G207" s="634"/>
      <c r="H207" s="636"/>
      <c r="I207" s="637"/>
      <c r="J207" s="634"/>
      <c r="K207" s="634"/>
      <c r="L207" s="634"/>
      <c r="M207" s="634"/>
      <c r="N207" s="634"/>
      <c r="O207" s="634"/>
      <c r="P207" s="634"/>
      <c r="Q207" s="634"/>
      <c r="R207" s="634"/>
      <c r="S207" s="634"/>
      <c r="T207" s="634"/>
      <c r="U207" s="634"/>
      <c r="V207" s="634"/>
      <c r="W207" s="634"/>
      <c r="X207" s="634"/>
      <c r="Y207" s="634"/>
      <c r="Z207" s="634"/>
    </row>
    <row r="208" spans="1:26" ht="15.75" customHeight="1" x14ac:dyDescent="0.25">
      <c r="A208" s="634"/>
      <c r="B208" s="634"/>
      <c r="C208" s="634"/>
      <c r="D208" s="634"/>
      <c r="E208" s="635"/>
      <c r="F208" s="635"/>
      <c r="G208" s="634"/>
      <c r="H208" s="636"/>
      <c r="I208" s="637"/>
      <c r="J208" s="634"/>
      <c r="K208" s="634"/>
      <c r="L208" s="634"/>
      <c r="M208" s="634"/>
      <c r="N208" s="634"/>
      <c r="O208" s="634"/>
      <c r="P208" s="634"/>
      <c r="Q208" s="634"/>
      <c r="R208" s="634"/>
      <c r="S208" s="634"/>
      <c r="T208" s="634"/>
      <c r="U208" s="634"/>
      <c r="V208" s="634"/>
      <c r="W208" s="634"/>
      <c r="X208" s="634"/>
      <c r="Y208" s="634"/>
      <c r="Z208" s="634"/>
    </row>
    <row r="209" spans="1:26" ht="15.75" customHeight="1" x14ac:dyDescent="0.25">
      <c r="A209" s="634"/>
      <c r="B209" s="634"/>
      <c r="C209" s="634"/>
      <c r="D209" s="634"/>
      <c r="E209" s="635"/>
      <c r="F209" s="635"/>
      <c r="G209" s="634"/>
      <c r="H209" s="636"/>
      <c r="I209" s="637"/>
      <c r="J209" s="634"/>
      <c r="K209" s="634"/>
      <c r="L209" s="634"/>
      <c r="M209" s="634"/>
      <c r="N209" s="634"/>
      <c r="O209" s="634"/>
      <c r="P209" s="634"/>
      <c r="Q209" s="634"/>
      <c r="R209" s="634"/>
      <c r="S209" s="634"/>
      <c r="T209" s="634"/>
      <c r="U209" s="634"/>
      <c r="V209" s="634"/>
      <c r="W209" s="634"/>
      <c r="X209" s="634"/>
      <c r="Y209" s="634"/>
      <c r="Z209" s="634"/>
    </row>
    <row r="210" spans="1:26" ht="15.75" customHeight="1" x14ac:dyDescent="0.25">
      <c r="A210" s="634"/>
      <c r="B210" s="634"/>
      <c r="C210" s="634"/>
      <c r="D210" s="634"/>
      <c r="E210" s="635"/>
      <c r="F210" s="635"/>
      <c r="G210" s="634"/>
      <c r="H210" s="636"/>
      <c r="I210" s="637"/>
      <c r="J210" s="634"/>
      <c r="K210" s="634"/>
      <c r="L210" s="634"/>
      <c r="M210" s="634"/>
      <c r="N210" s="634"/>
      <c r="O210" s="634"/>
      <c r="P210" s="634"/>
      <c r="Q210" s="634"/>
      <c r="R210" s="634"/>
      <c r="S210" s="634"/>
      <c r="T210" s="634"/>
      <c r="U210" s="634"/>
      <c r="V210" s="634"/>
      <c r="W210" s="634"/>
      <c r="X210" s="634"/>
      <c r="Y210" s="634"/>
      <c r="Z210" s="634"/>
    </row>
    <row r="211" spans="1:26" ht="15.75" customHeight="1" x14ac:dyDescent="0.25">
      <c r="A211" s="634"/>
      <c r="B211" s="634"/>
      <c r="C211" s="634"/>
      <c r="D211" s="634"/>
      <c r="E211" s="635"/>
      <c r="F211" s="635"/>
      <c r="G211" s="634"/>
      <c r="H211" s="636"/>
      <c r="I211" s="637"/>
      <c r="J211" s="634"/>
      <c r="K211" s="634"/>
      <c r="L211" s="634"/>
      <c r="M211" s="634"/>
      <c r="N211" s="634"/>
      <c r="O211" s="634"/>
      <c r="P211" s="634"/>
      <c r="Q211" s="634"/>
      <c r="R211" s="634"/>
      <c r="S211" s="634"/>
      <c r="T211" s="634"/>
      <c r="U211" s="634"/>
      <c r="V211" s="634"/>
      <c r="W211" s="634"/>
      <c r="X211" s="634"/>
      <c r="Y211" s="634"/>
      <c r="Z211" s="634"/>
    </row>
    <row r="212" spans="1:26" ht="15.75" customHeight="1" x14ac:dyDescent="0.25">
      <c r="A212" s="634"/>
      <c r="B212" s="634"/>
      <c r="C212" s="634"/>
      <c r="D212" s="634"/>
      <c r="E212" s="635"/>
      <c r="F212" s="635"/>
      <c r="G212" s="634"/>
      <c r="H212" s="636"/>
      <c r="I212" s="637"/>
      <c r="J212" s="634"/>
      <c r="K212" s="634"/>
      <c r="L212" s="634"/>
      <c r="M212" s="634"/>
      <c r="N212" s="634"/>
      <c r="O212" s="634"/>
      <c r="P212" s="634"/>
      <c r="Q212" s="634"/>
      <c r="R212" s="634"/>
      <c r="S212" s="634"/>
      <c r="T212" s="634"/>
      <c r="U212" s="634"/>
      <c r="V212" s="634"/>
      <c r="W212" s="634"/>
      <c r="X212" s="634"/>
      <c r="Y212" s="634"/>
      <c r="Z212" s="634"/>
    </row>
    <row r="213" spans="1:26" ht="15.75" customHeight="1" x14ac:dyDescent="0.25">
      <c r="A213" s="634"/>
      <c r="B213" s="634"/>
      <c r="C213" s="634"/>
      <c r="D213" s="634"/>
      <c r="E213" s="635"/>
      <c r="F213" s="635"/>
      <c r="G213" s="634"/>
      <c r="H213" s="636"/>
      <c r="I213" s="637"/>
      <c r="J213" s="634"/>
      <c r="K213" s="634"/>
      <c r="L213" s="634"/>
      <c r="M213" s="634"/>
      <c r="N213" s="634"/>
      <c r="O213" s="634"/>
      <c r="P213" s="634"/>
      <c r="Q213" s="634"/>
      <c r="R213" s="634"/>
      <c r="S213" s="634"/>
      <c r="T213" s="634"/>
      <c r="U213" s="634"/>
      <c r="V213" s="634"/>
      <c r="W213" s="634"/>
      <c r="X213" s="634"/>
      <c r="Y213" s="634"/>
      <c r="Z213" s="634"/>
    </row>
    <row r="214" spans="1:26" ht="15.75" customHeight="1" x14ac:dyDescent="0.25">
      <c r="A214" s="634"/>
      <c r="B214" s="634"/>
      <c r="C214" s="634"/>
      <c r="D214" s="634"/>
      <c r="E214" s="635"/>
      <c r="F214" s="635"/>
      <c r="G214" s="634"/>
      <c r="H214" s="636"/>
      <c r="I214" s="637"/>
      <c r="J214" s="634"/>
      <c r="K214" s="634"/>
      <c r="L214" s="634"/>
      <c r="M214" s="634"/>
      <c r="N214" s="634"/>
      <c r="O214" s="634"/>
      <c r="P214" s="634"/>
      <c r="Q214" s="634"/>
      <c r="R214" s="634"/>
      <c r="S214" s="634"/>
      <c r="T214" s="634"/>
      <c r="U214" s="634"/>
      <c r="V214" s="634"/>
      <c r="W214" s="634"/>
      <c r="X214" s="634"/>
      <c r="Y214" s="634"/>
      <c r="Z214" s="634"/>
    </row>
    <row r="215" spans="1:26" ht="15.75" customHeight="1" x14ac:dyDescent="0.25">
      <c r="A215" s="634"/>
      <c r="B215" s="634"/>
      <c r="C215" s="634"/>
      <c r="D215" s="634"/>
      <c r="E215" s="635"/>
      <c r="F215" s="635"/>
      <c r="G215" s="634"/>
      <c r="H215" s="636"/>
      <c r="I215" s="637"/>
      <c r="J215" s="634"/>
      <c r="K215" s="634"/>
      <c r="L215" s="634"/>
      <c r="M215" s="634"/>
      <c r="N215" s="634"/>
      <c r="O215" s="634"/>
      <c r="P215" s="634"/>
      <c r="Q215" s="634"/>
      <c r="R215" s="634"/>
      <c r="S215" s="634"/>
      <c r="T215" s="634"/>
      <c r="U215" s="634"/>
      <c r="V215" s="634"/>
      <c r="W215" s="634"/>
      <c r="X215" s="634"/>
      <c r="Y215" s="634"/>
      <c r="Z215" s="634"/>
    </row>
    <row r="216" spans="1:26" ht="15.75" customHeight="1" x14ac:dyDescent="0.25">
      <c r="A216" s="634"/>
      <c r="B216" s="634"/>
      <c r="C216" s="634"/>
      <c r="D216" s="634"/>
      <c r="E216" s="635"/>
      <c r="F216" s="635"/>
      <c r="G216" s="634"/>
      <c r="H216" s="636"/>
      <c r="I216" s="637"/>
      <c r="J216" s="634"/>
      <c r="K216" s="634"/>
      <c r="L216" s="634"/>
      <c r="M216" s="634"/>
      <c r="N216" s="634"/>
      <c r="O216" s="634"/>
      <c r="P216" s="634"/>
      <c r="Q216" s="634"/>
      <c r="R216" s="634"/>
      <c r="S216" s="634"/>
      <c r="T216" s="634"/>
      <c r="U216" s="634"/>
      <c r="V216" s="634"/>
      <c r="W216" s="634"/>
      <c r="X216" s="634"/>
      <c r="Y216" s="634"/>
      <c r="Z216" s="634"/>
    </row>
    <row r="217" spans="1:26" ht="15.75" customHeight="1" x14ac:dyDescent="0.25">
      <c r="A217" s="634"/>
      <c r="B217" s="634"/>
      <c r="C217" s="634"/>
      <c r="D217" s="634"/>
      <c r="E217" s="635"/>
      <c r="F217" s="635"/>
      <c r="G217" s="634"/>
      <c r="H217" s="636"/>
      <c r="I217" s="637"/>
      <c r="J217" s="634"/>
      <c r="K217" s="634"/>
      <c r="L217" s="634"/>
      <c r="M217" s="634"/>
      <c r="N217" s="634"/>
      <c r="O217" s="634"/>
      <c r="P217" s="634"/>
      <c r="Q217" s="634"/>
      <c r="R217" s="634"/>
      <c r="S217" s="634"/>
      <c r="T217" s="634"/>
      <c r="U217" s="634"/>
      <c r="V217" s="634"/>
      <c r="W217" s="634"/>
      <c r="X217" s="634"/>
      <c r="Y217" s="634"/>
      <c r="Z217" s="634"/>
    </row>
    <row r="218" spans="1:26" ht="15.75" customHeight="1" x14ac:dyDescent="0.25">
      <c r="A218" s="634"/>
      <c r="B218" s="634"/>
      <c r="C218" s="634"/>
      <c r="D218" s="634"/>
      <c r="E218" s="635"/>
      <c r="F218" s="635"/>
      <c r="G218" s="634"/>
      <c r="H218" s="636"/>
      <c r="I218" s="637"/>
      <c r="J218" s="634"/>
      <c r="K218" s="634"/>
      <c r="L218" s="634"/>
      <c r="M218" s="634"/>
      <c r="N218" s="634"/>
      <c r="O218" s="634"/>
      <c r="P218" s="634"/>
      <c r="Q218" s="634"/>
      <c r="R218" s="634"/>
      <c r="S218" s="634"/>
      <c r="T218" s="634"/>
      <c r="U218" s="634"/>
      <c r="V218" s="634"/>
      <c r="W218" s="634"/>
      <c r="X218" s="634"/>
      <c r="Y218" s="634"/>
      <c r="Z218" s="634"/>
    </row>
    <row r="219" spans="1:26" ht="15.75" customHeight="1" x14ac:dyDescent="0.25">
      <c r="A219" s="634"/>
      <c r="B219" s="634"/>
      <c r="C219" s="634"/>
      <c r="D219" s="634"/>
      <c r="E219" s="635"/>
      <c r="F219" s="635"/>
      <c r="G219" s="634"/>
      <c r="H219" s="636"/>
      <c r="I219" s="637"/>
      <c r="J219" s="634"/>
      <c r="K219" s="634"/>
      <c r="L219" s="634"/>
      <c r="M219" s="634"/>
      <c r="N219" s="634"/>
      <c r="O219" s="634"/>
      <c r="P219" s="634"/>
      <c r="Q219" s="634"/>
      <c r="R219" s="634"/>
      <c r="S219" s="634"/>
      <c r="T219" s="634"/>
      <c r="U219" s="634"/>
      <c r="V219" s="634"/>
      <c r="W219" s="634"/>
      <c r="X219" s="634"/>
      <c r="Y219" s="634"/>
      <c r="Z219" s="634"/>
    </row>
    <row r="220" spans="1:26" ht="15.75" customHeight="1" x14ac:dyDescent="0.25">
      <c r="A220" s="634"/>
      <c r="B220" s="634"/>
      <c r="C220" s="634"/>
      <c r="D220" s="634"/>
      <c r="E220" s="635"/>
      <c r="F220" s="635"/>
      <c r="G220" s="634"/>
      <c r="H220" s="636"/>
      <c r="I220" s="637"/>
      <c r="J220" s="634"/>
      <c r="K220" s="634"/>
      <c r="L220" s="634"/>
      <c r="M220" s="634"/>
      <c r="N220" s="634"/>
      <c r="O220" s="634"/>
      <c r="P220" s="634"/>
      <c r="Q220" s="634"/>
      <c r="R220" s="634"/>
      <c r="S220" s="634"/>
      <c r="T220" s="634"/>
      <c r="U220" s="634"/>
      <c r="V220" s="634"/>
      <c r="W220" s="634"/>
      <c r="X220" s="634"/>
      <c r="Y220" s="634"/>
      <c r="Z220" s="634"/>
    </row>
    <row r="221" spans="1:26" ht="15.75" customHeight="1" x14ac:dyDescent="0.25">
      <c r="A221" s="634"/>
      <c r="B221" s="634"/>
      <c r="C221" s="634"/>
      <c r="D221" s="634"/>
      <c r="E221" s="635"/>
      <c r="F221" s="635"/>
      <c r="G221" s="634"/>
      <c r="H221" s="636"/>
      <c r="I221" s="637"/>
      <c r="J221" s="634"/>
      <c r="K221" s="634"/>
      <c r="L221" s="634"/>
      <c r="M221" s="634"/>
      <c r="N221" s="634"/>
      <c r="O221" s="634"/>
      <c r="P221" s="634"/>
      <c r="Q221" s="634"/>
      <c r="R221" s="634"/>
      <c r="S221" s="634"/>
      <c r="T221" s="634"/>
      <c r="U221" s="634"/>
      <c r="V221" s="634"/>
      <c r="W221" s="634"/>
      <c r="X221" s="634"/>
      <c r="Y221" s="634"/>
      <c r="Z221" s="634"/>
    </row>
    <row r="222" spans="1:26" ht="15.75" customHeight="1" x14ac:dyDescent="0.25">
      <c r="H222" s="262"/>
    </row>
    <row r="223" spans="1:26" ht="15.75" customHeight="1" x14ac:dyDescent="0.25">
      <c r="H223" s="262"/>
    </row>
    <row r="224" spans="1:26"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5000-000000000000}"/>
  </hyperlinks>
  <pageMargins left="0.7" right="0.7" top="0.75" bottom="0.75" header="0" footer="0"/>
  <pageSetup paperSize="9" fitToWidth="0" fitToHeight="0" orientation="landscape"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Z1000"/>
  <sheetViews>
    <sheetView workbookViewId="0">
      <selection activeCell="J2" sqref="J2"/>
    </sheetView>
  </sheetViews>
  <sheetFormatPr defaultColWidth="14" defaultRowHeight="15" customHeight="1" x14ac:dyDescent="0.25"/>
  <cols>
    <col min="1" max="1" width="11.5703125" customWidth="1"/>
    <col min="2" max="2" width="37" customWidth="1"/>
    <col min="3" max="3" width="14" customWidth="1"/>
    <col min="4" max="4" width="18.5703125" customWidth="1"/>
    <col min="5" max="5" width="11.85546875" customWidth="1"/>
    <col min="6" max="6" width="27.71093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H1" s="262"/>
    </row>
    <row r="2" spans="1:26" ht="31.5" x14ac:dyDescent="0.25">
      <c r="A2" s="246" t="s">
        <v>281</v>
      </c>
      <c r="B2" s="246" t="s">
        <v>282</v>
      </c>
      <c r="C2" s="247" t="s">
        <v>283</v>
      </c>
      <c r="D2" s="248" t="s">
        <v>417</v>
      </c>
      <c r="E2" s="249" t="s">
        <v>418</v>
      </c>
      <c r="F2" s="277"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tr">
        <f>VLOOKUP(C3,'TỔNG HỢP'!$C$4:$P$84,14,0)</f>
        <v>Công tác PCCC</v>
      </c>
      <c r="C3" s="307" t="s">
        <v>225</v>
      </c>
      <c r="D3" s="280">
        <f>VLOOKUP(C3,'TỔNG HỢP'!$C$4:$P$84,3,0)</f>
        <v>160000000</v>
      </c>
      <c r="E3" s="281"/>
      <c r="F3" s="281">
        <f>SUM(F4:F889)</f>
        <v>0</v>
      </c>
      <c r="G3" s="281"/>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3"/>
      <c r="G4" s="243"/>
      <c r="H4" s="245"/>
      <c r="I4" s="243"/>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3"/>
      <c r="G5" s="243"/>
      <c r="H5" s="245"/>
      <c r="I5" s="243"/>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3"/>
      <c r="G6" s="243"/>
      <c r="H6" s="245"/>
      <c r="I6" s="243"/>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43"/>
      <c r="F7" s="243"/>
      <c r="G7" s="243"/>
      <c r="H7" s="245"/>
      <c r="I7" s="243"/>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3"/>
      <c r="G8" s="243"/>
      <c r="H8" s="245"/>
      <c r="I8" s="243"/>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3"/>
      <c r="G9" s="243"/>
      <c r="H9" s="245"/>
      <c r="I9" s="243"/>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3"/>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3"/>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3"/>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3"/>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3"/>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3"/>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3"/>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3"/>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3"/>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43"/>
      <c r="F19" s="243"/>
      <c r="G19" s="243"/>
      <c r="H19" s="245"/>
      <c r="I19" s="243"/>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43"/>
      <c r="F20" s="243"/>
      <c r="G20" s="243"/>
      <c r="H20" s="245"/>
      <c r="I20" s="243"/>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c r="C21" s="260"/>
      <c r="D21" s="244"/>
      <c r="E21" s="243"/>
      <c r="F21" s="243"/>
      <c r="G21" s="243"/>
      <c r="H21" s="245"/>
      <c r="I21" s="243"/>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c r="C22" s="260"/>
      <c r="D22" s="244"/>
      <c r="E22" s="243"/>
      <c r="F22" s="243"/>
      <c r="G22" s="243"/>
      <c r="H22" s="245"/>
      <c r="I22" s="243"/>
      <c r="J22" s="243"/>
      <c r="K22" s="243"/>
      <c r="L22" s="243"/>
      <c r="M22" s="243"/>
      <c r="N22" s="243"/>
      <c r="O22" s="243"/>
      <c r="P22" s="243"/>
      <c r="Q22" s="243"/>
      <c r="R22" s="243"/>
      <c r="S22" s="243"/>
      <c r="T22" s="243"/>
      <c r="U22" s="243"/>
      <c r="V22" s="243"/>
      <c r="W22" s="243"/>
      <c r="X22" s="243"/>
      <c r="Y22" s="243"/>
      <c r="Z22" s="243"/>
    </row>
    <row r="23" spans="1:26" ht="15.75" customHeight="1" x14ac:dyDescent="0.25">
      <c r="H23" s="262"/>
    </row>
    <row r="24" spans="1:26" ht="15.75" customHeight="1" x14ac:dyDescent="0.25">
      <c r="H24" s="262"/>
    </row>
    <row r="25" spans="1:26" ht="15.75" customHeight="1" x14ac:dyDescent="0.25">
      <c r="H25" s="262"/>
    </row>
    <row r="26" spans="1:26" ht="15.75" customHeight="1" x14ac:dyDescent="0.25">
      <c r="H26" s="262"/>
    </row>
    <row r="27" spans="1:26" ht="15.75" customHeight="1" x14ac:dyDescent="0.25">
      <c r="H27" s="262"/>
    </row>
    <row r="28" spans="1:26" ht="15.75" customHeight="1" x14ac:dyDescent="0.25">
      <c r="H28" s="262"/>
    </row>
    <row r="29" spans="1:26" ht="15.75" customHeight="1" x14ac:dyDescent="0.25">
      <c r="H29" s="262"/>
    </row>
    <row r="30" spans="1:26" ht="15.75" customHeight="1" x14ac:dyDescent="0.25">
      <c r="H30" s="262"/>
    </row>
    <row r="31" spans="1:26" ht="15.75" customHeight="1" x14ac:dyDescent="0.25">
      <c r="H31" s="262"/>
    </row>
    <row r="32" spans="1:26" ht="15.75" customHeight="1" x14ac:dyDescent="0.25">
      <c r="H32" s="262"/>
    </row>
    <row r="33" spans="8:8" ht="15.75" customHeight="1" x14ac:dyDescent="0.25">
      <c r="H33" s="262"/>
    </row>
    <row r="34" spans="8:8" ht="15.75" customHeight="1" x14ac:dyDescent="0.25">
      <c r="H34" s="262"/>
    </row>
    <row r="35" spans="8:8" ht="15.75" customHeight="1" x14ac:dyDescent="0.25">
      <c r="H35" s="262"/>
    </row>
    <row r="36" spans="8:8" ht="15.75" customHeight="1" x14ac:dyDescent="0.25">
      <c r="H36" s="262"/>
    </row>
    <row r="37" spans="8:8" ht="15.75" customHeight="1" x14ac:dyDescent="0.25">
      <c r="H37" s="262"/>
    </row>
    <row r="38" spans="8:8" ht="15.75" customHeight="1" x14ac:dyDescent="0.25">
      <c r="H38" s="262"/>
    </row>
    <row r="39" spans="8:8" ht="15.75" customHeight="1" x14ac:dyDescent="0.25">
      <c r="H39" s="262"/>
    </row>
    <row r="40" spans="8:8" ht="15.75" customHeight="1" x14ac:dyDescent="0.25">
      <c r="H40" s="262"/>
    </row>
    <row r="41" spans="8:8" ht="15.75" customHeight="1" x14ac:dyDescent="0.25">
      <c r="H41" s="262"/>
    </row>
    <row r="42" spans="8:8" ht="15.75" customHeight="1" x14ac:dyDescent="0.25">
      <c r="H42" s="262"/>
    </row>
    <row r="43" spans="8:8" ht="15.75" customHeight="1" x14ac:dyDescent="0.25">
      <c r="H43" s="262"/>
    </row>
    <row r="44" spans="8:8" ht="15.75" customHeight="1" x14ac:dyDescent="0.25">
      <c r="H44" s="262"/>
    </row>
    <row r="45" spans="8:8" ht="15.75" customHeight="1" x14ac:dyDescent="0.25">
      <c r="H45" s="262"/>
    </row>
    <row r="46" spans="8:8" ht="15.75" customHeight="1" x14ac:dyDescent="0.25">
      <c r="H46" s="262"/>
    </row>
    <row r="47" spans="8:8" ht="15.75" customHeight="1" x14ac:dyDescent="0.25">
      <c r="H47" s="262"/>
    </row>
    <row r="48" spans="8:8" ht="15.75" customHeight="1" x14ac:dyDescent="0.25">
      <c r="H48" s="262"/>
    </row>
    <row r="49" spans="8:8" ht="15.75" customHeight="1" x14ac:dyDescent="0.25">
      <c r="H49" s="262"/>
    </row>
    <row r="50" spans="8:8" ht="15.75" customHeight="1" x14ac:dyDescent="0.25">
      <c r="H50" s="262"/>
    </row>
    <row r="51" spans="8:8" ht="15.75" customHeight="1" x14ac:dyDescent="0.25">
      <c r="H51" s="262"/>
    </row>
    <row r="52" spans="8:8" ht="15.75" customHeight="1" x14ac:dyDescent="0.25">
      <c r="H52" s="262"/>
    </row>
    <row r="53" spans="8:8" ht="15.75" customHeight="1" x14ac:dyDescent="0.25">
      <c r="H53" s="262"/>
    </row>
    <row r="54" spans="8:8" ht="15.75" customHeight="1" x14ac:dyDescent="0.25">
      <c r="H54" s="262"/>
    </row>
    <row r="55" spans="8:8" ht="15.75" customHeight="1" x14ac:dyDescent="0.25">
      <c r="H55" s="262"/>
    </row>
    <row r="56" spans="8:8" ht="15.75" customHeight="1" x14ac:dyDescent="0.25">
      <c r="H56" s="262"/>
    </row>
    <row r="57" spans="8:8" ht="15.75" customHeight="1" x14ac:dyDescent="0.25">
      <c r="H57" s="262"/>
    </row>
    <row r="58" spans="8:8" ht="15.75" customHeight="1" x14ac:dyDescent="0.25">
      <c r="H58" s="262"/>
    </row>
    <row r="59" spans="8:8" ht="15.75" customHeight="1" x14ac:dyDescent="0.25">
      <c r="H59" s="262"/>
    </row>
    <row r="60" spans="8:8" ht="15.75" customHeight="1" x14ac:dyDescent="0.25">
      <c r="H60" s="262"/>
    </row>
    <row r="61" spans="8:8" ht="15.75" customHeight="1" x14ac:dyDescent="0.25">
      <c r="H61" s="262"/>
    </row>
    <row r="62" spans="8:8" ht="15.75" customHeight="1" x14ac:dyDescent="0.25">
      <c r="H62" s="262"/>
    </row>
    <row r="63" spans="8:8" ht="15.75" customHeight="1" x14ac:dyDescent="0.25">
      <c r="H63" s="262"/>
    </row>
    <row r="64" spans="8:8" ht="15.75" customHeight="1" x14ac:dyDescent="0.25">
      <c r="H64" s="262"/>
    </row>
    <row r="65" spans="8:8" ht="15.75" customHeight="1" x14ac:dyDescent="0.25">
      <c r="H65" s="262"/>
    </row>
    <row r="66" spans="8:8" ht="15.75" customHeight="1" x14ac:dyDescent="0.25">
      <c r="H66" s="262"/>
    </row>
    <row r="67" spans="8:8" ht="15.75" customHeight="1" x14ac:dyDescent="0.25">
      <c r="H67" s="262"/>
    </row>
    <row r="68" spans="8:8" ht="15.75" customHeight="1" x14ac:dyDescent="0.25">
      <c r="H68" s="262"/>
    </row>
    <row r="69" spans="8:8" ht="15.75" customHeight="1" x14ac:dyDescent="0.25">
      <c r="H69" s="262"/>
    </row>
    <row r="70" spans="8:8" ht="15.75" customHeight="1" x14ac:dyDescent="0.25">
      <c r="H70" s="262"/>
    </row>
    <row r="71" spans="8:8" ht="15.75" customHeight="1" x14ac:dyDescent="0.25">
      <c r="H71" s="262"/>
    </row>
    <row r="72" spans="8:8" ht="15.75" customHeight="1" x14ac:dyDescent="0.25">
      <c r="H72" s="262"/>
    </row>
    <row r="73" spans="8:8" ht="15.75" customHeight="1" x14ac:dyDescent="0.25">
      <c r="H73" s="262"/>
    </row>
    <row r="74" spans="8:8" ht="15.75" customHeight="1" x14ac:dyDescent="0.25">
      <c r="H74" s="262"/>
    </row>
    <row r="75" spans="8:8" ht="15.75" customHeight="1" x14ac:dyDescent="0.25">
      <c r="H75" s="262"/>
    </row>
    <row r="76" spans="8:8" ht="15.75" customHeight="1" x14ac:dyDescent="0.25">
      <c r="H76" s="262"/>
    </row>
    <row r="77" spans="8:8" ht="15.75" customHeight="1" x14ac:dyDescent="0.25">
      <c r="H77" s="262"/>
    </row>
    <row r="78" spans="8:8" ht="15.75" customHeight="1" x14ac:dyDescent="0.25">
      <c r="H78" s="262"/>
    </row>
    <row r="79" spans="8:8" ht="15.75" customHeight="1" x14ac:dyDescent="0.25">
      <c r="H79" s="262"/>
    </row>
    <row r="80" spans="8:8" ht="15.75" customHeight="1" x14ac:dyDescent="0.25">
      <c r="H80" s="262"/>
    </row>
    <row r="81" spans="8:8" ht="15.75" customHeight="1" x14ac:dyDescent="0.25">
      <c r="H81" s="262"/>
    </row>
    <row r="82" spans="8:8" ht="15.75" customHeight="1" x14ac:dyDescent="0.25">
      <c r="H82" s="262"/>
    </row>
    <row r="83" spans="8:8" ht="15.75" customHeight="1" x14ac:dyDescent="0.25">
      <c r="H83" s="262"/>
    </row>
    <row r="84" spans="8:8" ht="15.75" customHeight="1" x14ac:dyDescent="0.25">
      <c r="H84" s="262"/>
    </row>
    <row r="85" spans="8:8" ht="15.75" customHeight="1" x14ac:dyDescent="0.25">
      <c r="H85" s="262"/>
    </row>
    <row r="86" spans="8:8" ht="15.75" customHeight="1" x14ac:dyDescent="0.25">
      <c r="H86" s="262"/>
    </row>
    <row r="87" spans="8:8" ht="15.75" customHeight="1" x14ac:dyDescent="0.25">
      <c r="H87" s="262"/>
    </row>
    <row r="88" spans="8:8" ht="15.75" customHeight="1" x14ac:dyDescent="0.25">
      <c r="H88" s="262"/>
    </row>
    <row r="89" spans="8:8" ht="15.75" customHeight="1" x14ac:dyDescent="0.25">
      <c r="H89" s="262"/>
    </row>
    <row r="90" spans="8:8" ht="15.75" customHeight="1" x14ac:dyDescent="0.25">
      <c r="H90" s="262"/>
    </row>
    <row r="91" spans="8:8" ht="15.75" customHeight="1" x14ac:dyDescent="0.25">
      <c r="H91" s="262"/>
    </row>
    <row r="92" spans="8:8" ht="15.75" customHeight="1" x14ac:dyDescent="0.25">
      <c r="H92" s="262"/>
    </row>
    <row r="93" spans="8:8" ht="15.75" customHeight="1" x14ac:dyDescent="0.25">
      <c r="H93" s="262"/>
    </row>
    <row r="94" spans="8:8" ht="15.75" customHeight="1" x14ac:dyDescent="0.25">
      <c r="H94" s="262"/>
    </row>
    <row r="95" spans="8:8" ht="15.75" customHeight="1" x14ac:dyDescent="0.25">
      <c r="H95" s="262"/>
    </row>
    <row r="96" spans="8:8" ht="15.75" customHeight="1" x14ac:dyDescent="0.25">
      <c r="H96" s="262"/>
    </row>
    <row r="97" spans="8:8" ht="15.75" customHeight="1" x14ac:dyDescent="0.25">
      <c r="H97" s="262"/>
    </row>
    <row r="98" spans="8:8" ht="15.75" customHeight="1" x14ac:dyDescent="0.25">
      <c r="H98" s="262"/>
    </row>
    <row r="99" spans="8:8" ht="15.75" customHeight="1" x14ac:dyDescent="0.25">
      <c r="H99" s="262"/>
    </row>
    <row r="100" spans="8:8" ht="15.75" customHeight="1" x14ac:dyDescent="0.25">
      <c r="H100" s="262"/>
    </row>
    <row r="101" spans="8:8" ht="15.75" customHeight="1" x14ac:dyDescent="0.25">
      <c r="H101" s="262"/>
    </row>
    <row r="102" spans="8:8" ht="15.75" customHeight="1" x14ac:dyDescent="0.25">
      <c r="H102" s="262"/>
    </row>
    <row r="103" spans="8:8" ht="15.75" customHeight="1" x14ac:dyDescent="0.25">
      <c r="H103" s="262"/>
    </row>
    <row r="104" spans="8:8" ht="15.75" customHeight="1" x14ac:dyDescent="0.25">
      <c r="H104" s="262"/>
    </row>
    <row r="105" spans="8:8" ht="15.75" customHeight="1" x14ac:dyDescent="0.25">
      <c r="H105" s="262"/>
    </row>
    <row r="106" spans="8:8" ht="15.75" customHeight="1" x14ac:dyDescent="0.25">
      <c r="H106" s="262"/>
    </row>
    <row r="107" spans="8:8" ht="15.75" customHeight="1" x14ac:dyDescent="0.25">
      <c r="H107" s="262"/>
    </row>
    <row r="108" spans="8:8" ht="15.75" customHeight="1" x14ac:dyDescent="0.25">
      <c r="H108" s="262"/>
    </row>
    <row r="109" spans="8:8" ht="15.75" customHeight="1" x14ac:dyDescent="0.25">
      <c r="H109" s="262"/>
    </row>
    <row r="110" spans="8:8" ht="15.75" customHeight="1" x14ac:dyDescent="0.25">
      <c r="H110" s="262"/>
    </row>
    <row r="111" spans="8:8" ht="15.75" customHeight="1" x14ac:dyDescent="0.25">
      <c r="H111" s="262"/>
    </row>
    <row r="112" spans="8:8" ht="15.75" customHeight="1" x14ac:dyDescent="0.25">
      <c r="H112" s="262"/>
    </row>
    <row r="113" spans="8:8" ht="15.75" customHeight="1" x14ac:dyDescent="0.25">
      <c r="H113" s="262"/>
    </row>
    <row r="114" spans="8:8" ht="15.75" customHeight="1" x14ac:dyDescent="0.25">
      <c r="H114" s="262"/>
    </row>
    <row r="115" spans="8:8" ht="15.75" customHeight="1" x14ac:dyDescent="0.25">
      <c r="H115" s="262"/>
    </row>
    <row r="116" spans="8:8" ht="15.75" customHeight="1" x14ac:dyDescent="0.25">
      <c r="H116" s="262"/>
    </row>
    <row r="117" spans="8:8" ht="15.75" customHeight="1" x14ac:dyDescent="0.25">
      <c r="H117" s="262"/>
    </row>
    <row r="118" spans="8:8" ht="15.75" customHeight="1" x14ac:dyDescent="0.25">
      <c r="H118" s="262"/>
    </row>
    <row r="119" spans="8:8" ht="15.75" customHeight="1" x14ac:dyDescent="0.25">
      <c r="H119" s="262"/>
    </row>
    <row r="120" spans="8:8" ht="15.75" customHeight="1" x14ac:dyDescent="0.25">
      <c r="H120" s="262"/>
    </row>
    <row r="121" spans="8:8" ht="15.75" customHeight="1" x14ac:dyDescent="0.25">
      <c r="H121" s="262"/>
    </row>
    <row r="122" spans="8:8" ht="15.75" customHeight="1" x14ac:dyDescent="0.25">
      <c r="H122" s="262"/>
    </row>
    <row r="123" spans="8:8" ht="15.75" customHeight="1" x14ac:dyDescent="0.25">
      <c r="H123" s="262"/>
    </row>
    <row r="124" spans="8:8" ht="15.75" customHeight="1" x14ac:dyDescent="0.25">
      <c r="H124" s="262"/>
    </row>
    <row r="125" spans="8:8" ht="15.75" customHeight="1" x14ac:dyDescent="0.25">
      <c r="H125" s="262"/>
    </row>
    <row r="126" spans="8:8" ht="15.75" customHeight="1" x14ac:dyDescent="0.25">
      <c r="H126" s="262"/>
    </row>
    <row r="127" spans="8:8" ht="15.75" customHeight="1" x14ac:dyDescent="0.25">
      <c r="H127" s="262"/>
    </row>
    <row r="128" spans="8:8" ht="15.75" customHeight="1" x14ac:dyDescent="0.25">
      <c r="H128" s="262"/>
    </row>
    <row r="129" spans="8:8" ht="15.75" customHeight="1" x14ac:dyDescent="0.25">
      <c r="H129" s="262"/>
    </row>
    <row r="130" spans="8:8" ht="15.75" customHeight="1" x14ac:dyDescent="0.25">
      <c r="H130" s="262"/>
    </row>
    <row r="131" spans="8:8" ht="15.75" customHeight="1" x14ac:dyDescent="0.25">
      <c r="H131" s="262"/>
    </row>
    <row r="132" spans="8:8" ht="15.75" customHeight="1" x14ac:dyDescent="0.25">
      <c r="H132" s="262"/>
    </row>
    <row r="133" spans="8:8" ht="15.75" customHeight="1" x14ac:dyDescent="0.25">
      <c r="H133" s="262"/>
    </row>
    <row r="134" spans="8:8" ht="15.75" customHeight="1" x14ac:dyDescent="0.25">
      <c r="H134" s="262"/>
    </row>
    <row r="135" spans="8:8" ht="15.75" customHeight="1" x14ac:dyDescent="0.25">
      <c r="H135" s="262"/>
    </row>
    <row r="136" spans="8:8" ht="15.75" customHeight="1" x14ac:dyDescent="0.25">
      <c r="H136" s="262"/>
    </row>
    <row r="137" spans="8:8" ht="15.75" customHeight="1" x14ac:dyDescent="0.25">
      <c r="H137" s="262"/>
    </row>
    <row r="138" spans="8:8" ht="15.75" customHeight="1" x14ac:dyDescent="0.25">
      <c r="H138" s="262"/>
    </row>
    <row r="139" spans="8:8" ht="15.75" customHeight="1" x14ac:dyDescent="0.25">
      <c r="H139" s="262"/>
    </row>
    <row r="140" spans="8:8" ht="15.75" customHeight="1" x14ac:dyDescent="0.25">
      <c r="H140" s="262"/>
    </row>
    <row r="141" spans="8:8" ht="15.75" customHeight="1" x14ac:dyDescent="0.25">
      <c r="H141" s="262"/>
    </row>
    <row r="142" spans="8:8" ht="15.75" customHeight="1" x14ac:dyDescent="0.25">
      <c r="H142" s="262"/>
    </row>
    <row r="143" spans="8:8" ht="15.75" customHeight="1" x14ac:dyDescent="0.25">
      <c r="H143" s="262"/>
    </row>
    <row r="144" spans="8:8" ht="15.75" customHeight="1" x14ac:dyDescent="0.25">
      <c r="H144" s="262"/>
    </row>
    <row r="145" spans="8:8" ht="15.75" customHeight="1" x14ac:dyDescent="0.25">
      <c r="H145" s="262"/>
    </row>
    <row r="146" spans="8:8" ht="15.75" customHeight="1" x14ac:dyDescent="0.25">
      <c r="H146" s="262"/>
    </row>
    <row r="147" spans="8:8" ht="15.75" customHeight="1" x14ac:dyDescent="0.25">
      <c r="H147" s="262"/>
    </row>
    <row r="148" spans="8:8" ht="15.75" customHeight="1" x14ac:dyDescent="0.25">
      <c r="H148" s="262"/>
    </row>
    <row r="149" spans="8:8" ht="15.75" customHeight="1" x14ac:dyDescent="0.25">
      <c r="H149" s="262"/>
    </row>
    <row r="150" spans="8:8" ht="15.75" customHeight="1" x14ac:dyDescent="0.25">
      <c r="H150" s="262"/>
    </row>
    <row r="151" spans="8:8" ht="15.75" customHeight="1" x14ac:dyDescent="0.25">
      <c r="H151" s="262"/>
    </row>
    <row r="152" spans="8:8" ht="15.75" customHeight="1" x14ac:dyDescent="0.25">
      <c r="H152" s="262"/>
    </row>
    <row r="153" spans="8:8" ht="15.75" customHeight="1" x14ac:dyDescent="0.25">
      <c r="H153" s="262"/>
    </row>
    <row r="154" spans="8:8" ht="15.75" customHeight="1" x14ac:dyDescent="0.25">
      <c r="H154" s="262"/>
    </row>
    <row r="155" spans="8:8" ht="15.75" customHeight="1" x14ac:dyDescent="0.25">
      <c r="H155" s="262"/>
    </row>
    <row r="156" spans="8:8" ht="15.75" customHeight="1" x14ac:dyDescent="0.25">
      <c r="H156" s="262"/>
    </row>
    <row r="157" spans="8:8" ht="15.75" customHeight="1" x14ac:dyDescent="0.25">
      <c r="H157" s="262"/>
    </row>
    <row r="158" spans="8:8" ht="15.75" customHeight="1" x14ac:dyDescent="0.25">
      <c r="H158" s="262"/>
    </row>
    <row r="159" spans="8:8" ht="15.75" customHeight="1" x14ac:dyDescent="0.25">
      <c r="H159" s="262"/>
    </row>
    <row r="160" spans="8:8" ht="15.75" customHeight="1" x14ac:dyDescent="0.25">
      <c r="H160" s="262"/>
    </row>
    <row r="161" spans="8:8" ht="15.75" customHeight="1" x14ac:dyDescent="0.25">
      <c r="H161" s="262"/>
    </row>
    <row r="162" spans="8:8" ht="15.75" customHeight="1" x14ac:dyDescent="0.25">
      <c r="H162" s="262"/>
    </row>
    <row r="163" spans="8:8" ht="15.75" customHeight="1" x14ac:dyDescent="0.25">
      <c r="H163" s="262"/>
    </row>
    <row r="164" spans="8:8" ht="15.75" customHeight="1" x14ac:dyDescent="0.25">
      <c r="H164" s="262"/>
    </row>
    <row r="165" spans="8:8" ht="15.75" customHeight="1" x14ac:dyDescent="0.25">
      <c r="H165" s="262"/>
    </row>
    <row r="166" spans="8:8" ht="15.75" customHeight="1" x14ac:dyDescent="0.25">
      <c r="H166" s="262"/>
    </row>
    <row r="167" spans="8:8" ht="15.75" customHeight="1" x14ac:dyDescent="0.25">
      <c r="H167" s="262"/>
    </row>
    <row r="168" spans="8:8" ht="15.75" customHeight="1" x14ac:dyDescent="0.25">
      <c r="H168" s="262"/>
    </row>
    <row r="169" spans="8:8" ht="15.75" customHeight="1" x14ac:dyDescent="0.25">
      <c r="H169" s="262"/>
    </row>
    <row r="170" spans="8:8" ht="15.75" customHeight="1" x14ac:dyDescent="0.25">
      <c r="H170" s="262"/>
    </row>
    <row r="171" spans="8:8" ht="15.75" customHeight="1" x14ac:dyDescent="0.25">
      <c r="H171" s="262"/>
    </row>
    <row r="172" spans="8:8" ht="15.75" customHeight="1" x14ac:dyDescent="0.25">
      <c r="H172" s="262"/>
    </row>
    <row r="173" spans="8:8" ht="15.75" customHeight="1" x14ac:dyDescent="0.25">
      <c r="H173" s="262"/>
    </row>
    <row r="174" spans="8:8" ht="15.75" customHeight="1" x14ac:dyDescent="0.25">
      <c r="H174" s="262"/>
    </row>
    <row r="175" spans="8:8" ht="15.75" customHeight="1" x14ac:dyDescent="0.25">
      <c r="H175" s="262"/>
    </row>
    <row r="176" spans="8:8" ht="15.75" customHeight="1" x14ac:dyDescent="0.25">
      <c r="H176" s="262"/>
    </row>
    <row r="177" spans="8:8" ht="15.75" customHeight="1" x14ac:dyDescent="0.25">
      <c r="H177" s="262"/>
    </row>
    <row r="178" spans="8:8" ht="15.75" customHeight="1" x14ac:dyDescent="0.25">
      <c r="H178" s="262"/>
    </row>
    <row r="179" spans="8:8" ht="15.75" customHeight="1" x14ac:dyDescent="0.25">
      <c r="H179" s="262"/>
    </row>
    <row r="180" spans="8:8" ht="15.75" customHeight="1" x14ac:dyDescent="0.25">
      <c r="H180" s="262"/>
    </row>
    <row r="181" spans="8:8" ht="15.75" customHeight="1" x14ac:dyDescent="0.25">
      <c r="H181" s="262"/>
    </row>
    <row r="182" spans="8:8" ht="15.75" customHeight="1" x14ac:dyDescent="0.25">
      <c r="H182" s="262"/>
    </row>
    <row r="183" spans="8:8" ht="15.75" customHeight="1" x14ac:dyDescent="0.25">
      <c r="H183" s="262"/>
    </row>
    <row r="184" spans="8:8" ht="15.75" customHeight="1" x14ac:dyDescent="0.25">
      <c r="H184" s="262"/>
    </row>
    <row r="185" spans="8:8" ht="15.75" customHeight="1" x14ac:dyDescent="0.25">
      <c r="H185" s="262"/>
    </row>
    <row r="186" spans="8:8" ht="15.75" customHeight="1" x14ac:dyDescent="0.25">
      <c r="H186" s="262"/>
    </row>
    <row r="187" spans="8:8" ht="15.75" customHeight="1" x14ac:dyDescent="0.25">
      <c r="H187" s="262"/>
    </row>
    <row r="188" spans="8:8" ht="15.75" customHeight="1" x14ac:dyDescent="0.25">
      <c r="H188" s="262"/>
    </row>
    <row r="189" spans="8:8" ht="15.75" customHeight="1" x14ac:dyDescent="0.25">
      <c r="H189" s="262"/>
    </row>
    <row r="190" spans="8:8" ht="15.75" customHeight="1" x14ac:dyDescent="0.25">
      <c r="H190" s="262"/>
    </row>
    <row r="191" spans="8:8" ht="15.75" customHeight="1" x14ac:dyDescent="0.25">
      <c r="H191" s="262"/>
    </row>
    <row r="192" spans="8:8" ht="15.75" customHeight="1" x14ac:dyDescent="0.25">
      <c r="H192" s="262"/>
    </row>
    <row r="193" spans="8:8" ht="15.75" customHeight="1" x14ac:dyDescent="0.25">
      <c r="H193" s="262"/>
    </row>
    <row r="194" spans="8:8" ht="15.75" customHeight="1" x14ac:dyDescent="0.25">
      <c r="H194" s="262"/>
    </row>
    <row r="195" spans="8:8" ht="15.75" customHeight="1" x14ac:dyDescent="0.25">
      <c r="H195" s="262"/>
    </row>
    <row r="196" spans="8:8" ht="15.75" customHeight="1" x14ac:dyDescent="0.25">
      <c r="H196" s="262"/>
    </row>
    <row r="197" spans="8:8" ht="15.75" customHeight="1" x14ac:dyDescent="0.25">
      <c r="H197" s="262"/>
    </row>
    <row r="198" spans="8:8" ht="15.75" customHeight="1" x14ac:dyDescent="0.25">
      <c r="H198" s="262"/>
    </row>
    <row r="199" spans="8:8" ht="15.75" customHeight="1" x14ac:dyDescent="0.25">
      <c r="H199" s="262"/>
    </row>
    <row r="200" spans="8:8" ht="15.75" customHeight="1" x14ac:dyDescent="0.25">
      <c r="H200" s="262"/>
    </row>
    <row r="201" spans="8:8" ht="15.75" customHeight="1" x14ac:dyDescent="0.25">
      <c r="H201" s="262"/>
    </row>
    <row r="202" spans="8:8" ht="15.75" customHeight="1" x14ac:dyDescent="0.25">
      <c r="H202" s="262"/>
    </row>
    <row r="203" spans="8:8" ht="15.75" customHeight="1" x14ac:dyDescent="0.25">
      <c r="H203" s="262"/>
    </row>
    <row r="204" spans="8:8" ht="15.75" customHeight="1" x14ac:dyDescent="0.25">
      <c r="H204" s="262"/>
    </row>
    <row r="205" spans="8:8" ht="15.75" customHeight="1" x14ac:dyDescent="0.25">
      <c r="H205" s="262"/>
    </row>
    <row r="206" spans="8:8" ht="15.75" customHeight="1" x14ac:dyDescent="0.25">
      <c r="H206" s="262"/>
    </row>
    <row r="207" spans="8:8" ht="15.75" customHeight="1" x14ac:dyDescent="0.25">
      <c r="H207" s="262"/>
    </row>
    <row r="208" spans="8:8" ht="15.75" customHeight="1" x14ac:dyDescent="0.25">
      <c r="H208" s="262"/>
    </row>
    <row r="209" spans="8:8" ht="15.75" customHeight="1" x14ac:dyDescent="0.25">
      <c r="H209" s="262"/>
    </row>
    <row r="210" spans="8:8" ht="15.75" customHeight="1" x14ac:dyDescent="0.25">
      <c r="H210" s="262"/>
    </row>
    <row r="211" spans="8:8" ht="15.75" customHeight="1" x14ac:dyDescent="0.25">
      <c r="H211" s="262"/>
    </row>
    <row r="212" spans="8:8" ht="15.75" customHeight="1" x14ac:dyDescent="0.25">
      <c r="H212" s="262"/>
    </row>
    <row r="213" spans="8:8" ht="15.75" customHeight="1" x14ac:dyDescent="0.25">
      <c r="H213" s="262"/>
    </row>
    <row r="214" spans="8:8" ht="15.75" customHeight="1" x14ac:dyDescent="0.25">
      <c r="H214" s="262"/>
    </row>
    <row r="215" spans="8:8" ht="15.75" customHeight="1" x14ac:dyDescent="0.25">
      <c r="H215" s="262"/>
    </row>
    <row r="216" spans="8:8" ht="15.75" customHeight="1" x14ac:dyDescent="0.25">
      <c r="H216" s="262"/>
    </row>
    <row r="217" spans="8:8" ht="15.75" customHeight="1" x14ac:dyDescent="0.25">
      <c r="H217" s="262"/>
    </row>
    <row r="218" spans="8:8" ht="15.75" customHeight="1" x14ac:dyDescent="0.25">
      <c r="H218" s="262"/>
    </row>
    <row r="219" spans="8:8" ht="15.75" customHeight="1" x14ac:dyDescent="0.25">
      <c r="H219" s="262"/>
    </row>
    <row r="220" spans="8:8" ht="15.75" customHeight="1" x14ac:dyDescent="0.25">
      <c r="H220" s="262"/>
    </row>
    <row r="221" spans="8:8" ht="15.75" customHeight="1" x14ac:dyDescent="0.25">
      <c r="H221" s="262"/>
    </row>
    <row r="222" spans="8:8" ht="15.75" customHeight="1" x14ac:dyDescent="0.25">
      <c r="H222" s="262"/>
    </row>
    <row r="223" spans="8:8" ht="15.75" customHeight="1" x14ac:dyDescent="0.25">
      <c r="H223" s="262"/>
    </row>
    <row r="224" spans="8:8"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5100-000000000000}"/>
  </hyperlinks>
  <pageMargins left="0.7" right="0.7" top="0.75" bottom="0.75" header="0" footer="0"/>
  <pageSetup paperSize="9" fitToWidth="0" fitToHeight="0" orientation="landscape"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Z1006"/>
  <sheetViews>
    <sheetView workbookViewId="0">
      <selection activeCell="J2" sqref="J2"/>
    </sheetView>
  </sheetViews>
  <sheetFormatPr defaultColWidth="14" defaultRowHeight="15" customHeight="1" x14ac:dyDescent="0.25"/>
  <cols>
    <col min="1" max="1" width="5.42578125" customWidth="1"/>
    <col min="2" max="2" width="48.28515625" customWidth="1"/>
    <col min="3" max="3" width="14" customWidth="1"/>
    <col min="4" max="4" width="19.140625" customWidth="1"/>
    <col min="5" max="5" width="11.85546875" customWidth="1"/>
    <col min="6" max="6" width="14.28515625" customWidth="1"/>
    <col min="7" max="7" width="18.7109375" customWidth="1"/>
    <col min="8" max="8" width="17.5703125" customWidth="1"/>
    <col min="9" max="9" width="14.28515625" customWidth="1"/>
    <col min="10" max="10" width="11.42578125" customWidth="1"/>
    <col min="11" max="26" width="8.7109375" customWidth="1"/>
  </cols>
  <sheetData>
    <row r="1" spans="1:26" x14ac:dyDescent="0.25">
      <c r="A1" s="301"/>
      <c r="B1" s="296"/>
      <c r="C1" s="296"/>
      <c r="D1" s="296"/>
      <c r="E1" s="296"/>
      <c r="F1" s="451"/>
      <c r="G1" s="296"/>
      <c r="H1" s="300"/>
      <c r="I1" s="301"/>
      <c r="J1" s="301"/>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7" t="s">
        <v>237</v>
      </c>
      <c r="C3" s="269" t="s">
        <v>238</v>
      </c>
      <c r="D3" s="270">
        <f>VLOOKUP(C3,'TỔNG HỢP'!$C$4:$P$84,3,0)</f>
        <v>245000000</v>
      </c>
      <c r="E3" s="271"/>
      <c r="F3" s="272">
        <f>SUM(F4:F895)</f>
        <v>16837320</v>
      </c>
      <c r="G3" s="270">
        <f>D3-F3</f>
        <v>228162680</v>
      </c>
      <c r="H3" s="273"/>
      <c r="I3" s="267"/>
      <c r="J3" s="647"/>
      <c r="K3" s="274"/>
      <c r="L3" s="274"/>
      <c r="M3" s="274"/>
      <c r="N3" s="274"/>
      <c r="O3" s="274"/>
      <c r="P3" s="274"/>
      <c r="Q3" s="274"/>
      <c r="R3" s="274"/>
      <c r="S3" s="274"/>
      <c r="T3" s="274"/>
      <c r="U3" s="274"/>
      <c r="V3" s="274"/>
      <c r="W3" s="274"/>
      <c r="X3" s="274"/>
      <c r="Y3" s="274"/>
      <c r="Z3" s="274"/>
    </row>
    <row r="4" spans="1:26" ht="16.5" x14ac:dyDescent="0.25">
      <c r="A4" s="242"/>
      <c r="B4" s="243" t="s">
        <v>1684</v>
      </c>
      <c r="C4" s="260"/>
      <c r="D4" s="244"/>
      <c r="E4" s="275"/>
      <c r="F4" s="275">
        <v>7200000</v>
      </c>
      <c r="G4" s="243"/>
      <c r="H4" s="276"/>
      <c r="I4" s="242"/>
      <c r="J4" s="242"/>
      <c r="K4" s="243"/>
      <c r="L4" s="243"/>
      <c r="M4" s="243"/>
      <c r="N4" s="243"/>
      <c r="O4" s="243"/>
      <c r="P4" s="243"/>
      <c r="Q4" s="243"/>
      <c r="R4" s="243"/>
      <c r="S4" s="243"/>
      <c r="T4" s="243"/>
      <c r="U4" s="243"/>
      <c r="V4" s="243"/>
      <c r="W4" s="243"/>
      <c r="X4" s="243"/>
      <c r="Y4" s="243"/>
      <c r="Z4" s="243"/>
    </row>
    <row r="5" spans="1:26" ht="16.5" x14ac:dyDescent="0.25">
      <c r="A5" s="242"/>
      <c r="B5" s="243" t="s">
        <v>1933</v>
      </c>
      <c r="C5" s="260"/>
      <c r="D5" s="244"/>
      <c r="E5" s="275"/>
      <c r="F5" s="275">
        <v>9637320</v>
      </c>
      <c r="G5" s="243"/>
      <c r="H5" s="276">
        <v>46316</v>
      </c>
      <c r="I5" s="242" t="s">
        <v>464</v>
      </c>
      <c r="J5" s="242"/>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43"/>
      <c r="H6" s="276"/>
      <c r="I6" s="242"/>
      <c r="J6" s="242"/>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43"/>
      <c r="H7" s="276"/>
      <c r="I7" s="242"/>
      <c r="J7" s="242"/>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43"/>
      <c r="H8" s="276"/>
      <c r="I8" s="242"/>
      <c r="J8" s="242"/>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43"/>
      <c r="H9" s="276"/>
      <c r="I9" s="242"/>
      <c r="J9" s="242"/>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43"/>
      <c r="H10" s="276"/>
      <c r="I10" s="242"/>
      <c r="J10" s="242"/>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43"/>
      <c r="H11" s="276"/>
      <c r="I11" s="242"/>
      <c r="J11" s="242"/>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43"/>
      <c r="H12" s="276"/>
      <c r="I12" s="242"/>
      <c r="J12" s="242"/>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43"/>
      <c r="H13" s="276"/>
      <c r="I13" s="242"/>
      <c r="J13" s="242"/>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43"/>
      <c r="H14" s="276"/>
      <c r="I14" s="242"/>
      <c r="J14" s="242"/>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43"/>
      <c r="H15" s="276"/>
      <c r="I15" s="242"/>
      <c r="J15" s="242"/>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43"/>
      <c r="H16" s="276"/>
      <c r="I16" s="242"/>
      <c r="J16" s="242"/>
      <c r="K16" s="243"/>
      <c r="L16" s="243"/>
      <c r="M16" s="243"/>
      <c r="N16" s="243"/>
      <c r="O16" s="243"/>
      <c r="P16" s="243"/>
      <c r="Q16" s="243"/>
      <c r="R16" s="243"/>
      <c r="S16" s="243"/>
      <c r="T16" s="243"/>
      <c r="U16" s="243"/>
      <c r="V16" s="243"/>
      <c r="W16" s="243"/>
      <c r="X16" s="243"/>
      <c r="Y16" s="243"/>
      <c r="Z16" s="243"/>
    </row>
    <row r="17" spans="1:26" ht="16.5" x14ac:dyDescent="0.25">
      <c r="A17" s="242"/>
      <c r="B17" s="472"/>
      <c r="C17" s="260"/>
      <c r="D17" s="244"/>
      <c r="E17" s="275"/>
      <c r="F17" s="275"/>
      <c r="G17" s="243"/>
      <c r="H17" s="276"/>
      <c r="I17" s="492"/>
      <c r="J17" s="242"/>
      <c r="K17" s="243"/>
      <c r="L17" s="243"/>
      <c r="M17" s="243"/>
      <c r="N17" s="243"/>
      <c r="O17" s="243"/>
      <c r="P17" s="243"/>
      <c r="Q17" s="243"/>
      <c r="R17" s="243"/>
      <c r="S17" s="243"/>
      <c r="T17" s="243"/>
      <c r="U17" s="243"/>
      <c r="V17" s="243"/>
      <c r="W17" s="243"/>
      <c r="X17" s="243"/>
      <c r="Y17" s="243"/>
      <c r="Z17" s="243"/>
    </row>
    <row r="18" spans="1:26" ht="16.5" x14ac:dyDescent="0.25">
      <c r="A18" s="242"/>
      <c r="B18" s="243" t="s">
        <v>1557</v>
      </c>
      <c r="C18" s="260"/>
      <c r="D18" s="244"/>
      <c r="E18" s="275">
        <f>1250000+450000</f>
        <v>1700000</v>
      </c>
      <c r="F18" s="275"/>
      <c r="G18" s="243"/>
      <c r="H18" s="276"/>
      <c r="I18" s="242"/>
      <c r="J18" s="242"/>
      <c r="K18" s="243"/>
      <c r="L18" s="243"/>
      <c r="M18" s="243"/>
      <c r="N18" s="243"/>
      <c r="O18" s="243"/>
      <c r="P18" s="243"/>
      <c r="Q18" s="243"/>
      <c r="R18" s="243"/>
      <c r="S18" s="243"/>
      <c r="T18" s="243"/>
      <c r="U18" s="243"/>
      <c r="V18" s="243"/>
      <c r="W18" s="243"/>
      <c r="X18" s="243"/>
      <c r="Y18" s="243"/>
      <c r="Z18" s="243"/>
    </row>
    <row r="19" spans="1:26" ht="16.5" x14ac:dyDescent="0.25">
      <c r="A19" s="242"/>
      <c r="B19" s="243" t="s">
        <v>1558</v>
      </c>
      <c r="C19" s="260"/>
      <c r="D19" s="244"/>
      <c r="E19" s="275">
        <f>2679000/1.08+390000/1.1</f>
        <v>2835101.0101010101</v>
      </c>
      <c r="F19" s="275"/>
      <c r="G19" s="243"/>
      <c r="H19" s="276"/>
      <c r="I19" s="242"/>
      <c r="J19" s="242"/>
      <c r="K19" s="243"/>
      <c r="L19" s="243"/>
      <c r="M19" s="243"/>
      <c r="N19" s="243"/>
      <c r="O19" s="243"/>
      <c r="P19" s="243"/>
      <c r="Q19" s="243"/>
      <c r="R19" s="243"/>
      <c r="S19" s="243"/>
      <c r="T19" s="243"/>
      <c r="U19" s="243"/>
      <c r="V19" s="243"/>
      <c r="W19" s="243"/>
      <c r="X19" s="243"/>
      <c r="Y19" s="243"/>
      <c r="Z19" s="243"/>
    </row>
    <row r="20" spans="1:26" ht="60" x14ac:dyDescent="0.25">
      <c r="A20" s="242"/>
      <c r="B20" s="472" t="s">
        <v>1559</v>
      </c>
      <c r="C20" s="260"/>
      <c r="D20" s="244"/>
      <c r="E20" s="275">
        <v>30400000</v>
      </c>
      <c r="F20" s="275"/>
      <c r="G20" s="243"/>
      <c r="H20" s="276"/>
      <c r="I20" s="492" t="s">
        <v>1560</v>
      </c>
      <c r="J20" s="242"/>
      <c r="K20" s="243"/>
      <c r="L20" s="243"/>
      <c r="M20" s="243"/>
      <c r="N20" s="243"/>
      <c r="O20" s="243"/>
      <c r="P20" s="243"/>
      <c r="Q20" s="243"/>
      <c r="R20" s="243"/>
      <c r="S20" s="243"/>
      <c r="T20" s="243"/>
      <c r="U20" s="243"/>
      <c r="V20" s="243"/>
      <c r="W20" s="243"/>
      <c r="X20" s="243"/>
      <c r="Y20" s="243"/>
      <c r="Z20" s="243"/>
    </row>
    <row r="21" spans="1:26" ht="16.5" x14ac:dyDescent="0.25">
      <c r="A21" s="242"/>
      <c r="B21" s="243" t="s">
        <v>1561</v>
      </c>
      <c r="C21" s="260"/>
      <c r="D21" s="244"/>
      <c r="E21" s="275">
        <v>1404000</v>
      </c>
      <c r="F21" s="275"/>
      <c r="G21" s="243"/>
      <c r="H21" s="276">
        <v>45722</v>
      </c>
      <c r="I21" s="242" t="s">
        <v>567</v>
      </c>
      <c r="J21" s="242"/>
      <c r="K21" s="243"/>
      <c r="L21" s="243"/>
      <c r="M21" s="243"/>
      <c r="N21" s="243"/>
      <c r="O21" s="243"/>
      <c r="P21" s="243"/>
      <c r="Q21" s="243"/>
      <c r="R21" s="243"/>
      <c r="S21" s="243"/>
      <c r="T21" s="243"/>
      <c r="U21" s="243"/>
      <c r="V21" s="243"/>
      <c r="W21" s="243"/>
      <c r="X21" s="243"/>
      <c r="Y21" s="243"/>
      <c r="Z21" s="243"/>
    </row>
    <row r="22" spans="1:26" ht="16.5" x14ac:dyDescent="0.25">
      <c r="A22" s="242"/>
      <c r="B22" s="243" t="s">
        <v>1557</v>
      </c>
      <c r="C22" s="260"/>
      <c r="D22" s="244"/>
      <c r="E22" s="275">
        <v>1230000</v>
      </c>
      <c r="F22" s="275"/>
      <c r="G22" s="275"/>
      <c r="H22" s="276">
        <v>45834</v>
      </c>
      <c r="I22" s="242" t="s">
        <v>1488</v>
      </c>
      <c r="J22" s="242"/>
      <c r="K22" s="243"/>
      <c r="L22" s="243"/>
      <c r="M22" s="243"/>
      <c r="N22" s="243"/>
      <c r="O22" s="243"/>
      <c r="P22" s="243"/>
      <c r="Q22" s="243"/>
      <c r="R22" s="243"/>
      <c r="S22" s="243"/>
      <c r="T22" s="243"/>
      <c r="U22" s="243"/>
      <c r="V22" s="243"/>
      <c r="W22" s="243"/>
      <c r="X22" s="243"/>
      <c r="Y22" s="243"/>
      <c r="Z22" s="243"/>
    </row>
    <row r="23" spans="1:26" ht="16.5" x14ac:dyDescent="0.25">
      <c r="A23" s="242"/>
      <c r="B23" s="243" t="s">
        <v>1562</v>
      </c>
      <c r="C23" s="260"/>
      <c r="D23" s="244"/>
      <c r="E23" s="275">
        <v>3679000</v>
      </c>
      <c r="F23" s="275"/>
      <c r="G23" s="243"/>
      <c r="H23" s="276">
        <v>45834</v>
      </c>
      <c r="I23" s="242" t="s">
        <v>1488</v>
      </c>
      <c r="J23" s="242"/>
      <c r="K23" s="243"/>
      <c r="L23" s="243"/>
      <c r="M23" s="243"/>
      <c r="N23" s="243"/>
      <c r="O23" s="243"/>
      <c r="P23" s="243"/>
      <c r="Q23" s="243"/>
      <c r="R23" s="243"/>
      <c r="S23" s="243"/>
      <c r="T23" s="243"/>
      <c r="U23" s="243"/>
      <c r="V23" s="243"/>
      <c r="W23" s="243"/>
      <c r="X23" s="243"/>
      <c r="Y23" s="243"/>
      <c r="Z23" s="243"/>
    </row>
    <row r="24" spans="1:26" ht="16.5" x14ac:dyDescent="0.25">
      <c r="A24" s="242"/>
      <c r="B24" s="243" t="s">
        <v>1563</v>
      </c>
      <c r="C24" s="260"/>
      <c r="D24" s="244"/>
      <c r="E24" s="275">
        <v>5960000</v>
      </c>
      <c r="F24" s="275"/>
      <c r="G24" s="243"/>
      <c r="H24" s="276">
        <v>45821</v>
      </c>
      <c r="I24" s="242" t="s">
        <v>1564</v>
      </c>
      <c r="J24" s="242"/>
      <c r="K24" s="243"/>
      <c r="L24" s="243"/>
      <c r="M24" s="243"/>
      <c r="N24" s="243"/>
      <c r="O24" s="243"/>
      <c r="P24" s="243"/>
      <c r="Q24" s="243"/>
      <c r="R24" s="243"/>
      <c r="S24" s="243"/>
      <c r="T24" s="243"/>
      <c r="U24" s="243"/>
      <c r="V24" s="243"/>
      <c r="W24" s="243"/>
      <c r="X24" s="243"/>
      <c r="Y24" s="243"/>
      <c r="Z24" s="243"/>
    </row>
    <row r="25" spans="1:26" ht="16.5" x14ac:dyDescent="0.25">
      <c r="A25" s="242"/>
      <c r="B25" s="243" t="s">
        <v>1565</v>
      </c>
      <c r="C25" s="260"/>
      <c r="D25" s="244"/>
      <c r="E25" s="275">
        <v>12200000</v>
      </c>
      <c r="F25" s="275"/>
      <c r="G25" s="243"/>
      <c r="H25" s="276">
        <v>45979</v>
      </c>
      <c r="I25" s="242" t="s">
        <v>442</v>
      </c>
      <c r="J25" s="242"/>
      <c r="K25" s="243"/>
      <c r="L25" s="243"/>
      <c r="M25" s="243"/>
      <c r="N25" s="243"/>
      <c r="O25" s="243"/>
      <c r="P25" s="243"/>
      <c r="Q25" s="243"/>
      <c r="R25" s="243"/>
      <c r="S25" s="243"/>
      <c r="T25" s="243"/>
      <c r="U25" s="243"/>
      <c r="V25" s="243"/>
      <c r="W25" s="243"/>
      <c r="X25" s="243"/>
      <c r="Y25" s="243"/>
      <c r="Z25" s="243"/>
    </row>
    <row r="26" spans="1:26" ht="16.5" x14ac:dyDescent="0.25">
      <c r="A26" s="242"/>
      <c r="B26" s="243"/>
      <c r="C26" s="260"/>
      <c r="D26" s="244"/>
      <c r="E26" s="275"/>
      <c r="F26" s="275"/>
      <c r="G26" s="243"/>
      <c r="H26" s="276"/>
      <c r="I26" s="242"/>
      <c r="J26" s="242"/>
      <c r="K26" s="243"/>
      <c r="L26" s="243"/>
      <c r="M26" s="243"/>
      <c r="N26" s="243"/>
      <c r="O26" s="243"/>
      <c r="P26" s="243"/>
      <c r="Q26" s="243"/>
      <c r="R26" s="243"/>
      <c r="S26" s="243"/>
      <c r="T26" s="243"/>
      <c r="U26" s="243"/>
      <c r="V26" s="243"/>
      <c r="W26" s="243"/>
      <c r="X26" s="243"/>
      <c r="Y26" s="243"/>
      <c r="Z26" s="243"/>
    </row>
    <row r="27" spans="1:26" ht="15.75" customHeight="1" x14ac:dyDescent="0.25">
      <c r="A27" s="242">
        <v>1</v>
      </c>
      <c r="B27" s="243" t="s">
        <v>1557</v>
      </c>
      <c r="C27" s="260"/>
      <c r="D27" s="244"/>
      <c r="E27" s="275">
        <f>1194444+450000</f>
        <v>1644444</v>
      </c>
      <c r="F27" s="275"/>
      <c r="G27" s="243"/>
      <c r="H27" s="276">
        <v>45391</v>
      </c>
      <c r="I27" s="242" t="s">
        <v>1566</v>
      </c>
      <c r="J27" s="242" t="s">
        <v>1567</v>
      </c>
      <c r="K27" s="243"/>
      <c r="L27" s="243"/>
      <c r="M27" s="243"/>
      <c r="N27" s="243"/>
      <c r="O27" s="243"/>
      <c r="P27" s="243"/>
      <c r="Q27" s="243"/>
      <c r="R27" s="243"/>
      <c r="S27" s="243"/>
      <c r="T27" s="243"/>
      <c r="U27" s="243"/>
      <c r="V27" s="243"/>
      <c r="W27" s="243"/>
      <c r="X27" s="243"/>
      <c r="Y27" s="243"/>
      <c r="Z27" s="243"/>
    </row>
    <row r="28" spans="1:26" ht="15.75" customHeight="1" x14ac:dyDescent="0.25">
      <c r="A28" s="242">
        <v>2</v>
      </c>
      <c r="B28" s="243" t="s">
        <v>1568</v>
      </c>
      <c r="C28" s="260"/>
      <c r="D28" s="244"/>
      <c r="E28" s="275">
        <v>1920000</v>
      </c>
      <c r="F28" s="275"/>
      <c r="G28" s="243"/>
      <c r="H28" s="276">
        <v>45397</v>
      </c>
      <c r="I28" s="242" t="s">
        <v>1566</v>
      </c>
      <c r="J28" s="242" t="s">
        <v>1567</v>
      </c>
      <c r="K28" s="243"/>
      <c r="L28" s="243"/>
      <c r="M28" s="243"/>
      <c r="N28" s="243"/>
      <c r="O28" s="243"/>
      <c r="P28" s="243"/>
      <c r="Q28" s="243"/>
      <c r="R28" s="243"/>
      <c r="S28" s="243"/>
      <c r="T28" s="243"/>
      <c r="U28" s="243"/>
      <c r="V28" s="243"/>
      <c r="W28" s="243"/>
      <c r="X28" s="243"/>
      <c r="Y28" s="243"/>
      <c r="Z28" s="243"/>
    </row>
    <row r="29" spans="1:26" ht="15.75" customHeight="1" x14ac:dyDescent="0.25">
      <c r="A29" s="242">
        <v>3</v>
      </c>
      <c r="B29" s="296" t="s">
        <v>1569</v>
      </c>
      <c r="C29" s="296"/>
      <c r="D29" s="296"/>
      <c r="E29" s="451">
        <v>27000000</v>
      </c>
      <c r="F29" s="451"/>
      <c r="G29" s="296"/>
      <c r="H29" s="300" t="s">
        <v>1570</v>
      </c>
      <c r="I29" s="301" t="s">
        <v>1571</v>
      </c>
      <c r="J29" s="301"/>
      <c r="K29" s="296"/>
      <c r="L29" s="296"/>
      <c r="M29" s="296"/>
      <c r="N29" s="296"/>
      <c r="O29" s="296"/>
      <c r="P29" s="296"/>
      <c r="Q29" s="296"/>
      <c r="R29" s="296"/>
      <c r="S29" s="296"/>
      <c r="T29" s="296"/>
      <c r="U29" s="296"/>
      <c r="V29" s="296"/>
      <c r="W29" s="296"/>
      <c r="X29" s="296"/>
      <c r="Y29" s="296"/>
      <c r="Z29" s="296"/>
    </row>
    <row r="30" spans="1:26" ht="15.75" customHeight="1" x14ac:dyDescent="0.25">
      <c r="A30" s="242">
        <v>4</v>
      </c>
      <c r="B30" s="243" t="s">
        <v>1572</v>
      </c>
      <c r="C30" s="260"/>
      <c r="D30" s="244"/>
      <c r="E30" s="275">
        <v>2920000</v>
      </c>
      <c r="F30" s="275"/>
      <c r="G30" s="243"/>
      <c r="H30" s="276">
        <v>45481</v>
      </c>
      <c r="I30" s="242" t="s">
        <v>1566</v>
      </c>
      <c r="J30" s="242" t="s">
        <v>1567</v>
      </c>
      <c r="K30" s="243"/>
      <c r="L30" s="243"/>
      <c r="M30" s="243"/>
      <c r="N30" s="243"/>
      <c r="O30" s="243"/>
      <c r="P30" s="243"/>
      <c r="Q30" s="243"/>
      <c r="R30" s="243"/>
      <c r="S30" s="243"/>
      <c r="T30" s="243"/>
      <c r="U30" s="243"/>
      <c r="V30" s="243"/>
      <c r="W30" s="243"/>
      <c r="X30" s="243"/>
      <c r="Y30" s="243"/>
      <c r="Z30" s="243"/>
    </row>
    <row r="31" spans="1:26" ht="15.75" customHeight="1" x14ac:dyDescent="0.25">
      <c r="A31" s="242">
        <v>5</v>
      </c>
      <c r="B31" s="243" t="s">
        <v>1557</v>
      </c>
      <c r="C31" s="260"/>
      <c r="D31" s="244"/>
      <c r="E31" s="275">
        <f>1194444+450000</f>
        <v>1644444</v>
      </c>
      <c r="F31" s="275"/>
      <c r="G31" s="243"/>
      <c r="H31" s="276">
        <v>45481</v>
      </c>
      <c r="I31" s="242" t="s">
        <v>1566</v>
      </c>
      <c r="J31" s="242" t="s">
        <v>1567</v>
      </c>
      <c r="K31" s="243"/>
      <c r="L31" s="243"/>
      <c r="M31" s="243"/>
      <c r="N31" s="243"/>
      <c r="O31" s="243"/>
      <c r="P31" s="243"/>
      <c r="Q31" s="243"/>
      <c r="R31" s="243"/>
      <c r="S31" s="243"/>
      <c r="T31" s="243"/>
      <c r="U31" s="243"/>
      <c r="V31" s="243"/>
      <c r="W31" s="243"/>
      <c r="X31" s="243"/>
      <c r="Y31" s="243"/>
      <c r="Z31" s="243"/>
    </row>
    <row r="32" spans="1:26" ht="15.75" customHeight="1" x14ac:dyDescent="0.25">
      <c r="A32" s="242">
        <v>6</v>
      </c>
      <c r="B32" s="243" t="s">
        <v>1573</v>
      </c>
      <c r="C32" s="260"/>
      <c r="D32" s="244"/>
      <c r="E32" s="275">
        <f>2572000/1.08+624000/1.1</f>
        <v>2948754.2087542084</v>
      </c>
      <c r="F32" s="275"/>
      <c r="G32" s="243"/>
      <c r="H32" s="276">
        <v>45573</v>
      </c>
      <c r="I32" s="242" t="s">
        <v>1566</v>
      </c>
      <c r="J32" s="242" t="s">
        <v>1567</v>
      </c>
      <c r="K32" s="296"/>
      <c r="L32" s="296"/>
      <c r="M32" s="296"/>
      <c r="N32" s="296"/>
      <c r="O32" s="296"/>
      <c r="P32" s="296"/>
      <c r="Q32" s="296"/>
      <c r="R32" s="296"/>
      <c r="S32" s="296"/>
      <c r="T32" s="296"/>
      <c r="U32" s="296"/>
      <c r="V32" s="296"/>
      <c r="W32" s="296"/>
      <c r="X32" s="296"/>
      <c r="Y32" s="296"/>
      <c r="Z32" s="296"/>
    </row>
    <row r="33" spans="1:26" ht="15.75" customHeight="1" x14ac:dyDescent="0.25">
      <c r="A33" s="242">
        <v>7</v>
      </c>
      <c r="B33" s="243" t="s">
        <v>1557</v>
      </c>
      <c r="C33" s="260"/>
      <c r="D33" s="244"/>
      <c r="E33" s="275">
        <f>1350000/1.08+495000/1.1</f>
        <v>1700000</v>
      </c>
      <c r="F33" s="275"/>
      <c r="G33" s="243"/>
      <c r="H33" s="276">
        <v>45573</v>
      </c>
      <c r="I33" s="242" t="s">
        <v>1566</v>
      </c>
      <c r="J33" s="242" t="s">
        <v>1567</v>
      </c>
      <c r="K33" s="296"/>
      <c r="L33" s="296"/>
      <c r="M33" s="296"/>
      <c r="N33" s="296"/>
      <c r="O33" s="296"/>
      <c r="P33" s="296"/>
      <c r="Q33" s="296"/>
      <c r="R33" s="296"/>
      <c r="S33" s="296"/>
      <c r="T33" s="296"/>
      <c r="U33" s="296"/>
      <c r="V33" s="296"/>
      <c r="W33" s="296"/>
      <c r="X33" s="296"/>
      <c r="Y33" s="296"/>
      <c r="Z33" s="296"/>
    </row>
    <row r="34" spans="1:26" ht="15.75" customHeight="1" x14ac:dyDescent="0.25">
      <c r="A34" s="242">
        <v>8</v>
      </c>
      <c r="B34" s="296" t="s">
        <v>1574</v>
      </c>
      <c r="C34" s="296"/>
      <c r="D34" s="296"/>
      <c r="E34" s="451">
        <v>29465436</v>
      </c>
      <c r="F34" s="451"/>
      <c r="G34" s="296"/>
      <c r="H34" s="300">
        <v>45646</v>
      </c>
      <c r="I34" s="301"/>
      <c r="J34" s="301"/>
      <c r="K34" s="296"/>
      <c r="L34" s="296"/>
      <c r="M34" s="296"/>
      <c r="N34" s="296"/>
      <c r="O34" s="296"/>
      <c r="P34" s="296"/>
      <c r="Q34" s="296"/>
      <c r="R34" s="296"/>
      <c r="S34" s="296"/>
      <c r="T34" s="296"/>
      <c r="U34" s="296"/>
      <c r="V34" s="296"/>
      <c r="W34" s="296"/>
      <c r="X34" s="296"/>
      <c r="Y34" s="296"/>
      <c r="Z34" s="296"/>
    </row>
    <row r="35" spans="1:26" ht="15.75" customHeight="1" x14ac:dyDescent="0.25">
      <c r="A35" s="301"/>
      <c r="B35" s="296"/>
      <c r="C35" s="296"/>
      <c r="D35" s="296"/>
      <c r="E35" s="451"/>
      <c r="F35" s="451"/>
      <c r="G35" s="296"/>
      <c r="H35" s="300"/>
      <c r="I35" s="301"/>
      <c r="J35" s="301"/>
      <c r="K35" s="296"/>
      <c r="L35" s="296"/>
      <c r="M35" s="296"/>
      <c r="N35" s="296"/>
      <c r="O35" s="296"/>
      <c r="P35" s="296"/>
      <c r="Q35" s="296"/>
      <c r="R35" s="296"/>
      <c r="S35" s="296"/>
      <c r="T35" s="296"/>
      <c r="U35" s="296"/>
      <c r="V35" s="296"/>
      <c r="W35" s="296"/>
      <c r="X35" s="296"/>
      <c r="Y35" s="296"/>
      <c r="Z35" s="296"/>
    </row>
    <row r="36" spans="1:26" ht="15.75" customHeight="1" x14ac:dyDescent="0.25">
      <c r="A36" s="301"/>
      <c r="B36" s="296"/>
      <c r="C36" s="296"/>
      <c r="D36" s="296"/>
      <c r="E36" s="451"/>
      <c r="F36" s="451"/>
      <c r="G36" s="296"/>
      <c r="H36" s="300"/>
      <c r="I36" s="301"/>
      <c r="J36" s="301"/>
      <c r="K36" s="296"/>
      <c r="L36" s="296"/>
      <c r="M36" s="296"/>
      <c r="N36" s="296"/>
      <c r="O36" s="296"/>
      <c r="P36" s="296"/>
      <c r="Q36" s="296"/>
      <c r="R36" s="296"/>
      <c r="S36" s="296"/>
      <c r="T36" s="296"/>
      <c r="U36" s="296"/>
      <c r="V36" s="296"/>
      <c r="W36" s="296"/>
      <c r="X36" s="296"/>
      <c r="Y36" s="296"/>
      <c r="Z36" s="296"/>
    </row>
    <row r="37" spans="1:26" ht="15.75" customHeight="1" x14ac:dyDescent="0.25">
      <c r="A37" s="301"/>
      <c r="B37" s="296"/>
      <c r="C37" s="296"/>
      <c r="D37" s="296"/>
      <c r="E37" s="451"/>
      <c r="F37" s="451"/>
      <c r="G37" s="296"/>
      <c r="H37" s="300"/>
      <c r="I37" s="301"/>
      <c r="J37" s="301"/>
      <c r="K37" s="296"/>
      <c r="L37" s="296"/>
      <c r="M37" s="296"/>
      <c r="N37" s="296"/>
      <c r="O37" s="296"/>
      <c r="P37" s="296"/>
      <c r="Q37" s="296"/>
      <c r="R37" s="296"/>
      <c r="S37" s="296"/>
      <c r="T37" s="296"/>
      <c r="U37" s="296"/>
      <c r="V37" s="296"/>
      <c r="W37" s="296"/>
      <c r="X37" s="296"/>
      <c r="Y37" s="296"/>
      <c r="Z37" s="296"/>
    </row>
    <row r="38" spans="1:26" ht="15.75" customHeight="1" x14ac:dyDescent="0.25">
      <c r="A38" s="301"/>
      <c r="B38" s="296"/>
      <c r="C38" s="296"/>
      <c r="D38" s="296"/>
      <c r="E38" s="451"/>
      <c r="F38" s="451"/>
      <c r="G38" s="296"/>
      <c r="H38" s="300"/>
      <c r="I38" s="301"/>
      <c r="J38" s="301"/>
      <c r="K38" s="296"/>
      <c r="L38" s="296"/>
      <c r="M38" s="296"/>
      <c r="N38" s="296"/>
      <c r="O38" s="296"/>
      <c r="P38" s="296"/>
      <c r="Q38" s="296"/>
      <c r="R38" s="296"/>
      <c r="S38" s="296"/>
      <c r="T38" s="296"/>
      <c r="U38" s="296"/>
      <c r="V38" s="296"/>
      <c r="W38" s="296"/>
      <c r="X38" s="296"/>
      <c r="Y38" s="296"/>
      <c r="Z38" s="296"/>
    </row>
    <row r="39" spans="1:26" ht="15.75" customHeight="1" x14ac:dyDescent="0.25">
      <c r="A39" s="301"/>
      <c r="B39" s="296"/>
      <c r="C39" s="296"/>
      <c r="D39" s="296"/>
      <c r="E39" s="451"/>
      <c r="F39" s="451"/>
      <c r="G39" s="296"/>
      <c r="H39" s="300"/>
      <c r="I39" s="301"/>
      <c r="J39" s="301"/>
      <c r="K39" s="296"/>
      <c r="L39" s="296"/>
      <c r="M39" s="296"/>
      <c r="N39" s="296"/>
      <c r="O39" s="296"/>
      <c r="P39" s="296"/>
      <c r="Q39" s="296"/>
      <c r="R39" s="296"/>
      <c r="S39" s="296"/>
      <c r="T39" s="296"/>
      <c r="U39" s="296"/>
      <c r="V39" s="296"/>
      <c r="W39" s="296"/>
      <c r="X39" s="296"/>
      <c r="Y39" s="296"/>
      <c r="Z39" s="296"/>
    </row>
    <row r="40" spans="1:26" ht="15.75" customHeight="1" x14ac:dyDescent="0.25">
      <c r="A40" s="301"/>
      <c r="B40" s="296"/>
      <c r="C40" s="296"/>
      <c r="D40" s="296"/>
      <c r="E40" s="451"/>
      <c r="F40" s="451"/>
      <c r="G40" s="296"/>
      <c r="H40" s="300"/>
      <c r="I40" s="301"/>
      <c r="J40" s="301"/>
      <c r="K40" s="296"/>
      <c r="L40" s="296"/>
      <c r="M40" s="296"/>
      <c r="N40" s="296"/>
      <c r="O40" s="296"/>
      <c r="P40" s="296"/>
      <c r="Q40" s="296"/>
      <c r="R40" s="296"/>
      <c r="S40" s="296"/>
      <c r="T40" s="296"/>
      <c r="U40" s="296"/>
      <c r="V40" s="296"/>
      <c r="W40" s="296"/>
      <c r="X40" s="296"/>
      <c r="Y40" s="296"/>
      <c r="Z40" s="296"/>
    </row>
    <row r="41" spans="1:26" ht="15.75" customHeight="1" x14ac:dyDescent="0.25">
      <c r="A41" s="301"/>
      <c r="B41" s="296"/>
      <c r="C41" s="296"/>
      <c r="D41" s="296"/>
      <c r="E41" s="451"/>
      <c r="F41" s="451"/>
      <c r="G41" s="296"/>
      <c r="H41" s="300"/>
      <c r="I41" s="301"/>
      <c r="J41" s="301"/>
      <c r="K41" s="296"/>
      <c r="L41" s="296"/>
      <c r="M41" s="296"/>
      <c r="N41" s="296"/>
      <c r="O41" s="296"/>
      <c r="P41" s="296"/>
      <c r="Q41" s="296"/>
      <c r="R41" s="296"/>
      <c r="S41" s="296"/>
      <c r="T41" s="296"/>
      <c r="U41" s="296"/>
      <c r="V41" s="296"/>
      <c r="W41" s="296"/>
      <c r="X41" s="296"/>
      <c r="Y41" s="296"/>
      <c r="Z41" s="296"/>
    </row>
    <row r="42" spans="1:26" ht="15.75" customHeight="1" x14ac:dyDescent="0.25">
      <c r="A42" s="301"/>
      <c r="B42" s="296"/>
      <c r="C42" s="296"/>
      <c r="D42" s="296"/>
      <c r="E42" s="451"/>
      <c r="F42" s="451"/>
      <c r="G42" s="296"/>
      <c r="H42" s="300"/>
      <c r="I42" s="301"/>
      <c r="J42" s="301"/>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296"/>
      <c r="H43" s="300"/>
      <c r="I43" s="301"/>
      <c r="J43" s="301"/>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296"/>
      <c r="H44" s="300"/>
      <c r="I44" s="301"/>
      <c r="J44" s="301"/>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296"/>
      <c r="H45" s="300"/>
      <c r="I45" s="301"/>
      <c r="J45" s="301"/>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296"/>
      <c r="H46" s="300"/>
      <c r="I46" s="301"/>
      <c r="J46" s="301"/>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296"/>
      <c r="H47" s="300"/>
      <c r="I47" s="301"/>
      <c r="J47" s="301"/>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296"/>
      <c r="H48" s="300"/>
      <c r="I48" s="301"/>
      <c r="J48" s="301"/>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296"/>
      <c r="H49" s="300"/>
      <c r="I49" s="301"/>
      <c r="J49" s="301"/>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296"/>
      <c r="H50" s="300"/>
      <c r="I50" s="301"/>
      <c r="J50" s="301"/>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6"/>
      <c r="H51" s="300"/>
      <c r="I51" s="301"/>
      <c r="J51" s="301"/>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6"/>
      <c r="H52" s="300"/>
      <c r="I52" s="301"/>
      <c r="J52" s="301"/>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6"/>
      <c r="H53" s="300"/>
      <c r="I53" s="301"/>
      <c r="J53" s="301"/>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6"/>
      <c r="H54" s="300"/>
      <c r="I54" s="301"/>
      <c r="J54" s="301"/>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6"/>
      <c r="H55" s="300"/>
      <c r="I55" s="301"/>
      <c r="J55" s="301"/>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6"/>
      <c r="H56" s="300"/>
      <c r="I56" s="301"/>
      <c r="J56" s="301"/>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6"/>
      <c r="H57" s="300"/>
      <c r="I57" s="301"/>
      <c r="J57" s="301"/>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300"/>
      <c r="I58" s="301"/>
      <c r="J58" s="301"/>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300"/>
      <c r="I59" s="301"/>
      <c r="J59" s="301"/>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300"/>
      <c r="I60" s="301"/>
      <c r="J60" s="301"/>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300"/>
      <c r="I61" s="301"/>
      <c r="J61" s="301"/>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300"/>
      <c r="I62" s="301"/>
      <c r="J62" s="301"/>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300"/>
      <c r="I63" s="301"/>
      <c r="J63" s="301"/>
      <c r="K63" s="296"/>
      <c r="L63" s="296"/>
      <c r="M63" s="296"/>
      <c r="N63" s="296"/>
      <c r="O63" s="296"/>
      <c r="P63" s="296"/>
      <c r="Q63" s="296"/>
      <c r="R63" s="296"/>
      <c r="S63" s="296"/>
      <c r="T63" s="296"/>
      <c r="U63" s="296"/>
      <c r="V63" s="296"/>
      <c r="W63" s="296"/>
      <c r="X63" s="296"/>
      <c r="Y63" s="296"/>
      <c r="Z63" s="296" t="s">
        <v>1575</v>
      </c>
    </row>
    <row r="64" spans="1:26" ht="15.75" customHeight="1" x14ac:dyDescent="0.25">
      <c r="A64" s="301"/>
      <c r="B64" s="296"/>
      <c r="C64" s="296"/>
      <c r="D64" s="296"/>
      <c r="E64" s="451"/>
      <c r="F64" s="451"/>
      <c r="G64" s="296"/>
      <c r="H64" s="300"/>
      <c r="I64" s="301"/>
      <c r="J64" s="301"/>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300"/>
      <c r="I65" s="301"/>
      <c r="J65" s="301"/>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300"/>
      <c r="I66" s="301"/>
      <c r="J66" s="301"/>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300"/>
      <c r="I67" s="301"/>
      <c r="J67" s="301"/>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300"/>
      <c r="I68" s="301"/>
      <c r="J68" s="301"/>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300"/>
      <c r="I69" s="301"/>
      <c r="J69" s="301"/>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300"/>
      <c r="I70" s="301"/>
      <c r="J70" s="301"/>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300"/>
      <c r="I71" s="301"/>
      <c r="J71" s="301"/>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300"/>
      <c r="I72" s="301"/>
      <c r="J72" s="301"/>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300"/>
      <c r="I73" s="301"/>
      <c r="J73" s="301"/>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300"/>
      <c r="I74" s="301"/>
      <c r="J74" s="301"/>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300"/>
      <c r="I75" s="301"/>
      <c r="J75" s="301"/>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300"/>
      <c r="I76" s="301"/>
      <c r="J76" s="301"/>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300"/>
      <c r="I77" s="301"/>
      <c r="J77" s="301"/>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300"/>
      <c r="I78" s="301"/>
      <c r="J78" s="301"/>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300"/>
      <c r="I79" s="301"/>
      <c r="J79" s="301"/>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300"/>
      <c r="I80" s="301"/>
      <c r="J80" s="301"/>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300"/>
      <c r="I81" s="301"/>
      <c r="J81" s="301"/>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300"/>
      <c r="I82" s="301"/>
      <c r="J82" s="301"/>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300"/>
      <c r="I83" s="301"/>
      <c r="J83" s="301"/>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300"/>
      <c r="I84" s="301"/>
      <c r="J84" s="301"/>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300"/>
      <c r="I85" s="301"/>
      <c r="J85" s="301"/>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300"/>
      <c r="I86" s="301"/>
      <c r="J86" s="301"/>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300"/>
      <c r="I87" s="301"/>
      <c r="J87" s="301"/>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300"/>
      <c r="I88" s="301"/>
      <c r="J88" s="301"/>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300"/>
      <c r="I89" s="301"/>
      <c r="J89" s="301"/>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300"/>
      <c r="I90" s="301"/>
      <c r="J90" s="301"/>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300"/>
      <c r="I91" s="301"/>
      <c r="J91" s="301"/>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300"/>
      <c r="I92" s="301"/>
      <c r="J92" s="301"/>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300"/>
      <c r="I93" s="301"/>
      <c r="J93" s="301"/>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300"/>
      <c r="I94" s="301"/>
      <c r="J94" s="301"/>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300"/>
      <c r="I95" s="301"/>
      <c r="J95" s="301"/>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300"/>
      <c r="I96" s="301"/>
      <c r="J96" s="301"/>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300"/>
      <c r="I97" s="301"/>
      <c r="J97" s="301"/>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300"/>
      <c r="I98" s="301"/>
      <c r="J98" s="301"/>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300"/>
      <c r="I99" s="301"/>
      <c r="J99" s="301"/>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300"/>
      <c r="I100" s="301"/>
      <c r="J100" s="301"/>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300"/>
      <c r="I101" s="301"/>
      <c r="J101" s="301"/>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300"/>
      <c r="I102" s="301"/>
      <c r="J102" s="301"/>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300"/>
      <c r="I103" s="301"/>
      <c r="J103" s="301"/>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300"/>
      <c r="I104" s="301"/>
      <c r="J104" s="301"/>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300"/>
      <c r="I105" s="301"/>
      <c r="J105" s="301"/>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300"/>
      <c r="I106" s="301"/>
      <c r="J106" s="301"/>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300"/>
      <c r="I107" s="301"/>
      <c r="J107" s="301"/>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300"/>
      <c r="I108" s="301"/>
      <c r="J108" s="301"/>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300"/>
      <c r="I109" s="301"/>
      <c r="J109" s="301"/>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300"/>
      <c r="I110" s="301"/>
      <c r="J110" s="301"/>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300"/>
      <c r="I111" s="301"/>
      <c r="J111" s="301"/>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300"/>
      <c r="I112" s="301"/>
      <c r="J112" s="301"/>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300"/>
      <c r="I113" s="301"/>
      <c r="J113" s="301"/>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300"/>
      <c r="I114" s="301"/>
      <c r="J114" s="301"/>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300"/>
      <c r="I115" s="301"/>
      <c r="J115" s="301"/>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300"/>
      <c r="I116" s="301"/>
      <c r="J116" s="301"/>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300"/>
      <c r="I117" s="301"/>
      <c r="J117" s="301"/>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300"/>
      <c r="I118" s="301"/>
      <c r="J118" s="301"/>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300"/>
      <c r="I119" s="301"/>
      <c r="J119" s="301"/>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300"/>
      <c r="I120" s="301"/>
      <c r="J120" s="301"/>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300"/>
      <c r="I121" s="301"/>
      <c r="J121" s="301"/>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300"/>
      <c r="I122" s="301"/>
      <c r="J122" s="301"/>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300"/>
      <c r="I123" s="301"/>
      <c r="J123" s="301"/>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300"/>
      <c r="I124" s="301"/>
      <c r="J124" s="301"/>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300"/>
      <c r="I125" s="301"/>
      <c r="J125" s="301"/>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300"/>
      <c r="I126" s="301"/>
      <c r="J126" s="301"/>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300"/>
      <c r="I127" s="301"/>
      <c r="J127" s="301"/>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300"/>
      <c r="I128" s="301"/>
      <c r="J128" s="301"/>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300"/>
      <c r="I129" s="301"/>
      <c r="J129" s="301"/>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300"/>
      <c r="I130" s="301"/>
      <c r="J130" s="301"/>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300"/>
      <c r="I131" s="301"/>
      <c r="J131" s="301"/>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300"/>
      <c r="I132" s="301"/>
      <c r="J132" s="301"/>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300"/>
      <c r="I133" s="301"/>
      <c r="J133" s="301"/>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300"/>
      <c r="I134" s="301"/>
      <c r="J134" s="301"/>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300"/>
      <c r="I135" s="301"/>
      <c r="J135" s="301"/>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300"/>
      <c r="I136" s="301"/>
      <c r="J136" s="301"/>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300"/>
      <c r="I137" s="301"/>
      <c r="J137" s="301"/>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300"/>
      <c r="I138" s="301"/>
      <c r="J138" s="301"/>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300"/>
      <c r="I139" s="301"/>
      <c r="J139" s="301"/>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300"/>
      <c r="I140" s="301"/>
      <c r="J140" s="301"/>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300"/>
      <c r="I141" s="301"/>
      <c r="J141" s="301"/>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300"/>
      <c r="I142" s="301"/>
      <c r="J142" s="301"/>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300"/>
      <c r="I143" s="301"/>
      <c r="J143" s="301"/>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300"/>
      <c r="I144" s="301"/>
      <c r="J144" s="301"/>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300"/>
      <c r="I145" s="301"/>
      <c r="J145" s="301"/>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300"/>
      <c r="I146" s="301"/>
      <c r="J146" s="301"/>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300"/>
      <c r="I147" s="301"/>
      <c r="J147" s="301"/>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300"/>
      <c r="I148" s="301"/>
      <c r="J148" s="301"/>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300"/>
      <c r="I149" s="301"/>
      <c r="J149" s="301"/>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300"/>
      <c r="I150" s="301"/>
      <c r="J150" s="301"/>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300"/>
      <c r="I151" s="301"/>
      <c r="J151" s="301"/>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300"/>
      <c r="I152" s="301"/>
      <c r="J152" s="301"/>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300"/>
      <c r="I153" s="301"/>
      <c r="J153" s="301"/>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300"/>
      <c r="I154" s="301"/>
      <c r="J154" s="301"/>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300"/>
      <c r="I155" s="301"/>
      <c r="J155" s="301"/>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300"/>
      <c r="I156" s="301"/>
      <c r="J156" s="301"/>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300"/>
      <c r="I157" s="301"/>
      <c r="J157" s="301"/>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300"/>
      <c r="I158" s="301"/>
      <c r="J158" s="301"/>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300"/>
      <c r="I159" s="301"/>
      <c r="J159" s="301"/>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300"/>
      <c r="I160" s="301"/>
      <c r="J160" s="301"/>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300"/>
      <c r="I161" s="301"/>
      <c r="J161" s="301"/>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300"/>
      <c r="I162" s="301"/>
      <c r="J162" s="301"/>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300"/>
      <c r="I163" s="301"/>
      <c r="J163" s="301"/>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300"/>
      <c r="I164" s="301"/>
      <c r="J164" s="301"/>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300"/>
      <c r="I165" s="301"/>
      <c r="J165" s="301"/>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300"/>
      <c r="I166" s="301"/>
      <c r="J166" s="301"/>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300"/>
      <c r="I167" s="301"/>
      <c r="J167" s="301"/>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300"/>
      <c r="I168" s="301"/>
      <c r="J168" s="301"/>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300"/>
      <c r="I169" s="301"/>
      <c r="J169" s="301"/>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300"/>
      <c r="I170" s="301"/>
      <c r="J170" s="301"/>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300"/>
      <c r="I171" s="301"/>
      <c r="J171" s="301"/>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300"/>
      <c r="I172" s="301"/>
      <c r="J172" s="301"/>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300"/>
      <c r="I173" s="301"/>
      <c r="J173" s="301"/>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300"/>
      <c r="I174" s="301"/>
      <c r="J174" s="301"/>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300"/>
      <c r="I175" s="301"/>
      <c r="J175" s="301"/>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300"/>
      <c r="I176" s="301"/>
      <c r="J176" s="301"/>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300"/>
      <c r="I177" s="301"/>
      <c r="J177" s="301"/>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300"/>
      <c r="I178" s="301"/>
      <c r="J178" s="301"/>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300"/>
      <c r="I179" s="301"/>
      <c r="J179" s="301"/>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300"/>
      <c r="I180" s="301"/>
      <c r="J180" s="301"/>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300"/>
      <c r="I181" s="301"/>
      <c r="J181" s="301"/>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300"/>
      <c r="I182" s="301"/>
      <c r="J182" s="301"/>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300"/>
      <c r="I183" s="301"/>
      <c r="J183" s="301"/>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300"/>
      <c r="I184" s="301"/>
      <c r="J184" s="301"/>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300"/>
      <c r="I185" s="301"/>
      <c r="J185" s="301"/>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300"/>
      <c r="I186" s="301"/>
      <c r="J186" s="301"/>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300"/>
      <c r="I187" s="301"/>
      <c r="J187" s="301"/>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300"/>
      <c r="I188" s="301"/>
      <c r="J188" s="301"/>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300"/>
      <c r="I189" s="301"/>
      <c r="J189" s="301"/>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300"/>
      <c r="I190" s="301"/>
      <c r="J190" s="301"/>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300"/>
      <c r="I191" s="301"/>
      <c r="J191" s="301"/>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300"/>
      <c r="I192" s="301"/>
      <c r="J192" s="301"/>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300"/>
      <c r="I193" s="301"/>
      <c r="J193" s="301"/>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300"/>
      <c r="I194" s="301"/>
      <c r="J194" s="301"/>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300"/>
      <c r="I195" s="301"/>
      <c r="J195" s="301"/>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300"/>
      <c r="I196" s="301"/>
      <c r="J196" s="301"/>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300"/>
      <c r="I197" s="301"/>
      <c r="J197" s="301"/>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300"/>
      <c r="I198" s="301"/>
      <c r="J198" s="301"/>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300"/>
      <c r="I199" s="301"/>
      <c r="J199" s="301"/>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300"/>
      <c r="I200" s="301"/>
      <c r="J200" s="301"/>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300"/>
      <c r="I201" s="301"/>
      <c r="J201" s="301"/>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300"/>
      <c r="I202" s="301"/>
      <c r="J202" s="301"/>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300"/>
      <c r="I203" s="301"/>
      <c r="J203" s="301"/>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300"/>
      <c r="I204" s="301"/>
      <c r="J204" s="301"/>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300"/>
      <c r="I205" s="301"/>
      <c r="J205" s="301"/>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300"/>
      <c r="I206" s="301"/>
      <c r="J206" s="301"/>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300"/>
      <c r="I207" s="301"/>
      <c r="J207" s="301"/>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300"/>
      <c r="I208" s="301"/>
      <c r="J208" s="301"/>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300"/>
      <c r="I209" s="301"/>
      <c r="J209" s="301"/>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300"/>
      <c r="I210" s="301"/>
      <c r="J210" s="301"/>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300"/>
      <c r="I211" s="301"/>
      <c r="J211" s="301"/>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300"/>
      <c r="I212" s="301"/>
      <c r="J212" s="301"/>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300"/>
      <c r="I213" s="301"/>
      <c r="J213" s="301"/>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300"/>
      <c r="I214" s="301"/>
      <c r="J214" s="301"/>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300"/>
      <c r="I215" s="301"/>
      <c r="J215" s="301"/>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300"/>
      <c r="I216" s="301"/>
      <c r="J216" s="301"/>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300"/>
      <c r="I217" s="301"/>
      <c r="J217" s="301"/>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300"/>
      <c r="I218" s="301"/>
      <c r="J218" s="301"/>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300"/>
      <c r="I219" s="301"/>
      <c r="J219" s="301"/>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300"/>
      <c r="I220" s="301"/>
      <c r="J220" s="301"/>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300"/>
      <c r="I221" s="301"/>
      <c r="J221" s="301"/>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300"/>
      <c r="I222" s="301"/>
      <c r="J222" s="301"/>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300"/>
      <c r="I223" s="301"/>
      <c r="J223" s="301"/>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6"/>
      <c r="H224" s="300"/>
      <c r="I224" s="301"/>
      <c r="J224" s="301"/>
      <c r="K224" s="296"/>
      <c r="L224" s="296"/>
      <c r="M224" s="296"/>
      <c r="N224" s="296"/>
      <c r="O224" s="296"/>
      <c r="P224" s="296"/>
      <c r="Q224" s="296"/>
      <c r="R224" s="296"/>
      <c r="S224" s="296"/>
      <c r="T224" s="296"/>
      <c r="U224" s="296"/>
      <c r="V224" s="296"/>
      <c r="W224" s="296"/>
      <c r="X224" s="296"/>
      <c r="Y224" s="296"/>
      <c r="Z224" s="296"/>
    </row>
    <row r="225" spans="1:26" ht="15.75" customHeight="1" x14ac:dyDescent="0.25">
      <c r="A225" s="301"/>
      <c r="B225" s="296"/>
      <c r="C225" s="296"/>
      <c r="D225" s="296"/>
      <c r="E225" s="451"/>
      <c r="F225" s="451"/>
      <c r="G225" s="296"/>
      <c r="H225" s="300"/>
      <c r="I225" s="301"/>
      <c r="J225" s="301"/>
      <c r="K225" s="296"/>
      <c r="L225" s="296"/>
      <c r="M225" s="296"/>
      <c r="N225" s="296"/>
      <c r="O225" s="296"/>
      <c r="P225" s="296"/>
      <c r="Q225" s="296"/>
      <c r="R225" s="296"/>
      <c r="S225" s="296"/>
      <c r="T225" s="296"/>
      <c r="U225" s="296"/>
      <c r="V225" s="296"/>
      <c r="W225" s="296"/>
      <c r="X225" s="296"/>
      <c r="Y225" s="296"/>
      <c r="Z225" s="296"/>
    </row>
    <row r="226" spans="1:26" ht="15.75" customHeight="1" x14ac:dyDescent="0.25">
      <c r="A226" s="301"/>
      <c r="B226" s="296"/>
      <c r="C226" s="296"/>
      <c r="D226" s="296"/>
      <c r="E226" s="451"/>
      <c r="F226" s="451"/>
      <c r="G226" s="296"/>
      <c r="H226" s="300"/>
      <c r="I226" s="301"/>
      <c r="J226" s="301"/>
      <c r="K226" s="296"/>
      <c r="L226" s="296"/>
      <c r="M226" s="296"/>
      <c r="N226" s="296"/>
      <c r="O226" s="296"/>
      <c r="P226" s="296"/>
      <c r="Q226" s="296"/>
      <c r="R226" s="296"/>
      <c r="S226" s="296"/>
      <c r="T226" s="296"/>
      <c r="U226" s="296"/>
      <c r="V226" s="296"/>
      <c r="W226" s="296"/>
      <c r="X226" s="296"/>
      <c r="Y226" s="296"/>
      <c r="Z226" s="296"/>
    </row>
    <row r="227" spans="1:26" ht="15.75" customHeight="1" x14ac:dyDescent="0.25">
      <c r="A227" s="301"/>
      <c r="B227" s="296"/>
      <c r="C227" s="296"/>
      <c r="D227" s="296"/>
      <c r="E227" s="451"/>
      <c r="F227" s="451"/>
      <c r="G227" s="296"/>
      <c r="H227" s="300"/>
      <c r="I227" s="301"/>
      <c r="J227" s="301"/>
      <c r="K227" s="296"/>
      <c r="L227" s="296"/>
      <c r="M227" s="296"/>
      <c r="N227" s="296"/>
      <c r="O227" s="296"/>
      <c r="P227" s="296"/>
      <c r="Q227" s="296"/>
      <c r="R227" s="296"/>
      <c r="S227" s="296"/>
      <c r="T227" s="296"/>
      <c r="U227" s="296"/>
      <c r="V227" s="296"/>
      <c r="W227" s="296"/>
      <c r="X227" s="296"/>
      <c r="Y227" s="296"/>
      <c r="Z227" s="296"/>
    </row>
    <row r="228" spans="1:26" ht="15.75" customHeight="1" x14ac:dyDescent="0.25">
      <c r="A228" s="301"/>
      <c r="B228" s="296"/>
      <c r="C228" s="296"/>
      <c r="D228" s="296"/>
      <c r="E228" s="451"/>
      <c r="F228" s="451"/>
      <c r="G228" s="296"/>
      <c r="H228" s="300"/>
      <c r="I228" s="301"/>
      <c r="J228" s="301"/>
      <c r="K228" s="296"/>
      <c r="L228" s="296"/>
      <c r="M228" s="296"/>
      <c r="N228" s="296"/>
      <c r="O228" s="296"/>
      <c r="P228" s="296"/>
      <c r="Q228" s="296"/>
      <c r="R228" s="296"/>
      <c r="S228" s="296"/>
      <c r="T228" s="296"/>
      <c r="U228" s="296"/>
      <c r="V228" s="296"/>
      <c r="W228" s="296"/>
      <c r="X228" s="296"/>
      <c r="Y228" s="296"/>
      <c r="Z228" s="296"/>
    </row>
    <row r="229" spans="1:26" ht="15.75" customHeight="1" x14ac:dyDescent="0.25">
      <c r="A229" s="301"/>
      <c r="B229" s="296"/>
      <c r="C229" s="296"/>
      <c r="D229" s="296"/>
      <c r="E229" s="451"/>
      <c r="F229" s="451"/>
      <c r="G229" s="296"/>
      <c r="H229" s="300"/>
      <c r="I229" s="301"/>
      <c r="J229" s="301"/>
      <c r="K229" s="296"/>
      <c r="L229" s="296"/>
      <c r="M229" s="296"/>
      <c r="N229" s="296"/>
      <c r="O229" s="296"/>
      <c r="P229" s="296"/>
      <c r="Q229" s="296"/>
      <c r="R229" s="296"/>
      <c r="S229" s="296"/>
      <c r="T229" s="296"/>
      <c r="U229" s="296"/>
      <c r="V229" s="296"/>
      <c r="W229" s="296"/>
      <c r="X229" s="296"/>
      <c r="Y229" s="296"/>
      <c r="Z229" s="296"/>
    </row>
    <row r="230" spans="1:26" ht="15.75" customHeight="1" x14ac:dyDescent="0.25">
      <c r="A230" s="301"/>
      <c r="B230" s="296"/>
      <c r="C230" s="296"/>
      <c r="D230" s="296"/>
      <c r="E230" s="451"/>
      <c r="F230" s="451"/>
      <c r="G230" s="296"/>
      <c r="H230" s="300"/>
      <c r="I230" s="301"/>
      <c r="J230" s="301"/>
      <c r="K230" s="296"/>
      <c r="L230" s="296"/>
      <c r="M230" s="296"/>
      <c r="N230" s="296"/>
      <c r="O230" s="296"/>
      <c r="P230" s="296"/>
      <c r="Q230" s="296"/>
      <c r="R230" s="296"/>
      <c r="S230" s="296"/>
      <c r="T230" s="296"/>
      <c r="U230" s="296"/>
      <c r="V230" s="296"/>
      <c r="W230" s="296"/>
      <c r="X230" s="296"/>
      <c r="Y230" s="296"/>
      <c r="Z230" s="296"/>
    </row>
    <row r="231" spans="1:26" ht="15.75" customHeight="1" x14ac:dyDescent="0.25">
      <c r="A231" s="301"/>
      <c r="B231" s="296"/>
      <c r="C231" s="296"/>
      <c r="D231" s="296"/>
      <c r="E231" s="451"/>
      <c r="F231" s="451"/>
      <c r="G231" s="296"/>
      <c r="H231" s="300"/>
      <c r="I231" s="301"/>
      <c r="J231" s="301"/>
      <c r="K231" s="296"/>
      <c r="L231" s="296"/>
      <c r="M231" s="296"/>
      <c r="N231" s="296"/>
      <c r="O231" s="296"/>
      <c r="P231" s="296"/>
      <c r="Q231" s="296"/>
      <c r="R231" s="296"/>
      <c r="S231" s="296"/>
      <c r="T231" s="296"/>
      <c r="U231" s="296"/>
      <c r="V231" s="296"/>
      <c r="W231" s="296"/>
      <c r="X231" s="296"/>
      <c r="Y231" s="296"/>
      <c r="Z231" s="296"/>
    </row>
    <row r="232" spans="1:26" ht="15.75" customHeight="1" x14ac:dyDescent="0.25">
      <c r="A232" s="301"/>
      <c r="B232" s="296"/>
      <c r="C232" s="296"/>
      <c r="D232" s="296"/>
      <c r="E232" s="451"/>
      <c r="F232" s="451"/>
      <c r="G232" s="296"/>
      <c r="H232" s="300"/>
      <c r="I232" s="301"/>
      <c r="J232" s="301"/>
      <c r="K232" s="296"/>
      <c r="L232" s="296"/>
      <c r="M232" s="296"/>
      <c r="N232" s="296"/>
      <c r="O232" s="296"/>
      <c r="P232" s="296"/>
      <c r="Q232" s="296"/>
      <c r="R232" s="296"/>
      <c r="S232" s="296"/>
      <c r="T232" s="296"/>
      <c r="U232" s="296"/>
      <c r="V232" s="296"/>
      <c r="W232" s="296"/>
      <c r="X232" s="296"/>
      <c r="Y232" s="296"/>
      <c r="Z232" s="296"/>
    </row>
    <row r="233" spans="1:26" ht="15.75" customHeight="1" x14ac:dyDescent="0.25">
      <c r="A233" s="301"/>
      <c r="B233" s="296"/>
      <c r="C233" s="296"/>
      <c r="D233" s="296"/>
      <c r="E233" s="451"/>
      <c r="F233" s="451"/>
      <c r="G233" s="296"/>
      <c r="H233" s="300"/>
      <c r="I233" s="301"/>
      <c r="J233" s="301"/>
      <c r="K233" s="296"/>
      <c r="L233" s="296"/>
      <c r="M233" s="296"/>
      <c r="N233" s="296"/>
      <c r="O233" s="296"/>
      <c r="P233" s="296"/>
      <c r="Q233" s="296"/>
      <c r="R233" s="296"/>
      <c r="S233" s="296"/>
      <c r="T233" s="296"/>
      <c r="U233" s="296"/>
      <c r="V233" s="296"/>
      <c r="W233" s="296"/>
      <c r="X233" s="296"/>
      <c r="Y233" s="296"/>
      <c r="Z233" s="296"/>
    </row>
    <row r="234" spans="1:26" ht="15.75" customHeight="1" x14ac:dyDescent="0.25">
      <c r="A234" s="301"/>
      <c r="B234" s="296"/>
      <c r="C234" s="296"/>
      <c r="D234" s="296"/>
      <c r="E234" s="451"/>
      <c r="F234" s="451"/>
      <c r="G234" s="296"/>
      <c r="H234" s="300"/>
      <c r="I234" s="301"/>
      <c r="J234" s="301"/>
      <c r="K234" s="296"/>
      <c r="L234" s="296"/>
      <c r="M234" s="296"/>
      <c r="N234" s="296"/>
      <c r="O234" s="296"/>
      <c r="P234" s="296"/>
      <c r="Q234" s="296"/>
      <c r="R234" s="296"/>
      <c r="S234" s="296"/>
      <c r="T234" s="296"/>
      <c r="U234" s="296"/>
      <c r="V234" s="296"/>
      <c r="W234" s="296"/>
      <c r="X234" s="296"/>
      <c r="Y234" s="296"/>
      <c r="Z234" s="296"/>
    </row>
    <row r="235" spans="1:26" ht="15.75" customHeight="1" x14ac:dyDescent="0.25">
      <c r="A235" s="301"/>
      <c r="B235" s="296"/>
      <c r="C235" s="296"/>
      <c r="D235" s="296"/>
      <c r="E235" s="451"/>
      <c r="F235" s="451"/>
      <c r="G235" s="296"/>
      <c r="H235" s="300"/>
      <c r="I235" s="301"/>
      <c r="J235" s="301"/>
      <c r="K235" s="296"/>
      <c r="L235" s="296"/>
      <c r="M235" s="296"/>
      <c r="N235" s="296"/>
      <c r="O235" s="296"/>
      <c r="P235" s="296"/>
      <c r="Q235" s="296"/>
      <c r="R235" s="296"/>
      <c r="S235" s="296"/>
      <c r="T235" s="296"/>
      <c r="U235" s="296"/>
      <c r="V235" s="296"/>
      <c r="W235" s="296"/>
      <c r="X235" s="296"/>
      <c r="Y235" s="296"/>
      <c r="Z235" s="296"/>
    </row>
    <row r="236" spans="1:26" ht="15.75" customHeight="1" x14ac:dyDescent="0.25">
      <c r="A236" s="301"/>
      <c r="B236" s="296"/>
      <c r="C236" s="296"/>
      <c r="D236" s="296"/>
      <c r="E236" s="451"/>
      <c r="F236" s="451"/>
      <c r="G236" s="296"/>
      <c r="H236" s="300"/>
      <c r="I236" s="301"/>
      <c r="J236" s="301"/>
      <c r="K236" s="296"/>
      <c r="L236" s="296"/>
      <c r="M236" s="296"/>
      <c r="N236" s="296"/>
      <c r="O236" s="296"/>
      <c r="P236" s="296"/>
      <c r="Q236" s="296"/>
      <c r="R236" s="296"/>
      <c r="S236" s="296"/>
      <c r="T236" s="296"/>
      <c r="U236" s="296"/>
      <c r="V236" s="296"/>
      <c r="W236" s="296"/>
      <c r="X236" s="296"/>
      <c r="Y236" s="296"/>
      <c r="Z236" s="296"/>
    </row>
    <row r="237" spans="1:26" ht="15.75" customHeight="1" x14ac:dyDescent="0.25">
      <c r="A237" s="301"/>
      <c r="B237" s="296"/>
      <c r="C237" s="296"/>
      <c r="D237" s="296"/>
      <c r="E237" s="451"/>
      <c r="F237" s="451"/>
      <c r="G237" s="296"/>
      <c r="H237" s="300"/>
      <c r="I237" s="301"/>
      <c r="J237" s="301"/>
      <c r="K237" s="296"/>
      <c r="L237" s="296"/>
      <c r="M237" s="296"/>
      <c r="N237" s="296"/>
      <c r="O237" s="296"/>
      <c r="P237" s="296"/>
      <c r="Q237" s="296"/>
      <c r="R237" s="296"/>
      <c r="S237" s="296"/>
      <c r="T237" s="296"/>
      <c r="U237" s="296"/>
      <c r="V237" s="296"/>
      <c r="W237" s="296"/>
      <c r="X237" s="296"/>
      <c r="Y237" s="296"/>
      <c r="Z237" s="296"/>
    </row>
    <row r="238" spans="1:26" ht="15.75" customHeight="1" x14ac:dyDescent="0.25">
      <c r="A238" s="301"/>
      <c r="B238" s="296"/>
      <c r="C238" s="296"/>
      <c r="D238" s="296"/>
      <c r="E238" s="451"/>
      <c r="F238" s="451"/>
      <c r="G238" s="296"/>
      <c r="H238" s="300"/>
      <c r="I238" s="301"/>
      <c r="J238" s="301"/>
      <c r="K238" s="296"/>
      <c r="L238" s="296"/>
      <c r="M238" s="296"/>
      <c r="N238" s="296"/>
      <c r="O238" s="296"/>
      <c r="P238" s="296"/>
      <c r="Q238" s="296"/>
      <c r="R238" s="296"/>
      <c r="S238" s="296"/>
      <c r="T238" s="296"/>
      <c r="U238" s="296"/>
      <c r="V238" s="296"/>
      <c r="W238" s="296"/>
      <c r="X238" s="296"/>
      <c r="Y238" s="296"/>
      <c r="Z238" s="296"/>
    </row>
    <row r="239" spans="1:26" ht="15.75" customHeight="1" x14ac:dyDescent="0.25">
      <c r="A239" s="301"/>
      <c r="B239" s="296"/>
      <c r="C239" s="296"/>
      <c r="D239" s="296"/>
      <c r="E239" s="451"/>
      <c r="F239" s="451"/>
      <c r="G239" s="296"/>
      <c r="H239" s="300"/>
      <c r="I239" s="301"/>
      <c r="J239" s="301"/>
      <c r="K239" s="296"/>
      <c r="L239" s="296"/>
      <c r="M239" s="296"/>
      <c r="N239" s="296"/>
      <c r="O239" s="296"/>
      <c r="P239" s="296"/>
      <c r="Q239" s="296"/>
      <c r="R239" s="296"/>
      <c r="S239" s="296"/>
      <c r="T239" s="296"/>
      <c r="U239" s="296"/>
      <c r="V239" s="296"/>
      <c r="W239" s="296"/>
      <c r="X239" s="296"/>
      <c r="Y239" s="296"/>
      <c r="Z239" s="296"/>
    </row>
    <row r="240" spans="1:26" ht="15.75" customHeight="1" x14ac:dyDescent="0.25">
      <c r="A240" s="301"/>
      <c r="B240" s="296"/>
      <c r="C240" s="296"/>
      <c r="D240" s="296"/>
      <c r="E240" s="451"/>
      <c r="F240" s="451"/>
      <c r="G240" s="296"/>
      <c r="H240" s="300"/>
      <c r="I240" s="301"/>
      <c r="J240" s="301"/>
      <c r="K240" s="296"/>
      <c r="L240" s="296"/>
      <c r="M240" s="296"/>
      <c r="N240" s="296"/>
      <c r="O240" s="296"/>
      <c r="P240" s="296"/>
      <c r="Q240" s="296"/>
      <c r="R240" s="296"/>
      <c r="S240" s="296"/>
      <c r="T240" s="296"/>
      <c r="U240" s="296"/>
      <c r="V240" s="296"/>
      <c r="W240" s="296"/>
      <c r="X240" s="296"/>
      <c r="Y240" s="296"/>
      <c r="Z240" s="296"/>
    </row>
    <row r="241" spans="1:26" ht="15.75" customHeight="1" x14ac:dyDescent="0.25">
      <c r="A241" s="301"/>
      <c r="B241" s="296"/>
      <c r="C241" s="296"/>
      <c r="D241" s="296"/>
      <c r="E241" s="451"/>
      <c r="F241" s="451"/>
      <c r="G241" s="296"/>
      <c r="H241" s="300"/>
      <c r="I241" s="301"/>
      <c r="J241" s="301"/>
      <c r="K241" s="296"/>
      <c r="L241" s="296"/>
      <c r="M241" s="296"/>
      <c r="N241" s="296"/>
      <c r="O241" s="296"/>
      <c r="P241" s="296"/>
      <c r="Q241" s="296"/>
      <c r="R241" s="296"/>
      <c r="S241" s="296"/>
      <c r="T241" s="296"/>
      <c r="U241" s="296"/>
      <c r="V241" s="296"/>
      <c r="W241" s="296"/>
      <c r="X241" s="296"/>
      <c r="Y241" s="296"/>
      <c r="Z241" s="296"/>
    </row>
    <row r="242" spans="1:26" ht="15.75" customHeight="1" x14ac:dyDescent="0.25">
      <c r="A242" s="301"/>
      <c r="B242" s="296"/>
      <c r="C242" s="296"/>
      <c r="D242" s="296"/>
      <c r="E242" s="451"/>
      <c r="F242" s="451"/>
      <c r="G242" s="296"/>
      <c r="H242" s="300"/>
      <c r="I242" s="301"/>
      <c r="J242" s="301"/>
      <c r="K242" s="296"/>
      <c r="L242" s="296"/>
      <c r="M242" s="296"/>
      <c r="N242" s="296"/>
      <c r="O242" s="296"/>
      <c r="P242" s="296"/>
      <c r="Q242" s="296"/>
      <c r="R242" s="296"/>
      <c r="S242" s="296"/>
      <c r="T242" s="296"/>
      <c r="U242" s="296"/>
      <c r="V242" s="296"/>
      <c r="W242" s="296"/>
      <c r="X242" s="296"/>
      <c r="Y242" s="296"/>
      <c r="Z242" s="296"/>
    </row>
    <row r="243" spans="1:26" ht="15.75" customHeight="1" x14ac:dyDescent="0.25">
      <c r="A243" s="301"/>
      <c r="B243" s="296"/>
      <c r="C243" s="296"/>
      <c r="D243" s="296"/>
      <c r="E243" s="451"/>
      <c r="F243" s="451"/>
      <c r="G243" s="296"/>
      <c r="H243" s="300"/>
      <c r="I243" s="301"/>
      <c r="J243" s="301"/>
      <c r="K243" s="296"/>
      <c r="L243" s="296"/>
      <c r="M243" s="296"/>
      <c r="N243" s="296"/>
      <c r="O243" s="296"/>
      <c r="P243" s="296"/>
      <c r="Q243" s="296"/>
      <c r="R243" s="296"/>
      <c r="S243" s="296"/>
      <c r="T243" s="296"/>
      <c r="U243" s="296"/>
      <c r="V243" s="296"/>
      <c r="W243" s="296"/>
      <c r="X243" s="296"/>
      <c r="Y243" s="296"/>
      <c r="Z243" s="296"/>
    </row>
    <row r="244" spans="1:26" ht="15.75" customHeight="1" x14ac:dyDescent="0.25">
      <c r="A244" s="301"/>
      <c r="B244" s="296"/>
      <c r="C244" s="296"/>
      <c r="D244" s="296"/>
      <c r="E244" s="451"/>
      <c r="F244" s="451"/>
      <c r="G244" s="296"/>
      <c r="H244" s="300"/>
      <c r="I244" s="301"/>
      <c r="J244" s="301"/>
      <c r="K244" s="296"/>
      <c r="L244" s="296"/>
      <c r="M244" s="296"/>
      <c r="N244" s="296"/>
      <c r="O244" s="296"/>
      <c r="P244" s="296"/>
      <c r="Q244" s="296"/>
      <c r="R244" s="296"/>
      <c r="S244" s="296"/>
      <c r="T244" s="296"/>
      <c r="U244" s="296"/>
      <c r="V244" s="296"/>
      <c r="W244" s="296"/>
      <c r="X244" s="296"/>
      <c r="Y244" s="296"/>
      <c r="Z244" s="296"/>
    </row>
    <row r="245" spans="1:26" ht="15.75" customHeight="1" x14ac:dyDescent="0.25">
      <c r="A245" s="301"/>
      <c r="B245" s="296"/>
      <c r="C245" s="296"/>
      <c r="D245" s="296"/>
      <c r="E245" s="451"/>
      <c r="F245" s="451"/>
      <c r="G245" s="296"/>
      <c r="H245" s="300"/>
      <c r="I245" s="301"/>
      <c r="J245" s="301"/>
      <c r="K245" s="296"/>
      <c r="L245" s="296"/>
      <c r="M245" s="296"/>
      <c r="N245" s="296"/>
      <c r="O245" s="296"/>
      <c r="P245" s="296"/>
      <c r="Q245" s="296"/>
      <c r="R245" s="296"/>
      <c r="S245" s="296"/>
      <c r="T245" s="296"/>
      <c r="U245" s="296"/>
      <c r="V245" s="296"/>
      <c r="W245" s="296"/>
      <c r="X245" s="296"/>
      <c r="Y245" s="296"/>
      <c r="Z245" s="296"/>
    </row>
    <row r="246" spans="1:26" ht="15.75" customHeight="1" x14ac:dyDescent="0.25">
      <c r="A246" s="301"/>
      <c r="B246" s="296"/>
      <c r="C246" s="296"/>
      <c r="D246" s="296"/>
      <c r="E246" s="451"/>
      <c r="F246" s="451"/>
      <c r="G246" s="296"/>
      <c r="H246" s="300"/>
      <c r="I246" s="301"/>
      <c r="J246" s="301"/>
      <c r="K246" s="296"/>
      <c r="L246" s="296"/>
      <c r="M246" s="296"/>
      <c r="N246" s="296"/>
      <c r="O246" s="296"/>
      <c r="P246" s="296"/>
      <c r="Q246" s="296"/>
      <c r="R246" s="296"/>
      <c r="S246" s="296"/>
      <c r="T246" s="296"/>
      <c r="U246" s="296"/>
      <c r="V246" s="296"/>
      <c r="W246" s="296"/>
      <c r="X246" s="296"/>
      <c r="Y246" s="296"/>
      <c r="Z246" s="296"/>
    </row>
    <row r="247" spans="1:26" ht="15.75" customHeight="1" x14ac:dyDescent="0.25">
      <c r="A247" s="301"/>
      <c r="B247" s="296"/>
      <c r="C247" s="296"/>
      <c r="D247" s="296"/>
      <c r="E247" s="451"/>
      <c r="F247" s="451"/>
      <c r="G247" s="296"/>
      <c r="H247" s="300"/>
      <c r="I247" s="301"/>
      <c r="J247" s="301"/>
      <c r="K247" s="296"/>
      <c r="L247" s="296"/>
      <c r="M247" s="296"/>
      <c r="N247" s="296"/>
      <c r="O247" s="296"/>
      <c r="P247" s="296"/>
      <c r="Q247" s="296"/>
      <c r="R247" s="296"/>
      <c r="S247" s="296"/>
      <c r="T247" s="296"/>
      <c r="U247" s="296"/>
      <c r="V247" s="296"/>
      <c r="W247" s="296"/>
      <c r="X247" s="296"/>
      <c r="Y247" s="296"/>
      <c r="Z247" s="296"/>
    </row>
    <row r="248" spans="1:26" ht="15.75" customHeight="1" x14ac:dyDescent="0.25">
      <c r="A248" s="301"/>
      <c r="B248" s="296"/>
      <c r="C248" s="296"/>
      <c r="D248" s="296"/>
      <c r="E248" s="451"/>
      <c r="F248" s="451"/>
      <c r="G248" s="296"/>
      <c r="H248" s="300"/>
      <c r="I248" s="301"/>
      <c r="J248" s="301"/>
      <c r="K248" s="296"/>
      <c r="L248" s="296"/>
      <c r="M248" s="296"/>
      <c r="N248" s="296"/>
      <c r="O248" s="296"/>
      <c r="P248" s="296"/>
      <c r="Q248" s="296"/>
      <c r="R248" s="296"/>
      <c r="S248" s="296"/>
      <c r="T248" s="296"/>
      <c r="U248" s="296"/>
      <c r="V248" s="296"/>
      <c r="W248" s="296"/>
      <c r="X248" s="296"/>
      <c r="Y248" s="296"/>
      <c r="Z248" s="296"/>
    </row>
    <row r="249" spans="1:26" ht="15.75" customHeight="1" x14ac:dyDescent="0.25">
      <c r="A249" s="301"/>
      <c r="B249" s="296"/>
      <c r="C249" s="296"/>
      <c r="D249" s="296"/>
      <c r="E249" s="451"/>
      <c r="F249" s="451"/>
      <c r="G249" s="296"/>
      <c r="H249" s="300"/>
      <c r="I249" s="301"/>
      <c r="J249" s="301"/>
      <c r="K249" s="296"/>
      <c r="L249" s="296"/>
      <c r="M249" s="296"/>
      <c r="N249" s="296"/>
      <c r="O249" s="296"/>
      <c r="P249" s="296"/>
      <c r="Q249" s="296"/>
      <c r="R249" s="296"/>
      <c r="S249" s="296"/>
      <c r="T249" s="296"/>
      <c r="U249" s="296"/>
      <c r="V249" s="296"/>
      <c r="W249" s="296"/>
      <c r="X249" s="296"/>
      <c r="Y249" s="296"/>
      <c r="Z249" s="296"/>
    </row>
    <row r="250" spans="1:26" ht="15.75" customHeight="1" x14ac:dyDescent="0.25">
      <c r="A250" s="301"/>
      <c r="B250" s="296"/>
      <c r="C250" s="296"/>
      <c r="D250" s="296"/>
      <c r="E250" s="451"/>
      <c r="F250" s="451"/>
      <c r="G250" s="296"/>
      <c r="H250" s="300"/>
      <c r="I250" s="301"/>
      <c r="J250" s="301"/>
      <c r="K250" s="296"/>
      <c r="L250" s="296"/>
      <c r="M250" s="296"/>
      <c r="N250" s="296"/>
      <c r="O250" s="296"/>
      <c r="P250" s="296"/>
      <c r="Q250" s="296"/>
      <c r="R250" s="296"/>
      <c r="S250" s="296"/>
      <c r="T250" s="296"/>
      <c r="U250" s="296"/>
      <c r="V250" s="296"/>
      <c r="W250" s="296"/>
      <c r="X250" s="296"/>
      <c r="Y250" s="296"/>
      <c r="Z250" s="296"/>
    </row>
    <row r="251" spans="1:26" ht="15.75" customHeight="1" x14ac:dyDescent="0.25">
      <c r="A251" s="301"/>
      <c r="B251" s="296"/>
      <c r="C251" s="296"/>
      <c r="D251" s="296"/>
      <c r="E251" s="451"/>
      <c r="F251" s="451"/>
      <c r="G251" s="296"/>
      <c r="H251" s="300"/>
      <c r="I251" s="301"/>
      <c r="J251" s="301"/>
      <c r="K251" s="296"/>
      <c r="L251" s="296"/>
      <c r="M251" s="296"/>
      <c r="N251" s="296"/>
      <c r="O251" s="296"/>
      <c r="P251" s="296"/>
      <c r="Q251" s="296"/>
      <c r="R251" s="296"/>
      <c r="S251" s="296"/>
      <c r="T251" s="296"/>
      <c r="U251" s="296"/>
      <c r="V251" s="296"/>
      <c r="W251" s="296"/>
      <c r="X251" s="296"/>
      <c r="Y251" s="296"/>
      <c r="Z251" s="296"/>
    </row>
    <row r="252" spans="1:26" ht="15.75" customHeight="1" x14ac:dyDescent="0.25">
      <c r="A252" s="301"/>
      <c r="B252" s="296"/>
      <c r="C252" s="296"/>
      <c r="D252" s="296"/>
      <c r="E252" s="451"/>
      <c r="F252" s="451"/>
      <c r="G252" s="296"/>
      <c r="H252" s="300"/>
      <c r="I252" s="301"/>
      <c r="J252" s="301"/>
      <c r="K252" s="296"/>
      <c r="L252" s="296"/>
      <c r="M252" s="296"/>
      <c r="N252" s="296"/>
      <c r="O252" s="296"/>
      <c r="P252" s="296"/>
      <c r="Q252" s="296"/>
      <c r="R252" s="296"/>
      <c r="S252" s="296"/>
      <c r="T252" s="296"/>
      <c r="U252" s="296"/>
      <c r="V252" s="296"/>
      <c r="W252" s="296"/>
      <c r="X252" s="296"/>
      <c r="Y252" s="296"/>
      <c r="Z252" s="296"/>
    </row>
    <row r="253" spans="1:26" ht="15.75" customHeight="1" x14ac:dyDescent="0.25">
      <c r="A253" s="301"/>
      <c r="B253" s="296"/>
      <c r="C253" s="296"/>
      <c r="D253" s="296"/>
      <c r="E253" s="451"/>
      <c r="F253" s="451"/>
      <c r="G253" s="296"/>
      <c r="H253" s="300"/>
      <c r="I253" s="301"/>
      <c r="J253" s="301"/>
      <c r="K253" s="296"/>
      <c r="L253" s="296"/>
      <c r="M253" s="296"/>
      <c r="N253" s="296"/>
      <c r="O253" s="296"/>
      <c r="P253" s="296"/>
      <c r="Q253" s="296"/>
      <c r="R253" s="296"/>
      <c r="S253" s="296"/>
      <c r="T253" s="296"/>
      <c r="U253" s="296"/>
      <c r="V253" s="296"/>
      <c r="W253" s="296"/>
      <c r="X253" s="296"/>
      <c r="Y253" s="296"/>
      <c r="Z253" s="296"/>
    </row>
    <row r="254" spans="1:26" ht="15.75" customHeight="1" x14ac:dyDescent="0.25">
      <c r="A254" s="301"/>
      <c r="B254" s="296"/>
      <c r="C254" s="296"/>
      <c r="D254" s="296"/>
      <c r="E254" s="451"/>
      <c r="F254" s="451"/>
      <c r="G254" s="296"/>
      <c r="H254" s="300"/>
      <c r="I254" s="301"/>
      <c r="J254" s="301"/>
      <c r="K254" s="296"/>
      <c r="L254" s="296"/>
      <c r="M254" s="296"/>
      <c r="N254" s="296"/>
      <c r="O254" s="296"/>
      <c r="P254" s="296"/>
      <c r="Q254" s="296"/>
      <c r="R254" s="296"/>
      <c r="S254" s="296"/>
      <c r="T254" s="296"/>
      <c r="U254" s="296"/>
      <c r="V254" s="296"/>
      <c r="W254" s="296"/>
      <c r="X254" s="296"/>
      <c r="Y254" s="296"/>
      <c r="Z254" s="296"/>
    </row>
    <row r="255" spans="1:26" ht="15.75" customHeight="1" x14ac:dyDescent="0.25">
      <c r="A255" s="301"/>
      <c r="B255" s="296"/>
      <c r="C255" s="296"/>
      <c r="D255" s="296"/>
      <c r="E255" s="451"/>
      <c r="F255" s="451"/>
      <c r="G255" s="296"/>
      <c r="H255" s="300"/>
      <c r="I255" s="301"/>
      <c r="J255" s="301"/>
      <c r="K255" s="296"/>
      <c r="L255" s="296"/>
      <c r="M255" s="296"/>
      <c r="N255" s="296"/>
      <c r="O255" s="296"/>
      <c r="P255" s="296"/>
      <c r="Q255" s="296"/>
      <c r="R255" s="296"/>
      <c r="S255" s="296"/>
      <c r="T255" s="296"/>
      <c r="U255" s="296"/>
      <c r="V255" s="296"/>
      <c r="W255" s="296"/>
      <c r="X255" s="296"/>
      <c r="Y255" s="296"/>
      <c r="Z255" s="296"/>
    </row>
    <row r="256" spans="1:26" ht="15.75" customHeight="1" x14ac:dyDescent="0.25">
      <c r="A256" s="301"/>
      <c r="B256" s="296"/>
      <c r="C256" s="296"/>
      <c r="D256" s="296"/>
      <c r="E256" s="451"/>
      <c r="F256" s="451"/>
      <c r="G256" s="296"/>
      <c r="H256" s="300"/>
      <c r="I256" s="301"/>
      <c r="J256" s="301"/>
      <c r="K256" s="296"/>
      <c r="L256" s="296"/>
      <c r="M256" s="296"/>
      <c r="N256" s="296"/>
      <c r="O256" s="296"/>
      <c r="P256" s="296"/>
      <c r="Q256" s="296"/>
      <c r="R256" s="296"/>
      <c r="S256" s="296"/>
      <c r="T256" s="296"/>
      <c r="U256" s="296"/>
      <c r="V256" s="296"/>
      <c r="W256" s="296"/>
      <c r="X256" s="296"/>
      <c r="Y256" s="296"/>
      <c r="Z256" s="296"/>
    </row>
    <row r="257" spans="1:26" ht="15.75" customHeight="1" x14ac:dyDescent="0.25">
      <c r="A257" s="301"/>
      <c r="B257" s="296"/>
      <c r="C257" s="296"/>
      <c r="D257" s="296"/>
      <c r="E257" s="451"/>
      <c r="F257" s="451"/>
      <c r="G257" s="296"/>
      <c r="H257" s="300"/>
      <c r="I257" s="301"/>
      <c r="J257" s="301"/>
      <c r="K257" s="296"/>
      <c r="L257" s="296"/>
      <c r="M257" s="296"/>
      <c r="N257" s="296"/>
      <c r="O257" s="296"/>
      <c r="P257" s="296"/>
      <c r="Q257" s="296"/>
      <c r="R257" s="296"/>
      <c r="S257" s="296"/>
      <c r="T257" s="296"/>
      <c r="U257" s="296"/>
      <c r="V257" s="296"/>
      <c r="W257" s="296"/>
      <c r="X257" s="296"/>
      <c r="Y257" s="296"/>
      <c r="Z257" s="296"/>
    </row>
    <row r="258" spans="1:26" ht="15.75" customHeight="1" x14ac:dyDescent="0.25">
      <c r="A258" s="301"/>
      <c r="B258" s="296"/>
      <c r="C258" s="296"/>
      <c r="D258" s="296"/>
      <c r="E258" s="451"/>
      <c r="F258" s="451"/>
      <c r="G258" s="296"/>
      <c r="H258" s="300"/>
      <c r="I258" s="301"/>
      <c r="J258" s="301"/>
      <c r="K258" s="296"/>
      <c r="L258" s="296"/>
      <c r="M258" s="296"/>
      <c r="N258" s="296"/>
      <c r="O258" s="296"/>
      <c r="P258" s="296"/>
      <c r="Q258" s="296"/>
      <c r="R258" s="296"/>
      <c r="S258" s="296"/>
      <c r="T258" s="296"/>
      <c r="U258" s="296"/>
      <c r="V258" s="296"/>
      <c r="W258" s="296"/>
      <c r="X258" s="296"/>
      <c r="Y258" s="296"/>
      <c r="Z258" s="296"/>
    </row>
    <row r="259" spans="1:26" ht="15.75" customHeight="1" x14ac:dyDescent="0.25">
      <c r="A259" s="301"/>
      <c r="B259" s="296"/>
      <c r="C259" s="296"/>
      <c r="D259" s="296"/>
      <c r="E259" s="451"/>
      <c r="F259" s="451"/>
      <c r="G259" s="296"/>
      <c r="H259" s="300"/>
      <c r="I259" s="301"/>
      <c r="J259" s="301"/>
      <c r="K259" s="296"/>
      <c r="L259" s="296"/>
      <c r="M259" s="296"/>
      <c r="N259" s="296"/>
      <c r="O259" s="296"/>
      <c r="P259" s="296"/>
      <c r="Q259" s="296"/>
      <c r="R259" s="296"/>
      <c r="S259" s="296"/>
      <c r="T259" s="296"/>
      <c r="U259" s="296"/>
      <c r="V259" s="296"/>
      <c r="W259" s="296"/>
      <c r="X259" s="296"/>
      <c r="Y259" s="296"/>
      <c r="Z259" s="296"/>
    </row>
    <row r="260" spans="1:26" ht="15.75" customHeight="1" x14ac:dyDescent="0.25">
      <c r="A260" s="301"/>
      <c r="B260" s="296"/>
      <c r="C260" s="296"/>
      <c r="D260" s="296"/>
      <c r="E260" s="451"/>
      <c r="F260" s="451"/>
      <c r="G260" s="296"/>
      <c r="H260" s="300"/>
      <c r="I260" s="301"/>
      <c r="J260" s="301"/>
      <c r="K260" s="296"/>
      <c r="L260" s="296"/>
      <c r="M260" s="296"/>
      <c r="N260" s="296"/>
      <c r="O260" s="296"/>
      <c r="P260" s="296"/>
      <c r="Q260" s="296"/>
      <c r="R260" s="296"/>
      <c r="S260" s="296"/>
      <c r="T260" s="296"/>
      <c r="U260" s="296"/>
      <c r="V260" s="296"/>
      <c r="W260" s="296"/>
      <c r="X260" s="296"/>
      <c r="Y260" s="296"/>
      <c r="Z260" s="296"/>
    </row>
    <row r="261" spans="1:26" ht="15.75" customHeight="1" x14ac:dyDescent="0.25">
      <c r="A261" s="301"/>
      <c r="B261" s="296"/>
      <c r="C261" s="296"/>
      <c r="D261" s="296"/>
      <c r="E261" s="451"/>
      <c r="F261" s="451"/>
      <c r="G261" s="296"/>
      <c r="H261" s="300"/>
      <c r="I261" s="301"/>
      <c r="J261" s="301"/>
      <c r="K261" s="296"/>
      <c r="L261" s="296"/>
      <c r="M261" s="296"/>
      <c r="N261" s="296"/>
      <c r="O261" s="296"/>
      <c r="P261" s="296"/>
      <c r="Q261" s="296"/>
      <c r="R261" s="296"/>
      <c r="S261" s="296"/>
      <c r="T261" s="296"/>
      <c r="U261" s="296"/>
      <c r="V261" s="296"/>
      <c r="W261" s="296"/>
      <c r="X261" s="296"/>
      <c r="Y261" s="296"/>
      <c r="Z261" s="296"/>
    </row>
    <row r="262" spans="1:26" ht="15.75" customHeight="1" x14ac:dyDescent="0.25">
      <c r="A262" s="301"/>
      <c r="B262" s="296"/>
      <c r="C262" s="296"/>
      <c r="D262" s="296"/>
      <c r="E262" s="451"/>
      <c r="F262" s="451"/>
      <c r="G262" s="296"/>
      <c r="H262" s="300"/>
      <c r="I262" s="301"/>
      <c r="J262" s="301"/>
      <c r="K262" s="296"/>
      <c r="L262" s="296"/>
      <c r="M262" s="296"/>
      <c r="N262" s="296"/>
      <c r="O262" s="296"/>
      <c r="P262" s="296"/>
      <c r="Q262" s="296"/>
      <c r="R262" s="296"/>
      <c r="S262" s="296"/>
      <c r="T262" s="296"/>
      <c r="U262" s="296"/>
      <c r="V262" s="296"/>
      <c r="W262" s="296"/>
      <c r="X262" s="296"/>
      <c r="Y262" s="296"/>
      <c r="Z262" s="296"/>
    </row>
    <row r="263" spans="1:26" ht="15.75" customHeight="1" x14ac:dyDescent="0.25">
      <c r="A263" s="301"/>
      <c r="B263" s="296"/>
      <c r="C263" s="296"/>
      <c r="D263" s="296"/>
      <c r="E263" s="451"/>
      <c r="F263" s="451"/>
      <c r="G263" s="296"/>
      <c r="H263" s="300"/>
      <c r="I263" s="301"/>
      <c r="J263" s="301"/>
      <c r="K263" s="296"/>
      <c r="L263" s="296"/>
      <c r="M263" s="296"/>
      <c r="N263" s="296"/>
      <c r="O263" s="296"/>
      <c r="P263" s="296"/>
      <c r="Q263" s="296"/>
      <c r="R263" s="296"/>
      <c r="S263" s="296"/>
      <c r="T263" s="296"/>
      <c r="U263" s="296"/>
      <c r="V263" s="296"/>
      <c r="W263" s="296"/>
      <c r="X263" s="296"/>
      <c r="Y263" s="296"/>
      <c r="Z263" s="296"/>
    </row>
    <row r="264" spans="1:26" ht="15.75" customHeight="1" x14ac:dyDescent="0.25">
      <c r="H264" s="262"/>
    </row>
    <row r="265" spans="1:26" ht="15.75" customHeight="1" x14ac:dyDescent="0.25">
      <c r="H265" s="262"/>
    </row>
    <row r="266" spans="1:26" ht="15.75" customHeight="1" x14ac:dyDescent="0.25">
      <c r="H266" s="262"/>
    </row>
    <row r="267" spans="1:26" ht="15.75" customHeight="1" x14ac:dyDescent="0.25">
      <c r="H267" s="262"/>
    </row>
    <row r="268" spans="1:26" ht="15.75" customHeight="1" x14ac:dyDescent="0.25">
      <c r="H268" s="262"/>
    </row>
    <row r="269" spans="1:26" ht="15.75" customHeight="1" x14ac:dyDescent="0.25">
      <c r="H269" s="262"/>
    </row>
    <row r="270" spans="1:26" ht="15.75" customHeight="1" x14ac:dyDescent="0.25">
      <c r="H270" s="262"/>
    </row>
    <row r="271" spans="1:26" ht="15.75" customHeight="1" x14ac:dyDescent="0.25">
      <c r="H271" s="262"/>
    </row>
    <row r="272" spans="1:26"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row r="1001" spans="8:8" ht="15.75" customHeight="1" x14ac:dyDescent="0.25">
      <c r="H1001" s="262"/>
    </row>
    <row r="1002" spans="8:8" ht="15.75" customHeight="1" x14ac:dyDescent="0.25">
      <c r="H1002" s="262"/>
    </row>
    <row r="1003" spans="8:8" ht="15.75" customHeight="1" x14ac:dyDescent="0.25">
      <c r="H1003" s="262"/>
    </row>
    <row r="1004" spans="8:8" ht="15.75" customHeight="1" x14ac:dyDescent="0.25">
      <c r="H1004" s="262"/>
    </row>
    <row r="1005" spans="8:8" ht="15.75" customHeight="1" x14ac:dyDescent="0.25">
      <c r="H1005" s="262"/>
    </row>
    <row r="1006" spans="8:8" ht="15.75" customHeight="1" x14ac:dyDescent="0.25">
      <c r="H1006" s="262"/>
    </row>
  </sheetData>
  <hyperlinks>
    <hyperlink ref="J2" location="'TỔNG HỢP'!A1" display="MỤC LỤC" xr:uid="{00000000-0004-0000-5200-000000000000}"/>
  </hyperlinks>
  <pageMargins left="0.7" right="0.7" top="0.75" bottom="0.75" header="0" footer="0"/>
  <pageSetup paperSize="9" fitToWidth="0" fitToHeight="0" orientation="landscape"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Z1003"/>
  <sheetViews>
    <sheetView workbookViewId="0">
      <selection activeCell="J2" sqref="J2"/>
    </sheetView>
  </sheetViews>
  <sheetFormatPr defaultColWidth="14" defaultRowHeight="15" customHeight="1" x14ac:dyDescent="0.25"/>
  <cols>
    <col min="1" max="1" width="11.5703125" customWidth="1"/>
    <col min="2" max="2" width="50.140625" customWidth="1"/>
    <col min="3" max="3" width="28.42578125" customWidth="1"/>
    <col min="4" max="4" width="16.5703125" customWidth="1"/>
    <col min="5" max="5" width="11.85546875" customWidth="1"/>
    <col min="6" max="6" width="14.28515625" customWidth="1"/>
    <col min="7" max="7" width="18.7109375" customWidth="1"/>
    <col min="8" max="8" width="17.5703125" style="684" customWidth="1"/>
    <col min="9" max="9" width="19.85546875" customWidth="1"/>
    <col min="10" max="10" width="13.7109375" customWidth="1"/>
    <col min="11" max="26" width="8.7109375" customWidth="1"/>
  </cols>
  <sheetData>
    <row r="1" spans="1:26" x14ac:dyDescent="0.25">
      <c r="A1" s="301"/>
      <c r="B1" s="296"/>
      <c r="C1" s="296"/>
      <c r="D1" s="296"/>
      <c r="E1" s="296"/>
      <c r="F1" s="451"/>
      <c r="G1" s="296"/>
      <c r="H1" s="687"/>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680" t="s">
        <v>440</v>
      </c>
      <c r="I2" s="252" t="s">
        <v>289</v>
      </c>
      <c r="J2" s="648" t="s">
        <v>421</v>
      </c>
      <c r="K2" s="242"/>
      <c r="L2" s="242"/>
      <c r="M2" s="242"/>
      <c r="N2" s="242"/>
      <c r="O2" s="242"/>
      <c r="P2" s="242"/>
      <c r="Q2" s="242"/>
      <c r="R2" s="242"/>
      <c r="S2" s="242"/>
      <c r="T2" s="242"/>
      <c r="U2" s="242"/>
      <c r="V2" s="242"/>
      <c r="W2" s="242"/>
      <c r="X2" s="242"/>
      <c r="Y2" s="242"/>
      <c r="Z2" s="242"/>
    </row>
    <row r="3" spans="1:26" ht="24.75" customHeight="1" x14ac:dyDescent="0.25">
      <c r="A3" s="592"/>
      <c r="B3" s="268" t="s">
        <v>245</v>
      </c>
      <c r="C3" s="269" t="s">
        <v>246</v>
      </c>
      <c r="D3" s="270">
        <f>VLOOKUP(C3,'TỔNG HỢP'!$C$4:$P$84,3,0)</f>
        <v>70000000</v>
      </c>
      <c r="E3" s="593"/>
      <c r="F3" s="649">
        <f>SUM(F4:F892)</f>
        <v>65842500</v>
      </c>
      <c r="G3" s="650">
        <f>D3-F3</f>
        <v>4157500</v>
      </c>
      <c r="H3" s="689"/>
      <c r="I3" s="592"/>
      <c r="J3" s="595"/>
      <c r="K3" s="595"/>
      <c r="L3" s="595"/>
      <c r="M3" s="595"/>
      <c r="N3" s="595"/>
      <c r="O3" s="595"/>
      <c r="P3" s="595"/>
      <c r="Q3" s="595"/>
      <c r="R3" s="595"/>
      <c r="S3" s="595"/>
      <c r="T3" s="595"/>
      <c r="U3" s="595"/>
      <c r="V3" s="595"/>
      <c r="W3" s="595"/>
      <c r="X3" s="595"/>
      <c r="Y3" s="595"/>
      <c r="Z3" s="595"/>
    </row>
    <row r="4" spans="1:26" ht="16.5" x14ac:dyDescent="0.25">
      <c r="A4" s="242"/>
      <c r="B4" s="243" t="s">
        <v>1631</v>
      </c>
      <c r="C4" s="260"/>
      <c r="D4" s="244"/>
      <c r="E4" s="275"/>
      <c r="F4" s="275">
        <v>19470500</v>
      </c>
      <c r="G4" s="451"/>
      <c r="H4" s="686">
        <v>46106</v>
      </c>
      <c r="I4" s="242" t="s">
        <v>539</v>
      </c>
      <c r="J4" s="243"/>
      <c r="K4" s="243"/>
      <c r="L4" s="243"/>
      <c r="M4" s="243"/>
      <c r="N4" s="243"/>
      <c r="O4" s="243"/>
      <c r="P4" s="243"/>
      <c r="Q4" s="243"/>
      <c r="R4" s="243"/>
      <c r="S4" s="243"/>
      <c r="T4" s="243"/>
      <c r="U4" s="243"/>
      <c r="V4" s="243"/>
      <c r="W4" s="243"/>
      <c r="X4" s="243"/>
      <c r="Y4" s="243"/>
      <c r="Z4" s="243"/>
    </row>
    <row r="5" spans="1:26" ht="16.5" x14ac:dyDescent="0.25">
      <c r="A5" s="242" t="s">
        <v>1809</v>
      </c>
      <c r="B5" s="243" t="s">
        <v>1577</v>
      </c>
      <c r="C5" s="260"/>
      <c r="D5" s="244"/>
      <c r="E5" s="275"/>
      <c r="F5" s="275">
        <v>28380000</v>
      </c>
      <c r="G5" s="451"/>
      <c r="H5" s="686">
        <v>46119</v>
      </c>
      <c r="I5" s="242" t="s">
        <v>539</v>
      </c>
      <c r="J5" s="243"/>
      <c r="K5" s="243"/>
      <c r="L5" s="243"/>
      <c r="M5" s="243"/>
      <c r="N5" s="243"/>
      <c r="O5" s="243"/>
      <c r="P5" s="243"/>
      <c r="Q5" s="243"/>
      <c r="R5" s="243"/>
      <c r="S5" s="243"/>
      <c r="T5" s="243"/>
      <c r="U5" s="243"/>
      <c r="V5" s="243"/>
      <c r="W5" s="243"/>
      <c r="X5" s="243"/>
      <c r="Y5" s="243"/>
      <c r="Z5" s="243"/>
    </row>
    <row r="6" spans="1:26" ht="16.5" x14ac:dyDescent="0.25">
      <c r="A6" s="242"/>
      <c r="B6" s="243" t="s">
        <v>1810</v>
      </c>
      <c r="C6" s="260"/>
      <c r="D6" s="244"/>
      <c r="E6" s="275"/>
      <c r="F6" s="275">
        <v>14742000</v>
      </c>
      <c r="G6" s="451"/>
      <c r="H6" s="686">
        <v>46156</v>
      </c>
      <c r="I6" s="242" t="s">
        <v>539</v>
      </c>
      <c r="J6" s="243"/>
      <c r="K6" s="243"/>
      <c r="L6" s="243"/>
      <c r="M6" s="243"/>
      <c r="N6" s="243"/>
      <c r="O6" s="243"/>
      <c r="P6" s="243"/>
      <c r="Q6" s="243"/>
      <c r="R6" s="243"/>
      <c r="S6" s="243"/>
      <c r="T6" s="243"/>
      <c r="U6" s="243"/>
      <c r="V6" s="243"/>
      <c r="W6" s="243"/>
      <c r="X6" s="243"/>
      <c r="Y6" s="243"/>
      <c r="Z6" s="243"/>
    </row>
    <row r="7" spans="1:26" ht="16.5" customHeight="1" x14ac:dyDescent="0.25">
      <c r="A7" s="301" t="s">
        <v>1809</v>
      </c>
      <c r="B7" s="296" t="s">
        <v>1760</v>
      </c>
      <c r="C7" s="296"/>
      <c r="D7" s="296"/>
      <c r="E7" s="451">
        <f>30000*64.8</f>
        <v>1944000</v>
      </c>
      <c r="F7" s="451">
        <v>3250000</v>
      </c>
      <c r="G7" s="451">
        <f>30000*64.8</f>
        <v>1944000</v>
      </c>
      <c r="H7" s="687">
        <v>46260</v>
      </c>
      <c r="I7" s="301" t="s">
        <v>1583</v>
      </c>
      <c r="J7" s="296"/>
      <c r="K7" s="296"/>
      <c r="L7" s="296"/>
      <c r="M7" s="296"/>
      <c r="N7" s="296"/>
      <c r="O7" s="296"/>
      <c r="P7" s="296"/>
      <c r="Q7" s="296"/>
      <c r="R7" s="296"/>
      <c r="S7" s="296"/>
      <c r="T7" s="296"/>
      <c r="U7" s="296"/>
      <c r="V7" s="296"/>
      <c r="W7" s="296"/>
      <c r="X7" s="296"/>
      <c r="Y7" s="296"/>
      <c r="Z7" s="296"/>
    </row>
    <row r="8" spans="1:26" ht="16.5" x14ac:dyDescent="0.25">
      <c r="A8" s="242"/>
      <c r="B8" s="243" t="s">
        <v>1631</v>
      </c>
      <c r="C8" s="260"/>
      <c r="D8" s="244"/>
      <c r="E8" s="275">
        <v>24630000</v>
      </c>
      <c r="F8" s="275"/>
      <c r="G8" s="451" t="s">
        <v>1811</v>
      </c>
      <c r="H8" s="686">
        <v>46290</v>
      </c>
      <c r="I8" s="242" t="s">
        <v>539</v>
      </c>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451"/>
      <c r="H9" s="68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451"/>
      <c r="H10" s="68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451"/>
      <c r="H11" s="68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451"/>
      <c r="H12" s="68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451"/>
      <c r="H13" s="68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451"/>
      <c r="H14" s="68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451"/>
      <c r="H15" s="68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451"/>
      <c r="H16" s="68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t="s">
        <v>1578</v>
      </c>
      <c r="C17" s="651">
        <v>6321</v>
      </c>
      <c r="D17" s="244"/>
      <c r="E17" s="275">
        <f>7560000/1.08</f>
        <v>7000000</v>
      </c>
      <c r="F17" s="275"/>
      <c r="G17" s="451"/>
      <c r="H17" s="686">
        <v>45699</v>
      </c>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t="s">
        <v>1579</v>
      </c>
      <c r="C18" s="260"/>
      <c r="D18" s="244"/>
      <c r="E18" s="275">
        <v>1800000</v>
      </c>
      <c r="F18" s="275"/>
      <c r="G18" s="451"/>
      <c r="H18" s="686">
        <v>45699</v>
      </c>
      <c r="I18" s="242" t="s">
        <v>539</v>
      </c>
      <c r="J18" s="243"/>
      <c r="K18" s="243"/>
      <c r="L18" s="243"/>
      <c r="M18" s="243"/>
      <c r="N18" s="243"/>
      <c r="O18" s="243"/>
      <c r="P18" s="243"/>
      <c r="Q18" s="243"/>
      <c r="R18" s="243"/>
      <c r="S18" s="243"/>
      <c r="T18" s="243"/>
      <c r="U18" s="243"/>
      <c r="V18" s="243"/>
      <c r="W18" s="243"/>
      <c r="X18" s="243"/>
      <c r="Y18" s="243"/>
      <c r="Z18" s="243"/>
    </row>
    <row r="19" spans="1:26" s="287" customFormat="1" ht="16.5" x14ac:dyDescent="0.25">
      <c r="A19" s="545"/>
      <c r="B19" s="546" t="s">
        <v>1580</v>
      </c>
      <c r="C19" s="632"/>
      <c r="D19" s="548"/>
      <c r="E19" s="549">
        <v>17515000</v>
      </c>
      <c r="F19" s="549"/>
      <c r="G19" s="652"/>
      <c r="H19" s="739">
        <v>45699</v>
      </c>
      <c r="I19" s="545" t="s">
        <v>539</v>
      </c>
      <c r="J19" s="546"/>
      <c r="K19" s="546"/>
      <c r="L19" s="546"/>
      <c r="M19" s="546"/>
      <c r="N19" s="546"/>
      <c r="O19" s="546"/>
      <c r="P19" s="546"/>
      <c r="Q19" s="546"/>
      <c r="R19" s="546"/>
      <c r="S19" s="546"/>
      <c r="T19" s="546"/>
      <c r="U19" s="546"/>
      <c r="V19" s="546"/>
      <c r="W19" s="546"/>
      <c r="X19" s="546"/>
      <c r="Y19" s="546"/>
      <c r="Z19" s="546"/>
    </row>
    <row r="20" spans="1:26" ht="16.5" x14ac:dyDescent="0.25">
      <c r="A20" s="242"/>
      <c r="B20" s="243" t="s">
        <v>1577</v>
      </c>
      <c r="C20" s="260"/>
      <c r="D20" s="244"/>
      <c r="E20" s="275">
        <v>25590000</v>
      </c>
      <c r="F20" s="275"/>
      <c r="G20" s="451"/>
      <c r="H20" s="686">
        <v>45708</v>
      </c>
      <c r="I20" s="242" t="s">
        <v>1581</v>
      </c>
      <c r="J20" s="243"/>
      <c r="K20" s="243"/>
      <c r="L20" s="243"/>
      <c r="M20" s="243"/>
      <c r="N20" s="243"/>
      <c r="O20" s="243"/>
      <c r="P20" s="243"/>
      <c r="Q20" s="243"/>
      <c r="R20" s="243"/>
      <c r="S20" s="243"/>
      <c r="T20" s="243"/>
      <c r="U20" s="243"/>
      <c r="V20" s="243"/>
      <c r="W20" s="243"/>
      <c r="X20" s="243"/>
      <c r="Y20" s="243"/>
      <c r="Z20" s="243"/>
    </row>
    <row r="21" spans="1:26" ht="16.5" x14ac:dyDescent="0.25">
      <c r="A21" s="242"/>
      <c r="B21" s="243" t="s">
        <v>1582</v>
      </c>
      <c r="C21" s="260"/>
      <c r="D21" s="244"/>
      <c r="E21" s="275">
        <v>10800000</v>
      </c>
      <c r="F21" s="275"/>
      <c r="G21" s="451"/>
      <c r="H21" s="686">
        <v>45821</v>
      </c>
      <c r="I21" s="242" t="s">
        <v>539</v>
      </c>
      <c r="J21" s="243"/>
      <c r="K21" s="243"/>
      <c r="L21" s="243"/>
      <c r="M21" s="243"/>
      <c r="N21" s="243"/>
      <c r="O21" s="243"/>
      <c r="P21" s="243"/>
      <c r="Q21" s="243"/>
      <c r="R21" s="243"/>
      <c r="S21" s="243"/>
      <c r="T21" s="243"/>
      <c r="U21" s="243"/>
      <c r="V21" s="243"/>
      <c r="W21" s="243"/>
      <c r="X21" s="243"/>
      <c r="Y21" s="243"/>
      <c r="Z21" s="243"/>
    </row>
    <row r="22" spans="1:26" s="287" customFormat="1" ht="16.5" x14ac:dyDescent="0.25">
      <c r="A22" s="545"/>
      <c r="B22" s="546" t="s">
        <v>1576</v>
      </c>
      <c r="C22" s="632"/>
      <c r="D22" s="548"/>
      <c r="E22" s="549">
        <v>14500000</v>
      </c>
      <c r="F22" s="549"/>
      <c r="G22" s="652"/>
      <c r="H22" s="739">
        <v>45827</v>
      </c>
      <c r="I22" s="545" t="s">
        <v>539</v>
      </c>
      <c r="J22" s="546"/>
      <c r="K22" s="546"/>
      <c r="L22" s="546"/>
      <c r="M22" s="546"/>
      <c r="N22" s="546"/>
      <c r="O22" s="546"/>
      <c r="P22" s="546"/>
      <c r="Q22" s="546"/>
      <c r="R22" s="546"/>
      <c r="S22" s="546"/>
      <c r="T22" s="546"/>
      <c r="U22" s="546"/>
      <c r="V22" s="546"/>
      <c r="W22" s="546"/>
      <c r="X22" s="546"/>
      <c r="Y22" s="546"/>
      <c r="Z22" s="546"/>
    </row>
    <row r="23" spans="1:26" s="287" customFormat="1" ht="16.5" x14ac:dyDescent="0.25">
      <c r="A23" s="545"/>
      <c r="B23" s="546" t="s">
        <v>1576</v>
      </c>
      <c r="C23" s="632"/>
      <c r="D23" s="548"/>
      <c r="E23" s="549">
        <v>14742000</v>
      </c>
      <c r="F23" s="549"/>
      <c r="G23" s="652"/>
      <c r="H23" s="739">
        <v>45882</v>
      </c>
      <c r="I23" s="545" t="s">
        <v>539</v>
      </c>
      <c r="J23" s="546"/>
      <c r="K23" s="546"/>
      <c r="L23" s="546"/>
      <c r="M23" s="546"/>
      <c r="N23" s="546"/>
      <c r="O23" s="546"/>
      <c r="P23" s="546"/>
      <c r="Q23" s="546"/>
      <c r="R23" s="546"/>
      <c r="S23" s="546"/>
      <c r="T23" s="546"/>
      <c r="U23" s="546"/>
      <c r="V23" s="546"/>
      <c r="W23" s="546"/>
      <c r="X23" s="546"/>
      <c r="Y23" s="546"/>
      <c r="Z23" s="546"/>
    </row>
    <row r="24" spans="1:26" s="287" customFormat="1" ht="16.5" x14ac:dyDescent="0.25">
      <c r="A24" s="545"/>
      <c r="B24" s="546" t="s">
        <v>1576</v>
      </c>
      <c r="C24" s="632"/>
      <c r="D24" s="548"/>
      <c r="E24" s="549">
        <v>13814500</v>
      </c>
      <c r="F24" s="549"/>
      <c r="G24" s="652"/>
      <c r="H24" s="739">
        <v>45946</v>
      </c>
      <c r="I24" s="545" t="s">
        <v>539</v>
      </c>
      <c r="J24" s="546"/>
      <c r="K24" s="546"/>
      <c r="L24" s="546"/>
      <c r="M24" s="546"/>
      <c r="N24" s="546"/>
      <c r="O24" s="546"/>
      <c r="P24" s="546"/>
      <c r="Q24" s="546"/>
      <c r="R24" s="546"/>
      <c r="S24" s="546"/>
      <c r="T24" s="546"/>
      <c r="U24" s="546"/>
      <c r="V24" s="546"/>
      <c r="W24" s="546"/>
      <c r="X24" s="546"/>
      <c r="Y24" s="546"/>
      <c r="Z24" s="546"/>
    </row>
    <row r="25" spans="1:26" ht="15.75" customHeight="1" x14ac:dyDescent="0.25">
      <c r="A25" s="242"/>
      <c r="B25" s="243" t="s">
        <v>1577</v>
      </c>
      <c r="C25" s="260"/>
      <c r="D25" s="244"/>
      <c r="E25" s="275">
        <v>17000000</v>
      </c>
      <c r="F25" s="275"/>
      <c r="G25" s="451"/>
      <c r="H25" s="686">
        <v>45423</v>
      </c>
      <c r="I25" s="242" t="s">
        <v>1583</v>
      </c>
      <c r="J25" s="243"/>
      <c r="K25" s="243"/>
      <c r="L25" s="243"/>
      <c r="M25" s="243"/>
      <c r="N25" s="243"/>
      <c r="O25" s="243"/>
      <c r="P25" s="243"/>
      <c r="Q25" s="243"/>
      <c r="R25" s="243"/>
      <c r="S25" s="243"/>
      <c r="T25" s="243"/>
      <c r="U25" s="243"/>
      <c r="V25" s="243"/>
      <c r="W25" s="243"/>
      <c r="X25" s="243"/>
      <c r="Y25" s="243"/>
      <c r="Z25" s="243"/>
    </row>
    <row r="26" spans="1:26" ht="15.75" customHeight="1" x14ac:dyDescent="0.25">
      <c r="A26" s="301"/>
      <c r="B26" s="296" t="s">
        <v>1584</v>
      </c>
      <c r="C26" s="296"/>
      <c r="D26" s="296"/>
      <c r="E26" s="451">
        <v>12886620</v>
      </c>
      <c r="F26" s="451"/>
      <c r="G26" s="451"/>
      <c r="H26" s="687">
        <v>45471</v>
      </c>
      <c r="I26" s="301" t="s">
        <v>1583</v>
      </c>
      <c r="J26" s="296"/>
      <c r="K26" s="296"/>
      <c r="L26" s="296"/>
      <c r="M26" s="296"/>
      <c r="N26" s="296"/>
      <c r="O26" s="296"/>
      <c r="P26" s="296"/>
      <c r="Q26" s="296"/>
      <c r="R26" s="296"/>
      <c r="S26" s="296"/>
      <c r="T26" s="296"/>
      <c r="U26" s="296"/>
      <c r="V26" s="296"/>
      <c r="W26" s="296"/>
      <c r="X26" s="296"/>
      <c r="Y26" s="296"/>
      <c r="Z26" s="296"/>
    </row>
    <row r="27" spans="1:26" ht="15.75" customHeight="1" x14ac:dyDescent="0.25">
      <c r="A27" s="301"/>
      <c r="B27" s="296" t="s">
        <v>1582</v>
      </c>
      <c r="C27" s="296"/>
      <c r="D27" s="296"/>
      <c r="E27" s="451">
        <v>10800000</v>
      </c>
      <c r="F27" s="451"/>
      <c r="G27" s="451">
        <v>10800000</v>
      </c>
      <c r="H27" s="687">
        <v>45551</v>
      </c>
      <c r="I27" s="301" t="s">
        <v>1583</v>
      </c>
      <c r="J27" s="296"/>
      <c r="K27" s="296"/>
      <c r="L27" s="296"/>
      <c r="M27" s="296"/>
      <c r="N27" s="296"/>
      <c r="O27" s="296"/>
      <c r="P27" s="296"/>
      <c r="Q27" s="296"/>
      <c r="R27" s="296"/>
      <c r="S27" s="296"/>
      <c r="T27" s="296"/>
      <c r="U27" s="296"/>
      <c r="V27" s="296"/>
      <c r="W27" s="296"/>
      <c r="X27" s="296"/>
      <c r="Y27" s="296"/>
      <c r="Z27" s="296"/>
    </row>
    <row r="28" spans="1:26" ht="15.75" customHeight="1" x14ac:dyDescent="0.25">
      <c r="A28" s="301"/>
      <c r="B28" s="296" t="s">
        <v>1585</v>
      </c>
      <c r="C28" s="296"/>
      <c r="D28" s="296"/>
      <c r="E28" s="451">
        <f>30000*64.8</f>
        <v>1944000</v>
      </c>
      <c r="F28" s="451"/>
      <c r="G28" s="451">
        <f>30000*64.8</f>
        <v>1944000</v>
      </c>
      <c r="H28" s="687">
        <v>45551</v>
      </c>
      <c r="I28" s="301" t="s">
        <v>1583</v>
      </c>
      <c r="J28" s="296"/>
      <c r="K28" s="296"/>
      <c r="L28" s="296"/>
      <c r="M28" s="296"/>
      <c r="N28" s="296"/>
      <c r="O28" s="296"/>
      <c r="P28" s="296"/>
      <c r="Q28" s="296"/>
      <c r="R28" s="296"/>
      <c r="S28" s="296"/>
      <c r="T28" s="296"/>
      <c r="U28" s="296"/>
      <c r="V28" s="296"/>
      <c r="W28" s="296"/>
      <c r="X28" s="296"/>
      <c r="Y28" s="296"/>
      <c r="Z28" s="296"/>
    </row>
    <row r="29" spans="1:26" ht="15.75" customHeight="1" x14ac:dyDescent="0.25">
      <c r="A29" s="301"/>
      <c r="B29" s="296"/>
      <c r="C29" s="296"/>
      <c r="D29" s="296"/>
      <c r="E29" s="451"/>
      <c r="F29" s="451"/>
      <c r="G29" s="451"/>
      <c r="H29" s="687"/>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301"/>
      <c r="B30" s="296"/>
      <c r="C30" s="296"/>
      <c r="D30" s="296"/>
      <c r="E30" s="451"/>
      <c r="F30" s="451"/>
      <c r="G30" s="451"/>
      <c r="H30" s="687"/>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301"/>
      <c r="B31" s="296"/>
      <c r="C31" s="296"/>
      <c r="D31" s="296"/>
      <c r="E31" s="451"/>
      <c r="F31" s="451"/>
      <c r="G31" s="451"/>
      <c r="H31" s="687"/>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301"/>
      <c r="B32" s="296"/>
      <c r="C32" s="651">
        <v>6321</v>
      </c>
      <c r="D32" s="296"/>
      <c r="E32" s="451"/>
      <c r="F32" s="451"/>
      <c r="G32" s="451"/>
      <c r="H32" s="687"/>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301"/>
      <c r="B33" s="296"/>
      <c r="C33" s="296"/>
      <c r="D33" s="296"/>
      <c r="E33" s="451"/>
      <c r="F33" s="451"/>
      <c r="G33" s="451"/>
      <c r="H33" s="687"/>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301"/>
      <c r="B34" s="296"/>
      <c r="C34" s="296"/>
      <c r="D34" s="296"/>
      <c r="E34" s="451"/>
      <c r="F34" s="451"/>
      <c r="G34" s="451"/>
      <c r="H34" s="687"/>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301"/>
      <c r="B35" s="296"/>
      <c r="C35" s="296"/>
      <c r="D35" s="296"/>
      <c r="E35" s="451"/>
      <c r="F35" s="451"/>
      <c r="G35" s="451"/>
      <c r="H35" s="679"/>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301"/>
      <c r="B36" s="296"/>
      <c r="C36" s="296"/>
      <c r="D36" s="296"/>
      <c r="E36" s="451"/>
      <c r="F36" s="451"/>
      <c r="G36" s="451"/>
      <c r="H36" s="687"/>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301"/>
      <c r="B37" s="296"/>
      <c r="C37" s="296"/>
      <c r="D37" s="296"/>
      <c r="E37" s="451"/>
      <c r="F37" s="451"/>
      <c r="G37" s="451"/>
      <c r="H37" s="687"/>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301"/>
      <c r="B38" s="296"/>
      <c r="C38" s="296"/>
      <c r="D38" s="296"/>
      <c r="E38" s="451"/>
      <c r="F38" s="451"/>
      <c r="G38" s="451"/>
      <c r="H38" s="687"/>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301"/>
      <c r="B39" s="296"/>
      <c r="C39" s="296"/>
      <c r="D39" s="296"/>
      <c r="E39" s="451"/>
      <c r="F39" s="451"/>
      <c r="G39" s="451"/>
      <c r="H39" s="687"/>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301"/>
      <c r="B40" s="296"/>
      <c r="C40" s="296"/>
      <c r="D40" s="296"/>
      <c r="E40" s="451"/>
      <c r="F40" s="451"/>
      <c r="G40" s="451"/>
      <c r="H40" s="687"/>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301"/>
      <c r="B41" s="296"/>
      <c r="C41" s="296"/>
      <c r="D41" s="296"/>
      <c r="E41" s="451"/>
      <c r="F41" s="451"/>
      <c r="G41" s="451"/>
      <c r="H41" s="687"/>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301"/>
      <c r="B42" s="296"/>
      <c r="C42" s="296"/>
      <c r="D42" s="296"/>
      <c r="E42" s="451"/>
      <c r="F42" s="451"/>
      <c r="G42" s="451"/>
      <c r="H42" s="687"/>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301"/>
      <c r="B43" s="296"/>
      <c r="C43" s="296"/>
      <c r="D43" s="296"/>
      <c r="E43" s="451"/>
      <c r="F43" s="451"/>
      <c r="G43" s="451"/>
      <c r="H43" s="687"/>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301"/>
      <c r="B44" s="296"/>
      <c r="C44" s="296"/>
      <c r="D44" s="296"/>
      <c r="E44" s="451"/>
      <c r="F44" s="451"/>
      <c r="G44" s="451"/>
      <c r="H44" s="687"/>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301"/>
      <c r="B45" s="296"/>
      <c r="C45" s="296"/>
      <c r="D45" s="296"/>
      <c r="E45" s="451"/>
      <c r="F45" s="451"/>
      <c r="G45" s="451"/>
      <c r="H45" s="687"/>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301"/>
      <c r="B46" s="296"/>
      <c r="C46" s="296"/>
      <c r="D46" s="296"/>
      <c r="E46" s="451"/>
      <c r="F46" s="451"/>
      <c r="G46" s="451"/>
      <c r="H46" s="687"/>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301"/>
      <c r="B47" s="296"/>
      <c r="C47" s="296"/>
      <c r="D47" s="296"/>
      <c r="E47" s="451"/>
      <c r="F47" s="451"/>
      <c r="G47" s="451"/>
      <c r="H47" s="687"/>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301"/>
      <c r="B48" s="296"/>
      <c r="C48" s="296"/>
      <c r="D48" s="296"/>
      <c r="E48" s="451"/>
      <c r="F48" s="451"/>
      <c r="G48" s="451"/>
      <c r="H48" s="687"/>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301"/>
      <c r="B49" s="296"/>
      <c r="C49" s="296"/>
      <c r="D49" s="296"/>
      <c r="E49" s="451"/>
      <c r="F49" s="451"/>
      <c r="G49" s="451"/>
      <c r="H49" s="687"/>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301"/>
      <c r="B50" s="296"/>
      <c r="C50" s="296"/>
      <c r="D50" s="296"/>
      <c r="E50" s="451"/>
      <c r="F50" s="451"/>
      <c r="G50" s="451"/>
      <c r="H50" s="687"/>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301"/>
      <c r="B51" s="296"/>
      <c r="C51" s="296"/>
      <c r="D51" s="296"/>
      <c r="E51" s="451"/>
      <c r="F51" s="451"/>
      <c r="G51" s="296"/>
      <c r="H51" s="687"/>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301"/>
      <c r="B52" s="296"/>
      <c r="C52" s="296"/>
      <c r="D52" s="296"/>
      <c r="E52" s="451"/>
      <c r="F52" s="451"/>
      <c r="G52" s="296"/>
      <c r="H52" s="687"/>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301"/>
      <c r="B53" s="296"/>
      <c r="C53" s="296"/>
      <c r="D53" s="296"/>
      <c r="E53" s="451"/>
      <c r="F53" s="451"/>
      <c r="G53" s="296"/>
      <c r="H53" s="687"/>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301"/>
      <c r="B54" s="296"/>
      <c r="C54" s="296"/>
      <c r="D54" s="296"/>
      <c r="E54" s="451"/>
      <c r="F54" s="451"/>
      <c r="G54" s="296"/>
      <c r="H54" s="687"/>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301"/>
      <c r="B55" s="296"/>
      <c r="C55" s="296"/>
      <c r="D55" s="296"/>
      <c r="E55" s="451"/>
      <c r="F55" s="451"/>
      <c r="G55" s="296"/>
      <c r="H55" s="687"/>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301"/>
      <c r="B56" s="296"/>
      <c r="C56" s="296"/>
      <c r="D56" s="296"/>
      <c r="E56" s="451"/>
      <c r="F56" s="451"/>
      <c r="G56" s="296"/>
      <c r="H56" s="687"/>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301"/>
      <c r="B57" s="296"/>
      <c r="C57" s="296"/>
      <c r="D57" s="296"/>
      <c r="E57" s="451"/>
      <c r="F57" s="451"/>
      <c r="G57" s="296"/>
      <c r="H57" s="687"/>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301"/>
      <c r="B58" s="296"/>
      <c r="C58" s="296"/>
      <c r="D58" s="296"/>
      <c r="E58" s="451"/>
      <c r="F58" s="451"/>
      <c r="G58" s="296"/>
      <c r="H58" s="687"/>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301"/>
      <c r="B59" s="296"/>
      <c r="C59" s="296"/>
      <c r="D59" s="296"/>
      <c r="E59" s="451"/>
      <c r="F59" s="451"/>
      <c r="G59" s="296"/>
      <c r="H59" s="687"/>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301"/>
      <c r="B60" s="296"/>
      <c r="C60" s="296"/>
      <c r="D60" s="296"/>
      <c r="E60" s="451"/>
      <c r="F60" s="451"/>
      <c r="G60" s="296"/>
      <c r="H60" s="687"/>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301"/>
      <c r="B61" s="296"/>
      <c r="C61" s="296"/>
      <c r="D61" s="296"/>
      <c r="E61" s="451"/>
      <c r="F61" s="451"/>
      <c r="G61" s="296"/>
      <c r="H61" s="687"/>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301"/>
      <c r="B62" s="296"/>
      <c r="C62" s="296"/>
      <c r="D62" s="296"/>
      <c r="E62" s="451"/>
      <c r="F62" s="451"/>
      <c r="G62" s="296"/>
      <c r="H62" s="687"/>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301"/>
      <c r="B63" s="296"/>
      <c r="C63" s="296"/>
      <c r="D63" s="296"/>
      <c r="E63" s="451"/>
      <c r="F63" s="451"/>
      <c r="G63" s="296"/>
      <c r="H63" s="687"/>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301"/>
      <c r="B64" s="296"/>
      <c r="C64" s="296"/>
      <c r="D64" s="296"/>
      <c r="E64" s="451"/>
      <c r="F64" s="451"/>
      <c r="G64" s="296"/>
      <c r="H64" s="687"/>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301"/>
      <c r="B65" s="296"/>
      <c r="C65" s="296"/>
      <c r="D65" s="296"/>
      <c r="E65" s="451"/>
      <c r="F65" s="451"/>
      <c r="G65" s="296"/>
      <c r="H65" s="687"/>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301"/>
      <c r="B66" s="296"/>
      <c r="C66" s="296"/>
      <c r="D66" s="296"/>
      <c r="E66" s="451"/>
      <c r="F66" s="451"/>
      <c r="G66" s="296"/>
      <c r="H66" s="687"/>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301"/>
      <c r="B67" s="296"/>
      <c r="C67" s="296"/>
      <c r="D67" s="296"/>
      <c r="E67" s="451"/>
      <c r="F67" s="451"/>
      <c r="G67" s="296"/>
      <c r="H67" s="687"/>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301"/>
      <c r="B68" s="296"/>
      <c r="C68" s="296"/>
      <c r="D68" s="296"/>
      <c r="E68" s="451"/>
      <c r="F68" s="451"/>
      <c r="G68" s="296"/>
      <c r="H68" s="687"/>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301"/>
      <c r="B69" s="296"/>
      <c r="C69" s="296"/>
      <c r="D69" s="296"/>
      <c r="E69" s="451"/>
      <c r="F69" s="451"/>
      <c r="G69" s="296"/>
      <c r="H69" s="687"/>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301"/>
      <c r="B70" s="296"/>
      <c r="C70" s="296"/>
      <c r="D70" s="296"/>
      <c r="E70" s="451"/>
      <c r="F70" s="451"/>
      <c r="G70" s="296"/>
      <c r="H70" s="687"/>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301"/>
      <c r="B71" s="296"/>
      <c r="C71" s="296"/>
      <c r="D71" s="296"/>
      <c r="E71" s="451"/>
      <c r="F71" s="451"/>
      <c r="G71" s="296"/>
      <c r="H71" s="687"/>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301"/>
      <c r="B72" s="296"/>
      <c r="C72" s="296"/>
      <c r="D72" s="296"/>
      <c r="E72" s="451"/>
      <c r="F72" s="451"/>
      <c r="G72" s="296"/>
      <c r="H72" s="687"/>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301"/>
      <c r="B73" s="296"/>
      <c r="C73" s="296"/>
      <c r="D73" s="296"/>
      <c r="E73" s="451"/>
      <c r="F73" s="451"/>
      <c r="G73" s="296"/>
      <c r="H73" s="687"/>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301"/>
      <c r="B74" s="296"/>
      <c r="C74" s="296"/>
      <c r="D74" s="296"/>
      <c r="E74" s="451"/>
      <c r="F74" s="451"/>
      <c r="G74" s="296"/>
      <c r="H74" s="687"/>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301"/>
      <c r="B75" s="296"/>
      <c r="C75" s="296"/>
      <c r="D75" s="296"/>
      <c r="E75" s="451"/>
      <c r="F75" s="451"/>
      <c r="G75" s="296"/>
      <c r="H75" s="687"/>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301"/>
      <c r="B76" s="296"/>
      <c r="C76" s="296"/>
      <c r="D76" s="296"/>
      <c r="E76" s="451"/>
      <c r="F76" s="451"/>
      <c r="G76" s="296"/>
      <c r="H76" s="687"/>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301"/>
      <c r="B77" s="296"/>
      <c r="C77" s="296"/>
      <c r="D77" s="296"/>
      <c r="E77" s="451"/>
      <c r="F77" s="451"/>
      <c r="G77" s="296"/>
      <c r="H77" s="687"/>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301"/>
      <c r="B78" s="296"/>
      <c r="C78" s="296"/>
      <c r="D78" s="296"/>
      <c r="E78" s="451"/>
      <c r="F78" s="451"/>
      <c r="G78" s="296"/>
      <c r="H78" s="687"/>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301"/>
      <c r="B79" s="296"/>
      <c r="C79" s="296"/>
      <c r="D79" s="296"/>
      <c r="E79" s="451"/>
      <c r="F79" s="451"/>
      <c r="G79" s="296"/>
      <c r="H79" s="687"/>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301"/>
      <c r="B80" s="296"/>
      <c r="C80" s="296"/>
      <c r="D80" s="296"/>
      <c r="E80" s="451"/>
      <c r="F80" s="451"/>
      <c r="G80" s="296"/>
      <c r="H80" s="687"/>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301"/>
      <c r="B81" s="296"/>
      <c r="C81" s="296"/>
      <c r="D81" s="296"/>
      <c r="E81" s="451"/>
      <c r="F81" s="451"/>
      <c r="G81" s="296"/>
      <c r="H81" s="687"/>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301"/>
      <c r="B82" s="296"/>
      <c r="C82" s="296"/>
      <c r="D82" s="296"/>
      <c r="E82" s="451"/>
      <c r="F82" s="451"/>
      <c r="G82" s="296"/>
      <c r="H82" s="687"/>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301"/>
      <c r="B83" s="296"/>
      <c r="C83" s="296"/>
      <c r="D83" s="296"/>
      <c r="E83" s="451"/>
      <c r="F83" s="451"/>
      <c r="G83" s="296"/>
      <c r="H83" s="687"/>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301"/>
      <c r="B84" s="296"/>
      <c r="C84" s="296"/>
      <c r="D84" s="296"/>
      <c r="E84" s="451"/>
      <c r="F84" s="451"/>
      <c r="G84" s="296"/>
      <c r="H84" s="687"/>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301"/>
      <c r="B85" s="296"/>
      <c r="C85" s="296"/>
      <c r="D85" s="296"/>
      <c r="E85" s="451"/>
      <c r="F85" s="451"/>
      <c r="G85" s="296"/>
      <c r="H85" s="687"/>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301"/>
      <c r="B86" s="296"/>
      <c r="C86" s="296"/>
      <c r="D86" s="296"/>
      <c r="E86" s="451"/>
      <c r="F86" s="451"/>
      <c r="G86" s="296"/>
      <c r="H86" s="687"/>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301"/>
      <c r="B87" s="296"/>
      <c r="C87" s="296"/>
      <c r="D87" s="296"/>
      <c r="E87" s="451"/>
      <c r="F87" s="451"/>
      <c r="G87" s="296"/>
      <c r="H87" s="687"/>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301"/>
      <c r="B88" s="296"/>
      <c r="C88" s="296"/>
      <c r="D88" s="296"/>
      <c r="E88" s="451"/>
      <c r="F88" s="451"/>
      <c r="G88" s="296"/>
      <c r="H88" s="687"/>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301"/>
      <c r="B89" s="296"/>
      <c r="C89" s="296"/>
      <c r="D89" s="296"/>
      <c r="E89" s="451"/>
      <c r="F89" s="451"/>
      <c r="G89" s="296"/>
      <c r="H89" s="687"/>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301"/>
      <c r="B90" s="296"/>
      <c r="C90" s="296"/>
      <c r="D90" s="296"/>
      <c r="E90" s="451"/>
      <c r="F90" s="451"/>
      <c r="G90" s="296"/>
      <c r="H90" s="687"/>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301"/>
      <c r="B91" s="296"/>
      <c r="C91" s="296"/>
      <c r="D91" s="296"/>
      <c r="E91" s="451"/>
      <c r="F91" s="451"/>
      <c r="G91" s="296"/>
      <c r="H91" s="687"/>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301"/>
      <c r="B92" s="296"/>
      <c r="C92" s="296"/>
      <c r="D92" s="296"/>
      <c r="E92" s="451"/>
      <c r="F92" s="451"/>
      <c r="G92" s="296"/>
      <c r="H92" s="687"/>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301"/>
      <c r="B93" s="296"/>
      <c r="C93" s="296"/>
      <c r="D93" s="296"/>
      <c r="E93" s="451"/>
      <c r="F93" s="451"/>
      <c r="G93" s="296"/>
      <c r="H93" s="687"/>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301"/>
      <c r="B94" s="296"/>
      <c r="C94" s="296"/>
      <c r="D94" s="296"/>
      <c r="E94" s="451"/>
      <c r="F94" s="451"/>
      <c r="G94" s="296"/>
      <c r="H94" s="687"/>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301"/>
      <c r="B95" s="296"/>
      <c r="C95" s="296"/>
      <c r="D95" s="296"/>
      <c r="E95" s="451"/>
      <c r="F95" s="451"/>
      <c r="G95" s="296"/>
      <c r="H95" s="687"/>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301"/>
      <c r="B96" s="296"/>
      <c r="C96" s="296"/>
      <c r="D96" s="296"/>
      <c r="E96" s="451"/>
      <c r="F96" s="451"/>
      <c r="G96" s="296"/>
      <c r="H96" s="687"/>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301"/>
      <c r="B97" s="296"/>
      <c r="C97" s="296"/>
      <c r="D97" s="296"/>
      <c r="E97" s="451"/>
      <c r="F97" s="451"/>
      <c r="G97" s="296"/>
      <c r="H97" s="687"/>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301"/>
      <c r="B98" s="296"/>
      <c r="C98" s="296"/>
      <c r="D98" s="296"/>
      <c r="E98" s="451"/>
      <c r="F98" s="451"/>
      <c r="G98" s="296"/>
      <c r="H98" s="687"/>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301"/>
      <c r="B99" s="296"/>
      <c r="C99" s="296"/>
      <c r="D99" s="296"/>
      <c r="E99" s="451"/>
      <c r="F99" s="451"/>
      <c r="G99" s="296"/>
      <c r="H99" s="687"/>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301"/>
      <c r="B100" s="296"/>
      <c r="C100" s="296"/>
      <c r="D100" s="296"/>
      <c r="E100" s="451"/>
      <c r="F100" s="451"/>
      <c r="G100" s="296"/>
      <c r="H100" s="687"/>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301"/>
      <c r="B101" s="296"/>
      <c r="C101" s="296"/>
      <c r="D101" s="296"/>
      <c r="E101" s="451"/>
      <c r="F101" s="451"/>
      <c r="G101" s="296"/>
      <c r="H101" s="687"/>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301"/>
      <c r="B102" s="296"/>
      <c r="C102" s="296"/>
      <c r="D102" s="296"/>
      <c r="E102" s="451"/>
      <c r="F102" s="451"/>
      <c r="G102" s="296"/>
      <c r="H102" s="687"/>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301"/>
      <c r="B103" s="296"/>
      <c r="C103" s="296"/>
      <c r="D103" s="296"/>
      <c r="E103" s="451"/>
      <c r="F103" s="451"/>
      <c r="G103" s="296"/>
      <c r="H103" s="687"/>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301"/>
      <c r="B104" s="296"/>
      <c r="C104" s="296"/>
      <c r="D104" s="296"/>
      <c r="E104" s="451"/>
      <c r="F104" s="451"/>
      <c r="G104" s="296"/>
      <c r="H104" s="687"/>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301"/>
      <c r="B105" s="296"/>
      <c r="C105" s="296"/>
      <c r="D105" s="296"/>
      <c r="E105" s="451"/>
      <c r="F105" s="451"/>
      <c r="G105" s="296"/>
      <c r="H105" s="687"/>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301"/>
      <c r="B106" s="296"/>
      <c r="C106" s="296"/>
      <c r="D106" s="296"/>
      <c r="E106" s="451"/>
      <c r="F106" s="451"/>
      <c r="G106" s="296"/>
      <c r="H106" s="687"/>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301"/>
      <c r="B107" s="296"/>
      <c r="C107" s="296"/>
      <c r="D107" s="296"/>
      <c r="E107" s="451"/>
      <c r="F107" s="451"/>
      <c r="G107" s="296"/>
      <c r="H107" s="687"/>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301"/>
      <c r="B108" s="296"/>
      <c r="C108" s="296"/>
      <c r="D108" s="296"/>
      <c r="E108" s="451"/>
      <c r="F108" s="451"/>
      <c r="G108" s="296"/>
      <c r="H108" s="687"/>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301"/>
      <c r="B109" s="296"/>
      <c r="C109" s="296"/>
      <c r="D109" s="296"/>
      <c r="E109" s="451"/>
      <c r="F109" s="451"/>
      <c r="G109" s="296"/>
      <c r="H109" s="687"/>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301"/>
      <c r="B110" s="296"/>
      <c r="C110" s="296"/>
      <c r="D110" s="296"/>
      <c r="E110" s="451"/>
      <c r="F110" s="451"/>
      <c r="G110" s="296"/>
      <c r="H110" s="687"/>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301"/>
      <c r="B111" s="296"/>
      <c r="C111" s="296"/>
      <c r="D111" s="296"/>
      <c r="E111" s="451"/>
      <c r="F111" s="451"/>
      <c r="G111" s="296"/>
      <c r="H111" s="687"/>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301"/>
      <c r="B112" s="296"/>
      <c r="C112" s="296"/>
      <c r="D112" s="296"/>
      <c r="E112" s="451"/>
      <c r="F112" s="451"/>
      <c r="G112" s="296"/>
      <c r="H112" s="687"/>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301"/>
      <c r="B113" s="296"/>
      <c r="C113" s="296"/>
      <c r="D113" s="296"/>
      <c r="E113" s="451"/>
      <c r="F113" s="451"/>
      <c r="G113" s="296"/>
      <c r="H113" s="687"/>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301"/>
      <c r="B114" s="296"/>
      <c r="C114" s="296"/>
      <c r="D114" s="296"/>
      <c r="E114" s="451"/>
      <c r="F114" s="451"/>
      <c r="G114" s="296"/>
      <c r="H114" s="687"/>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301"/>
      <c r="B115" s="296"/>
      <c r="C115" s="296"/>
      <c r="D115" s="296"/>
      <c r="E115" s="451"/>
      <c r="F115" s="451"/>
      <c r="G115" s="296"/>
      <c r="H115" s="687"/>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301"/>
      <c r="B116" s="296"/>
      <c r="C116" s="296"/>
      <c r="D116" s="296"/>
      <c r="E116" s="451"/>
      <c r="F116" s="451"/>
      <c r="G116" s="296"/>
      <c r="H116" s="687"/>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301"/>
      <c r="B117" s="296"/>
      <c r="C117" s="296"/>
      <c r="D117" s="296"/>
      <c r="E117" s="451"/>
      <c r="F117" s="451"/>
      <c r="G117" s="296"/>
      <c r="H117" s="687"/>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301"/>
      <c r="B118" s="296"/>
      <c r="C118" s="296"/>
      <c r="D118" s="296"/>
      <c r="E118" s="451"/>
      <c r="F118" s="451"/>
      <c r="G118" s="296"/>
      <c r="H118" s="687"/>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301"/>
      <c r="B119" s="296"/>
      <c r="C119" s="296"/>
      <c r="D119" s="296"/>
      <c r="E119" s="451"/>
      <c r="F119" s="451"/>
      <c r="G119" s="296"/>
      <c r="H119" s="687"/>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301"/>
      <c r="B120" s="296"/>
      <c r="C120" s="296"/>
      <c r="D120" s="296"/>
      <c r="E120" s="451"/>
      <c r="F120" s="451"/>
      <c r="G120" s="296"/>
      <c r="H120" s="687"/>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301"/>
      <c r="B121" s="296"/>
      <c r="C121" s="296"/>
      <c r="D121" s="296"/>
      <c r="E121" s="451"/>
      <c r="F121" s="451"/>
      <c r="G121" s="296"/>
      <c r="H121" s="687"/>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301"/>
      <c r="B122" s="296"/>
      <c r="C122" s="296"/>
      <c r="D122" s="296"/>
      <c r="E122" s="451"/>
      <c r="F122" s="451"/>
      <c r="G122" s="296"/>
      <c r="H122" s="687"/>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301"/>
      <c r="B123" s="296"/>
      <c r="C123" s="296"/>
      <c r="D123" s="296"/>
      <c r="E123" s="451"/>
      <c r="F123" s="451"/>
      <c r="G123" s="296"/>
      <c r="H123" s="687"/>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301"/>
      <c r="B124" s="296"/>
      <c r="C124" s="296"/>
      <c r="D124" s="296"/>
      <c r="E124" s="451"/>
      <c r="F124" s="451"/>
      <c r="G124" s="296"/>
      <c r="H124" s="687"/>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301"/>
      <c r="B125" s="296"/>
      <c r="C125" s="296"/>
      <c r="D125" s="296"/>
      <c r="E125" s="451"/>
      <c r="F125" s="451"/>
      <c r="G125" s="296"/>
      <c r="H125" s="687"/>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301"/>
      <c r="B126" s="296"/>
      <c r="C126" s="296"/>
      <c r="D126" s="296"/>
      <c r="E126" s="451"/>
      <c r="F126" s="451"/>
      <c r="G126" s="296"/>
      <c r="H126" s="687"/>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301"/>
      <c r="B127" s="296"/>
      <c r="C127" s="296"/>
      <c r="D127" s="296"/>
      <c r="E127" s="451"/>
      <c r="F127" s="451"/>
      <c r="G127" s="296"/>
      <c r="H127" s="687"/>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301"/>
      <c r="B128" s="296"/>
      <c r="C128" s="296"/>
      <c r="D128" s="296"/>
      <c r="E128" s="451"/>
      <c r="F128" s="451"/>
      <c r="G128" s="296"/>
      <c r="H128" s="687"/>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301"/>
      <c r="B129" s="296"/>
      <c r="C129" s="296"/>
      <c r="D129" s="296"/>
      <c r="E129" s="451"/>
      <c r="F129" s="451"/>
      <c r="G129" s="296"/>
      <c r="H129" s="687"/>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301"/>
      <c r="B130" s="296"/>
      <c r="C130" s="296"/>
      <c r="D130" s="296"/>
      <c r="E130" s="451"/>
      <c r="F130" s="451"/>
      <c r="G130" s="296"/>
      <c r="H130" s="687"/>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301"/>
      <c r="B131" s="296"/>
      <c r="C131" s="296"/>
      <c r="D131" s="296"/>
      <c r="E131" s="451"/>
      <c r="F131" s="451"/>
      <c r="G131" s="296"/>
      <c r="H131" s="687"/>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301"/>
      <c r="B132" s="296"/>
      <c r="C132" s="296"/>
      <c r="D132" s="296"/>
      <c r="E132" s="451"/>
      <c r="F132" s="451"/>
      <c r="G132" s="296"/>
      <c r="H132" s="687"/>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301"/>
      <c r="B133" s="296"/>
      <c r="C133" s="296"/>
      <c r="D133" s="296"/>
      <c r="E133" s="451"/>
      <c r="F133" s="451"/>
      <c r="G133" s="296"/>
      <c r="H133" s="687"/>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301"/>
      <c r="B134" s="296"/>
      <c r="C134" s="296"/>
      <c r="D134" s="296"/>
      <c r="E134" s="451"/>
      <c r="F134" s="451"/>
      <c r="G134" s="296"/>
      <c r="H134" s="687"/>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301"/>
      <c r="B135" s="296"/>
      <c r="C135" s="296"/>
      <c r="D135" s="296"/>
      <c r="E135" s="451"/>
      <c r="F135" s="451"/>
      <c r="G135" s="296"/>
      <c r="H135" s="687"/>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301"/>
      <c r="B136" s="296"/>
      <c r="C136" s="296"/>
      <c r="D136" s="296"/>
      <c r="E136" s="451"/>
      <c r="F136" s="451"/>
      <c r="G136" s="296"/>
      <c r="H136" s="687"/>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301"/>
      <c r="B137" s="296"/>
      <c r="C137" s="296"/>
      <c r="D137" s="296"/>
      <c r="E137" s="451"/>
      <c r="F137" s="451"/>
      <c r="G137" s="296"/>
      <c r="H137" s="687"/>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301"/>
      <c r="B138" s="296"/>
      <c r="C138" s="296"/>
      <c r="D138" s="296"/>
      <c r="E138" s="451"/>
      <c r="F138" s="451"/>
      <c r="G138" s="296"/>
      <c r="H138" s="687"/>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301"/>
      <c r="B139" s="296"/>
      <c r="C139" s="296"/>
      <c r="D139" s="296"/>
      <c r="E139" s="451"/>
      <c r="F139" s="451"/>
      <c r="G139" s="296"/>
      <c r="H139" s="687"/>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301"/>
      <c r="B140" s="296"/>
      <c r="C140" s="296"/>
      <c r="D140" s="296"/>
      <c r="E140" s="451"/>
      <c r="F140" s="451"/>
      <c r="G140" s="296"/>
      <c r="H140" s="687"/>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301"/>
      <c r="B141" s="296"/>
      <c r="C141" s="296"/>
      <c r="D141" s="296"/>
      <c r="E141" s="451"/>
      <c r="F141" s="451"/>
      <c r="G141" s="296"/>
      <c r="H141" s="687"/>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301"/>
      <c r="B142" s="296"/>
      <c r="C142" s="296"/>
      <c r="D142" s="296"/>
      <c r="E142" s="451"/>
      <c r="F142" s="451"/>
      <c r="G142" s="296"/>
      <c r="H142" s="687"/>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301"/>
      <c r="B143" s="296"/>
      <c r="C143" s="296"/>
      <c r="D143" s="296"/>
      <c r="E143" s="451"/>
      <c r="F143" s="451"/>
      <c r="G143" s="296"/>
      <c r="H143" s="687"/>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301"/>
      <c r="B144" s="296"/>
      <c r="C144" s="296"/>
      <c r="D144" s="296"/>
      <c r="E144" s="451"/>
      <c r="F144" s="451"/>
      <c r="G144" s="296"/>
      <c r="H144" s="687"/>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301"/>
      <c r="B145" s="296"/>
      <c r="C145" s="296"/>
      <c r="D145" s="296"/>
      <c r="E145" s="451"/>
      <c r="F145" s="451"/>
      <c r="G145" s="296"/>
      <c r="H145" s="687"/>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301"/>
      <c r="B146" s="296"/>
      <c r="C146" s="296"/>
      <c r="D146" s="296"/>
      <c r="E146" s="451"/>
      <c r="F146" s="451"/>
      <c r="G146" s="296"/>
      <c r="H146" s="687"/>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301"/>
      <c r="B147" s="296"/>
      <c r="C147" s="296"/>
      <c r="D147" s="296"/>
      <c r="E147" s="451"/>
      <c r="F147" s="451"/>
      <c r="G147" s="296"/>
      <c r="H147" s="687"/>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301"/>
      <c r="B148" s="296"/>
      <c r="C148" s="296"/>
      <c r="D148" s="296"/>
      <c r="E148" s="451"/>
      <c r="F148" s="451"/>
      <c r="G148" s="296"/>
      <c r="H148" s="687"/>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301"/>
      <c r="B149" s="296"/>
      <c r="C149" s="296"/>
      <c r="D149" s="296"/>
      <c r="E149" s="451"/>
      <c r="F149" s="451"/>
      <c r="G149" s="296"/>
      <c r="H149" s="687"/>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301"/>
      <c r="B150" s="296"/>
      <c r="C150" s="296"/>
      <c r="D150" s="296"/>
      <c r="E150" s="451"/>
      <c r="F150" s="451"/>
      <c r="G150" s="296"/>
      <c r="H150" s="687"/>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301"/>
      <c r="B151" s="296"/>
      <c r="C151" s="296"/>
      <c r="D151" s="296"/>
      <c r="E151" s="451"/>
      <c r="F151" s="451"/>
      <c r="G151" s="296"/>
      <c r="H151" s="687"/>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301"/>
      <c r="B152" s="296"/>
      <c r="C152" s="296"/>
      <c r="D152" s="296"/>
      <c r="E152" s="451"/>
      <c r="F152" s="451"/>
      <c r="G152" s="296"/>
      <c r="H152" s="687"/>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301"/>
      <c r="B153" s="296"/>
      <c r="C153" s="296"/>
      <c r="D153" s="296"/>
      <c r="E153" s="451"/>
      <c r="F153" s="451"/>
      <c r="G153" s="296"/>
      <c r="H153" s="687"/>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301"/>
      <c r="B154" s="296"/>
      <c r="C154" s="296"/>
      <c r="D154" s="296"/>
      <c r="E154" s="451"/>
      <c r="F154" s="451"/>
      <c r="G154" s="296"/>
      <c r="H154" s="687"/>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301"/>
      <c r="B155" s="296"/>
      <c r="C155" s="296"/>
      <c r="D155" s="296"/>
      <c r="E155" s="451"/>
      <c r="F155" s="451"/>
      <c r="G155" s="296"/>
      <c r="H155" s="687"/>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301"/>
      <c r="B156" s="296"/>
      <c r="C156" s="296"/>
      <c r="D156" s="296"/>
      <c r="E156" s="451"/>
      <c r="F156" s="451"/>
      <c r="G156" s="296"/>
      <c r="H156" s="687"/>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301"/>
      <c r="B157" s="296"/>
      <c r="C157" s="296"/>
      <c r="D157" s="296"/>
      <c r="E157" s="451"/>
      <c r="F157" s="451"/>
      <c r="G157" s="296"/>
      <c r="H157" s="687"/>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301"/>
      <c r="B158" s="296"/>
      <c r="C158" s="296"/>
      <c r="D158" s="296"/>
      <c r="E158" s="451"/>
      <c r="F158" s="451"/>
      <c r="G158" s="296"/>
      <c r="H158" s="687"/>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301"/>
      <c r="B159" s="296"/>
      <c r="C159" s="296"/>
      <c r="D159" s="296"/>
      <c r="E159" s="451"/>
      <c r="F159" s="451"/>
      <c r="G159" s="296"/>
      <c r="H159" s="687"/>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301"/>
      <c r="B160" s="296"/>
      <c r="C160" s="296"/>
      <c r="D160" s="296"/>
      <c r="E160" s="451"/>
      <c r="F160" s="451"/>
      <c r="G160" s="296"/>
      <c r="H160" s="687"/>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301"/>
      <c r="B161" s="296"/>
      <c r="C161" s="296"/>
      <c r="D161" s="296"/>
      <c r="E161" s="451"/>
      <c r="F161" s="451"/>
      <c r="G161" s="296"/>
      <c r="H161" s="687"/>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301"/>
      <c r="B162" s="296"/>
      <c r="C162" s="296"/>
      <c r="D162" s="296"/>
      <c r="E162" s="451"/>
      <c r="F162" s="451"/>
      <c r="G162" s="296"/>
      <c r="H162" s="687"/>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301"/>
      <c r="B163" s="296"/>
      <c r="C163" s="296"/>
      <c r="D163" s="296"/>
      <c r="E163" s="451"/>
      <c r="F163" s="451"/>
      <c r="G163" s="296"/>
      <c r="H163" s="687"/>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301"/>
      <c r="B164" s="296"/>
      <c r="C164" s="296"/>
      <c r="D164" s="296"/>
      <c r="E164" s="451"/>
      <c r="F164" s="451"/>
      <c r="G164" s="296"/>
      <c r="H164" s="687"/>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301"/>
      <c r="B165" s="296"/>
      <c r="C165" s="296"/>
      <c r="D165" s="296"/>
      <c r="E165" s="451"/>
      <c r="F165" s="451"/>
      <c r="G165" s="296"/>
      <c r="H165" s="687"/>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301"/>
      <c r="B166" s="296"/>
      <c r="C166" s="296"/>
      <c r="D166" s="296"/>
      <c r="E166" s="451"/>
      <c r="F166" s="451"/>
      <c r="G166" s="296"/>
      <c r="H166" s="687"/>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301"/>
      <c r="B167" s="296"/>
      <c r="C167" s="296"/>
      <c r="D167" s="296"/>
      <c r="E167" s="451"/>
      <c r="F167" s="451"/>
      <c r="G167" s="296"/>
      <c r="H167" s="687"/>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301"/>
      <c r="B168" s="296"/>
      <c r="C168" s="296"/>
      <c r="D168" s="296"/>
      <c r="E168" s="451"/>
      <c r="F168" s="451"/>
      <c r="G168" s="296"/>
      <c r="H168" s="687"/>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301"/>
      <c r="B169" s="296"/>
      <c r="C169" s="296"/>
      <c r="D169" s="296"/>
      <c r="E169" s="451"/>
      <c r="F169" s="451"/>
      <c r="G169" s="296"/>
      <c r="H169" s="687"/>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301"/>
      <c r="B170" s="296"/>
      <c r="C170" s="296"/>
      <c r="D170" s="296"/>
      <c r="E170" s="451"/>
      <c r="F170" s="451"/>
      <c r="G170" s="296"/>
      <c r="H170" s="687"/>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301"/>
      <c r="B171" s="296"/>
      <c r="C171" s="296"/>
      <c r="D171" s="296"/>
      <c r="E171" s="451"/>
      <c r="F171" s="451"/>
      <c r="G171" s="296"/>
      <c r="H171" s="687"/>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301"/>
      <c r="B172" s="296"/>
      <c r="C172" s="296"/>
      <c r="D172" s="296"/>
      <c r="E172" s="451"/>
      <c r="F172" s="451"/>
      <c r="G172" s="296"/>
      <c r="H172" s="687"/>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301"/>
      <c r="B173" s="296"/>
      <c r="C173" s="296"/>
      <c r="D173" s="296"/>
      <c r="E173" s="451"/>
      <c r="F173" s="451"/>
      <c r="G173" s="296"/>
      <c r="H173" s="687"/>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301"/>
      <c r="B174" s="296"/>
      <c r="C174" s="296"/>
      <c r="D174" s="296"/>
      <c r="E174" s="451"/>
      <c r="F174" s="451"/>
      <c r="G174" s="296"/>
      <c r="H174" s="687"/>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301"/>
      <c r="B175" s="296"/>
      <c r="C175" s="296"/>
      <c r="D175" s="296"/>
      <c r="E175" s="451"/>
      <c r="F175" s="451"/>
      <c r="G175" s="296"/>
      <c r="H175" s="687"/>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301"/>
      <c r="B176" s="296"/>
      <c r="C176" s="296"/>
      <c r="D176" s="296"/>
      <c r="E176" s="451"/>
      <c r="F176" s="451"/>
      <c r="G176" s="296"/>
      <c r="H176" s="687"/>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301"/>
      <c r="B177" s="296"/>
      <c r="C177" s="296"/>
      <c r="D177" s="296"/>
      <c r="E177" s="451"/>
      <c r="F177" s="451"/>
      <c r="G177" s="296"/>
      <c r="H177" s="687"/>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301"/>
      <c r="B178" s="296"/>
      <c r="C178" s="296"/>
      <c r="D178" s="296"/>
      <c r="E178" s="451"/>
      <c r="F178" s="451"/>
      <c r="G178" s="296"/>
      <c r="H178" s="687"/>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301"/>
      <c r="B179" s="296"/>
      <c r="C179" s="296"/>
      <c r="D179" s="296"/>
      <c r="E179" s="451"/>
      <c r="F179" s="451"/>
      <c r="G179" s="296"/>
      <c r="H179" s="687"/>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301"/>
      <c r="B180" s="296"/>
      <c r="C180" s="296"/>
      <c r="D180" s="296"/>
      <c r="E180" s="451"/>
      <c r="F180" s="451"/>
      <c r="G180" s="296"/>
      <c r="H180" s="687"/>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301"/>
      <c r="B181" s="296"/>
      <c r="C181" s="296"/>
      <c r="D181" s="296"/>
      <c r="E181" s="451"/>
      <c r="F181" s="451"/>
      <c r="G181" s="296"/>
      <c r="H181" s="687"/>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301"/>
      <c r="B182" s="296"/>
      <c r="C182" s="296"/>
      <c r="D182" s="296"/>
      <c r="E182" s="451"/>
      <c r="F182" s="451"/>
      <c r="G182" s="296"/>
      <c r="H182" s="687"/>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301"/>
      <c r="B183" s="296"/>
      <c r="C183" s="296"/>
      <c r="D183" s="296"/>
      <c r="E183" s="451"/>
      <c r="F183" s="451"/>
      <c r="G183" s="296"/>
      <c r="H183" s="687"/>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301"/>
      <c r="B184" s="296"/>
      <c r="C184" s="296"/>
      <c r="D184" s="296"/>
      <c r="E184" s="451"/>
      <c r="F184" s="451"/>
      <c r="G184" s="296"/>
      <c r="H184" s="687"/>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301"/>
      <c r="B185" s="296"/>
      <c r="C185" s="296"/>
      <c r="D185" s="296"/>
      <c r="E185" s="451"/>
      <c r="F185" s="451"/>
      <c r="G185" s="296"/>
      <c r="H185" s="687"/>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301"/>
      <c r="B186" s="296"/>
      <c r="C186" s="296"/>
      <c r="D186" s="296"/>
      <c r="E186" s="451"/>
      <c r="F186" s="451"/>
      <c r="G186" s="296"/>
      <c r="H186" s="687"/>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301"/>
      <c r="B187" s="296"/>
      <c r="C187" s="296"/>
      <c r="D187" s="296"/>
      <c r="E187" s="451"/>
      <c r="F187" s="451"/>
      <c r="G187" s="296"/>
      <c r="H187" s="687"/>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301"/>
      <c r="B188" s="296"/>
      <c r="C188" s="296"/>
      <c r="D188" s="296"/>
      <c r="E188" s="451"/>
      <c r="F188" s="451"/>
      <c r="G188" s="296"/>
      <c r="H188" s="687"/>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301"/>
      <c r="B189" s="296"/>
      <c r="C189" s="296"/>
      <c r="D189" s="296"/>
      <c r="E189" s="451"/>
      <c r="F189" s="451"/>
      <c r="G189" s="296"/>
      <c r="H189" s="687"/>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301"/>
      <c r="B190" s="296"/>
      <c r="C190" s="296"/>
      <c r="D190" s="296"/>
      <c r="E190" s="451"/>
      <c r="F190" s="451"/>
      <c r="G190" s="296"/>
      <c r="H190" s="687"/>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301"/>
      <c r="B191" s="296"/>
      <c r="C191" s="296"/>
      <c r="D191" s="296"/>
      <c r="E191" s="451"/>
      <c r="F191" s="451"/>
      <c r="G191" s="296"/>
      <c r="H191" s="687"/>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301"/>
      <c r="B192" s="296"/>
      <c r="C192" s="296"/>
      <c r="D192" s="296"/>
      <c r="E192" s="451"/>
      <c r="F192" s="451"/>
      <c r="G192" s="296"/>
      <c r="H192" s="687"/>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301"/>
      <c r="B193" s="296"/>
      <c r="C193" s="296"/>
      <c r="D193" s="296"/>
      <c r="E193" s="451"/>
      <c r="F193" s="451"/>
      <c r="G193" s="296"/>
      <c r="H193" s="687"/>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301"/>
      <c r="B194" s="296"/>
      <c r="C194" s="296"/>
      <c r="D194" s="296"/>
      <c r="E194" s="451"/>
      <c r="F194" s="451"/>
      <c r="G194" s="296"/>
      <c r="H194" s="687"/>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301"/>
      <c r="B195" s="296"/>
      <c r="C195" s="296"/>
      <c r="D195" s="296"/>
      <c r="E195" s="451"/>
      <c r="F195" s="451"/>
      <c r="G195" s="296"/>
      <c r="H195" s="687"/>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301"/>
      <c r="B196" s="296"/>
      <c r="C196" s="296"/>
      <c r="D196" s="296"/>
      <c r="E196" s="451"/>
      <c r="F196" s="451"/>
      <c r="G196" s="296"/>
      <c r="H196" s="687"/>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301"/>
      <c r="B197" s="296"/>
      <c r="C197" s="296"/>
      <c r="D197" s="296"/>
      <c r="E197" s="451"/>
      <c r="F197" s="451"/>
      <c r="G197" s="296"/>
      <c r="H197" s="687"/>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301"/>
      <c r="B198" s="296"/>
      <c r="C198" s="296"/>
      <c r="D198" s="296"/>
      <c r="E198" s="451"/>
      <c r="F198" s="451"/>
      <c r="G198" s="296"/>
      <c r="H198" s="687"/>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301"/>
      <c r="B199" s="296"/>
      <c r="C199" s="296"/>
      <c r="D199" s="296"/>
      <c r="E199" s="451"/>
      <c r="F199" s="451"/>
      <c r="G199" s="296"/>
      <c r="H199" s="687"/>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301"/>
      <c r="B200" s="296"/>
      <c r="C200" s="296"/>
      <c r="D200" s="296"/>
      <c r="E200" s="451"/>
      <c r="F200" s="451"/>
      <c r="G200" s="296"/>
      <c r="H200" s="687"/>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301"/>
      <c r="B201" s="296"/>
      <c r="C201" s="296"/>
      <c r="D201" s="296"/>
      <c r="E201" s="451"/>
      <c r="F201" s="451"/>
      <c r="G201" s="296"/>
      <c r="H201" s="687"/>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301"/>
      <c r="B202" s="296"/>
      <c r="C202" s="296"/>
      <c r="D202" s="296"/>
      <c r="E202" s="451"/>
      <c r="F202" s="451"/>
      <c r="G202" s="296"/>
      <c r="H202" s="687"/>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301"/>
      <c r="B203" s="296"/>
      <c r="C203" s="296"/>
      <c r="D203" s="296"/>
      <c r="E203" s="451"/>
      <c r="F203" s="451"/>
      <c r="G203" s="296"/>
      <c r="H203" s="687"/>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301"/>
      <c r="B204" s="296"/>
      <c r="C204" s="296"/>
      <c r="D204" s="296"/>
      <c r="E204" s="451"/>
      <c r="F204" s="451"/>
      <c r="G204" s="296"/>
      <c r="H204" s="687"/>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301"/>
      <c r="B205" s="296"/>
      <c r="C205" s="296"/>
      <c r="D205" s="296"/>
      <c r="E205" s="451"/>
      <c r="F205" s="451"/>
      <c r="G205" s="296"/>
      <c r="H205" s="687"/>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301"/>
      <c r="B206" s="296"/>
      <c r="C206" s="296"/>
      <c r="D206" s="296"/>
      <c r="E206" s="451"/>
      <c r="F206" s="451"/>
      <c r="G206" s="296"/>
      <c r="H206" s="687"/>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301"/>
      <c r="B207" s="296"/>
      <c r="C207" s="296"/>
      <c r="D207" s="296"/>
      <c r="E207" s="451"/>
      <c r="F207" s="451"/>
      <c r="G207" s="296"/>
      <c r="H207" s="687"/>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301"/>
      <c r="B208" s="296"/>
      <c r="C208" s="296"/>
      <c r="D208" s="296"/>
      <c r="E208" s="451"/>
      <c r="F208" s="451"/>
      <c r="G208" s="296"/>
      <c r="H208" s="687"/>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301"/>
      <c r="B209" s="296"/>
      <c r="C209" s="296"/>
      <c r="D209" s="296"/>
      <c r="E209" s="451"/>
      <c r="F209" s="451"/>
      <c r="G209" s="296"/>
      <c r="H209" s="687"/>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301"/>
      <c r="B210" s="296"/>
      <c r="C210" s="296"/>
      <c r="D210" s="296"/>
      <c r="E210" s="451"/>
      <c r="F210" s="451"/>
      <c r="G210" s="296"/>
      <c r="H210" s="687"/>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301"/>
      <c r="B211" s="296"/>
      <c r="C211" s="296"/>
      <c r="D211" s="296"/>
      <c r="E211" s="451"/>
      <c r="F211" s="451"/>
      <c r="G211" s="296"/>
      <c r="H211" s="687"/>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301"/>
      <c r="B212" s="296"/>
      <c r="C212" s="296"/>
      <c r="D212" s="296"/>
      <c r="E212" s="451"/>
      <c r="F212" s="451"/>
      <c r="G212" s="296"/>
      <c r="H212" s="687"/>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301"/>
      <c r="B213" s="296"/>
      <c r="C213" s="296"/>
      <c r="D213" s="296"/>
      <c r="E213" s="451"/>
      <c r="F213" s="451"/>
      <c r="G213" s="296"/>
      <c r="H213" s="687"/>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301"/>
      <c r="B214" s="296"/>
      <c r="C214" s="296"/>
      <c r="D214" s="296"/>
      <c r="E214" s="451"/>
      <c r="F214" s="451"/>
      <c r="G214" s="296"/>
      <c r="H214" s="687"/>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301"/>
      <c r="B215" s="296"/>
      <c r="C215" s="296"/>
      <c r="D215" s="296"/>
      <c r="E215" s="451"/>
      <c r="F215" s="451"/>
      <c r="G215" s="296"/>
      <c r="H215" s="687"/>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301"/>
      <c r="B216" s="296"/>
      <c r="C216" s="296"/>
      <c r="D216" s="296"/>
      <c r="E216" s="451"/>
      <c r="F216" s="451"/>
      <c r="G216" s="296"/>
      <c r="H216" s="687"/>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301"/>
      <c r="B217" s="296"/>
      <c r="C217" s="296"/>
      <c r="D217" s="296"/>
      <c r="E217" s="451"/>
      <c r="F217" s="451"/>
      <c r="G217" s="296"/>
      <c r="H217" s="687"/>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301"/>
      <c r="B218" s="296"/>
      <c r="C218" s="296"/>
      <c r="D218" s="296"/>
      <c r="E218" s="451"/>
      <c r="F218" s="451"/>
      <c r="G218" s="296"/>
      <c r="H218" s="687"/>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301"/>
      <c r="B219" s="296"/>
      <c r="C219" s="296"/>
      <c r="D219" s="296"/>
      <c r="E219" s="451"/>
      <c r="F219" s="451"/>
      <c r="G219" s="296"/>
      <c r="H219" s="687"/>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301"/>
      <c r="B220" s="296"/>
      <c r="C220" s="296"/>
      <c r="D220" s="296"/>
      <c r="E220" s="451"/>
      <c r="F220" s="451"/>
      <c r="G220" s="296"/>
      <c r="H220" s="687"/>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301"/>
      <c r="B221" s="296"/>
      <c r="C221" s="296"/>
      <c r="D221" s="296"/>
      <c r="E221" s="451"/>
      <c r="F221" s="451"/>
      <c r="G221" s="296"/>
      <c r="H221" s="687"/>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301"/>
      <c r="B222" s="296"/>
      <c r="C222" s="296"/>
      <c r="D222" s="296"/>
      <c r="E222" s="451"/>
      <c r="F222" s="451"/>
      <c r="G222" s="296"/>
      <c r="H222" s="687"/>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301"/>
      <c r="B223" s="296"/>
      <c r="C223" s="296"/>
      <c r="D223" s="296"/>
      <c r="E223" s="451"/>
      <c r="F223" s="451"/>
      <c r="G223" s="296"/>
      <c r="H223" s="687"/>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301"/>
      <c r="B224" s="296"/>
      <c r="C224" s="296"/>
      <c r="D224" s="296"/>
      <c r="E224" s="451"/>
      <c r="F224" s="451"/>
      <c r="G224" s="296"/>
      <c r="H224" s="687"/>
      <c r="I224" s="301"/>
      <c r="J224" s="296"/>
      <c r="K224" s="296"/>
      <c r="L224" s="296"/>
      <c r="M224" s="296"/>
      <c r="N224" s="296"/>
      <c r="O224" s="296"/>
      <c r="P224" s="296"/>
      <c r="Q224" s="296"/>
      <c r="R224" s="296"/>
      <c r="S224" s="296"/>
      <c r="T224" s="296"/>
      <c r="U224" s="296"/>
      <c r="V224" s="296"/>
      <c r="W224" s="296"/>
      <c r="X224" s="296"/>
      <c r="Y224" s="296"/>
      <c r="Z224" s="296"/>
    </row>
    <row r="225" spans="1:26" ht="15.75" customHeight="1" x14ac:dyDescent="0.25">
      <c r="A225" s="301"/>
      <c r="B225" s="296"/>
      <c r="C225" s="296"/>
      <c r="D225" s="296"/>
      <c r="E225" s="451"/>
      <c r="F225" s="451"/>
      <c r="G225" s="296"/>
      <c r="H225" s="687"/>
      <c r="I225" s="301"/>
      <c r="J225" s="296"/>
      <c r="K225" s="296"/>
      <c r="L225" s="296"/>
      <c r="M225" s="296"/>
      <c r="N225" s="296"/>
      <c r="O225" s="296"/>
      <c r="P225" s="296"/>
      <c r="Q225" s="296"/>
      <c r="R225" s="296"/>
      <c r="S225" s="296"/>
      <c r="T225" s="296"/>
      <c r="U225" s="296"/>
      <c r="V225" s="296"/>
      <c r="W225" s="296"/>
      <c r="X225" s="296"/>
      <c r="Y225" s="296"/>
      <c r="Z225" s="296"/>
    </row>
    <row r="226" spans="1:26" ht="15.75" customHeight="1" x14ac:dyDescent="0.25">
      <c r="A226" s="301"/>
      <c r="B226" s="296"/>
      <c r="C226" s="296"/>
      <c r="D226" s="296"/>
      <c r="E226" s="451"/>
      <c r="F226" s="451"/>
      <c r="G226" s="296"/>
      <c r="H226" s="687"/>
      <c r="I226" s="301"/>
      <c r="J226" s="296"/>
      <c r="K226" s="296"/>
      <c r="L226" s="296"/>
      <c r="M226" s="296"/>
      <c r="N226" s="296"/>
      <c r="O226" s="296"/>
      <c r="P226" s="296"/>
      <c r="Q226" s="296"/>
      <c r="R226" s="296"/>
      <c r="S226" s="296"/>
      <c r="T226" s="296"/>
      <c r="U226" s="296"/>
      <c r="V226" s="296"/>
      <c r="W226" s="296"/>
      <c r="X226" s="296"/>
      <c r="Y226" s="296"/>
      <c r="Z226" s="296"/>
    </row>
    <row r="227" spans="1:26" ht="15.75" customHeight="1" x14ac:dyDescent="0.25">
      <c r="A227" s="301"/>
      <c r="B227" s="296"/>
      <c r="C227" s="296"/>
      <c r="D227" s="296"/>
      <c r="E227" s="451"/>
      <c r="F227" s="451"/>
      <c r="G227" s="296"/>
      <c r="H227" s="687"/>
      <c r="I227" s="301"/>
      <c r="J227" s="296"/>
      <c r="K227" s="296"/>
      <c r="L227" s="296"/>
      <c r="M227" s="296"/>
      <c r="N227" s="296"/>
      <c r="O227" s="296"/>
      <c r="P227" s="296"/>
      <c r="Q227" s="296"/>
      <c r="R227" s="296"/>
      <c r="S227" s="296"/>
      <c r="T227" s="296"/>
      <c r="U227" s="296"/>
      <c r="V227" s="296"/>
      <c r="W227" s="296"/>
      <c r="X227" s="296"/>
      <c r="Y227" s="296"/>
      <c r="Z227" s="296"/>
    </row>
    <row r="228" spans="1:26" ht="15.75" customHeight="1" x14ac:dyDescent="0.25">
      <c r="A228" s="301"/>
      <c r="B228" s="296"/>
      <c r="C228" s="296"/>
      <c r="D228" s="296"/>
      <c r="E228" s="451"/>
      <c r="F228" s="451"/>
      <c r="G228" s="296"/>
      <c r="H228" s="687"/>
      <c r="I228" s="301"/>
      <c r="J228" s="296"/>
      <c r="K228" s="296"/>
      <c r="L228" s="296"/>
      <c r="M228" s="296"/>
      <c r="N228" s="296"/>
      <c r="O228" s="296"/>
      <c r="P228" s="296"/>
      <c r="Q228" s="296"/>
      <c r="R228" s="296"/>
      <c r="S228" s="296"/>
      <c r="T228" s="296"/>
      <c r="U228" s="296"/>
      <c r="V228" s="296"/>
      <c r="W228" s="296"/>
      <c r="X228" s="296"/>
      <c r="Y228" s="296"/>
      <c r="Z228" s="296"/>
    </row>
    <row r="229" spans="1:26" ht="15.75" customHeight="1" x14ac:dyDescent="0.25">
      <c r="H229" s="679"/>
    </row>
    <row r="230" spans="1:26" ht="15.75" customHeight="1" x14ac:dyDescent="0.25">
      <c r="H230" s="679"/>
    </row>
    <row r="231" spans="1:26" ht="15.75" customHeight="1" x14ac:dyDescent="0.25">
      <c r="H231" s="679"/>
    </row>
    <row r="232" spans="1:26" ht="15.75" customHeight="1" x14ac:dyDescent="0.25">
      <c r="H232" s="679"/>
    </row>
    <row r="233" spans="1:26" ht="15.75" customHeight="1" x14ac:dyDescent="0.25">
      <c r="H233" s="679"/>
    </row>
    <row r="234" spans="1:26" ht="15.75" customHeight="1" x14ac:dyDescent="0.25">
      <c r="H234" s="679"/>
    </row>
    <row r="235" spans="1:26" ht="15.75" customHeight="1" x14ac:dyDescent="0.25">
      <c r="H235" s="679"/>
    </row>
    <row r="236" spans="1:26" ht="15.75" customHeight="1" x14ac:dyDescent="0.25">
      <c r="H236" s="679"/>
    </row>
    <row r="237" spans="1:26" ht="15.75" customHeight="1" x14ac:dyDescent="0.25">
      <c r="H237" s="679"/>
    </row>
    <row r="238" spans="1:26" ht="15.75" customHeight="1" x14ac:dyDescent="0.25">
      <c r="H238" s="679"/>
    </row>
    <row r="239" spans="1:26" ht="15.75" customHeight="1" x14ac:dyDescent="0.25">
      <c r="H239" s="679"/>
    </row>
    <row r="240" spans="1:26" ht="15.75" customHeight="1" x14ac:dyDescent="0.25">
      <c r="H240" s="679"/>
    </row>
    <row r="241" spans="8:8" ht="15.75" customHeight="1" x14ac:dyDescent="0.25">
      <c r="H241" s="679"/>
    </row>
    <row r="242" spans="8:8" ht="15.75" customHeight="1" x14ac:dyDescent="0.25">
      <c r="H242" s="679"/>
    </row>
    <row r="243" spans="8:8" ht="15.75" customHeight="1" x14ac:dyDescent="0.25">
      <c r="H243" s="679"/>
    </row>
    <row r="244" spans="8:8" ht="15.75" customHeight="1" x14ac:dyDescent="0.25">
      <c r="H244" s="679"/>
    </row>
    <row r="245" spans="8:8" ht="15.75" customHeight="1" x14ac:dyDescent="0.25">
      <c r="H245" s="679"/>
    </row>
    <row r="246" spans="8:8" ht="15.75" customHeight="1" x14ac:dyDescent="0.25">
      <c r="H246" s="679"/>
    </row>
    <row r="247" spans="8:8" ht="15.75" customHeight="1" x14ac:dyDescent="0.25">
      <c r="H247" s="679"/>
    </row>
    <row r="248" spans="8:8" ht="15.75" customHeight="1" x14ac:dyDescent="0.25">
      <c r="H248" s="679"/>
    </row>
    <row r="249" spans="8:8" ht="15.75" customHeight="1" x14ac:dyDescent="0.25">
      <c r="H249" s="679"/>
    </row>
    <row r="250" spans="8:8" ht="15.75" customHeight="1" x14ac:dyDescent="0.25">
      <c r="H250" s="679"/>
    </row>
    <row r="251" spans="8:8" ht="15.75" customHeight="1" x14ac:dyDescent="0.25">
      <c r="H251" s="679"/>
    </row>
    <row r="252" spans="8:8" ht="15.75" customHeight="1" x14ac:dyDescent="0.25">
      <c r="H252" s="679"/>
    </row>
    <row r="253" spans="8:8" ht="15.75" customHeight="1" x14ac:dyDescent="0.25">
      <c r="H253" s="679"/>
    </row>
    <row r="254" spans="8:8" ht="15.75" customHeight="1" x14ac:dyDescent="0.25">
      <c r="H254" s="679"/>
    </row>
    <row r="255" spans="8:8" ht="15.75" customHeight="1" x14ac:dyDescent="0.25">
      <c r="H255" s="679"/>
    </row>
    <row r="256" spans="8:8" ht="15.75" customHeight="1" x14ac:dyDescent="0.25">
      <c r="H256" s="679"/>
    </row>
    <row r="257" spans="8:8" ht="15.75" customHeight="1" x14ac:dyDescent="0.25">
      <c r="H257" s="679"/>
    </row>
    <row r="258" spans="8:8" ht="15.75" customHeight="1" x14ac:dyDescent="0.25">
      <c r="H258" s="679"/>
    </row>
    <row r="259" spans="8:8" ht="15.75" customHeight="1" x14ac:dyDescent="0.25">
      <c r="H259" s="679"/>
    </row>
    <row r="260" spans="8:8" ht="15.75" customHeight="1" x14ac:dyDescent="0.25">
      <c r="H260" s="679"/>
    </row>
    <row r="261" spans="8:8" ht="15.75" customHeight="1" x14ac:dyDescent="0.25">
      <c r="H261" s="679"/>
    </row>
    <row r="262" spans="8:8" ht="15.75" customHeight="1" x14ac:dyDescent="0.25">
      <c r="H262" s="679"/>
    </row>
    <row r="263" spans="8:8" ht="15.75" customHeight="1" x14ac:dyDescent="0.25">
      <c r="H263" s="679"/>
    </row>
    <row r="264" spans="8:8" ht="15.75" customHeight="1" x14ac:dyDescent="0.25">
      <c r="H264" s="679"/>
    </row>
    <row r="265" spans="8:8" ht="15.75" customHeight="1" x14ac:dyDescent="0.25">
      <c r="H265" s="679"/>
    </row>
    <row r="266" spans="8:8" ht="15.75" customHeight="1" x14ac:dyDescent="0.25">
      <c r="H266" s="679"/>
    </row>
    <row r="267" spans="8:8" ht="15.75" customHeight="1" x14ac:dyDescent="0.25">
      <c r="H267" s="679"/>
    </row>
    <row r="268" spans="8:8" ht="15.75" customHeight="1" x14ac:dyDescent="0.25">
      <c r="H268" s="679"/>
    </row>
    <row r="269" spans="8:8" ht="15.75" customHeight="1" x14ac:dyDescent="0.25">
      <c r="H269" s="679"/>
    </row>
    <row r="270" spans="8:8" ht="15.75" customHeight="1" x14ac:dyDescent="0.25">
      <c r="H270" s="679"/>
    </row>
    <row r="271" spans="8:8" ht="15.75" customHeight="1" x14ac:dyDescent="0.25">
      <c r="H271" s="679"/>
    </row>
    <row r="272" spans="8:8" ht="15.75" customHeight="1" x14ac:dyDescent="0.25">
      <c r="H272" s="679"/>
    </row>
    <row r="273" spans="8:8" ht="15.75" customHeight="1" x14ac:dyDescent="0.25">
      <c r="H273" s="679"/>
    </row>
    <row r="274" spans="8:8" ht="15.75" customHeight="1" x14ac:dyDescent="0.25">
      <c r="H274" s="679"/>
    </row>
    <row r="275" spans="8:8" ht="15.75" customHeight="1" x14ac:dyDescent="0.25">
      <c r="H275" s="679"/>
    </row>
    <row r="276" spans="8:8" ht="15.75" customHeight="1" x14ac:dyDescent="0.25">
      <c r="H276" s="679"/>
    </row>
    <row r="277" spans="8:8" ht="15.75" customHeight="1" x14ac:dyDescent="0.25">
      <c r="H277" s="679"/>
    </row>
    <row r="278" spans="8:8" ht="15.75" customHeight="1" x14ac:dyDescent="0.25">
      <c r="H278" s="679"/>
    </row>
    <row r="279" spans="8:8" ht="15.75" customHeight="1" x14ac:dyDescent="0.25">
      <c r="H279" s="679"/>
    </row>
    <row r="280" spans="8:8" ht="15.75" customHeight="1" x14ac:dyDescent="0.25">
      <c r="H280" s="679"/>
    </row>
    <row r="281" spans="8:8" ht="15.75" customHeight="1" x14ac:dyDescent="0.25">
      <c r="H281" s="679"/>
    </row>
    <row r="282" spans="8:8" ht="15.75" customHeight="1" x14ac:dyDescent="0.25">
      <c r="H282" s="679"/>
    </row>
    <row r="283" spans="8:8" ht="15.75" customHeight="1" x14ac:dyDescent="0.25">
      <c r="H283" s="679"/>
    </row>
    <row r="284" spans="8:8" ht="15.75" customHeight="1" x14ac:dyDescent="0.25">
      <c r="H284" s="679"/>
    </row>
    <row r="285" spans="8:8" ht="15.75" customHeight="1" x14ac:dyDescent="0.25">
      <c r="H285" s="679"/>
    </row>
    <row r="286" spans="8:8" ht="15.75" customHeight="1" x14ac:dyDescent="0.25">
      <c r="H286" s="679"/>
    </row>
    <row r="287" spans="8:8" ht="15.75" customHeight="1" x14ac:dyDescent="0.25">
      <c r="H287" s="679"/>
    </row>
    <row r="288" spans="8:8" ht="15.75" customHeight="1" x14ac:dyDescent="0.25">
      <c r="H288" s="679"/>
    </row>
    <row r="289" spans="8:8" ht="15.75" customHeight="1" x14ac:dyDescent="0.25">
      <c r="H289" s="679"/>
    </row>
    <row r="290" spans="8:8" ht="15.75" customHeight="1" x14ac:dyDescent="0.25">
      <c r="H290" s="679"/>
    </row>
    <row r="291" spans="8:8" ht="15.75" customHeight="1" x14ac:dyDescent="0.25">
      <c r="H291" s="679"/>
    </row>
    <row r="292" spans="8:8" ht="15.75" customHeight="1" x14ac:dyDescent="0.25">
      <c r="H292" s="679"/>
    </row>
    <row r="293" spans="8:8" ht="15.75" customHeight="1" x14ac:dyDescent="0.25">
      <c r="H293" s="679"/>
    </row>
    <row r="294" spans="8:8" ht="15.75" customHeight="1" x14ac:dyDescent="0.25">
      <c r="H294" s="679"/>
    </row>
    <row r="295" spans="8:8" ht="15.75" customHeight="1" x14ac:dyDescent="0.25">
      <c r="H295" s="679"/>
    </row>
    <row r="296" spans="8:8" ht="15.75" customHeight="1" x14ac:dyDescent="0.25">
      <c r="H296" s="679"/>
    </row>
    <row r="297" spans="8:8" ht="15.75" customHeight="1" x14ac:dyDescent="0.25">
      <c r="H297" s="679"/>
    </row>
    <row r="298" spans="8:8" ht="15.75" customHeight="1" x14ac:dyDescent="0.25">
      <c r="H298" s="679"/>
    </row>
    <row r="299" spans="8:8" ht="15.75" customHeight="1" x14ac:dyDescent="0.25">
      <c r="H299" s="679"/>
    </row>
    <row r="300" spans="8:8" ht="15.75" customHeight="1" x14ac:dyDescent="0.25">
      <c r="H300" s="679"/>
    </row>
    <row r="301" spans="8:8" ht="15.75" customHeight="1" x14ac:dyDescent="0.25">
      <c r="H301" s="679"/>
    </row>
    <row r="302" spans="8:8" ht="15.75" customHeight="1" x14ac:dyDescent="0.25">
      <c r="H302" s="679"/>
    </row>
    <row r="303" spans="8:8" ht="15.75" customHeight="1" x14ac:dyDescent="0.25">
      <c r="H303" s="679"/>
    </row>
    <row r="304" spans="8:8" ht="15.75" customHeight="1" x14ac:dyDescent="0.25">
      <c r="H304" s="679"/>
    </row>
    <row r="305" spans="8:8" ht="15.75" customHeight="1" x14ac:dyDescent="0.25">
      <c r="H305" s="679"/>
    </row>
    <row r="306" spans="8:8" ht="15.75" customHeight="1" x14ac:dyDescent="0.25">
      <c r="H306" s="679"/>
    </row>
    <row r="307" spans="8:8" ht="15.75" customHeight="1" x14ac:dyDescent="0.25">
      <c r="H307" s="679"/>
    </row>
    <row r="308" spans="8:8" ht="15.75" customHeight="1" x14ac:dyDescent="0.25">
      <c r="H308" s="679"/>
    </row>
    <row r="309" spans="8:8" ht="15.75" customHeight="1" x14ac:dyDescent="0.25">
      <c r="H309" s="679"/>
    </row>
    <row r="310" spans="8:8" ht="15.75" customHeight="1" x14ac:dyDescent="0.25">
      <c r="H310" s="679"/>
    </row>
    <row r="311" spans="8:8" ht="15.75" customHeight="1" x14ac:dyDescent="0.25">
      <c r="H311" s="679"/>
    </row>
    <row r="312" spans="8:8" ht="15.75" customHeight="1" x14ac:dyDescent="0.25">
      <c r="H312" s="679"/>
    </row>
    <row r="313" spans="8:8" ht="15.75" customHeight="1" x14ac:dyDescent="0.25">
      <c r="H313" s="679"/>
    </row>
    <row r="314" spans="8:8" ht="15.75" customHeight="1" x14ac:dyDescent="0.25">
      <c r="H314" s="679"/>
    </row>
    <row r="315" spans="8:8" ht="15.75" customHeight="1" x14ac:dyDescent="0.25">
      <c r="H315" s="679"/>
    </row>
    <row r="316" spans="8:8" ht="15.75" customHeight="1" x14ac:dyDescent="0.25">
      <c r="H316" s="679"/>
    </row>
    <row r="317" spans="8:8" ht="15.75" customHeight="1" x14ac:dyDescent="0.25">
      <c r="H317" s="679"/>
    </row>
    <row r="318" spans="8:8" ht="15.75" customHeight="1" x14ac:dyDescent="0.25">
      <c r="H318" s="679"/>
    </row>
    <row r="319" spans="8:8" ht="15.75" customHeight="1" x14ac:dyDescent="0.25">
      <c r="H319" s="679"/>
    </row>
    <row r="320" spans="8:8" ht="15.75" customHeight="1" x14ac:dyDescent="0.25">
      <c r="H320" s="679"/>
    </row>
    <row r="321" spans="8:8" ht="15.75" customHeight="1" x14ac:dyDescent="0.25">
      <c r="H321" s="679"/>
    </row>
    <row r="322" spans="8:8" ht="15.75" customHeight="1" x14ac:dyDescent="0.25">
      <c r="H322" s="679"/>
    </row>
    <row r="323" spans="8:8" ht="15.75" customHeight="1" x14ac:dyDescent="0.25">
      <c r="H323" s="679"/>
    </row>
    <row r="324" spans="8:8" ht="15.75" customHeight="1" x14ac:dyDescent="0.25">
      <c r="H324" s="679"/>
    </row>
    <row r="325" spans="8:8" ht="15.75" customHeight="1" x14ac:dyDescent="0.25">
      <c r="H325" s="679"/>
    </row>
    <row r="326" spans="8:8" ht="15.75" customHeight="1" x14ac:dyDescent="0.25">
      <c r="H326" s="679"/>
    </row>
    <row r="327" spans="8:8" ht="15.75" customHeight="1" x14ac:dyDescent="0.25">
      <c r="H327" s="679"/>
    </row>
    <row r="328" spans="8:8" ht="15.75" customHeight="1" x14ac:dyDescent="0.25">
      <c r="H328" s="679"/>
    </row>
    <row r="329" spans="8:8" ht="15.75" customHeight="1" x14ac:dyDescent="0.25">
      <c r="H329" s="679"/>
    </row>
    <row r="330" spans="8:8" ht="15.75" customHeight="1" x14ac:dyDescent="0.25">
      <c r="H330" s="679"/>
    </row>
    <row r="331" spans="8:8" ht="15.75" customHeight="1" x14ac:dyDescent="0.25">
      <c r="H331" s="679"/>
    </row>
    <row r="332" spans="8:8" ht="15.75" customHeight="1" x14ac:dyDescent="0.25">
      <c r="H332" s="679"/>
    </row>
    <row r="333" spans="8:8" ht="15.75" customHeight="1" x14ac:dyDescent="0.25">
      <c r="H333" s="679"/>
    </row>
    <row r="334" spans="8:8" ht="15.75" customHeight="1" x14ac:dyDescent="0.25">
      <c r="H334" s="679"/>
    </row>
    <row r="335" spans="8:8" ht="15.75" customHeight="1" x14ac:dyDescent="0.25">
      <c r="H335" s="679"/>
    </row>
    <row r="336" spans="8:8" ht="15.75" customHeight="1" x14ac:dyDescent="0.25">
      <c r="H336" s="679"/>
    </row>
    <row r="337" spans="8:8" ht="15.75" customHeight="1" x14ac:dyDescent="0.25">
      <c r="H337" s="679"/>
    </row>
    <row r="338" spans="8:8" ht="15.75" customHeight="1" x14ac:dyDescent="0.25">
      <c r="H338" s="679"/>
    </row>
    <row r="339" spans="8:8" ht="15.75" customHeight="1" x14ac:dyDescent="0.25">
      <c r="H339" s="679"/>
    </row>
    <row r="340" spans="8:8" ht="15.75" customHeight="1" x14ac:dyDescent="0.25">
      <c r="H340" s="679"/>
    </row>
    <row r="341" spans="8:8" ht="15.75" customHeight="1" x14ac:dyDescent="0.25">
      <c r="H341" s="679"/>
    </row>
    <row r="342" spans="8:8" ht="15.75" customHeight="1" x14ac:dyDescent="0.25">
      <c r="H342" s="679"/>
    </row>
    <row r="343" spans="8:8" ht="15.75" customHeight="1" x14ac:dyDescent="0.25">
      <c r="H343" s="679"/>
    </row>
    <row r="344" spans="8:8" ht="15.75" customHeight="1" x14ac:dyDescent="0.25">
      <c r="H344" s="679"/>
    </row>
    <row r="345" spans="8:8" ht="15.75" customHeight="1" x14ac:dyDescent="0.25">
      <c r="H345" s="679"/>
    </row>
    <row r="346" spans="8:8" ht="15.75" customHeight="1" x14ac:dyDescent="0.25">
      <c r="H346" s="679"/>
    </row>
    <row r="347" spans="8:8" ht="15.75" customHeight="1" x14ac:dyDescent="0.25">
      <c r="H347" s="679"/>
    </row>
    <row r="348" spans="8:8" ht="15.75" customHeight="1" x14ac:dyDescent="0.25">
      <c r="H348" s="679"/>
    </row>
    <row r="349" spans="8:8" ht="15.75" customHeight="1" x14ac:dyDescent="0.25">
      <c r="H349" s="679"/>
    </row>
    <row r="350" spans="8:8" ht="15.75" customHeight="1" x14ac:dyDescent="0.25">
      <c r="H350" s="679"/>
    </row>
    <row r="351" spans="8:8" ht="15.75" customHeight="1" x14ac:dyDescent="0.25">
      <c r="H351" s="679"/>
    </row>
    <row r="352" spans="8:8" ht="15.75" customHeight="1" x14ac:dyDescent="0.25">
      <c r="H352" s="679"/>
    </row>
    <row r="353" spans="8:8" ht="15.75" customHeight="1" x14ac:dyDescent="0.25">
      <c r="H353" s="679"/>
    </row>
    <row r="354" spans="8:8" ht="15.75" customHeight="1" x14ac:dyDescent="0.25">
      <c r="H354" s="679"/>
    </row>
    <row r="355" spans="8:8" ht="15.75" customHeight="1" x14ac:dyDescent="0.25">
      <c r="H355" s="679"/>
    </row>
    <row r="356" spans="8:8" ht="15.75" customHeight="1" x14ac:dyDescent="0.25">
      <c r="H356" s="679"/>
    </row>
    <row r="357" spans="8:8" ht="15.75" customHeight="1" x14ac:dyDescent="0.25">
      <c r="H357" s="679"/>
    </row>
    <row r="358" spans="8:8" ht="15.75" customHeight="1" x14ac:dyDescent="0.25">
      <c r="H358" s="679"/>
    </row>
    <row r="359" spans="8:8" ht="15.75" customHeight="1" x14ac:dyDescent="0.25">
      <c r="H359" s="679"/>
    </row>
    <row r="360" spans="8:8" ht="15.75" customHeight="1" x14ac:dyDescent="0.25">
      <c r="H360" s="679"/>
    </row>
    <row r="361" spans="8:8" ht="15.75" customHeight="1" x14ac:dyDescent="0.25">
      <c r="H361" s="679"/>
    </row>
    <row r="362" spans="8:8" ht="15.75" customHeight="1" x14ac:dyDescent="0.25">
      <c r="H362" s="679"/>
    </row>
    <row r="363" spans="8:8" ht="15.75" customHeight="1" x14ac:dyDescent="0.25">
      <c r="H363" s="679"/>
    </row>
    <row r="364" spans="8:8" ht="15.75" customHeight="1" x14ac:dyDescent="0.25">
      <c r="H364" s="679"/>
    </row>
    <row r="365" spans="8:8" ht="15.75" customHeight="1" x14ac:dyDescent="0.25">
      <c r="H365" s="679"/>
    </row>
    <row r="366" spans="8:8" ht="15.75" customHeight="1" x14ac:dyDescent="0.25">
      <c r="H366" s="679"/>
    </row>
    <row r="367" spans="8:8" ht="15.75" customHeight="1" x14ac:dyDescent="0.25">
      <c r="H367" s="679"/>
    </row>
    <row r="368" spans="8:8" ht="15.75" customHeight="1" x14ac:dyDescent="0.25">
      <c r="H368" s="679"/>
    </row>
    <row r="369" spans="8:8" ht="15.75" customHeight="1" x14ac:dyDescent="0.25">
      <c r="H369" s="679"/>
    </row>
    <row r="370" spans="8:8" ht="15.75" customHeight="1" x14ac:dyDescent="0.25">
      <c r="H370" s="679"/>
    </row>
    <row r="371" spans="8:8" ht="15.75" customHeight="1" x14ac:dyDescent="0.25">
      <c r="H371" s="679"/>
    </row>
    <row r="372" spans="8:8" ht="15.75" customHeight="1" x14ac:dyDescent="0.25">
      <c r="H372" s="679"/>
    </row>
    <row r="373" spans="8:8" ht="15.75" customHeight="1" x14ac:dyDescent="0.25">
      <c r="H373" s="679"/>
    </row>
    <row r="374" spans="8:8" ht="15.75" customHeight="1" x14ac:dyDescent="0.25">
      <c r="H374" s="679"/>
    </row>
    <row r="375" spans="8:8" ht="15.75" customHeight="1" x14ac:dyDescent="0.25">
      <c r="H375" s="679"/>
    </row>
    <row r="376" spans="8:8" ht="15.75" customHeight="1" x14ac:dyDescent="0.25">
      <c r="H376" s="679"/>
    </row>
    <row r="377" spans="8:8" ht="15.75" customHeight="1" x14ac:dyDescent="0.25">
      <c r="H377" s="679"/>
    </row>
    <row r="378" spans="8:8" ht="15.75" customHeight="1" x14ac:dyDescent="0.25">
      <c r="H378" s="679"/>
    </row>
    <row r="379" spans="8:8" ht="15.75" customHeight="1" x14ac:dyDescent="0.25">
      <c r="H379" s="679"/>
    </row>
    <row r="380" spans="8:8" ht="15.75" customHeight="1" x14ac:dyDescent="0.25">
      <c r="H380" s="679"/>
    </row>
    <row r="381" spans="8:8" ht="15.75" customHeight="1" x14ac:dyDescent="0.25">
      <c r="H381" s="679"/>
    </row>
    <row r="382" spans="8:8" ht="15.75" customHeight="1" x14ac:dyDescent="0.25">
      <c r="H382" s="679"/>
    </row>
    <row r="383" spans="8:8" ht="15.75" customHeight="1" x14ac:dyDescent="0.25">
      <c r="H383" s="679"/>
    </row>
    <row r="384" spans="8:8" ht="15.75" customHeight="1" x14ac:dyDescent="0.25">
      <c r="H384" s="679"/>
    </row>
    <row r="385" spans="8:8" ht="15.75" customHeight="1" x14ac:dyDescent="0.25">
      <c r="H385" s="679"/>
    </row>
    <row r="386" spans="8:8" ht="15.75" customHeight="1" x14ac:dyDescent="0.25">
      <c r="H386" s="679"/>
    </row>
    <row r="387" spans="8:8" ht="15.75" customHeight="1" x14ac:dyDescent="0.25">
      <c r="H387" s="679"/>
    </row>
    <row r="388" spans="8:8" ht="15.75" customHeight="1" x14ac:dyDescent="0.25">
      <c r="H388" s="679"/>
    </row>
    <row r="389" spans="8:8" ht="15.75" customHeight="1" x14ac:dyDescent="0.25">
      <c r="H389" s="679"/>
    </row>
    <row r="390" spans="8:8" ht="15.75" customHeight="1" x14ac:dyDescent="0.25">
      <c r="H390" s="679"/>
    </row>
    <row r="391" spans="8:8" ht="15.75" customHeight="1" x14ac:dyDescent="0.25">
      <c r="H391" s="679"/>
    </row>
    <row r="392" spans="8:8" ht="15.75" customHeight="1" x14ac:dyDescent="0.25">
      <c r="H392" s="679"/>
    </row>
    <row r="393" spans="8:8" ht="15.75" customHeight="1" x14ac:dyDescent="0.25">
      <c r="H393" s="679"/>
    </row>
    <row r="394" spans="8:8" ht="15.75" customHeight="1" x14ac:dyDescent="0.25">
      <c r="H394" s="679"/>
    </row>
    <row r="395" spans="8:8" ht="15.75" customHeight="1" x14ac:dyDescent="0.25">
      <c r="H395" s="679"/>
    </row>
    <row r="396" spans="8:8" ht="15.75" customHeight="1" x14ac:dyDescent="0.25">
      <c r="H396" s="679"/>
    </row>
    <row r="397" spans="8:8" ht="15.75" customHeight="1" x14ac:dyDescent="0.25">
      <c r="H397" s="679"/>
    </row>
    <row r="398" spans="8:8" ht="15.75" customHeight="1" x14ac:dyDescent="0.25">
      <c r="H398" s="679"/>
    </row>
    <row r="399" spans="8:8" ht="15.75" customHeight="1" x14ac:dyDescent="0.25">
      <c r="H399" s="679"/>
    </row>
    <row r="400" spans="8:8" ht="15.75" customHeight="1" x14ac:dyDescent="0.25">
      <c r="H400" s="679"/>
    </row>
    <row r="401" spans="8:8" ht="15.75" customHeight="1" x14ac:dyDescent="0.25">
      <c r="H401" s="679"/>
    </row>
    <row r="402" spans="8:8" ht="15.75" customHeight="1" x14ac:dyDescent="0.25">
      <c r="H402" s="679"/>
    </row>
    <row r="403" spans="8:8" ht="15.75" customHeight="1" x14ac:dyDescent="0.25">
      <c r="H403" s="679"/>
    </row>
    <row r="404" spans="8:8" ht="15.75" customHeight="1" x14ac:dyDescent="0.25">
      <c r="H404" s="679"/>
    </row>
    <row r="405" spans="8:8" ht="15.75" customHeight="1" x14ac:dyDescent="0.25">
      <c r="H405" s="679"/>
    </row>
    <row r="406" spans="8:8" ht="15.75" customHeight="1" x14ac:dyDescent="0.25">
      <c r="H406" s="679"/>
    </row>
    <row r="407" spans="8:8" ht="15.75" customHeight="1" x14ac:dyDescent="0.25">
      <c r="H407" s="679"/>
    </row>
    <row r="408" spans="8:8" ht="15.75" customHeight="1" x14ac:dyDescent="0.25">
      <c r="H408" s="679"/>
    </row>
    <row r="409" spans="8:8" ht="15.75" customHeight="1" x14ac:dyDescent="0.25">
      <c r="H409" s="679"/>
    </row>
    <row r="410" spans="8:8" ht="15.75" customHeight="1" x14ac:dyDescent="0.25">
      <c r="H410" s="679"/>
    </row>
    <row r="411" spans="8:8" ht="15.75" customHeight="1" x14ac:dyDescent="0.25">
      <c r="H411" s="679"/>
    </row>
    <row r="412" spans="8:8" ht="15.75" customHeight="1" x14ac:dyDescent="0.25">
      <c r="H412" s="679"/>
    </row>
    <row r="413" spans="8:8" ht="15.75" customHeight="1" x14ac:dyDescent="0.25">
      <c r="H413" s="679"/>
    </row>
    <row r="414" spans="8:8" ht="15.75" customHeight="1" x14ac:dyDescent="0.25">
      <c r="H414" s="679"/>
    </row>
    <row r="415" spans="8:8" ht="15.75" customHeight="1" x14ac:dyDescent="0.25">
      <c r="H415" s="679"/>
    </row>
    <row r="416" spans="8:8" ht="15.75" customHeight="1" x14ac:dyDescent="0.25">
      <c r="H416" s="679"/>
    </row>
    <row r="417" spans="8:8" ht="15.75" customHeight="1" x14ac:dyDescent="0.25">
      <c r="H417" s="679"/>
    </row>
    <row r="418" spans="8:8" ht="15.75" customHeight="1" x14ac:dyDescent="0.25">
      <c r="H418" s="679"/>
    </row>
    <row r="419" spans="8:8" ht="15.75" customHeight="1" x14ac:dyDescent="0.25">
      <c r="H419" s="679"/>
    </row>
    <row r="420" spans="8:8" ht="15.75" customHeight="1" x14ac:dyDescent="0.25">
      <c r="H420" s="679"/>
    </row>
    <row r="421" spans="8:8" ht="15.75" customHeight="1" x14ac:dyDescent="0.25">
      <c r="H421" s="679"/>
    </row>
    <row r="422" spans="8:8" ht="15.75" customHeight="1" x14ac:dyDescent="0.25">
      <c r="H422" s="679"/>
    </row>
    <row r="423" spans="8:8" ht="15.75" customHeight="1" x14ac:dyDescent="0.25">
      <c r="H423" s="679"/>
    </row>
    <row r="424" spans="8:8" ht="15.75" customHeight="1" x14ac:dyDescent="0.25">
      <c r="H424" s="679"/>
    </row>
    <row r="425" spans="8:8" ht="15.75" customHeight="1" x14ac:dyDescent="0.25">
      <c r="H425" s="679"/>
    </row>
    <row r="426" spans="8:8" ht="15.75" customHeight="1" x14ac:dyDescent="0.25">
      <c r="H426" s="679"/>
    </row>
    <row r="427" spans="8:8" ht="15.75" customHeight="1" x14ac:dyDescent="0.25">
      <c r="H427" s="679"/>
    </row>
    <row r="428" spans="8:8" ht="15.75" customHeight="1" x14ac:dyDescent="0.25">
      <c r="H428" s="679"/>
    </row>
    <row r="429" spans="8:8" ht="15.75" customHeight="1" x14ac:dyDescent="0.25">
      <c r="H429" s="679"/>
    </row>
    <row r="430" spans="8:8" ht="15.75" customHeight="1" x14ac:dyDescent="0.25">
      <c r="H430" s="679"/>
    </row>
    <row r="431" spans="8:8" ht="15.75" customHeight="1" x14ac:dyDescent="0.25">
      <c r="H431" s="679"/>
    </row>
    <row r="432" spans="8:8" ht="15.75" customHeight="1" x14ac:dyDescent="0.25">
      <c r="H432" s="679"/>
    </row>
    <row r="433" spans="8:8" ht="15.75" customHeight="1" x14ac:dyDescent="0.25">
      <c r="H433" s="679"/>
    </row>
    <row r="434" spans="8:8" ht="15.75" customHeight="1" x14ac:dyDescent="0.25">
      <c r="H434" s="679"/>
    </row>
    <row r="435" spans="8:8" ht="15.75" customHeight="1" x14ac:dyDescent="0.25">
      <c r="H435" s="679"/>
    </row>
    <row r="436" spans="8:8" ht="15.75" customHeight="1" x14ac:dyDescent="0.25">
      <c r="H436" s="679"/>
    </row>
    <row r="437" spans="8:8" ht="15.75" customHeight="1" x14ac:dyDescent="0.25">
      <c r="H437" s="679"/>
    </row>
    <row r="438" spans="8:8" ht="15.75" customHeight="1" x14ac:dyDescent="0.25">
      <c r="H438" s="679"/>
    </row>
    <row r="439" spans="8:8" ht="15.75" customHeight="1" x14ac:dyDescent="0.25">
      <c r="H439" s="679"/>
    </row>
    <row r="440" spans="8:8" ht="15.75" customHeight="1" x14ac:dyDescent="0.25">
      <c r="H440" s="679"/>
    </row>
    <row r="441" spans="8:8" ht="15.75" customHeight="1" x14ac:dyDescent="0.25">
      <c r="H441" s="679"/>
    </row>
    <row r="442" spans="8:8" ht="15.75" customHeight="1" x14ac:dyDescent="0.25">
      <c r="H442" s="679"/>
    </row>
    <row r="443" spans="8:8" ht="15.75" customHeight="1" x14ac:dyDescent="0.25">
      <c r="H443" s="679"/>
    </row>
    <row r="444" spans="8:8" ht="15.75" customHeight="1" x14ac:dyDescent="0.25">
      <c r="H444" s="679"/>
    </row>
    <row r="445" spans="8:8" ht="15.75" customHeight="1" x14ac:dyDescent="0.25">
      <c r="H445" s="679"/>
    </row>
    <row r="446" spans="8:8" ht="15.75" customHeight="1" x14ac:dyDescent="0.25">
      <c r="H446" s="679"/>
    </row>
    <row r="447" spans="8:8" ht="15.75" customHeight="1" x14ac:dyDescent="0.25">
      <c r="H447" s="679"/>
    </row>
    <row r="448" spans="8:8" ht="15.75" customHeight="1" x14ac:dyDescent="0.25">
      <c r="H448" s="679"/>
    </row>
    <row r="449" spans="8:8" ht="15.75" customHeight="1" x14ac:dyDescent="0.25">
      <c r="H449" s="679"/>
    </row>
    <row r="450" spans="8:8" ht="15.75" customHeight="1" x14ac:dyDescent="0.25">
      <c r="H450" s="679"/>
    </row>
    <row r="451" spans="8:8" ht="15.75" customHeight="1" x14ac:dyDescent="0.25">
      <c r="H451" s="679"/>
    </row>
    <row r="452" spans="8:8" ht="15.75" customHeight="1" x14ac:dyDescent="0.25">
      <c r="H452" s="679"/>
    </row>
    <row r="453" spans="8:8" ht="15.75" customHeight="1" x14ac:dyDescent="0.25">
      <c r="H453" s="679"/>
    </row>
    <row r="454" spans="8:8" ht="15.75" customHeight="1" x14ac:dyDescent="0.25">
      <c r="H454" s="679"/>
    </row>
    <row r="455" spans="8:8" ht="15.75" customHeight="1" x14ac:dyDescent="0.25">
      <c r="H455" s="679"/>
    </row>
    <row r="456" spans="8:8" ht="15.75" customHeight="1" x14ac:dyDescent="0.25">
      <c r="H456" s="679"/>
    </row>
    <row r="457" spans="8:8" ht="15.75" customHeight="1" x14ac:dyDescent="0.25">
      <c r="H457" s="679"/>
    </row>
    <row r="458" spans="8:8" ht="15.75" customHeight="1" x14ac:dyDescent="0.25">
      <c r="H458" s="679"/>
    </row>
    <row r="459" spans="8:8" ht="15.75" customHeight="1" x14ac:dyDescent="0.25">
      <c r="H459" s="679"/>
    </row>
    <row r="460" spans="8:8" ht="15.75" customHeight="1" x14ac:dyDescent="0.25">
      <c r="H460" s="679"/>
    </row>
    <row r="461" spans="8:8" ht="15.75" customHeight="1" x14ac:dyDescent="0.25">
      <c r="H461" s="679"/>
    </row>
    <row r="462" spans="8:8" ht="15.75" customHeight="1" x14ac:dyDescent="0.25">
      <c r="H462" s="679"/>
    </row>
    <row r="463" spans="8:8" ht="15.75" customHeight="1" x14ac:dyDescent="0.25">
      <c r="H463" s="679"/>
    </row>
    <row r="464" spans="8:8" ht="15.75" customHeight="1" x14ac:dyDescent="0.25">
      <c r="H464" s="679"/>
    </row>
    <row r="465" spans="8:8" ht="15.75" customHeight="1" x14ac:dyDescent="0.25">
      <c r="H465" s="679"/>
    </row>
    <row r="466" spans="8:8" ht="15.75" customHeight="1" x14ac:dyDescent="0.25">
      <c r="H466" s="679"/>
    </row>
    <row r="467" spans="8:8" ht="15.75" customHeight="1" x14ac:dyDescent="0.25">
      <c r="H467" s="679"/>
    </row>
    <row r="468" spans="8:8" ht="15.75" customHeight="1" x14ac:dyDescent="0.25">
      <c r="H468" s="679"/>
    </row>
    <row r="469" spans="8:8" ht="15.75" customHeight="1" x14ac:dyDescent="0.25">
      <c r="H469" s="679"/>
    </row>
    <row r="470" spans="8:8" ht="15.75" customHeight="1" x14ac:dyDescent="0.25">
      <c r="H470" s="679"/>
    </row>
    <row r="471" spans="8:8" ht="15.75" customHeight="1" x14ac:dyDescent="0.25">
      <c r="H471" s="679"/>
    </row>
    <row r="472" spans="8:8" ht="15.75" customHeight="1" x14ac:dyDescent="0.25">
      <c r="H472" s="679"/>
    </row>
    <row r="473" spans="8:8" ht="15.75" customHeight="1" x14ac:dyDescent="0.25">
      <c r="H473" s="679"/>
    </row>
    <row r="474" spans="8:8" ht="15.75" customHeight="1" x14ac:dyDescent="0.25">
      <c r="H474" s="679"/>
    </row>
    <row r="475" spans="8:8" ht="15.75" customHeight="1" x14ac:dyDescent="0.25">
      <c r="H475" s="679"/>
    </row>
    <row r="476" spans="8:8" ht="15.75" customHeight="1" x14ac:dyDescent="0.25">
      <c r="H476" s="679"/>
    </row>
    <row r="477" spans="8:8" ht="15.75" customHeight="1" x14ac:dyDescent="0.25">
      <c r="H477" s="679"/>
    </row>
    <row r="478" spans="8:8" ht="15.75" customHeight="1" x14ac:dyDescent="0.25">
      <c r="H478" s="679"/>
    </row>
    <row r="479" spans="8:8" ht="15.75" customHeight="1" x14ac:dyDescent="0.25">
      <c r="H479" s="679"/>
    </row>
    <row r="480" spans="8:8" ht="15.75" customHeight="1" x14ac:dyDescent="0.25">
      <c r="H480" s="679"/>
    </row>
    <row r="481" spans="8:8" ht="15.75" customHeight="1" x14ac:dyDescent="0.25">
      <c r="H481" s="679"/>
    </row>
    <row r="482" spans="8:8" ht="15.75" customHeight="1" x14ac:dyDescent="0.25">
      <c r="H482" s="679"/>
    </row>
    <row r="483" spans="8:8" ht="15.75" customHeight="1" x14ac:dyDescent="0.25">
      <c r="H483" s="679"/>
    </row>
    <row r="484" spans="8:8" ht="15.75" customHeight="1" x14ac:dyDescent="0.25">
      <c r="H484" s="679"/>
    </row>
    <row r="485" spans="8:8" ht="15.75" customHeight="1" x14ac:dyDescent="0.25">
      <c r="H485" s="679"/>
    </row>
    <row r="486" spans="8:8" ht="15.75" customHeight="1" x14ac:dyDescent="0.25">
      <c r="H486" s="679"/>
    </row>
    <row r="487" spans="8:8" ht="15.75" customHeight="1" x14ac:dyDescent="0.25">
      <c r="H487" s="679"/>
    </row>
    <row r="488" spans="8:8" ht="15.75" customHeight="1" x14ac:dyDescent="0.25">
      <c r="H488" s="679"/>
    </row>
    <row r="489" spans="8:8" ht="15.75" customHeight="1" x14ac:dyDescent="0.25">
      <c r="H489" s="679"/>
    </row>
    <row r="490" spans="8:8" ht="15.75" customHeight="1" x14ac:dyDescent="0.25">
      <c r="H490" s="679"/>
    </row>
    <row r="491" spans="8:8" ht="15.75" customHeight="1" x14ac:dyDescent="0.25">
      <c r="H491" s="679"/>
    </row>
    <row r="492" spans="8:8" ht="15.75" customHeight="1" x14ac:dyDescent="0.25">
      <c r="H492" s="679"/>
    </row>
    <row r="493" spans="8:8" ht="15.75" customHeight="1" x14ac:dyDescent="0.25">
      <c r="H493" s="679"/>
    </row>
    <row r="494" spans="8:8" ht="15.75" customHeight="1" x14ac:dyDescent="0.25">
      <c r="H494" s="679"/>
    </row>
    <row r="495" spans="8:8" ht="15.75" customHeight="1" x14ac:dyDescent="0.25">
      <c r="H495" s="679"/>
    </row>
    <row r="496" spans="8:8" ht="15.75" customHeight="1" x14ac:dyDescent="0.25">
      <c r="H496" s="679"/>
    </row>
    <row r="497" spans="8:8" ht="15.75" customHeight="1" x14ac:dyDescent="0.25">
      <c r="H497" s="679"/>
    </row>
    <row r="498" spans="8:8" ht="15.75" customHeight="1" x14ac:dyDescent="0.25">
      <c r="H498" s="679"/>
    </row>
    <row r="499" spans="8:8" ht="15.75" customHeight="1" x14ac:dyDescent="0.25">
      <c r="H499" s="679"/>
    </row>
    <row r="500" spans="8:8" ht="15.75" customHeight="1" x14ac:dyDescent="0.25">
      <c r="H500" s="679"/>
    </row>
    <row r="501" spans="8:8" ht="15.75" customHeight="1" x14ac:dyDescent="0.25">
      <c r="H501" s="679"/>
    </row>
    <row r="502" spans="8:8" ht="15.75" customHeight="1" x14ac:dyDescent="0.25">
      <c r="H502" s="679"/>
    </row>
    <row r="503" spans="8:8" ht="15.75" customHeight="1" x14ac:dyDescent="0.25">
      <c r="H503" s="679"/>
    </row>
    <row r="504" spans="8:8" ht="15.75" customHeight="1" x14ac:dyDescent="0.25">
      <c r="H504" s="679"/>
    </row>
    <row r="505" spans="8:8" ht="15.75" customHeight="1" x14ac:dyDescent="0.25">
      <c r="H505" s="679"/>
    </row>
    <row r="506" spans="8:8" ht="15.75" customHeight="1" x14ac:dyDescent="0.25">
      <c r="H506" s="679"/>
    </row>
    <row r="507" spans="8:8" ht="15.75" customHeight="1" x14ac:dyDescent="0.25">
      <c r="H507" s="679"/>
    </row>
    <row r="508" spans="8:8" ht="15.75" customHeight="1" x14ac:dyDescent="0.25">
      <c r="H508" s="679"/>
    </row>
    <row r="509" spans="8:8" ht="15.75" customHeight="1" x14ac:dyDescent="0.25">
      <c r="H509" s="679"/>
    </row>
    <row r="510" spans="8:8" ht="15.75" customHeight="1" x14ac:dyDescent="0.25">
      <c r="H510" s="679"/>
    </row>
    <row r="511" spans="8:8" ht="15.75" customHeight="1" x14ac:dyDescent="0.25">
      <c r="H511" s="679"/>
    </row>
    <row r="512" spans="8:8" ht="15.75" customHeight="1" x14ac:dyDescent="0.25">
      <c r="H512" s="679"/>
    </row>
    <row r="513" spans="8:8" ht="15.75" customHeight="1" x14ac:dyDescent="0.25">
      <c r="H513" s="679"/>
    </row>
    <row r="514" spans="8:8" ht="15.75" customHeight="1" x14ac:dyDescent="0.25">
      <c r="H514" s="679"/>
    </row>
    <row r="515" spans="8:8" ht="15.75" customHeight="1" x14ac:dyDescent="0.25">
      <c r="H515" s="679"/>
    </row>
    <row r="516" spans="8:8" ht="15.75" customHeight="1" x14ac:dyDescent="0.25">
      <c r="H516" s="679"/>
    </row>
    <row r="517" spans="8:8" ht="15.75" customHeight="1" x14ac:dyDescent="0.25">
      <c r="H517" s="679"/>
    </row>
    <row r="518" spans="8:8" ht="15.75" customHeight="1" x14ac:dyDescent="0.25">
      <c r="H518" s="679"/>
    </row>
    <row r="519" spans="8:8" ht="15.75" customHeight="1" x14ac:dyDescent="0.25">
      <c r="H519" s="679"/>
    </row>
    <row r="520" spans="8:8" ht="15.75" customHeight="1" x14ac:dyDescent="0.25">
      <c r="H520" s="679"/>
    </row>
    <row r="521" spans="8:8" ht="15.75" customHeight="1" x14ac:dyDescent="0.25">
      <c r="H521" s="679"/>
    </row>
    <row r="522" spans="8:8" ht="15.75" customHeight="1" x14ac:dyDescent="0.25">
      <c r="H522" s="679"/>
    </row>
    <row r="523" spans="8:8" ht="15.75" customHeight="1" x14ac:dyDescent="0.25">
      <c r="H523" s="679"/>
    </row>
    <row r="524" spans="8:8" ht="15.75" customHeight="1" x14ac:dyDescent="0.25">
      <c r="H524" s="679"/>
    </row>
    <row r="525" spans="8:8" ht="15.75" customHeight="1" x14ac:dyDescent="0.25">
      <c r="H525" s="679"/>
    </row>
    <row r="526" spans="8:8" ht="15.75" customHeight="1" x14ac:dyDescent="0.25">
      <c r="H526" s="679"/>
    </row>
    <row r="527" spans="8:8" ht="15.75" customHeight="1" x14ac:dyDescent="0.25">
      <c r="H527" s="679"/>
    </row>
    <row r="528" spans="8:8" ht="15.75" customHeight="1" x14ac:dyDescent="0.25">
      <c r="H528" s="679"/>
    </row>
    <row r="529" spans="8:8" ht="15.75" customHeight="1" x14ac:dyDescent="0.25">
      <c r="H529" s="679"/>
    </row>
    <row r="530" spans="8:8" ht="15.75" customHeight="1" x14ac:dyDescent="0.25">
      <c r="H530" s="679"/>
    </row>
    <row r="531" spans="8:8" ht="15.75" customHeight="1" x14ac:dyDescent="0.25">
      <c r="H531" s="679"/>
    </row>
    <row r="532" spans="8:8" ht="15.75" customHeight="1" x14ac:dyDescent="0.25">
      <c r="H532" s="679"/>
    </row>
    <row r="533" spans="8:8" ht="15.75" customHeight="1" x14ac:dyDescent="0.25">
      <c r="H533" s="679"/>
    </row>
    <row r="534" spans="8:8" ht="15.75" customHeight="1" x14ac:dyDescent="0.25">
      <c r="H534" s="679"/>
    </row>
    <row r="535" spans="8:8" ht="15.75" customHeight="1" x14ac:dyDescent="0.25">
      <c r="H535" s="679"/>
    </row>
    <row r="536" spans="8:8" ht="15.75" customHeight="1" x14ac:dyDescent="0.25">
      <c r="H536" s="679"/>
    </row>
    <row r="537" spans="8:8" ht="15.75" customHeight="1" x14ac:dyDescent="0.25">
      <c r="H537" s="679"/>
    </row>
    <row r="538" spans="8:8" ht="15.75" customHeight="1" x14ac:dyDescent="0.25">
      <c r="H538" s="679"/>
    </row>
    <row r="539" spans="8:8" ht="15.75" customHeight="1" x14ac:dyDescent="0.25">
      <c r="H539" s="679"/>
    </row>
    <row r="540" spans="8:8" ht="15.75" customHeight="1" x14ac:dyDescent="0.25">
      <c r="H540" s="679"/>
    </row>
    <row r="541" spans="8:8" ht="15.75" customHeight="1" x14ac:dyDescent="0.25">
      <c r="H541" s="679"/>
    </row>
    <row r="542" spans="8:8" ht="15.75" customHeight="1" x14ac:dyDescent="0.25">
      <c r="H542" s="679"/>
    </row>
    <row r="543" spans="8:8" ht="15.75" customHeight="1" x14ac:dyDescent="0.25">
      <c r="H543" s="679"/>
    </row>
    <row r="544" spans="8:8" ht="15.75" customHeight="1" x14ac:dyDescent="0.25">
      <c r="H544" s="679"/>
    </row>
    <row r="545" spans="8:8" ht="15.75" customHeight="1" x14ac:dyDescent="0.25">
      <c r="H545" s="679"/>
    </row>
    <row r="546" spans="8:8" ht="15.75" customHeight="1" x14ac:dyDescent="0.25">
      <c r="H546" s="679"/>
    </row>
    <row r="547" spans="8:8" ht="15.75" customHeight="1" x14ac:dyDescent="0.25">
      <c r="H547" s="679"/>
    </row>
    <row r="548" spans="8:8" ht="15.75" customHeight="1" x14ac:dyDescent="0.25">
      <c r="H548" s="679"/>
    </row>
    <row r="549" spans="8:8" ht="15.75" customHeight="1" x14ac:dyDescent="0.25">
      <c r="H549" s="679"/>
    </row>
    <row r="550" spans="8:8" ht="15.75" customHeight="1" x14ac:dyDescent="0.25">
      <c r="H550" s="679"/>
    </row>
    <row r="551" spans="8:8" ht="15.75" customHeight="1" x14ac:dyDescent="0.25">
      <c r="H551" s="679"/>
    </row>
    <row r="552" spans="8:8" ht="15.75" customHeight="1" x14ac:dyDescent="0.25">
      <c r="H552" s="679"/>
    </row>
    <row r="553" spans="8:8" ht="15.75" customHeight="1" x14ac:dyDescent="0.25">
      <c r="H553" s="679"/>
    </row>
    <row r="554" spans="8:8" ht="15.75" customHeight="1" x14ac:dyDescent="0.25">
      <c r="H554" s="679"/>
    </row>
    <row r="555" spans="8:8" ht="15.75" customHeight="1" x14ac:dyDescent="0.25">
      <c r="H555" s="679"/>
    </row>
    <row r="556" spans="8:8" ht="15.75" customHeight="1" x14ac:dyDescent="0.25">
      <c r="H556" s="679"/>
    </row>
    <row r="557" spans="8:8" ht="15.75" customHeight="1" x14ac:dyDescent="0.25">
      <c r="H557" s="679"/>
    </row>
    <row r="558" spans="8:8" ht="15.75" customHeight="1" x14ac:dyDescent="0.25">
      <c r="H558" s="679"/>
    </row>
    <row r="559" spans="8:8" ht="15.75" customHeight="1" x14ac:dyDescent="0.25">
      <c r="H559" s="679"/>
    </row>
    <row r="560" spans="8:8" ht="15.75" customHeight="1" x14ac:dyDescent="0.25">
      <c r="H560" s="679"/>
    </row>
    <row r="561" spans="8:8" ht="15.75" customHeight="1" x14ac:dyDescent="0.25">
      <c r="H561" s="679"/>
    </row>
    <row r="562" spans="8:8" ht="15.75" customHeight="1" x14ac:dyDescent="0.25">
      <c r="H562" s="679"/>
    </row>
    <row r="563" spans="8:8" ht="15.75" customHeight="1" x14ac:dyDescent="0.25">
      <c r="H563" s="679"/>
    </row>
    <row r="564" spans="8:8" ht="15.75" customHeight="1" x14ac:dyDescent="0.25">
      <c r="H564" s="679"/>
    </row>
    <row r="565" spans="8:8" ht="15.75" customHeight="1" x14ac:dyDescent="0.25">
      <c r="H565" s="679"/>
    </row>
    <row r="566" spans="8:8" ht="15.75" customHeight="1" x14ac:dyDescent="0.25">
      <c r="H566" s="679"/>
    </row>
    <row r="567" spans="8:8" ht="15.75" customHeight="1" x14ac:dyDescent="0.25">
      <c r="H567" s="679"/>
    </row>
    <row r="568" spans="8:8" ht="15.75" customHeight="1" x14ac:dyDescent="0.25">
      <c r="H568" s="679"/>
    </row>
    <row r="569" spans="8:8" ht="15.75" customHeight="1" x14ac:dyDescent="0.25">
      <c r="H569" s="679"/>
    </row>
    <row r="570" spans="8:8" ht="15.75" customHeight="1" x14ac:dyDescent="0.25">
      <c r="H570" s="679"/>
    </row>
    <row r="571" spans="8:8" ht="15.75" customHeight="1" x14ac:dyDescent="0.25">
      <c r="H571" s="679"/>
    </row>
    <row r="572" spans="8:8" ht="15.75" customHeight="1" x14ac:dyDescent="0.25">
      <c r="H572" s="679"/>
    </row>
    <row r="573" spans="8:8" ht="15.75" customHeight="1" x14ac:dyDescent="0.25">
      <c r="H573" s="679"/>
    </row>
    <row r="574" spans="8:8" ht="15.75" customHeight="1" x14ac:dyDescent="0.25">
      <c r="H574" s="679"/>
    </row>
    <row r="575" spans="8:8" ht="15.75" customHeight="1" x14ac:dyDescent="0.25">
      <c r="H575" s="679"/>
    </row>
    <row r="576" spans="8:8" ht="15.75" customHeight="1" x14ac:dyDescent="0.25">
      <c r="H576" s="679"/>
    </row>
    <row r="577" spans="8:8" ht="15.75" customHeight="1" x14ac:dyDescent="0.25">
      <c r="H577" s="679"/>
    </row>
    <row r="578" spans="8:8" ht="15.75" customHeight="1" x14ac:dyDescent="0.25">
      <c r="H578" s="679"/>
    </row>
    <row r="579" spans="8:8" ht="15.75" customHeight="1" x14ac:dyDescent="0.25">
      <c r="H579" s="679"/>
    </row>
    <row r="580" spans="8:8" ht="15.75" customHeight="1" x14ac:dyDescent="0.25">
      <c r="H580" s="679"/>
    </row>
    <row r="581" spans="8:8" ht="15.75" customHeight="1" x14ac:dyDescent="0.25">
      <c r="H581" s="679"/>
    </row>
    <row r="582" spans="8:8" ht="15.75" customHeight="1" x14ac:dyDescent="0.25">
      <c r="H582" s="679"/>
    </row>
    <row r="583" spans="8:8" ht="15.75" customHeight="1" x14ac:dyDescent="0.25">
      <c r="H583" s="679"/>
    </row>
    <row r="584" spans="8:8" ht="15.75" customHeight="1" x14ac:dyDescent="0.25">
      <c r="H584" s="679"/>
    </row>
    <row r="585" spans="8:8" ht="15.75" customHeight="1" x14ac:dyDescent="0.25">
      <c r="H585" s="679"/>
    </row>
    <row r="586" spans="8:8" ht="15.75" customHeight="1" x14ac:dyDescent="0.25">
      <c r="H586" s="679"/>
    </row>
    <row r="587" spans="8:8" ht="15.75" customHeight="1" x14ac:dyDescent="0.25">
      <c r="H587" s="679"/>
    </row>
    <row r="588" spans="8:8" ht="15.75" customHeight="1" x14ac:dyDescent="0.25">
      <c r="H588" s="679"/>
    </row>
    <row r="589" spans="8:8" ht="15.75" customHeight="1" x14ac:dyDescent="0.25">
      <c r="H589" s="679"/>
    </row>
    <row r="590" spans="8:8" ht="15.75" customHeight="1" x14ac:dyDescent="0.25">
      <c r="H590" s="679"/>
    </row>
    <row r="591" spans="8:8" ht="15.75" customHeight="1" x14ac:dyDescent="0.25">
      <c r="H591" s="679"/>
    </row>
    <row r="592" spans="8:8" ht="15.75" customHeight="1" x14ac:dyDescent="0.25">
      <c r="H592" s="679"/>
    </row>
    <row r="593" spans="8:8" ht="15.75" customHeight="1" x14ac:dyDescent="0.25">
      <c r="H593" s="679"/>
    </row>
    <row r="594" spans="8:8" ht="15.75" customHeight="1" x14ac:dyDescent="0.25">
      <c r="H594" s="679"/>
    </row>
    <row r="595" spans="8:8" ht="15.75" customHeight="1" x14ac:dyDescent="0.25">
      <c r="H595" s="679"/>
    </row>
    <row r="596" spans="8:8" ht="15.75" customHeight="1" x14ac:dyDescent="0.25">
      <c r="H596" s="679"/>
    </row>
    <row r="597" spans="8:8" ht="15.75" customHeight="1" x14ac:dyDescent="0.25">
      <c r="H597" s="679"/>
    </row>
    <row r="598" spans="8:8" ht="15.75" customHeight="1" x14ac:dyDescent="0.25">
      <c r="H598" s="679"/>
    </row>
    <row r="599" spans="8:8" ht="15.75" customHeight="1" x14ac:dyDescent="0.25">
      <c r="H599" s="679"/>
    </row>
    <row r="600" spans="8:8" ht="15.75" customHeight="1" x14ac:dyDescent="0.25">
      <c r="H600" s="679"/>
    </row>
    <row r="601" spans="8:8" ht="15.75" customHeight="1" x14ac:dyDescent="0.25">
      <c r="H601" s="679"/>
    </row>
    <row r="602" spans="8:8" ht="15.75" customHeight="1" x14ac:dyDescent="0.25">
      <c r="H602" s="679"/>
    </row>
    <row r="603" spans="8:8" ht="15.75" customHeight="1" x14ac:dyDescent="0.25">
      <c r="H603" s="679"/>
    </row>
    <row r="604" spans="8:8" ht="15.75" customHeight="1" x14ac:dyDescent="0.25">
      <c r="H604" s="679"/>
    </row>
    <row r="605" spans="8:8" ht="15.75" customHeight="1" x14ac:dyDescent="0.25">
      <c r="H605" s="679"/>
    </row>
    <row r="606" spans="8:8" ht="15.75" customHeight="1" x14ac:dyDescent="0.25">
      <c r="H606" s="679"/>
    </row>
    <row r="607" spans="8:8" ht="15.75" customHeight="1" x14ac:dyDescent="0.25">
      <c r="H607" s="679"/>
    </row>
    <row r="608" spans="8:8" ht="15.75" customHeight="1" x14ac:dyDescent="0.25">
      <c r="H608" s="679"/>
    </row>
    <row r="609" spans="8:8" ht="15.75" customHeight="1" x14ac:dyDescent="0.25">
      <c r="H609" s="679"/>
    </row>
    <row r="610" spans="8:8" ht="15.75" customHeight="1" x14ac:dyDescent="0.25">
      <c r="H610" s="679"/>
    </row>
    <row r="611" spans="8:8" ht="15.75" customHeight="1" x14ac:dyDescent="0.25">
      <c r="H611" s="679"/>
    </row>
    <row r="612" spans="8:8" ht="15.75" customHeight="1" x14ac:dyDescent="0.25">
      <c r="H612" s="679"/>
    </row>
    <row r="613" spans="8:8" ht="15.75" customHeight="1" x14ac:dyDescent="0.25">
      <c r="H613" s="679"/>
    </row>
    <row r="614" spans="8:8" ht="15.75" customHeight="1" x14ac:dyDescent="0.25">
      <c r="H614" s="679"/>
    </row>
    <row r="615" spans="8:8" ht="15.75" customHeight="1" x14ac:dyDescent="0.25">
      <c r="H615" s="679"/>
    </row>
    <row r="616" spans="8:8" ht="15.75" customHeight="1" x14ac:dyDescent="0.25">
      <c r="H616" s="679"/>
    </row>
    <row r="617" spans="8:8" ht="15.75" customHeight="1" x14ac:dyDescent="0.25">
      <c r="H617" s="679"/>
    </row>
    <row r="618" spans="8:8" ht="15.75" customHeight="1" x14ac:dyDescent="0.25">
      <c r="H618" s="679"/>
    </row>
    <row r="619" spans="8:8" ht="15.75" customHeight="1" x14ac:dyDescent="0.25">
      <c r="H619" s="679"/>
    </row>
    <row r="620" spans="8:8" ht="15.75" customHeight="1" x14ac:dyDescent="0.25">
      <c r="H620" s="679"/>
    </row>
    <row r="621" spans="8:8" ht="15.75" customHeight="1" x14ac:dyDescent="0.25">
      <c r="H621" s="679"/>
    </row>
    <row r="622" spans="8:8" ht="15.75" customHeight="1" x14ac:dyDescent="0.25">
      <c r="H622" s="679"/>
    </row>
    <row r="623" spans="8:8" ht="15.75" customHeight="1" x14ac:dyDescent="0.25">
      <c r="H623" s="679"/>
    </row>
    <row r="624" spans="8:8" ht="15.75" customHeight="1" x14ac:dyDescent="0.25">
      <c r="H624" s="679"/>
    </row>
    <row r="625" spans="8:8" ht="15.75" customHeight="1" x14ac:dyDescent="0.25">
      <c r="H625" s="679"/>
    </row>
    <row r="626" spans="8:8" ht="15.75" customHeight="1" x14ac:dyDescent="0.25">
      <c r="H626" s="679"/>
    </row>
    <row r="627" spans="8:8" ht="15.75" customHeight="1" x14ac:dyDescent="0.25">
      <c r="H627" s="679"/>
    </row>
    <row r="628" spans="8:8" ht="15.75" customHeight="1" x14ac:dyDescent="0.25">
      <c r="H628" s="679"/>
    </row>
    <row r="629" spans="8:8" ht="15.75" customHeight="1" x14ac:dyDescent="0.25">
      <c r="H629" s="679"/>
    </row>
    <row r="630" spans="8:8" ht="15.75" customHeight="1" x14ac:dyDescent="0.25">
      <c r="H630" s="679"/>
    </row>
    <row r="631" spans="8:8" ht="15.75" customHeight="1" x14ac:dyDescent="0.25">
      <c r="H631" s="679"/>
    </row>
    <row r="632" spans="8:8" ht="15.75" customHeight="1" x14ac:dyDescent="0.25">
      <c r="H632" s="679"/>
    </row>
    <row r="633" spans="8:8" ht="15.75" customHeight="1" x14ac:dyDescent="0.25">
      <c r="H633" s="679"/>
    </row>
    <row r="634" spans="8:8" ht="15.75" customHeight="1" x14ac:dyDescent="0.25">
      <c r="H634" s="679"/>
    </row>
    <row r="635" spans="8:8" ht="15.75" customHeight="1" x14ac:dyDescent="0.25">
      <c r="H635" s="679"/>
    </row>
    <row r="636" spans="8:8" ht="15.75" customHeight="1" x14ac:dyDescent="0.25">
      <c r="H636" s="679"/>
    </row>
    <row r="637" spans="8:8" ht="15.75" customHeight="1" x14ac:dyDescent="0.25">
      <c r="H637" s="679"/>
    </row>
    <row r="638" spans="8:8" ht="15.75" customHeight="1" x14ac:dyDescent="0.25">
      <c r="H638" s="679"/>
    </row>
    <row r="639" spans="8:8" ht="15.75" customHeight="1" x14ac:dyDescent="0.25">
      <c r="H639" s="679"/>
    </row>
    <row r="640" spans="8:8" ht="15.75" customHeight="1" x14ac:dyDescent="0.25">
      <c r="H640" s="679"/>
    </row>
    <row r="641" spans="8:8" ht="15.75" customHeight="1" x14ac:dyDescent="0.25">
      <c r="H641" s="679"/>
    </row>
    <row r="642" spans="8:8" ht="15.75" customHeight="1" x14ac:dyDescent="0.25">
      <c r="H642" s="679"/>
    </row>
    <row r="643" spans="8:8" ht="15.75" customHeight="1" x14ac:dyDescent="0.25">
      <c r="H643" s="679"/>
    </row>
    <row r="644" spans="8:8" ht="15.75" customHeight="1" x14ac:dyDescent="0.25">
      <c r="H644" s="679"/>
    </row>
    <row r="645" spans="8:8" ht="15.75" customHeight="1" x14ac:dyDescent="0.25">
      <c r="H645" s="679"/>
    </row>
    <row r="646" spans="8:8" ht="15.75" customHeight="1" x14ac:dyDescent="0.25">
      <c r="H646" s="679"/>
    </row>
    <row r="647" spans="8:8" ht="15.75" customHeight="1" x14ac:dyDescent="0.25">
      <c r="H647" s="679"/>
    </row>
    <row r="648" spans="8:8" ht="15.75" customHeight="1" x14ac:dyDescent="0.25">
      <c r="H648" s="679"/>
    </row>
    <row r="649" spans="8:8" ht="15.75" customHeight="1" x14ac:dyDescent="0.25">
      <c r="H649" s="679"/>
    </row>
    <row r="650" spans="8:8" ht="15.75" customHeight="1" x14ac:dyDescent="0.25">
      <c r="H650" s="679"/>
    </row>
    <row r="651" spans="8:8" ht="15.75" customHeight="1" x14ac:dyDescent="0.25">
      <c r="H651" s="679"/>
    </row>
    <row r="652" spans="8:8" ht="15.75" customHeight="1" x14ac:dyDescent="0.25">
      <c r="H652" s="679"/>
    </row>
    <row r="653" spans="8:8" ht="15.75" customHeight="1" x14ac:dyDescent="0.25">
      <c r="H653" s="679"/>
    </row>
    <row r="654" spans="8:8" ht="15.75" customHeight="1" x14ac:dyDescent="0.25">
      <c r="H654" s="679"/>
    </row>
    <row r="655" spans="8:8" ht="15.75" customHeight="1" x14ac:dyDescent="0.25">
      <c r="H655" s="679"/>
    </row>
    <row r="656" spans="8:8" ht="15.75" customHeight="1" x14ac:dyDescent="0.25">
      <c r="H656" s="679"/>
    </row>
    <row r="657" spans="8:8" ht="15.75" customHeight="1" x14ac:dyDescent="0.25">
      <c r="H657" s="679"/>
    </row>
    <row r="658" spans="8:8" ht="15.75" customHeight="1" x14ac:dyDescent="0.25">
      <c r="H658" s="679"/>
    </row>
    <row r="659" spans="8:8" ht="15.75" customHeight="1" x14ac:dyDescent="0.25">
      <c r="H659" s="679"/>
    </row>
    <row r="660" spans="8:8" ht="15.75" customHeight="1" x14ac:dyDescent="0.25">
      <c r="H660" s="679"/>
    </row>
    <row r="661" spans="8:8" ht="15.75" customHeight="1" x14ac:dyDescent="0.25">
      <c r="H661" s="679"/>
    </row>
    <row r="662" spans="8:8" ht="15.75" customHeight="1" x14ac:dyDescent="0.25">
      <c r="H662" s="679"/>
    </row>
    <row r="663" spans="8:8" ht="15.75" customHeight="1" x14ac:dyDescent="0.25">
      <c r="H663" s="679"/>
    </row>
    <row r="664" spans="8:8" ht="15.75" customHeight="1" x14ac:dyDescent="0.25">
      <c r="H664" s="679"/>
    </row>
    <row r="665" spans="8:8" ht="15.75" customHeight="1" x14ac:dyDescent="0.25">
      <c r="H665" s="679"/>
    </row>
    <row r="666" spans="8:8" ht="15.75" customHeight="1" x14ac:dyDescent="0.25">
      <c r="H666" s="679"/>
    </row>
    <row r="667" spans="8:8" ht="15.75" customHeight="1" x14ac:dyDescent="0.25">
      <c r="H667" s="679"/>
    </row>
    <row r="668" spans="8:8" ht="15.75" customHeight="1" x14ac:dyDescent="0.25">
      <c r="H668" s="679"/>
    </row>
    <row r="669" spans="8:8" ht="15.75" customHeight="1" x14ac:dyDescent="0.25">
      <c r="H669" s="679"/>
    </row>
    <row r="670" spans="8:8" ht="15.75" customHeight="1" x14ac:dyDescent="0.25">
      <c r="H670" s="679"/>
    </row>
    <row r="671" spans="8:8" ht="15.75" customHeight="1" x14ac:dyDescent="0.25">
      <c r="H671" s="679"/>
    </row>
    <row r="672" spans="8:8" ht="15.75" customHeight="1" x14ac:dyDescent="0.25">
      <c r="H672" s="679"/>
    </row>
    <row r="673" spans="8:8" ht="15.75" customHeight="1" x14ac:dyDescent="0.25">
      <c r="H673" s="679"/>
    </row>
    <row r="674" spans="8:8" ht="15.75" customHeight="1" x14ac:dyDescent="0.25">
      <c r="H674" s="679"/>
    </row>
    <row r="675" spans="8:8" ht="15.75" customHeight="1" x14ac:dyDescent="0.25">
      <c r="H675" s="679"/>
    </row>
    <row r="676" spans="8:8" ht="15.75" customHeight="1" x14ac:dyDescent="0.25">
      <c r="H676" s="679"/>
    </row>
    <row r="677" spans="8:8" ht="15.75" customHeight="1" x14ac:dyDescent="0.25">
      <c r="H677" s="679"/>
    </row>
    <row r="678" spans="8:8" ht="15.75" customHeight="1" x14ac:dyDescent="0.25">
      <c r="H678" s="679"/>
    </row>
    <row r="679" spans="8:8" ht="15.75" customHeight="1" x14ac:dyDescent="0.25">
      <c r="H679" s="679"/>
    </row>
    <row r="680" spans="8:8" ht="15.75" customHeight="1" x14ac:dyDescent="0.25">
      <c r="H680" s="679"/>
    </row>
    <row r="681" spans="8:8" ht="15.75" customHeight="1" x14ac:dyDescent="0.25">
      <c r="H681" s="679"/>
    </row>
    <row r="682" spans="8:8" ht="15.75" customHeight="1" x14ac:dyDescent="0.25">
      <c r="H682" s="679"/>
    </row>
    <row r="683" spans="8:8" ht="15.75" customHeight="1" x14ac:dyDescent="0.25">
      <c r="H683" s="679"/>
    </row>
    <row r="684" spans="8:8" ht="15.75" customHeight="1" x14ac:dyDescent="0.25">
      <c r="H684" s="679"/>
    </row>
    <row r="685" spans="8:8" ht="15.75" customHeight="1" x14ac:dyDescent="0.25">
      <c r="H685" s="679"/>
    </row>
    <row r="686" spans="8:8" ht="15.75" customHeight="1" x14ac:dyDescent="0.25">
      <c r="H686" s="679"/>
    </row>
    <row r="687" spans="8:8" ht="15.75" customHeight="1" x14ac:dyDescent="0.25">
      <c r="H687" s="679"/>
    </row>
    <row r="688" spans="8:8" ht="15.75" customHeight="1" x14ac:dyDescent="0.25">
      <c r="H688" s="679"/>
    </row>
    <row r="689" spans="8:8" ht="15.75" customHeight="1" x14ac:dyDescent="0.25">
      <c r="H689" s="679"/>
    </row>
    <row r="690" spans="8:8" ht="15.75" customHeight="1" x14ac:dyDescent="0.25">
      <c r="H690" s="679"/>
    </row>
    <row r="691" spans="8:8" ht="15.75" customHeight="1" x14ac:dyDescent="0.25">
      <c r="H691" s="679"/>
    </row>
    <row r="692" spans="8:8" ht="15.75" customHeight="1" x14ac:dyDescent="0.25">
      <c r="H692" s="679"/>
    </row>
    <row r="693" spans="8:8" ht="15.75" customHeight="1" x14ac:dyDescent="0.25">
      <c r="H693" s="679"/>
    </row>
    <row r="694" spans="8:8" ht="15.75" customHeight="1" x14ac:dyDescent="0.25">
      <c r="H694" s="679"/>
    </row>
    <row r="695" spans="8:8" ht="15.75" customHeight="1" x14ac:dyDescent="0.25">
      <c r="H695" s="679"/>
    </row>
    <row r="696" spans="8:8" ht="15.75" customHeight="1" x14ac:dyDescent="0.25">
      <c r="H696" s="679"/>
    </row>
    <row r="697" spans="8:8" ht="15.75" customHeight="1" x14ac:dyDescent="0.25">
      <c r="H697" s="679"/>
    </row>
    <row r="698" spans="8:8" ht="15.75" customHeight="1" x14ac:dyDescent="0.25">
      <c r="H698" s="679"/>
    </row>
    <row r="699" spans="8:8" ht="15.75" customHeight="1" x14ac:dyDescent="0.25">
      <c r="H699" s="679"/>
    </row>
    <row r="700" spans="8:8" ht="15.75" customHeight="1" x14ac:dyDescent="0.25">
      <c r="H700" s="679"/>
    </row>
    <row r="701" spans="8:8" ht="15.75" customHeight="1" x14ac:dyDescent="0.25">
      <c r="H701" s="679"/>
    </row>
    <row r="702" spans="8:8" ht="15.75" customHeight="1" x14ac:dyDescent="0.25">
      <c r="H702" s="679"/>
    </row>
    <row r="703" spans="8:8" ht="15.75" customHeight="1" x14ac:dyDescent="0.25">
      <c r="H703" s="679"/>
    </row>
    <row r="704" spans="8:8" ht="15.75" customHeight="1" x14ac:dyDescent="0.25">
      <c r="H704" s="679"/>
    </row>
    <row r="705" spans="8:8" ht="15.75" customHeight="1" x14ac:dyDescent="0.25">
      <c r="H705" s="679"/>
    </row>
    <row r="706" spans="8:8" ht="15.75" customHeight="1" x14ac:dyDescent="0.25">
      <c r="H706" s="679"/>
    </row>
    <row r="707" spans="8:8" ht="15.75" customHeight="1" x14ac:dyDescent="0.25">
      <c r="H707" s="679"/>
    </row>
    <row r="708" spans="8:8" ht="15.75" customHeight="1" x14ac:dyDescent="0.25">
      <c r="H708" s="679"/>
    </row>
    <row r="709" spans="8:8" ht="15.75" customHeight="1" x14ac:dyDescent="0.25">
      <c r="H709" s="679"/>
    </row>
    <row r="710" spans="8:8" ht="15.75" customHeight="1" x14ac:dyDescent="0.25">
      <c r="H710" s="679"/>
    </row>
    <row r="711" spans="8:8" ht="15.75" customHeight="1" x14ac:dyDescent="0.25">
      <c r="H711" s="679"/>
    </row>
    <row r="712" spans="8:8" ht="15.75" customHeight="1" x14ac:dyDescent="0.25">
      <c r="H712" s="679"/>
    </row>
    <row r="713" spans="8:8" ht="15.75" customHeight="1" x14ac:dyDescent="0.25">
      <c r="H713" s="679"/>
    </row>
    <row r="714" spans="8:8" ht="15.75" customHeight="1" x14ac:dyDescent="0.25">
      <c r="H714" s="679"/>
    </row>
    <row r="715" spans="8:8" ht="15.75" customHeight="1" x14ac:dyDescent="0.25">
      <c r="H715" s="679"/>
    </row>
    <row r="716" spans="8:8" ht="15.75" customHeight="1" x14ac:dyDescent="0.25">
      <c r="H716" s="679"/>
    </row>
    <row r="717" spans="8:8" ht="15.75" customHeight="1" x14ac:dyDescent="0.25">
      <c r="H717" s="679"/>
    </row>
    <row r="718" spans="8:8" ht="15.75" customHeight="1" x14ac:dyDescent="0.25">
      <c r="H718" s="679"/>
    </row>
    <row r="719" spans="8:8" ht="15.75" customHeight="1" x14ac:dyDescent="0.25">
      <c r="H719" s="679"/>
    </row>
    <row r="720" spans="8:8" ht="15.75" customHeight="1" x14ac:dyDescent="0.25">
      <c r="H720" s="679"/>
    </row>
    <row r="721" spans="8:8" ht="15.75" customHeight="1" x14ac:dyDescent="0.25">
      <c r="H721" s="679"/>
    </row>
    <row r="722" spans="8:8" ht="15.75" customHeight="1" x14ac:dyDescent="0.25">
      <c r="H722" s="679"/>
    </row>
    <row r="723" spans="8:8" ht="15.75" customHeight="1" x14ac:dyDescent="0.25">
      <c r="H723" s="679"/>
    </row>
    <row r="724" spans="8:8" ht="15.75" customHeight="1" x14ac:dyDescent="0.25">
      <c r="H724" s="679"/>
    </row>
    <row r="725" spans="8:8" ht="15.75" customHeight="1" x14ac:dyDescent="0.25">
      <c r="H725" s="679"/>
    </row>
    <row r="726" spans="8:8" ht="15.75" customHeight="1" x14ac:dyDescent="0.25">
      <c r="H726" s="679"/>
    </row>
    <row r="727" spans="8:8" ht="15.75" customHeight="1" x14ac:dyDescent="0.25">
      <c r="H727" s="679"/>
    </row>
    <row r="728" spans="8:8" ht="15.75" customHeight="1" x14ac:dyDescent="0.25">
      <c r="H728" s="679"/>
    </row>
    <row r="729" spans="8:8" ht="15.75" customHeight="1" x14ac:dyDescent="0.25">
      <c r="H729" s="679"/>
    </row>
    <row r="730" spans="8:8" ht="15.75" customHeight="1" x14ac:dyDescent="0.25">
      <c r="H730" s="679"/>
    </row>
    <row r="731" spans="8:8" ht="15.75" customHeight="1" x14ac:dyDescent="0.25">
      <c r="H731" s="679"/>
    </row>
    <row r="732" spans="8:8" ht="15.75" customHeight="1" x14ac:dyDescent="0.25">
      <c r="H732" s="679"/>
    </row>
    <row r="733" spans="8:8" ht="15.75" customHeight="1" x14ac:dyDescent="0.25">
      <c r="H733" s="679"/>
    </row>
    <row r="734" spans="8:8" ht="15.75" customHeight="1" x14ac:dyDescent="0.25">
      <c r="H734" s="679"/>
    </row>
    <row r="735" spans="8:8" ht="15.75" customHeight="1" x14ac:dyDescent="0.25">
      <c r="H735" s="679"/>
    </row>
    <row r="736" spans="8:8" ht="15.75" customHeight="1" x14ac:dyDescent="0.25">
      <c r="H736" s="679"/>
    </row>
    <row r="737" spans="8:8" ht="15.75" customHeight="1" x14ac:dyDescent="0.25">
      <c r="H737" s="679"/>
    </row>
    <row r="738" spans="8:8" ht="15.75" customHeight="1" x14ac:dyDescent="0.25">
      <c r="H738" s="679"/>
    </row>
    <row r="739" spans="8:8" ht="15.75" customHeight="1" x14ac:dyDescent="0.25">
      <c r="H739" s="679"/>
    </row>
    <row r="740" spans="8:8" ht="15.75" customHeight="1" x14ac:dyDescent="0.25">
      <c r="H740" s="679"/>
    </row>
    <row r="741" spans="8:8" ht="15.75" customHeight="1" x14ac:dyDescent="0.25">
      <c r="H741" s="679"/>
    </row>
    <row r="742" spans="8:8" ht="15.75" customHeight="1" x14ac:dyDescent="0.25">
      <c r="H742" s="679"/>
    </row>
    <row r="743" spans="8:8" ht="15.75" customHeight="1" x14ac:dyDescent="0.25">
      <c r="H743" s="679"/>
    </row>
    <row r="744" spans="8:8" ht="15.75" customHeight="1" x14ac:dyDescent="0.25">
      <c r="H744" s="679"/>
    </row>
    <row r="745" spans="8:8" ht="15.75" customHeight="1" x14ac:dyDescent="0.25">
      <c r="H745" s="679"/>
    </row>
    <row r="746" spans="8:8" ht="15.75" customHeight="1" x14ac:dyDescent="0.25">
      <c r="H746" s="679"/>
    </row>
    <row r="747" spans="8:8" ht="15.75" customHeight="1" x14ac:dyDescent="0.25">
      <c r="H747" s="679"/>
    </row>
    <row r="748" spans="8:8" ht="15.75" customHeight="1" x14ac:dyDescent="0.25">
      <c r="H748" s="679"/>
    </row>
    <row r="749" spans="8:8" ht="15.75" customHeight="1" x14ac:dyDescent="0.25">
      <c r="H749" s="679"/>
    </row>
    <row r="750" spans="8:8" ht="15.75" customHeight="1" x14ac:dyDescent="0.25">
      <c r="H750" s="679"/>
    </row>
    <row r="751" spans="8:8" ht="15.75" customHeight="1" x14ac:dyDescent="0.25">
      <c r="H751" s="679"/>
    </row>
    <row r="752" spans="8:8" ht="15.75" customHeight="1" x14ac:dyDescent="0.25">
      <c r="H752" s="679"/>
    </row>
    <row r="753" spans="8:8" ht="15.75" customHeight="1" x14ac:dyDescent="0.25">
      <c r="H753" s="679"/>
    </row>
    <row r="754" spans="8:8" ht="15.75" customHeight="1" x14ac:dyDescent="0.25">
      <c r="H754" s="679"/>
    </row>
    <row r="755" spans="8:8" ht="15.75" customHeight="1" x14ac:dyDescent="0.25">
      <c r="H755" s="679"/>
    </row>
    <row r="756" spans="8:8" ht="15.75" customHeight="1" x14ac:dyDescent="0.25">
      <c r="H756" s="679"/>
    </row>
    <row r="757" spans="8:8" ht="15.75" customHeight="1" x14ac:dyDescent="0.25">
      <c r="H757" s="679"/>
    </row>
    <row r="758" spans="8:8" ht="15.75" customHeight="1" x14ac:dyDescent="0.25">
      <c r="H758" s="679"/>
    </row>
    <row r="759" spans="8:8" ht="15.75" customHeight="1" x14ac:dyDescent="0.25">
      <c r="H759" s="679"/>
    </row>
    <row r="760" spans="8:8" ht="15.75" customHeight="1" x14ac:dyDescent="0.25">
      <c r="H760" s="679"/>
    </row>
    <row r="761" spans="8:8" ht="15.75" customHeight="1" x14ac:dyDescent="0.25">
      <c r="H761" s="679"/>
    </row>
    <row r="762" spans="8:8" ht="15.75" customHeight="1" x14ac:dyDescent="0.25">
      <c r="H762" s="679"/>
    </row>
    <row r="763" spans="8:8" ht="15.75" customHeight="1" x14ac:dyDescent="0.25">
      <c r="H763" s="679"/>
    </row>
    <row r="764" spans="8:8" ht="15.75" customHeight="1" x14ac:dyDescent="0.25">
      <c r="H764" s="679"/>
    </row>
    <row r="765" spans="8:8" ht="15.75" customHeight="1" x14ac:dyDescent="0.25">
      <c r="H765" s="679"/>
    </row>
    <row r="766" spans="8:8" ht="15.75" customHeight="1" x14ac:dyDescent="0.25">
      <c r="H766" s="679"/>
    </row>
    <row r="767" spans="8:8" ht="15.75" customHeight="1" x14ac:dyDescent="0.25">
      <c r="H767" s="679"/>
    </row>
    <row r="768" spans="8:8" ht="15.75" customHeight="1" x14ac:dyDescent="0.25">
      <c r="H768" s="679"/>
    </row>
    <row r="769" spans="8:8" ht="15.75" customHeight="1" x14ac:dyDescent="0.25">
      <c r="H769" s="679"/>
    </row>
    <row r="770" spans="8:8" ht="15.75" customHeight="1" x14ac:dyDescent="0.25">
      <c r="H770" s="679"/>
    </row>
    <row r="771" spans="8:8" ht="15.75" customHeight="1" x14ac:dyDescent="0.25">
      <c r="H771" s="679"/>
    </row>
    <row r="772" spans="8:8" ht="15.75" customHeight="1" x14ac:dyDescent="0.25">
      <c r="H772" s="679"/>
    </row>
    <row r="773" spans="8:8" ht="15.75" customHeight="1" x14ac:dyDescent="0.25">
      <c r="H773" s="679"/>
    </row>
    <row r="774" spans="8:8" ht="15.75" customHeight="1" x14ac:dyDescent="0.25">
      <c r="H774" s="679"/>
    </row>
    <row r="775" spans="8:8" ht="15.75" customHeight="1" x14ac:dyDescent="0.25">
      <c r="H775" s="679"/>
    </row>
    <row r="776" spans="8:8" ht="15.75" customHeight="1" x14ac:dyDescent="0.25">
      <c r="H776" s="679"/>
    </row>
    <row r="777" spans="8:8" ht="15.75" customHeight="1" x14ac:dyDescent="0.25">
      <c r="H777" s="679"/>
    </row>
    <row r="778" spans="8:8" ht="15.75" customHeight="1" x14ac:dyDescent="0.25">
      <c r="H778" s="679"/>
    </row>
    <row r="779" spans="8:8" ht="15.75" customHeight="1" x14ac:dyDescent="0.25">
      <c r="H779" s="679"/>
    </row>
    <row r="780" spans="8:8" ht="15.75" customHeight="1" x14ac:dyDescent="0.25">
      <c r="H780" s="679"/>
    </row>
    <row r="781" spans="8:8" ht="15.75" customHeight="1" x14ac:dyDescent="0.25">
      <c r="H781" s="679"/>
    </row>
    <row r="782" spans="8:8" ht="15.75" customHeight="1" x14ac:dyDescent="0.25">
      <c r="H782" s="679"/>
    </row>
    <row r="783" spans="8:8" ht="15.75" customHeight="1" x14ac:dyDescent="0.25">
      <c r="H783" s="679"/>
    </row>
    <row r="784" spans="8:8" ht="15.75" customHeight="1" x14ac:dyDescent="0.25">
      <c r="H784" s="679"/>
    </row>
    <row r="785" spans="8:8" ht="15.75" customHeight="1" x14ac:dyDescent="0.25">
      <c r="H785" s="679"/>
    </row>
    <row r="786" spans="8:8" ht="15.75" customHeight="1" x14ac:dyDescent="0.25">
      <c r="H786" s="679"/>
    </row>
    <row r="787" spans="8:8" ht="15.75" customHeight="1" x14ac:dyDescent="0.25">
      <c r="H787" s="679"/>
    </row>
    <row r="788" spans="8:8" ht="15.75" customHeight="1" x14ac:dyDescent="0.25">
      <c r="H788" s="679"/>
    </row>
    <row r="789" spans="8:8" ht="15.75" customHeight="1" x14ac:dyDescent="0.25">
      <c r="H789" s="679"/>
    </row>
    <row r="790" spans="8:8" ht="15.75" customHeight="1" x14ac:dyDescent="0.25">
      <c r="H790" s="679"/>
    </row>
    <row r="791" spans="8:8" ht="15.75" customHeight="1" x14ac:dyDescent="0.25">
      <c r="H791" s="679"/>
    </row>
    <row r="792" spans="8:8" ht="15.75" customHeight="1" x14ac:dyDescent="0.25">
      <c r="H792" s="679"/>
    </row>
    <row r="793" spans="8:8" ht="15.75" customHeight="1" x14ac:dyDescent="0.25">
      <c r="H793" s="679"/>
    </row>
    <row r="794" spans="8:8" ht="15.75" customHeight="1" x14ac:dyDescent="0.25">
      <c r="H794" s="679"/>
    </row>
    <row r="795" spans="8:8" ht="15.75" customHeight="1" x14ac:dyDescent="0.25">
      <c r="H795" s="679"/>
    </row>
    <row r="796" spans="8:8" ht="15.75" customHeight="1" x14ac:dyDescent="0.25">
      <c r="H796" s="679"/>
    </row>
    <row r="797" spans="8:8" ht="15.75" customHeight="1" x14ac:dyDescent="0.25">
      <c r="H797" s="679"/>
    </row>
    <row r="798" spans="8:8" ht="15.75" customHeight="1" x14ac:dyDescent="0.25">
      <c r="H798" s="679"/>
    </row>
    <row r="799" spans="8:8" ht="15.75" customHeight="1" x14ac:dyDescent="0.25">
      <c r="H799" s="679"/>
    </row>
    <row r="800" spans="8:8" ht="15.75" customHeight="1" x14ac:dyDescent="0.25">
      <c r="H800" s="679"/>
    </row>
    <row r="801" spans="8:8" ht="15.75" customHeight="1" x14ac:dyDescent="0.25">
      <c r="H801" s="679"/>
    </row>
    <row r="802" spans="8:8" ht="15.75" customHeight="1" x14ac:dyDescent="0.25">
      <c r="H802" s="679"/>
    </row>
    <row r="803" spans="8:8" ht="15.75" customHeight="1" x14ac:dyDescent="0.25">
      <c r="H803" s="679"/>
    </row>
    <row r="804" spans="8:8" ht="15.75" customHeight="1" x14ac:dyDescent="0.25">
      <c r="H804" s="679"/>
    </row>
    <row r="805" spans="8:8" ht="15.75" customHeight="1" x14ac:dyDescent="0.25">
      <c r="H805" s="679"/>
    </row>
    <row r="806" spans="8:8" ht="15.75" customHeight="1" x14ac:dyDescent="0.25">
      <c r="H806" s="679"/>
    </row>
    <row r="807" spans="8:8" ht="15.75" customHeight="1" x14ac:dyDescent="0.25">
      <c r="H807" s="679"/>
    </row>
    <row r="808" spans="8:8" ht="15.75" customHeight="1" x14ac:dyDescent="0.25">
      <c r="H808" s="679"/>
    </row>
    <row r="809" spans="8:8" ht="15.75" customHeight="1" x14ac:dyDescent="0.25">
      <c r="H809" s="679"/>
    </row>
    <row r="810" spans="8:8" ht="15.75" customHeight="1" x14ac:dyDescent="0.25">
      <c r="H810" s="679"/>
    </row>
    <row r="811" spans="8:8" ht="15.75" customHeight="1" x14ac:dyDescent="0.25">
      <c r="H811" s="679"/>
    </row>
    <row r="812" spans="8:8" ht="15.75" customHeight="1" x14ac:dyDescent="0.25">
      <c r="H812" s="679"/>
    </row>
    <row r="813" spans="8:8" ht="15.75" customHeight="1" x14ac:dyDescent="0.25">
      <c r="H813" s="679"/>
    </row>
    <row r="814" spans="8:8" ht="15.75" customHeight="1" x14ac:dyDescent="0.25">
      <c r="H814" s="679"/>
    </row>
    <row r="815" spans="8:8" ht="15.75" customHeight="1" x14ac:dyDescent="0.25">
      <c r="H815" s="679"/>
    </row>
    <row r="816" spans="8:8" ht="15.75" customHeight="1" x14ac:dyDescent="0.25">
      <c r="H816" s="679"/>
    </row>
    <row r="817" spans="8:8" ht="15.75" customHeight="1" x14ac:dyDescent="0.25">
      <c r="H817" s="679"/>
    </row>
    <row r="818" spans="8:8" ht="15.75" customHeight="1" x14ac:dyDescent="0.25">
      <c r="H818" s="679"/>
    </row>
    <row r="819" spans="8:8" ht="15.75" customHeight="1" x14ac:dyDescent="0.25">
      <c r="H819" s="679"/>
    </row>
    <row r="820" spans="8:8" ht="15.75" customHeight="1" x14ac:dyDescent="0.25">
      <c r="H820" s="679"/>
    </row>
    <row r="821" spans="8:8" ht="15.75" customHeight="1" x14ac:dyDescent="0.25">
      <c r="H821" s="679"/>
    </row>
    <row r="822" spans="8:8" ht="15.75" customHeight="1" x14ac:dyDescent="0.25">
      <c r="H822" s="679"/>
    </row>
    <row r="823" spans="8:8" ht="15.75" customHeight="1" x14ac:dyDescent="0.25">
      <c r="H823" s="679"/>
    </row>
    <row r="824" spans="8:8" ht="15.75" customHeight="1" x14ac:dyDescent="0.25">
      <c r="H824" s="679"/>
    </row>
    <row r="825" spans="8:8" ht="15.75" customHeight="1" x14ac:dyDescent="0.25">
      <c r="H825" s="679"/>
    </row>
    <row r="826" spans="8:8" ht="15.75" customHeight="1" x14ac:dyDescent="0.25">
      <c r="H826" s="679"/>
    </row>
    <row r="827" spans="8:8" ht="15.75" customHeight="1" x14ac:dyDescent="0.25">
      <c r="H827" s="679"/>
    </row>
    <row r="828" spans="8:8" ht="15.75" customHeight="1" x14ac:dyDescent="0.25">
      <c r="H828" s="679"/>
    </row>
    <row r="829" spans="8:8" ht="15.75" customHeight="1" x14ac:dyDescent="0.25">
      <c r="H829" s="679"/>
    </row>
    <row r="830" spans="8:8" ht="15.75" customHeight="1" x14ac:dyDescent="0.25">
      <c r="H830" s="679"/>
    </row>
    <row r="831" spans="8:8" ht="15.75" customHeight="1" x14ac:dyDescent="0.25">
      <c r="H831" s="679"/>
    </row>
    <row r="832" spans="8:8" ht="15.75" customHeight="1" x14ac:dyDescent="0.25">
      <c r="H832" s="679"/>
    </row>
    <row r="833" spans="8:8" ht="15.75" customHeight="1" x14ac:dyDescent="0.25">
      <c r="H833" s="679"/>
    </row>
    <row r="834" spans="8:8" ht="15.75" customHeight="1" x14ac:dyDescent="0.25">
      <c r="H834" s="679"/>
    </row>
    <row r="835" spans="8:8" ht="15.75" customHeight="1" x14ac:dyDescent="0.25">
      <c r="H835" s="679"/>
    </row>
    <row r="836" spans="8:8" ht="15.75" customHeight="1" x14ac:dyDescent="0.25">
      <c r="H836" s="679"/>
    </row>
    <row r="837" spans="8:8" ht="15.75" customHeight="1" x14ac:dyDescent="0.25">
      <c r="H837" s="679"/>
    </row>
    <row r="838" spans="8:8" ht="15.75" customHeight="1" x14ac:dyDescent="0.25">
      <c r="H838" s="679"/>
    </row>
    <row r="839" spans="8:8" ht="15.75" customHeight="1" x14ac:dyDescent="0.25">
      <c r="H839" s="679"/>
    </row>
    <row r="840" spans="8:8" ht="15.75" customHeight="1" x14ac:dyDescent="0.25">
      <c r="H840" s="679"/>
    </row>
    <row r="841" spans="8:8" ht="15.75" customHeight="1" x14ac:dyDescent="0.25">
      <c r="H841" s="679"/>
    </row>
    <row r="842" spans="8:8" ht="15.75" customHeight="1" x14ac:dyDescent="0.25">
      <c r="H842" s="679"/>
    </row>
    <row r="843" spans="8:8" ht="15.75" customHeight="1" x14ac:dyDescent="0.25">
      <c r="H843" s="679"/>
    </row>
    <row r="844" spans="8:8" ht="15.75" customHeight="1" x14ac:dyDescent="0.25">
      <c r="H844" s="679"/>
    </row>
    <row r="845" spans="8:8" ht="15.75" customHeight="1" x14ac:dyDescent="0.25">
      <c r="H845" s="679"/>
    </row>
    <row r="846" spans="8:8" ht="15.75" customHeight="1" x14ac:dyDescent="0.25">
      <c r="H846" s="679"/>
    </row>
    <row r="847" spans="8:8" ht="15.75" customHeight="1" x14ac:dyDescent="0.25">
      <c r="H847" s="679"/>
    </row>
    <row r="848" spans="8:8" ht="15.75" customHeight="1" x14ac:dyDescent="0.25">
      <c r="H848" s="679"/>
    </row>
    <row r="849" spans="8:8" ht="15.75" customHeight="1" x14ac:dyDescent="0.25">
      <c r="H849" s="679"/>
    </row>
    <row r="850" spans="8:8" ht="15.75" customHeight="1" x14ac:dyDescent="0.25">
      <c r="H850" s="679"/>
    </row>
    <row r="851" spans="8:8" ht="15.75" customHeight="1" x14ac:dyDescent="0.25">
      <c r="H851" s="679"/>
    </row>
    <row r="852" spans="8:8" ht="15.75" customHeight="1" x14ac:dyDescent="0.25">
      <c r="H852" s="679"/>
    </row>
    <row r="853" spans="8:8" ht="15.75" customHeight="1" x14ac:dyDescent="0.25">
      <c r="H853" s="679"/>
    </row>
    <row r="854" spans="8:8" ht="15.75" customHeight="1" x14ac:dyDescent="0.25">
      <c r="H854" s="679"/>
    </row>
    <row r="855" spans="8:8" ht="15.75" customHeight="1" x14ac:dyDescent="0.25">
      <c r="H855" s="679"/>
    </row>
    <row r="856" spans="8:8" ht="15.75" customHeight="1" x14ac:dyDescent="0.25">
      <c r="H856" s="679"/>
    </row>
    <row r="857" spans="8:8" ht="15.75" customHeight="1" x14ac:dyDescent="0.25">
      <c r="H857" s="679"/>
    </row>
    <row r="858" spans="8:8" ht="15.75" customHeight="1" x14ac:dyDescent="0.25">
      <c r="H858" s="679"/>
    </row>
    <row r="859" spans="8:8" ht="15.75" customHeight="1" x14ac:dyDescent="0.25">
      <c r="H859" s="679"/>
    </row>
    <row r="860" spans="8:8" ht="15.75" customHeight="1" x14ac:dyDescent="0.25">
      <c r="H860" s="679"/>
    </row>
    <row r="861" spans="8:8" ht="15.75" customHeight="1" x14ac:dyDescent="0.25">
      <c r="H861" s="679"/>
    </row>
    <row r="862" spans="8:8" ht="15.75" customHeight="1" x14ac:dyDescent="0.25">
      <c r="H862" s="679"/>
    </row>
    <row r="863" spans="8:8" ht="15.75" customHeight="1" x14ac:dyDescent="0.25">
      <c r="H863" s="679"/>
    </row>
    <row r="864" spans="8:8" ht="15.75" customHeight="1" x14ac:dyDescent="0.25">
      <c r="H864" s="679"/>
    </row>
    <row r="865" spans="8:8" ht="15.75" customHeight="1" x14ac:dyDescent="0.25">
      <c r="H865" s="679"/>
    </row>
    <row r="866" spans="8:8" ht="15.75" customHeight="1" x14ac:dyDescent="0.25">
      <c r="H866" s="679"/>
    </row>
    <row r="867" spans="8:8" ht="15.75" customHeight="1" x14ac:dyDescent="0.25">
      <c r="H867" s="679"/>
    </row>
    <row r="868" spans="8:8" ht="15.75" customHeight="1" x14ac:dyDescent="0.25">
      <c r="H868" s="679"/>
    </row>
    <row r="869" spans="8:8" ht="15.75" customHeight="1" x14ac:dyDescent="0.25">
      <c r="H869" s="679"/>
    </row>
    <row r="870" spans="8:8" ht="15.75" customHeight="1" x14ac:dyDescent="0.25">
      <c r="H870" s="679"/>
    </row>
    <row r="871" spans="8:8" ht="15.75" customHeight="1" x14ac:dyDescent="0.25">
      <c r="H871" s="679"/>
    </row>
    <row r="872" spans="8:8" ht="15.75" customHeight="1" x14ac:dyDescent="0.25">
      <c r="H872" s="679"/>
    </row>
    <row r="873" spans="8:8" ht="15.75" customHeight="1" x14ac:dyDescent="0.25">
      <c r="H873" s="679"/>
    </row>
    <row r="874" spans="8:8" ht="15.75" customHeight="1" x14ac:dyDescent="0.25">
      <c r="H874" s="679"/>
    </row>
    <row r="875" spans="8:8" ht="15.75" customHeight="1" x14ac:dyDescent="0.25">
      <c r="H875" s="679"/>
    </row>
    <row r="876" spans="8:8" ht="15.75" customHeight="1" x14ac:dyDescent="0.25">
      <c r="H876" s="679"/>
    </row>
    <row r="877" spans="8:8" ht="15.75" customHeight="1" x14ac:dyDescent="0.25">
      <c r="H877" s="679"/>
    </row>
    <row r="878" spans="8:8" ht="15.75" customHeight="1" x14ac:dyDescent="0.25">
      <c r="H878" s="679"/>
    </row>
    <row r="879" spans="8:8" ht="15.75" customHeight="1" x14ac:dyDescent="0.25">
      <c r="H879" s="679"/>
    </row>
    <row r="880" spans="8:8" ht="15.75" customHeight="1" x14ac:dyDescent="0.25">
      <c r="H880" s="679"/>
    </row>
    <row r="881" spans="8:8" ht="15.75" customHeight="1" x14ac:dyDescent="0.25">
      <c r="H881" s="679"/>
    </row>
    <row r="882" spans="8:8" ht="15.75" customHeight="1" x14ac:dyDescent="0.25">
      <c r="H882" s="679"/>
    </row>
    <row r="883" spans="8:8" ht="15.75" customHeight="1" x14ac:dyDescent="0.25">
      <c r="H883" s="679"/>
    </row>
    <row r="884" spans="8:8" ht="15.75" customHeight="1" x14ac:dyDescent="0.25">
      <c r="H884" s="679"/>
    </row>
    <row r="885" spans="8:8" ht="15.75" customHeight="1" x14ac:dyDescent="0.25">
      <c r="H885" s="679"/>
    </row>
    <row r="886" spans="8:8" ht="15.75" customHeight="1" x14ac:dyDescent="0.25">
      <c r="H886" s="679"/>
    </row>
    <row r="887" spans="8:8" ht="15.75" customHeight="1" x14ac:dyDescent="0.25">
      <c r="H887" s="679"/>
    </row>
    <row r="888" spans="8:8" ht="15.75" customHeight="1" x14ac:dyDescent="0.25">
      <c r="H888" s="679"/>
    </row>
    <row r="889" spans="8:8" ht="15.75" customHeight="1" x14ac:dyDescent="0.25">
      <c r="H889" s="679"/>
    </row>
    <row r="890" spans="8:8" ht="15.75" customHeight="1" x14ac:dyDescent="0.25">
      <c r="H890" s="679"/>
    </row>
    <row r="891" spans="8:8" ht="15.75" customHeight="1" x14ac:dyDescent="0.25">
      <c r="H891" s="679"/>
    </row>
    <row r="892" spans="8:8" ht="15.75" customHeight="1" x14ac:dyDescent="0.25">
      <c r="H892" s="679"/>
    </row>
    <row r="893" spans="8:8" ht="15.75" customHeight="1" x14ac:dyDescent="0.25">
      <c r="H893" s="679"/>
    </row>
    <row r="894" spans="8:8" ht="15.75" customHeight="1" x14ac:dyDescent="0.25">
      <c r="H894" s="679"/>
    </row>
    <row r="895" spans="8:8" ht="15.75" customHeight="1" x14ac:dyDescent="0.25">
      <c r="H895" s="679"/>
    </row>
    <row r="896" spans="8:8" ht="15.75" customHeight="1" x14ac:dyDescent="0.25">
      <c r="H896" s="679"/>
    </row>
    <row r="897" spans="8:8" ht="15.75" customHeight="1" x14ac:dyDescent="0.25">
      <c r="H897" s="679"/>
    </row>
    <row r="898" spans="8:8" ht="15.75" customHeight="1" x14ac:dyDescent="0.25">
      <c r="H898" s="679"/>
    </row>
    <row r="899" spans="8:8" ht="15.75" customHeight="1" x14ac:dyDescent="0.25">
      <c r="H899" s="679"/>
    </row>
    <row r="900" spans="8:8" ht="15.75" customHeight="1" x14ac:dyDescent="0.25">
      <c r="H900" s="679"/>
    </row>
    <row r="901" spans="8:8" ht="15.75" customHeight="1" x14ac:dyDescent="0.25">
      <c r="H901" s="679"/>
    </row>
    <row r="902" spans="8:8" ht="15.75" customHeight="1" x14ac:dyDescent="0.25">
      <c r="H902" s="679"/>
    </row>
    <row r="903" spans="8:8" ht="15.75" customHeight="1" x14ac:dyDescent="0.25">
      <c r="H903" s="679"/>
    </row>
    <row r="904" spans="8:8" ht="15.75" customHeight="1" x14ac:dyDescent="0.25">
      <c r="H904" s="679"/>
    </row>
    <row r="905" spans="8:8" ht="15.75" customHeight="1" x14ac:dyDescent="0.25">
      <c r="H905" s="679"/>
    </row>
    <row r="906" spans="8:8" ht="15.75" customHeight="1" x14ac:dyDescent="0.25">
      <c r="H906" s="679"/>
    </row>
    <row r="907" spans="8:8" ht="15.75" customHeight="1" x14ac:dyDescent="0.25">
      <c r="H907" s="679"/>
    </row>
    <row r="908" spans="8:8" ht="15.75" customHeight="1" x14ac:dyDescent="0.25">
      <c r="H908" s="679"/>
    </row>
    <row r="909" spans="8:8" ht="15.75" customHeight="1" x14ac:dyDescent="0.25">
      <c r="H909" s="679"/>
    </row>
    <row r="910" spans="8:8" ht="15.75" customHeight="1" x14ac:dyDescent="0.25">
      <c r="H910" s="679"/>
    </row>
    <row r="911" spans="8:8" ht="15.75" customHeight="1" x14ac:dyDescent="0.25">
      <c r="H911" s="679"/>
    </row>
    <row r="912" spans="8:8" ht="15.75" customHeight="1" x14ac:dyDescent="0.25">
      <c r="H912" s="679"/>
    </row>
    <row r="913" spans="8:8" ht="15.75" customHeight="1" x14ac:dyDescent="0.25">
      <c r="H913" s="679"/>
    </row>
    <row r="914" spans="8:8" ht="15.75" customHeight="1" x14ac:dyDescent="0.25">
      <c r="H914" s="679"/>
    </row>
    <row r="915" spans="8:8" ht="15.75" customHeight="1" x14ac:dyDescent="0.25">
      <c r="H915" s="679"/>
    </row>
    <row r="916" spans="8:8" ht="15.75" customHeight="1" x14ac:dyDescent="0.25">
      <c r="H916" s="679"/>
    </row>
    <row r="917" spans="8:8" ht="15.75" customHeight="1" x14ac:dyDescent="0.25">
      <c r="H917" s="679"/>
    </row>
    <row r="918" spans="8:8" ht="15.75" customHeight="1" x14ac:dyDescent="0.25">
      <c r="H918" s="679"/>
    </row>
    <row r="919" spans="8:8" ht="15.75" customHeight="1" x14ac:dyDescent="0.25">
      <c r="H919" s="679"/>
    </row>
    <row r="920" spans="8:8" ht="15.75" customHeight="1" x14ac:dyDescent="0.25">
      <c r="H920" s="679"/>
    </row>
    <row r="921" spans="8:8" ht="15.75" customHeight="1" x14ac:dyDescent="0.25">
      <c r="H921" s="679"/>
    </row>
    <row r="922" spans="8:8" ht="15.75" customHeight="1" x14ac:dyDescent="0.25">
      <c r="H922" s="679"/>
    </row>
    <row r="923" spans="8:8" ht="15.75" customHeight="1" x14ac:dyDescent="0.25">
      <c r="H923" s="679"/>
    </row>
    <row r="924" spans="8:8" ht="15.75" customHeight="1" x14ac:dyDescent="0.25">
      <c r="H924" s="679"/>
    </row>
    <row r="925" spans="8:8" ht="15.75" customHeight="1" x14ac:dyDescent="0.25">
      <c r="H925" s="679"/>
    </row>
    <row r="926" spans="8:8" ht="15.75" customHeight="1" x14ac:dyDescent="0.25">
      <c r="H926" s="679"/>
    </row>
    <row r="927" spans="8:8" ht="15.75" customHeight="1" x14ac:dyDescent="0.25">
      <c r="H927" s="679"/>
    </row>
    <row r="928" spans="8:8" ht="15.75" customHeight="1" x14ac:dyDescent="0.25">
      <c r="H928" s="679"/>
    </row>
    <row r="929" spans="8:8" ht="15.75" customHeight="1" x14ac:dyDescent="0.25">
      <c r="H929" s="679"/>
    </row>
    <row r="930" spans="8:8" ht="15.75" customHeight="1" x14ac:dyDescent="0.25">
      <c r="H930" s="679"/>
    </row>
    <row r="931" spans="8:8" ht="15.75" customHeight="1" x14ac:dyDescent="0.25">
      <c r="H931" s="679"/>
    </row>
    <row r="932" spans="8:8" ht="15.75" customHeight="1" x14ac:dyDescent="0.25">
      <c r="H932" s="679"/>
    </row>
    <row r="933" spans="8:8" ht="15.75" customHeight="1" x14ac:dyDescent="0.25">
      <c r="H933" s="679"/>
    </row>
    <row r="934" spans="8:8" ht="15.75" customHeight="1" x14ac:dyDescent="0.25">
      <c r="H934" s="679"/>
    </row>
    <row r="935" spans="8:8" ht="15.75" customHeight="1" x14ac:dyDescent="0.25">
      <c r="H935" s="679"/>
    </row>
    <row r="936" spans="8:8" ht="15.75" customHeight="1" x14ac:dyDescent="0.25">
      <c r="H936" s="679"/>
    </row>
    <row r="937" spans="8:8" ht="15.75" customHeight="1" x14ac:dyDescent="0.25">
      <c r="H937" s="679"/>
    </row>
    <row r="938" spans="8:8" ht="15.75" customHeight="1" x14ac:dyDescent="0.25">
      <c r="H938" s="679"/>
    </row>
    <row r="939" spans="8:8" ht="15.75" customHeight="1" x14ac:dyDescent="0.25">
      <c r="H939" s="679"/>
    </row>
    <row r="940" spans="8:8" ht="15.75" customHeight="1" x14ac:dyDescent="0.25">
      <c r="H940" s="679"/>
    </row>
    <row r="941" spans="8:8" ht="15.75" customHeight="1" x14ac:dyDescent="0.25">
      <c r="H941" s="679"/>
    </row>
    <row r="942" spans="8:8" ht="15.75" customHeight="1" x14ac:dyDescent="0.25">
      <c r="H942" s="679"/>
    </row>
    <row r="943" spans="8:8" ht="15.75" customHeight="1" x14ac:dyDescent="0.25">
      <c r="H943" s="679"/>
    </row>
    <row r="944" spans="8:8" ht="15.75" customHeight="1" x14ac:dyDescent="0.25">
      <c r="H944" s="679"/>
    </row>
    <row r="945" spans="8:8" ht="15.75" customHeight="1" x14ac:dyDescent="0.25">
      <c r="H945" s="679"/>
    </row>
    <row r="946" spans="8:8" ht="15.75" customHeight="1" x14ac:dyDescent="0.25">
      <c r="H946" s="679"/>
    </row>
    <row r="947" spans="8:8" ht="15.75" customHeight="1" x14ac:dyDescent="0.25">
      <c r="H947" s="679"/>
    </row>
    <row r="948" spans="8:8" ht="15.75" customHeight="1" x14ac:dyDescent="0.25">
      <c r="H948" s="679"/>
    </row>
    <row r="949" spans="8:8" ht="15.75" customHeight="1" x14ac:dyDescent="0.25">
      <c r="H949" s="679"/>
    </row>
    <row r="950" spans="8:8" ht="15.75" customHeight="1" x14ac:dyDescent="0.25">
      <c r="H950" s="679"/>
    </row>
    <row r="951" spans="8:8" ht="15.75" customHeight="1" x14ac:dyDescent="0.25">
      <c r="H951" s="679"/>
    </row>
    <row r="952" spans="8:8" ht="15.75" customHeight="1" x14ac:dyDescent="0.25">
      <c r="H952" s="679"/>
    </row>
    <row r="953" spans="8:8" ht="15.75" customHeight="1" x14ac:dyDescent="0.25">
      <c r="H953" s="679"/>
    </row>
    <row r="954" spans="8:8" ht="15.75" customHeight="1" x14ac:dyDescent="0.25">
      <c r="H954" s="679"/>
    </row>
    <row r="955" spans="8:8" ht="15.75" customHeight="1" x14ac:dyDescent="0.25">
      <c r="H955" s="679"/>
    </row>
    <row r="956" spans="8:8" ht="15.75" customHeight="1" x14ac:dyDescent="0.25">
      <c r="H956" s="679"/>
    </row>
    <row r="957" spans="8:8" ht="15.75" customHeight="1" x14ac:dyDescent="0.25">
      <c r="H957" s="679"/>
    </row>
    <row r="958" spans="8:8" ht="15.75" customHeight="1" x14ac:dyDescent="0.25">
      <c r="H958" s="679"/>
    </row>
    <row r="959" spans="8:8" ht="15.75" customHeight="1" x14ac:dyDescent="0.25">
      <c r="H959" s="679"/>
    </row>
    <row r="960" spans="8:8" ht="15.75" customHeight="1" x14ac:dyDescent="0.25">
      <c r="H960" s="679"/>
    </row>
    <row r="961" spans="8:8" ht="15.75" customHeight="1" x14ac:dyDescent="0.25">
      <c r="H961" s="679"/>
    </row>
    <row r="962" spans="8:8" ht="15.75" customHeight="1" x14ac:dyDescent="0.25">
      <c r="H962" s="679"/>
    </row>
    <row r="963" spans="8:8" ht="15.75" customHeight="1" x14ac:dyDescent="0.25">
      <c r="H963" s="679"/>
    </row>
    <row r="964" spans="8:8" ht="15.75" customHeight="1" x14ac:dyDescent="0.25">
      <c r="H964" s="679"/>
    </row>
    <row r="965" spans="8:8" ht="15.75" customHeight="1" x14ac:dyDescent="0.25">
      <c r="H965" s="679"/>
    </row>
    <row r="966" spans="8:8" ht="15.75" customHeight="1" x14ac:dyDescent="0.25">
      <c r="H966" s="679"/>
    </row>
    <row r="967" spans="8:8" ht="15.75" customHeight="1" x14ac:dyDescent="0.25">
      <c r="H967" s="679"/>
    </row>
    <row r="968" spans="8:8" ht="15.75" customHeight="1" x14ac:dyDescent="0.25">
      <c r="H968" s="679"/>
    </row>
    <row r="969" spans="8:8" ht="15.75" customHeight="1" x14ac:dyDescent="0.25">
      <c r="H969" s="679"/>
    </row>
    <row r="970" spans="8:8" ht="15.75" customHeight="1" x14ac:dyDescent="0.25">
      <c r="H970" s="679"/>
    </row>
    <row r="971" spans="8:8" ht="15.75" customHeight="1" x14ac:dyDescent="0.25">
      <c r="H971" s="679"/>
    </row>
    <row r="972" spans="8:8" ht="15.75" customHeight="1" x14ac:dyDescent="0.25">
      <c r="H972" s="679"/>
    </row>
    <row r="973" spans="8:8" ht="15.75" customHeight="1" x14ac:dyDescent="0.25">
      <c r="H973" s="679"/>
    </row>
    <row r="974" spans="8:8" ht="15.75" customHeight="1" x14ac:dyDescent="0.25">
      <c r="H974" s="679"/>
    </row>
    <row r="975" spans="8:8" ht="15.75" customHeight="1" x14ac:dyDescent="0.25">
      <c r="H975" s="679"/>
    </row>
    <row r="976" spans="8:8" ht="15.75" customHeight="1" x14ac:dyDescent="0.25">
      <c r="H976" s="679"/>
    </row>
    <row r="977" spans="8:8" ht="15.75" customHeight="1" x14ac:dyDescent="0.25">
      <c r="H977" s="679"/>
    </row>
    <row r="978" spans="8:8" ht="15.75" customHeight="1" x14ac:dyDescent="0.25">
      <c r="H978" s="679"/>
    </row>
    <row r="979" spans="8:8" ht="15.75" customHeight="1" x14ac:dyDescent="0.25">
      <c r="H979" s="679"/>
    </row>
    <row r="980" spans="8:8" ht="15.75" customHeight="1" x14ac:dyDescent="0.25">
      <c r="H980" s="679"/>
    </row>
    <row r="981" spans="8:8" ht="15.75" customHeight="1" x14ac:dyDescent="0.25">
      <c r="H981" s="679"/>
    </row>
    <row r="982" spans="8:8" ht="15.75" customHeight="1" x14ac:dyDescent="0.25">
      <c r="H982" s="679"/>
    </row>
    <row r="983" spans="8:8" ht="15.75" customHeight="1" x14ac:dyDescent="0.25">
      <c r="H983" s="679"/>
    </row>
    <row r="984" spans="8:8" ht="15.75" customHeight="1" x14ac:dyDescent="0.25">
      <c r="H984" s="679"/>
    </row>
    <row r="985" spans="8:8" ht="15.75" customHeight="1" x14ac:dyDescent="0.25">
      <c r="H985" s="679"/>
    </row>
    <row r="986" spans="8:8" ht="15.75" customHeight="1" x14ac:dyDescent="0.25">
      <c r="H986" s="679"/>
    </row>
    <row r="987" spans="8:8" ht="15.75" customHeight="1" x14ac:dyDescent="0.25">
      <c r="H987" s="679"/>
    </row>
    <row r="988" spans="8:8" ht="15.75" customHeight="1" x14ac:dyDescent="0.25">
      <c r="H988" s="679"/>
    </row>
    <row r="989" spans="8:8" ht="15.75" customHeight="1" x14ac:dyDescent="0.25">
      <c r="H989" s="679"/>
    </row>
    <row r="990" spans="8:8" ht="15.75" customHeight="1" x14ac:dyDescent="0.25">
      <c r="H990" s="679"/>
    </row>
    <row r="991" spans="8:8" ht="15.75" customHeight="1" x14ac:dyDescent="0.25">
      <c r="H991" s="679"/>
    </row>
    <row r="992" spans="8:8" ht="15.75" customHeight="1" x14ac:dyDescent="0.25">
      <c r="H992" s="679"/>
    </row>
    <row r="993" spans="8:8" ht="15.75" customHeight="1" x14ac:dyDescent="0.25">
      <c r="H993" s="679"/>
    </row>
    <row r="994" spans="8:8" ht="15.75" customHeight="1" x14ac:dyDescent="0.25">
      <c r="H994" s="679"/>
    </row>
    <row r="995" spans="8:8" ht="15.75" customHeight="1" x14ac:dyDescent="0.25">
      <c r="H995" s="679"/>
    </row>
    <row r="996" spans="8:8" ht="15.75" customHeight="1" x14ac:dyDescent="0.25">
      <c r="H996" s="679"/>
    </row>
    <row r="997" spans="8:8" ht="15.75" customHeight="1" x14ac:dyDescent="0.25">
      <c r="H997" s="679"/>
    </row>
    <row r="998" spans="8:8" ht="15.75" customHeight="1" x14ac:dyDescent="0.25">
      <c r="H998" s="679"/>
    </row>
    <row r="999" spans="8:8" ht="15.75" customHeight="1" x14ac:dyDescent="0.25">
      <c r="H999" s="679"/>
    </row>
    <row r="1000" spans="8:8" ht="15.75" customHeight="1" x14ac:dyDescent="0.25">
      <c r="H1000" s="679"/>
    </row>
    <row r="1001" spans="8:8" ht="15.75" customHeight="1" x14ac:dyDescent="0.25">
      <c r="H1001" s="679"/>
    </row>
    <row r="1002" spans="8:8" ht="15.75" customHeight="1" x14ac:dyDescent="0.25">
      <c r="H1002" s="679"/>
    </row>
    <row r="1003" spans="8:8" ht="15.75" customHeight="1" x14ac:dyDescent="0.25">
      <c r="H1003" s="679"/>
    </row>
  </sheetData>
  <hyperlinks>
    <hyperlink ref="J2" location="'TỔNG HỢP'!A1" display="MỤC LỤC" xr:uid="{00000000-0004-0000-5300-000000000000}"/>
  </hyperlinks>
  <pageMargins left="0.7" right="0.7" top="0.75" bottom="0.75" header="0" footer="0"/>
  <pageSetup paperSize="9" fitToWidth="0" fitToHeight="0"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Z1000"/>
  <sheetViews>
    <sheetView workbookViewId="0">
      <selection activeCell="J2" sqref="J2"/>
    </sheetView>
  </sheetViews>
  <sheetFormatPr defaultColWidth="14" defaultRowHeight="15" customHeight="1" x14ac:dyDescent="0.25"/>
  <cols>
    <col min="1" max="1" width="11.5703125" customWidth="1"/>
    <col min="2" max="2" width="38.42578125" customWidth="1"/>
    <col min="3" max="3" width="14" customWidth="1"/>
    <col min="4" max="4" width="19.140625" customWidth="1"/>
    <col min="5" max="5" width="11.85546875" customWidth="1"/>
    <col min="6" max="6" width="14.8554687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F1" s="305"/>
      <c r="H1" s="262"/>
    </row>
    <row r="2" spans="1:26" ht="47.25" x14ac:dyDescent="0.25">
      <c r="A2" s="246" t="s">
        <v>281</v>
      </c>
      <c r="B2" s="246" t="s">
        <v>282</v>
      </c>
      <c r="C2" s="247" t="s">
        <v>283</v>
      </c>
      <c r="D2" s="248" t="s">
        <v>417</v>
      </c>
      <c r="E2" s="249" t="s">
        <v>418</v>
      </c>
      <c r="F2" s="248" t="s">
        <v>286</v>
      </c>
      <c r="G2" s="250" t="s">
        <v>420</v>
      </c>
      <c r="H2" s="251" t="s">
        <v>288</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78"/>
      <c r="B3" s="279" t="s">
        <v>247</v>
      </c>
      <c r="C3" s="307" t="s">
        <v>248</v>
      </c>
      <c r="D3" s="280">
        <f>VLOOKUP(C3,'TỔNG HỢP'!$C$4:$P$84,3,0)</f>
        <v>147000000</v>
      </c>
      <c r="E3" s="281"/>
      <c r="F3" s="286">
        <f>SUM(F4:F889)</f>
        <v>0</v>
      </c>
      <c r="G3" s="286">
        <f>D3-F3</f>
        <v>147000000</v>
      </c>
      <c r="H3" s="282"/>
      <c r="I3" s="281"/>
      <c r="J3" s="283"/>
      <c r="K3" s="283"/>
      <c r="L3" s="283"/>
      <c r="M3" s="283"/>
      <c r="N3" s="283"/>
      <c r="O3" s="283"/>
      <c r="P3" s="283"/>
      <c r="Q3" s="283"/>
      <c r="R3" s="283"/>
      <c r="S3" s="283"/>
      <c r="T3" s="283"/>
      <c r="U3" s="283"/>
      <c r="V3" s="283"/>
      <c r="W3" s="283"/>
      <c r="X3" s="283"/>
      <c r="Y3" s="283"/>
      <c r="Z3" s="283"/>
    </row>
    <row r="4" spans="1:26" ht="16.5" x14ac:dyDescent="0.25">
      <c r="A4" s="242"/>
      <c r="B4" s="243"/>
      <c r="C4" s="260"/>
      <c r="D4" s="244"/>
      <c r="E4" s="243"/>
      <c r="F4" s="244"/>
      <c r="G4" s="243"/>
      <c r="H4" s="245"/>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43"/>
      <c r="F5" s="244"/>
      <c r="G5" s="243"/>
      <c r="H5" s="245"/>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43"/>
      <c r="F6" s="244"/>
      <c r="G6" s="243"/>
      <c r="H6" s="245"/>
      <c r="I6" s="242"/>
      <c r="J6" s="243"/>
      <c r="K6" s="243"/>
      <c r="L6" s="243"/>
      <c r="M6" s="243"/>
      <c r="N6" s="243"/>
      <c r="O6" s="243"/>
      <c r="P6" s="243"/>
      <c r="Q6" s="243"/>
      <c r="R6" s="243"/>
      <c r="S6" s="243"/>
      <c r="T6" s="243"/>
      <c r="U6" s="243"/>
      <c r="V6" s="243"/>
      <c r="W6" s="243"/>
      <c r="X6" s="243"/>
      <c r="Y6" s="243"/>
      <c r="Z6" s="243"/>
    </row>
    <row r="7" spans="1:26" ht="20.25" customHeight="1" x14ac:dyDescent="0.25">
      <c r="A7" s="242"/>
      <c r="B7" s="243"/>
      <c r="C7" s="260"/>
      <c r="D7" s="244"/>
      <c r="E7" s="243"/>
      <c r="F7" s="529"/>
      <c r="G7" s="244"/>
      <c r="H7" s="245"/>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43"/>
      <c r="F8" s="244"/>
      <c r="G8" s="243"/>
      <c r="H8" s="245"/>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43"/>
      <c r="F9" s="244"/>
      <c r="G9" s="243"/>
      <c r="H9" s="245"/>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43"/>
      <c r="F10" s="244"/>
      <c r="G10" s="243"/>
      <c r="H10" s="245"/>
      <c r="I10" s="243"/>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43"/>
      <c r="F11" s="244"/>
      <c r="G11" s="243"/>
      <c r="H11" s="245"/>
      <c r="I11" s="243"/>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43"/>
      <c r="F12" s="244"/>
      <c r="G12" s="243"/>
      <c r="H12" s="245"/>
      <c r="I12" s="243"/>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43"/>
      <c r="F13" s="244"/>
      <c r="G13" s="243"/>
      <c r="H13" s="245"/>
      <c r="I13" s="243"/>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43"/>
      <c r="F14" s="244"/>
      <c r="G14" s="243"/>
      <c r="H14" s="245"/>
      <c r="I14" s="243"/>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43"/>
      <c r="F15" s="244"/>
      <c r="G15" s="243"/>
      <c r="H15" s="245"/>
      <c r="I15" s="243"/>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43"/>
      <c r="F16" s="244"/>
      <c r="G16" s="243"/>
      <c r="H16" s="245"/>
      <c r="I16" s="243"/>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43"/>
      <c r="F17" s="244"/>
      <c r="G17" s="243"/>
      <c r="H17" s="245"/>
      <c r="I17" s="243"/>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43"/>
      <c r="F18" s="244"/>
      <c r="G18" s="243"/>
      <c r="H18" s="245"/>
      <c r="I18" s="243"/>
      <c r="J18" s="243"/>
      <c r="K18" s="243"/>
      <c r="L18" s="243"/>
      <c r="M18" s="243"/>
      <c r="N18" s="243"/>
      <c r="O18" s="243"/>
      <c r="P18" s="243"/>
      <c r="Q18" s="243"/>
      <c r="R18" s="243"/>
      <c r="S18" s="243"/>
      <c r="T18" s="243"/>
      <c r="U18" s="243"/>
      <c r="V18" s="243"/>
      <c r="W18" s="243"/>
      <c r="X18" s="243"/>
      <c r="Y18" s="243"/>
      <c r="Z18" s="243"/>
    </row>
    <row r="19" spans="1:26" ht="16.5" x14ac:dyDescent="0.25">
      <c r="A19" s="242"/>
      <c r="B19" s="243" t="s">
        <v>1586</v>
      </c>
      <c r="C19" s="260"/>
      <c r="D19" s="244"/>
      <c r="E19" s="244">
        <v>3400000</v>
      </c>
      <c r="F19" s="244"/>
      <c r="G19" s="243"/>
      <c r="H19" s="245">
        <v>45722</v>
      </c>
      <c r="I19" s="242" t="s">
        <v>1581</v>
      </c>
      <c r="J19" s="243"/>
      <c r="K19" s="243"/>
      <c r="L19" s="243"/>
      <c r="M19" s="243"/>
      <c r="N19" s="243"/>
      <c r="O19" s="243"/>
      <c r="P19" s="243"/>
      <c r="Q19" s="243"/>
      <c r="R19" s="243"/>
      <c r="S19" s="243"/>
      <c r="T19" s="243"/>
      <c r="U19" s="243"/>
      <c r="V19" s="243"/>
      <c r="W19" s="243"/>
      <c r="X19" s="243"/>
      <c r="Y19" s="243"/>
      <c r="Z19" s="243"/>
    </row>
    <row r="20" spans="1:26" ht="16.5" x14ac:dyDescent="0.25">
      <c r="A20" s="242"/>
      <c r="B20" s="243" t="s">
        <v>1587</v>
      </c>
      <c r="C20" s="260"/>
      <c r="D20" s="244"/>
      <c r="E20" s="244">
        <v>3400000</v>
      </c>
      <c r="F20" s="244"/>
      <c r="G20" s="243"/>
      <c r="H20" s="245">
        <v>45740</v>
      </c>
      <c r="I20" s="242" t="s">
        <v>1581</v>
      </c>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1588</v>
      </c>
      <c r="C21" s="260"/>
      <c r="D21" s="244"/>
      <c r="E21" s="244">
        <v>2160000</v>
      </c>
      <c r="F21" s="244"/>
      <c r="G21" s="243"/>
      <c r="H21" s="245">
        <v>45898</v>
      </c>
      <c r="I21" s="242" t="s">
        <v>447</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1589</v>
      </c>
      <c r="C22" s="260"/>
      <c r="D22" s="244"/>
      <c r="E22" s="529">
        <f>47600000/1.08</f>
        <v>44074074.074074075</v>
      </c>
      <c r="F22" s="529"/>
      <c r="G22" s="244"/>
      <c r="H22" s="245">
        <v>45985</v>
      </c>
      <c r="I22" s="242"/>
      <c r="J22" s="243"/>
      <c r="K22" s="243"/>
      <c r="L22" s="243"/>
      <c r="M22" s="243"/>
      <c r="N22" s="243"/>
      <c r="O22" s="243"/>
      <c r="P22" s="243"/>
      <c r="Q22" s="243"/>
      <c r="R22" s="243"/>
      <c r="S22" s="243"/>
      <c r="T22" s="243"/>
      <c r="U22" s="243"/>
      <c r="V22" s="243"/>
      <c r="W22" s="243"/>
      <c r="X22" s="243"/>
      <c r="Y22" s="243"/>
      <c r="Z22" s="243"/>
    </row>
    <row r="23" spans="1:26" ht="15.75" customHeight="1" x14ac:dyDescent="0.25">
      <c r="B23" s="243" t="s">
        <v>1590</v>
      </c>
      <c r="C23" s="260"/>
      <c r="D23" s="244"/>
      <c r="E23" s="244">
        <v>14630000</v>
      </c>
      <c r="F23" s="244"/>
      <c r="G23" s="243"/>
      <c r="H23" s="245">
        <v>45925</v>
      </c>
      <c r="I23" s="242" t="s">
        <v>447</v>
      </c>
    </row>
    <row r="24" spans="1:26" ht="15.75" customHeight="1" x14ac:dyDescent="0.25">
      <c r="B24" s="243"/>
      <c r="C24" s="260"/>
      <c r="D24" s="244"/>
      <c r="E24" s="243"/>
      <c r="F24" s="244"/>
      <c r="G24" s="243"/>
      <c r="H24" s="245"/>
      <c r="I24" s="242"/>
    </row>
    <row r="25" spans="1:26" ht="15.75" customHeight="1" x14ac:dyDescent="0.25">
      <c r="F25" s="305"/>
      <c r="H25" s="262"/>
    </row>
    <row r="26" spans="1:26" ht="15.75" customHeight="1" x14ac:dyDescent="0.25">
      <c r="F26" s="305"/>
      <c r="H26" s="262"/>
    </row>
    <row r="27" spans="1:26" ht="15.75" customHeight="1" x14ac:dyDescent="0.25">
      <c r="F27" s="305"/>
      <c r="H27" s="262"/>
    </row>
    <row r="28" spans="1:26" ht="15.75" customHeight="1" x14ac:dyDescent="0.25">
      <c r="F28" s="305"/>
      <c r="H28" s="262"/>
    </row>
    <row r="29" spans="1:26" ht="15.75" customHeight="1" x14ac:dyDescent="0.25">
      <c r="F29" s="305"/>
      <c r="H29" s="262"/>
    </row>
    <row r="30" spans="1:26" ht="15.75" customHeight="1" x14ac:dyDescent="0.25">
      <c r="F30" s="305"/>
      <c r="H30" s="262"/>
    </row>
    <row r="31" spans="1:26" ht="15.75" customHeight="1" x14ac:dyDescent="0.25">
      <c r="F31" s="305"/>
      <c r="H31" s="262"/>
    </row>
    <row r="32" spans="1:26" ht="15.75" customHeight="1" x14ac:dyDescent="0.25">
      <c r="F32" s="305"/>
      <c r="H32" s="262"/>
    </row>
    <row r="33" spans="6:8" ht="15.75" customHeight="1" x14ac:dyDescent="0.25">
      <c r="F33" s="305"/>
      <c r="H33" s="262"/>
    </row>
    <row r="34" spans="6:8" ht="15.75" customHeight="1" x14ac:dyDescent="0.25">
      <c r="F34" s="305"/>
      <c r="H34" s="262"/>
    </row>
    <row r="35" spans="6:8" ht="15.75" customHeight="1" x14ac:dyDescent="0.25">
      <c r="F35" s="305"/>
      <c r="H35" s="262"/>
    </row>
    <row r="36" spans="6:8" ht="15.75" customHeight="1" x14ac:dyDescent="0.25">
      <c r="F36" s="305"/>
      <c r="H36" s="262"/>
    </row>
    <row r="37" spans="6:8" ht="15.75" customHeight="1" x14ac:dyDescent="0.25">
      <c r="F37" s="305"/>
      <c r="H37" s="262"/>
    </row>
    <row r="38" spans="6:8" ht="15.75" customHeight="1" x14ac:dyDescent="0.25">
      <c r="F38" s="305"/>
      <c r="H38" s="262"/>
    </row>
    <row r="39" spans="6:8" ht="15.75" customHeight="1" x14ac:dyDescent="0.25">
      <c r="F39" s="305"/>
      <c r="H39" s="262"/>
    </row>
    <row r="40" spans="6:8" ht="15.75" customHeight="1" x14ac:dyDescent="0.25">
      <c r="F40" s="305"/>
      <c r="H40" s="262"/>
    </row>
    <row r="41" spans="6:8" ht="15.75" customHeight="1" x14ac:dyDescent="0.25">
      <c r="F41" s="305"/>
      <c r="H41" s="262"/>
    </row>
    <row r="42" spans="6:8" ht="15.75" customHeight="1" x14ac:dyDescent="0.25">
      <c r="F42" s="305"/>
      <c r="H42" s="262"/>
    </row>
    <row r="43" spans="6:8" ht="15.75" customHeight="1" x14ac:dyDescent="0.25">
      <c r="F43" s="305"/>
      <c r="H43" s="262"/>
    </row>
    <row r="44" spans="6:8" ht="15.75" customHeight="1" x14ac:dyDescent="0.25">
      <c r="F44" s="305"/>
      <c r="H44" s="262"/>
    </row>
    <row r="45" spans="6:8" ht="15.75" customHeight="1" x14ac:dyDescent="0.25">
      <c r="F45" s="305"/>
      <c r="H45" s="262"/>
    </row>
    <row r="46" spans="6:8" ht="15.75" customHeight="1" x14ac:dyDescent="0.25">
      <c r="F46" s="305"/>
      <c r="H46" s="262"/>
    </row>
    <row r="47" spans="6:8" ht="15.75" customHeight="1" x14ac:dyDescent="0.25">
      <c r="F47" s="305"/>
      <c r="H47" s="262"/>
    </row>
    <row r="48" spans="6:8" ht="15.75" customHeight="1" x14ac:dyDescent="0.25">
      <c r="F48" s="305"/>
      <c r="H48" s="262"/>
    </row>
    <row r="49" spans="6:8" ht="15.75" customHeight="1" x14ac:dyDescent="0.25">
      <c r="F49" s="305"/>
      <c r="H49" s="262"/>
    </row>
    <row r="50" spans="6:8" ht="15.75" customHeight="1" x14ac:dyDescent="0.25">
      <c r="F50" s="305"/>
      <c r="H50" s="262"/>
    </row>
    <row r="51" spans="6:8" ht="15.75" customHeight="1" x14ac:dyDescent="0.25">
      <c r="F51" s="305"/>
      <c r="H51" s="262"/>
    </row>
    <row r="52" spans="6:8" ht="15.75" customHeight="1" x14ac:dyDescent="0.25">
      <c r="F52" s="305"/>
      <c r="H52" s="262"/>
    </row>
    <row r="53" spans="6:8" ht="15.75" customHeight="1" x14ac:dyDescent="0.25">
      <c r="F53" s="305"/>
      <c r="H53" s="262"/>
    </row>
    <row r="54" spans="6:8" ht="15.75" customHeight="1" x14ac:dyDescent="0.25">
      <c r="F54" s="305"/>
      <c r="H54" s="262"/>
    </row>
    <row r="55" spans="6:8" ht="15.75" customHeight="1" x14ac:dyDescent="0.25">
      <c r="F55" s="305"/>
      <c r="H55" s="262"/>
    </row>
    <row r="56" spans="6:8" ht="15.75" customHeight="1" x14ac:dyDescent="0.25">
      <c r="F56" s="305"/>
      <c r="H56" s="262"/>
    </row>
    <row r="57" spans="6:8" ht="15.75" customHeight="1" x14ac:dyDescent="0.25">
      <c r="F57" s="305"/>
      <c r="H57" s="262"/>
    </row>
    <row r="58" spans="6:8" ht="15.75" customHeight="1" x14ac:dyDescent="0.25">
      <c r="F58" s="305"/>
      <c r="H58" s="262"/>
    </row>
    <row r="59" spans="6:8" ht="15.75" customHeight="1" x14ac:dyDescent="0.25">
      <c r="F59" s="305"/>
      <c r="H59" s="262"/>
    </row>
    <row r="60" spans="6:8" ht="15.75" customHeight="1" x14ac:dyDescent="0.25">
      <c r="F60" s="305"/>
      <c r="H60" s="262"/>
    </row>
    <row r="61" spans="6:8" ht="15.75" customHeight="1" x14ac:dyDescent="0.25">
      <c r="F61" s="305"/>
      <c r="H61" s="262"/>
    </row>
    <row r="62" spans="6:8" ht="15.75" customHeight="1" x14ac:dyDescent="0.25">
      <c r="F62" s="305"/>
      <c r="H62" s="262"/>
    </row>
    <row r="63" spans="6:8" ht="15.75" customHeight="1" x14ac:dyDescent="0.25">
      <c r="F63" s="305"/>
      <c r="H63" s="262"/>
    </row>
    <row r="64" spans="6:8" ht="15.75" customHeight="1" x14ac:dyDescent="0.25">
      <c r="F64" s="305"/>
      <c r="H64" s="262"/>
    </row>
    <row r="65" spans="6:8" ht="15.75" customHeight="1" x14ac:dyDescent="0.25">
      <c r="F65" s="305"/>
      <c r="H65" s="262"/>
    </row>
    <row r="66" spans="6:8" ht="15.75" customHeight="1" x14ac:dyDescent="0.25">
      <c r="F66" s="305"/>
      <c r="H66" s="262"/>
    </row>
    <row r="67" spans="6:8" ht="15.75" customHeight="1" x14ac:dyDescent="0.25">
      <c r="F67" s="305"/>
      <c r="H67" s="262"/>
    </row>
    <row r="68" spans="6:8" ht="15.75" customHeight="1" x14ac:dyDescent="0.25">
      <c r="F68" s="305"/>
      <c r="H68" s="262"/>
    </row>
    <row r="69" spans="6:8" ht="15.75" customHeight="1" x14ac:dyDescent="0.25">
      <c r="F69" s="305"/>
      <c r="H69" s="262"/>
    </row>
    <row r="70" spans="6:8" ht="15.75" customHeight="1" x14ac:dyDescent="0.25">
      <c r="F70" s="305"/>
      <c r="H70" s="262"/>
    </row>
    <row r="71" spans="6:8" ht="15.75" customHeight="1" x14ac:dyDescent="0.25">
      <c r="F71" s="305"/>
      <c r="H71" s="262"/>
    </row>
    <row r="72" spans="6:8" ht="15.75" customHeight="1" x14ac:dyDescent="0.25">
      <c r="F72" s="305"/>
      <c r="H72" s="262"/>
    </row>
    <row r="73" spans="6:8" ht="15.75" customHeight="1" x14ac:dyDescent="0.25">
      <c r="F73" s="305"/>
      <c r="H73" s="262"/>
    </row>
    <row r="74" spans="6:8" ht="15.75" customHeight="1" x14ac:dyDescent="0.25">
      <c r="F74" s="305"/>
      <c r="H74" s="262"/>
    </row>
    <row r="75" spans="6:8" ht="15.75" customHeight="1" x14ac:dyDescent="0.25">
      <c r="F75" s="305"/>
      <c r="H75" s="262"/>
    </row>
    <row r="76" spans="6:8" ht="15.75" customHeight="1" x14ac:dyDescent="0.25">
      <c r="F76" s="305"/>
      <c r="H76" s="262"/>
    </row>
    <row r="77" spans="6:8" ht="15.75" customHeight="1" x14ac:dyDescent="0.25">
      <c r="F77" s="305"/>
      <c r="H77" s="262"/>
    </row>
    <row r="78" spans="6:8" ht="15.75" customHeight="1" x14ac:dyDescent="0.25">
      <c r="F78" s="305"/>
      <c r="H78" s="262"/>
    </row>
    <row r="79" spans="6:8" ht="15.75" customHeight="1" x14ac:dyDescent="0.25">
      <c r="F79" s="305"/>
      <c r="H79" s="262"/>
    </row>
    <row r="80" spans="6:8" ht="15.75" customHeight="1" x14ac:dyDescent="0.25">
      <c r="F80" s="305"/>
      <c r="H80" s="262"/>
    </row>
    <row r="81" spans="6:8" ht="15.75" customHeight="1" x14ac:dyDescent="0.25">
      <c r="F81" s="305"/>
      <c r="H81" s="262"/>
    </row>
    <row r="82" spans="6:8" ht="15.75" customHeight="1" x14ac:dyDescent="0.25">
      <c r="F82" s="305"/>
      <c r="H82" s="262"/>
    </row>
    <row r="83" spans="6:8" ht="15.75" customHeight="1" x14ac:dyDescent="0.25">
      <c r="F83" s="305"/>
      <c r="H83" s="262"/>
    </row>
    <row r="84" spans="6:8" ht="15.75" customHeight="1" x14ac:dyDescent="0.25">
      <c r="F84" s="305"/>
      <c r="H84" s="262"/>
    </row>
    <row r="85" spans="6:8" ht="15.75" customHeight="1" x14ac:dyDescent="0.25">
      <c r="F85" s="305"/>
      <c r="H85" s="262"/>
    </row>
    <row r="86" spans="6:8" ht="15.75" customHeight="1" x14ac:dyDescent="0.25">
      <c r="F86" s="305"/>
      <c r="H86" s="262"/>
    </row>
    <row r="87" spans="6:8" ht="15.75" customHeight="1" x14ac:dyDescent="0.25">
      <c r="F87" s="305"/>
      <c r="H87" s="262"/>
    </row>
    <row r="88" spans="6:8" ht="15.75" customHeight="1" x14ac:dyDescent="0.25">
      <c r="F88" s="305"/>
      <c r="H88" s="262"/>
    </row>
    <row r="89" spans="6:8" ht="15.75" customHeight="1" x14ac:dyDescent="0.25">
      <c r="F89" s="305"/>
      <c r="H89" s="262"/>
    </row>
    <row r="90" spans="6:8" ht="15.75" customHeight="1" x14ac:dyDescent="0.25">
      <c r="F90" s="305"/>
      <c r="H90" s="262"/>
    </row>
    <row r="91" spans="6:8" ht="15.75" customHeight="1" x14ac:dyDescent="0.25">
      <c r="F91" s="305"/>
      <c r="H91" s="262"/>
    </row>
    <row r="92" spans="6:8" ht="15.75" customHeight="1" x14ac:dyDescent="0.25">
      <c r="F92" s="305"/>
      <c r="H92" s="262"/>
    </row>
    <row r="93" spans="6:8" ht="15.75" customHeight="1" x14ac:dyDescent="0.25">
      <c r="F93" s="305"/>
      <c r="H93" s="262"/>
    </row>
    <row r="94" spans="6:8" ht="15.75" customHeight="1" x14ac:dyDescent="0.25">
      <c r="F94" s="305"/>
      <c r="H94" s="262"/>
    </row>
    <row r="95" spans="6:8" ht="15.75" customHeight="1" x14ac:dyDescent="0.25">
      <c r="F95" s="305"/>
      <c r="H95" s="262"/>
    </row>
    <row r="96" spans="6:8" ht="15.75" customHeight="1" x14ac:dyDescent="0.25">
      <c r="F96" s="305"/>
      <c r="H96" s="262"/>
    </row>
    <row r="97" spans="6:8" ht="15.75" customHeight="1" x14ac:dyDescent="0.25">
      <c r="F97" s="305"/>
      <c r="H97" s="262"/>
    </row>
    <row r="98" spans="6:8" ht="15.75" customHeight="1" x14ac:dyDescent="0.25">
      <c r="F98" s="305"/>
      <c r="H98" s="262"/>
    </row>
    <row r="99" spans="6:8" ht="15.75" customHeight="1" x14ac:dyDescent="0.25">
      <c r="F99" s="305"/>
      <c r="H99" s="262"/>
    </row>
    <row r="100" spans="6:8" ht="15.75" customHeight="1" x14ac:dyDescent="0.25">
      <c r="F100" s="305"/>
      <c r="H100" s="262"/>
    </row>
    <row r="101" spans="6:8" ht="15.75" customHeight="1" x14ac:dyDescent="0.25">
      <c r="F101" s="305"/>
      <c r="H101" s="262"/>
    </row>
    <row r="102" spans="6:8" ht="15.75" customHeight="1" x14ac:dyDescent="0.25">
      <c r="F102" s="305"/>
      <c r="H102" s="262"/>
    </row>
    <row r="103" spans="6:8" ht="15.75" customHeight="1" x14ac:dyDescent="0.25">
      <c r="F103" s="305"/>
      <c r="H103" s="262"/>
    </row>
    <row r="104" spans="6:8" ht="15.75" customHeight="1" x14ac:dyDescent="0.25">
      <c r="F104" s="305"/>
      <c r="H104" s="262"/>
    </row>
    <row r="105" spans="6:8" ht="15.75" customHeight="1" x14ac:dyDescent="0.25">
      <c r="F105" s="305"/>
      <c r="H105" s="262"/>
    </row>
    <row r="106" spans="6:8" ht="15.75" customHeight="1" x14ac:dyDescent="0.25">
      <c r="F106" s="305"/>
      <c r="H106" s="262"/>
    </row>
    <row r="107" spans="6:8" ht="15.75" customHeight="1" x14ac:dyDescent="0.25">
      <c r="F107" s="305"/>
      <c r="H107" s="262"/>
    </row>
    <row r="108" spans="6:8" ht="15.75" customHeight="1" x14ac:dyDescent="0.25">
      <c r="F108" s="305"/>
      <c r="H108" s="262"/>
    </row>
    <row r="109" spans="6:8" ht="15.75" customHeight="1" x14ac:dyDescent="0.25">
      <c r="F109" s="305"/>
      <c r="H109" s="262"/>
    </row>
    <row r="110" spans="6:8" ht="15.75" customHeight="1" x14ac:dyDescent="0.25">
      <c r="F110" s="305"/>
      <c r="H110" s="262"/>
    </row>
    <row r="111" spans="6:8" ht="15.75" customHeight="1" x14ac:dyDescent="0.25">
      <c r="F111" s="305"/>
      <c r="H111" s="262"/>
    </row>
    <row r="112" spans="6:8" ht="15.75" customHeight="1" x14ac:dyDescent="0.25">
      <c r="F112" s="305"/>
      <c r="H112" s="262"/>
    </row>
    <row r="113" spans="6:8" ht="15.75" customHeight="1" x14ac:dyDescent="0.25">
      <c r="F113" s="305"/>
      <c r="H113" s="262"/>
    </row>
    <row r="114" spans="6:8" ht="15.75" customHeight="1" x14ac:dyDescent="0.25">
      <c r="F114" s="305"/>
      <c r="H114" s="262"/>
    </row>
    <row r="115" spans="6:8" ht="15.75" customHeight="1" x14ac:dyDescent="0.25">
      <c r="F115" s="305"/>
      <c r="H115" s="262"/>
    </row>
    <row r="116" spans="6:8" ht="15.75" customHeight="1" x14ac:dyDescent="0.25">
      <c r="F116" s="305"/>
      <c r="H116" s="262"/>
    </row>
    <row r="117" spans="6:8" ht="15.75" customHeight="1" x14ac:dyDescent="0.25">
      <c r="F117" s="305"/>
      <c r="H117" s="262"/>
    </row>
    <row r="118" spans="6:8" ht="15.75" customHeight="1" x14ac:dyDescent="0.25">
      <c r="F118" s="305"/>
      <c r="H118" s="262"/>
    </row>
    <row r="119" spans="6:8" ht="15.75" customHeight="1" x14ac:dyDescent="0.25">
      <c r="F119" s="305"/>
      <c r="H119" s="262"/>
    </row>
    <row r="120" spans="6:8" ht="15.75" customHeight="1" x14ac:dyDescent="0.25">
      <c r="F120" s="305"/>
      <c r="H120" s="262"/>
    </row>
    <row r="121" spans="6:8" ht="15.75" customHeight="1" x14ac:dyDescent="0.25">
      <c r="F121" s="305"/>
      <c r="H121" s="262"/>
    </row>
    <row r="122" spans="6:8" ht="15.75" customHeight="1" x14ac:dyDescent="0.25">
      <c r="F122" s="305"/>
      <c r="H122" s="262"/>
    </row>
    <row r="123" spans="6:8" ht="15.75" customHeight="1" x14ac:dyDescent="0.25">
      <c r="F123" s="305"/>
      <c r="H123" s="262"/>
    </row>
    <row r="124" spans="6:8" ht="15.75" customHeight="1" x14ac:dyDescent="0.25">
      <c r="F124" s="305"/>
      <c r="H124" s="262"/>
    </row>
    <row r="125" spans="6:8" ht="15.75" customHeight="1" x14ac:dyDescent="0.25">
      <c r="F125" s="305"/>
      <c r="H125" s="262"/>
    </row>
    <row r="126" spans="6:8" ht="15.75" customHeight="1" x14ac:dyDescent="0.25">
      <c r="F126" s="305"/>
      <c r="H126" s="262"/>
    </row>
    <row r="127" spans="6:8" ht="15.75" customHeight="1" x14ac:dyDescent="0.25">
      <c r="F127" s="305"/>
      <c r="H127" s="262"/>
    </row>
    <row r="128" spans="6:8" ht="15.75" customHeight="1" x14ac:dyDescent="0.25">
      <c r="F128" s="305"/>
      <c r="H128" s="262"/>
    </row>
    <row r="129" spans="6:8" ht="15.75" customHeight="1" x14ac:dyDescent="0.25">
      <c r="F129" s="305"/>
      <c r="H129" s="262"/>
    </row>
    <row r="130" spans="6:8" ht="15.75" customHeight="1" x14ac:dyDescent="0.25">
      <c r="F130" s="305"/>
      <c r="H130" s="262"/>
    </row>
    <row r="131" spans="6:8" ht="15.75" customHeight="1" x14ac:dyDescent="0.25">
      <c r="F131" s="305"/>
      <c r="H131" s="262"/>
    </row>
    <row r="132" spans="6:8" ht="15.75" customHeight="1" x14ac:dyDescent="0.25">
      <c r="F132" s="305"/>
      <c r="H132" s="262"/>
    </row>
    <row r="133" spans="6:8" ht="15.75" customHeight="1" x14ac:dyDescent="0.25">
      <c r="F133" s="305"/>
      <c r="H133" s="262"/>
    </row>
    <row r="134" spans="6:8" ht="15.75" customHeight="1" x14ac:dyDescent="0.25">
      <c r="F134" s="305"/>
      <c r="H134" s="262"/>
    </row>
    <row r="135" spans="6:8" ht="15.75" customHeight="1" x14ac:dyDescent="0.25">
      <c r="F135" s="305"/>
      <c r="H135" s="262"/>
    </row>
    <row r="136" spans="6:8" ht="15.75" customHeight="1" x14ac:dyDescent="0.25">
      <c r="F136" s="305"/>
      <c r="H136" s="262"/>
    </row>
    <row r="137" spans="6:8" ht="15.75" customHeight="1" x14ac:dyDescent="0.25">
      <c r="F137" s="305"/>
      <c r="H137" s="262"/>
    </row>
    <row r="138" spans="6:8" ht="15.75" customHeight="1" x14ac:dyDescent="0.25">
      <c r="F138" s="305"/>
      <c r="H138" s="262"/>
    </row>
    <row r="139" spans="6:8" ht="15.75" customHeight="1" x14ac:dyDescent="0.25">
      <c r="F139" s="305"/>
      <c r="H139" s="262"/>
    </row>
    <row r="140" spans="6:8" ht="15.75" customHeight="1" x14ac:dyDescent="0.25">
      <c r="F140" s="305"/>
      <c r="H140" s="262"/>
    </row>
    <row r="141" spans="6:8" ht="15.75" customHeight="1" x14ac:dyDescent="0.25">
      <c r="F141" s="305"/>
      <c r="H141" s="262"/>
    </row>
    <row r="142" spans="6:8" ht="15.75" customHeight="1" x14ac:dyDescent="0.25">
      <c r="F142" s="305"/>
      <c r="H142" s="262"/>
    </row>
    <row r="143" spans="6:8" ht="15.75" customHeight="1" x14ac:dyDescent="0.25">
      <c r="F143" s="305"/>
      <c r="H143" s="262"/>
    </row>
    <row r="144" spans="6:8" ht="15.75" customHeight="1" x14ac:dyDescent="0.25">
      <c r="F144" s="305"/>
      <c r="H144" s="262"/>
    </row>
    <row r="145" spans="6:8" ht="15.75" customHeight="1" x14ac:dyDescent="0.25">
      <c r="F145" s="305"/>
      <c r="H145" s="262"/>
    </row>
    <row r="146" spans="6:8" ht="15.75" customHeight="1" x14ac:dyDescent="0.25">
      <c r="F146" s="305"/>
      <c r="H146" s="262"/>
    </row>
    <row r="147" spans="6:8" ht="15.75" customHeight="1" x14ac:dyDescent="0.25">
      <c r="F147" s="305"/>
      <c r="H147" s="262"/>
    </row>
    <row r="148" spans="6:8" ht="15.75" customHeight="1" x14ac:dyDescent="0.25">
      <c r="F148" s="305"/>
      <c r="H148" s="262"/>
    </row>
    <row r="149" spans="6:8" ht="15.75" customHeight="1" x14ac:dyDescent="0.25">
      <c r="F149" s="305"/>
      <c r="H149" s="262"/>
    </row>
    <row r="150" spans="6:8" ht="15.75" customHeight="1" x14ac:dyDescent="0.25">
      <c r="F150" s="305"/>
      <c r="H150" s="262"/>
    </row>
    <row r="151" spans="6:8" ht="15.75" customHeight="1" x14ac:dyDescent="0.25">
      <c r="F151" s="305"/>
      <c r="H151" s="262"/>
    </row>
    <row r="152" spans="6:8" ht="15.75" customHeight="1" x14ac:dyDescent="0.25">
      <c r="F152" s="305"/>
      <c r="H152" s="262"/>
    </row>
    <row r="153" spans="6:8" ht="15.75" customHeight="1" x14ac:dyDescent="0.25">
      <c r="F153" s="305"/>
      <c r="H153" s="262"/>
    </row>
    <row r="154" spans="6:8" ht="15.75" customHeight="1" x14ac:dyDescent="0.25">
      <c r="F154" s="305"/>
      <c r="H154" s="262"/>
    </row>
    <row r="155" spans="6:8" ht="15.75" customHeight="1" x14ac:dyDescent="0.25">
      <c r="F155" s="305"/>
      <c r="H155" s="262"/>
    </row>
    <row r="156" spans="6:8" ht="15.75" customHeight="1" x14ac:dyDescent="0.25">
      <c r="F156" s="305"/>
      <c r="H156" s="262"/>
    </row>
    <row r="157" spans="6:8" ht="15.75" customHeight="1" x14ac:dyDescent="0.25">
      <c r="F157" s="305"/>
      <c r="H157" s="262"/>
    </row>
    <row r="158" spans="6:8" ht="15.75" customHeight="1" x14ac:dyDescent="0.25">
      <c r="F158" s="305"/>
      <c r="H158" s="262"/>
    </row>
    <row r="159" spans="6:8" ht="15.75" customHeight="1" x14ac:dyDescent="0.25">
      <c r="F159" s="305"/>
      <c r="H159" s="262"/>
    </row>
    <row r="160" spans="6:8" ht="15.75" customHeight="1" x14ac:dyDescent="0.25">
      <c r="F160" s="305"/>
      <c r="H160" s="262"/>
    </row>
    <row r="161" spans="6:8" ht="15.75" customHeight="1" x14ac:dyDescent="0.25">
      <c r="F161" s="305"/>
      <c r="H161" s="262"/>
    </row>
    <row r="162" spans="6:8" ht="15.75" customHeight="1" x14ac:dyDescent="0.25">
      <c r="F162" s="305"/>
      <c r="H162" s="262"/>
    </row>
    <row r="163" spans="6:8" ht="15.75" customHeight="1" x14ac:dyDescent="0.25">
      <c r="F163" s="305"/>
      <c r="H163" s="262"/>
    </row>
    <row r="164" spans="6:8" ht="15.75" customHeight="1" x14ac:dyDescent="0.25">
      <c r="F164" s="305"/>
      <c r="H164" s="262"/>
    </row>
    <row r="165" spans="6:8" ht="15.75" customHeight="1" x14ac:dyDescent="0.25">
      <c r="F165" s="305"/>
      <c r="H165" s="262"/>
    </row>
    <row r="166" spans="6:8" ht="15.75" customHeight="1" x14ac:dyDescent="0.25">
      <c r="F166" s="305"/>
      <c r="H166" s="262"/>
    </row>
    <row r="167" spans="6:8" ht="15.75" customHeight="1" x14ac:dyDescent="0.25">
      <c r="F167" s="305"/>
      <c r="H167" s="262"/>
    </row>
    <row r="168" spans="6:8" ht="15.75" customHeight="1" x14ac:dyDescent="0.25">
      <c r="F168" s="305"/>
      <c r="H168" s="262"/>
    </row>
    <row r="169" spans="6:8" ht="15.75" customHeight="1" x14ac:dyDescent="0.25">
      <c r="F169" s="305"/>
      <c r="H169" s="262"/>
    </row>
    <row r="170" spans="6:8" ht="15.75" customHeight="1" x14ac:dyDescent="0.25">
      <c r="F170" s="305"/>
      <c r="H170" s="262"/>
    </row>
    <row r="171" spans="6:8" ht="15.75" customHeight="1" x14ac:dyDescent="0.25">
      <c r="F171" s="305"/>
      <c r="H171" s="262"/>
    </row>
    <row r="172" spans="6:8" ht="15.75" customHeight="1" x14ac:dyDescent="0.25">
      <c r="F172" s="305"/>
      <c r="H172" s="262"/>
    </row>
    <row r="173" spans="6:8" ht="15.75" customHeight="1" x14ac:dyDescent="0.25">
      <c r="F173" s="305"/>
      <c r="H173" s="262"/>
    </row>
    <row r="174" spans="6:8" ht="15.75" customHeight="1" x14ac:dyDescent="0.25">
      <c r="F174" s="305"/>
      <c r="H174" s="262"/>
    </row>
    <row r="175" spans="6:8" ht="15.75" customHeight="1" x14ac:dyDescent="0.25">
      <c r="F175" s="305"/>
      <c r="H175" s="262"/>
    </row>
    <row r="176" spans="6:8" ht="15.75" customHeight="1" x14ac:dyDescent="0.25">
      <c r="F176" s="305"/>
      <c r="H176" s="262"/>
    </row>
    <row r="177" spans="6:8" ht="15.75" customHeight="1" x14ac:dyDescent="0.25">
      <c r="F177" s="305"/>
      <c r="H177" s="262"/>
    </row>
    <row r="178" spans="6:8" ht="15.75" customHeight="1" x14ac:dyDescent="0.25">
      <c r="F178" s="305"/>
      <c r="H178" s="262"/>
    </row>
    <row r="179" spans="6:8" ht="15.75" customHeight="1" x14ac:dyDescent="0.25">
      <c r="F179" s="305"/>
      <c r="H179" s="262"/>
    </row>
    <row r="180" spans="6:8" ht="15.75" customHeight="1" x14ac:dyDescent="0.25">
      <c r="F180" s="305"/>
      <c r="H180" s="262"/>
    </row>
    <row r="181" spans="6:8" ht="15.75" customHeight="1" x14ac:dyDescent="0.25">
      <c r="F181" s="305"/>
      <c r="H181" s="262"/>
    </row>
    <row r="182" spans="6:8" ht="15.75" customHeight="1" x14ac:dyDescent="0.25">
      <c r="F182" s="305"/>
      <c r="H182" s="262"/>
    </row>
    <row r="183" spans="6:8" ht="15.75" customHeight="1" x14ac:dyDescent="0.25">
      <c r="F183" s="305"/>
      <c r="H183" s="262"/>
    </row>
    <row r="184" spans="6:8" ht="15.75" customHeight="1" x14ac:dyDescent="0.25">
      <c r="F184" s="305"/>
      <c r="H184" s="262"/>
    </row>
    <row r="185" spans="6:8" ht="15.75" customHeight="1" x14ac:dyDescent="0.25">
      <c r="F185" s="305"/>
      <c r="H185" s="262"/>
    </row>
    <row r="186" spans="6:8" ht="15.75" customHeight="1" x14ac:dyDescent="0.25">
      <c r="F186" s="305"/>
      <c r="H186" s="262"/>
    </row>
    <row r="187" spans="6:8" ht="15.75" customHeight="1" x14ac:dyDescent="0.25">
      <c r="F187" s="305"/>
      <c r="H187" s="262"/>
    </row>
    <row r="188" spans="6:8" ht="15.75" customHeight="1" x14ac:dyDescent="0.25">
      <c r="F188" s="305"/>
      <c r="H188" s="262"/>
    </row>
    <row r="189" spans="6:8" ht="15.75" customHeight="1" x14ac:dyDescent="0.25">
      <c r="F189" s="305"/>
      <c r="H189" s="262"/>
    </row>
    <row r="190" spans="6:8" ht="15.75" customHeight="1" x14ac:dyDescent="0.25">
      <c r="F190" s="305"/>
      <c r="H190" s="262"/>
    </row>
    <row r="191" spans="6:8" ht="15.75" customHeight="1" x14ac:dyDescent="0.25">
      <c r="F191" s="305"/>
      <c r="H191" s="262"/>
    </row>
    <row r="192" spans="6:8" ht="15.75" customHeight="1" x14ac:dyDescent="0.25">
      <c r="F192" s="305"/>
      <c r="H192" s="262"/>
    </row>
    <row r="193" spans="6:8" ht="15.75" customHeight="1" x14ac:dyDescent="0.25">
      <c r="F193" s="305"/>
      <c r="H193" s="262"/>
    </row>
    <row r="194" spans="6:8" ht="15.75" customHeight="1" x14ac:dyDescent="0.25">
      <c r="F194" s="305"/>
      <c r="H194" s="262"/>
    </row>
    <row r="195" spans="6:8" ht="15.75" customHeight="1" x14ac:dyDescent="0.25">
      <c r="F195" s="305"/>
      <c r="H195" s="262"/>
    </row>
    <row r="196" spans="6:8" ht="15.75" customHeight="1" x14ac:dyDescent="0.25">
      <c r="F196" s="305"/>
      <c r="H196" s="262"/>
    </row>
    <row r="197" spans="6:8" ht="15.75" customHeight="1" x14ac:dyDescent="0.25">
      <c r="F197" s="305"/>
      <c r="H197" s="262"/>
    </row>
    <row r="198" spans="6:8" ht="15.75" customHeight="1" x14ac:dyDescent="0.25">
      <c r="F198" s="305"/>
      <c r="H198" s="262"/>
    </row>
    <row r="199" spans="6:8" ht="15.75" customHeight="1" x14ac:dyDescent="0.25">
      <c r="F199" s="305"/>
      <c r="H199" s="262"/>
    </row>
    <row r="200" spans="6:8" ht="15.75" customHeight="1" x14ac:dyDescent="0.25">
      <c r="F200" s="305"/>
      <c r="H200" s="262"/>
    </row>
    <row r="201" spans="6:8" ht="15.75" customHeight="1" x14ac:dyDescent="0.25">
      <c r="F201" s="305"/>
      <c r="H201" s="262"/>
    </row>
    <row r="202" spans="6:8" ht="15.75" customHeight="1" x14ac:dyDescent="0.25">
      <c r="F202" s="305"/>
      <c r="H202" s="262"/>
    </row>
    <row r="203" spans="6:8" ht="15.75" customHeight="1" x14ac:dyDescent="0.25">
      <c r="F203" s="305"/>
      <c r="H203" s="262"/>
    </row>
    <row r="204" spans="6:8" ht="15.75" customHeight="1" x14ac:dyDescent="0.25">
      <c r="F204" s="305"/>
      <c r="H204" s="262"/>
    </row>
    <row r="205" spans="6:8" ht="15.75" customHeight="1" x14ac:dyDescent="0.25">
      <c r="F205" s="305"/>
      <c r="H205" s="262"/>
    </row>
    <row r="206" spans="6:8" ht="15.75" customHeight="1" x14ac:dyDescent="0.25">
      <c r="F206" s="305"/>
      <c r="H206" s="262"/>
    </row>
    <row r="207" spans="6:8" ht="15.75" customHeight="1" x14ac:dyDescent="0.25">
      <c r="F207" s="305"/>
      <c r="H207" s="262"/>
    </row>
    <row r="208" spans="6:8" ht="15.75" customHeight="1" x14ac:dyDescent="0.25">
      <c r="F208" s="305"/>
      <c r="H208" s="262"/>
    </row>
    <row r="209" spans="6:8" ht="15.75" customHeight="1" x14ac:dyDescent="0.25">
      <c r="F209" s="305"/>
      <c r="H209" s="262"/>
    </row>
    <row r="210" spans="6:8" ht="15.75" customHeight="1" x14ac:dyDescent="0.25">
      <c r="F210" s="305"/>
      <c r="H210" s="262"/>
    </row>
    <row r="211" spans="6:8" ht="15.75" customHeight="1" x14ac:dyDescent="0.25">
      <c r="F211" s="305"/>
      <c r="H211" s="262"/>
    </row>
    <row r="212" spans="6:8" ht="15.75" customHeight="1" x14ac:dyDescent="0.25">
      <c r="F212" s="305"/>
      <c r="H212" s="262"/>
    </row>
    <row r="213" spans="6:8" ht="15.75" customHeight="1" x14ac:dyDescent="0.25">
      <c r="F213" s="305"/>
      <c r="H213" s="262"/>
    </row>
    <row r="214" spans="6:8" ht="15.75" customHeight="1" x14ac:dyDescent="0.25">
      <c r="F214" s="305"/>
      <c r="H214" s="262"/>
    </row>
    <row r="215" spans="6:8" ht="15.75" customHeight="1" x14ac:dyDescent="0.25">
      <c r="F215" s="305"/>
      <c r="H215" s="262"/>
    </row>
    <row r="216" spans="6:8" ht="15.75" customHeight="1" x14ac:dyDescent="0.25">
      <c r="F216" s="305"/>
      <c r="H216" s="262"/>
    </row>
    <row r="217" spans="6:8" ht="15.75" customHeight="1" x14ac:dyDescent="0.25">
      <c r="F217" s="305"/>
      <c r="H217" s="262"/>
    </row>
    <row r="218" spans="6:8" ht="15.75" customHeight="1" x14ac:dyDescent="0.25">
      <c r="F218" s="305"/>
      <c r="H218" s="262"/>
    </row>
    <row r="219" spans="6:8" ht="15.75" customHeight="1" x14ac:dyDescent="0.25">
      <c r="F219" s="305"/>
      <c r="H219" s="262"/>
    </row>
    <row r="220" spans="6:8" ht="15.75" customHeight="1" x14ac:dyDescent="0.25">
      <c r="F220" s="305"/>
      <c r="H220" s="262"/>
    </row>
    <row r="221" spans="6:8" ht="15.75" customHeight="1" x14ac:dyDescent="0.25">
      <c r="F221" s="305"/>
      <c r="H221" s="262"/>
    </row>
    <row r="222" spans="6:8" ht="15.75" customHeight="1" x14ac:dyDescent="0.25">
      <c r="F222" s="305"/>
      <c r="H222" s="262"/>
    </row>
    <row r="223" spans="6:8" ht="15.75" customHeight="1" x14ac:dyDescent="0.25">
      <c r="F223" s="305"/>
      <c r="H223" s="262"/>
    </row>
    <row r="224" spans="6:8" ht="15.75" customHeight="1" x14ac:dyDescent="0.25">
      <c r="F224" s="305"/>
      <c r="H224" s="262"/>
    </row>
    <row r="225" spans="6:8" ht="15.75" customHeight="1" x14ac:dyDescent="0.25">
      <c r="F225" s="305"/>
      <c r="H225" s="262"/>
    </row>
    <row r="226" spans="6:8" ht="15.75" customHeight="1" x14ac:dyDescent="0.25">
      <c r="F226" s="305"/>
      <c r="H226" s="262"/>
    </row>
    <row r="227" spans="6:8" ht="15.75" customHeight="1" x14ac:dyDescent="0.25">
      <c r="F227" s="305"/>
      <c r="H227" s="262"/>
    </row>
    <row r="228" spans="6:8" ht="15.75" customHeight="1" x14ac:dyDescent="0.25">
      <c r="F228" s="305"/>
      <c r="H228" s="262"/>
    </row>
    <row r="229" spans="6:8" ht="15.75" customHeight="1" x14ac:dyDescent="0.25">
      <c r="F229" s="305"/>
      <c r="H229" s="262"/>
    </row>
    <row r="230" spans="6:8" ht="15.75" customHeight="1" x14ac:dyDescent="0.25">
      <c r="F230" s="305"/>
      <c r="H230" s="262"/>
    </row>
    <row r="231" spans="6:8" ht="15.75" customHeight="1" x14ac:dyDescent="0.25">
      <c r="F231" s="305"/>
      <c r="H231" s="262"/>
    </row>
    <row r="232" spans="6:8" ht="15.75" customHeight="1" x14ac:dyDescent="0.25">
      <c r="F232" s="305"/>
      <c r="H232" s="262"/>
    </row>
    <row r="233" spans="6:8" ht="15.75" customHeight="1" x14ac:dyDescent="0.25">
      <c r="F233" s="305"/>
      <c r="H233" s="262"/>
    </row>
    <row r="234" spans="6:8" ht="15.75" customHeight="1" x14ac:dyDescent="0.25">
      <c r="F234" s="305"/>
      <c r="H234" s="262"/>
    </row>
    <row r="235" spans="6:8" ht="15.75" customHeight="1" x14ac:dyDescent="0.25">
      <c r="F235" s="305"/>
      <c r="H235" s="262"/>
    </row>
    <row r="236" spans="6:8" ht="15.75" customHeight="1" x14ac:dyDescent="0.25">
      <c r="F236" s="305"/>
      <c r="H236" s="262"/>
    </row>
    <row r="237" spans="6:8" ht="15.75" customHeight="1" x14ac:dyDescent="0.25">
      <c r="F237" s="305"/>
      <c r="H237" s="262"/>
    </row>
    <row r="238" spans="6:8" ht="15.75" customHeight="1" x14ac:dyDescent="0.25">
      <c r="F238" s="305"/>
      <c r="H238" s="262"/>
    </row>
    <row r="239" spans="6:8" ht="15.75" customHeight="1" x14ac:dyDescent="0.25">
      <c r="F239" s="305"/>
      <c r="H239" s="262"/>
    </row>
    <row r="240" spans="6:8" ht="15.75" customHeight="1" x14ac:dyDescent="0.25">
      <c r="F240" s="305"/>
      <c r="H240" s="262"/>
    </row>
    <row r="241" spans="6:8" ht="15.75" customHeight="1" x14ac:dyDescent="0.25">
      <c r="F241" s="305"/>
      <c r="H241" s="262"/>
    </row>
    <row r="242" spans="6:8" ht="15.75" customHeight="1" x14ac:dyDescent="0.25">
      <c r="F242" s="305"/>
      <c r="H242" s="262"/>
    </row>
    <row r="243" spans="6:8" ht="15.75" customHeight="1" x14ac:dyDescent="0.25">
      <c r="F243" s="305"/>
      <c r="H243" s="262"/>
    </row>
    <row r="244" spans="6:8" ht="15.75" customHeight="1" x14ac:dyDescent="0.25">
      <c r="F244" s="305"/>
      <c r="H244" s="262"/>
    </row>
    <row r="245" spans="6:8" ht="15.75" customHeight="1" x14ac:dyDescent="0.25">
      <c r="F245" s="305"/>
      <c r="H245" s="262"/>
    </row>
    <row r="246" spans="6:8" ht="15.75" customHeight="1" x14ac:dyDescent="0.25">
      <c r="F246" s="305"/>
      <c r="H246" s="262"/>
    </row>
    <row r="247" spans="6:8" ht="15.75" customHeight="1" x14ac:dyDescent="0.25">
      <c r="F247" s="305"/>
      <c r="H247" s="262"/>
    </row>
    <row r="248" spans="6:8" ht="15.75" customHeight="1" x14ac:dyDescent="0.25">
      <c r="F248" s="305"/>
      <c r="H248" s="262"/>
    </row>
    <row r="249" spans="6:8" ht="15.75" customHeight="1" x14ac:dyDescent="0.25">
      <c r="F249" s="305"/>
      <c r="H249" s="262"/>
    </row>
    <row r="250" spans="6:8" ht="15.75" customHeight="1" x14ac:dyDescent="0.25">
      <c r="F250" s="305"/>
      <c r="H250" s="262"/>
    </row>
    <row r="251" spans="6:8" ht="15.75" customHeight="1" x14ac:dyDescent="0.25">
      <c r="F251" s="305"/>
      <c r="H251" s="262"/>
    </row>
    <row r="252" spans="6:8" ht="15.75" customHeight="1" x14ac:dyDescent="0.25">
      <c r="F252" s="305"/>
      <c r="H252" s="262"/>
    </row>
    <row r="253" spans="6:8" ht="15.75" customHeight="1" x14ac:dyDescent="0.25">
      <c r="F253" s="305"/>
      <c r="H253" s="262"/>
    </row>
    <row r="254" spans="6:8" ht="15.75" customHeight="1" x14ac:dyDescent="0.25">
      <c r="F254" s="305"/>
      <c r="H254" s="262"/>
    </row>
    <row r="255" spans="6:8" ht="15.75" customHeight="1" x14ac:dyDescent="0.25">
      <c r="F255" s="305"/>
      <c r="H255" s="262"/>
    </row>
    <row r="256" spans="6:8" ht="15.75" customHeight="1" x14ac:dyDescent="0.25">
      <c r="F256" s="305"/>
      <c r="H256" s="262"/>
    </row>
    <row r="257" spans="6:8" ht="15.75" customHeight="1" x14ac:dyDescent="0.25">
      <c r="F257" s="305"/>
      <c r="H257" s="262"/>
    </row>
    <row r="258" spans="6:8" ht="15.75" customHeight="1" x14ac:dyDescent="0.25">
      <c r="F258" s="305"/>
      <c r="H258" s="262"/>
    </row>
    <row r="259" spans="6:8" ht="15.75" customHeight="1" x14ac:dyDescent="0.25">
      <c r="F259" s="305"/>
      <c r="H259" s="262"/>
    </row>
    <row r="260" spans="6:8" ht="15.75" customHeight="1" x14ac:dyDescent="0.25">
      <c r="F260" s="305"/>
      <c r="H260" s="262"/>
    </row>
    <row r="261" spans="6:8" ht="15.75" customHeight="1" x14ac:dyDescent="0.25">
      <c r="F261" s="305"/>
      <c r="H261" s="262"/>
    </row>
    <row r="262" spans="6:8" ht="15.75" customHeight="1" x14ac:dyDescent="0.25">
      <c r="F262" s="305"/>
      <c r="H262" s="262"/>
    </row>
    <row r="263" spans="6:8" ht="15.75" customHeight="1" x14ac:dyDescent="0.25">
      <c r="F263" s="305"/>
      <c r="H263" s="262"/>
    </row>
    <row r="264" spans="6:8" ht="15.75" customHeight="1" x14ac:dyDescent="0.25">
      <c r="F264" s="305"/>
      <c r="H264" s="262"/>
    </row>
    <row r="265" spans="6:8" ht="15.75" customHeight="1" x14ac:dyDescent="0.25">
      <c r="F265" s="305"/>
      <c r="H265" s="262"/>
    </row>
    <row r="266" spans="6:8" ht="15.75" customHeight="1" x14ac:dyDescent="0.25">
      <c r="F266" s="305"/>
      <c r="H266" s="262"/>
    </row>
    <row r="267" spans="6:8" ht="15.75" customHeight="1" x14ac:dyDescent="0.25">
      <c r="F267" s="305"/>
      <c r="H267" s="262"/>
    </row>
    <row r="268" spans="6:8" ht="15.75" customHeight="1" x14ac:dyDescent="0.25">
      <c r="F268" s="305"/>
      <c r="H268" s="262"/>
    </row>
    <row r="269" spans="6:8" ht="15.75" customHeight="1" x14ac:dyDescent="0.25">
      <c r="F269" s="305"/>
      <c r="H269" s="262"/>
    </row>
    <row r="270" spans="6:8" ht="15.75" customHeight="1" x14ac:dyDescent="0.25">
      <c r="F270" s="305"/>
      <c r="H270" s="262"/>
    </row>
    <row r="271" spans="6:8" ht="15.75" customHeight="1" x14ac:dyDescent="0.25">
      <c r="F271" s="305"/>
      <c r="H271" s="262"/>
    </row>
    <row r="272" spans="6:8" ht="15.75" customHeight="1" x14ac:dyDescent="0.25">
      <c r="F272" s="305"/>
      <c r="H272" s="262"/>
    </row>
    <row r="273" spans="6:8" ht="15.75" customHeight="1" x14ac:dyDescent="0.25">
      <c r="F273" s="305"/>
      <c r="H273" s="262"/>
    </row>
    <row r="274" spans="6:8" ht="15.75" customHeight="1" x14ac:dyDescent="0.25">
      <c r="F274" s="305"/>
      <c r="H274" s="262"/>
    </row>
    <row r="275" spans="6:8" ht="15.75" customHeight="1" x14ac:dyDescent="0.25">
      <c r="F275" s="305"/>
      <c r="H275" s="262"/>
    </row>
    <row r="276" spans="6:8" ht="15.75" customHeight="1" x14ac:dyDescent="0.25">
      <c r="F276" s="305"/>
      <c r="H276" s="262"/>
    </row>
    <row r="277" spans="6:8" ht="15.75" customHeight="1" x14ac:dyDescent="0.25">
      <c r="F277" s="305"/>
      <c r="H277" s="262"/>
    </row>
    <row r="278" spans="6:8" ht="15.75" customHeight="1" x14ac:dyDescent="0.25">
      <c r="F278" s="305"/>
      <c r="H278" s="262"/>
    </row>
    <row r="279" spans="6:8" ht="15.75" customHeight="1" x14ac:dyDescent="0.25">
      <c r="F279" s="305"/>
      <c r="H279" s="262"/>
    </row>
    <row r="280" spans="6:8" ht="15.75" customHeight="1" x14ac:dyDescent="0.25">
      <c r="F280" s="305"/>
      <c r="H280" s="262"/>
    </row>
    <row r="281" spans="6:8" ht="15.75" customHeight="1" x14ac:dyDescent="0.25">
      <c r="F281" s="305"/>
      <c r="H281" s="262"/>
    </row>
    <row r="282" spans="6:8" ht="15.75" customHeight="1" x14ac:dyDescent="0.25">
      <c r="F282" s="305"/>
      <c r="H282" s="262"/>
    </row>
    <row r="283" spans="6:8" ht="15.75" customHeight="1" x14ac:dyDescent="0.25">
      <c r="F283" s="305"/>
      <c r="H283" s="262"/>
    </row>
    <row r="284" spans="6:8" ht="15.75" customHeight="1" x14ac:dyDescent="0.25">
      <c r="F284" s="305"/>
      <c r="H284" s="262"/>
    </row>
    <row r="285" spans="6:8" ht="15.75" customHeight="1" x14ac:dyDescent="0.25">
      <c r="F285" s="305"/>
      <c r="H285" s="262"/>
    </row>
    <row r="286" spans="6:8" ht="15.75" customHeight="1" x14ac:dyDescent="0.25">
      <c r="F286" s="305"/>
      <c r="H286" s="262"/>
    </row>
    <row r="287" spans="6:8" ht="15.75" customHeight="1" x14ac:dyDescent="0.25">
      <c r="F287" s="305"/>
      <c r="H287" s="262"/>
    </row>
    <row r="288" spans="6:8" ht="15.75" customHeight="1" x14ac:dyDescent="0.25">
      <c r="F288" s="305"/>
      <c r="H288" s="262"/>
    </row>
    <row r="289" spans="6:8" ht="15.75" customHeight="1" x14ac:dyDescent="0.25">
      <c r="F289" s="305"/>
      <c r="H289" s="262"/>
    </row>
    <row r="290" spans="6:8" ht="15.75" customHeight="1" x14ac:dyDescent="0.25">
      <c r="F290" s="305"/>
      <c r="H290" s="262"/>
    </row>
    <row r="291" spans="6:8" ht="15.75" customHeight="1" x14ac:dyDescent="0.25">
      <c r="F291" s="305"/>
      <c r="H291" s="262"/>
    </row>
    <row r="292" spans="6:8" ht="15.75" customHeight="1" x14ac:dyDescent="0.25">
      <c r="F292" s="305"/>
      <c r="H292" s="262"/>
    </row>
    <row r="293" spans="6:8" ht="15.75" customHeight="1" x14ac:dyDescent="0.25">
      <c r="F293" s="305"/>
      <c r="H293" s="262"/>
    </row>
    <row r="294" spans="6:8" ht="15.75" customHeight="1" x14ac:dyDescent="0.25">
      <c r="F294" s="305"/>
      <c r="H294" s="262"/>
    </row>
    <row r="295" spans="6:8" ht="15.75" customHeight="1" x14ac:dyDescent="0.25">
      <c r="F295" s="305"/>
      <c r="H295" s="262"/>
    </row>
    <row r="296" spans="6:8" ht="15.75" customHeight="1" x14ac:dyDescent="0.25">
      <c r="F296" s="305"/>
      <c r="H296" s="262"/>
    </row>
    <row r="297" spans="6:8" ht="15.75" customHeight="1" x14ac:dyDescent="0.25">
      <c r="F297" s="305"/>
      <c r="H297" s="262"/>
    </row>
    <row r="298" spans="6:8" ht="15.75" customHeight="1" x14ac:dyDescent="0.25">
      <c r="F298" s="305"/>
      <c r="H298" s="262"/>
    </row>
    <row r="299" spans="6:8" ht="15.75" customHeight="1" x14ac:dyDescent="0.25">
      <c r="F299" s="305"/>
      <c r="H299" s="262"/>
    </row>
    <row r="300" spans="6:8" ht="15.75" customHeight="1" x14ac:dyDescent="0.25">
      <c r="F300" s="305"/>
      <c r="H300" s="262"/>
    </row>
    <row r="301" spans="6:8" ht="15.75" customHeight="1" x14ac:dyDescent="0.25">
      <c r="F301" s="305"/>
      <c r="H301" s="262"/>
    </row>
    <row r="302" spans="6:8" ht="15.75" customHeight="1" x14ac:dyDescent="0.25">
      <c r="F302" s="305"/>
      <c r="H302" s="262"/>
    </row>
    <row r="303" spans="6:8" ht="15.75" customHeight="1" x14ac:dyDescent="0.25">
      <c r="F303" s="305"/>
      <c r="H303" s="262"/>
    </row>
    <row r="304" spans="6:8" ht="15.75" customHeight="1" x14ac:dyDescent="0.25">
      <c r="F304" s="305"/>
      <c r="H304" s="262"/>
    </row>
    <row r="305" spans="6:8" ht="15.75" customHeight="1" x14ac:dyDescent="0.25">
      <c r="F305" s="305"/>
      <c r="H305" s="262"/>
    </row>
    <row r="306" spans="6:8" ht="15.75" customHeight="1" x14ac:dyDescent="0.25">
      <c r="F306" s="305"/>
      <c r="H306" s="262"/>
    </row>
    <row r="307" spans="6:8" ht="15.75" customHeight="1" x14ac:dyDescent="0.25">
      <c r="F307" s="305"/>
      <c r="H307" s="262"/>
    </row>
    <row r="308" spans="6:8" ht="15.75" customHeight="1" x14ac:dyDescent="0.25">
      <c r="F308" s="305"/>
      <c r="H308" s="262"/>
    </row>
    <row r="309" spans="6:8" ht="15.75" customHeight="1" x14ac:dyDescent="0.25">
      <c r="F309" s="305"/>
      <c r="H309" s="262"/>
    </row>
    <row r="310" spans="6:8" ht="15.75" customHeight="1" x14ac:dyDescent="0.25">
      <c r="F310" s="305"/>
      <c r="H310" s="262"/>
    </row>
    <row r="311" spans="6:8" ht="15.75" customHeight="1" x14ac:dyDescent="0.25">
      <c r="F311" s="305"/>
      <c r="H311" s="262"/>
    </row>
    <row r="312" spans="6:8" ht="15.75" customHeight="1" x14ac:dyDescent="0.25">
      <c r="F312" s="305"/>
      <c r="H312" s="262"/>
    </row>
    <row r="313" spans="6:8" ht="15.75" customHeight="1" x14ac:dyDescent="0.25">
      <c r="F313" s="305"/>
      <c r="H313" s="262"/>
    </row>
    <row r="314" spans="6:8" ht="15.75" customHeight="1" x14ac:dyDescent="0.25">
      <c r="F314" s="305"/>
      <c r="H314" s="262"/>
    </row>
    <row r="315" spans="6:8" ht="15.75" customHeight="1" x14ac:dyDescent="0.25">
      <c r="F315" s="305"/>
      <c r="H315" s="262"/>
    </row>
    <row r="316" spans="6:8" ht="15.75" customHeight="1" x14ac:dyDescent="0.25">
      <c r="F316" s="305"/>
      <c r="H316" s="262"/>
    </row>
    <row r="317" spans="6:8" ht="15.75" customHeight="1" x14ac:dyDescent="0.25">
      <c r="F317" s="305"/>
      <c r="H317" s="262"/>
    </row>
    <row r="318" spans="6:8" ht="15.75" customHeight="1" x14ac:dyDescent="0.25">
      <c r="F318" s="305"/>
      <c r="H318" s="262"/>
    </row>
    <row r="319" spans="6:8" ht="15.75" customHeight="1" x14ac:dyDescent="0.25">
      <c r="F319" s="305"/>
      <c r="H319" s="262"/>
    </row>
    <row r="320" spans="6:8" ht="15.75" customHeight="1" x14ac:dyDescent="0.25">
      <c r="F320" s="305"/>
      <c r="H320" s="262"/>
    </row>
    <row r="321" spans="6:8" ht="15.75" customHeight="1" x14ac:dyDescent="0.25">
      <c r="F321" s="305"/>
      <c r="H321" s="262"/>
    </row>
    <row r="322" spans="6:8" ht="15.75" customHeight="1" x14ac:dyDescent="0.25">
      <c r="F322" s="305"/>
      <c r="H322" s="262"/>
    </row>
    <row r="323" spans="6:8" ht="15.75" customHeight="1" x14ac:dyDescent="0.25">
      <c r="F323" s="305"/>
      <c r="H323" s="262"/>
    </row>
    <row r="324" spans="6:8" ht="15.75" customHeight="1" x14ac:dyDescent="0.25">
      <c r="F324" s="305"/>
      <c r="H324" s="262"/>
    </row>
    <row r="325" spans="6:8" ht="15.75" customHeight="1" x14ac:dyDescent="0.25">
      <c r="F325" s="305"/>
      <c r="H325" s="262"/>
    </row>
    <row r="326" spans="6:8" ht="15.75" customHeight="1" x14ac:dyDescent="0.25">
      <c r="F326" s="305"/>
      <c r="H326" s="262"/>
    </row>
    <row r="327" spans="6:8" ht="15.75" customHeight="1" x14ac:dyDescent="0.25">
      <c r="F327" s="305"/>
      <c r="H327" s="262"/>
    </row>
    <row r="328" spans="6:8" ht="15.75" customHeight="1" x14ac:dyDescent="0.25">
      <c r="F328" s="305"/>
      <c r="H328" s="262"/>
    </row>
    <row r="329" spans="6:8" ht="15.75" customHeight="1" x14ac:dyDescent="0.25">
      <c r="F329" s="305"/>
      <c r="H329" s="262"/>
    </row>
    <row r="330" spans="6:8" ht="15.75" customHeight="1" x14ac:dyDescent="0.25">
      <c r="F330" s="305"/>
      <c r="H330" s="262"/>
    </row>
    <row r="331" spans="6:8" ht="15.75" customHeight="1" x14ac:dyDescent="0.25">
      <c r="F331" s="305"/>
      <c r="H331" s="262"/>
    </row>
    <row r="332" spans="6:8" ht="15.75" customHeight="1" x14ac:dyDescent="0.25">
      <c r="F332" s="305"/>
      <c r="H332" s="262"/>
    </row>
    <row r="333" spans="6:8" ht="15.75" customHeight="1" x14ac:dyDescent="0.25">
      <c r="F333" s="305"/>
      <c r="H333" s="262"/>
    </row>
    <row r="334" spans="6:8" ht="15.75" customHeight="1" x14ac:dyDescent="0.25">
      <c r="F334" s="305"/>
      <c r="H334" s="262"/>
    </row>
    <row r="335" spans="6:8" ht="15.75" customHeight="1" x14ac:dyDescent="0.25">
      <c r="F335" s="305"/>
      <c r="H335" s="262"/>
    </row>
    <row r="336" spans="6:8" ht="15.75" customHeight="1" x14ac:dyDescent="0.25">
      <c r="F336" s="305"/>
      <c r="H336" s="262"/>
    </row>
    <row r="337" spans="6:8" ht="15.75" customHeight="1" x14ac:dyDescent="0.25">
      <c r="F337" s="305"/>
      <c r="H337" s="262"/>
    </row>
    <row r="338" spans="6:8" ht="15.75" customHeight="1" x14ac:dyDescent="0.25">
      <c r="F338" s="305"/>
      <c r="H338" s="262"/>
    </row>
    <row r="339" spans="6:8" ht="15.75" customHeight="1" x14ac:dyDescent="0.25">
      <c r="F339" s="305"/>
      <c r="H339" s="262"/>
    </row>
    <row r="340" spans="6:8" ht="15.75" customHeight="1" x14ac:dyDescent="0.25">
      <c r="F340" s="305"/>
      <c r="H340" s="262"/>
    </row>
    <row r="341" spans="6:8" ht="15.75" customHeight="1" x14ac:dyDescent="0.25">
      <c r="F341" s="305"/>
      <c r="H341" s="262"/>
    </row>
    <row r="342" spans="6:8" ht="15.75" customHeight="1" x14ac:dyDescent="0.25">
      <c r="F342" s="305"/>
      <c r="H342" s="262"/>
    </row>
    <row r="343" spans="6:8" ht="15.75" customHeight="1" x14ac:dyDescent="0.25">
      <c r="F343" s="305"/>
      <c r="H343" s="262"/>
    </row>
    <row r="344" spans="6:8" ht="15.75" customHeight="1" x14ac:dyDescent="0.25">
      <c r="F344" s="305"/>
      <c r="H344" s="262"/>
    </row>
    <row r="345" spans="6:8" ht="15.75" customHeight="1" x14ac:dyDescent="0.25">
      <c r="F345" s="305"/>
      <c r="H345" s="262"/>
    </row>
    <row r="346" spans="6:8" ht="15.75" customHeight="1" x14ac:dyDescent="0.25">
      <c r="F346" s="305"/>
      <c r="H346" s="262"/>
    </row>
    <row r="347" spans="6:8" ht="15.75" customHeight="1" x14ac:dyDescent="0.25">
      <c r="F347" s="305"/>
      <c r="H347" s="262"/>
    </row>
    <row r="348" spans="6:8" ht="15.75" customHeight="1" x14ac:dyDescent="0.25">
      <c r="F348" s="305"/>
      <c r="H348" s="262"/>
    </row>
    <row r="349" spans="6:8" ht="15.75" customHeight="1" x14ac:dyDescent="0.25">
      <c r="F349" s="305"/>
      <c r="H349" s="262"/>
    </row>
    <row r="350" spans="6:8" ht="15.75" customHeight="1" x14ac:dyDescent="0.25">
      <c r="F350" s="305"/>
      <c r="H350" s="262"/>
    </row>
    <row r="351" spans="6:8" ht="15.75" customHeight="1" x14ac:dyDescent="0.25">
      <c r="F351" s="305"/>
      <c r="H351" s="262"/>
    </row>
    <row r="352" spans="6:8" ht="15.75" customHeight="1" x14ac:dyDescent="0.25">
      <c r="F352" s="305"/>
      <c r="H352" s="262"/>
    </row>
    <row r="353" spans="6:8" ht="15.75" customHeight="1" x14ac:dyDescent="0.25">
      <c r="F353" s="305"/>
      <c r="H353" s="262"/>
    </row>
    <row r="354" spans="6:8" ht="15.75" customHeight="1" x14ac:dyDescent="0.25">
      <c r="F354" s="305"/>
      <c r="H354" s="262"/>
    </row>
    <row r="355" spans="6:8" ht="15.75" customHeight="1" x14ac:dyDescent="0.25">
      <c r="F355" s="305"/>
      <c r="H355" s="262"/>
    </row>
    <row r="356" spans="6:8" ht="15.75" customHeight="1" x14ac:dyDescent="0.25">
      <c r="F356" s="305"/>
      <c r="H356" s="262"/>
    </row>
    <row r="357" spans="6:8" ht="15.75" customHeight="1" x14ac:dyDescent="0.25">
      <c r="F357" s="305"/>
      <c r="H357" s="262"/>
    </row>
    <row r="358" spans="6:8" ht="15.75" customHeight="1" x14ac:dyDescent="0.25">
      <c r="F358" s="305"/>
      <c r="H358" s="262"/>
    </row>
    <row r="359" spans="6:8" ht="15.75" customHeight="1" x14ac:dyDescent="0.25">
      <c r="F359" s="305"/>
      <c r="H359" s="262"/>
    </row>
    <row r="360" spans="6:8" ht="15.75" customHeight="1" x14ac:dyDescent="0.25">
      <c r="F360" s="305"/>
      <c r="H360" s="262"/>
    </row>
    <row r="361" spans="6:8" ht="15.75" customHeight="1" x14ac:dyDescent="0.25">
      <c r="F361" s="305"/>
      <c r="H361" s="262"/>
    </row>
    <row r="362" spans="6:8" ht="15.75" customHeight="1" x14ac:dyDescent="0.25">
      <c r="F362" s="305"/>
      <c r="H362" s="262"/>
    </row>
    <row r="363" spans="6:8" ht="15.75" customHeight="1" x14ac:dyDescent="0.25">
      <c r="F363" s="305"/>
      <c r="H363" s="262"/>
    </row>
    <row r="364" spans="6:8" ht="15.75" customHeight="1" x14ac:dyDescent="0.25">
      <c r="F364" s="305"/>
      <c r="H364" s="262"/>
    </row>
    <row r="365" spans="6:8" ht="15.75" customHeight="1" x14ac:dyDescent="0.25">
      <c r="F365" s="305"/>
      <c r="H365" s="262"/>
    </row>
    <row r="366" spans="6:8" ht="15.75" customHeight="1" x14ac:dyDescent="0.25">
      <c r="F366" s="305"/>
      <c r="H366" s="262"/>
    </row>
    <row r="367" spans="6:8" ht="15.75" customHeight="1" x14ac:dyDescent="0.25">
      <c r="F367" s="305"/>
      <c r="H367" s="262"/>
    </row>
    <row r="368" spans="6:8" ht="15.75" customHeight="1" x14ac:dyDescent="0.25">
      <c r="F368" s="305"/>
      <c r="H368" s="262"/>
    </row>
    <row r="369" spans="6:8" ht="15.75" customHeight="1" x14ac:dyDescent="0.25">
      <c r="F369" s="305"/>
      <c r="H369" s="262"/>
    </row>
    <row r="370" spans="6:8" ht="15.75" customHeight="1" x14ac:dyDescent="0.25">
      <c r="F370" s="305"/>
      <c r="H370" s="262"/>
    </row>
    <row r="371" spans="6:8" ht="15.75" customHeight="1" x14ac:dyDescent="0.25">
      <c r="F371" s="305"/>
      <c r="H371" s="262"/>
    </row>
    <row r="372" spans="6:8" ht="15.75" customHeight="1" x14ac:dyDescent="0.25">
      <c r="F372" s="305"/>
      <c r="H372" s="262"/>
    </row>
    <row r="373" spans="6:8" ht="15.75" customHeight="1" x14ac:dyDescent="0.25">
      <c r="F373" s="305"/>
      <c r="H373" s="262"/>
    </row>
    <row r="374" spans="6:8" ht="15.75" customHeight="1" x14ac:dyDescent="0.25">
      <c r="F374" s="305"/>
      <c r="H374" s="262"/>
    </row>
    <row r="375" spans="6:8" ht="15.75" customHeight="1" x14ac:dyDescent="0.25">
      <c r="F375" s="305"/>
      <c r="H375" s="262"/>
    </row>
    <row r="376" spans="6:8" ht="15.75" customHeight="1" x14ac:dyDescent="0.25">
      <c r="F376" s="305"/>
      <c r="H376" s="262"/>
    </row>
    <row r="377" spans="6:8" ht="15.75" customHeight="1" x14ac:dyDescent="0.25">
      <c r="F377" s="305"/>
      <c r="H377" s="262"/>
    </row>
    <row r="378" spans="6:8" ht="15.75" customHeight="1" x14ac:dyDescent="0.25">
      <c r="F378" s="305"/>
      <c r="H378" s="262"/>
    </row>
    <row r="379" spans="6:8" ht="15.75" customHeight="1" x14ac:dyDescent="0.25">
      <c r="F379" s="305"/>
      <c r="H379" s="262"/>
    </row>
    <row r="380" spans="6:8" ht="15.75" customHeight="1" x14ac:dyDescent="0.25">
      <c r="F380" s="305"/>
      <c r="H380" s="262"/>
    </row>
    <row r="381" spans="6:8" ht="15.75" customHeight="1" x14ac:dyDescent="0.25">
      <c r="F381" s="305"/>
      <c r="H381" s="262"/>
    </row>
    <row r="382" spans="6:8" ht="15.75" customHeight="1" x14ac:dyDescent="0.25">
      <c r="F382" s="305"/>
      <c r="H382" s="262"/>
    </row>
    <row r="383" spans="6:8" ht="15.75" customHeight="1" x14ac:dyDescent="0.25">
      <c r="F383" s="305"/>
      <c r="H383" s="262"/>
    </row>
    <row r="384" spans="6:8" ht="15.75" customHeight="1" x14ac:dyDescent="0.25">
      <c r="F384" s="305"/>
      <c r="H384" s="262"/>
    </row>
    <row r="385" spans="6:8" ht="15.75" customHeight="1" x14ac:dyDescent="0.25">
      <c r="F385" s="305"/>
      <c r="H385" s="262"/>
    </row>
    <row r="386" spans="6:8" ht="15.75" customHeight="1" x14ac:dyDescent="0.25">
      <c r="F386" s="305"/>
      <c r="H386" s="262"/>
    </row>
    <row r="387" spans="6:8" ht="15.75" customHeight="1" x14ac:dyDescent="0.25">
      <c r="F387" s="305"/>
      <c r="H387" s="262"/>
    </row>
    <row r="388" spans="6:8" ht="15.75" customHeight="1" x14ac:dyDescent="0.25">
      <c r="F388" s="305"/>
      <c r="H388" s="262"/>
    </row>
    <row r="389" spans="6:8" ht="15.75" customHeight="1" x14ac:dyDescent="0.25">
      <c r="F389" s="305"/>
      <c r="H389" s="262"/>
    </row>
    <row r="390" spans="6:8" ht="15.75" customHeight="1" x14ac:dyDescent="0.25">
      <c r="F390" s="305"/>
      <c r="H390" s="262"/>
    </row>
    <row r="391" spans="6:8" ht="15.75" customHeight="1" x14ac:dyDescent="0.25">
      <c r="F391" s="305"/>
      <c r="H391" s="262"/>
    </row>
    <row r="392" spans="6:8" ht="15.75" customHeight="1" x14ac:dyDescent="0.25">
      <c r="F392" s="305"/>
      <c r="H392" s="262"/>
    </row>
    <row r="393" spans="6:8" ht="15.75" customHeight="1" x14ac:dyDescent="0.25">
      <c r="F393" s="305"/>
      <c r="H393" s="262"/>
    </row>
    <row r="394" spans="6:8" ht="15.75" customHeight="1" x14ac:dyDescent="0.25">
      <c r="F394" s="305"/>
      <c r="H394" s="262"/>
    </row>
    <row r="395" spans="6:8" ht="15.75" customHeight="1" x14ac:dyDescent="0.25">
      <c r="F395" s="305"/>
      <c r="H395" s="262"/>
    </row>
    <row r="396" spans="6:8" ht="15.75" customHeight="1" x14ac:dyDescent="0.25">
      <c r="F396" s="305"/>
      <c r="H396" s="262"/>
    </row>
    <row r="397" spans="6:8" ht="15.75" customHeight="1" x14ac:dyDescent="0.25">
      <c r="F397" s="305"/>
      <c r="H397" s="262"/>
    </row>
    <row r="398" spans="6:8" ht="15.75" customHeight="1" x14ac:dyDescent="0.25">
      <c r="F398" s="305"/>
      <c r="H398" s="262"/>
    </row>
    <row r="399" spans="6:8" ht="15.75" customHeight="1" x14ac:dyDescent="0.25">
      <c r="F399" s="305"/>
      <c r="H399" s="262"/>
    </row>
    <row r="400" spans="6:8" ht="15.75" customHeight="1" x14ac:dyDescent="0.25">
      <c r="F400" s="305"/>
      <c r="H400" s="262"/>
    </row>
    <row r="401" spans="6:8" ht="15.75" customHeight="1" x14ac:dyDescent="0.25">
      <c r="F401" s="305"/>
      <c r="H401" s="262"/>
    </row>
    <row r="402" spans="6:8" ht="15.75" customHeight="1" x14ac:dyDescent="0.25">
      <c r="F402" s="305"/>
      <c r="H402" s="262"/>
    </row>
    <row r="403" spans="6:8" ht="15.75" customHeight="1" x14ac:dyDescent="0.25">
      <c r="F403" s="305"/>
      <c r="H403" s="262"/>
    </row>
    <row r="404" spans="6:8" ht="15.75" customHeight="1" x14ac:dyDescent="0.25">
      <c r="F404" s="305"/>
      <c r="H404" s="262"/>
    </row>
    <row r="405" spans="6:8" ht="15.75" customHeight="1" x14ac:dyDescent="0.25">
      <c r="F405" s="305"/>
      <c r="H405" s="262"/>
    </row>
    <row r="406" spans="6:8" ht="15.75" customHeight="1" x14ac:dyDescent="0.25">
      <c r="F406" s="305"/>
      <c r="H406" s="262"/>
    </row>
    <row r="407" spans="6:8" ht="15.75" customHeight="1" x14ac:dyDescent="0.25">
      <c r="F407" s="305"/>
      <c r="H407" s="262"/>
    </row>
    <row r="408" spans="6:8" ht="15.75" customHeight="1" x14ac:dyDescent="0.25">
      <c r="F408" s="305"/>
      <c r="H408" s="262"/>
    </row>
    <row r="409" spans="6:8" ht="15.75" customHeight="1" x14ac:dyDescent="0.25">
      <c r="F409" s="305"/>
      <c r="H409" s="262"/>
    </row>
    <row r="410" spans="6:8" ht="15.75" customHeight="1" x14ac:dyDescent="0.25">
      <c r="F410" s="305"/>
      <c r="H410" s="262"/>
    </row>
    <row r="411" spans="6:8" ht="15.75" customHeight="1" x14ac:dyDescent="0.25">
      <c r="F411" s="305"/>
      <c r="H411" s="262"/>
    </row>
    <row r="412" spans="6:8" ht="15.75" customHeight="1" x14ac:dyDescent="0.25">
      <c r="F412" s="305"/>
      <c r="H412" s="262"/>
    </row>
    <row r="413" spans="6:8" ht="15.75" customHeight="1" x14ac:dyDescent="0.25">
      <c r="F413" s="305"/>
      <c r="H413" s="262"/>
    </row>
    <row r="414" spans="6:8" ht="15.75" customHeight="1" x14ac:dyDescent="0.25">
      <c r="F414" s="305"/>
      <c r="H414" s="262"/>
    </row>
    <row r="415" spans="6:8" ht="15.75" customHeight="1" x14ac:dyDescent="0.25">
      <c r="F415" s="305"/>
      <c r="H415" s="262"/>
    </row>
    <row r="416" spans="6:8" ht="15.75" customHeight="1" x14ac:dyDescent="0.25">
      <c r="F416" s="305"/>
      <c r="H416" s="262"/>
    </row>
    <row r="417" spans="6:8" ht="15.75" customHeight="1" x14ac:dyDescent="0.25">
      <c r="F417" s="305"/>
      <c r="H417" s="262"/>
    </row>
    <row r="418" spans="6:8" ht="15.75" customHeight="1" x14ac:dyDescent="0.25">
      <c r="F418" s="305"/>
      <c r="H418" s="262"/>
    </row>
    <row r="419" spans="6:8" ht="15.75" customHeight="1" x14ac:dyDescent="0.25">
      <c r="F419" s="305"/>
      <c r="H419" s="262"/>
    </row>
    <row r="420" spans="6:8" ht="15.75" customHeight="1" x14ac:dyDescent="0.25">
      <c r="F420" s="305"/>
      <c r="H420" s="262"/>
    </row>
    <row r="421" spans="6:8" ht="15.75" customHeight="1" x14ac:dyDescent="0.25">
      <c r="F421" s="305"/>
      <c r="H421" s="262"/>
    </row>
    <row r="422" spans="6:8" ht="15.75" customHeight="1" x14ac:dyDescent="0.25">
      <c r="F422" s="305"/>
      <c r="H422" s="262"/>
    </row>
    <row r="423" spans="6:8" ht="15.75" customHeight="1" x14ac:dyDescent="0.25">
      <c r="F423" s="305"/>
      <c r="H423" s="262"/>
    </row>
    <row r="424" spans="6:8" ht="15.75" customHeight="1" x14ac:dyDescent="0.25">
      <c r="F424" s="305"/>
      <c r="H424" s="262"/>
    </row>
    <row r="425" spans="6:8" ht="15.75" customHeight="1" x14ac:dyDescent="0.25">
      <c r="F425" s="305"/>
      <c r="H425" s="262"/>
    </row>
    <row r="426" spans="6:8" ht="15.75" customHeight="1" x14ac:dyDescent="0.25">
      <c r="F426" s="305"/>
      <c r="H426" s="262"/>
    </row>
    <row r="427" spans="6:8" ht="15.75" customHeight="1" x14ac:dyDescent="0.25">
      <c r="F427" s="305"/>
      <c r="H427" s="262"/>
    </row>
    <row r="428" spans="6:8" ht="15.75" customHeight="1" x14ac:dyDescent="0.25">
      <c r="F428" s="305"/>
      <c r="H428" s="262"/>
    </row>
    <row r="429" spans="6:8" ht="15.75" customHeight="1" x14ac:dyDescent="0.25">
      <c r="F429" s="305"/>
      <c r="H429" s="262"/>
    </row>
    <row r="430" spans="6:8" ht="15.75" customHeight="1" x14ac:dyDescent="0.25">
      <c r="F430" s="305"/>
      <c r="H430" s="262"/>
    </row>
    <row r="431" spans="6:8" ht="15.75" customHeight="1" x14ac:dyDescent="0.25">
      <c r="F431" s="305"/>
      <c r="H431" s="262"/>
    </row>
    <row r="432" spans="6:8" ht="15.75" customHeight="1" x14ac:dyDescent="0.25">
      <c r="F432" s="305"/>
      <c r="H432" s="262"/>
    </row>
    <row r="433" spans="6:8" ht="15.75" customHeight="1" x14ac:dyDescent="0.25">
      <c r="F433" s="305"/>
      <c r="H433" s="262"/>
    </row>
    <row r="434" spans="6:8" ht="15.75" customHeight="1" x14ac:dyDescent="0.25">
      <c r="F434" s="305"/>
      <c r="H434" s="262"/>
    </row>
    <row r="435" spans="6:8" ht="15.75" customHeight="1" x14ac:dyDescent="0.25">
      <c r="F435" s="305"/>
      <c r="H435" s="262"/>
    </row>
    <row r="436" spans="6:8" ht="15.75" customHeight="1" x14ac:dyDescent="0.25">
      <c r="F436" s="305"/>
      <c r="H436" s="262"/>
    </row>
    <row r="437" spans="6:8" ht="15.75" customHeight="1" x14ac:dyDescent="0.25">
      <c r="F437" s="305"/>
      <c r="H437" s="262"/>
    </row>
    <row r="438" spans="6:8" ht="15.75" customHeight="1" x14ac:dyDescent="0.25">
      <c r="F438" s="305"/>
      <c r="H438" s="262"/>
    </row>
    <row r="439" spans="6:8" ht="15.75" customHeight="1" x14ac:dyDescent="0.25">
      <c r="F439" s="305"/>
      <c r="H439" s="262"/>
    </row>
    <row r="440" spans="6:8" ht="15.75" customHeight="1" x14ac:dyDescent="0.25">
      <c r="F440" s="305"/>
      <c r="H440" s="262"/>
    </row>
    <row r="441" spans="6:8" ht="15.75" customHeight="1" x14ac:dyDescent="0.25">
      <c r="F441" s="305"/>
      <c r="H441" s="262"/>
    </row>
    <row r="442" spans="6:8" ht="15.75" customHeight="1" x14ac:dyDescent="0.25">
      <c r="F442" s="305"/>
      <c r="H442" s="262"/>
    </row>
    <row r="443" spans="6:8" ht="15.75" customHeight="1" x14ac:dyDescent="0.25">
      <c r="F443" s="305"/>
      <c r="H443" s="262"/>
    </row>
    <row r="444" spans="6:8" ht="15.75" customHeight="1" x14ac:dyDescent="0.25">
      <c r="F444" s="305"/>
      <c r="H444" s="262"/>
    </row>
    <row r="445" spans="6:8" ht="15.75" customHeight="1" x14ac:dyDescent="0.25">
      <c r="F445" s="305"/>
      <c r="H445" s="262"/>
    </row>
    <row r="446" spans="6:8" ht="15.75" customHeight="1" x14ac:dyDescent="0.25">
      <c r="F446" s="305"/>
      <c r="H446" s="262"/>
    </row>
    <row r="447" spans="6:8" ht="15.75" customHeight="1" x14ac:dyDescent="0.25">
      <c r="F447" s="305"/>
      <c r="H447" s="262"/>
    </row>
    <row r="448" spans="6:8" ht="15.75" customHeight="1" x14ac:dyDescent="0.25">
      <c r="F448" s="305"/>
      <c r="H448" s="262"/>
    </row>
    <row r="449" spans="6:8" ht="15.75" customHeight="1" x14ac:dyDescent="0.25">
      <c r="F449" s="305"/>
      <c r="H449" s="262"/>
    </row>
    <row r="450" spans="6:8" ht="15.75" customHeight="1" x14ac:dyDescent="0.25">
      <c r="F450" s="305"/>
      <c r="H450" s="262"/>
    </row>
    <row r="451" spans="6:8" ht="15.75" customHeight="1" x14ac:dyDescent="0.25">
      <c r="F451" s="305"/>
      <c r="H451" s="262"/>
    </row>
    <row r="452" spans="6:8" ht="15.75" customHeight="1" x14ac:dyDescent="0.25">
      <c r="F452" s="305"/>
      <c r="H452" s="262"/>
    </row>
    <row r="453" spans="6:8" ht="15.75" customHeight="1" x14ac:dyDescent="0.25">
      <c r="F453" s="305"/>
      <c r="H453" s="262"/>
    </row>
    <row r="454" spans="6:8" ht="15.75" customHeight="1" x14ac:dyDescent="0.25">
      <c r="F454" s="305"/>
      <c r="H454" s="262"/>
    </row>
    <row r="455" spans="6:8" ht="15.75" customHeight="1" x14ac:dyDescent="0.25">
      <c r="F455" s="305"/>
      <c r="H455" s="262"/>
    </row>
    <row r="456" spans="6:8" ht="15.75" customHeight="1" x14ac:dyDescent="0.25">
      <c r="F456" s="305"/>
      <c r="H456" s="262"/>
    </row>
    <row r="457" spans="6:8" ht="15.75" customHeight="1" x14ac:dyDescent="0.25">
      <c r="F457" s="305"/>
      <c r="H457" s="262"/>
    </row>
    <row r="458" spans="6:8" ht="15.75" customHeight="1" x14ac:dyDescent="0.25">
      <c r="F458" s="305"/>
      <c r="H458" s="262"/>
    </row>
    <row r="459" spans="6:8" ht="15.75" customHeight="1" x14ac:dyDescent="0.25">
      <c r="F459" s="305"/>
      <c r="H459" s="262"/>
    </row>
    <row r="460" spans="6:8" ht="15.75" customHeight="1" x14ac:dyDescent="0.25">
      <c r="F460" s="305"/>
      <c r="H460" s="262"/>
    </row>
    <row r="461" spans="6:8" ht="15.75" customHeight="1" x14ac:dyDescent="0.25">
      <c r="F461" s="305"/>
      <c r="H461" s="262"/>
    </row>
    <row r="462" spans="6:8" ht="15.75" customHeight="1" x14ac:dyDescent="0.25">
      <c r="F462" s="305"/>
      <c r="H462" s="262"/>
    </row>
    <row r="463" spans="6:8" ht="15.75" customHeight="1" x14ac:dyDescent="0.25">
      <c r="F463" s="305"/>
      <c r="H463" s="262"/>
    </row>
    <row r="464" spans="6:8" ht="15.75" customHeight="1" x14ac:dyDescent="0.25">
      <c r="F464" s="305"/>
      <c r="H464" s="262"/>
    </row>
    <row r="465" spans="6:8" ht="15.75" customHeight="1" x14ac:dyDescent="0.25">
      <c r="F465" s="305"/>
      <c r="H465" s="262"/>
    </row>
    <row r="466" spans="6:8" ht="15.75" customHeight="1" x14ac:dyDescent="0.25">
      <c r="F466" s="305"/>
      <c r="H466" s="262"/>
    </row>
    <row r="467" spans="6:8" ht="15.75" customHeight="1" x14ac:dyDescent="0.25">
      <c r="F467" s="305"/>
      <c r="H467" s="262"/>
    </row>
    <row r="468" spans="6:8" ht="15.75" customHeight="1" x14ac:dyDescent="0.25">
      <c r="F468" s="305"/>
      <c r="H468" s="262"/>
    </row>
    <row r="469" spans="6:8" ht="15.75" customHeight="1" x14ac:dyDescent="0.25">
      <c r="F469" s="305"/>
      <c r="H469" s="262"/>
    </row>
    <row r="470" spans="6:8" ht="15.75" customHeight="1" x14ac:dyDescent="0.25">
      <c r="F470" s="305"/>
      <c r="H470" s="262"/>
    </row>
    <row r="471" spans="6:8" ht="15.75" customHeight="1" x14ac:dyDescent="0.25">
      <c r="F471" s="305"/>
      <c r="H471" s="262"/>
    </row>
    <row r="472" spans="6:8" ht="15.75" customHeight="1" x14ac:dyDescent="0.25">
      <c r="F472" s="305"/>
      <c r="H472" s="262"/>
    </row>
    <row r="473" spans="6:8" ht="15.75" customHeight="1" x14ac:dyDescent="0.25">
      <c r="F473" s="305"/>
      <c r="H473" s="262"/>
    </row>
    <row r="474" spans="6:8" ht="15.75" customHeight="1" x14ac:dyDescent="0.25">
      <c r="F474" s="305"/>
      <c r="H474" s="262"/>
    </row>
    <row r="475" spans="6:8" ht="15.75" customHeight="1" x14ac:dyDescent="0.25">
      <c r="F475" s="305"/>
      <c r="H475" s="262"/>
    </row>
    <row r="476" spans="6:8" ht="15.75" customHeight="1" x14ac:dyDescent="0.25">
      <c r="F476" s="305"/>
      <c r="H476" s="262"/>
    </row>
    <row r="477" spans="6:8" ht="15.75" customHeight="1" x14ac:dyDescent="0.25">
      <c r="F477" s="305"/>
      <c r="H477" s="262"/>
    </row>
    <row r="478" spans="6:8" ht="15.75" customHeight="1" x14ac:dyDescent="0.25">
      <c r="F478" s="305"/>
      <c r="H478" s="262"/>
    </row>
    <row r="479" spans="6:8" ht="15.75" customHeight="1" x14ac:dyDescent="0.25">
      <c r="F479" s="305"/>
      <c r="H479" s="262"/>
    </row>
    <row r="480" spans="6:8" ht="15.75" customHeight="1" x14ac:dyDescent="0.25">
      <c r="F480" s="305"/>
      <c r="H480" s="262"/>
    </row>
    <row r="481" spans="6:8" ht="15.75" customHeight="1" x14ac:dyDescent="0.25">
      <c r="F481" s="305"/>
      <c r="H481" s="262"/>
    </row>
    <row r="482" spans="6:8" ht="15.75" customHeight="1" x14ac:dyDescent="0.25">
      <c r="F482" s="305"/>
      <c r="H482" s="262"/>
    </row>
    <row r="483" spans="6:8" ht="15.75" customHeight="1" x14ac:dyDescent="0.25">
      <c r="F483" s="305"/>
      <c r="H483" s="262"/>
    </row>
    <row r="484" spans="6:8" ht="15.75" customHeight="1" x14ac:dyDescent="0.25">
      <c r="F484" s="305"/>
      <c r="H484" s="262"/>
    </row>
    <row r="485" spans="6:8" ht="15.75" customHeight="1" x14ac:dyDescent="0.25">
      <c r="F485" s="305"/>
      <c r="H485" s="262"/>
    </row>
    <row r="486" spans="6:8" ht="15.75" customHeight="1" x14ac:dyDescent="0.25">
      <c r="F486" s="305"/>
      <c r="H486" s="262"/>
    </row>
    <row r="487" spans="6:8" ht="15.75" customHeight="1" x14ac:dyDescent="0.25">
      <c r="F487" s="305"/>
      <c r="H487" s="262"/>
    </row>
    <row r="488" spans="6:8" ht="15.75" customHeight="1" x14ac:dyDescent="0.25">
      <c r="F488" s="305"/>
      <c r="H488" s="262"/>
    </row>
    <row r="489" spans="6:8" ht="15.75" customHeight="1" x14ac:dyDescent="0.25">
      <c r="F489" s="305"/>
      <c r="H489" s="262"/>
    </row>
    <row r="490" spans="6:8" ht="15.75" customHeight="1" x14ac:dyDescent="0.25">
      <c r="F490" s="305"/>
      <c r="H490" s="262"/>
    </row>
    <row r="491" spans="6:8" ht="15.75" customHeight="1" x14ac:dyDescent="0.25">
      <c r="F491" s="305"/>
      <c r="H491" s="262"/>
    </row>
    <row r="492" spans="6:8" ht="15.75" customHeight="1" x14ac:dyDescent="0.25">
      <c r="F492" s="305"/>
      <c r="H492" s="262"/>
    </row>
    <row r="493" spans="6:8" ht="15.75" customHeight="1" x14ac:dyDescent="0.25">
      <c r="F493" s="305"/>
      <c r="H493" s="262"/>
    </row>
    <row r="494" spans="6:8" ht="15.75" customHeight="1" x14ac:dyDescent="0.25">
      <c r="F494" s="305"/>
      <c r="H494" s="262"/>
    </row>
    <row r="495" spans="6:8" ht="15.75" customHeight="1" x14ac:dyDescent="0.25">
      <c r="F495" s="305"/>
      <c r="H495" s="262"/>
    </row>
    <row r="496" spans="6:8" ht="15.75" customHeight="1" x14ac:dyDescent="0.25">
      <c r="F496" s="305"/>
      <c r="H496" s="262"/>
    </row>
    <row r="497" spans="6:8" ht="15.75" customHeight="1" x14ac:dyDescent="0.25">
      <c r="F497" s="305"/>
      <c r="H497" s="262"/>
    </row>
    <row r="498" spans="6:8" ht="15.75" customHeight="1" x14ac:dyDescent="0.25">
      <c r="F498" s="305"/>
      <c r="H498" s="262"/>
    </row>
    <row r="499" spans="6:8" ht="15.75" customHeight="1" x14ac:dyDescent="0.25">
      <c r="F499" s="305"/>
      <c r="H499" s="262"/>
    </row>
    <row r="500" spans="6:8" ht="15.75" customHeight="1" x14ac:dyDescent="0.25">
      <c r="F500" s="305"/>
      <c r="H500" s="262"/>
    </row>
    <row r="501" spans="6:8" ht="15.75" customHeight="1" x14ac:dyDescent="0.25">
      <c r="F501" s="305"/>
      <c r="H501" s="262"/>
    </row>
    <row r="502" spans="6:8" ht="15.75" customHeight="1" x14ac:dyDescent="0.25">
      <c r="F502" s="305"/>
      <c r="H502" s="262"/>
    </row>
    <row r="503" spans="6:8" ht="15.75" customHeight="1" x14ac:dyDescent="0.25">
      <c r="F503" s="305"/>
      <c r="H503" s="262"/>
    </row>
    <row r="504" spans="6:8" ht="15.75" customHeight="1" x14ac:dyDescent="0.25">
      <c r="F504" s="305"/>
      <c r="H504" s="262"/>
    </row>
    <row r="505" spans="6:8" ht="15.75" customHeight="1" x14ac:dyDescent="0.25">
      <c r="F505" s="305"/>
      <c r="H505" s="262"/>
    </row>
    <row r="506" spans="6:8" ht="15.75" customHeight="1" x14ac:dyDescent="0.25">
      <c r="F506" s="305"/>
      <c r="H506" s="262"/>
    </row>
    <row r="507" spans="6:8" ht="15.75" customHeight="1" x14ac:dyDescent="0.25">
      <c r="F507" s="305"/>
      <c r="H507" s="262"/>
    </row>
    <row r="508" spans="6:8" ht="15.75" customHeight="1" x14ac:dyDescent="0.25">
      <c r="F508" s="305"/>
      <c r="H508" s="262"/>
    </row>
    <row r="509" spans="6:8" ht="15.75" customHeight="1" x14ac:dyDescent="0.25">
      <c r="F509" s="305"/>
      <c r="H509" s="262"/>
    </row>
    <row r="510" spans="6:8" ht="15.75" customHeight="1" x14ac:dyDescent="0.25">
      <c r="F510" s="305"/>
      <c r="H510" s="262"/>
    </row>
    <row r="511" spans="6:8" ht="15.75" customHeight="1" x14ac:dyDescent="0.25">
      <c r="F511" s="305"/>
      <c r="H511" s="262"/>
    </row>
    <row r="512" spans="6:8" ht="15.75" customHeight="1" x14ac:dyDescent="0.25">
      <c r="F512" s="305"/>
      <c r="H512" s="262"/>
    </row>
    <row r="513" spans="6:8" ht="15.75" customHeight="1" x14ac:dyDescent="0.25">
      <c r="F513" s="305"/>
      <c r="H513" s="262"/>
    </row>
    <row r="514" spans="6:8" ht="15.75" customHeight="1" x14ac:dyDescent="0.25">
      <c r="F514" s="305"/>
      <c r="H514" s="262"/>
    </row>
    <row r="515" spans="6:8" ht="15.75" customHeight="1" x14ac:dyDescent="0.25">
      <c r="F515" s="305"/>
      <c r="H515" s="262"/>
    </row>
    <row r="516" spans="6:8" ht="15.75" customHeight="1" x14ac:dyDescent="0.25">
      <c r="F516" s="305"/>
      <c r="H516" s="262"/>
    </row>
    <row r="517" spans="6:8" ht="15.75" customHeight="1" x14ac:dyDescent="0.25">
      <c r="F517" s="305"/>
      <c r="H517" s="262"/>
    </row>
    <row r="518" spans="6:8" ht="15.75" customHeight="1" x14ac:dyDescent="0.25">
      <c r="F518" s="305"/>
      <c r="H518" s="262"/>
    </row>
    <row r="519" spans="6:8" ht="15.75" customHeight="1" x14ac:dyDescent="0.25">
      <c r="F519" s="305"/>
      <c r="H519" s="262"/>
    </row>
    <row r="520" spans="6:8" ht="15.75" customHeight="1" x14ac:dyDescent="0.25">
      <c r="F520" s="305"/>
      <c r="H520" s="262"/>
    </row>
    <row r="521" spans="6:8" ht="15.75" customHeight="1" x14ac:dyDescent="0.25">
      <c r="F521" s="305"/>
      <c r="H521" s="262"/>
    </row>
    <row r="522" spans="6:8" ht="15.75" customHeight="1" x14ac:dyDescent="0.25">
      <c r="F522" s="305"/>
      <c r="H522" s="262"/>
    </row>
    <row r="523" spans="6:8" ht="15.75" customHeight="1" x14ac:dyDescent="0.25">
      <c r="F523" s="305"/>
      <c r="H523" s="262"/>
    </row>
    <row r="524" spans="6:8" ht="15.75" customHeight="1" x14ac:dyDescent="0.25">
      <c r="F524" s="305"/>
      <c r="H524" s="262"/>
    </row>
    <row r="525" spans="6:8" ht="15.75" customHeight="1" x14ac:dyDescent="0.25">
      <c r="F525" s="305"/>
      <c r="H525" s="262"/>
    </row>
    <row r="526" spans="6:8" ht="15.75" customHeight="1" x14ac:dyDescent="0.25">
      <c r="F526" s="305"/>
      <c r="H526" s="262"/>
    </row>
    <row r="527" spans="6:8" ht="15.75" customHeight="1" x14ac:dyDescent="0.25">
      <c r="F527" s="305"/>
      <c r="H527" s="262"/>
    </row>
    <row r="528" spans="6:8" ht="15.75" customHeight="1" x14ac:dyDescent="0.25">
      <c r="F528" s="305"/>
      <c r="H528" s="262"/>
    </row>
    <row r="529" spans="6:8" ht="15.75" customHeight="1" x14ac:dyDescent="0.25">
      <c r="F529" s="305"/>
      <c r="H529" s="262"/>
    </row>
    <row r="530" spans="6:8" ht="15.75" customHeight="1" x14ac:dyDescent="0.25">
      <c r="F530" s="305"/>
      <c r="H530" s="262"/>
    </row>
    <row r="531" spans="6:8" ht="15.75" customHeight="1" x14ac:dyDescent="0.25">
      <c r="F531" s="305"/>
      <c r="H531" s="262"/>
    </row>
    <row r="532" spans="6:8" ht="15.75" customHeight="1" x14ac:dyDescent="0.25">
      <c r="F532" s="305"/>
      <c r="H532" s="262"/>
    </row>
    <row r="533" spans="6:8" ht="15.75" customHeight="1" x14ac:dyDescent="0.25">
      <c r="F533" s="305"/>
      <c r="H533" s="262"/>
    </row>
    <row r="534" spans="6:8" ht="15.75" customHeight="1" x14ac:dyDescent="0.25">
      <c r="F534" s="305"/>
      <c r="H534" s="262"/>
    </row>
    <row r="535" spans="6:8" ht="15.75" customHeight="1" x14ac:dyDescent="0.25">
      <c r="F535" s="305"/>
      <c r="H535" s="262"/>
    </row>
    <row r="536" spans="6:8" ht="15.75" customHeight="1" x14ac:dyDescent="0.25">
      <c r="F536" s="305"/>
      <c r="H536" s="262"/>
    </row>
    <row r="537" spans="6:8" ht="15.75" customHeight="1" x14ac:dyDescent="0.25">
      <c r="F537" s="305"/>
      <c r="H537" s="262"/>
    </row>
    <row r="538" spans="6:8" ht="15.75" customHeight="1" x14ac:dyDescent="0.25">
      <c r="F538" s="305"/>
      <c r="H538" s="262"/>
    </row>
    <row r="539" spans="6:8" ht="15.75" customHeight="1" x14ac:dyDescent="0.25">
      <c r="F539" s="305"/>
      <c r="H539" s="262"/>
    </row>
    <row r="540" spans="6:8" ht="15.75" customHeight="1" x14ac:dyDescent="0.25">
      <c r="F540" s="305"/>
      <c r="H540" s="262"/>
    </row>
    <row r="541" spans="6:8" ht="15.75" customHeight="1" x14ac:dyDescent="0.25">
      <c r="F541" s="305"/>
      <c r="H541" s="262"/>
    </row>
    <row r="542" spans="6:8" ht="15.75" customHeight="1" x14ac:dyDescent="0.25">
      <c r="F542" s="305"/>
      <c r="H542" s="262"/>
    </row>
    <row r="543" spans="6:8" ht="15.75" customHeight="1" x14ac:dyDescent="0.25">
      <c r="F543" s="305"/>
      <c r="H543" s="262"/>
    </row>
    <row r="544" spans="6:8" ht="15.75" customHeight="1" x14ac:dyDescent="0.25">
      <c r="F544" s="305"/>
      <c r="H544" s="262"/>
    </row>
    <row r="545" spans="6:8" ht="15.75" customHeight="1" x14ac:dyDescent="0.25">
      <c r="F545" s="305"/>
      <c r="H545" s="262"/>
    </row>
    <row r="546" spans="6:8" ht="15.75" customHeight="1" x14ac:dyDescent="0.25">
      <c r="F546" s="305"/>
      <c r="H546" s="262"/>
    </row>
    <row r="547" spans="6:8" ht="15.75" customHeight="1" x14ac:dyDescent="0.25">
      <c r="F547" s="305"/>
      <c r="H547" s="262"/>
    </row>
    <row r="548" spans="6:8" ht="15.75" customHeight="1" x14ac:dyDescent="0.25">
      <c r="F548" s="305"/>
      <c r="H548" s="262"/>
    </row>
    <row r="549" spans="6:8" ht="15.75" customHeight="1" x14ac:dyDescent="0.25">
      <c r="F549" s="305"/>
      <c r="H549" s="262"/>
    </row>
    <row r="550" spans="6:8" ht="15.75" customHeight="1" x14ac:dyDescent="0.25">
      <c r="F550" s="305"/>
      <c r="H550" s="262"/>
    </row>
    <row r="551" spans="6:8" ht="15.75" customHeight="1" x14ac:dyDescent="0.25">
      <c r="F551" s="305"/>
      <c r="H551" s="262"/>
    </row>
    <row r="552" spans="6:8" ht="15.75" customHeight="1" x14ac:dyDescent="0.25">
      <c r="F552" s="305"/>
      <c r="H552" s="262"/>
    </row>
    <row r="553" spans="6:8" ht="15.75" customHeight="1" x14ac:dyDescent="0.25">
      <c r="F553" s="305"/>
      <c r="H553" s="262"/>
    </row>
    <row r="554" spans="6:8" ht="15.75" customHeight="1" x14ac:dyDescent="0.25">
      <c r="F554" s="305"/>
      <c r="H554" s="262"/>
    </row>
    <row r="555" spans="6:8" ht="15.75" customHeight="1" x14ac:dyDescent="0.25">
      <c r="F555" s="305"/>
      <c r="H555" s="262"/>
    </row>
    <row r="556" spans="6:8" ht="15.75" customHeight="1" x14ac:dyDescent="0.25">
      <c r="F556" s="305"/>
      <c r="H556" s="262"/>
    </row>
    <row r="557" spans="6:8" ht="15.75" customHeight="1" x14ac:dyDescent="0.25">
      <c r="F557" s="305"/>
      <c r="H557" s="262"/>
    </row>
    <row r="558" spans="6:8" ht="15.75" customHeight="1" x14ac:dyDescent="0.25">
      <c r="F558" s="305"/>
      <c r="H558" s="262"/>
    </row>
    <row r="559" spans="6:8" ht="15.75" customHeight="1" x14ac:dyDescent="0.25">
      <c r="F559" s="305"/>
      <c r="H559" s="262"/>
    </row>
    <row r="560" spans="6:8" ht="15.75" customHeight="1" x14ac:dyDescent="0.25">
      <c r="F560" s="305"/>
      <c r="H560" s="262"/>
    </row>
    <row r="561" spans="6:8" ht="15.75" customHeight="1" x14ac:dyDescent="0.25">
      <c r="F561" s="305"/>
      <c r="H561" s="262"/>
    </row>
    <row r="562" spans="6:8" ht="15.75" customHeight="1" x14ac:dyDescent="0.25">
      <c r="F562" s="305"/>
      <c r="H562" s="262"/>
    </row>
    <row r="563" spans="6:8" ht="15.75" customHeight="1" x14ac:dyDescent="0.25">
      <c r="F563" s="305"/>
      <c r="H563" s="262"/>
    </row>
    <row r="564" spans="6:8" ht="15.75" customHeight="1" x14ac:dyDescent="0.25">
      <c r="F564" s="305"/>
      <c r="H564" s="262"/>
    </row>
    <row r="565" spans="6:8" ht="15.75" customHeight="1" x14ac:dyDescent="0.25">
      <c r="F565" s="305"/>
      <c r="H565" s="262"/>
    </row>
    <row r="566" spans="6:8" ht="15.75" customHeight="1" x14ac:dyDescent="0.25">
      <c r="F566" s="305"/>
      <c r="H566" s="262"/>
    </row>
    <row r="567" spans="6:8" ht="15.75" customHeight="1" x14ac:dyDescent="0.25">
      <c r="F567" s="305"/>
      <c r="H567" s="262"/>
    </row>
    <row r="568" spans="6:8" ht="15.75" customHeight="1" x14ac:dyDescent="0.25">
      <c r="F568" s="305"/>
      <c r="H568" s="262"/>
    </row>
    <row r="569" spans="6:8" ht="15.75" customHeight="1" x14ac:dyDescent="0.25">
      <c r="F569" s="305"/>
      <c r="H569" s="262"/>
    </row>
    <row r="570" spans="6:8" ht="15.75" customHeight="1" x14ac:dyDescent="0.25">
      <c r="F570" s="305"/>
      <c r="H570" s="262"/>
    </row>
    <row r="571" spans="6:8" ht="15.75" customHeight="1" x14ac:dyDescent="0.25">
      <c r="F571" s="305"/>
      <c r="H571" s="262"/>
    </row>
    <row r="572" spans="6:8" ht="15.75" customHeight="1" x14ac:dyDescent="0.25">
      <c r="F572" s="305"/>
      <c r="H572" s="262"/>
    </row>
    <row r="573" spans="6:8" ht="15.75" customHeight="1" x14ac:dyDescent="0.25">
      <c r="F573" s="305"/>
      <c r="H573" s="262"/>
    </row>
    <row r="574" spans="6:8" ht="15.75" customHeight="1" x14ac:dyDescent="0.25">
      <c r="F574" s="305"/>
      <c r="H574" s="262"/>
    </row>
    <row r="575" spans="6:8" ht="15.75" customHeight="1" x14ac:dyDescent="0.25">
      <c r="F575" s="305"/>
      <c r="H575" s="262"/>
    </row>
    <row r="576" spans="6:8" ht="15.75" customHeight="1" x14ac:dyDescent="0.25">
      <c r="F576" s="305"/>
      <c r="H576" s="262"/>
    </row>
    <row r="577" spans="6:8" ht="15.75" customHeight="1" x14ac:dyDescent="0.25">
      <c r="F577" s="305"/>
      <c r="H577" s="262"/>
    </row>
    <row r="578" spans="6:8" ht="15.75" customHeight="1" x14ac:dyDescent="0.25">
      <c r="F578" s="305"/>
      <c r="H578" s="262"/>
    </row>
    <row r="579" spans="6:8" ht="15.75" customHeight="1" x14ac:dyDescent="0.25">
      <c r="F579" s="305"/>
      <c r="H579" s="262"/>
    </row>
    <row r="580" spans="6:8" ht="15.75" customHeight="1" x14ac:dyDescent="0.25">
      <c r="F580" s="305"/>
      <c r="H580" s="262"/>
    </row>
    <row r="581" spans="6:8" ht="15.75" customHeight="1" x14ac:dyDescent="0.25">
      <c r="F581" s="305"/>
      <c r="H581" s="262"/>
    </row>
    <row r="582" spans="6:8" ht="15.75" customHeight="1" x14ac:dyDescent="0.25">
      <c r="F582" s="305"/>
      <c r="H582" s="262"/>
    </row>
    <row r="583" spans="6:8" ht="15.75" customHeight="1" x14ac:dyDescent="0.25">
      <c r="F583" s="305"/>
      <c r="H583" s="262"/>
    </row>
    <row r="584" spans="6:8" ht="15.75" customHeight="1" x14ac:dyDescent="0.25">
      <c r="F584" s="305"/>
      <c r="H584" s="262"/>
    </row>
    <row r="585" spans="6:8" ht="15.75" customHeight="1" x14ac:dyDescent="0.25">
      <c r="F585" s="305"/>
      <c r="H585" s="262"/>
    </row>
    <row r="586" spans="6:8" ht="15.75" customHeight="1" x14ac:dyDescent="0.25">
      <c r="F586" s="305"/>
      <c r="H586" s="262"/>
    </row>
    <row r="587" spans="6:8" ht="15.75" customHeight="1" x14ac:dyDescent="0.25">
      <c r="F587" s="305"/>
      <c r="H587" s="262"/>
    </row>
    <row r="588" spans="6:8" ht="15.75" customHeight="1" x14ac:dyDescent="0.25">
      <c r="F588" s="305"/>
      <c r="H588" s="262"/>
    </row>
    <row r="589" spans="6:8" ht="15.75" customHeight="1" x14ac:dyDescent="0.25">
      <c r="F589" s="305"/>
      <c r="H589" s="262"/>
    </row>
    <row r="590" spans="6:8" ht="15.75" customHeight="1" x14ac:dyDescent="0.25">
      <c r="F590" s="305"/>
      <c r="H590" s="262"/>
    </row>
    <row r="591" spans="6:8" ht="15.75" customHeight="1" x14ac:dyDescent="0.25">
      <c r="F591" s="305"/>
      <c r="H591" s="262"/>
    </row>
    <row r="592" spans="6:8" ht="15.75" customHeight="1" x14ac:dyDescent="0.25">
      <c r="F592" s="305"/>
      <c r="H592" s="262"/>
    </row>
    <row r="593" spans="6:8" ht="15.75" customHeight="1" x14ac:dyDescent="0.25">
      <c r="F593" s="305"/>
      <c r="H593" s="262"/>
    </row>
    <row r="594" spans="6:8" ht="15.75" customHeight="1" x14ac:dyDescent="0.25">
      <c r="F594" s="305"/>
      <c r="H594" s="262"/>
    </row>
    <row r="595" spans="6:8" ht="15.75" customHeight="1" x14ac:dyDescent="0.25">
      <c r="F595" s="305"/>
      <c r="H595" s="262"/>
    </row>
    <row r="596" spans="6:8" ht="15.75" customHeight="1" x14ac:dyDescent="0.25">
      <c r="F596" s="305"/>
      <c r="H596" s="262"/>
    </row>
    <row r="597" spans="6:8" ht="15.75" customHeight="1" x14ac:dyDescent="0.25">
      <c r="F597" s="305"/>
      <c r="H597" s="262"/>
    </row>
    <row r="598" spans="6:8" ht="15.75" customHeight="1" x14ac:dyDescent="0.25">
      <c r="F598" s="305"/>
      <c r="H598" s="262"/>
    </row>
    <row r="599" spans="6:8" ht="15.75" customHeight="1" x14ac:dyDescent="0.25">
      <c r="F599" s="305"/>
      <c r="H599" s="262"/>
    </row>
    <row r="600" spans="6:8" ht="15.75" customHeight="1" x14ac:dyDescent="0.25">
      <c r="F600" s="305"/>
      <c r="H600" s="262"/>
    </row>
    <row r="601" spans="6:8" ht="15.75" customHeight="1" x14ac:dyDescent="0.25">
      <c r="F601" s="305"/>
      <c r="H601" s="262"/>
    </row>
    <row r="602" spans="6:8" ht="15.75" customHeight="1" x14ac:dyDescent="0.25">
      <c r="F602" s="305"/>
      <c r="H602" s="262"/>
    </row>
    <row r="603" spans="6:8" ht="15.75" customHeight="1" x14ac:dyDescent="0.25">
      <c r="F603" s="305"/>
      <c r="H603" s="262"/>
    </row>
    <row r="604" spans="6:8" ht="15.75" customHeight="1" x14ac:dyDescent="0.25">
      <c r="F604" s="305"/>
      <c r="H604" s="262"/>
    </row>
    <row r="605" spans="6:8" ht="15.75" customHeight="1" x14ac:dyDescent="0.25">
      <c r="F605" s="305"/>
      <c r="H605" s="262"/>
    </row>
    <row r="606" spans="6:8" ht="15.75" customHeight="1" x14ac:dyDescent="0.25">
      <c r="F606" s="305"/>
      <c r="H606" s="262"/>
    </row>
    <row r="607" spans="6:8" ht="15.75" customHeight="1" x14ac:dyDescent="0.25">
      <c r="F607" s="305"/>
      <c r="H607" s="262"/>
    </row>
    <row r="608" spans="6:8" ht="15.75" customHeight="1" x14ac:dyDescent="0.25">
      <c r="F608" s="305"/>
      <c r="H608" s="262"/>
    </row>
    <row r="609" spans="6:8" ht="15.75" customHeight="1" x14ac:dyDescent="0.25">
      <c r="F609" s="305"/>
      <c r="H609" s="262"/>
    </row>
    <row r="610" spans="6:8" ht="15.75" customHeight="1" x14ac:dyDescent="0.25">
      <c r="F610" s="305"/>
      <c r="H610" s="262"/>
    </row>
    <row r="611" spans="6:8" ht="15.75" customHeight="1" x14ac:dyDescent="0.25">
      <c r="F611" s="305"/>
      <c r="H611" s="262"/>
    </row>
    <row r="612" spans="6:8" ht="15.75" customHeight="1" x14ac:dyDescent="0.25">
      <c r="F612" s="305"/>
      <c r="H612" s="262"/>
    </row>
    <row r="613" spans="6:8" ht="15.75" customHeight="1" x14ac:dyDescent="0.25">
      <c r="F613" s="305"/>
      <c r="H613" s="262"/>
    </row>
    <row r="614" spans="6:8" ht="15.75" customHeight="1" x14ac:dyDescent="0.25">
      <c r="F614" s="305"/>
      <c r="H614" s="262"/>
    </row>
    <row r="615" spans="6:8" ht="15.75" customHeight="1" x14ac:dyDescent="0.25">
      <c r="F615" s="305"/>
      <c r="H615" s="262"/>
    </row>
    <row r="616" spans="6:8" ht="15.75" customHeight="1" x14ac:dyDescent="0.25">
      <c r="F616" s="305"/>
      <c r="H616" s="262"/>
    </row>
    <row r="617" spans="6:8" ht="15.75" customHeight="1" x14ac:dyDescent="0.25">
      <c r="F617" s="305"/>
      <c r="H617" s="262"/>
    </row>
    <row r="618" spans="6:8" ht="15.75" customHeight="1" x14ac:dyDescent="0.25">
      <c r="F618" s="305"/>
      <c r="H618" s="262"/>
    </row>
    <row r="619" spans="6:8" ht="15.75" customHeight="1" x14ac:dyDescent="0.25">
      <c r="F619" s="305"/>
      <c r="H619" s="262"/>
    </row>
    <row r="620" spans="6:8" ht="15.75" customHeight="1" x14ac:dyDescent="0.25">
      <c r="F620" s="305"/>
      <c r="H620" s="262"/>
    </row>
    <row r="621" spans="6:8" ht="15.75" customHeight="1" x14ac:dyDescent="0.25">
      <c r="F621" s="305"/>
      <c r="H621" s="262"/>
    </row>
    <row r="622" spans="6:8" ht="15.75" customHeight="1" x14ac:dyDescent="0.25">
      <c r="F622" s="305"/>
      <c r="H622" s="262"/>
    </row>
    <row r="623" spans="6:8" ht="15.75" customHeight="1" x14ac:dyDescent="0.25">
      <c r="F623" s="305"/>
      <c r="H623" s="262"/>
    </row>
    <row r="624" spans="6:8" ht="15.75" customHeight="1" x14ac:dyDescent="0.25">
      <c r="F624" s="305"/>
      <c r="H624" s="262"/>
    </row>
    <row r="625" spans="6:8" ht="15.75" customHeight="1" x14ac:dyDescent="0.25">
      <c r="F625" s="305"/>
      <c r="H625" s="262"/>
    </row>
    <row r="626" spans="6:8" ht="15.75" customHeight="1" x14ac:dyDescent="0.25">
      <c r="F626" s="305"/>
      <c r="H626" s="262"/>
    </row>
    <row r="627" spans="6:8" ht="15.75" customHeight="1" x14ac:dyDescent="0.25">
      <c r="F627" s="305"/>
      <c r="H627" s="262"/>
    </row>
    <row r="628" spans="6:8" ht="15.75" customHeight="1" x14ac:dyDescent="0.25">
      <c r="F628" s="305"/>
      <c r="H628" s="262"/>
    </row>
    <row r="629" spans="6:8" ht="15.75" customHeight="1" x14ac:dyDescent="0.25">
      <c r="F629" s="305"/>
      <c r="H629" s="262"/>
    </row>
    <row r="630" spans="6:8" ht="15.75" customHeight="1" x14ac:dyDescent="0.25">
      <c r="F630" s="305"/>
      <c r="H630" s="262"/>
    </row>
    <row r="631" spans="6:8" ht="15.75" customHeight="1" x14ac:dyDescent="0.25">
      <c r="F631" s="305"/>
      <c r="H631" s="262"/>
    </row>
    <row r="632" spans="6:8" ht="15.75" customHeight="1" x14ac:dyDescent="0.25">
      <c r="F632" s="305"/>
      <c r="H632" s="262"/>
    </row>
    <row r="633" spans="6:8" ht="15.75" customHeight="1" x14ac:dyDescent="0.25">
      <c r="F633" s="305"/>
      <c r="H633" s="262"/>
    </row>
    <row r="634" spans="6:8" ht="15.75" customHeight="1" x14ac:dyDescent="0.25">
      <c r="F634" s="305"/>
      <c r="H634" s="262"/>
    </row>
    <row r="635" spans="6:8" ht="15.75" customHeight="1" x14ac:dyDescent="0.25">
      <c r="F635" s="305"/>
      <c r="H635" s="262"/>
    </row>
    <row r="636" spans="6:8" ht="15.75" customHeight="1" x14ac:dyDescent="0.25">
      <c r="F636" s="305"/>
      <c r="H636" s="262"/>
    </row>
    <row r="637" spans="6:8" ht="15.75" customHeight="1" x14ac:dyDescent="0.25">
      <c r="F637" s="305"/>
      <c r="H637" s="262"/>
    </row>
    <row r="638" spans="6:8" ht="15.75" customHeight="1" x14ac:dyDescent="0.25">
      <c r="F638" s="305"/>
      <c r="H638" s="262"/>
    </row>
    <row r="639" spans="6:8" ht="15.75" customHeight="1" x14ac:dyDescent="0.25">
      <c r="F639" s="305"/>
      <c r="H639" s="262"/>
    </row>
    <row r="640" spans="6:8" ht="15.75" customHeight="1" x14ac:dyDescent="0.25">
      <c r="F640" s="305"/>
      <c r="H640" s="262"/>
    </row>
    <row r="641" spans="6:8" ht="15.75" customHeight="1" x14ac:dyDescent="0.25">
      <c r="F641" s="305"/>
      <c r="H641" s="262"/>
    </row>
    <row r="642" spans="6:8" ht="15.75" customHeight="1" x14ac:dyDescent="0.25">
      <c r="F642" s="305"/>
      <c r="H642" s="262"/>
    </row>
    <row r="643" spans="6:8" ht="15.75" customHeight="1" x14ac:dyDescent="0.25">
      <c r="F643" s="305"/>
      <c r="H643" s="262"/>
    </row>
    <row r="644" spans="6:8" ht="15.75" customHeight="1" x14ac:dyDescent="0.25">
      <c r="F644" s="305"/>
      <c r="H644" s="262"/>
    </row>
    <row r="645" spans="6:8" ht="15.75" customHeight="1" x14ac:dyDescent="0.25">
      <c r="F645" s="305"/>
      <c r="H645" s="262"/>
    </row>
    <row r="646" spans="6:8" ht="15.75" customHeight="1" x14ac:dyDescent="0.25">
      <c r="F646" s="305"/>
      <c r="H646" s="262"/>
    </row>
    <row r="647" spans="6:8" ht="15.75" customHeight="1" x14ac:dyDescent="0.25">
      <c r="F647" s="305"/>
      <c r="H647" s="262"/>
    </row>
    <row r="648" spans="6:8" ht="15.75" customHeight="1" x14ac:dyDescent="0.25">
      <c r="F648" s="305"/>
      <c r="H648" s="262"/>
    </row>
    <row r="649" spans="6:8" ht="15.75" customHeight="1" x14ac:dyDescent="0.25">
      <c r="F649" s="305"/>
      <c r="H649" s="262"/>
    </row>
    <row r="650" spans="6:8" ht="15.75" customHeight="1" x14ac:dyDescent="0.25">
      <c r="F650" s="305"/>
      <c r="H650" s="262"/>
    </row>
    <row r="651" spans="6:8" ht="15.75" customHeight="1" x14ac:dyDescent="0.25">
      <c r="F651" s="305"/>
      <c r="H651" s="262"/>
    </row>
    <row r="652" spans="6:8" ht="15.75" customHeight="1" x14ac:dyDescent="0.25">
      <c r="F652" s="305"/>
      <c r="H652" s="262"/>
    </row>
    <row r="653" spans="6:8" ht="15.75" customHeight="1" x14ac:dyDescent="0.25">
      <c r="F653" s="305"/>
      <c r="H653" s="262"/>
    </row>
    <row r="654" spans="6:8" ht="15.75" customHeight="1" x14ac:dyDescent="0.25">
      <c r="F654" s="305"/>
      <c r="H654" s="262"/>
    </row>
    <row r="655" spans="6:8" ht="15.75" customHeight="1" x14ac:dyDescent="0.25">
      <c r="F655" s="305"/>
      <c r="H655" s="262"/>
    </row>
    <row r="656" spans="6:8" ht="15.75" customHeight="1" x14ac:dyDescent="0.25">
      <c r="F656" s="305"/>
      <c r="H656" s="262"/>
    </row>
    <row r="657" spans="6:8" ht="15.75" customHeight="1" x14ac:dyDescent="0.25">
      <c r="F657" s="305"/>
      <c r="H657" s="262"/>
    </row>
    <row r="658" spans="6:8" ht="15.75" customHeight="1" x14ac:dyDescent="0.25">
      <c r="F658" s="305"/>
      <c r="H658" s="262"/>
    </row>
    <row r="659" spans="6:8" ht="15.75" customHeight="1" x14ac:dyDescent="0.25">
      <c r="F659" s="305"/>
      <c r="H659" s="262"/>
    </row>
    <row r="660" spans="6:8" ht="15.75" customHeight="1" x14ac:dyDescent="0.25">
      <c r="F660" s="305"/>
      <c r="H660" s="262"/>
    </row>
    <row r="661" spans="6:8" ht="15.75" customHeight="1" x14ac:dyDescent="0.25">
      <c r="F661" s="305"/>
      <c r="H661" s="262"/>
    </row>
    <row r="662" spans="6:8" ht="15.75" customHeight="1" x14ac:dyDescent="0.25">
      <c r="F662" s="305"/>
      <c r="H662" s="262"/>
    </row>
    <row r="663" spans="6:8" ht="15.75" customHeight="1" x14ac:dyDescent="0.25">
      <c r="F663" s="305"/>
      <c r="H663" s="262"/>
    </row>
    <row r="664" spans="6:8" ht="15.75" customHeight="1" x14ac:dyDescent="0.25">
      <c r="F664" s="305"/>
      <c r="H664" s="262"/>
    </row>
    <row r="665" spans="6:8" ht="15.75" customHeight="1" x14ac:dyDescent="0.25">
      <c r="F665" s="305"/>
      <c r="H665" s="262"/>
    </row>
    <row r="666" spans="6:8" ht="15.75" customHeight="1" x14ac:dyDescent="0.25">
      <c r="F666" s="305"/>
      <c r="H666" s="262"/>
    </row>
    <row r="667" spans="6:8" ht="15.75" customHeight="1" x14ac:dyDescent="0.25">
      <c r="F667" s="305"/>
      <c r="H667" s="262"/>
    </row>
    <row r="668" spans="6:8" ht="15.75" customHeight="1" x14ac:dyDescent="0.25">
      <c r="F668" s="305"/>
      <c r="H668" s="262"/>
    </row>
    <row r="669" spans="6:8" ht="15.75" customHeight="1" x14ac:dyDescent="0.25">
      <c r="F669" s="305"/>
      <c r="H669" s="262"/>
    </row>
    <row r="670" spans="6:8" ht="15.75" customHeight="1" x14ac:dyDescent="0.25">
      <c r="F670" s="305"/>
      <c r="H670" s="262"/>
    </row>
    <row r="671" spans="6:8" ht="15.75" customHeight="1" x14ac:dyDescent="0.25">
      <c r="F671" s="305"/>
      <c r="H671" s="262"/>
    </row>
    <row r="672" spans="6:8" ht="15.75" customHeight="1" x14ac:dyDescent="0.25">
      <c r="F672" s="305"/>
      <c r="H672" s="262"/>
    </row>
    <row r="673" spans="6:8" ht="15.75" customHeight="1" x14ac:dyDescent="0.25">
      <c r="F673" s="305"/>
      <c r="H673" s="262"/>
    </row>
    <row r="674" spans="6:8" ht="15.75" customHeight="1" x14ac:dyDescent="0.25">
      <c r="F674" s="305"/>
      <c r="H674" s="262"/>
    </row>
    <row r="675" spans="6:8" ht="15.75" customHeight="1" x14ac:dyDescent="0.25">
      <c r="F675" s="305"/>
      <c r="H675" s="262"/>
    </row>
    <row r="676" spans="6:8" ht="15.75" customHeight="1" x14ac:dyDescent="0.25">
      <c r="F676" s="305"/>
      <c r="H676" s="262"/>
    </row>
    <row r="677" spans="6:8" ht="15.75" customHeight="1" x14ac:dyDescent="0.25">
      <c r="F677" s="305"/>
      <c r="H677" s="262"/>
    </row>
    <row r="678" spans="6:8" ht="15.75" customHeight="1" x14ac:dyDescent="0.25">
      <c r="F678" s="305"/>
      <c r="H678" s="262"/>
    </row>
    <row r="679" spans="6:8" ht="15.75" customHeight="1" x14ac:dyDescent="0.25">
      <c r="F679" s="305"/>
      <c r="H679" s="262"/>
    </row>
    <row r="680" spans="6:8" ht="15.75" customHeight="1" x14ac:dyDescent="0.25">
      <c r="F680" s="305"/>
      <c r="H680" s="262"/>
    </row>
    <row r="681" spans="6:8" ht="15.75" customHeight="1" x14ac:dyDescent="0.25">
      <c r="F681" s="305"/>
      <c r="H681" s="262"/>
    </row>
    <row r="682" spans="6:8" ht="15.75" customHeight="1" x14ac:dyDescent="0.25">
      <c r="F682" s="305"/>
      <c r="H682" s="262"/>
    </row>
    <row r="683" spans="6:8" ht="15.75" customHeight="1" x14ac:dyDescent="0.25">
      <c r="F683" s="305"/>
      <c r="H683" s="262"/>
    </row>
    <row r="684" spans="6:8" ht="15.75" customHeight="1" x14ac:dyDescent="0.25">
      <c r="F684" s="305"/>
      <c r="H684" s="262"/>
    </row>
    <row r="685" spans="6:8" ht="15.75" customHeight="1" x14ac:dyDescent="0.25">
      <c r="F685" s="305"/>
      <c r="H685" s="262"/>
    </row>
    <row r="686" spans="6:8" ht="15.75" customHeight="1" x14ac:dyDescent="0.25">
      <c r="F686" s="305"/>
      <c r="H686" s="262"/>
    </row>
    <row r="687" spans="6:8" ht="15.75" customHeight="1" x14ac:dyDescent="0.25">
      <c r="F687" s="305"/>
      <c r="H687" s="262"/>
    </row>
    <row r="688" spans="6:8" ht="15.75" customHeight="1" x14ac:dyDescent="0.25">
      <c r="F688" s="305"/>
      <c r="H688" s="262"/>
    </row>
    <row r="689" spans="6:8" ht="15.75" customHeight="1" x14ac:dyDescent="0.25">
      <c r="F689" s="305"/>
      <c r="H689" s="262"/>
    </row>
    <row r="690" spans="6:8" ht="15.75" customHeight="1" x14ac:dyDescent="0.25">
      <c r="F690" s="305"/>
      <c r="H690" s="262"/>
    </row>
    <row r="691" spans="6:8" ht="15.75" customHeight="1" x14ac:dyDescent="0.25">
      <c r="F691" s="305"/>
      <c r="H691" s="262"/>
    </row>
    <row r="692" spans="6:8" ht="15.75" customHeight="1" x14ac:dyDescent="0.25">
      <c r="F692" s="305"/>
      <c r="H692" s="262"/>
    </row>
    <row r="693" spans="6:8" ht="15.75" customHeight="1" x14ac:dyDescent="0.25">
      <c r="F693" s="305"/>
      <c r="H693" s="262"/>
    </row>
    <row r="694" spans="6:8" ht="15.75" customHeight="1" x14ac:dyDescent="0.25">
      <c r="F694" s="305"/>
      <c r="H694" s="262"/>
    </row>
    <row r="695" spans="6:8" ht="15.75" customHeight="1" x14ac:dyDescent="0.25">
      <c r="F695" s="305"/>
      <c r="H695" s="262"/>
    </row>
    <row r="696" spans="6:8" ht="15.75" customHeight="1" x14ac:dyDescent="0.25">
      <c r="F696" s="305"/>
      <c r="H696" s="262"/>
    </row>
    <row r="697" spans="6:8" ht="15.75" customHeight="1" x14ac:dyDescent="0.25">
      <c r="F697" s="305"/>
      <c r="H697" s="262"/>
    </row>
    <row r="698" spans="6:8" ht="15.75" customHeight="1" x14ac:dyDescent="0.25">
      <c r="F698" s="305"/>
      <c r="H698" s="262"/>
    </row>
    <row r="699" spans="6:8" ht="15.75" customHeight="1" x14ac:dyDescent="0.25">
      <c r="F699" s="305"/>
      <c r="H699" s="262"/>
    </row>
    <row r="700" spans="6:8" ht="15.75" customHeight="1" x14ac:dyDescent="0.25">
      <c r="F700" s="305"/>
      <c r="H700" s="262"/>
    </row>
    <row r="701" spans="6:8" ht="15.75" customHeight="1" x14ac:dyDescent="0.25">
      <c r="F701" s="305"/>
      <c r="H701" s="262"/>
    </row>
    <row r="702" spans="6:8" ht="15.75" customHeight="1" x14ac:dyDescent="0.25">
      <c r="F702" s="305"/>
      <c r="H702" s="262"/>
    </row>
    <row r="703" spans="6:8" ht="15.75" customHeight="1" x14ac:dyDescent="0.25">
      <c r="F703" s="305"/>
      <c r="H703" s="262"/>
    </row>
    <row r="704" spans="6:8" ht="15.75" customHeight="1" x14ac:dyDescent="0.25">
      <c r="F704" s="305"/>
      <c r="H704" s="262"/>
    </row>
    <row r="705" spans="6:8" ht="15.75" customHeight="1" x14ac:dyDescent="0.25">
      <c r="F705" s="305"/>
      <c r="H705" s="262"/>
    </row>
    <row r="706" spans="6:8" ht="15.75" customHeight="1" x14ac:dyDescent="0.25">
      <c r="F706" s="305"/>
      <c r="H706" s="262"/>
    </row>
    <row r="707" spans="6:8" ht="15.75" customHeight="1" x14ac:dyDescent="0.25">
      <c r="F707" s="305"/>
      <c r="H707" s="262"/>
    </row>
    <row r="708" spans="6:8" ht="15.75" customHeight="1" x14ac:dyDescent="0.25">
      <c r="F708" s="305"/>
      <c r="H708" s="262"/>
    </row>
    <row r="709" spans="6:8" ht="15.75" customHeight="1" x14ac:dyDescent="0.25">
      <c r="F709" s="305"/>
      <c r="H709" s="262"/>
    </row>
    <row r="710" spans="6:8" ht="15.75" customHeight="1" x14ac:dyDescent="0.25">
      <c r="F710" s="305"/>
      <c r="H710" s="262"/>
    </row>
    <row r="711" spans="6:8" ht="15.75" customHeight="1" x14ac:dyDescent="0.25">
      <c r="F711" s="305"/>
      <c r="H711" s="262"/>
    </row>
    <row r="712" spans="6:8" ht="15.75" customHeight="1" x14ac:dyDescent="0.25">
      <c r="F712" s="305"/>
      <c r="H712" s="262"/>
    </row>
    <row r="713" spans="6:8" ht="15.75" customHeight="1" x14ac:dyDescent="0.25">
      <c r="F713" s="305"/>
      <c r="H713" s="262"/>
    </row>
    <row r="714" spans="6:8" ht="15.75" customHeight="1" x14ac:dyDescent="0.25">
      <c r="F714" s="305"/>
      <c r="H714" s="262"/>
    </row>
    <row r="715" spans="6:8" ht="15.75" customHeight="1" x14ac:dyDescent="0.25">
      <c r="F715" s="305"/>
      <c r="H715" s="262"/>
    </row>
    <row r="716" spans="6:8" ht="15.75" customHeight="1" x14ac:dyDescent="0.25">
      <c r="F716" s="305"/>
      <c r="H716" s="262"/>
    </row>
    <row r="717" spans="6:8" ht="15.75" customHeight="1" x14ac:dyDescent="0.25">
      <c r="F717" s="305"/>
      <c r="H717" s="262"/>
    </row>
    <row r="718" spans="6:8" ht="15.75" customHeight="1" x14ac:dyDescent="0.25">
      <c r="F718" s="305"/>
      <c r="H718" s="262"/>
    </row>
    <row r="719" spans="6:8" ht="15.75" customHeight="1" x14ac:dyDescent="0.25">
      <c r="F719" s="305"/>
      <c r="H719" s="262"/>
    </row>
    <row r="720" spans="6:8" ht="15.75" customHeight="1" x14ac:dyDescent="0.25">
      <c r="F720" s="305"/>
      <c r="H720" s="262"/>
    </row>
    <row r="721" spans="6:8" ht="15.75" customHeight="1" x14ac:dyDescent="0.25">
      <c r="F721" s="305"/>
      <c r="H721" s="262"/>
    </row>
    <row r="722" spans="6:8" ht="15.75" customHeight="1" x14ac:dyDescent="0.25">
      <c r="F722" s="305"/>
      <c r="H722" s="262"/>
    </row>
    <row r="723" spans="6:8" ht="15.75" customHeight="1" x14ac:dyDescent="0.25">
      <c r="F723" s="305"/>
      <c r="H723" s="262"/>
    </row>
    <row r="724" spans="6:8" ht="15.75" customHeight="1" x14ac:dyDescent="0.25">
      <c r="F724" s="305"/>
      <c r="H724" s="262"/>
    </row>
    <row r="725" spans="6:8" ht="15.75" customHeight="1" x14ac:dyDescent="0.25">
      <c r="F725" s="305"/>
      <c r="H725" s="262"/>
    </row>
    <row r="726" spans="6:8" ht="15.75" customHeight="1" x14ac:dyDescent="0.25">
      <c r="F726" s="305"/>
      <c r="H726" s="262"/>
    </row>
    <row r="727" spans="6:8" ht="15.75" customHeight="1" x14ac:dyDescent="0.25">
      <c r="F727" s="305"/>
      <c r="H727" s="262"/>
    </row>
    <row r="728" spans="6:8" ht="15.75" customHeight="1" x14ac:dyDescent="0.25">
      <c r="F728" s="305"/>
      <c r="H728" s="262"/>
    </row>
    <row r="729" spans="6:8" ht="15.75" customHeight="1" x14ac:dyDescent="0.25">
      <c r="F729" s="305"/>
      <c r="H729" s="262"/>
    </row>
    <row r="730" spans="6:8" ht="15.75" customHeight="1" x14ac:dyDescent="0.25">
      <c r="F730" s="305"/>
      <c r="H730" s="262"/>
    </row>
    <row r="731" spans="6:8" ht="15.75" customHeight="1" x14ac:dyDescent="0.25">
      <c r="F731" s="305"/>
      <c r="H731" s="262"/>
    </row>
    <row r="732" spans="6:8" ht="15.75" customHeight="1" x14ac:dyDescent="0.25">
      <c r="F732" s="305"/>
      <c r="H732" s="262"/>
    </row>
    <row r="733" spans="6:8" ht="15.75" customHeight="1" x14ac:dyDescent="0.25">
      <c r="F733" s="305"/>
      <c r="H733" s="262"/>
    </row>
    <row r="734" spans="6:8" ht="15.75" customHeight="1" x14ac:dyDescent="0.25">
      <c r="F734" s="305"/>
      <c r="H734" s="262"/>
    </row>
    <row r="735" spans="6:8" ht="15.75" customHeight="1" x14ac:dyDescent="0.25">
      <c r="F735" s="305"/>
      <c r="H735" s="262"/>
    </row>
    <row r="736" spans="6:8" ht="15.75" customHeight="1" x14ac:dyDescent="0.25">
      <c r="F736" s="305"/>
      <c r="H736" s="262"/>
    </row>
    <row r="737" spans="6:8" ht="15.75" customHeight="1" x14ac:dyDescent="0.25">
      <c r="F737" s="305"/>
      <c r="H737" s="262"/>
    </row>
    <row r="738" spans="6:8" ht="15.75" customHeight="1" x14ac:dyDescent="0.25">
      <c r="F738" s="305"/>
      <c r="H738" s="262"/>
    </row>
    <row r="739" spans="6:8" ht="15.75" customHeight="1" x14ac:dyDescent="0.25">
      <c r="F739" s="305"/>
      <c r="H739" s="262"/>
    </row>
    <row r="740" spans="6:8" ht="15.75" customHeight="1" x14ac:dyDescent="0.25">
      <c r="F740" s="305"/>
      <c r="H740" s="262"/>
    </row>
    <row r="741" spans="6:8" ht="15.75" customHeight="1" x14ac:dyDescent="0.25">
      <c r="F741" s="305"/>
      <c r="H741" s="262"/>
    </row>
    <row r="742" spans="6:8" ht="15.75" customHeight="1" x14ac:dyDescent="0.25">
      <c r="F742" s="305"/>
      <c r="H742" s="262"/>
    </row>
    <row r="743" spans="6:8" ht="15.75" customHeight="1" x14ac:dyDescent="0.25">
      <c r="F743" s="305"/>
      <c r="H743" s="262"/>
    </row>
    <row r="744" spans="6:8" ht="15.75" customHeight="1" x14ac:dyDescent="0.25">
      <c r="F744" s="305"/>
      <c r="H744" s="262"/>
    </row>
    <row r="745" spans="6:8" ht="15.75" customHeight="1" x14ac:dyDescent="0.25">
      <c r="F745" s="305"/>
      <c r="H745" s="262"/>
    </row>
    <row r="746" spans="6:8" ht="15.75" customHeight="1" x14ac:dyDescent="0.25">
      <c r="F746" s="305"/>
      <c r="H746" s="262"/>
    </row>
    <row r="747" spans="6:8" ht="15.75" customHeight="1" x14ac:dyDescent="0.25">
      <c r="F747" s="305"/>
      <c r="H747" s="262"/>
    </row>
    <row r="748" spans="6:8" ht="15.75" customHeight="1" x14ac:dyDescent="0.25">
      <c r="F748" s="305"/>
      <c r="H748" s="262"/>
    </row>
    <row r="749" spans="6:8" ht="15.75" customHeight="1" x14ac:dyDescent="0.25">
      <c r="F749" s="305"/>
      <c r="H749" s="262"/>
    </row>
    <row r="750" spans="6:8" ht="15.75" customHeight="1" x14ac:dyDescent="0.25">
      <c r="F750" s="305"/>
      <c r="H750" s="262"/>
    </row>
    <row r="751" spans="6:8" ht="15.75" customHeight="1" x14ac:dyDescent="0.25">
      <c r="F751" s="305"/>
      <c r="H751" s="262"/>
    </row>
    <row r="752" spans="6:8" ht="15.75" customHeight="1" x14ac:dyDescent="0.25">
      <c r="F752" s="305"/>
      <c r="H752" s="262"/>
    </row>
    <row r="753" spans="6:8" ht="15.75" customHeight="1" x14ac:dyDescent="0.25">
      <c r="F753" s="305"/>
      <c r="H753" s="262"/>
    </row>
    <row r="754" spans="6:8" ht="15.75" customHeight="1" x14ac:dyDescent="0.25">
      <c r="F754" s="305"/>
      <c r="H754" s="262"/>
    </row>
    <row r="755" spans="6:8" ht="15.75" customHeight="1" x14ac:dyDescent="0.25">
      <c r="F755" s="305"/>
      <c r="H755" s="262"/>
    </row>
    <row r="756" spans="6:8" ht="15.75" customHeight="1" x14ac:dyDescent="0.25">
      <c r="F756" s="305"/>
      <c r="H756" s="262"/>
    </row>
    <row r="757" spans="6:8" ht="15.75" customHeight="1" x14ac:dyDescent="0.25">
      <c r="F757" s="305"/>
      <c r="H757" s="262"/>
    </row>
    <row r="758" spans="6:8" ht="15.75" customHeight="1" x14ac:dyDescent="0.25">
      <c r="F758" s="305"/>
      <c r="H758" s="262"/>
    </row>
    <row r="759" spans="6:8" ht="15.75" customHeight="1" x14ac:dyDescent="0.25">
      <c r="F759" s="305"/>
      <c r="H759" s="262"/>
    </row>
    <row r="760" spans="6:8" ht="15.75" customHeight="1" x14ac:dyDescent="0.25">
      <c r="F760" s="305"/>
      <c r="H760" s="262"/>
    </row>
    <row r="761" spans="6:8" ht="15.75" customHeight="1" x14ac:dyDescent="0.25">
      <c r="F761" s="305"/>
      <c r="H761" s="262"/>
    </row>
    <row r="762" spans="6:8" ht="15.75" customHeight="1" x14ac:dyDescent="0.25">
      <c r="F762" s="305"/>
      <c r="H762" s="262"/>
    </row>
    <row r="763" spans="6:8" ht="15.75" customHeight="1" x14ac:dyDescent="0.25">
      <c r="F763" s="305"/>
      <c r="H763" s="262"/>
    </row>
    <row r="764" spans="6:8" ht="15.75" customHeight="1" x14ac:dyDescent="0.25">
      <c r="F764" s="305"/>
      <c r="H764" s="262"/>
    </row>
    <row r="765" spans="6:8" ht="15.75" customHeight="1" x14ac:dyDescent="0.25">
      <c r="F765" s="305"/>
      <c r="H765" s="262"/>
    </row>
    <row r="766" spans="6:8" ht="15.75" customHeight="1" x14ac:dyDescent="0.25">
      <c r="F766" s="305"/>
      <c r="H766" s="262"/>
    </row>
    <row r="767" spans="6:8" ht="15.75" customHeight="1" x14ac:dyDescent="0.25">
      <c r="F767" s="305"/>
      <c r="H767" s="262"/>
    </row>
    <row r="768" spans="6:8" ht="15.75" customHeight="1" x14ac:dyDescent="0.25">
      <c r="F768" s="305"/>
      <c r="H768" s="262"/>
    </row>
    <row r="769" spans="6:8" ht="15.75" customHeight="1" x14ac:dyDescent="0.25">
      <c r="F769" s="305"/>
      <c r="H769" s="262"/>
    </row>
    <row r="770" spans="6:8" ht="15.75" customHeight="1" x14ac:dyDescent="0.25">
      <c r="F770" s="305"/>
      <c r="H770" s="262"/>
    </row>
    <row r="771" spans="6:8" ht="15.75" customHeight="1" x14ac:dyDescent="0.25">
      <c r="F771" s="305"/>
      <c r="H771" s="262"/>
    </row>
    <row r="772" spans="6:8" ht="15.75" customHeight="1" x14ac:dyDescent="0.25">
      <c r="F772" s="305"/>
      <c r="H772" s="262"/>
    </row>
    <row r="773" spans="6:8" ht="15.75" customHeight="1" x14ac:dyDescent="0.25">
      <c r="F773" s="305"/>
      <c r="H773" s="262"/>
    </row>
    <row r="774" spans="6:8" ht="15.75" customHeight="1" x14ac:dyDescent="0.25">
      <c r="F774" s="305"/>
      <c r="H774" s="262"/>
    </row>
    <row r="775" spans="6:8" ht="15.75" customHeight="1" x14ac:dyDescent="0.25">
      <c r="F775" s="305"/>
      <c r="H775" s="262"/>
    </row>
    <row r="776" spans="6:8" ht="15.75" customHeight="1" x14ac:dyDescent="0.25">
      <c r="F776" s="305"/>
      <c r="H776" s="262"/>
    </row>
    <row r="777" spans="6:8" ht="15.75" customHeight="1" x14ac:dyDescent="0.25">
      <c r="F777" s="305"/>
      <c r="H777" s="262"/>
    </row>
    <row r="778" spans="6:8" ht="15.75" customHeight="1" x14ac:dyDescent="0.25">
      <c r="F778" s="305"/>
      <c r="H778" s="262"/>
    </row>
    <row r="779" spans="6:8" ht="15.75" customHeight="1" x14ac:dyDescent="0.25">
      <c r="F779" s="305"/>
      <c r="H779" s="262"/>
    </row>
    <row r="780" spans="6:8" ht="15.75" customHeight="1" x14ac:dyDescent="0.25">
      <c r="F780" s="305"/>
      <c r="H780" s="262"/>
    </row>
    <row r="781" spans="6:8" ht="15.75" customHeight="1" x14ac:dyDescent="0.25">
      <c r="F781" s="305"/>
      <c r="H781" s="262"/>
    </row>
    <row r="782" spans="6:8" ht="15.75" customHeight="1" x14ac:dyDescent="0.25">
      <c r="F782" s="305"/>
      <c r="H782" s="262"/>
    </row>
    <row r="783" spans="6:8" ht="15.75" customHeight="1" x14ac:dyDescent="0.25">
      <c r="F783" s="305"/>
      <c r="H783" s="262"/>
    </row>
    <row r="784" spans="6:8" ht="15.75" customHeight="1" x14ac:dyDescent="0.25">
      <c r="F784" s="305"/>
      <c r="H784" s="262"/>
    </row>
    <row r="785" spans="6:8" ht="15.75" customHeight="1" x14ac:dyDescent="0.25">
      <c r="F785" s="305"/>
      <c r="H785" s="262"/>
    </row>
    <row r="786" spans="6:8" ht="15.75" customHeight="1" x14ac:dyDescent="0.25">
      <c r="F786" s="305"/>
      <c r="H786" s="262"/>
    </row>
    <row r="787" spans="6:8" ht="15.75" customHeight="1" x14ac:dyDescent="0.25">
      <c r="F787" s="305"/>
      <c r="H787" s="262"/>
    </row>
    <row r="788" spans="6:8" ht="15.75" customHeight="1" x14ac:dyDescent="0.25">
      <c r="F788" s="305"/>
      <c r="H788" s="262"/>
    </row>
    <row r="789" spans="6:8" ht="15.75" customHeight="1" x14ac:dyDescent="0.25">
      <c r="F789" s="305"/>
      <c r="H789" s="262"/>
    </row>
    <row r="790" spans="6:8" ht="15.75" customHeight="1" x14ac:dyDescent="0.25">
      <c r="F790" s="305"/>
      <c r="H790" s="262"/>
    </row>
    <row r="791" spans="6:8" ht="15.75" customHeight="1" x14ac:dyDescent="0.25">
      <c r="F791" s="305"/>
      <c r="H791" s="262"/>
    </row>
    <row r="792" spans="6:8" ht="15.75" customHeight="1" x14ac:dyDescent="0.25">
      <c r="F792" s="305"/>
      <c r="H792" s="262"/>
    </row>
    <row r="793" spans="6:8" ht="15.75" customHeight="1" x14ac:dyDescent="0.25">
      <c r="F793" s="305"/>
      <c r="H793" s="262"/>
    </row>
    <row r="794" spans="6:8" ht="15.75" customHeight="1" x14ac:dyDescent="0.25">
      <c r="F794" s="305"/>
      <c r="H794" s="262"/>
    </row>
    <row r="795" spans="6:8" ht="15.75" customHeight="1" x14ac:dyDescent="0.25">
      <c r="F795" s="305"/>
      <c r="H795" s="262"/>
    </row>
    <row r="796" spans="6:8" ht="15.75" customHeight="1" x14ac:dyDescent="0.25">
      <c r="F796" s="305"/>
      <c r="H796" s="262"/>
    </row>
    <row r="797" spans="6:8" ht="15.75" customHeight="1" x14ac:dyDescent="0.25">
      <c r="F797" s="305"/>
      <c r="H797" s="262"/>
    </row>
    <row r="798" spans="6:8" ht="15.75" customHeight="1" x14ac:dyDescent="0.25">
      <c r="F798" s="305"/>
      <c r="H798" s="262"/>
    </row>
    <row r="799" spans="6:8" ht="15.75" customHeight="1" x14ac:dyDescent="0.25">
      <c r="F799" s="305"/>
      <c r="H799" s="262"/>
    </row>
    <row r="800" spans="6:8" ht="15.75" customHeight="1" x14ac:dyDescent="0.25">
      <c r="F800" s="305"/>
      <c r="H800" s="262"/>
    </row>
    <row r="801" spans="6:8" ht="15.75" customHeight="1" x14ac:dyDescent="0.25">
      <c r="F801" s="305"/>
      <c r="H801" s="262"/>
    </row>
    <row r="802" spans="6:8" ht="15.75" customHeight="1" x14ac:dyDescent="0.25">
      <c r="F802" s="305"/>
      <c r="H802" s="262"/>
    </row>
    <row r="803" spans="6:8" ht="15.75" customHeight="1" x14ac:dyDescent="0.25">
      <c r="F803" s="305"/>
      <c r="H803" s="262"/>
    </row>
    <row r="804" spans="6:8" ht="15.75" customHeight="1" x14ac:dyDescent="0.25">
      <c r="F804" s="305"/>
      <c r="H804" s="262"/>
    </row>
    <row r="805" spans="6:8" ht="15.75" customHeight="1" x14ac:dyDescent="0.25">
      <c r="F805" s="305"/>
      <c r="H805" s="262"/>
    </row>
    <row r="806" spans="6:8" ht="15.75" customHeight="1" x14ac:dyDescent="0.25">
      <c r="F806" s="305"/>
      <c r="H806" s="262"/>
    </row>
    <row r="807" spans="6:8" ht="15.75" customHeight="1" x14ac:dyDescent="0.25">
      <c r="F807" s="305"/>
      <c r="H807" s="262"/>
    </row>
    <row r="808" spans="6:8" ht="15.75" customHeight="1" x14ac:dyDescent="0.25">
      <c r="F808" s="305"/>
      <c r="H808" s="262"/>
    </row>
    <row r="809" spans="6:8" ht="15.75" customHeight="1" x14ac:dyDescent="0.25">
      <c r="F809" s="305"/>
      <c r="H809" s="262"/>
    </row>
    <row r="810" spans="6:8" ht="15.75" customHeight="1" x14ac:dyDescent="0.25">
      <c r="F810" s="305"/>
      <c r="H810" s="262"/>
    </row>
    <row r="811" spans="6:8" ht="15.75" customHeight="1" x14ac:dyDescent="0.25">
      <c r="F811" s="305"/>
      <c r="H811" s="262"/>
    </row>
    <row r="812" spans="6:8" ht="15.75" customHeight="1" x14ac:dyDescent="0.25">
      <c r="F812" s="305"/>
      <c r="H812" s="262"/>
    </row>
    <row r="813" spans="6:8" ht="15.75" customHeight="1" x14ac:dyDescent="0.25">
      <c r="F813" s="305"/>
      <c r="H813" s="262"/>
    </row>
    <row r="814" spans="6:8" ht="15.75" customHeight="1" x14ac:dyDescent="0.25">
      <c r="F814" s="305"/>
      <c r="H814" s="262"/>
    </row>
    <row r="815" spans="6:8" ht="15.75" customHeight="1" x14ac:dyDescent="0.25">
      <c r="F815" s="305"/>
      <c r="H815" s="262"/>
    </row>
    <row r="816" spans="6:8" ht="15.75" customHeight="1" x14ac:dyDescent="0.25">
      <c r="F816" s="305"/>
      <c r="H816" s="262"/>
    </row>
    <row r="817" spans="6:8" ht="15.75" customHeight="1" x14ac:dyDescent="0.25">
      <c r="F817" s="305"/>
      <c r="H817" s="262"/>
    </row>
    <row r="818" spans="6:8" ht="15.75" customHeight="1" x14ac:dyDescent="0.25">
      <c r="F818" s="305"/>
      <c r="H818" s="262"/>
    </row>
    <row r="819" spans="6:8" ht="15.75" customHeight="1" x14ac:dyDescent="0.25">
      <c r="F819" s="305"/>
      <c r="H819" s="262"/>
    </row>
    <row r="820" spans="6:8" ht="15.75" customHeight="1" x14ac:dyDescent="0.25">
      <c r="F820" s="305"/>
      <c r="H820" s="262"/>
    </row>
    <row r="821" spans="6:8" ht="15.75" customHeight="1" x14ac:dyDescent="0.25">
      <c r="F821" s="305"/>
      <c r="H821" s="262"/>
    </row>
    <row r="822" spans="6:8" ht="15.75" customHeight="1" x14ac:dyDescent="0.25">
      <c r="F822" s="305"/>
      <c r="H822" s="262"/>
    </row>
    <row r="823" spans="6:8" ht="15.75" customHeight="1" x14ac:dyDescent="0.25">
      <c r="F823" s="305"/>
      <c r="H823" s="262"/>
    </row>
    <row r="824" spans="6:8" ht="15.75" customHeight="1" x14ac:dyDescent="0.25">
      <c r="F824" s="305"/>
      <c r="H824" s="262"/>
    </row>
    <row r="825" spans="6:8" ht="15.75" customHeight="1" x14ac:dyDescent="0.25">
      <c r="F825" s="305"/>
      <c r="H825" s="262"/>
    </row>
    <row r="826" spans="6:8" ht="15.75" customHeight="1" x14ac:dyDescent="0.25">
      <c r="F826" s="305"/>
      <c r="H826" s="262"/>
    </row>
    <row r="827" spans="6:8" ht="15.75" customHeight="1" x14ac:dyDescent="0.25">
      <c r="F827" s="305"/>
      <c r="H827" s="262"/>
    </row>
    <row r="828" spans="6:8" ht="15.75" customHeight="1" x14ac:dyDescent="0.25">
      <c r="F828" s="305"/>
      <c r="H828" s="262"/>
    </row>
    <row r="829" spans="6:8" ht="15.75" customHeight="1" x14ac:dyDescent="0.25">
      <c r="F829" s="305"/>
      <c r="H829" s="262"/>
    </row>
    <row r="830" spans="6:8" ht="15.75" customHeight="1" x14ac:dyDescent="0.25">
      <c r="F830" s="305"/>
      <c r="H830" s="262"/>
    </row>
    <row r="831" spans="6:8" ht="15.75" customHeight="1" x14ac:dyDescent="0.25">
      <c r="F831" s="305"/>
      <c r="H831" s="262"/>
    </row>
    <row r="832" spans="6:8" ht="15.75" customHeight="1" x14ac:dyDescent="0.25">
      <c r="F832" s="305"/>
      <c r="H832" s="262"/>
    </row>
    <row r="833" spans="6:8" ht="15.75" customHeight="1" x14ac:dyDescent="0.25">
      <c r="F833" s="305"/>
      <c r="H833" s="262"/>
    </row>
    <row r="834" spans="6:8" ht="15.75" customHeight="1" x14ac:dyDescent="0.25">
      <c r="F834" s="305"/>
      <c r="H834" s="262"/>
    </row>
    <row r="835" spans="6:8" ht="15.75" customHeight="1" x14ac:dyDescent="0.25">
      <c r="F835" s="305"/>
      <c r="H835" s="262"/>
    </row>
    <row r="836" spans="6:8" ht="15.75" customHeight="1" x14ac:dyDescent="0.25">
      <c r="F836" s="305"/>
      <c r="H836" s="262"/>
    </row>
    <row r="837" spans="6:8" ht="15.75" customHeight="1" x14ac:dyDescent="0.25">
      <c r="F837" s="305"/>
      <c r="H837" s="262"/>
    </row>
    <row r="838" spans="6:8" ht="15.75" customHeight="1" x14ac:dyDescent="0.25">
      <c r="F838" s="305"/>
      <c r="H838" s="262"/>
    </row>
    <row r="839" spans="6:8" ht="15.75" customHeight="1" x14ac:dyDescent="0.25">
      <c r="F839" s="305"/>
      <c r="H839" s="262"/>
    </row>
    <row r="840" spans="6:8" ht="15.75" customHeight="1" x14ac:dyDescent="0.25">
      <c r="F840" s="305"/>
      <c r="H840" s="262"/>
    </row>
    <row r="841" spans="6:8" ht="15.75" customHeight="1" x14ac:dyDescent="0.25">
      <c r="F841" s="305"/>
      <c r="H841" s="262"/>
    </row>
    <row r="842" spans="6:8" ht="15.75" customHeight="1" x14ac:dyDescent="0.25">
      <c r="F842" s="305"/>
      <c r="H842" s="262"/>
    </row>
    <row r="843" spans="6:8" ht="15.75" customHeight="1" x14ac:dyDescent="0.25">
      <c r="F843" s="305"/>
      <c r="H843" s="262"/>
    </row>
    <row r="844" spans="6:8" ht="15.75" customHeight="1" x14ac:dyDescent="0.25">
      <c r="F844" s="305"/>
      <c r="H844" s="262"/>
    </row>
    <row r="845" spans="6:8" ht="15.75" customHeight="1" x14ac:dyDescent="0.25">
      <c r="F845" s="305"/>
      <c r="H845" s="262"/>
    </row>
    <row r="846" spans="6:8" ht="15.75" customHeight="1" x14ac:dyDescent="0.25">
      <c r="F846" s="305"/>
      <c r="H846" s="262"/>
    </row>
    <row r="847" spans="6:8" ht="15.75" customHeight="1" x14ac:dyDescent="0.25">
      <c r="F847" s="305"/>
      <c r="H847" s="262"/>
    </row>
    <row r="848" spans="6:8" ht="15.75" customHeight="1" x14ac:dyDescent="0.25">
      <c r="F848" s="305"/>
      <c r="H848" s="262"/>
    </row>
    <row r="849" spans="6:8" ht="15.75" customHeight="1" x14ac:dyDescent="0.25">
      <c r="F849" s="305"/>
      <c r="H849" s="262"/>
    </row>
    <row r="850" spans="6:8" ht="15.75" customHeight="1" x14ac:dyDescent="0.25">
      <c r="F850" s="305"/>
      <c r="H850" s="262"/>
    </row>
    <row r="851" spans="6:8" ht="15.75" customHeight="1" x14ac:dyDescent="0.25">
      <c r="F851" s="305"/>
      <c r="H851" s="262"/>
    </row>
    <row r="852" spans="6:8" ht="15.75" customHeight="1" x14ac:dyDescent="0.25">
      <c r="F852" s="305"/>
      <c r="H852" s="262"/>
    </row>
    <row r="853" spans="6:8" ht="15.75" customHeight="1" x14ac:dyDescent="0.25">
      <c r="F853" s="305"/>
      <c r="H853" s="262"/>
    </row>
    <row r="854" spans="6:8" ht="15.75" customHeight="1" x14ac:dyDescent="0.25">
      <c r="F854" s="305"/>
      <c r="H854" s="262"/>
    </row>
    <row r="855" spans="6:8" ht="15.75" customHeight="1" x14ac:dyDescent="0.25">
      <c r="F855" s="305"/>
      <c r="H855" s="262"/>
    </row>
    <row r="856" spans="6:8" ht="15.75" customHeight="1" x14ac:dyDescent="0.25">
      <c r="F856" s="305"/>
      <c r="H856" s="262"/>
    </row>
    <row r="857" spans="6:8" ht="15.75" customHeight="1" x14ac:dyDescent="0.25">
      <c r="F857" s="305"/>
      <c r="H857" s="262"/>
    </row>
    <row r="858" spans="6:8" ht="15.75" customHeight="1" x14ac:dyDescent="0.25">
      <c r="F858" s="305"/>
      <c r="H858" s="262"/>
    </row>
    <row r="859" spans="6:8" ht="15.75" customHeight="1" x14ac:dyDescent="0.25">
      <c r="F859" s="305"/>
      <c r="H859" s="262"/>
    </row>
    <row r="860" spans="6:8" ht="15.75" customHeight="1" x14ac:dyDescent="0.25">
      <c r="F860" s="305"/>
      <c r="H860" s="262"/>
    </row>
    <row r="861" spans="6:8" ht="15.75" customHeight="1" x14ac:dyDescent="0.25">
      <c r="F861" s="305"/>
      <c r="H861" s="262"/>
    </row>
    <row r="862" spans="6:8" ht="15.75" customHeight="1" x14ac:dyDescent="0.25">
      <c r="F862" s="305"/>
      <c r="H862" s="262"/>
    </row>
    <row r="863" spans="6:8" ht="15.75" customHeight="1" x14ac:dyDescent="0.25">
      <c r="F863" s="305"/>
      <c r="H863" s="262"/>
    </row>
    <row r="864" spans="6:8" ht="15.75" customHeight="1" x14ac:dyDescent="0.25">
      <c r="F864" s="305"/>
      <c r="H864" s="262"/>
    </row>
    <row r="865" spans="6:8" ht="15.75" customHeight="1" x14ac:dyDescent="0.25">
      <c r="F865" s="305"/>
      <c r="H865" s="262"/>
    </row>
    <row r="866" spans="6:8" ht="15.75" customHeight="1" x14ac:dyDescent="0.25">
      <c r="F866" s="305"/>
      <c r="H866" s="262"/>
    </row>
    <row r="867" spans="6:8" ht="15.75" customHeight="1" x14ac:dyDescent="0.25">
      <c r="F867" s="305"/>
      <c r="H867" s="262"/>
    </row>
    <row r="868" spans="6:8" ht="15.75" customHeight="1" x14ac:dyDescent="0.25">
      <c r="F868" s="305"/>
      <c r="H868" s="262"/>
    </row>
    <row r="869" spans="6:8" ht="15.75" customHeight="1" x14ac:dyDescent="0.25">
      <c r="F869" s="305"/>
      <c r="H869" s="262"/>
    </row>
    <row r="870" spans="6:8" ht="15.75" customHeight="1" x14ac:dyDescent="0.25">
      <c r="F870" s="305"/>
      <c r="H870" s="262"/>
    </row>
    <row r="871" spans="6:8" ht="15.75" customHeight="1" x14ac:dyDescent="0.25">
      <c r="F871" s="305"/>
      <c r="H871" s="262"/>
    </row>
    <row r="872" spans="6:8" ht="15.75" customHeight="1" x14ac:dyDescent="0.25">
      <c r="F872" s="305"/>
      <c r="H872" s="262"/>
    </row>
    <row r="873" spans="6:8" ht="15.75" customHeight="1" x14ac:dyDescent="0.25">
      <c r="F873" s="305"/>
      <c r="H873" s="262"/>
    </row>
    <row r="874" spans="6:8" ht="15.75" customHeight="1" x14ac:dyDescent="0.25">
      <c r="F874" s="305"/>
      <c r="H874" s="262"/>
    </row>
    <row r="875" spans="6:8" ht="15.75" customHeight="1" x14ac:dyDescent="0.25">
      <c r="F875" s="305"/>
      <c r="H875" s="262"/>
    </row>
    <row r="876" spans="6:8" ht="15.75" customHeight="1" x14ac:dyDescent="0.25">
      <c r="F876" s="305"/>
      <c r="H876" s="262"/>
    </row>
    <row r="877" spans="6:8" ht="15.75" customHeight="1" x14ac:dyDescent="0.25">
      <c r="F877" s="305"/>
      <c r="H877" s="262"/>
    </row>
    <row r="878" spans="6:8" ht="15.75" customHeight="1" x14ac:dyDescent="0.25">
      <c r="F878" s="305"/>
      <c r="H878" s="262"/>
    </row>
    <row r="879" spans="6:8" ht="15.75" customHeight="1" x14ac:dyDescent="0.25">
      <c r="F879" s="305"/>
      <c r="H879" s="262"/>
    </row>
    <row r="880" spans="6:8" ht="15.75" customHeight="1" x14ac:dyDescent="0.25">
      <c r="F880" s="305"/>
      <c r="H880" s="262"/>
    </row>
    <row r="881" spans="6:8" ht="15.75" customHeight="1" x14ac:dyDescent="0.25">
      <c r="F881" s="305"/>
      <c r="H881" s="262"/>
    </row>
    <row r="882" spans="6:8" ht="15.75" customHeight="1" x14ac:dyDescent="0.25">
      <c r="F882" s="305"/>
      <c r="H882" s="262"/>
    </row>
    <row r="883" spans="6:8" ht="15.75" customHeight="1" x14ac:dyDescent="0.25">
      <c r="F883" s="305"/>
      <c r="H883" s="262"/>
    </row>
    <row r="884" spans="6:8" ht="15.75" customHeight="1" x14ac:dyDescent="0.25">
      <c r="F884" s="305"/>
      <c r="H884" s="262"/>
    </row>
    <row r="885" spans="6:8" ht="15.75" customHeight="1" x14ac:dyDescent="0.25">
      <c r="F885" s="305"/>
      <c r="H885" s="262"/>
    </row>
    <row r="886" spans="6:8" ht="15.75" customHeight="1" x14ac:dyDescent="0.25">
      <c r="F886" s="305"/>
      <c r="H886" s="262"/>
    </row>
    <row r="887" spans="6:8" ht="15.75" customHeight="1" x14ac:dyDescent="0.25">
      <c r="F887" s="305"/>
      <c r="H887" s="262"/>
    </row>
    <row r="888" spans="6:8" ht="15.75" customHeight="1" x14ac:dyDescent="0.25">
      <c r="F888" s="305"/>
      <c r="H888" s="262"/>
    </row>
    <row r="889" spans="6:8" ht="15.75" customHeight="1" x14ac:dyDescent="0.25">
      <c r="F889" s="305"/>
      <c r="H889" s="262"/>
    </row>
    <row r="890" spans="6:8" ht="15.75" customHeight="1" x14ac:dyDescent="0.25">
      <c r="F890" s="305"/>
      <c r="H890" s="262"/>
    </row>
    <row r="891" spans="6:8" ht="15.75" customHeight="1" x14ac:dyDescent="0.25">
      <c r="F891" s="305"/>
      <c r="H891" s="262"/>
    </row>
    <row r="892" spans="6:8" ht="15.75" customHeight="1" x14ac:dyDescent="0.25">
      <c r="F892" s="305"/>
      <c r="H892" s="262"/>
    </row>
    <row r="893" spans="6:8" ht="15.75" customHeight="1" x14ac:dyDescent="0.25">
      <c r="F893" s="305"/>
      <c r="H893" s="262"/>
    </row>
    <row r="894" spans="6:8" ht="15.75" customHeight="1" x14ac:dyDescent="0.25">
      <c r="F894" s="305"/>
      <c r="H894" s="262"/>
    </row>
    <row r="895" spans="6:8" ht="15.75" customHeight="1" x14ac:dyDescent="0.25">
      <c r="F895" s="305"/>
      <c r="H895" s="262"/>
    </row>
    <row r="896" spans="6:8" ht="15.75" customHeight="1" x14ac:dyDescent="0.25">
      <c r="F896" s="305"/>
      <c r="H896" s="262"/>
    </row>
    <row r="897" spans="6:8" ht="15.75" customHeight="1" x14ac:dyDescent="0.25">
      <c r="F897" s="305"/>
      <c r="H897" s="262"/>
    </row>
    <row r="898" spans="6:8" ht="15.75" customHeight="1" x14ac:dyDescent="0.25">
      <c r="F898" s="305"/>
      <c r="H898" s="262"/>
    </row>
    <row r="899" spans="6:8" ht="15.75" customHeight="1" x14ac:dyDescent="0.25">
      <c r="F899" s="305"/>
      <c r="H899" s="262"/>
    </row>
    <row r="900" spans="6:8" ht="15.75" customHeight="1" x14ac:dyDescent="0.25">
      <c r="F900" s="305"/>
      <c r="H900" s="262"/>
    </row>
    <row r="901" spans="6:8" ht="15.75" customHeight="1" x14ac:dyDescent="0.25">
      <c r="F901" s="305"/>
      <c r="H901" s="262"/>
    </row>
    <row r="902" spans="6:8" ht="15.75" customHeight="1" x14ac:dyDescent="0.25">
      <c r="F902" s="305"/>
      <c r="H902" s="262"/>
    </row>
    <row r="903" spans="6:8" ht="15.75" customHeight="1" x14ac:dyDescent="0.25">
      <c r="F903" s="305"/>
      <c r="H903" s="262"/>
    </row>
    <row r="904" spans="6:8" ht="15.75" customHeight="1" x14ac:dyDescent="0.25">
      <c r="F904" s="305"/>
      <c r="H904" s="262"/>
    </row>
    <row r="905" spans="6:8" ht="15.75" customHeight="1" x14ac:dyDescent="0.25">
      <c r="F905" s="305"/>
      <c r="H905" s="262"/>
    </row>
    <row r="906" spans="6:8" ht="15.75" customHeight="1" x14ac:dyDescent="0.25">
      <c r="F906" s="305"/>
      <c r="H906" s="262"/>
    </row>
    <row r="907" spans="6:8" ht="15.75" customHeight="1" x14ac:dyDescent="0.25">
      <c r="F907" s="305"/>
      <c r="H907" s="262"/>
    </row>
    <row r="908" spans="6:8" ht="15.75" customHeight="1" x14ac:dyDescent="0.25">
      <c r="F908" s="305"/>
      <c r="H908" s="262"/>
    </row>
    <row r="909" spans="6:8" ht="15.75" customHeight="1" x14ac:dyDescent="0.25">
      <c r="F909" s="305"/>
      <c r="H909" s="262"/>
    </row>
    <row r="910" spans="6:8" ht="15.75" customHeight="1" x14ac:dyDescent="0.25">
      <c r="F910" s="305"/>
      <c r="H910" s="262"/>
    </row>
    <row r="911" spans="6:8" ht="15.75" customHeight="1" x14ac:dyDescent="0.25">
      <c r="F911" s="305"/>
      <c r="H911" s="262"/>
    </row>
    <row r="912" spans="6:8" ht="15.75" customHeight="1" x14ac:dyDescent="0.25">
      <c r="F912" s="305"/>
      <c r="H912" s="262"/>
    </row>
    <row r="913" spans="6:8" ht="15.75" customHeight="1" x14ac:dyDescent="0.25">
      <c r="F913" s="305"/>
      <c r="H913" s="262"/>
    </row>
    <row r="914" spans="6:8" ht="15.75" customHeight="1" x14ac:dyDescent="0.25">
      <c r="F914" s="305"/>
      <c r="H914" s="262"/>
    </row>
    <row r="915" spans="6:8" ht="15.75" customHeight="1" x14ac:dyDescent="0.25">
      <c r="F915" s="305"/>
      <c r="H915" s="262"/>
    </row>
    <row r="916" spans="6:8" ht="15.75" customHeight="1" x14ac:dyDescent="0.25">
      <c r="F916" s="305"/>
      <c r="H916" s="262"/>
    </row>
    <row r="917" spans="6:8" ht="15.75" customHeight="1" x14ac:dyDescent="0.25">
      <c r="F917" s="305"/>
      <c r="H917" s="262"/>
    </row>
    <row r="918" spans="6:8" ht="15.75" customHeight="1" x14ac:dyDescent="0.25">
      <c r="F918" s="305"/>
      <c r="H918" s="262"/>
    </row>
    <row r="919" spans="6:8" ht="15.75" customHeight="1" x14ac:dyDescent="0.25">
      <c r="F919" s="305"/>
      <c r="H919" s="262"/>
    </row>
    <row r="920" spans="6:8" ht="15.75" customHeight="1" x14ac:dyDescent="0.25">
      <c r="F920" s="305"/>
      <c r="H920" s="262"/>
    </row>
    <row r="921" spans="6:8" ht="15.75" customHeight="1" x14ac:dyDescent="0.25">
      <c r="F921" s="305"/>
      <c r="H921" s="262"/>
    </row>
    <row r="922" spans="6:8" ht="15.75" customHeight="1" x14ac:dyDescent="0.25">
      <c r="F922" s="305"/>
      <c r="H922" s="262"/>
    </row>
    <row r="923" spans="6:8" ht="15.75" customHeight="1" x14ac:dyDescent="0.25">
      <c r="F923" s="305"/>
      <c r="H923" s="262"/>
    </row>
    <row r="924" spans="6:8" ht="15.75" customHeight="1" x14ac:dyDescent="0.25">
      <c r="F924" s="305"/>
      <c r="H924" s="262"/>
    </row>
    <row r="925" spans="6:8" ht="15.75" customHeight="1" x14ac:dyDescent="0.25">
      <c r="F925" s="305"/>
      <c r="H925" s="262"/>
    </row>
    <row r="926" spans="6:8" ht="15.75" customHeight="1" x14ac:dyDescent="0.25">
      <c r="F926" s="305"/>
      <c r="H926" s="262"/>
    </row>
    <row r="927" spans="6:8" ht="15.75" customHeight="1" x14ac:dyDescent="0.25">
      <c r="F927" s="305"/>
      <c r="H927" s="262"/>
    </row>
    <row r="928" spans="6:8" ht="15.75" customHeight="1" x14ac:dyDescent="0.25">
      <c r="F928" s="305"/>
      <c r="H928" s="262"/>
    </row>
    <row r="929" spans="6:8" ht="15.75" customHeight="1" x14ac:dyDescent="0.25">
      <c r="F929" s="305"/>
      <c r="H929" s="262"/>
    </row>
    <row r="930" spans="6:8" ht="15.75" customHeight="1" x14ac:dyDescent="0.25">
      <c r="F930" s="305"/>
      <c r="H930" s="262"/>
    </row>
    <row r="931" spans="6:8" ht="15.75" customHeight="1" x14ac:dyDescent="0.25">
      <c r="F931" s="305"/>
      <c r="H931" s="262"/>
    </row>
    <row r="932" spans="6:8" ht="15.75" customHeight="1" x14ac:dyDescent="0.25">
      <c r="F932" s="305"/>
      <c r="H932" s="262"/>
    </row>
    <row r="933" spans="6:8" ht="15.75" customHeight="1" x14ac:dyDescent="0.25">
      <c r="F933" s="305"/>
      <c r="H933" s="262"/>
    </row>
    <row r="934" spans="6:8" ht="15.75" customHeight="1" x14ac:dyDescent="0.25">
      <c r="F934" s="305"/>
      <c r="H934" s="262"/>
    </row>
    <row r="935" spans="6:8" ht="15.75" customHeight="1" x14ac:dyDescent="0.25">
      <c r="F935" s="305"/>
      <c r="H935" s="262"/>
    </row>
    <row r="936" spans="6:8" ht="15.75" customHeight="1" x14ac:dyDescent="0.25">
      <c r="F936" s="305"/>
      <c r="H936" s="262"/>
    </row>
    <row r="937" spans="6:8" ht="15.75" customHeight="1" x14ac:dyDescent="0.25">
      <c r="F937" s="305"/>
      <c r="H937" s="262"/>
    </row>
    <row r="938" spans="6:8" ht="15.75" customHeight="1" x14ac:dyDescent="0.25">
      <c r="F938" s="305"/>
      <c r="H938" s="262"/>
    </row>
    <row r="939" spans="6:8" ht="15.75" customHeight="1" x14ac:dyDescent="0.25">
      <c r="F939" s="305"/>
      <c r="H939" s="262"/>
    </row>
    <row r="940" spans="6:8" ht="15.75" customHeight="1" x14ac:dyDescent="0.25">
      <c r="F940" s="305"/>
      <c r="H940" s="262"/>
    </row>
    <row r="941" spans="6:8" ht="15.75" customHeight="1" x14ac:dyDescent="0.25">
      <c r="F941" s="305"/>
      <c r="H941" s="262"/>
    </row>
    <row r="942" spans="6:8" ht="15.75" customHeight="1" x14ac:dyDescent="0.25">
      <c r="F942" s="305"/>
      <c r="H942" s="262"/>
    </row>
    <row r="943" spans="6:8" ht="15.75" customHeight="1" x14ac:dyDescent="0.25">
      <c r="F943" s="305"/>
      <c r="H943" s="262"/>
    </row>
    <row r="944" spans="6:8" ht="15.75" customHeight="1" x14ac:dyDescent="0.25">
      <c r="F944" s="305"/>
      <c r="H944" s="262"/>
    </row>
    <row r="945" spans="6:8" ht="15.75" customHeight="1" x14ac:dyDescent="0.25">
      <c r="F945" s="305"/>
      <c r="H945" s="262"/>
    </row>
    <row r="946" spans="6:8" ht="15.75" customHeight="1" x14ac:dyDescent="0.25">
      <c r="F946" s="305"/>
      <c r="H946" s="262"/>
    </row>
    <row r="947" spans="6:8" ht="15.75" customHeight="1" x14ac:dyDescent="0.25">
      <c r="F947" s="305"/>
      <c r="H947" s="262"/>
    </row>
    <row r="948" spans="6:8" ht="15.75" customHeight="1" x14ac:dyDescent="0.25">
      <c r="F948" s="305"/>
      <c r="H948" s="262"/>
    </row>
    <row r="949" spans="6:8" ht="15.75" customHeight="1" x14ac:dyDescent="0.25">
      <c r="F949" s="305"/>
      <c r="H949" s="262"/>
    </row>
    <row r="950" spans="6:8" ht="15.75" customHeight="1" x14ac:dyDescent="0.25">
      <c r="F950" s="305"/>
      <c r="H950" s="262"/>
    </row>
    <row r="951" spans="6:8" ht="15.75" customHeight="1" x14ac:dyDescent="0.25">
      <c r="F951" s="305"/>
      <c r="H951" s="262"/>
    </row>
    <row r="952" spans="6:8" ht="15.75" customHeight="1" x14ac:dyDescent="0.25">
      <c r="F952" s="305"/>
      <c r="H952" s="262"/>
    </row>
    <row r="953" spans="6:8" ht="15.75" customHeight="1" x14ac:dyDescent="0.25">
      <c r="F953" s="305"/>
      <c r="H953" s="262"/>
    </row>
    <row r="954" spans="6:8" ht="15.75" customHeight="1" x14ac:dyDescent="0.25">
      <c r="F954" s="305"/>
      <c r="H954" s="262"/>
    </row>
    <row r="955" spans="6:8" ht="15.75" customHeight="1" x14ac:dyDescent="0.25">
      <c r="F955" s="305"/>
      <c r="H955" s="262"/>
    </row>
    <row r="956" spans="6:8" ht="15.75" customHeight="1" x14ac:dyDescent="0.25">
      <c r="F956" s="305"/>
      <c r="H956" s="262"/>
    </row>
    <row r="957" spans="6:8" ht="15.75" customHeight="1" x14ac:dyDescent="0.25">
      <c r="F957" s="305"/>
      <c r="H957" s="262"/>
    </row>
    <row r="958" spans="6:8" ht="15.75" customHeight="1" x14ac:dyDescent="0.25">
      <c r="F958" s="305"/>
      <c r="H958" s="262"/>
    </row>
    <row r="959" spans="6:8" ht="15.75" customHeight="1" x14ac:dyDescent="0.25">
      <c r="F959" s="305"/>
      <c r="H959" s="262"/>
    </row>
    <row r="960" spans="6:8" ht="15.75" customHeight="1" x14ac:dyDescent="0.25">
      <c r="F960" s="305"/>
      <c r="H960" s="262"/>
    </row>
    <row r="961" spans="6:8" ht="15.75" customHeight="1" x14ac:dyDescent="0.25">
      <c r="F961" s="305"/>
      <c r="H961" s="262"/>
    </row>
    <row r="962" spans="6:8" ht="15.75" customHeight="1" x14ac:dyDescent="0.25">
      <c r="F962" s="305"/>
      <c r="H962" s="262"/>
    </row>
    <row r="963" spans="6:8" ht="15.75" customHeight="1" x14ac:dyDescent="0.25">
      <c r="F963" s="305"/>
      <c r="H963" s="262"/>
    </row>
    <row r="964" spans="6:8" ht="15.75" customHeight="1" x14ac:dyDescent="0.25">
      <c r="F964" s="305"/>
      <c r="H964" s="262"/>
    </row>
    <row r="965" spans="6:8" ht="15.75" customHeight="1" x14ac:dyDescent="0.25">
      <c r="F965" s="305"/>
      <c r="H965" s="262"/>
    </row>
    <row r="966" spans="6:8" ht="15.75" customHeight="1" x14ac:dyDescent="0.25">
      <c r="F966" s="305"/>
      <c r="H966" s="262"/>
    </row>
    <row r="967" spans="6:8" ht="15.75" customHeight="1" x14ac:dyDescent="0.25">
      <c r="F967" s="305"/>
      <c r="H967" s="262"/>
    </row>
    <row r="968" spans="6:8" ht="15.75" customHeight="1" x14ac:dyDescent="0.25">
      <c r="F968" s="305"/>
      <c r="H968" s="262"/>
    </row>
    <row r="969" spans="6:8" ht="15.75" customHeight="1" x14ac:dyDescent="0.25">
      <c r="F969" s="305"/>
      <c r="H969" s="262"/>
    </row>
    <row r="970" spans="6:8" ht="15.75" customHeight="1" x14ac:dyDescent="0.25">
      <c r="F970" s="305"/>
      <c r="H970" s="262"/>
    </row>
    <row r="971" spans="6:8" ht="15.75" customHeight="1" x14ac:dyDescent="0.25">
      <c r="F971" s="305"/>
      <c r="H971" s="262"/>
    </row>
    <row r="972" spans="6:8" ht="15.75" customHeight="1" x14ac:dyDescent="0.25">
      <c r="F972" s="305"/>
      <c r="H972" s="262"/>
    </row>
    <row r="973" spans="6:8" ht="15.75" customHeight="1" x14ac:dyDescent="0.25">
      <c r="F973" s="305"/>
      <c r="H973" s="262"/>
    </row>
    <row r="974" spans="6:8" ht="15.75" customHeight="1" x14ac:dyDescent="0.25">
      <c r="F974" s="305"/>
      <c r="H974" s="262"/>
    </row>
    <row r="975" spans="6:8" ht="15.75" customHeight="1" x14ac:dyDescent="0.25">
      <c r="F975" s="305"/>
      <c r="H975" s="262"/>
    </row>
    <row r="976" spans="6:8" ht="15.75" customHeight="1" x14ac:dyDescent="0.25">
      <c r="F976" s="305"/>
      <c r="H976" s="262"/>
    </row>
    <row r="977" spans="6:8" ht="15.75" customHeight="1" x14ac:dyDescent="0.25">
      <c r="F977" s="305"/>
      <c r="H977" s="262"/>
    </row>
    <row r="978" spans="6:8" ht="15.75" customHeight="1" x14ac:dyDescent="0.25">
      <c r="F978" s="305"/>
      <c r="H978" s="262"/>
    </row>
    <row r="979" spans="6:8" ht="15.75" customHeight="1" x14ac:dyDescent="0.25">
      <c r="F979" s="305"/>
      <c r="H979" s="262"/>
    </row>
    <row r="980" spans="6:8" ht="15.75" customHeight="1" x14ac:dyDescent="0.25">
      <c r="F980" s="305"/>
      <c r="H980" s="262"/>
    </row>
    <row r="981" spans="6:8" ht="15.75" customHeight="1" x14ac:dyDescent="0.25">
      <c r="F981" s="305"/>
      <c r="H981" s="262"/>
    </row>
    <row r="982" spans="6:8" ht="15.75" customHeight="1" x14ac:dyDescent="0.25">
      <c r="F982" s="305"/>
      <c r="H982" s="262"/>
    </row>
    <row r="983" spans="6:8" ht="15.75" customHeight="1" x14ac:dyDescent="0.25">
      <c r="F983" s="305"/>
      <c r="H983" s="262"/>
    </row>
    <row r="984" spans="6:8" ht="15.75" customHeight="1" x14ac:dyDescent="0.25">
      <c r="F984" s="305"/>
      <c r="H984" s="262"/>
    </row>
    <row r="985" spans="6:8" ht="15.75" customHeight="1" x14ac:dyDescent="0.25">
      <c r="F985" s="305"/>
      <c r="H985" s="262"/>
    </row>
    <row r="986" spans="6:8" ht="15.75" customHeight="1" x14ac:dyDescent="0.25">
      <c r="F986" s="305"/>
      <c r="H986" s="262"/>
    </row>
    <row r="987" spans="6:8" ht="15.75" customHeight="1" x14ac:dyDescent="0.25">
      <c r="F987" s="305"/>
      <c r="H987" s="262"/>
    </row>
    <row r="988" spans="6:8" ht="15.75" customHeight="1" x14ac:dyDescent="0.25">
      <c r="F988" s="305"/>
      <c r="H988" s="262"/>
    </row>
    <row r="989" spans="6:8" ht="15.75" customHeight="1" x14ac:dyDescent="0.25">
      <c r="F989" s="305"/>
      <c r="H989" s="262"/>
    </row>
    <row r="990" spans="6:8" ht="15.75" customHeight="1" x14ac:dyDescent="0.25">
      <c r="F990" s="305"/>
      <c r="H990" s="262"/>
    </row>
    <row r="991" spans="6:8" ht="15.75" customHeight="1" x14ac:dyDescent="0.25">
      <c r="F991" s="305"/>
      <c r="H991" s="262"/>
    </row>
    <row r="992" spans="6:8" ht="15.75" customHeight="1" x14ac:dyDescent="0.25">
      <c r="F992" s="305"/>
      <c r="H992" s="262"/>
    </row>
    <row r="993" spans="6:8" ht="15.75" customHeight="1" x14ac:dyDescent="0.25">
      <c r="F993" s="305"/>
      <c r="H993" s="262"/>
    </row>
    <row r="994" spans="6:8" ht="15.75" customHeight="1" x14ac:dyDescent="0.25">
      <c r="F994" s="305"/>
      <c r="H994" s="262"/>
    </row>
    <row r="995" spans="6:8" ht="15.75" customHeight="1" x14ac:dyDescent="0.25">
      <c r="F995" s="305"/>
      <c r="H995" s="262"/>
    </row>
    <row r="996" spans="6:8" ht="15.75" customHeight="1" x14ac:dyDescent="0.25">
      <c r="F996" s="305"/>
      <c r="H996" s="262"/>
    </row>
    <row r="997" spans="6:8" ht="15.75" customHeight="1" x14ac:dyDescent="0.25">
      <c r="F997" s="305"/>
      <c r="H997" s="262"/>
    </row>
    <row r="998" spans="6:8" ht="15.75" customHeight="1" x14ac:dyDescent="0.25">
      <c r="F998" s="305"/>
      <c r="H998" s="262"/>
    </row>
    <row r="999" spans="6:8" ht="15.75" customHeight="1" x14ac:dyDescent="0.25">
      <c r="F999" s="305"/>
      <c r="H999" s="262"/>
    </row>
    <row r="1000" spans="6:8" ht="15.75" customHeight="1" x14ac:dyDescent="0.25">
      <c r="F1000" s="305"/>
      <c r="H1000" s="262"/>
    </row>
  </sheetData>
  <hyperlinks>
    <hyperlink ref="J2" location="'TỔNG HỢP'!A1" display="MỤC LỤC" xr:uid="{00000000-0004-0000-5400-000000000000}"/>
  </hyperlinks>
  <pageMargins left="0.7" right="0.7" top="0.75" bottom="0.75" header="0" footer="0"/>
  <pageSetup paperSize="9" fitToWidth="0" fitToHeight="0" orientation="landscape"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Z1000"/>
  <sheetViews>
    <sheetView workbookViewId="0">
      <selection activeCell="J2" sqref="J2"/>
    </sheetView>
  </sheetViews>
  <sheetFormatPr defaultColWidth="14" defaultRowHeight="15" customHeight="1" x14ac:dyDescent="0.25"/>
  <cols>
    <col min="1" max="1" width="11.5703125" customWidth="1"/>
    <col min="2" max="2" width="51.28515625" customWidth="1"/>
    <col min="3" max="3" width="14" customWidth="1"/>
    <col min="4" max="4" width="18.140625" customWidth="1"/>
    <col min="5" max="5" width="11.85546875" customWidth="1"/>
    <col min="6" max="6" width="14.28515625" customWidth="1"/>
    <col min="7" max="7" width="18.7109375" customWidth="1"/>
    <col min="8" max="8" width="17.5703125" customWidth="1"/>
    <col min="9" max="9" width="19.85546875" customWidth="1"/>
    <col min="10" max="10" width="13.7109375" customWidth="1"/>
    <col min="11" max="26" width="8.7109375" customWidth="1"/>
  </cols>
  <sheetData>
    <row r="1" spans="1:26" x14ac:dyDescent="0.25">
      <c r="F1" s="55"/>
      <c r="H1" s="264"/>
      <c r="I1" s="265"/>
    </row>
    <row r="2" spans="1:26" ht="31.5" x14ac:dyDescent="0.25">
      <c r="A2" s="246" t="s">
        <v>281</v>
      </c>
      <c r="B2" s="246" t="s">
        <v>282</v>
      </c>
      <c r="C2" s="247" t="s">
        <v>283</v>
      </c>
      <c r="D2" s="248" t="s">
        <v>417</v>
      </c>
      <c r="E2" s="249" t="s">
        <v>418</v>
      </c>
      <c r="F2" s="266" t="s">
        <v>419</v>
      </c>
      <c r="G2" s="250" t="s">
        <v>420</v>
      </c>
      <c r="H2" s="251" t="s">
        <v>686</v>
      </c>
      <c r="I2" s="252" t="s">
        <v>289</v>
      </c>
      <c r="J2" s="306" t="s">
        <v>421</v>
      </c>
      <c r="K2" s="242"/>
      <c r="L2" s="242"/>
      <c r="M2" s="242"/>
      <c r="N2" s="242"/>
      <c r="O2" s="242"/>
      <c r="P2" s="242"/>
      <c r="Q2" s="242"/>
      <c r="R2" s="242"/>
      <c r="S2" s="242"/>
      <c r="T2" s="242"/>
      <c r="U2" s="242"/>
      <c r="V2" s="242"/>
      <c r="W2" s="242"/>
      <c r="X2" s="242"/>
      <c r="Y2" s="242"/>
      <c r="Z2" s="242"/>
    </row>
    <row r="3" spans="1:26" ht="24.75" customHeight="1" x14ac:dyDescent="0.25">
      <c r="A3" s="267"/>
      <c r="B3" s="268" t="str">
        <f>VLOOKUP(C3,'TỔNG HỢP'!$C$4:$P$84,14,0)</f>
        <v>Chi phí bảo dưỡng, sửa chữa</v>
      </c>
      <c r="C3" s="269" t="s">
        <v>251</v>
      </c>
      <c r="D3" s="270">
        <f>VLOOKUP(C3,'TỔNG HỢP'!$C$4:$P$84,3,0)</f>
        <v>70000000</v>
      </c>
      <c r="E3" s="271"/>
      <c r="F3" s="272">
        <f>SUM(F4:F889)</f>
        <v>0</v>
      </c>
      <c r="G3" s="270">
        <f>D3-F3</f>
        <v>70000000</v>
      </c>
      <c r="H3" s="273"/>
      <c r="I3" s="267"/>
      <c r="J3" s="274"/>
      <c r="K3" s="274"/>
      <c r="L3" s="274"/>
      <c r="M3" s="274"/>
      <c r="N3" s="274"/>
      <c r="O3" s="274"/>
      <c r="P3" s="274"/>
      <c r="Q3" s="274"/>
      <c r="R3" s="274"/>
      <c r="S3" s="274"/>
      <c r="T3" s="274"/>
      <c r="U3" s="274"/>
      <c r="V3" s="274"/>
      <c r="W3" s="274"/>
      <c r="X3" s="274"/>
      <c r="Y3" s="274"/>
      <c r="Z3" s="274"/>
    </row>
    <row r="4" spans="1:26" ht="16.5" x14ac:dyDescent="0.25">
      <c r="A4" s="242"/>
      <c r="B4" s="243"/>
      <c r="C4" s="260"/>
      <c r="D4" s="244"/>
      <c r="E4" s="275"/>
      <c r="F4" s="275"/>
      <c r="G4" s="275"/>
      <c r="H4" s="276"/>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75"/>
      <c r="H5" s="276"/>
      <c r="I5" s="242"/>
      <c r="J5" s="243"/>
      <c r="K5" s="243"/>
      <c r="L5" s="243"/>
      <c r="M5" s="243"/>
      <c r="N5" s="243"/>
      <c r="O5" s="243"/>
      <c r="P5" s="243"/>
      <c r="Q5" s="243"/>
      <c r="R5" s="243"/>
      <c r="S5" s="243"/>
      <c r="T5" s="243"/>
      <c r="U5" s="243"/>
      <c r="V5" s="243"/>
      <c r="W5" s="243"/>
      <c r="X5" s="243"/>
      <c r="Y5" s="243"/>
      <c r="Z5" s="243"/>
    </row>
    <row r="6" spans="1:26" ht="16.5" x14ac:dyDescent="0.25">
      <c r="A6" s="242"/>
      <c r="B6" s="243"/>
      <c r="C6" s="260"/>
      <c r="D6" s="244"/>
      <c r="E6" s="275"/>
      <c r="F6" s="275"/>
      <c r="G6" s="275"/>
      <c r="H6" s="276"/>
      <c r="I6" s="242"/>
      <c r="J6" s="243"/>
      <c r="K6" s="243"/>
      <c r="L6" s="243"/>
      <c r="M6" s="243"/>
      <c r="N6" s="243"/>
      <c r="O6" s="243"/>
      <c r="P6" s="243"/>
      <c r="Q6" s="243"/>
      <c r="R6" s="243"/>
      <c r="S6" s="243"/>
      <c r="T6" s="243"/>
      <c r="U6" s="243"/>
      <c r="V6" s="243"/>
      <c r="W6" s="243"/>
      <c r="X6" s="243"/>
      <c r="Y6" s="243"/>
      <c r="Z6" s="243"/>
    </row>
    <row r="7" spans="1:26" ht="16.5" x14ac:dyDescent="0.25">
      <c r="A7" s="242"/>
      <c r="B7" s="243"/>
      <c r="C7" s="260"/>
      <c r="D7" s="244"/>
      <c r="E7" s="275"/>
      <c r="F7" s="275"/>
      <c r="G7" s="275"/>
      <c r="H7" s="276"/>
      <c r="I7" s="242"/>
      <c r="J7" s="243"/>
      <c r="K7" s="243"/>
      <c r="L7" s="243"/>
      <c r="M7" s="243"/>
      <c r="N7" s="243"/>
      <c r="O7" s="243"/>
      <c r="P7" s="243"/>
      <c r="Q7" s="243"/>
      <c r="R7" s="243"/>
      <c r="S7" s="243"/>
      <c r="T7" s="243"/>
      <c r="U7" s="243"/>
      <c r="V7" s="243"/>
      <c r="W7" s="243"/>
      <c r="X7" s="243"/>
      <c r="Y7" s="243"/>
      <c r="Z7" s="243"/>
    </row>
    <row r="8" spans="1:26" ht="16.5" x14ac:dyDescent="0.25">
      <c r="A8" s="242"/>
      <c r="B8" s="243"/>
      <c r="C8" s="260"/>
      <c r="D8" s="244"/>
      <c r="E8" s="275"/>
      <c r="F8" s="275"/>
      <c r="G8" s="275"/>
      <c r="H8" s="276"/>
      <c r="I8" s="242"/>
      <c r="J8" s="243"/>
      <c r="K8" s="243"/>
      <c r="L8" s="243"/>
      <c r="M8" s="243"/>
      <c r="N8" s="243"/>
      <c r="O8" s="243"/>
      <c r="P8" s="243"/>
      <c r="Q8" s="243"/>
      <c r="R8" s="243"/>
      <c r="S8" s="243"/>
      <c r="T8" s="243"/>
      <c r="U8" s="243"/>
      <c r="V8" s="243"/>
      <c r="W8" s="243"/>
      <c r="X8" s="243"/>
      <c r="Y8" s="243"/>
      <c r="Z8" s="243"/>
    </row>
    <row r="9" spans="1:26" ht="16.5" x14ac:dyDescent="0.25">
      <c r="A9" s="242"/>
      <c r="B9" s="243"/>
      <c r="C9" s="260"/>
      <c r="D9" s="244"/>
      <c r="E9" s="275"/>
      <c r="F9" s="275"/>
      <c r="G9" s="275"/>
      <c r="H9" s="276"/>
      <c r="I9" s="242"/>
      <c r="J9" s="243"/>
      <c r="K9" s="243"/>
      <c r="L9" s="243"/>
      <c r="M9" s="243"/>
      <c r="N9" s="243"/>
      <c r="O9" s="243"/>
      <c r="P9" s="243"/>
      <c r="Q9" s="243"/>
      <c r="R9" s="243"/>
      <c r="S9" s="243"/>
      <c r="T9" s="243"/>
      <c r="U9" s="243"/>
      <c r="V9" s="243"/>
      <c r="W9" s="243"/>
      <c r="X9" s="243"/>
      <c r="Y9" s="243"/>
      <c r="Z9" s="243"/>
    </row>
    <row r="10" spans="1:26" ht="16.5" x14ac:dyDescent="0.25">
      <c r="A10" s="242"/>
      <c r="B10" s="243"/>
      <c r="C10" s="260"/>
      <c r="D10" s="244"/>
      <c r="E10" s="275"/>
      <c r="F10" s="275"/>
      <c r="G10" s="275"/>
      <c r="H10" s="276"/>
      <c r="I10" s="242"/>
      <c r="J10" s="243"/>
      <c r="K10" s="243"/>
      <c r="L10" s="243"/>
      <c r="M10" s="243"/>
      <c r="N10" s="243"/>
      <c r="O10" s="243"/>
      <c r="P10" s="243"/>
      <c r="Q10" s="243"/>
      <c r="R10" s="243"/>
      <c r="S10" s="243"/>
      <c r="T10" s="243"/>
      <c r="U10" s="243"/>
      <c r="V10" s="243"/>
      <c r="W10" s="243"/>
      <c r="X10" s="243"/>
      <c r="Y10" s="243"/>
      <c r="Z10" s="243"/>
    </row>
    <row r="11" spans="1:26" ht="16.5" x14ac:dyDescent="0.25">
      <c r="A11" s="242"/>
      <c r="B11" s="243"/>
      <c r="C11" s="260"/>
      <c r="D11" s="244"/>
      <c r="E11" s="275"/>
      <c r="F11" s="275"/>
      <c r="G11" s="275"/>
      <c r="H11" s="276"/>
      <c r="I11" s="242"/>
      <c r="J11" s="243"/>
      <c r="K11" s="243"/>
      <c r="L11" s="243"/>
      <c r="M11" s="243"/>
      <c r="N11" s="243"/>
      <c r="O11" s="243"/>
      <c r="P11" s="243"/>
      <c r="Q11" s="243"/>
      <c r="R11" s="243"/>
      <c r="S11" s="243"/>
      <c r="T11" s="243"/>
      <c r="U11" s="243"/>
      <c r="V11" s="243"/>
      <c r="W11" s="243"/>
      <c r="X11" s="243"/>
      <c r="Y11" s="243"/>
      <c r="Z11" s="243"/>
    </row>
    <row r="12" spans="1:26" ht="16.5" x14ac:dyDescent="0.25">
      <c r="A12" s="242"/>
      <c r="B12" s="243"/>
      <c r="C12" s="260"/>
      <c r="D12" s="244"/>
      <c r="E12" s="275"/>
      <c r="F12" s="275"/>
      <c r="G12" s="275"/>
      <c r="H12" s="276"/>
      <c r="I12" s="242"/>
      <c r="J12" s="243"/>
      <c r="K12" s="243"/>
      <c r="L12" s="243"/>
      <c r="M12" s="243"/>
      <c r="N12" s="243"/>
      <c r="O12" s="243"/>
      <c r="P12" s="243"/>
      <c r="Q12" s="243"/>
      <c r="R12" s="243"/>
      <c r="S12" s="243"/>
      <c r="T12" s="243"/>
      <c r="U12" s="243"/>
      <c r="V12" s="243"/>
      <c r="W12" s="243"/>
      <c r="X12" s="243"/>
      <c r="Y12" s="243"/>
      <c r="Z12" s="243"/>
    </row>
    <row r="13" spans="1:26" ht="16.5" x14ac:dyDescent="0.25">
      <c r="A13" s="242"/>
      <c r="B13" s="243"/>
      <c r="C13" s="260"/>
      <c r="D13" s="244"/>
      <c r="E13" s="275"/>
      <c r="F13" s="275"/>
      <c r="G13" s="275"/>
      <c r="H13" s="276"/>
      <c r="I13" s="242"/>
      <c r="J13" s="243"/>
      <c r="K13" s="243"/>
      <c r="L13" s="243"/>
      <c r="M13" s="243"/>
      <c r="N13" s="243"/>
      <c r="O13" s="243"/>
      <c r="P13" s="243"/>
      <c r="Q13" s="243"/>
      <c r="R13" s="243"/>
      <c r="S13" s="243"/>
      <c r="T13" s="243"/>
      <c r="U13" s="243"/>
      <c r="V13" s="243"/>
      <c r="W13" s="243"/>
      <c r="X13" s="243"/>
      <c r="Y13" s="243"/>
      <c r="Z13" s="243"/>
    </row>
    <row r="14" spans="1:26" ht="16.5" x14ac:dyDescent="0.25">
      <c r="A14" s="242"/>
      <c r="B14" s="243"/>
      <c r="C14" s="260"/>
      <c r="D14" s="244"/>
      <c r="E14" s="275"/>
      <c r="F14" s="275"/>
      <c r="G14" s="275"/>
      <c r="H14" s="276"/>
      <c r="I14" s="242"/>
      <c r="J14" s="243"/>
      <c r="K14" s="243"/>
      <c r="L14" s="243"/>
      <c r="M14" s="243"/>
      <c r="N14" s="243"/>
      <c r="O14" s="243"/>
      <c r="P14" s="243"/>
      <c r="Q14" s="243"/>
      <c r="R14" s="243"/>
      <c r="S14" s="243"/>
      <c r="T14" s="243"/>
      <c r="U14" s="243"/>
      <c r="V14" s="243"/>
      <c r="W14" s="243"/>
      <c r="X14" s="243"/>
      <c r="Y14" s="243"/>
      <c r="Z14" s="243"/>
    </row>
    <row r="15" spans="1:26" ht="16.5" x14ac:dyDescent="0.25">
      <c r="A15" s="242"/>
      <c r="B15" s="243"/>
      <c r="C15" s="260"/>
      <c r="D15" s="244"/>
      <c r="E15" s="275"/>
      <c r="F15" s="275"/>
      <c r="G15" s="275"/>
      <c r="H15" s="276"/>
      <c r="I15" s="242"/>
      <c r="J15" s="243"/>
      <c r="K15" s="243"/>
      <c r="L15" s="243"/>
      <c r="M15" s="243"/>
      <c r="N15" s="243"/>
      <c r="O15" s="243"/>
      <c r="P15" s="243"/>
      <c r="Q15" s="243"/>
      <c r="R15" s="243"/>
      <c r="S15" s="243"/>
      <c r="T15" s="243"/>
      <c r="U15" s="243"/>
      <c r="V15" s="243"/>
      <c r="W15" s="243"/>
      <c r="X15" s="243"/>
      <c r="Y15" s="243"/>
      <c r="Z15" s="243"/>
    </row>
    <row r="16" spans="1:26" ht="16.5" x14ac:dyDescent="0.25">
      <c r="A16" s="242"/>
      <c r="B16" s="243"/>
      <c r="C16" s="260"/>
      <c r="D16" s="244"/>
      <c r="E16" s="275"/>
      <c r="F16" s="275"/>
      <c r="G16" s="275"/>
      <c r="H16" s="276"/>
      <c r="I16" s="242"/>
      <c r="J16" s="243"/>
      <c r="K16" s="243"/>
      <c r="L16" s="243"/>
      <c r="M16" s="243"/>
      <c r="N16" s="243"/>
      <c r="O16" s="243"/>
      <c r="P16" s="243"/>
      <c r="Q16" s="243"/>
      <c r="R16" s="243"/>
      <c r="S16" s="243"/>
      <c r="T16" s="243"/>
      <c r="U16" s="243"/>
      <c r="V16" s="243"/>
      <c r="W16" s="243"/>
      <c r="X16" s="243"/>
      <c r="Y16" s="243"/>
      <c r="Z16" s="243"/>
    </row>
    <row r="17" spans="1:26" ht="16.5" x14ac:dyDescent="0.25">
      <c r="A17" s="242"/>
      <c r="B17" s="243"/>
      <c r="C17" s="260"/>
      <c r="D17" s="244"/>
      <c r="E17" s="275"/>
      <c r="F17" s="275"/>
      <c r="G17" s="275"/>
      <c r="H17" s="276"/>
      <c r="I17" s="242"/>
      <c r="J17" s="243"/>
      <c r="K17" s="243"/>
      <c r="L17" s="243"/>
      <c r="M17" s="243"/>
      <c r="N17" s="243"/>
      <c r="O17" s="243"/>
      <c r="P17" s="243"/>
      <c r="Q17" s="243"/>
      <c r="R17" s="243"/>
      <c r="S17" s="243"/>
      <c r="T17" s="243"/>
      <c r="U17" s="243"/>
      <c r="V17" s="243"/>
      <c r="W17" s="243"/>
      <c r="X17" s="243"/>
      <c r="Y17" s="243"/>
      <c r="Z17" s="243"/>
    </row>
    <row r="18" spans="1:26" ht="16.5" x14ac:dyDescent="0.25">
      <c r="A18" s="242"/>
      <c r="B18" s="243"/>
      <c r="C18" s="260"/>
      <c r="D18" s="244"/>
      <c r="E18" s="275"/>
      <c r="F18" s="275"/>
      <c r="G18" s="275"/>
      <c r="H18" s="276"/>
      <c r="I18" s="242"/>
      <c r="J18" s="243"/>
      <c r="K18" s="243"/>
      <c r="L18" s="243"/>
      <c r="M18" s="243"/>
      <c r="N18" s="243"/>
      <c r="O18" s="243"/>
      <c r="P18" s="243"/>
      <c r="Q18" s="243"/>
      <c r="R18" s="243"/>
      <c r="S18" s="243"/>
      <c r="T18" s="243"/>
      <c r="U18" s="243"/>
      <c r="V18" s="243"/>
      <c r="W18" s="243"/>
      <c r="X18" s="243"/>
      <c r="Y18" s="243"/>
      <c r="Z18" s="243"/>
    </row>
    <row r="19" spans="1:26" ht="16.5" x14ac:dyDescent="0.25">
      <c r="A19" s="242"/>
      <c r="B19" s="243"/>
      <c r="C19" s="260"/>
      <c r="D19" s="244"/>
      <c r="E19" s="275"/>
      <c r="F19" s="275"/>
      <c r="G19" s="275"/>
      <c r="H19" s="276"/>
      <c r="I19" s="242"/>
      <c r="J19" s="243"/>
      <c r="K19" s="243"/>
      <c r="L19" s="243"/>
      <c r="M19" s="243"/>
      <c r="N19" s="243"/>
      <c r="O19" s="243"/>
      <c r="P19" s="243"/>
      <c r="Q19" s="243"/>
      <c r="R19" s="243"/>
      <c r="S19" s="243"/>
      <c r="T19" s="243"/>
      <c r="U19" s="243"/>
      <c r="V19" s="243"/>
      <c r="W19" s="243"/>
      <c r="X19" s="243"/>
      <c r="Y19" s="243"/>
      <c r="Z19" s="243"/>
    </row>
    <row r="20" spans="1:26" ht="16.5" x14ac:dyDescent="0.25">
      <c r="A20" s="242"/>
      <c r="B20" s="243"/>
      <c r="C20" s="260"/>
      <c r="D20" s="244"/>
      <c r="E20" s="275"/>
      <c r="F20" s="275"/>
      <c r="G20" s="275"/>
      <c r="H20" s="276"/>
      <c r="I20" s="242"/>
      <c r="J20" s="243"/>
      <c r="K20" s="243"/>
      <c r="L20" s="243"/>
      <c r="M20" s="243"/>
      <c r="N20" s="243"/>
      <c r="O20" s="243"/>
      <c r="P20" s="243"/>
      <c r="Q20" s="243"/>
      <c r="R20" s="243"/>
      <c r="S20" s="243"/>
      <c r="T20" s="243"/>
      <c r="U20" s="243"/>
      <c r="V20" s="243"/>
      <c r="W20" s="243"/>
      <c r="X20" s="243"/>
      <c r="Y20" s="243"/>
      <c r="Z20" s="243"/>
    </row>
    <row r="21" spans="1:26" ht="15.75" customHeight="1" x14ac:dyDescent="0.25">
      <c r="A21" s="242">
        <v>1</v>
      </c>
      <c r="B21" s="243" t="s">
        <v>1591</v>
      </c>
      <c r="C21" s="260"/>
      <c r="D21" s="244"/>
      <c r="E21" s="275">
        <v>927273</v>
      </c>
      <c r="F21" s="275"/>
      <c r="G21" s="275"/>
      <c r="H21" s="276">
        <v>45422</v>
      </c>
      <c r="I21" s="242" t="s">
        <v>1045</v>
      </c>
      <c r="J21" s="243"/>
      <c r="K21" s="243"/>
      <c r="L21" s="243"/>
      <c r="M21" s="243"/>
      <c r="N21" s="243"/>
      <c r="O21" s="243"/>
      <c r="P21" s="243"/>
      <c r="Q21" s="243"/>
      <c r="R21" s="243"/>
      <c r="S21" s="243"/>
      <c r="T21" s="243"/>
      <c r="U21" s="243"/>
      <c r="V21" s="243"/>
      <c r="W21" s="243"/>
      <c r="X21" s="243"/>
      <c r="Y21" s="243"/>
      <c r="Z21" s="243"/>
    </row>
    <row r="22" spans="1:26" ht="15.75" customHeight="1" x14ac:dyDescent="0.25">
      <c r="A22" s="242">
        <v>2</v>
      </c>
      <c r="B22" s="243" t="s">
        <v>1592</v>
      </c>
      <c r="C22" s="260"/>
      <c r="D22" s="244"/>
      <c r="E22" s="275"/>
      <c r="F22" s="275"/>
      <c r="G22" s="275">
        <v>2613000</v>
      </c>
      <c r="H22" s="276">
        <v>45566</v>
      </c>
      <c r="I22" s="242" t="s">
        <v>535</v>
      </c>
      <c r="J22" s="243"/>
      <c r="K22" s="243"/>
      <c r="L22" s="243"/>
      <c r="M22" s="243"/>
      <c r="N22" s="243"/>
      <c r="O22" s="243"/>
      <c r="P22" s="243"/>
      <c r="Q22" s="243"/>
      <c r="R22" s="243"/>
      <c r="S22" s="243"/>
      <c r="T22" s="243"/>
      <c r="U22" s="243"/>
      <c r="V22" s="243"/>
      <c r="W22" s="243"/>
      <c r="X22" s="243"/>
      <c r="Y22" s="243"/>
      <c r="Z22" s="243"/>
    </row>
    <row r="23" spans="1:26" ht="15.75" customHeight="1" x14ac:dyDescent="0.25">
      <c r="E23" s="55"/>
      <c r="F23" s="55"/>
      <c r="G23" s="275"/>
      <c r="H23" s="264"/>
      <c r="I23" s="265"/>
    </row>
    <row r="24" spans="1:26" ht="15.75" customHeight="1" x14ac:dyDescent="0.25">
      <c r="E24" s="55"/>
      <c r="F24" s="55"/>
      <c r="G24" s="275"/>
      <c r="H24" s="264"/>
      <c r="I24" s="265"/>
    </row>
    <row r="25" spans="1:26" ht="15.75" customHeight="1" x14ac:dyDescent="0.25">
      <c r="E25" s="55"/>
      <c r="F25" s="55"/>
      <c r="G25" s="275"/>
      <c r="H25" s="264"/>
      <c r="I25" s="265"/>
    </row>
    <row r="26" spans="1:26" ht="15.75" customHeight="1" x14ac:dyDescent="0.25">
      <c r="E26" s="55"/>
      <c r="F26" s="55"/>
      <c r="G26" s="275"/>
      <c r="H26" s="264"/>
      <c r="I26" s="265"/>
    </row>
    <row r="27" spans="1:26" ht="15.75" customHeight="1" x14ac:dyDescent="0.25">
      <c r="E27" s="55"/>
      <c r="F27" s="55"/>
      <c r="G27" s="275"/>
      <c r="H27" s="264"/>
      <c r="I27" s="265"/>
    </row>
    <row r="28" spans="1:26" ht="15.75" customHeight="1" x14ac:dyDescent="0.25">
      <c r="E28" s="55"/>
      <c r="F28" s="55"/>
      <c r="G28" s="275"/>
      <c r="H28" s="264"/>
      <c r="I28" s="265"/>
    </row>
    <row r="29" spans="1:26" ht="15.75" customHeight="1" x14ac:dyDescent="0.25">
      <c r="E29" s="55"/>
      <c r="F29" s="55"/>
      <c r="G29" s="275"/>
      <c r="H29" s="264"/>
      <c r="I29" s="265"/>
    </row>
    <row r="30" spans="1:26" ht="15.75" customHeight="1" x14ac:dyDescent="0.25">
      <c r="E30" s="55"/>
      <c r="F30" s="55"/>
      <c r="G30" s="275"/>
      <c r="H30" s="264"/>
      <c r="I30" s="265"/>
    </row>
    <row r="31" spans="1:26" ht="15.75" customHeight="1" x14ac:dyDescent="0.25">
      <c r="E31" s="55"/>
      <c r="F31" s="55"/>
      <c r="G31" s="275"/>
      <c r="H31" s="264"/>
      <c r="I31" s="265"/>
    </row>
    <row r="32" spans="1:26" ht="15.75" customHeight="1" x14ac:dyDescent="0.25">
      <c r="E32" s="55"/>
      <c r="F32" s="55"/>
      <c r="G32" s="275"/>
      <c r="H32" s="264"/>
      <c r="I32" s="265"/>
    </row>
    <row r="33" spans="5:9" ht="15.75" customHeight="1" x14ac:dyDescent="0.25">
      <c r="E33" s="55"/>
      <c r="F33" s="55"/>
      <c r="G33" s="275"/>
      <c r="H33" s="264"/>
      <c r="I33" s="265"/>
    </row>
    <row r="34" spans="5:9" ht="15.75" customHeight="1" x14ac:dyDescent="0.25">
      <c r="E34" s="55"/>
      <c r="F34" s="55"/>
      <c r="G34" s="275"/>
      <c r="H34" s="264"/>
      <c r="I34" s="265"/>
    </row>
    <row r="35" spans="5:9" ht="15.75" customHeight="1" x14ac:dyDescent="0.25">
      <c r="E35" s="55"/>
      <c r="F35" s="55"/>
      <c r="G35" s="275"/>
      <c r="H35" s="264"/>
      <c r="I35" s="265"/>
    </row>
    <row r="36" spans="5:9" ht="15.75" customHeight="1" x14ac:dyDescent="0.25">
      <c r="E36" s="55"/>
      <c r="F36" s="55"/>
      <c r="G36" s="275"/>
      <c r="H36" s="264"/>
      <c r="I36" s="265"/>
    </row>
    <row r="37" spans="5:9" ht="15.75" customHeight="1" x14ac:dyDescent="0.25">
      <c r="E37" s="55"/>
      <c r="F37" s="55"/>
      <c r="G37" s="275"/>
      <c r="H37" s="264"/>
      <c r="I37" s="265"/>
    </row>
    <row r="38" spans="5:9" ht="15.75" customHeight="1" x14ac:dyDescent="0.25">
      <c r="E38" s="55"/>
      <c r="F38" s="55"/>
      <c r="G38" s="275"/>
      <c r="H38" s="264"/>
      <c r="I38" s="265"/>
    </row>
    <row r="39" spans="5:9" ht="15.75" customHeight="1" x14ac:dyDescent="0.25">
      <c r="E39" s="55"/>
      <c r="F39" s="55"/>
      <c r="G39" s="275"/>
      <c r="H39" s="264"/>
      <c r="I39" s="265"/>
    </row>
    <row r="40" spans="5:9" ht="15.75" customHeight="1" x14ac:dyDescent="0.25">
      <c r="E40" s="55"/>
      <c r="F40" s="55"/>
      <c r="G40" s="275"/>
      <c r="H40" s="264"/>
      <c r="I40" s="265"/>
    </row>
    <row r="41" spans="5:9" ht="15.75" customHeight="1" x14ac:dyDescent="0.25">
      <c r="E41" s="55"/>
      <c r="F41" s="55"/>
      <c r="G41" s="275"/>
      <c r="H41" s="264"/>
      <c r="I41" s="265"/>
    </row>
    <row r="42" spans="5:9" ht="15.75" customHeight="1" x14ac:dyDescent="0.25">
      <c r="E42" s="55"/>
      <c r="F42" s="55"/>
      <c r="G42" s="275"/>
      <c r="H42" s="264"/>
      <c r="I42" s="265"/>
    </row>
    <row r="43" spans="5:9" ht="15.75" customHeight="1" x14ac:dyDescent="0.25">
      <c r="E43" s="55"/>
      <c r="F43" s="55"/>
      <c r="G43" s="275"/>
      <c r="H43" s="264"/>
      <c r="I43" s="265"/>
    </row>
    <row r="44" spans="5:9" ht="15.75" customHeight="1" x14ac:dyDescent="0.25">
      <c r="E44" s="55"/>
      <c r="F44" s="55"/>
      <c r="G44" s="275"/>
      <c r="H44" s="264"/>
      <c r="I44" s="265"/>
    </row>
    <row r="45" spans="5:9" ht="15.75" customHeight="1" x14ac:dyDescent="0.25">
      <c r="E45" s="55"/>
      <c r="F45" s="55"/>
      <c r="G45" s="275"/>
      <c r="H45" s="264"/>
      <c r="I45" s="265"/>
    </row>
    <row r="46" spans="5:9" ht="15.75" customHeight="1" x14ac:dyDescent="0.25">
      <c r="E46" s="55"/>
      <c r="F46" s="55"/>
      <c r="G46" s="275"/>
      <c r="H46" s="264"/>
      <c r="I46" s="265"/>
    </row>
    <row r="47" spans="5:9" ht="15.75" customHeight="1" x14ac:dyDescent="0.25">
      <c r="E47" s="55"/>
      <c r="F47" s="55"/>
      <c r="G47" s="275"/>
      <c r="H47" s="264"/>
      <c r="I47" s="265"/>
    </row>
    <row r="48" spans="5:9" ht="15.75" customHeight="1" x14ac:dyDescent="0.25">
      <c r="E48" s="55"/>
      <c r="F48" s="55"/>
      <c r="G48" s="275"/>
      <c r="H48" s="264"/>
      <c r="I48" s="265"/>
    </row>
    <row r="49" spans="5:9" ht="15.75" customHeight="1" x14ac:dyDescent="0.25">
      <c r="E49" s="55"/>
      <c r="F49" s="55"/>
      <c r="G49" s="275"/>
      <c r="H49" s="264"/>
      <c r="I49" s="265"/>
    </row>
    <row r="50" spans="5:9" ht="15.75" customHeight="1" x14ac:dyDescent="0.25">
      <c r="E50" s="55"/>
      <c r="F50" s="55"/>
      <c r="G50" s="275"/>
      <c r="H50" s="264"/>
      <c r="I50" s="265"/>
    </row>
    <row r="51" spans="5:9" ht="15.75" customHeight="1" x14ac:dyDescent="0.25">
      <c r="E51" s="55"/>
      <c r="F51" s="55"/>
      <c r="G51" s="275"/>
      <c r="H51" s="264"/>
      <c r="I51" s="265"/>
    </row>
    <row r="52" spans="5:9" ht="15.75" customHeight="1" x14ac:dyDescent="0.25">
      <c r="E52" s="55"/>
      <c r="F52" s="55"/>
      <c r="H52" s="264"/>
      <c r="I52" s="265"/>
    </row>
    <row r="53" spans="5:9" ht="15.75" customHeight="1" x14ac:dyDescent="0.25">
      <c r="E53" s="55"/>
      <c r="F53" s="55"/>
      <c r="H53" s="264"/>
      <c r="I53" s="265"/>
    </row>
    <row r="54" spans="5:9" ht="15.75" customHeight="1" x14ac:dyDescent="0.25">
      <c r="E54" s="55"/>
      <c r="F54" s="55"/>
      <c r="H54" s="264"/>
      <c r="I54" s="265"/>
    </row>
    <row r="55" spans="5:9" ht="15.75" customHeight="1" x14ac:dyDescent="0.25">
      <c r="E55" s="55"/>
      <c r="F55" s="55"/>
      <c r="H55" s="264"/>
      <c r="I55" s="265"/>
    </row>
    <row r="56" spans="5:9" ht="15.75" customHeight="1" x14ac:dyDescent="0.25">
      <c r="E56" s="55"/>
      <c r="F56" s="55"/>
      <c r="H56" s="264"/>
      <c r="I56" s="265"/>
    </row>
    <row r="57" spans="5:9" ht="15.75" customHeight="1" x14ac:dyDescent="0.25">
      <c r="E57" s="55"/>
      <c r="F57" s="55"/>
      <c r="H57" s="264"/>
      <c r="I57" s="265"/>
    </row>
    <row r="58" spans="5:9" ht="15.75" customHeight="1" x14ac:dyDescent="0.25">
      <c r="E58" s="55"/>
      <c r="F58" s="55"/>
      <c r="H58" s="264"/>
      <c r="I58" s="265"/>
    </row>
    <row r="59" spans="5:9" ht="15.75" customHeight="1" x14ac:dyDescent="0.25">
      <c r="E59" s="55"/>
      <c r="F59" s="55"/>
      <c r="H59" s="264"/>
      <c r="I59" s="265"/>
    </row>
    <row r="60" spans="5:9" ht="15.75" customHeight="1" x14ac:dyDescent="0.25">
      <c r="E60" s="55"/>
      <c r="F60" s="55"/>
      <c r="H60" s="264"/>
      <c r="I60" s="265"/>
    </row>
    <row r="61" spans="5:9" ht="15.75" customHeight="1" x14ac:dyDescent="0.25">
      <c r="E61" s="55"/>
      <c r="F61" s="55"/>
      <c r="H61" s="264"/>
      <c r="I61" s="265"/>
    </row>
    <row r="62" spans="5:9" ht="15.75" customHeight="1" x14ac:dyDescent="0.25">
      <c r="E62" s="55"/>
      <c r="F62" s="55"/>
      <c r="H62" s="264"/>
      <c r="I62" s="265"/>
    </row>
    <row r="63" spans="5:9" ht="15.75" customHeight="1" x14ac:dyDescent="0.25">
      <c r="E63" s="55"/>
      <c r="F63" s="55"/>
      <c r="H63" s="264"/>
      <c r="I63" s="265"/>
    </row>
    <row r="64" spans="5:9" ht="15.75" customHeight="1" x14ac:dyDescent="0.25">
      <c r="E64" s="55"/>
      <c r="F64" s="55"/>
      <c r="H64" s="264"/>
      <c r="I64" s="265"/>
    </row>
    <row r="65" spans="5:9" ht="15.75" customHeight="1" x14ac:dyDescent="0.25">
      <c r="E65" s="55"/>
      <c r="F65" s="55"/>
      <c r="H65" s="264"/>
      <c r="I65" s="265"/>
    </row>
    <row r="66" spans="5:9" ht="15.75" customHeight="1" x14ac:dyDescent="0.25">
      <c r="E66" s="55"/>
      <c r="F66" s="55"/>
      <c r="H66" s="264"/>
      <c r="I66" s="265"/>
    </row>
    <row r="67" spans="5:9" ht="15.75" customHeight="1" x14ac:dyDescent="0.25">
      <c r="E67" s="55"/>
      <c r="F67" s="55"/>
      <c r="H67" s="264"/>
      <c r="I67" s="265"/>
    </row>
    <row r="68" spans="5:9" ht="15.75" customHeight="1" x14ac:dyDescent="0.25">
      <c r="E68" s="55"/>
      <c r="F68" s="55"/>
      <c r="H68" s="264"/>
      <c r="I68" s="265"/>
    </row>
    <row r="69" spans="5:9" ht="15.75" customHeight="1" x14ac:dyDescent="0.25">
      <c r="E69" s="55"/>
      <c r="F69" s="55"/>
      <c r="H69" s="264"/>
      <c r="I69" s="265"/>
    </row>
    <row r="70" spans="5:9" ht="15.75" customHeight="1" x14ac:dyDescent="0.25">
      <c r="E70" s="55"/>
      <c r="F70" s="55"/>
      <c r="H70" s="264"/>
      <c r="I70" s="265"/>
    </row>
    <row r="71" spans="5:9" ht="15.75" customHeight="1" x14ac:dyDescent="0.25">
      <c r="E71" s="55"/>
      <c r="F71" s="55"/>
      <c r="H71" s="264"/>
      <c r="I71" s="265"/>
    </row>
    <row r="72" spans="5:9" ht="15.75" customHeight="1" x14ac:dyDescent="0.25">
      <c r="E72" s="55"/>
      <c r="F72" s="55"/>
      <c r="H72" s="264"/>
      <c r="I72" s="265"/>
    </row>
    <row r="73" spans="5:9" ht="15.75" customHeight="1" x14ac:dyDescent="0.25">
      <c r="E73" s="55"/>
      <c r="F73" s="55"/>
      <c r="H73" s="264"/>
      <c r="I73" s="265"/>
    </row>
    <row r="74" spans="5:9" ht="15.75" customHeight="1" x14ac:dyDescent="0.25">
      <c r="E74" s="55"/>
      <c r="F74" s="55"/>
      <c r="H74" s="264"/>
      <c r="I74" s="265"/>
    </row>
    <row r="75" spans="5:9" ht="15.75" customHeight="1" x14ac:dyDescent="0.25">
      <c r="E75" s="55"/>
      <c r="F75" s="55"/>
      <c r="H75" s="264"/>
      <c r="I75" s="265"/>
    </row>
    <row r="76" spans="5:9" ht="15.75" customHeight="1" x14ac:dyDescent="0.25">
      <c r="E76" s="55"/>
      <c r="F76" s="55"/>
      <c r="H76" s="264"/>
      <c r="I76" s="265"/>
    </row>
    <row r="77" spans="5:9" ht="15.75" customHeight="1" x14ac:dyDescent="0.25">
      <c r="E77" s="55"/>
      <c r="F77" s="55"/>
      <c r="H77" s="264"/>
      <c r="I77" s="265"/>
    </row>
    <row r="78" spans="5:9" ht="15.75" customHeight="1" x14ac:dyDescent="0.25">
      <c r="E78" s="55"/>
      <c r="F78" s="55"/>
      <c r="H78" s="264"/>
      <c r="I78" s="265"/>
    </row>
    <row r="79" spans="5:9" ht="15.75" customHeight="1" x14ac:dyDescent="0.25">
      <c r="E79" s="55"/>
      <c r="F79" s="55"/>
      <c r="H79" s="264"/>
      <c r="I79" s="265"/>
    </row>
    <row r="80" spans="5:9" ht="15.75" customHeight="1" x14ac:dyDescent="0.25">
      <c r="E80" s="55"/>
      <c r="F80" s="55"/>
      <c r="H80" s="264"/>
      <c r="I80" s="265"/>
    </row>
    <row r="81" spans="5:9" ht="15.75" customHeight="1" x14ac:dyDescent="0.25">
      <c r="E81" s="55"/>
      <c r="F81" s="55"/>
      <c r="H81" s="264"/>
      <c r="I81" s="265"/>
    </row>
    <row r="82" spans="5:9" ht="15.75" customHeight="1" x14ac:dyDescent="0.25">
      <c r="E82" s="55"/>
      <c r="F82" s="55"/>
      <c r="H82" s="264"/>
      <c r="I82" s="265"/>
    </row>
    <row r="83" spans="5:9" ht="15.75" customHeight="1" x14ac:dyDescent="0.25">
      <c r="E83" s="55"/>
      <c r="F83" s="55"/>
      <c r="H83" s="264"/>
      <c r="I83" s="265"/>
    </row>
    <row r="84" spans="5:9" ht="15.75" customHeight="1" x14ac:dyDescent="0.25">
      <c r="E84" s="55"/>
      <c r="F84" s="55"/>
      <c r="H84" s="264"/>
      <c r="I84" s="265"/>
    </row>
    <row r="85" spans="5:9" ht="15.75" customHeight="1" x14ac:dyDescent="0.25">
      <c r="E85" s="55"/>
      <c r="F85" s="55"/>
      <c r="H85" s="264"/>
      <c r="I85" s="265"/>
    </row>
    <row r="86" spans="5:9" ht="15.75" customHeight="1" x14ac:dyDescent="0.25">
      <c r="E86" s="55"/>
      <c r="F86" s="55"/>
      <c r="H86" s="264"/>
      <c r="I86" s="265"/>
    </row>
    <row r="87" spans="5:9" ht="15.75" customHeight="1" x14ac:dyDescent="0.25">
      <c r="E87" s="55"/>
      <c r="F87" s="55"/>
      <c r="H87" s="264"/>
      <c r="I87" s="265"/>
    </row>
    <row r="88" spans="5:9" ht="15.75" customHeight="1" x14ac:dyDescent="0.25">
      <c r="E88" s="55"/>
      <c r="F88" s="55"/>
      <c r="H88" s="264"/>
      <c r="I88" s="265"/>
    </row>
    <row r="89" spans="5:9" ht="15.75" customHeight="1" x14ac:dyDescent="0.25">
      <c r="E89" s="55"/>
      <c r="F89" s="55"/>
      <c r="H89" s="264"/>
      <c r="I89" s="265"/>
    </row>
    <row r="90" spans="5:9" ht="15.75" customHeight="1" x14ac:dyDescent="0.25">
      <c r="E90" s="55"/>
      <c r="F90" s="55"/>
      <c r="H90" s="264"/>
      <c r="I90" s="265"/>
    </row>
    <row r="91" spans="5:9" ht="15.75" customHeight="1" x14ac:dyDescent="0.25">
      <c r="E91" s="55"/>
      <c r="F91" s="55"/>
      <c r="H91" s="264"/>
      <c r="I91" s="265"/>
    </row>
    <row r="92" spans="5:9" ht="15.75" customHeight="1" x14ac:dyDescent="0.25">
      <c r="E92" s="55"/>
      <c r="F92" s="55"/>
      <c r="H92" s="264"/>
      <c r="I92" s="265"/>
    </row>
    <row r="93" spans="5:9" ht="15.75" customHeight="1" x14ac:dyDescent="0.25">
      <c r="E93" s="55"/>
      <c r="F93" s="55"/>
      <c r="H93" s="264"/>
      <c r="I93" s="265"/>
    </row>
    <row r="94" spans="5:9" ht="15.75" customHeight="1" x14ac:dyDescent="0.25">
      <c r="E94" s="55"/>
      <c r="F94" s="55"/>
      <c r="H94" s="264"/>
      <c r="I94" s="265"/>
    </row>
    <row r="95" spans="5:9" ht="15.75" customHeight="1" x14ac:dyDescent="0.25">
      <c r="E95" s="55"/>
      <c r="F95" s="55"/>
      <c r="H95" s="264"/>
      <c r="I95" s="265"/>
    </row>
    <row r="96" spans="5:9" ht="15.75" customHeight="1" x14ac:dyDescent="0.25">
      <c r="E96" s="55"/>
      <c r="F96" s="55"/>
      <c r="H96" s="264"/>
      <c r="I96" s="265"/>
    </row>
    <row r="97" spans="5:9" ht="15.75" customHeight="1" x14ac:dyDescent="0.25">
      <c r="E97" s="55"/>
      <c r="F97" s="55"/>
      <c r="H97" s="264"/>
      <c r="I97" s="265"/>
    </row>
    <row r="98" spans="5:9" ht="15.75" customHeight="1" x14ac:dyDescent="0.25">
      <c r="E98" s="55"/>
      <c r="F98" s="55"/>
      <c r="H98" s="264"/>
      <c r="I98" s="265"/>
    </row>
    <row r="99" spans="5:9" ht="15.75" customHeight="1" x14ac:dyDescent="0.25">
      <c r="E99" s="55"/>
      <c r="F99" s="55"/>
      <c r="H99" s="264"/>
      <c r="I99" s="265"/>
    </row>
    <row r="100" spans="5:9" ht="15.75" customHeight="1" x14ac:dyDescent="0.25">
      <c r="E100" s="55"/>
      <c r="F100" s="55"/>
      <c r="H100" s="264"/>
      <c r="I100" s="265"/>
    </row>
    <row r="101" spans="5:9" ht="15.75" customHeight="1" x14ac:dyDescent="0.25">
      <c r="E101" s="55"/>
      <c r="F101" s="55"/>
      <c r="H101" s="264"/>
      <c r="I101" s="265"/>
    </row>
    <row r="102" spans="5:9" ht="15.75" customHeight="1" x14ac:dyDescent="0.25">
      <c r="E102" s="55"/>
      <c r="F102" s="55"/>
      <c r="H102" s="264"/>
      <c r="I102" s="265"/>
    </row>
    <row r="103" spans="5:9" ht="15.75" customHeight="1" x14ac:dyDescent="0.25">
      <c r="E103" s="55"/>
      <c r="F103" s="55"/>
      <c r="H103" s="264"/>
      <c r="I103" s="265"/>
    </row>
    <row r="104" spans="5:9" ht="15.75" customHeight="1" x14ac:dyDescent="0.25">
      <c r="E104" s="55"/>
      <c r="F104" s="55"/>
      <c r="H104" s="264"/>
      <c r="I104" s="265"/>
    </row>
    <row r="105" spans="5:9" ht="15.75" customHeight="1" x14ac:dyDescent="0.25">
      <c r="E105" s="55"/>
      <c r="F105" s="55"/>
      <c r="H105" s="264"/>
      <c r="I105" s="265"/>
    </row>
    <row r="106" spans="5:9" ht="15.75" customHeight="1" x14ac:dyDescent="0.25">
      <c r="E106" s="55"/>
      <c r="F106" s="55"/>
      <c r="H106" s="264"/>
      <c r="I106" s="265"/>
    </row>
    <row r="107" spans="5:9" ht="15.75" customHeight="1" x14ac:dyDescent="0.25">
      <c r="E107" s="55"/>
      <c r="F107" s="55"/>
      <c r="H107" s="264"/>
      <c r="I107" s="265"/>
    </row>
    <row r="108" spans="5:9" ht="15.75" customHeight="1" x14ac:dyDescent="0.25">
      <c r="E108" s="55"/>
      <c r="F108" s="55"/>
      <c r="H108" s="264"/>
      <c r="I108" s="265"/>
    </row>
    <row r="109" spans="5:9" ht="15.75" customHeight="1" x14ac:dyDescent="0.25">
      <c r="E109" s="55"/>
      <c r="F109" s="55"/>
      <c r="H109" s="264"/>
      <c r="I109" s="265"/>
    </row>
    <row r="110" spans="5:9" ht="15.75" customHeight="1" x14ac:dyDescent="0.25">
      <c r="E110" s="55"/>
      <c r="F110" s="55"/>
      <c r="H110" s="264"/>
      <c r="I110" s="265"/>
    </row>
    <row r="111" spans="5:9" ht="15.75" customHeight="1" x14ac:dyDescent="0.25">
      <c r="E111" s="55"/>
      <c r="F111" s="55"/>
      <c r="H111" s="264"/>
      <c r="I111" s="265"/>
    </row>
    <row r="112" spans="5:9" ht="15.75" customHeight="1" x14ac:dyDescent="0.25">
      <c r="E112" s="55"/>
      <c r="F112" s="55"/>
      <c r="H112" s="264"/>
      <c r="I112" s="265"/>
    </row>
    <row r="113" spans="5:9" ht="15.75" customHeight="1" x14ac:dyDescent="0.25">
      <c r="E113" s="55"/>
      <c r="F113" s="55"/>
      <c r="H113" s="264"/>
      <c r="I113" s="265"/>
    </row>
    <row r="114" spans="5:9" ht="15.75" customHeight="1" x14ac:dyDescent="0.25">
      <c r="E114" s="55"/>
      <c r="F114" s="55"/>
      <c r="H114" s="264"/>
      <c r="I114" s="265"/>
    </row>
    <row r="115" spans="5:9" ht="15.75" customHeight="1" x14ac:dyDescent="0.25">
      <c r="E115" s="55"/>
      <c r="F115" s="55"/>
      <c r="H115" s="264"/>
      <c r="I115" s="265"/>
    </row>
    <row r="116" spans="5:9" ht="15.75" customHeight="1" x14ac:dyDescent="0.25">
      <c r="E116" s="55"/>
      <c r="F116" s="55"/>
      <c r="H116" s="264"/>
      <c r="I116" s="265"/>
    </row>
    <row r="117" spans="5:9" ht="15.75" customHeight="1" x14ac:dyDescent="0.25">
      <c r="E117" s="55"/>
      <c r="F117" s="55"/>
      <c r="H117" s="264"/>
      <c r="I117" s="265"/>
    </row>
    <row r="118" spans="5:9" ht="15.75" customHeight="1" x14ac:dyDescent="0.25">
      <c r="E118" s="55"/>
      <c r="F118" s="55"/>
      <c r="H118" s="264"/>
      <c r="I118" s="265"/>
    </row>
    <row r="119" spans="5:9" ht="15.75" customHeight="1" x14ac:dyDescent="0.25">
      <c r="E119" s="55"/>
      <c r="F119" s="55"/>
      <c r="H119" s="264"/>
      <c r="I119" s="265"/>
    </row>
    <row r="120" spans="5:9" ht="15.75" customHeight="1" x14ac:dyDescent="0.25">
      <c r="E120" s="55"/>
      <c r="F120" s="55"/>
      <c r="H120" s="264"/>
      <c r="I120" s="265"/>
    </row>
    <row r="121" spans="5:9" ht="15.75" customHeight="1" x14ac:dyDescent="0.25">
      <c r="E121" s="55"/>
      <c r="F121" s="55"/>
      <c r="H121" s="264"/>
      <c r="I121" s="265"/>
    </row>
    <row r="122" spans="5:9" ht="15.75" customHeight="1" x14ac:dyDescent="0.25">
      <c r="E122" s="55"/>
      <c r="F122" s="55"/>
      <c r="H122" s="264"/>
      <c r="I122" s="265"/>
    </row>
    <row r="123" spans="5:9" ht="15.75" customHeight="1" x14ac:dyDescent="0.25">
      <c r="E123" s="55"/>
      <c r="F123" s="55"/>
      <c r="H123" s="264"/>
      <c r="I123" s="265"/>
    </row>
    <row r="124" spans="5:9" ht="15.75" customHeight="1" x14ac:dyDescent="0.25">
      <c r="E124" s="55"/>
      <c r="F124" s="55"/>
      <c r="H124" s="264"/>
      <c r="I124" s="265"/>
    </row>
    <row r="125" spans="5:9" ht="15.75" customHeight="1" x14ac:dyDescent="0.25">
      <c r="E125" s="55"/>
      <c r="F125" s="55"/>
      <c r="H125" s="264"/>
      <c r="I125" s="265"/>
    </row>
    <row r="126" spans="5:9" ht="15.75" customHeight="1" x14ac:dyDescent="0.25">
      <c r="E126" s="55"/>
      <c r="F126" s="55"/>
      <c r="H126" s="264"/>
      <c r="I126" s="265"/>
    </row>
    <row r="127" spans="5:9" ht="15.75" customHeight="1" x14ac:dyDescent="0.25">
      <c r="E127" s="55"/>
      <c r="F127" s="55"/>
      <c r="H127" s="264"/>
      <c r="I127" s="265"/>
    </row>
    <row r="128" spans="5:9" ht="15.75" customHeight="1" x14ac:dyDescent="0.25">
      <c r="E128" s="55"/>
      <c r="F128" s="55"/>
      <c r="H128" s="264"/>
      <c r="I128" s="265"/>
    </row>
    <row r="129" spans="5:9" ht="15.75" customHeight="1" x14ac:dyDescent="0.25">
      <c r="E129" s="55"/>
      <c r="F129" s="55"/>
      <c r="H129" s="264"/>
      <c r="I129" s="265"/>
    </row>
    <row r="130" spans="5:9" ht="15.75" customHeight="1" x14ac:dyDescent="0.25">
      <c r="E130" s="55"/>
      <c r="F130" s="55"/>
      <c r="H130" s="264"/>
      <c r="I130" s="265"/>
    </row>
    <row r="131" spans="5:9" ht="15.75" customHeight="1" x14ac:dyDescent="0.25">
      <c r="E131" s="55"/>
      <c r="F131" s="55"/>
      <c r="H131" s="264"/>
      <c r="I131" s="265"/>
    </row>
    <row r="132" spans="5:9" ht="15.75" customHeight="1" x14ac:dyDescent="0.25">
      <c r="E132" s="55"/>
      <c r="F132" s="55"/>
      <c r="H132" s="264"/>
      <c r="I132" s="265"/>
    </row>
    <row r="133" spans="5:9" ht="15.75" customHeight="1" x14ac:dyDescent="0.25">
      <c r="E133" s="55"/>
      <c r="F133" s="55"/>
      <c r="H133" s="264"/>
      <c r="I133" s="265"/>
    </row>
    <row r="134" spans="5:9" ht="15.75" customHeight="1" x14ac:dyDescent="0.25">
      <c r="E134" s="55"/>
      <c r="F134" s="55"/>
      <c r="H134" s="264"/>
      <c r="I134" s="265"/>
    </row>
    <row r="135" spans="5:9" ht="15.75" customHeight="1" x14ac:dyDescent="0.25">
      <c r="E135" s="55"/>
      <c r="F135" s="55"/>
      <c r="H135" s="264"/>
      <c r="I135" s="265"/>
    </row>
    <row r="136" spans="5:9" ht="15.75" customHeight="1" x14ac:dyDescent="0.25">
      <c r="E136" s="55"/>
      <c r="F136" s="55"/>
      <c r="H136" s="264"/>
      <c r="I136" s="265"/>
    </row>
    <row r="137" spans="5:9" ht="15.75" customHeight="1" x14ac:dyDescent="0.25">
      <c r="E137" s="55"/>
      <c r="F137" s="55"/>
      <c r="H137" s="264"/>
      <c r="I137" s="265"/>
    </row>
    <row r="138" spans="5:9" ht="15.75" customHeight="1" x14ac:dyDescent="0.25">
      <c r="E138" s="55"/>
      <c r="F138" s="55"/>
      <c r="H138" s="264"/>
      <c r="I138" s="265"/>
    </row>
    <row r="139" spans="5:9" ht="15.75" customHeight="1" x14ac:dyDescent="0.25">
      <c r="E139" s="55"/>
      <c r="F139" s="55"/>
      <c r="H139" s="264"/>
      <c r="I139" s="265"/>
    </row>
    <row r="140" spans="5:9" ht="15.75" customHeight="1" x14ac:dyDescent="0.25">
      <c r="E140" s="55"/>
      <c r="F140" s="55"/>
      <c r="H140" s="264"/>
      <c r="I140" s="265"/>
    </row>
    <row r="141" spans="5:9" ht="15.75" customHeight="1" x14ac:dyDescent="0.25">
      <c r="E141" s="55"/>
      <c r="F141" s="55"/>
      <c r="H141" s="264"/>
      <c r="I141" s="265"/>
    </row>
    <row r="142" spans="5:9" ht="15.75" customHeight="1" x14ac:dyDescent="0.25">
      <c r="E142" s="55"/>
      <c r="F142" s="55"/>
      <c r="H142" s="264"/>
      <c r="I142" s="265"/>
    </row>
    <row r="143" spans="5:9" ht="15.75" customHeight="1" x14ac:dyDescent="0.25">
      <c r="E143" s="55"/>
      <c r="F143" s="55"/>
      <c r="H143" s="264"/>
      <c r="I143" s="265"/>
    </row>
    <row r="144" spans="5:9" ht="15.75" customHeight="1" x14ac:dyDescent="0.25">
      <c r="E144" s="55"/>
      <c r="F144" s="55"/>
      <c r="H144" s="264"/>
      <c r="I144" s="265"/>
    </row>
    <row r="145" spans="5:9" ht="15.75" customHeight="1" x14ac:dyDescent="0.25">
      <c r="E145" s="55"/>
      <c r="F145" s="55"/>
      <c r="H145" s="264"/>
      <c r="I145" s="265"/>
    </row>
    <row r="146" spans="5:9" ht="15.75" customHeight="1" x14ac:dyDescent="0.25">
      <c r="E146" s="55"/>
      <c r="F146" s="55"/>
      <c r="H146" s="264"/>
      <c r="I146" s="265"/>
    </row>
    <row r="147" spans="5:9" ht="15.75" customHeight="1" x14ac:dyDescent="0.25">
      <c r="E147" s="55"/>
      <c r="F147" s="55"/>
      <c r="H147" s="264"/>
      <c r="I147" s="265"/>
    </row>
    <row r="148" spans="5:9" ht="15.75" customHeight="1" x14ac:dyDescent="0.25">
      <c r="E148" s="55"/>
      <c r="F148" s="55"/>
      <c r="H148" s="264"/>
      <c r="I148" s="265"/>
    </row>
    <row r="149" spans="5:9" ht="15.75" customHeight="1" x14ac:dyDescent="0.25">
      <c r="E149" s="55"/>
      <c r="F149" s="55"/>
      <c r="H149" s="264"/>
      <c r="I149" s="265"/>
    </row>
    <row r="150" spans="5:9" ht="15.75" customHeight="1" x14ac:dyDescent="0.25">
      <c r="E150" s="55"/>
      <c r="F150" s="55"/>
      <c r="H150" s="264"/>
      <c r="I150" s="265"/>
    </row>
    <row r="151" spans="5:9" ht="15.75" customHeight="1" x14ac:dyDescent="0.25">
      <c r="E151" s="55"/>
      <c r="F151" s="55"/>
      <c r="H151" s="264"/>
      <c r="I151" s="265"/>
    </row>
    <row r="152" spans="5:9" ht="15.75" customHeight="1" x14ac:dyDescent="0.25">
      <c r="E152" s="55"/>
      <c r="F152" s="55"/>
      <c r="H152" s="264"/>
      <c r="I152" s="265"/>
    </row>
    <row r="153" spans="5:9" ht="15.75" customHeight="1" x14ac:dyDescent="0.25">
      <c r="E153" s="55"/>
      <c r="F153" s="55"/>
      <c r="H153" s="264"/>
      <c r="I153" s="265"/>
    </row>
    <row r="154" spans="5:9" ht="15.75" customHeight="1" x14ac:dyDescent="0.25">
      <c r="E154" s="55"/>
      <c r="F154" s="55"/>
      <c r="H154" s="264"/>
      <c r="I154" s="265"/>
    </row>
    <row r="155" spans="5:9" ht="15.75" customHeight="1" x14ac:dyDescent="0.25">
      <c r="E155" s="55"/>
      <c r="F155" s="55"/>
      <c r="H155" s="264"/>
      <c r="I155" s="265"/>
    </row>
    <row r="156" spans="5:9" ht="15.75" customHeight="1" x14ac:dyDescent="0.25">
      <c r="E156" s="55"/>
      <c r="F156" s="55"/>
      <c r="H156" s="264"/>
      <c r="I156" s="265"/>
    </row>
    <row r="157" spans="5:9" ht="15.75" customHeight="1" x14ac:dyDescent="0.25">
      <c r="E157" s="55"/>
      <c r="F157" s="55"/>
      <c r="H157" s="264"/>
      <c r="I157" s="265"/>
    </row>
    <row r="158" spans="5:9" ht="15.75" customHeight="1" x14ac:dyDescent="0.25">
      <c r="E158" s="55"/>
      <c r="F158" s="55"/>
      <c r="H158" s="264"/>
      <c r="I158" s="265"/>
    </row>
    <row r="159" spans="5:9" ht="15.75" customHeight="1" x14ac:dyDescent="0.25">
      <c r="E159" s="55"/>
      <c r="F159" s="55"/>
      <c r="H159" s="264"/>
      <c r="I159" s="265"/>
    </row>
    <row r="160" spans="5:9" ht="15.75" customHeight="1" x14ac:dyDescent="0.25">
      <c r="E160" s="55"/>
      <c r="F160" s="55"/>
      <c r="H160" s="264"/>
      <c r="I160" s="265"/>
    </row>
    <row r="161" spans="5:9" ht="15.75" customHeight="1" x14ac:dyDescent="0.25">
      <c r="E161" s="55"/>
      <c r="F161" s="55"/>
      <c r="H161" s="264"/>
      <c r="I161" s="265"/>
    </row>
    <row r="162" spans="5:9" ht="15.75" customHeight="1" x14ac:dyDescent="0.25">
      <c r="E162" s="55"/>
      <c r="F162" s="55"/>
      <c r="H162" s="264"/>
      <c r="I162" s="265"/>
    </row>
    <row r="163" spans="5:9" ht="15.75" customHeight="1" x14ac:dyDescent="0.25">
      <c r="E163" s="55"/>
      <c r="F163" s="55"/>
      <c r="H163" s="264"/>
      <c r="I163" s="265"/>
    </row>
    <row r="164" spans="5:9" ht="15.75" customHeight="1" x14ac:dyDescent="0.25">
      <c r="E164" s="55"/>
      <c r="F164" s="55"/>
      <c r="H164" s="264"/>
      <c r="I164" s="265"/>
    </row>
    <row r="165" spans="5:9" ht="15.75" customHeight="1" x14ac:dyDescent="0.25">
      <c r="E165" s="55"/>
      <c r="F165" s="55"/>
      <c r="H165" s="264"/>
      <c r="I165" s="265"/>
    </row>
    <row r="166" spans="5:9" ht="15.75" customHeight="1" x14ac:dyDescent="0.25">
      <c r="E166" s="55"/>
      <c r="F166" s="55"/>
      <c r="H166" s="264"/>
      <c r="I166" s="265"/>
    </row>
    <row r="167" spans="5:9" ht="15.75" customHeight="1" x14ac:dyDescent="0.25">
      <c r="E167" s="55"/>
      <c r="F167" s="55"/>
      <c r="H167" s="264"/>
      <c r="I167" s="265"/>
    </row>
    <row r="168" spans="5:9" ht="15.75" customHeight="1" x14ac:dyDescent="0.25">
      <c r="E168" s="55"/>
      <c r="F168" s="55"/>
      <c r="H168" s="264"/>
      <c r="I168" s="265"/>
    </row>
    <row r="169" spans="5:9" ht="15.75" customHeight="1" x14ac:dyDescent="0.25">
      <c r="E169" s="55"/>
      <c r="F169" s="55"/>
      <c r="H169" s="264"/>
      <c r="I169" s="265"/>
    </row>
    <row r="170" spans="5:9" ht="15.75" customHeight="1" x14ac:dyDescent="0.25">
      <c r="E170" s="55"/>
      <c r="F170" s="55"/>
      <c r="H170" s="264"/>
      <c r="I170" s="265"/>
    </row>
    <row r="171" spans="5:9" ht="15.75" customHeight="1" x14ac:dyDescent="0.25">
      <c r="E171" s="55"/>
      <c r="F171" s="55"/>
      <c r="H171" s="264"/>
      <c r="I171" s="265"/>
    </row>
    <row r="172" spans="5:9" ht="15.75" customHeight="1" x14ac:dyDescent="0.25">
      <c r="E172" s="55"/>
      <c r="F172" s="55"/>
      <c r="H172" s="264"/>
      <c r="I172" s="265"/>
    </row>
    <row r="173" spans="5:9" ht="15.75" customHeight="1" x14ac:dyDescent="0.25">
      <c r="E173" s="55"/>
      <c r="F173" s="55"/>
      <c r="H173" s="264"/>
      <c r="I173" s="265"/>
    </row>
    <row r="174" spans="5:9" ht="15.75" customHeight="1" x14ac:dyDescent="0.25">
      <c r="E174" s="55"/>
      <c r="F174" s="55"/>
      <c r="H174" s="264"/>
      <c r="I174" s="265"/>
    </row>
    <row r="175" spans="5:9" ht="15.75" customHeight="1" x14ac:dyDescent="0.25">
      <c r="E175" s="55"/>
      <c r="F175" s="55"/>
      <c r="H175" s="264"/>
      <c r="I175" s="265"/>
    </row>
    <row r="176" spans="5:9" ht="15.75" customHeight="1" x14ac:dyDescent="0.25">
      <c r="E176" s="55"/>
      <c r="F176" s="55"/>
      <c r="H176" s="264"/>
      <c r="I176" s="265"/>
    </row>
    <row r="177" spans="5:9" ht="15.75" customHeight="1" x14ac:dyDescent="0.25">
      <c r="E177" s="55"/>
      <c r="F177" s="55"/>
      <c r="H177" s="264"/>
      <c r="I177" s="265"/>
    </row>
    <row r="178" spans="5:9" ht="15.75" customHeight="1" x14ac:dyDescent="0.25">
      <c r="E178" s="55"/>
      <c r="F178" s="55"/>
      <c r="H178" s="264"/>
      <c r="I178" s="265"/>
    </row>
    <row r="179" spans="5:9" ht="15.75" customHeight="1" x14ac:dyDescent="0.25">
      <c r="E179" s="55"/>
      <c r="F179" s="55"/>
      <c r="H179" s="264"/>
      <c r="I179" s="265"/>
    </row>
    <row r="180" spans="5:9" ht="15.75" customHeight="1" x14ac:dyDescent="0.25">
      <c r="E180" s="55"/>
      <c r="F180" s="55"/>
      <c r="H180" s="264"/>
      <c r="I180" s="265"/>
    </row>
    <row r="181" spans="5:9" ht="15.75" customHeight="1" x14ac:dyDescent="0.25">
      <c r="E181" s="55"/>
      <c r="F181" s="55"/>
      <c r="H181" s="264"/>
      <c r="I181" s="265"/>
    </row>
    <row r="182" spans="5:9" ht="15.75" customHeight="1" x14ac:dyDescent="0.25">
      <c r="E182" s="55"/>
      <c r="F182" s="55"/>
      <c r="H182" s="264"/>
      <c r="I182" s="265"/>
    </row>
    <row r="183" spans="5:9" ht="15.75" customHeight="1" x14ac:dyDescent="0.25">
      <c r="E183" s="55"/>
      <c r="F183" s="55"/>
      <c r="H183" s="264"/>
      <c r="I183" s="265"/>
    </row>
    <row r="184" spans="5:9" ht="15.75" customHeight="1" x14ac:dyDescent="0.25">
      <c r="E184" s="55"/>
      <c r="F184" s="55"/>
      <c r="H184" s="264"/>
      <c r="I184" s="265"/>
    </row>
    <row r="185" spans="5:9" ht="15.75" customHeight="1" x14ac:dyDescent="0.25">
      <c r="E185" s="55"/>
      <c r="F185" s="55"/>
      <c r="H185" s="264"/>
      <c r="I185" s="265"/>
    </row>
    <row r="186" spans="5:9" ht="15.75" customHeight="1" x14ac:dyDescent="0.25">
      <c r="E186" s="55"/>
      <c r="F186" s="55"/>
      <c r="H186" s="264"/>
      <c r="I186" s="265"/>
    </row>
    <row r="187" spans="5:9" ht="15.75" customHeight="1" x14ac:dyDescent="0.25">
      <c r="E187" s="55"/>
      <c r="F187" s="55"/>
      <c r="H187" s="264"/>
      <c r="I187" s="265"/>
    </row>
    <row r="188" spans="5:9" ht="15.75" customHeight="1" x14ac:dyDescent="0.25">
      <c r="E188" s="55"/>
      <c r="F188" s="55"/>
      <c r="H188" s="264"/>
      <c r="I188" s="265"/>
    </row>
    <row r="189" spans="5:9" ht="15.75" customHeight="1" x14ac:dyDescent="0.25">
      <c r="E189" s="55"/>
      <c r="F189" s="55"/>
      <c r="H189" s="264"/>
      <c r="I189" s="265"/>
    </row>
    <row r="190" spans="5:9" ht="15.75" customHeight="1" x14ac:dyDescent="0.25">
      <c r="E190" s="55"/>
      <c r="F190" s="55"/>
      <c r="H190" s="264"/>
      <c r="I190" s="265"/>
    </row>
    <row r="191" spans="5:9" ht="15.75" customHeight="1" x14ac:dyDescent="0.25">
      <c r="E191" s="55"/>
      <c r="F191" s="55"/>
      <c r="H191" s="264"/>
      <c r="I191" s="265"/>
    </row>
    <row r="192" spans="5:9" ht="15.75" customHeight="1" x14ac:dyDescent="0.25">
      <c r="E192" s="55"/>
      <c r="F192" s="55"/>
      <c r="H192" s="264"/>
      <c r="I192" s="265"/>
    </row>
    <row r="193" spans="5:9" ht="15.75" customHeight="1" x14ac:dyDescent="0.25">
      <c r="E193" s="55"/>
      <c r="F193" s="55"/>
      <c r="H193" s="264"/>
      <c r="I193" s="265"/>
    </row>
    <row r="194" spans="5:9" ht="15.75" customHeight="1" x14ac:dyDescent="0.25">
      <c r="E194" s="55"/>
      <c r="F194" s="55"/>
      <c r="H194" s="264"/>
      <c r="I194" s="265"/>
    </row>
    <row r="195" spans="5:9" ht="15.75" customHeight="1" x14ac:dyDescent="0.25">
      <c r="E195" s="55"/>
      <c r="F195" s="55"/>
      <c r="H195" s="264"/>
      <c r="I195" s="265"/>
    </row>
    <row r="196" spans="5:9" ht="15.75" customHeight="1" x14ac:dyDescent="0.25">
      <c r="E196" s="55"/>
      <c r="F196" s="55"/>
      <c r="H196" s="264"/>
      <c r="I196" s="265"/>
    </row>
    <row r="197" spans="5:9" ht="15.75" customHeight="1" x14ac:dyDescent="0.25">
      <c r="E197" s="55"/>
      <c r="F197" s="55"/>
      <c r="H197" s="264"/>
      <c r="I197" s="265"/>
    </row>
    <row r="198" spans="5:9" ht="15.75" customHeight="1" x14ac:dyDescent="0.25">
      <c r="E198" s="55"/>
      <c r="F198" s="55"/>
      <c r="H198" s="264"/>
      <c r="I198" s="265"/>
    </row>
    <row r="199" spans="5:9" ht="15.75" customHeight="1" x14ac:dyDescent="0.25">
      <c r="E199" s="55"/>
      <c r="F199" s="55"/>
      <c r="H199" s="264"/>
      <c r="I199" s="265"/>
    </row>
    <row r="200" spans="5:9" ht="15.75" customHeight="1" x14ac:dyDescent="0.25">
      <c r="E200" s="55"/>
      <c r="F200" s="55"/>
      <c r="H200" s="264"/>
      <c r="I200" s="265"/>
    </row>
    <row r="201" spans="5:9" ht="15.75" customHeight="1" x14ac:dyDescent="0.25">
      <c r="E201" s="55"/>
      <c r="F201" s="55"/>
      <c r="H201" s="264"/>
      <c r="I201" s="265"/>
    </row>
    <row r="202" spans="5:9" ht="15.75" customHeight="1" x14ac:dyDescent="0.25">
      <c r="E202" s="55"/>
      <c r="F202" s="55"/>
      <c r="H202" s="264"/>
      <c r="I202" s="265"/>
    </row>
    <row r="203" spans="5:9" ht="15.75" customHeight="1" x14ac:dyDescent="0.25">
      <c r="E203" s="55"/>
      <c r="F203" s="55"/>
      <c r="H203" s="264"/>
      <c r="I203" s="265"/>
    </row>
    <row r="204" spans="5:9" ht="15.75" customHeight="1" x14ac:dyDescent="0.25">
      <c r="E204" s="55"/>
      <c r="F204" s="55"/>
      <c r="H204" s="264"/>
      <c r="I204" s="265"/>
    </row>
    <row r="205" spans="5:9" ht="15.75" customHeight="1" x14ac:dyDescent="0.25">
      <c r="E205" s="55"/>
      <c r="F205" s="55"/>
      <c r="H205" s="264"/>
      <c r="I205" s="265"/>
    </row>
    <row r="206" spans="5:9" ht="15.75" customHeight="1" x14ac:dyDescent="0.25">
      <c r="E206" s="55"/>
      <c r="F206" s="55"/>
      <c r="H206" s="264"/>
      <c r="I206" s="265"/>
    </row>
    <row r="207" spans="5:9" ht="15.75" customHeight="1" x14ac:dyDescent="0.25">
      <c r="E207" s="55"/>
      <c r="F207" s="55"/>
      <c r="H207" s="264"/>
      <c r="I207" s="265"/>
    </row>
    <row r="208" spans="5:9" ht="15.75" customHeight="1" x14ac:dyDescent="0.25">
      <c r="E208" s="55"/>
      <c r="F208" s="55"/>
      <c r="H208" s="264"/>
      <c r="I208" s="265"/>
    </row>
    <row r="209" spans="5:9" ht="15.75" customHeight="1" x14ac:dyDescent="0.25">
      <c r="E209" s="55"/>
      <c r="F209" s="55"/>
      <c r="H209" s="264"/>
      <c r="I209" s="265"/>
    </row>
    <row r="210" spans="5:9" ht="15.75" customHeight="1" x14ac:dyDescent="0.25">
      <c r="E210" s="55"/>
      <c r="F210" s="55"/>
      <c r="H210" s="264"/>
      <c r="I210" s="265"/>
    </row>
    <row r="211" spans="5:9" ht="15.75" customHeight="1" x14ac:dyDescent="0.25">
      <c r="E211" s="55"/>
      <c r="F211" s="55"/>
      <c r="H211" s="264"/>
      <c r="I211" s="265"/>
    </row>
    <row r="212" spans="5:9" ht="15.75" customHeight="1" x14ac:dyDescent="0.25">
      <c r="E212" s="55"/>
      <c r="F212" s="55"/>
      <c r="H212" s="264"/>
      <c r="I212" s="265"/>
    </row>
    <row r="213" spans="5:9" ht="15.75" customHeight="1" x14ac:dyDescent="0.25">
      <c r="E213" s="55"/>
      <c r="F213" s="55"/>
      <c r="H213" s="264"/>
      <c r="I213" s="265"/>
    </row>
    <row r="214" spans="5:9" ht="15.75" customHeight="1" x14ac:dyDescent="0.25">
      <c r="E214" s="55"/>
      <c r="F214" s="55"/>
      <c r="H214" s="264"/>
      <c r="I214" s="265"/>
    </row>
    <row r="215" spans="5:9" ht="15.75" customHeight="1" x14ac:dyDescent="0.25">
      <c r="E215" s="55"/>
      <c r="F215" s="55"/>
      <c r="H215" s="264"/>
      <c r="I215" s="265"/>
    </row>
    <row r="216" spans="5:9" ht="15.75" customHeight="1" x14ac:dyDescent="0.25">
      <c r="E216" s="55"/>
      <c r="F216" s="55"/>
      <c r="H216" s="264"/>
      <c r="I216" s="265"/>
    </row>
    <row r="217" spans="5:9" ht="15.75" customHeight="1" x14ac:dyDescent="0.25">
      <c r="E217" s="55"/>
      <c r="F217" s="55"/>
      <c r="H217" s="264"/>
      <c r="I217" s="265"/>
    </row>
    <row r="218" spans="5:9" ht="15.75" customHeight="1" x14ac:dyDescent="0.25">
      <c r="E218" s="55"/>
      <c r="F218" s="55"/>
      <c r="H218" s="264"/>
      <c r="I218" s="265"/>
    </row>
    <row r="219" spans="5:9" ht="15.75" customHeight="1" x14ac:dyDescent="0.25">
      <c r="E219" s="55"/>
      <c r="F219" s="55"/>
      <c r="H219" s="264"/>
      <c r="I219" s="265"/>
    </row>
    <row r="220" spans="5:9" ht="15.75" customHeight="1" x14ac:dyDescent="0.25">
      <c r="E220" s="55"/>
      <c r="F220" s="55"/>
      <c r="H220" s="264"/>
      <c r="I220" s="265"/>
    </row>
    <row r="221" spans="5:9" ht="15.75" customHeight="1" x14ac:dyDescent="0.25">
      <c r="E221" s="55"/>
      <c r="F221" s="55"/>
      <c r="H221" s="264"/>
      <c r="I221" s="265"/>
    </row>
    <row r="222" spans="5:9" ht="15.75" customHeight="1" x14ac:dyDescent="0.25">
      <c r="E222" s="55"/>
      <c r="F222" s="55"/>
      <c r="H222" s="264"/>
      <c r="I222" s="265"/>
    </row>
    <row r="223" spans="5:9" ht="15.75" customHeight="1" x14ac:dyDescent="0.25">
      <c r="H223" s="262"/>
    </row>
    <row r="224" spans="5:9"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5500-000000000000}"/>
  </hyperlinks>
  <pageMargins left="0.7" right="0.7" top="0.75" bottom="0.75" header="0" footer="0"/>
  <pageSetup paperSize="9" fitToWidth="0" fitToHeight="0" orientation="landscape"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Z1000"/>
  <sheetViews>
    <sheetView workbookViewId="0">
      <selection activeCell="J2" sqref="J2"/>
    </sheetView>
  </sheetViews>
  <sheetFormatPr defaultColWidth="14" defaultRowHeight="15" customHeight="1" x14ac:dyDescent="0.25"/>
  <cols>
    <col min="1" max="1" width="5.42578125" customWidth="1"/>
    <col min="2" max="2" width="57.7109375" customWidth="1"/>
    <col min="4" max="4" width="16.42578125" customWidth="1"/>
    <col min="5" max="5" width="11.85546875" customWidth="1"/>
    <col min="7" max="7" width="18.7109375" customWidth="1"/>
    <col min="8" max="8" width="19.140625" customWidth="1"/>
  </cols>
  <sheetData>
    <row r="1" spans="1:26" x14ac:dyDescent="0.25">
      <c r="A1" s="653"/>
      <c r="F1" s="55"/>
      <c r="H1" s="264"/>
      <c r="I1" s="265"/>
    </row>
    <row r="2" spans="1:26" ht="47.25" x14ac:dyDescent="0.25">
      <c r="A2" s="246" t="s">
        <v>281</v>
      </c>
      <c r="B2" s="246" t="s">
        <v>282</v>
      </c>
      <c r="C2" s="247" t="s">
        <v>283</v>
      </c>
      <c r="D2" s="248" t="s">
        <v>417</v>
      </c>
      <c r="E2" s="249" t="s">
        <v>418</v>
      </c>
      <c r="F2" s="266" t="s">
        <v>286</v>
      </c>
      <c r="G2" s="250" t="s">
        <v>420</v>
      </c>
      <c r="H2" s="251" t="s">
        <v>288</v>
      </c>
      <c r="I2" s="252" t="s">
        <v>289</v>
      </c>
      <c r="J2" s="306" t="s">
        <v>421</v>
      </c>
    </row>
    <row r="3" spans="1:26" ht="21.75" customHeight="1" x14ac:dyDescent="0.25">
      <c r="A3" s="267"/>
      <c r="B3" s="268" t="s">
        <v>259</v>
      </c>
      <c r="C3" s="268" t="s">
        <v>260</v>
      </c>
      <c r="D3" s="270">
        <f>'TỔNG HỢP'!E85</f>
        <v>147000000</v>
      </c>
      <c r="E3" s="271"/>
      <c r="F3" s="272">
        <f>SUM(F4:F889)</f>
        <v>9200000</v>
      </c>
      <c r="G3" s="270">
        <f>D3-F3</f>
        <v>137800000</v>
      </c>
      <c r="H3" s="273"/>
      <c r="I3" s="267"/>
      <c r="J3" s="274"/>
      <c r="K3" s="654"/>
      <c r="L3" s="654"/>
      <c r="M3" s="654"/>
      <c r="N3" s="654"/>
      <c r="O3" s="654"/>
      <c r="P3" s="654"/>
      <c r="Q3" s="654"/>
      <c r="R3" s="654"/>
      <c r="S3" s="654"/>
      <c r="T3" s="654"/>
      <c r="U3" s="654"/>
      <c r="V3" s="654"/>
      <c r="W3" s="654"/>
      <c r="X3" s="654"/>
      <c r="Y3" s="654"/>
      <c r="Z3" s="654"/>
    </row>
    <row r="4" spans="1:26" ht="16.5" x14ac:dyDescent="0.25">
      <c r="A4" s="242"/>
      <c r="B4" s="243" t="s">
        <v>1578</v>
      </c>
      <c r="C4" s="260"/>
      <c r="D4" s="244"/>
      <c r="E4" s="275"/>
      <c r="F4" s="275">
        <v>9200000</v>
      </c>
      <c r="G4" s="244"/>
      <c r="H4" s="276">
        <v>46174</v>
      </c>
      <c r="I4" s="242"/>
      <c r="J4" s="243"/>
      <c r="K4" s="243"/>
      <c r="L4" s="243"/>
      <c r="M4" s="243"/>
      <c r="N4" s="243"/>
      <c r="O4" s="243"/>
      <c r="P4" s="243"/>
      <c r="Q4" s="243"/>
      <c r="R4" s="243"/>
      <c r="S4" s="243"/>
      <c r="T4" s="243"/>
      <c r="U4" s="243"/>
      <c r="V4" s="243"/>
      <c r="W4" s="243"/>
      <c r="X4" s="243"/>
      <c r="Y4" s="243"/>
      <c r="Z4" s="243"/>
    </row>
    <row r="5" spans="1:26" ht="16.5" x14ac:dyDescent="0.25">
      <c r="A5" s="242"/>
      <c r="B5" s="243"/>
      <c r="C5" s="260"/>
      <c r="D5" s="244"/>
      <c r="E5" s="275"/>
      <c r="F5" s="275"/>
      <c r="G5" s="243"/>
      <c r="H5" s="276"/>
      <c r="I5" s="242"/>
      <c r="J5" s="243"/>
    </row>
    <row r="6" spans="1:26" ht="16.5" x14ac:dyDescent="0.25">
      <c r="A6" s="242"/>
      <c r="B6" s="243"/>
      <c r="C6" s="260"/>
      <c r="D6" s="244"/>
      <c r="E6" s="275"/>
      <c r="F6" s="275"/>
      <c r="G6" s="243"/>
      <c r="H6" s="276"/>
      <c r="I6" s="242"/>
      <c r="J6" s="243"/>
    </row>
    <row r="7" spans="1:26" ht="16.5" x14ac:dyDescent="0.25">
      <c r="A7" s="242"/>
      <c r="B7" s="243"/>
      <c r="C7" s="260"/>
      <c r="D7" s="244"/>
      <c r="E7" s="275"/>
      <c r="F7" s="275"/>
      <c r="G7" s="243"/>
      <c r="H7" s="276"/>
      <c r="I7" s="242"/>
      <c r="J7" s="243"/>
    </row>
    <row r="8" spans="1:26" ht="16.5" x14ac:dyDescent="0.25">
      <c r="A8" s="242"/>
      <c r="B8" s="243"/>
      <c r="C8" s="260"/>
      <c r="D8" s="244"/>
      <c r="E8" s="275"/>
      <c r="F8" s="275"/>
      <c r="G8" s="243"/>
      <c r="H8" s="276"/>
      <c r="I8" s="242"/>
      <c r="J8" s="243"/>
    </row>
    <row r="9" spans="1:26" ht="16.5" x14ac:dyDescent="0.25">
      <c r="A9" s="242"/>
      <c r="B9" s="243"/>
      <c r="C9" s="260"/>
      <c r="D9" s="244"/>
      <c r="E9" s="275"/>
      <c r="F9" s="275"/>
      <c r="G9" s="243"/>
      <c r="H9" s="276"/>
      <c r="I9" s="242"/>
      <c r="J9" s="243"/>
    </row>
    <row r="10" spans="1:26" ht="16.5" x14ac:dyDescent="0.25">
      <c r="A10" s="242"/>
      <c r="B10" s="243"/>
      <c r="C10" s="260"/>
      <c r="D10" s="244"/>
      <c r="E10" s="275"/>
      <c r="F10" s="275"/>
      <c r="G10" s="243"/>
      <c r="H10" s="276"/>
      <c r="I10" s="242"/>
      <c r="J10" s="243"/>
    </row>
    <row r="11" spans="1:26" ht="16.5" x14ac:dyDescent="0.25">
      <c r="A11" s="242"/>
      <c r="B11" s="243"/>
      <c r="C11" s="260"/>
      <c r="D11" s="244"/>
      <c r="E11" s="275"/>
      <c r="F11" s="275"/>
      <c r="G11" s="243"/>
      <c r="H11" s="276"/>
      <c r="I11" s="242"/>
      <c r="J11" s="243"/>
    </row>
    <row r="12" spans="1:26" ht="16.5" x14ac:dyDescent="0.25">
      <c r="A12" s="242"/>
      <c r="B12" s="243"/>
      <c r="C12" s="260"/>
      <c r="D12" s="244"/>
      <c r="E12" s="275"/>
      <c r="F12" s="275"/>
      <c r="G12" s="243"/>
      <c r="H12" s="276"/>
      <c r="I12" s="242"/>
      <c r="J12" s="243"/>
    </row>
    <row r="13" spans="1:26" ht="16.5" x14ac:dyDescent="0.25">
      <c r="A13" s="242"/>
      <c r="B13" s="243"/>
      <c r="C13" s="260"/>
      <c r="D13" s="244"/>
      <c r="E13" s="275"/>
      <c r="F13" s="275"/>
      <c r="G13" s="243"/>
      <c r="H13" s="276"/>
      <c r="I13" s="242"/>
      <c r="J13" s="243"/>
    </row>
    <row r="14" spans="1:26" ht="16.5" x14ac:dyDescent="0.25">
      <c r="A14" s="242"/>
      <c r="B14" s="243"/>
      <c r="C14" s="260"/>
      <c r="D14" s="244"/>
      <c r="E14" s="275"/>
      <c r="F14" s="275"/>
      <c r="G14" s="243"/>
      <c r="H14" s="276"/>
      <c r="I14" s="242"/>
      <c r="J14" s="243"/>
    </row>
    <row r="15" spans="1:26" ht="16.5" x14ac:dyDescent="0.25">
      <c r="A15" s="242"/>
      <c r="B15" s="243"/>
      <c r="C15" s="260"/>
      <c r="D15" s="244"/>
      <c r="E15" s="275"/>
      <c r="F15" s="275"/>
      <c r="G15" s="243"/>
      <c r="H15" s="276"/>
      <c r="I15" s="242"/>
      <c r="J15" s="243"/>
    </row>
    <row r="16" spans="1:26" ht="16.5" x14ac:dyDescent="0.25">
      <c r="A16" s="242"/>
      <c r="B16" s="243"/>
      <c r="C16" s="260"/>
      <c r="D16" s="244"/>
      <c r="E16" s="275"/>
      <c r="F16" s="275"/>
      <c r="G16" s="243"/>
      <c r="H16" s="276"/>
      <c r="I16" s="242"/>
      <c r="J16" s="243"/>
    </row>
    <row r="17" spans="1:10" ht="16.5" x14ac:dyDescent="0.25">
      <c r="A17" s="242"/>
      <c r="B17" s="243"/>
      <c r="C17" s="260"/>
      <c r="D17" s="244"/>
      <c r="E17" s="275"/>
      <c r="F17" s="275"/>
      <c r="G17" s="243"/>
      <c r="H17" s="276"/>
      <c r="I17" s="242"/>
      <c r="J17" s="243"/>
    </row>
    <row r="18" spans="1:10" ht="16.5" x14ac:dyDescent="0.25">
      <c r="A18" s="242"/>
      <c r="B18" s="243"/>
      <c r="C18" s="260"/>
      <c r="D18" s="244"/>
      <c r="E18" s="275"/>
      <c r="F18" s="275"/>
      <c r="G18" s="243"/>
      <c r="H18" s="276"/>
      <c r="I18" s="242"/>
      <c r="J18" s="243"/>
    </row>
    <row r="19" spans="1:10" ht="16.5" x14ac:dyDescent="0.25">
      <c r="A19" s="242"/>
      <c r="B19" s="243"/>
      <c r="C19" s="260"/>
      <c r="D19" s="244"/>
      <c r="E19" s="275"/>
      <c r="F19" s="275"/>
      <c r="G19" s="243"/>
      <c r="H19" s="276"/>
      <c r="I19" s="242"/>
      <c r="J19" s="243"/>
    </row>
    <row r="20" spans="1:10" ht="16.5" x14ac:dyDescent="0.25">
      <c r="A20" s="242"/>
      <c r="B20" s="243" t="s">
        <v>1593</v>
      </c>
      <c r="C20" s="260"/>
      <c r="D20" s="244"/>
      <c r="E20" s="275">
        <v>836000</v>
      </c>
      <c r="F20" s="275"/>
      <c r="G20" s="244"/>
      <c r="H20" s="276">
        <v>45757</v>
      </c>
      <c r="I20" s="242" t="s">
        <v>664</v>
      </c>
      <c r="J20" s="243"/>
    </row>
    <row r="21" spans="1:10" ht="15.75" customHeight="1" x14ac:dyDescent="0.25">
      <c r="A21" s="242">
        <v>1</v>
      </c>
      <c r="B21" s="243" t="s">
        <v>1594</v>
      </c>
      <c r="C21" s="260"/>
      <c r="D21" s="244"/>
      <c r="E21" s="275">
        <v>440000000</v>
      </c>
      <c r="F21" s="275"/>
      <c r="G21" s="243"/>
      <c r="H21" s="276">
        <v>45316</v>
      </c>
      <c r="I21" s="242" t="s">
        <v>1595</v>
      </c>
      <c r="J21" s="243"/>
    </row>
    <row r="22" spans="1:10" ht="15.75" customHeight="1" x14ac:dyDescent="0.25">
      <c r="A22" s="242">
        <v>2</v>
      </c>
      <c r="B22" s="243"/>
      <c r="C22" s="260"/>
      <c r="D22" s="244"/>
      <c r="E22" s="275"/>
      <c r="F22" s="275"/>
      <c r="G22" s="243"/>
      <c r="H22" s="276"/>
      <c r="I22" s="242"/>
      <c r="J22" s="243"/>
    </row>
    <row r="23" spans="1:10" ht="15.75" customHeight="1" x14ac:dyDescent="0.25">
      <c r="E23" s="55"/>
      <c r="F23" s="55"/>
      <c r="H23" s="264"/>
      <c r="I23" s="265"/>
    </row>
    <row r="24" spans="1:10" ht="15.75" customHeight="1" x14ac:dyDescent="0.25">
      <c r="E24" s="55"/>
      <c r="F24" s="55"/>
      <c r="H24" s="264"/>
      <c r="I24" s="265"/>
    </row>
    <row r="25" spans="1:10" ht="15.75" customHeight="1" x14ac:dyDescent="0.25">
      <c r="E25" s="55"/>
      <c r="F25" s="55"/>
      <c r="H25" s="264"/>
      <c r="I25" s="265"/>
    </row>
    <row r="26" spans="1:10" ht="15.75" customHeight="1" x14ac:dyDescent="0.25">
      <c r="E26" s="55"/>
      <c r="F26" s="55"/>
      <c r="H26" s="264"/>
      <c r="I26" s="265"/>
    </row>
    <row r="27" spans="1:10" ht="15.75" customHeight="1" x14ac:dyDescent="0.25">
      <c r="E27" s="55"/>
      <c r="F27" s="55"/>
      <c r="H27" s="264"/>
      <c r="I27" s="265"/>
    </row>
    <row r="28" spans="1:10" ht="15.75" customHeight="1" x14ac:dyDescent="0.25">
      <c r="E28" s="55"/>
      <c r="F28" s="55"/>
      <c r="H28" s="264"/>
      <c r="I28" s="265"/>
    </row>
    <row r="29" spans="1:10" ht="15.75" customHeight="1" x14ac:dyDescent="0.25">
      <c r="E29" s="55"/>
      <c r="F29" s="55"/>
      <c r="H29" s="264"/>
      <c r="I29" s="265"/>
    </row>
    <row r="30" spans="1:10" ht="15.75" customHeight="1" x14ac:dyDescent="0.25">
      <c r="E30" s="55"/>
      <c r="F30" s="55"/>
      <c r="H30" s="264"/>
      <c r="I30" s="265"/>
    </row>
    <row r="31" spans="1:10" ht="15.75" customHeight="1" x14ac:dyDescent="0.25">
      <c r="E31" s="55"/>
      <c r="F31" s="55"/>
      <c r="H31" s="264"/>
      <c r="I31" s="265"/>
    </row>
    <row r="32" spans="1:10" ht="15.75" customHeight="1" x14ac:dyDescent="0.25">
      <c r="E32" s="55"/>
      <c r="F32" s="55"/>
      <c r="H32" s="264"/>
      <c r="I32" s="265"/>
    </row>
    <row r="33" spans="5:9" ht="15.75" customHeight="1" x14ac:dyDescent="0.25">
      <c r="E33" s="55"/>
      <c r="F33" s="55"/>
      <c r="H33" s="264"/>
      <c r="I33" s="265"/>
    </row>
    <row r="34" spans="5:9" ht="15.75" customHeight="1" x14ac:dyDescent="0.25">
      <c r="E34" s="55"/>
      <c r="F34" s="55"/>
      <c r="H34" s="264"/>
      <c r="I34" s="265"/>
    </row>
    <row r="35" spans="5:9" ht="15.75" customHeight="1" x14ac:dyDescent="0.25">
      <c r="E35" s="55"/>
      <c r="F35" s="55"/>
      <c r="H35" s="264"/>
      <c r="I35" s="265"/>
    </row>
    <row r="36" spans="5:9" ht="15.75" customHeight="1" x14ac:dyDescent="0.25">
      <c r="E36" s="55"/>
      <c r="F36" s="55"/>
      <c r="H36" s="264"/>
      <c r="I36" s="265"/>
    </row>
    <row r="37" spans="5:9" ht="15.75" customHeight="1" x14ac:dyDescent="0.25">
      <c r="E37" s="55"/>
      <c r="F37" s="55"/>
      <c r="H37" s="264"/>
      <c r="I37" s="265"/>
    </row>
    <row r="38" spans="5:9" ht="15.75" customHeight="1" x14ac:dyDescent="0.25">
      <c r="E38" s="55"/>
      <c r="F38" s="55"/>
      <c r="H38" s="264"/>
      <c r="I38" s="265"/>
    </row>
    <row r="39" spans="5:9" ht="15.75" customHeight="1" x14ac:dyDescent="0.25">
      <c r="E39" s="55"/>
      <c r="F39" s="55"/>
      <c r="H39" s="264"/>
      <c r="I39" s="265"/>
    </row>
    <row r="40" spans="5:9" ht="15.75" customHeight="1" x14ac:dyDescent="0.25">
      <c r="E40" s="55"/>
      <c r="F40" s="55"/>
      <c r="H40" s="264"/>
      <c r="I40" s="265"/>
    </row>
    <row r="41" spans="5:9" ht="15.75" customHeight="1" x14ac:dyDescent="0.25">
      <c r="E41" s="55"/>
      <c r="F41" s="55"/>
      <c r="H41" s="264"/>
      <c r="I41" s="265"/>
    </row>
    <row r="42" spans="5:9" ht="15.75" customHeight="1" x14ac:dyDescent="0.25">
      <c r="E42" s="55"/>
      <c r="F42" s="55"/>
      <c r="H42" s="264"/>
      <c r="I42" s="265"/>
    </row>
    <row r="43" spans="5:9" ht="15.75" customHeight="1" x14ac:dyDescent="0.25">
      <c r="E43" s="55"/>
      <c r="F43" s="55"/>
      <c r="H43" s="264"/>
      <c r="I43" s="265"/>
    </row>
    <row r="44" spans="5:9" ht="15.75" customHeight="1" x14ac:dyDescent="0.25">
      <c r="E44" s="55"/>
      <c r="F44" s="55"/>
      <c r="H44" s="264"/>
      <c r="I44" s="265"/>
    </row>
    <row r="45" spans="5:9" ht="15.75" customHeight="1" x14ac:dyDescent="0.25">
      <c r="E45" s="55"/>
      <c r="F45" s="55"/>
      <c r="H45" s="264"/>
      <c r="I45" s="265"/>
    </row>
    <row r="46" spans="5:9" ht="15.75" customHeight="1" x14ac:dyDescent="0.25">
      <c r="E46" s="55"/>
      <c r="F46" s="55"/>
      <c r="H46" s="264"/>
      <c r="I46" s="265"/>
    </row>
    <row r="47" spans="5:9" ht="15.75" customHeight="1" x14ac:dyDescent="0.25">
      <c r="E47" s="55"/>
      <c r="F47" s="55"/>
      <c r="H47" s="264"/>
      <c r="I47" s="265"/>
    </row>
    <row r="48" spans="5:9" ht="15.75" customHeight="1" x14ac:dyDescent="0.25">
      <c r="E48" s="55"/>
      <c r="F48" s="55"/>
      <c r="H48" s="264"/>
      <c r="I48" s="265"/>
    </row>
    <row r="49" spans="5:9" ht="15.75" customHeight="1" x14ac:dyDescent="0.25">
      <c r="E49" s="55"/>
      <c r="F49" s="55"/>
      <c r="H49" s="264"/>
      <c r="I49" s="265"/>
    </row>
    <row r="50" spans="5:9" ht="15.75" customHeight="1" x14ac:dyDescent="0.25">
      <c r="E50" s="55"/>
      <c r="F50" s="55"/>
      <c r="H50" s="264"/>
      <c r="I50" s="265"/>
    </row>
    <row r="51" spans="5:9" ht="15.75" customHeight="1" x14ac:dyDescent="0.25">
      <c r="E51" s="55"/>
      <c r="F51" s="55"/>
      <c r="H51" s="264"/>
      <c r="I51" s="265"/>
    </row>
    <row r="52" spans="5:9" ht="15.75" customHeight="1" x14ac:dyDescent="0.25">
      <c r="E52" s="55"/>
      <c r="F52" s="55"/>
      <c r="H52" s="264"/>
      <c r="I52" s="265"/>
    </row>
    <row r="53" spans="5:9" ht="15.75" customHeight="1" x14ac:dyDescent="0.25">
      <c r="E53" s="55"/>
      <c r="F53" s="55"/>
      <c r="H53" s="264"/>
      <c r="I53" s="265"/>
    </row>
    <row r="54" spans="5:9" ht="15.75" customHeight="1" x14ac:dyDescent="0.25">
      <c r="E54" s="55"/>
      <c r="F54" s="55"/>
      <c r="H54" s="264"/>
      <c r="I54" s="265"/>
    </row>
    <row r="55" spans="5:9" ht="15.75" customHeight="1" x14ac:dyDescent="0.25">
      <c r="E55" s="55"/>
      <c r="F55" s="55"/>
      <c r="H55" s="264"/>
      <c r="I55" s="265"/>
    </row>
    <row r="56" spans="5:9" ht="15.75" customHeight="1" x14ac:dyDescent="0.25">
      <c r="E56" s="55"/>
      <c r="F56" s="55"/>
      <c r="H56" s="264"/>
      <c r="I56" s="265"/>
    </row>
    <row r="57" spans="5:9" ht="15.75" customHeight="1" x14ac:dyDescent="0.25">
      <c r="E57" s="55"/>
      <c r="F57" s="55"/>
      <c r="H57" s="264"/>
      <c r="I57" s="265"/>
    </row>
    <row r="58" spans="5:9" ht="15.75" customHeight="1" x14ac:dyDescent="0.25">
      <c r="E58" s="55"/>
      <c r="F58" s="55"/>
      <c r="H58" s="264"/>
      <c r="I58" s="265"/>
    </row>
    <row r="59" spans="5:9" ht="15.75" customHeight="1" x14ac:dyDescent="0.25">
      <c r="E59" s="55"/>
      <c r="F59" s="55"/>
      <c r="H59" s="264"/>
      <c r="I59" s="265"/>
    </row>
    <row r="60" spans="5:9" ht="15.75" customHeight="1" x14ac:dyDescent="0.25">
      <c r="E60" s="55"/>
      <c r="F60" s="55"/>
      <c r="H60" s="264"/>
      <c r="I60" s="265"/>
    </row>
    <row r="61" spans="5:9" ht="15.75" customHeight="1" x14ac:dyDescent="0.25">
      <c r="E61" s="55"/>
      <c r="F61" s="55"/>
      <c r="H61" s="264"/>
      <c r="I61" s="265"/>
    </row>
    <row r="62" spans="5:9" ht="15.75" customHeight="1" x14ac:dyDescent="0.25">
      <c r="E62" s="55"/>
      <c r="F62" s="55"/>
      <c r="H62" s="264"/>
      <c r="I62" s="265"/>
    </row>
    <row r="63" spans="5:9" ht="15.75" customHeight="1" x14ac:dyDescent="0.25">
      <c r="E63" s="55"/>
      <c r="F63" s="55"/>
      <c r="H63" s="264"/>
      <c r="I63" s="265"/>
    </row>
    <row r="64" spans="5:9" ht="15.75" customHeight="1" x14ac:dyDescent="0.25">
      <c r="E64" s="55"/>
      <c r="F64" s="55"/>
      <c r="H64" s="264"/>
      <c r="I64" s="265"/>
    </row>
    <row r="65" spans="5:9" ht="15.75" customHeight="1" x14ac:dyDescent="0.25">
      <c r="E65" s="55"/>
      <c r="F65" s="55"/>
      <c r="H65" s="264"/>
      <c r="I65" s="265"/>
    </row>
    <row r="66" spans="5:9" ht="15.75" customHeight="1" x14ac:dyDescent="0.25">
      <c r="E66" s="55"/>
      <c r="F66" s="55"/>
      <c r="H66" s="264"/>
      <c r="I66" s="265"/>
    </row>
    <row r="67" spans="5:9" ht="15.75" customHeight="1" x14ac:dyDescent="0.25">
      <c r="E67" s="55"/>
      <c r="F67" s="55"/>
      <c r="H67" s="264"/>
      <c r="I67" s="265"/>
    </row>
    <row r="68" spans="5:9" ht="15.75" customHeight="1" x14ac:dyDescent="0.25">
      <c r="E68" s="55"/>
      <c r="F68" s="55"/>
      <c r="H68" s="264"/>
      <c r="I68" s="265"/>
    </row>
    <row r="69" spans="5:9" ht="15.75" customHeight="1" x14ac:dyDescent="0.25">
      <c r="E69" s="55"/>
      <c r="F69" s="55"/>
      <c r="H69" s="264"/>
      <c r="I69" s="265"/>
    </row>
    <row r="70" spans="5:9" ht="15.75" customHeight="1" x14ac:dyDescent="0.25">
      <c r="E70" s="55"/>
      <c r="F70" s="55"/>
      <c r="H70" s="264"/>
      <c r="I70" s="265"/>
    </row>
    <row r="71" spans="5:9" ht="15.75" customHeight="1" x14ac:dyDescent="0.25">
      <c r="E71" s="55"/>
      <c r="F71" s="55"/>
      <c r="H71" s="264"/>
      <c r="I71" s="265"/>
    </row>
    <row r="72" spans="5:9" ht="15.75" customHeight="1" x14ac:dyDescent="0.25">
      <c r="E72" s="55"/>
      <c r="F72" s="55"/>
      <c r="H72" s="264"/>
      <c r="I72" s="265"/>
    </row>
    <row r="73" spans="5:9" ht="15.75" customHeight="1" x14ac:dyDescent="0.25">
      <c r="E73" s="55"/>
      <c r="F73" s="55"/>
      <c r="H73" s="264"/>
      <c r="I73" s="265"/>
    </row>
    <row r="74" spans="5:9" ht="15.75" customHeight="1" x14ac:dyDescent="0.25">
      <c r="E74" s="55"/>
      <c r="F74" s="55"/>
      <c r="H74" s="264"/>
      <c r="I74" s="265"/>
    </row>
    <row r="75" spans="5:9" ht="15.75" customHeight="1" x14ac:dyDescent="0.25">
      <c r="E75" s="55"/>
      <c r="F75" s="55"/>
      <c r="H75" s="264"/>
      <c r="I75" s="265"/>
    </row>
    <row r="76" spans="5:9" ht="15.75" customHeight="1" x14ac:dyDescent="0.25">
      <c r="E76" s="55"/>
      <c r="F76" s="55"/>
      <c r="H76" s="264"/>
      <c r="I76" s="265"/>
    </row>
    <row r="77" spans="5:9" ht="15.75" customHeight="1" x14ac:dyDescent="0.25">
      <c r="E77" s="55"/>
      <c r="F77" s="55"/>
      <c r="H77" s="264"/>
      <c r="I77" s="265"/>
    </row>
    <row r="78" spans="5:9" ht="15.75" customHeight="1" x14ac:dyDescent="0.25">
      <c r="E78" s="55"/>
      <c r="F78" s="55"/>
      <c r="H78" s="264"/>
      <c r="I78" s="265"/>
    </row>
    <row r="79" spans="5:9" ht="15.75" customHeight="1" x14ac:dyDescent="0.25">
      <c r="E79" s="55"/>
      <c r="F79" s="55"/>
      <c r="H79" s="264"/>
      <c r="I79" s="265"/>
    </row>
    <row r="80" spans="5:9" ht="15.75" customHeight="1" x14ac:dyDescent="0.25">
      <c r="E80" s="55"/>
      <c r="F80" s="55"/>
      <c r="H80" s="264"/>
      <c r="I80" s="265"/>
    </row>
    <row r="81" spans="5:9" ht="15.75" customHeight="1" x14ac:dyDescent="0.25">
      <c r="E81" s="55"/>
      <c r="F81" s="55"/>
      <c r="H81" s="264"/>
      <c r="I81" s="265"/>
    </row>
    <row r="82" spans="5:9" ht="15.75" customHeight="1" x14ac:dyDescent="0.25">
      <c r="E82" s="55"/>
      <c r="F82" s="55"/>
      <c r="H82" s="264"/>
      <c r="I82" s="265"/>
    </row>
    <row r="83" spans="5:9" ht="15.75" customHeight="1" x14ac:dyDescent="0.25">
      <c r="E83" s="55"/>
      <c r="F83" s="55"/>
      <c r="H83" s="264"/>
      <c r="I83" s="265"/>
    </row>
    <row r="84" spans="5:9" ht="15.75" customHeight="1" x14ac:dyDescent="0.25">
      <c r="E84" s="55"/>
      <c r="F84" s="55"/>
      <c r="H84" s="264"/>
      <c r="I84" s="265"/>
    </row>
    <row r="85" spans="5:9" ht="15.75" customHeight="1" x14ac:dyDescent="0.25">
      <c r="E85" s="55"/>
      <c r="F85" s="55"/>
      <c r="H85" s="264"/>
      <c r="I85" s="265"/>
    </row>
    <row r="86" spans="5:9" ht="15.75" customHeight="1" x14ac:dyDescent="0.25">
      <c r="E86" s="55"/>
      <c r="F86" s="55"/>
      <c r="H86" s="264"/>
      <c r="I86" s="265"/>
    </row>
    <row r="87" spans="5:9" ht="15.75" customHeight="1" x14ac:dyDescent="0.25">
      <c r="E87" s="55"/>
      <c r="F87" s="55"/>
      <c r="H87" s="264"/>
      <c r="I87" s="265"/>
    </row>
    <row r="88" spans="5:9" ht="15.75" customHeight="1" x14ac:dyDescent="0.25">
      <c r="E88" s="55"/>
      <c r="F88" s="55"/>
      <c r="H88" s="264"/>
      <c r="I88" s="265"/>
    </row>
    <row r="89" spans="5:9" ht="15.75" customHeight="1" x14ac:dyDescent="0.25">
      <c r="E89" s="55"/>
      <c r="F89" s="55"/>
      <c r="H89" s="264"/>
      <c r="I89" s="265"/>
    </row>
    <row r="90" spans="5:9" ht="15.75" customHeight="1" x14ac:dyDescent="0.25">
      <c r="E90" s="55"/>
      <c r="F90" s="55"/>
      <c r="H90" s="264"/>
      <c r="I90" s="265"/>
    </row>
    <row r="91" spans="5:9" ht="15.75" customHeight="1" x14ac:dyDescent="0.25">
      <c r="E91" s="55"/>
      <c r="F91" s="55"/>
      <c r="H91" s="264"/>
      <c r="I91" s="265"/>
    </row>
    <row r="92" spans="5:9" ht="15.75" customHeight="1" x14ac:dyDescent="0.25">
      <c r="E92" s="55"/>
      <c r="F92" s="55"/>
      <c r="H92" s="264"/>
      <c r="I92" s="265"/>
    </row>
    <row r="93" spans="5:9" ht="15.75" customHeight="1" x14ac:dyDescent="0.25">
      <c r="E93" s="55"/>
      <c r="F93" s="55"/>
      <c r="H93" s="264"/>
      <c r="I93" s="265"/>
    </row>
    <row r="94" spans="5:9" ht="15.75" customHeight="1" x14ac:dyDescent="0.25">
      <c r="E94" s="55"/>
      <c r="F94" s="55"/>
      <c r="H94" s="264"/>
      <c r="I94" s="265"/>
    </row>
    <row r="95" spans="5:9" ht="15.75" customHeight="1" x14ac:dyDescent="0.25">
      <c r="E95" s="55"/>
      <c r="F95" s="55"/>
      <c r="H95" s="264"/>
      <c r="I95" s="265"/>
    </row>
    <row r="96" spans="5:9" ht="15.75" customHeight="1" x14ac:dyDescent="0.25">
      <c r="E96" s="55"/>
      <c r="F96" s="55"/>
      <c r="H96" s="264"/>
      <c r="I96" s="265"/>
    </row>
    <row r="97" spans="5:9" ht="15.75" customHeight="1" x14ac:dyDescent="0.25">
      <c r="E97" s="55"/>
      <c r="F97" s="55"/>
      <c r="H97" s="264"/>
      <c r="I97" s="265"/>
    </row>
    <row r="98" spans="5:9" ht="15.75" customHeight="1" x14ac:dyDescent="0.25">
      <c r="E98" s="55"/>
      <c r="F98" s="55"/>
      <c r="H98" s="264"/>
      <c r="I98" s="265"/>
    </row>
    <row r="99" spans="5:9" ht="15.75" customHeight="1" x14ac:dyDescent="0.25">
      <c r="E99" s="55"/>
      <c r="F99" s="55"/>
      <c r="H99" s="264"/>
      <c r="I99" s="265"/>
    </row>
    <row r="100" spans="5:9" ht="15.75" customHeight="1" x14ac:dyDescent="0.25">
      <c r="E100" s="55"/>
      <c r="F100" s="55"/>
      <c r="H100" s="264"/>
      <c r="I100" s="265"/>
    </row>
    <row r="101" spans="5:9" ht="15.75" customHeight="1" x14ac:dyDescent="0.25">
      <c r="E101" s="55"/>
      <c r="F101" s="55"/>
      <c r="H101" s="264"/>
      <c r="I101" s="265"/>
    </row>
    <row r="102" spans="5:9" ht="15.75" customHeight="1" x14ac:dyDescent="0.25">
      <c r="E102" s="55"/>
      <c r="F102" s="55"/>
      <c r="H102" s="264"/>
      <c r="I102" s="265"/>
    </row>
    <row r="103" spans="5:9" ht="15.75" customHeight="1" x14ac:dyDescent="0.25">
      <c r="E103" s="55"/>
      <c r="F103" s="55"/>
      <c r="H103" s="264"/>
      <c r="I103" s="265"/>
    </row>
    <row r="104" spans="5:9" ht="15.75" customHeight="1" x14ac:dyDescent="0.25">
      <c r="E104" s="55"/>
      <c r="F104" s="55"/>
      <c r="H104" s="264"/>
      <c r="I104" s="265"/>
    </row>
    <row r="105" spans="5:9" ht="15.75" customHeight="1" x14ac:dyDescent="0.25">
      <c r="E105" s="55"/>
      <c r="F105" s="55"/>
      <c r="H105" s="264"/>
      <c r="I105" s="265"/>
    </row>
    <row r="106" spans="5:9" ht="15.75" customHeight="1" x14ac:dyDescent="0.25">
      <c r="E106" s="55"/>
      <c r="F106" s="55"/>
      <c r="H106" s="264"/>
      <c r="I106" s="265"/>
    </row>
    <row r="107" spans="5:9" ht="15.75" customHeight="1" x14ac:dyDescent="0.25">
      <c r="E107" s="55"/>
      <c r="F107" s="55"/>
      <c r="H107" s="264"/>
      <c r="I107" s="265"/>
    </row>
    <row r="108" spans="5:9" ht="15.75" customHeight="1" x14ac:dyDescent="0.25">
      <c r="E108" s="55"/>
      <c r="F108" s="55"/>
      <c r="H108" s="264"/>
      <c r="I108" s="265"/>
    </row>
    <row r="109" spans="5:9" ht="15.75" customHeight="1" x14ac:dyDescent="0.25">
      <c r="E109" s="55"/>
      <c r="F109" s="55"/>
      <c r="H109" s="264"/>
      <c r="I109" s="265"/>
    </row>
    <row r="110" spans="5:9" ht="15.75" customHeight="1" x14ac:dyDescent="0.25">
      <c r="E110" s="55"/>
      <c r="F110" s="55"/>
      <c r="H110" s="264"/>
      <c r="I110" s="265"/>
    </row>
    <row r="111" spans="5:9" ht="15.75" customHeight="1" x14ac:dyDescent="0.25">
      <c r="E111" s="55"/>
      <c r="F111" s="55"/>
      <c r="H111" s="264"/>
      <c r="I111" s="265"/>
    </row>
    <row r="112" spans="5:9" ht="15.75" customHeight="1" x14ac:dyDescent="0.25">
      <c r="E112" s="55"/>
      <c r="F112" s="55"/>
      <c r="H112" s="264"/>
      <c r="I112" s="265"/>
    </row>
    <row r="113" spans="5:9" ht="15.75" customHeight="1" x14ac:dyDescent="0.25">
      <c r="E113" s="55"/>
      <c r="F113" s="55"/>
      <c r="H113" s="264"/>
      <c r="I113" s="265"/>
    </row>
    <row r="114" spans="5:9" ht="15.75" customHeight="1" x14ac:dyDescent="0.25">
      <c r="E114" s="55"/>
      <c r="F114" s="55"/>
      <c r="H114" s="264"/>
      <c r="I114" s="265"/>
    </row>
    <row r="115" spans="5:9" ht="15.75" customHeight="1" x14ac:dyDescent="0.25">
      <c r="E115" s="55"/>
      <c r="F115" s="55"/>
      <c r="H115" s="264"/>
      <c r="I115" s="265"/>
    </row>
    <row r="116" spans="5:9" ht="15.75" customHeight="1" x14ac:dyDescent="0.25">
      <c r="E116" s="55"/>
      <c r="F116" s="55"/>
      <c r="H116" s="264"/>
      <c r="I116" s="265"/>
    </row>
    <row r="117" spans="5:9" ht="15.75" customHeight="1" x14ac:dyDescent="0.25">
      <c r="E117" s="55"/>
      <c r="F117" s="55"/>
      <c r="H117" s="264"/>
      <c r="I117" s="265"/>
    </row>
    <row r="118" spans="5:9" ht="15.75" customHeight="1" x14ac:dyDescent="0.25">
      <c r="E118" s="55"/>
      <c r="F118" s="55"/>
      <c r="H118" s="264"/>
      <c r="I118" s="265"/>
    </row>
    <row r="119" spans="5:9" ht="15.75" customHeight="1" x14ac:dyDescent="0.25">
      <c r="E119" s="55"/>
      <c r="F119" s="55"/>
      <c r="H119" s="264"/>
      <c r="I119" s="265"/>
    </row>
    <row r="120" spans="5:9" ht="15.75" customHeight="1" x14ac:dyDescent="0.25">
      <c r="E120" s="55"/>
      <c r="F120" s="55"/>
      <c r="H120" s="264"/>
      <c r="I120" s="265"/>
    </row>
    <row r="121" spans="5:9" ht="15.75" customHeight="1" x14ac:dyDescent="0.25">
      <c r="E121" s="55"/>
      <c r="F121" s="55"/>
      <c r="H121" s="264"/>
      <c r="I121" s="265"/>
    </row>
    <row r="122" spans="5:9" ht="15.75" customHeight="1" x14ac:dyDescent="0.25">
      <c r="E122" s="55"/>
      <c r="F122" s="55"/>
      <c r="H122" s="264"/>
      <c r="I122" s="265"/>
    </row>
    <row r="123" spans="5:9" ht="15.75" customHeight="1" x14ac:dyDescent="0.25">
      <c r="E123" s="55"/>
      <c r="F123" s="55"/>
      <c r="H123" s="264"/>
      <c r="I123" s="265"/>
    </row>
    <row r="124" spans="5:9" ht="15.75" customHeight="1" x14ac:dyDescent="0.25">
      <c r="E124" s="55"/>
      <c r="F124" s="55"/>
      <c r="H124" s="264"/>
      <c r="I124" s="265"/>
    </row>
    <row r="125" spans="5:9" ht="15.75" customHeight="1" x14ac:dyDescent="0.25">
      <c r="E125" s="55"/>
      <c r="F125" s="55"/>
      <c r="H125" s="264"/>
      <c r="I125" s="265"/>
    </row>
    <row r="126" spans="5:9" ht="15.75" customHeight="1" x14ac:dyDescent="0.25">
      <c r="E126" s="55"/>
      <c r="F126" s="55"/>
      <c r="H126" s="264"/>
      <c r="I126" s="265"/>
    </row>
    <row r="127" spans="5:9" ht="15.75" customHeight="1" x14ac:dyDescent="0.25">
      <c r="E127" s="55"/>
      <c r="F127" s="55"/>
      <c r="H127" s="264"/>
      <c r="I127" s="265"/>
    </row>
    <row r="128" spans="5:9" ht="15.75" customHeight="1" x14ac:dyDescent="0.25">
      <c r="E128" s="55"/>
      <c r="F128" s="55"/>
      <c r="H128" s="264"/>
      <c r="I128" s="265"/>
    </row>
    <row r="129" spans="5:9" ht="15.75" customHeight="1" x14ac:dyDescent="0.25">
      <c r="E129" s="55"/>
      <c r="F129" s="55"/>
      <c r="H129" s="264"/>
      <c r="I129" s="265"/>
    </row>
    <row r="130" spans="5:9" ht="15.75" customHeight="1" x14ac:dyDescent="0.25">
      <c r="E130" s="55"/>
      <c r="F130" s="55"/>
      <c r="H130" s="264"/>
      <c r="I130" s="265"/>
    </row>
    <row r="131" spans="5:9" ht="15.75" customHeight="1" x14ac:dyDescent="0.25">
      <c r="E131" s="55"/>
      <c r="F131" s="55"/>
      <c r="H131" s="264"/>
      <c r="I131" s="265"/>
    </row>
    <row r="132" spans="5:9" ht="15.75" customHeight="1" x14ac:dyDescent="0.25">
      <c r="E132" s="55"/>
      <c r="F132" s="55"/>
      <c r="H132" s="264"/>
      <c r="I132" s="265"/>
    </row>
    <row r="133" spans="5:9" ht="15.75" customHeight="1" x14ac:dyDescent="0.25">
      <c r="E133" s="55"/>
      <c r="F133" s="55"/>
      <c r="H133" s="264"/>
      <c r="I133" s="265"/>
    </row>
    <row r="134" spans="5:9" ht="15.75" customHeight="1" x14ac:dyDescent="0.25">
      <c r="E134" s="55"/>
      <c r="F134" s="55"/>
      <c r="H134" s="264"/>
      <c r="I134" s="265"/>
    </row>
    <row r="135" spans="5:9" ht="15.75" customHeight="1" x14ac:dyDescent="0.25">
      <c r="E135" s="55"/>
      <c r="F135" s="55"/>
      <c r="H135" s="264"/>
      <c r="I135" s="265"/>
    </row>
    <row r="136" spans="5:9" ht="15.75" customHeight="1" x14ac:dyDescent="0.25">
      <c r="E136" s="55"/>
      <c r="F136" s="55"/>
      <c r="H136" s="264"/>
      <c r="I136" s="265"/>
    </row>
    <row r="137" spans="5:9" ht="15.75" customHeight="1" x14ac:dyDescent="0.25">
      <c r="E137" s="55"/>
      <c r="F137" s="55"/>
      <c r="H137" s="264"/>
      <c r="I137" s="265"/>
    </row>
    <row r="138" spans="5:9" ht="15.75" customHeight="1" x14ac:dyDescent="0.25">
      <c r="E138" s="55"/>
      <c r="F138" s="55"/>
      <c r="H138" s="264"/>
      <c r="I138" s="265"/>
    </row>
    <row r="139" spans="5:9" ht="15.75" customHeight="1" x14ac:dyDescent="0.25">
      <c r="E139" s="55"/>
      <c r="F139" s="55"/>
      <c r="H139" s="264"/>
      <c r="I139" s="265"/>
    </row>
    <row r="140" spans="5:9" ht="15.75" customHeight="1" x14ac:dyDescent="0.25">
      <c r="E140" s="55"/>
      <c r="F140" s="55"/>
      <c r="H140" s="264"/>
      <c r="I140" s="265"/>
    </row>
    <row r="141" spans="5:9" ht="15.75" customHeight="1" x14ac:dyDescent="0.25">
      <c r="E141" s="55"/>
      <c r="F141" s="55"/>
      <c r="H141" s="264"/>
      <c r="I141" s="265"/>
    </row>
    <row r="142" spans="5:9" ht="15.75" customHeight="1" x14ac:dyDescent="0.25">
      <c r="E142" s="55"/>
      <c r="F142" s="55"/>
      <c r="H142" s="264"/>
      <c r="I142" s="265"/>
    </row>
    <row r="143" spans="5:9" ht="15.75" customHeight="1" x14ac:dyDescent="0.25">
      <c r="E143" s="55"/>
      <c r="F143" s="55"/>
      <c r="H143" s="264"/>
      <c r="I143" s="265"/>
    </row>
    <row r="144" spans="5:9" ht="15.75" customHeight="1" x14ac:dyDescent="0.25">
      <c r="E144" s="55"/>
      <c r="F144" s="55"/>
      <c r="H144" s="264"/>
      <c r="I144" s="265"/>
    </row>
    <row r="145" spans="5:9" ht="15.75" customHeight="1" x14ac:dyDescent="0.25">
      <c r="E145" s="55"/>
      <c r="F145" s="55"/>
      <c r="H145" s="264"/>
      <c r="I145" s="265"/>
    </row>
    <row r="146" spans="5:9" ht="15.75" customHeight="1" x14ac:dyDescent="0.25">
      <c r="E146" s="55"/>
      <c r="F146" s="55"/>
      <c r="H146" s="264"/>
      <c r="I146" s="265"/>
    </row>
    <row r="147" spans="5:9" ht="15.75" customHeight="1" x14ac:dyDescent="0.25">
      <c r="E147" s="55"/>
      <c r="F147" s="55"/>
      <c r="H147" s="264"/>
      <c r="I147" s="265"/>
    </row>
    <row r="148" spans="5:9" ht="15.75" customHeight="1" x14ac:dyDescent="0.25">
      <c r="E148" s="55"/>
      <c r="F148" s="55"/>
      <c r="H148" s="264"/>
      <c r="I148" s="265"/>
    </row>
    <row r="149" spans="5:9" ht="15.75" customHeight="1" x14ac:dyDescent="0.25">
      <c r="E149" s="55"/>
      <c r="F149" s="55"/>
      <c r="H149" s="264"/>
      <c r="I149" s="265"/>
    </row>
    <row r="150" spans="5:9" ht="15.75" customHeight="1" x14ac:dyDescent="0.25">
      <c r="E150" s="55"/>
      <c r="F150" s="55"/>
      <c r="H150" s="264"/>
      <c r="I150" s="265"/>
    </row>
    <row r="151" spans="5:9" ht="15.75" customHeight="1" x14ac:dyDescent="0.25">
      <c r="E151" s="55"/>
      <c r="F151" s="55"/>
      <c r="H151" s="264"/>
      <c r="I151" s="265"/>
    </row>
    <row r="152" spans="5:9" ht="15.75" customHeight="1" x14ac:dyDescent="0.25">
      <c r="E152" s="55"/>
      <c r="F152" s="55"/>
      <c r="H152" s="264"/>
      <c r="I152" s="265"/>
    </row>
    <row r="153" spans="5:9" ht="15.75" customHeight="1" x14ac:dyDescent="0.25">
      <c r="E153" s="55"/>
      <c r="F153" s="55"/>
      <c r="H153" s="264"/>
      <c r="I153" s="265"/>
    </row>
    <row r="154" spans="5:9" ht="15.75" customHeight="1" x14ac:dyDescent="0.25">
      <c r="E154" s="55"/>
      <c r="F154" s="55"/>
      <c r="H154" s="264"/>
      <c r="I154" s="265"/>
    </row>
    <row r="155" spans="5:9" ht="15.75" customHeight="1" x14ac:dyDescent="0.25">
      <c r="E155" s="55"/>
      <c r="F155" s="55"/>
      <c r="H155" s="264"/>
      <c r="I155" s="265"/>
    </row>
    <row r="156" spans="5:9" ht="15.75" customHeight="1" x14ac:dyDescent="0.25">
      <c r="E156" s="55"/>
      <c r="F156" s="55"/>
      <c r="H156" s="264"/>
      <c r="I156" s="265"/>
    </row>
    <row r="157" spans="5:9" ht="15.75" customHeight="1" x14ac:dyDescent="0.25">
      <c r="E157" s="55"/>
      <c r="F157" s="55"/>
      <c r="H157" s="264"/>
      <c r="I157" s="265"/>
    </row>
    <row r="158" spans="5:9" ht="15.75" customHeight="1" x14ac:dyDescent="0.25">
      <c r="E158" s="55"/>
      <c r="F158" s="55"/>
      <c r="H158" s="264"/>
      <c r="I158" s="265"/>
    </row>
    <row r="159" spans="5:9" ht="15.75" customHeight="1" x14ac:dyDescent="0.25">
      <c r="E159" s="55"/>
      <c r="F159" s="55"/>
      <c r="H159" s="264"/>
      <c r="I159" s="265"/>
    </row>
    <row r="160" spans="5:9" ht="15.75" customHeight="1" x14ac:dyDescent="0.25">
      <c r="E160" s="55"/>
      <c r="F160" s="55"/>
      <c r="H160" s="264"/>
      <c r="I160" s="265"/>
    </row>
    <row r="161" spans="5:9" ht="15.75" customHeight="1" x14ac:dyDescent="0.25">
      <c r="E161" s="55"/>
      <c r="F161" s="55"/>
      <c r="H161" s="264"/>
      <c r="I161" s="265"/>
    </row>
    <row r="162" spans="5:9" ht="15.75" customHeight="1" x14ac:dyDescent="0.25">
      <c r="E162" s="55"/>
      <c r="F162" s="55"/>
      <c r="H162" s="264"/>
      <c r="I162" s="265"/>
    </row>
    <row r="163" spans="5:9" ht="15.75" customHeight="1" x14ac:dyDescent="0.25">
      <c r="E163" s="55"/>
      <c r="F163" s="55"/>
      <c r="H163" s="264"/>
      <c r="I163" s="265"/>
    </row>
    <row r="164" spans="5:9" ht="15.75" customHeight="1" x14ac:dyDescent="0.25">
      <c r="E164" s="55"/>
      <c r="F164" s="55"/>
      <c r="H164" s="264"/>
      <c r="I164" s="265"/>
    </row>
    <row r="165" spans="5:9" ht="15.75" customHeight="1" x14ac:dyDescent="0.25">
      <c r="E165" s="55"/>
      <c r="F165" s="55"/>
      <c r="H165" s="264"/>
      <c r="I165" s="265"/>
    </row>
    <row r="166" spans="5:9" ht="15.75" customHeight="1" x14ac:dyDescent="0.25">
      <c r="E166" s="55"/>
      <c r="F166" s="55"/>
      <c r="H166" s="264"/>
      <c r="I166" s="265"/>
    </row>
    <row r="167" spans="5:9" ht="15.75" customHeight="1" x14ac:dyDescent="0.25">
      <c r="E167" s="55"/>
      <c r="F167" s="55"/>
      <c r="H167" s="264"/>
      <c r="I167" s="265"/>
    </row>
    <row r="168" spans="5:9" ht="15.75" customHeight="1" x14ac:dyDescent="0.25">
      <c r="E168" s="55"/>
      <c r="F168" s="55"/>
      <c r="H168" s="264"/>
      <c r="I168" s="265"/>
    </row>
    <row r="169" spans="5:9" ht="15.75" customHeight="1" x14ac:dyDescent="0.25">
      <c r="E169" s="55"/>
      <c r="F169" s="55"/>
      <c r="H169" s="264"/>
      <c r="I169" s="265"/>
    </row>
    <row r="170" spans="5:9" ht="15.75" customHeight="1" x14ac:dyDescent="0.25">
      <c r="E170" s="55"/>
      <c r="F170" s="55"/>
      <c r="H170" s="264"/>
      <c r="I170" s="265"/>
    </row>
    <row r="171" spans="5:9" ht="15.75" customHeight="1" x14ac:dyDescent="0.25">
      <c r="E171" s="55"/>
      <c r="F171" s="55"/>
      <c r="H171" s="264"/>
      <c r="I171" s="265"/>
    </row>
    <row r="172" spans="5:9" ht="15.75" customHeight="1" x14ac:dyDescent="0.25">
      <c r="E172" s="55"/>
      <c r="F172" s="55"/>
      <c r="H172" s="264"/>
      <c r="I172" s="265"/>
    </row>
    <row r="173" spans="5:9" ht="15.75" customHeight="1" x14ac:dyDescent="0.25">
      <c r="E173" s="55"/>
      <c r="F173" s="55"/>
      <c r="H173" s="264"/>
      <c r="I173" s="265"/>
    </row>
    <row r="174" spans="5:9" ht="15.75" customHeight="1" x14ac:dyDescent="0.25">
      <c r="E174" s="55"/>
      <c r="F174" s="55"/>
      <c r="H174" s="264"/>
      <c r="I174" s="265"/>
    </row>
    <row r="175" spans="5:9" ht="15.75" customHeight="1" x14ac:dyDescent="0.25">
      <c r="E175" s="55"/>
      <c r="F175" s="55"/>
      <c r="H175" s="264"/>
      <c r="I175" s="265"/>
    </row>
    <row r="176" spans="5:9" ht="15.75" customHeight="1" x14ac:dyDescent="0.25">
      <c r="E176" s="55"/>
      <c r="F176" s="55"/>
      <c r="H176" s="264"/>
      <c r="I176" s="265"/>
    </row>
    <row r="177" spans="5:9" ht="15.75" customHeight="1" x14ac:dyDescent="0.25">
      <c r="E177" s="55"/>
      <c r="F177" s="55"/>
      <c r="H177" s="264"/>
      <c r="I177" s="265"/>
    </row>
    <row r="178" spans="5:9" ht="15.75" customHeight="1" x14ac:dyDescent="0.25">
      <c r="E178" s="55"/>
      <c r="F178" s="55"/>
      <c r="H178" s="264"/>
      <c r="I178" s="265"/>
    </row>
    <row r="179" spans="5:9" ht="15.75" customHeight="1" x14ac:dyDescent="0.25">
      <c r="E179" s="55"/>
      <c r="F179" s="55"/>
      <c r="H179" s="264"/>
      <c r="I179" s="265"/>
    </row>
    <row r="180" spans="5:9" ht="15.75" customHeight="1" x14ac:dyDescent="0.25">
      <c r="E180" s="55"/>
      <c r="F180" s="55"/>
      <c r="H180" s="264"/>
      <c r="I180" s="265"/>
    </row>
    <row r="181" spans="5:9" ht="15.75" customHeight="1" x14ac:dyDescent="0.25">
      <c r="E181" s="55"/>
      <c r="F181" s="55"/>
      <c r="H181" s="264"/>
      <c r="I181" s="265"/>
    </row>
    <row r="182" spans="5:9" ht="15.75" customHeight="1" x14ac:dyDescent="0.25">
      <c r="E182" s="55"/>
      <c r="F182" s="55"/>
      <c r="H182" s="264"/>
      <c r="I182" s="265"/>
    </row>
    <row r="183" spans="5:9" ht="15.75" customHeight="1" x14ac:dyDescent="0.25">
      <c r="E183" s="55"/>
      <c r="F183" s="55"/>
      <c r="H183" s="264"/>
      <c r="I183" s="265"/>
    </row>
    <row r="184" spans="5:9" ht="15.75" customHeight="1" x14ac:dyDescent="0.25">
      <c r="E184" s="55"/>
      <c r="F184" s="55"/>
      <c r="H184" s="264"/>
      <c r="I184" s="265"/>
    </row>
    <row r="185" spans="5:9" ht="15.75" customHeight="1" x14ac:dyDescent="0.25">
      <c r="E185" s="55"/>
      <c r="F185" s="55"/>
      <c r="H185" s="264"/>
      <c r="I185" s="265"/>
    </row>
    <row r="186" spans="5:9" ht="15.75" customHeight="1" x14ac:dyDescent="0.25">
      <c r="E186" s="55"/>
      <c r="F186" s="55"/>
      <c r="H186" s="264"/>
      <c r="I186" s="265"/>
    </row>
    <row r="187" spans="5:9" ht="15.75" customHeight="1" x14ac:dyDescent="0.25">
      <c r="E187" s="55"/>
      <c r="F187" s="55"/>
      <c r="H187" s="264"/>
      <c r="I187" s="265"/>
    </row>
    <row r="188" spans="5:9" ht="15.75" customHeight="1" x14ac:dyDescent="0.25">
      <c r="E188" s="55"/>
      <c r="F188" s="55"/>
      <c r="H188" s="264"/>
      <c r="I188" s="265"/>
    </row>
    <row r="189" spans="5:9" ht="15.75" customHeight="1" x14ac:dyDescent="0.25">
      <c r="E189" s="55"/>
      <c r="F189" s="55"/>
      <c r="H189" s="264"/>
      <c r="I189" s="265"/>
    </row>
    <row r="190" spans="5:9" ht="15.75" customHeight="1" x14ac:dyDescent="0.25">
      <c r="E190" s="55"/>
      <c r="F190" s="55"/>
      <c r="H190" s="264"/>
      <c r="I190" s="265"/>
    </row>
    <row r="191" spans="5:9" ht="15.75" customHeight="1" x14ac:dyDescent="0.25">
      <c r="E191" s="55"/>
      <c r="F191" s="55"/>
      <c r="H191" s="264"/>
      <c r="I191" s="265"/>
    </row>
    <row r="192" spans="5:9" ht="15.75" customHeight="1" x14ac:dyDescent="0.25">
      <c r="E192" s="55"/>
      <c r="F192" s="55"/>
      <c r="H192" s="264"/>
      <c r="I192" s="265"/>
    </row>
    <row r="193" spans="5:9" ht="15.75" customHeight="1" x14ac:dyDescent="0.25">
      <c r="E193" s="55"/>
      <c r="F193" s="55"/>
      <c r="H193" s="264"/>
      <c r="I193" s="265"/>
    </row>
    <row r="194" spans="5:9" ht="15.75" customHeight="1" x14ac:dyDescent="0.25">
      <c r="E194" s="55"/>
      <c r="F194" s="55"/>
      <c r="H194" s="264"/>
      <c r="I194" s="265"/>
    </row>
    <row r="195" spans="5:9" ht="15.75" customHeight="1" x14ac:dyDescent="0.25">
      <c r="E195" s="55"/>
      <c r="F195" s="55"/>
      <c r="H195" s="264"/>
      <c r="I195" s="265"/>
    </row>
    <row r="196" spans="5:9" ht="15.75" customHeight="1" x14ac:dyDescent="0.25">
      <c r="E196" s="55"/>
      <c r="F196" s="55"/>
      <c r="H196" s="264"/>
      <c r="I196" s="265"/>
    </row>
    <row r="197" spans="5:9" ht="15.75" customHeight="1" x14ac:dyDescent="0.25">
      <c r="E197" s="55"/>
      <c r="F197" s="55"/>
      <c r="H197" s="264"/>
      <c r="I197" s="265"/>
    </row>
    <row r="198" spans="5:9" ht="15.75" customHeight="1" x14ac:dyDescent="0.25">
      <c r="E198" s="55"/>
      <c r="F198" s="55"/>
      <c r="H198" s="264"/>
      <c r="I198" s="265"/>
    </row>
    <row r="199" spans="5:9" ht="15.75" customHeight="1" x14ac:dyDescent="0.25">
      <c r="E199" s="55"/>
      <c r="F199" s="55"/>
      <c r="H199" s="264"/>
      <c r="I199" s="265"/>
    </row>
    <row r="200" spans="5:9" ht="15.75" customHeight="1" x14ac:dyDescent="0.25">
      <c r="E200" s="55"/>
      <c r="F200" s="55"/>
      <c r="H200" s="264"/>
      <c r="I200" s="265"/>
    </row>
    <row r="201" spans="5:9" ht="15.75" customHeight="1" x14ac:dyDescent="0.25">
      <c r="E201" s="55"/>
      <c r="F201" s="55"/>
      <c r="H201" s="264"/>
      <c r="I201" s="265"/>
    </row>
    <row r="202" spans="5:9" ht="15.75" customHeight="1" x14ac:dyDescent="0.25">
      <c r="E202" s="55"/>
      <c r="F202" s="55"/>
      <c r="H202" s="264"/>
      <c r="I202" s="265"/>
    </row>
    <row r="203" spans="5:9" ht="15.75" customHeight="1" x14ac:dyDescent="0.25">
      <c r="E203" s="55"/>
      <c r="F203" s="55"/>
      <c r="H203" s="264"/>
      <c r="I203" s="265"/>
    </row>
    <row r="204" spans="5:9" ht="15.75" customHeight="1" x14ac:dyDescent="0.25">
      <c r="E204" s="55"/>
      <c r="F204" s="55"/>
      <c r="H204" s="264"/>
      <c r="I204" s="265"/>
    </row>
    <row r="205" spans="5:9" ht="15.75" customHeight="1" x14ac:dyDescent="0.25">
      <c r="E205" s="55"/>
      <c r="F205" s="55"/>
      <c r="H205" s="264"/>
      <c r="I205" s="265"/>
    </row>
    <row r="206" spans="5:9" ht="15.75" customHeight="1" x14ac:dyDescent="0.25">
      <c r="E206" s="55"/>
      <c r="F206" s="55"/>
      <c r="H206" s="264"/>
      <c r="I206" s="265"/>
    </row>
    <row r="207" spans="5:9" ht="15.75" customHeight="1" x14ac:dyDescent="0.25">
      <c r="E207" s="55"/>
      <c r="F207" s="55"/>
      <c r="H207" s="264"/>
      <c r="I207" s="265"/>
    </row>
    <row r="208" spans="5:9" ht="15.75" customHeight="1" x14ac:dyDescent="0.25">
      <c r="E208" s="55"/>
      <c r="F208" s="55"/>
      <c r="H208" s="264"/>
      <c r="I208" s="265"/>
    </row>
    <row r="209" spans="5:9" ht="15.75" customHeight="1" x14ac:dyDescent="0.25">
      <c r="E209" s="55"/>
      <c r="F209" s="55"/>
      <c r="H209" s="264"/>
      <c r="I209" s="265"/>
    </row>
    <row r="210" spans="5:9" ht="15.75" customHeight="1" x14ac:dyDescent="0.25">
      <c r="E210" s="55"/>
      <c r="F210" s="55"/>
      <c r="H210" s="264"/>
      <c r="I210" s="265"/>
    </row>
    <row r="211" spans="5:9" ht="15.75" customHeight="1" x14ac:dyDescent="0.25">
      <c r="E211" s="55"/>
      <c r="F211" s="55"/>
      <c r="H211" s="264"/>
      <c r="I211" s="265"/>
    </row>
    <row r="212" spans="5:9" ht="15.75" customHeight="1" x14ac:dyDescent="0.25">
      <c r="E212" s="55"/>
      <c r="F212" s="55"/>
      <c r="H212" s="264"/>
      <c r="I212" s="265"/>
    </row>
    <row r="213" spans="5:9" ht="15.75" customHeight="1" x14ac:dyDescent="0.25">
      <c r="E213" s="55"/>
      <c r="F213" s="55"/>
      <c r="H213" s="264"/>
      <c r="I213" s="265"/>
    </row>
    <row r="214" spans="5:9" ht="15.75" customHeight="1" x14ac:dyDescent="0.25">
      <c r="E214" s="55"/>
      <c r="F214" s="55"/>
      <c r="H214" s="264"/>
      <c r="I214" s="265"/>
    </row>
    <row r="215" spans="5:9" ht="15.75" customHeight="1" x14ac:dyDescent="0.25">
      <c r="E215" s="55"/>
      <c r="F215" s="55"/>
      <c r="H215" s="264"/>
      <c r="I215" s="265"/>
    </row>
    <row r="216" spans="5:9" ht="15.75" customHeight="1" x14ac:dyDescent="0.25">
      <c r="E216" s="55"/>
      <c r="F216" s="55"/>
      <c r="H216" s="264"/>
      <c r="I216" s="265"/>
    </row>
    <row r="217" spans="5:9" ht="15.75" customHeight="1" x14ac:dyDescent="0.25">
      <c r="E217" s="55"/>
      <c r="F217" s="55"/>
      <c r="H217" s="264"/>
      <c r="I217" s="265"/>
    </row>
    <row r="218" spans="5:9" ht="15.75" customHeight="1" x14ac:dyDescent="0.25">
      <c r="E218" s="55"/>
      <c r="F218" s="55"/>
      <c r="H218" s="264"/>
      <c r="I218" s="265"/>
    </row>
    <row r="219" spans="5:9" ht="15.75" customHeight="1" x14ac:dyDescent="0.25">
      <c r="E219" s="55"/>
      <c r="F219" s="55"/>
      <c r="H219" s="264"/>
      <c r="I219" s="265"/>
    </row>
    <row r="220" spans="5:9" ht="15.75" customHeight="1" x14ac:dyDescent="0.25">
      <c r="E220" s="55"/>
      <c r="F220" s="55"/>
      <c r="H220" s="264"/>
      <c r="I220" s="265"/>
    </row>
    <row r="221" spans="5:9" ht="15.75" customHeight="1" x14ac:dyDescent="0.25">
      <c r="E221" s="55"/>
      <c r="F221" s="55"/>
      <c r="H221" s="264"/>
      <c r="I221" s="265"/>
    </row>
    <row r="222" spans="5:9" ht="15.75" customHeight="1" x14ac:dyDescent="0.25">
      <c r="E222" s="55"/>
      <c r="F222" s="55"/>
      <c r="H222" s="264"/>
      <c r="I222" s="265"/>
    </row>
    <row r="223" spans="5:9" ht="15.75" customHeight="1" x14ac:dyDescent="0.25">
      <c r="H223" s="262"/>
    </row>
    <row r="224" spans="5:9" ht="15.75" customHeight="1" x14ac:dyDescent="0.25">
      <c r="H224" s="262"/>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5600-000000000000}"/>
    <hyperlink ref="C3" location="'641788'!A1" display="641788" xr:uid="{00000000-0004-0000-5600-000001000000}"/>
  </hyperlinks>
  <pageMargins left="0.7" right="0.7" top="0.75" bottom="0.75" header="0" footer="0"/>
  <pageSetup paperSize="9" fitToWidth="0" fitToHeight="0" orientation="landscape"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Z1000"/>
  <sheetViews>
    <sheetView workbookViewId="0">
      <selection activeCell="J2" sqref="J2"/>
    </sheetView>
  </sheetViews>
  <sheetFormatPr defaultColWidth="14" defaultRowHeight="15" customHeight="1" x14ac:dyDescent="0.25"/>
  <cols>
    <col min="1" max="1" width="5.42578125" customWidth="1"/>
    <col min="2" max="2" width="39.28515625" customWidth="1"/>
    <col min="4" max="4" width="16.42578125" customWidth="1"/>
    <col min="5" max="5" width="12.42578125" customWidth="1"/>
    <col min="6" max="6" width="20.85546875" customWidth="1"/>
    <col min="7" max="7" width="18.7109375" customWidth="1"/>
    <col min="8" max="8" width="19.140625" customWidth="1"/>
  </cols>
  <sheetData>
    <row r="1" spans="1:26" x14ac:dyDescent="0.25">
      <c r="A1" s="296"/>
      <c r="B1" s="296"/>
      <c r="C1" s="296"/>
      <c r="D1" s="296"/>
      <c r="E1" s="296"/>
      <c r="F1" s="451"/>
      <c r="G1" s="296"/>
      <c r="H1" s="300"/>
      <c r="I1" s="301"/>
      <c r="J1" s="296"/>
      <c r="K1" s="296"/>
      <c r="L1" s="296"/>
      <c r="M1" s="296"/>
      <c r="N1" s="296"/>
      <c r="O1" s="296"/>
      <c r="P1" s="296"/>
      <c r="Q1" s="296"/>
      <c r="R1" s="296"/>
      <c r="S1" s="296"/>
      <c r="T1" s="296"/>
      <c r="U1" s="296"/>
      <c r="V1" s="296"/>
      <c r="W1" s="296"/>
      <c r="X1" s="296"/>
      <c r="Y1" s="296"/>
      <c r="Z1" s="296"/>
    </row>
    <row r="2" spans="1:26" ht="31.5" x14ac:dyDescent="0.25">
      <c r="A2" s="246" t="s">
        <v>281</v>
      </c>
      <c r="B2" s="246" t="s">
        <v>282</v>
      </c>
      <c r="C2" s="247" t="s">
        <v>283</v>
      </c>
      <c r="D2" s="248" t="s">
        <v>417</v>
      </c>
      <c r="E2" s="249" t="s">
        <v>418</v>
      </c>
      <c r="F2" s="266" t="s">
        <v>419</v>
      </c>
      <c r="G2" s="250" t="s">
        <v>420</v>
      </c>
      <c r="H2" s="251" t="s">
        <v>440</v>
      </c>
      <c r="I2" s="252" t="s">
        <v>289</v>
      </c>
      <c r="J2" s="306" t="s">
        <v>421</v>
      </c>
      <c r="K2" s="296"/>
      <c r="L2" s="296"/>
      <c r="M2" s="296"/>
      <c r="N2" s="296"/>
      <c r="O2" s="296"/>
      <c r="P2" s="296"/>
      <c r="Q2" s="296"/>
      <c r="R2" s="296"/>
      <c r="S2" s="296"/>
      <c r="T2" s="296"/>
      <c r="U2" s="296"/>
      <c r="V2" s="296"/>
      <c r="W2" s="296"/>
      <c r="X2" s="296"/>
      <c r="Y2" s="296"/>
      <c r="Z2" s="296"/>
    </row>
    <row r="3" spans="1:26" ht="21.75" customHeight="1" x14ac:dyDescent="0.2">
      <c r="A3" s="267"/>
      <c r="B3" s="268" t="s">
        <v>198</v>
      </c>
      <c r="C3" s="269" t="s">
        <v>199</v>
      </c>
      <c r="D3" s="270">
        <f>VLOOKUP(C3,'TỔNG HỢP'!$C$4:$P$84,3,0)</f>
        <v>546000000</v>
      </c>
      <c r="E3" s="271"/>
      <c r="F3" s="272">
        <f>SUM(F4:F889)</f>
        <v>517395000</v>
      </c>
      <c r="G3" s="270">
        <f>D3-F3</f>
        <v>28605000</v>
      </c>
      <c r="H3" s="273"/>
      <c r="I3" s="267"/>
      <c r="J3" s="274"/>
      <c r="K3" s="655"/>
      <c r="L3" s="655"/>
      <c r="M3" s="655"/>
      <c r="N3" s="655"/>
      <c r="O3" s="655"/>
      <c r="P3" s="655"/>
      <c r="Q3" s="655"/>
      <c r="R3" s="655"/>
      <c r="S3" s="655"/>
      <c r="T3" s="655"/>
      <c r="U3" s="655"/>
      <c r="V3" s="655"/>
      <c r="W3" s="655"/>
      <c r="X3" s="655"/>
      <c r="Y3" s="655"/>
      <c r="Z3" s="655"/>
    </row>
    <row r="4" spans="1:26" ht="16.5" x14ac:dyDescent="0.25">
      <c r="A4" s="242"/>
      <c r="B4" s="296" t="s">
        <v>1596</v>
      </c>
      <c r="C4" s="260"/>
      <c r="D4" s="244"/>
      <c r="E4" s="275"/>
      <c r="F4" s="275">
        <v>501217000</v>
      </c>
      <c r="H4" s="276">
        <v>46042</v>
      </c>
      <c r="I4" s="242" t="s">
        <v>532</v>
      </c>
      <c r="J4" s="243"/>
      <c r="K4" s="296"/>
      <c r="L4" s="296"/>
      <c r="M4" s="296"/>
      <c r="N4" s="296"/>
      <c r="O4" s="296"/>
      <c r="P4" s="296"/>
      <c r="Q4" s="296"/>
      <c r="R4" s="296"/>
      <c r="S4" s="296"/>
      <c r="T4" s="296"/>
      <c r="U4" s="296"/>
      <c r="V4" s="296"/>
      <c r="W4" s="296"/>
      <c r="X4" s="296"/>
      <c r="Y4" s="296"/>
      <c r="Z4" s="296"/>
    </row>
    <row r="5" spans="1:26" ht="16.5" x14ac:dyDescent="0.25">
      <c r="A5" s="242"/>
      <c r="B5" s="243" t="s">
        <v>1597</v>
      </c>
      <c r="C5" s="260"/>
      <c r="D5" s="244"/>
      <c r="E5" s="275"/>
      <c r="F5" s="275">
        <v>12480000</v>
      </c>
      <c r="G5" s="243"/>
      <c r="H5" s="276">
        <v>46052</v>
      </c>
      <c r="I5" s="242" t="s">
        <v>532</v>
      </c>
      <c r="J5" s="243"/>
      <c r="K5" s="296"/>
      <c r="L5" s="296"/>
      <c r="M5" s="296"/>
      <c r="N5" s="296"/>
      <c r="O5" s="296"/>
      <c r="P5" s="296"/>
      <c r="Q5" s="296"/>
      <c r="R5" s="296"/>
      <c r="S5" s="296"/>
      <c r="T5" s="296"/>
      <c r="U5" s="296"/>
      <c r="V5" s="296"/>
      <c r="W5" s="296"/>
      <c r="X5" s="296"/>
      <c r="Y5" s="296"/>
      <c r="Z5" s="296"/>
    </row>
    <row r="6" spans="1:26" ht="16.5" x14ac:dyDescent="0.25">
      <c r="A6" s="242"/>
      <c r="B6" s="243" t="s">
        <v>1746</v>
      </c>
      <c r="C6" s="260"/>
      <c r="D6" s="244"/>
      <c r="E6" s="275"/>
      <c r="F6" s="275">
        <v>3698000</v>
      </c>
      <c r="G6" s="243"/>
      <c r="H6" s="276">
        <v>46252</v>
      </c>
      <c r="I6" s="242" t="s">
        <v>548</v>
      </c>
      <c r="J6" s="243"/>
      <c r="K6" s="296"/>
      <c r="L6" s="296"/>
      <c r="M6" s="296"/>
      <c r="N6" s="296"/>
      <c r="O6" s="296"/>
      <c r="P6" s="296"/>
      <c r="Q6" s="296"/>
      <c r="R6" s="296"/>
      <c r="S6" s="296"/>
      <c r="T6" s="296"/>
      <c r="U6" s="296"/>
      <c r="V6" s="296"/>
      <c r="W6" s="296"/>
      <c r="X6" s="296"/>
      <c r="Y6" s="296"/>
      <c r="Z6" s="296"/>
    </row>
    <row r="7" spans="1:26" ht="16.5" x14ac:dyDescent="0.25">
      <c r="A7" s="242"/>
      <c r="B7" s="296"/>
      <c r="C7" s="260"/>
      <c r="D7" s="244"/>
      <c r="E7" s="275"/>
      <c r="F7" s="275"/>
      <c r="G7" s="243"/>
      <c r="H7" s="276"/>
      <c r="I7" s="242"/>
      <c r="J7" s="243"/>
      <c r="K7" s="296"/>
      <c r="L7" s="296"/>
      <c r="M7" s="296"/>
      <c r="N7" s="296"/>
      <c r="O7" s="296"/>
      <c r="P7" s="296"/>
      <c r="Q7" s="296"/>
      <c r="R7" s="296"/>
      <c r="S7" s="296"/>
      <c r="T7" s="296"/>
      <c r="U7" s="296"/>
      <c r="V7" s="296"/>
      <c r="W7" s="296"/>
      <c r="X7" s="296"/>
      <c r="Y7" s="296"/>
      <c r="Z7" s="296"/>
    </row>
    <row r="8" spans="1:26" ht="16.5" x14ac:dyDescent="0.25">
      <c r="A8" s="242"/>
      <c r="B8" s="243"/>
      <c r="C8" s="260"/>
      <c r="D8" s="244"/>
      <c r="E8" s="275"/>
      <c r="F8" s="275"/>
      <c r="G8" s="243"/>
      <c r="H8" s="276"/>
      <c r="I8" s="242"/>
      <c r="J8" s="243"/>
      <c r="K8" s="296"/>
      <c r="L8" s="296"/>
      <c r="M8" s="296"/>
      <c r="N8" s="296"/>
      <c r="O8" s="296"/>
      <c r="P8" s="296"/>
      <c r="Q8" s="296"/>
      <c r="R8" s="296"/>
      <c r="S8" s="296"/>
      <c r="T8" s="296"/>
      <c r="U8" s="296"/>
      <c r="V8" s="296"/>
      <c r="W8" s="296"/>
      <c r="X8" s="296"/>
      <c r="Y8" s="296"/>
      <c r="Z8" s="296"/>
    </row>
    <row r="9" spans="1:26" ht="16.5" x14ac:dyDescent="0.25">
      <c r="A9" s="242"/>
      <c r="B9" s="243"/>
      <c r="C9" s="260"/>
      <c r="D9" s="244"/>
      <c r="E9" s="275"/>
      <c r="F9" s="275"/>
      <c r="G9" s="243"/>
      <c r="H9" s="276"/>
      <c r="I9" s="242"/>
      <c r="J9" s="243"/>
      <c r="K9" s="296"/>
      <c r="L9" s="296"/>
      <c r="M9" s="296"/>
      <c r="N9" s="296"/>
      <c r="O9" s="296"/>
      <c r="P9" s="296"/>
      <c r="Q9" s="296"/>
      <c r="R9" s="296"/>
      <c r="S9" s="296"/>
      <c r="T9" s="296"/>
      <c r="U9" s="296"/>
      <c r="V9" s="296"/>
      <c r="W9" s="296"/>
      <c r="X9" s="296"/>
      <c r="Y9" s="296"/>
      <c r="Z9" s="296"/>
    </row>
    <row r="10" spans="1:26" ht="16.5" x14ac:dyDescent="0.25">
      <c r="A10" s="242"/>
      <c r="B10" s="243"/>
      <c r="C10" s="260"/>
      <c r="D10" s="244"/>
      <c r="E10" s="275"/>
      <c r="F10" s="275"/>
      <c r="G10" s="243"/>
      <c r="H10" s="276"/>
      <c r="I10" s="242"/>
      <c r="J10" s="243"/>
      <c r="K10" s="296"/>
      <c r="L10" s="296"/>
      <c r="M10" s="296"/>
      <c r="N10" s="296"/>
      <c r="O10" s="296"/>
      <c r="P10" s="296"/>
      <c r="Q10" s="296"/>
      <c r="R10" s="296"/>
      <c r="S10" s="296"/>
      <c r="T10" s="296"/>
      <c r="U10" s="296"/>
      <c r="V10" s="296"/>
      <c r="W10" s="296"/>
      <c r="X10" s="296"/>
      <c r="Y10" s="296"/>
      <c r="Z10" s="296"/>
    </row>
    <row r="11" spans="1:26" ht="16.5" x14ac:dyDescent="0.25">
      <c r="A11" s="242"/>
      <c r="B11" s="243"/>
      <c r="C11" s="260"/>
      <c r="D11" s="244"/>
      <c r="E11" s="275"/>
      <c r="F11" s="275"/>
      <c r="G11" s="243"/>
      <c r="H11" s="276"/>
      <c r="I11" s="242"/>
      <c r="J11" s="243"/>
      <c r="K11" s="296"/>
      <c r="L11" s="296"/>
      <c r="M11" s="296"/>
      <c r="N11" s="296"/>
      <c r="O11" s="296"/>
      <c r="P11" s="296"/>
      <c r="Q11" s="296"/>
      <c r="R11" s="296"/>
      <c r="S11" s="296"/>
      <c r="T11" s="296"/>
      <c r="U11" s="296"/>
      <c r="V11" s="296"/>
      <c r="W11" s="296"/>
      <c r="X11" s="296"/>
      <c r="Y11" s="296"/>
      <c r="Z11" s="296"/>
    </row>
    <row r="12" spans="1:26" ht="16.5" x14ac:dyDescent="0.25">
      <c r="A12" s="242"/>
      <c r="B12" s="243"/>
      <c r="C12" s="260"/>
      <c r="D12" s="244"/>
      <c r="E12" s="275"/>
      <c r="F12" s="275"/>
      <c r="G12" s="243"/>
      <c r="H12" s="276"/>
      <c r="I12" s="242"/>
      <c r="J12" s="243"/>
      <c r="K12" s="296"/>
      <c r="L12" s="296"/>
      <c r="M12" s="296"/>
      <c r="N12" s="296"/>
      <c r="O12" s="296"/>
      <c r="P12" s="296"/>
      <c r="Q12" s="296"/>
      <c r="R12" s="296"/>
      <c r="S12" s="296"/>
      <c r="T12" s="296"/>
      <c r="U12" s="296"/>
      <c r="V12" s="296"/>
      <c r="W12" s="296"/>
      <c r="X12" s="296"/>
      <c r="Y12" s="296"/>
      <c r="Z12" s="296"/>
    </row>
    <row r="13" spans="1:26" ht="16.5" x14ac:dyDescent="0.25">
      <c r="A13" s="242"/>
      <c r="B13" s="243"/>
      <c r="C13" s="260"/>
      <c r="D13" s="244"/>
      <c r="E13" s="275"/>
      <c r="F13" s="275"/>
      <c r="G13" s="243"/>
      <c r="H13" s="276"/>
      <c r="I13" s="242"/>
      <c r="J13" s="243"/>
      <c r="K13" s="296"/>
      <c r="L13" s="296"/>
      <c r="M13" s="296"/>
      <c r="N13" s="296"/>
      <c r="O13" s="296"/>
      <c r="P13" s="296"/>
      <c r="Q13" s="296"/>
      <c r="R13" s="296"/>
      <c r="S13" s="296"/>
      <c r="T13" s="296"/>
      <c r="U13" s="296"/>
      <c r="V13" s="296"/>
      <c r="W13" s="296"/>
      <c r="X13" s="296"/>
      <c r="Y13" s="296"/>
      <c r="Z13" s="296"/>
    </row>
    <row r="14" spans="1:26" ht="16.5" x14ac:dyDescent="0.25">
      <c r="A14" s="242"/>
      <c r="B14" s="243"/>
      <c r="C14" s="260"/>
      <c r="D14" s="244"/>
      <c r="E14" s="275"/>
      <c r="F14" s="275"/>
      <c r="G14" s="243"/>
      <c r="H14" s="276"/>
      <c r="I14" s="242"/>
      <c r="J14" s="243"/>
      <c r="K14" s="296"/>
      <c r="L14" s="296"/>
      <c r="M14" s="296"/>
      <c r="N14" s="296"/>
      <c r="O14" s="296"/>
      <c r="P14" s="296"/>
      <c r="Q14" s="296"/>
      <c r="R14" s="296"/>
      <c r="S14" s="296"/>
      <c r="T14" s="296"/>
      <c r="U14" s="296"/>
      <c r="V14" s="296"/>
      <c r="W14" s="296"/>
      <c r="X14" s="296"/>
      <c r="Y14" s="296"/>
      <c r="Z14" s="296"/>
    </row>
    <row r="15" spans="1:26" ht="16.5" x14ac:dyDescent="0.25">
      <c r="A15" s="242"/>
      <c r="B15" s="243" t="s">
        <v>1598</v>
      </c>
      <c r="C15" s="260"/>
      <c r="D15" s="244"/>
      <c r="E15" s="275"/>
      <c r="F15" s="275"/>
      <c r="I15" s="242" t="s">
        <v>532</v>
      </c>
      <c r="J15" s="243"/>
      <c r="K15" s="296"/>
      <c r="L15" s="296"/>
      <c r="M15" s="296"/>
      <c r="N15" s="296"/>
      <c r="O15" s="296"/>
      <c r="P15" s="296"/>
      <c r="Q15" s="296"/>
      <c r="R15" s="296"/>
      <c r="S15" s="296"/>
      <c r="T15" s="296"/>
      <c r="U15" s="296"/>
      <c r="V15" s="296"/>
      <c r="W15" s="296"/>
      <c r="X15" s="296"/>
      <c r="Y15" s="296"/>
      <c r="Z15" s="296"/>
    </row>
    <row r="16" spans="1:26" ht="16.5" x14ac:dyDescent="0.25">
      <c r="A16" s="242"/>
      <c r="B16" s="243" t="s">
        <v>1599</v>
      </c>
      <c r="C16" s="260"/>
      <c r="D16" s="244"/>
      <c r="E16" s="275">
        <v>3000000</v>
      </c>
      <c r="F16" s="275"/>
      <c r="G16" s="243"/>
      <c r="H16" s="276">
        <v>45691</v>
      </c>
      <c r="I16" s="242" t="s">
        <v>532</v>
      </c>
      <c r="J16" s="243"/>
      <c r="K16" s="296"/>
      <c r="L16" s="296"/>
      <c r="M16" s="296"/>
      <c r="N16" s="296"/>
      <c r="O16" s="296"/>
      <c r="P16" s="296"/>
      <c r="Q16" s="296"/>
      <c r="R16" s="296"/>
      <c r="S16" s="296"/>
      <c r="T16" s="296"/>
      <c r="U16" s="296"/>
      <c r="V16" s="296"/>
      <c r="W16" s="296"/>
      <c r="X16" s="296"/>
      <c r="Y16" s="296"/>
      <c r="Z16" s="296"/>
    </row>
    <row r="17" spans="1:26" ht="16.5" x14ac:dyDescent="0.25">
      <c r="A17" s="242"/>
      <c r="B17" s="243" t="s">
        <v>1600</v>
      </c>
      <c r="C17" s="260"/>
      <c r="D17" s="244"/>
      <c r="E17" s="275">
        <v>6000000</v>
      </c>
      <c r="F17" s="275"/>
      <c r="G17" s="243"/>
      <c r="H17" s="276">
        <v>45715</v>
      </c>
      <c r="I17" s="242"/>
      <c r="J17" s="243"/>
      <c r="K17" s="296"/>
      <c r="L17" s="296"/>
      <c r="M17" s="296"/>
      <c r="N17" s="296"/>
      <c r="O17" s="296"/>
      <c r="P17" s="296"/>
      <c r="Q17" s="296"/>
      <c r="R17" s="296"/>
      <c r="S17" s="296"/>
      <c r="T17" s="296"/>
      <c r="U17" s="296"/>
      <c r="V17" s="296"/>
      <c r="W17" s="296"/>
      <c r="X17" s="296"/>
      <c r="Y17" s="296"/>
      <c r="Z17" s="296"/>
    </row>
    <row r="18" spans="1:26" ht="16.5" x14ac:dyDescent="0.25">
      <c r="A18" s="242"/>
      <c r="B18" s="296" t="s">
        <v>1601</v>
      </c>
      <c r="C18" s="260"/>
      <c r="D18" s="244"/>
      <c r="E18" s="275">
        <v>20066000</v>
      </c>
      <c r="F18" s="275"/>
      <c r="G18" s="243"/>
      <c r="H18" s="276">
        <v>45783</v>
      </c>
      <c r="I18" s="242" t="s">
        <v>532</v>
      </c>
      <c r="J18" s="243"/>
      <c r="K18" s="296"/>
      <c r="L18" s="296"/>
      <c r="M18" s="296"/>
      <c r="N18" s="296"/>
      <c r="O18" s="296"/>
      <c r="P18" s="296"/>
      <c r="Q18" s="296"/>
      <c r="R18" s="296"/>
      <c r="S18" s="296"/>
      <c r="T18" s="296"/>
      <c r="U18" s="296"/>
      <c r="V18" s="296"/>
      <c r="W18" s="296"/>
      <c r="X18" s="296"/>
      <c r="Y18" s="296"/>
      <c r="Z18" s="296"/>
    </row>
    <row r="19" spans="1:26" ht="16.5" x14ac:dyDescent="0.25">
      <c r="A19" s="242"/>
      <c r="B19" s="243"/>
      <c r="C19" s="260"/>
      <c r="D19" s="244"/>
      <c r="E19" s="275">
        <v>196434500</v>
      </c>
      <c r="F19" s="275"/>
      <c r="G19" s="243"/>
      <c r="H19" s="276">
        <v>45783</v>
      </c>
      <c r="I19" s="242"/>
      <c r="J19" s="243"/>
      <c r="K19" s="296"/>
      <c r="L19" s="296"/>
      <c r="M19" s="296"/>
      <c r="N19" s="296"/>
      <c r="O19" s="296"/>
      <c r="P19" s="296"/>
      <c r="Q19" s="296"/>
      <c r="R19" s="296"/>
      <c r="S19" s="296"/>
      <c r="T19" s="296"/>
      <c r="U19" s="296"/>
      <c r="V19" s="296"/>
      <c r="W19" s="296"/>
      <c r="X19" s="296"/>
      <c r="Y19" s="296"/>
      <c r="Z19" s="296"/>
    </row>
    <row r="20" spans="1:26" ht="16.5" x14ac:dyDescent="0.25">
      <c r="A20" s="242"/>
      <c r="B20" s="243"/>
      <c r="C20" s="260"/>
      <c r="D20" s="244"/>
      <c r="E20" s="275"/>
      <c r="F20" s="275"/>
      <c r="G20" s="243"/>
      <c r="H20" s="276"/>
      <c r="I20" s="242"/>
      <c r="J20" s="243"/>
      <c r="K20" s="296"/>
      <c r="L20" s="296"/>
      <c r="M20" s="296"/>
      <c r="N20" s="296"/>
      <c r="O20" s="296"/>
      <c r="P20" s="296"/>
      <c r="Q20" s="296"/>
      <c r="R20" s="296"/>
      <c r="S20" s="296"/>
      <c r="T20" s="296"/>
      <c r="U20" s="296"/>
      <c r="V20" s="296"/>
      <c r="W20" s="296"/>
      <c r="X20" s="296"/>
      <c r="Y20" s="296"/>
      <c r="Z20" s="296"/>
    </row>
    <row r="21" spans="1:26" ht="15.75" customHeight="1" x14ac:dyDescent="0.25">
      <c r="A21" s="242"/>
      <c r="B21" s="243" t="s">
        <v>1602</v>
      </c>
      <c r="C21" s="260"/>
      <c r="D21" s="244"/>
      <c r="E21" s="275">
        <v>8100000</v>
      </c>
      <c r="F21" s="275"/>
      <c r="G21" s="243"/>
      <c r="H21" s="276">
        <v>45321</v>
      </c>
      <c r="I21" s="242" t="s">
        <v>532</v>
      </c>
      <c r="J21" s="243"/>
      <c r="K21" s="296"/>
      <c r="L21" s="296"/>
      <c r="M21" s="296"/>
      <c r="N21" s="296"/>
      <c r="O21" s="296"/>
      <c r="P21" s="296"/>
      <c r="Q21" s="296"/>
      <c r="R21" s="296"/>
      <c r="S21" s="296"/>
      <c r="T21" s="296"/>
      <c r="U21" s="296"/>
      <c r="V21" s="296"/>
      <c r="W21" s="296"/>
      <c r="X21" s="296"/>
      <c r="Y21" s="296"/>
      <c r="Z21" s="296"/>
    </row>
    <row r="22" spans="1:26" ht="15.75" customHeight="1" x14ac:dyDescent="0.25">
      <c r="A22" s="242"/>
      <c r="B22" s="243" t="s">
        <v>1603</v>
      </c>
      <c r="C22" s="260"/>
      <c r="D22" s="244"/>
      <c r="E22" s="275">
        <v>29900000</v>
      </c>
      <c r="F22" s="275"/>
      <c r="G22" s="243"/>
      <c r="H22" s="300">
        <v>45434</v>
      </c>
      <c r="I22" s="242" t="s">
        <v>532</v>
      </c>
      <c r="J22" s="243"/>
      <c r="K22" s="296"/>
      <c r="L22" s="296"/>
      <c r="M22" s="296"/>
      <c r="N22" s="296"/>
      <c r="O22" s="296"/>
      <c r="P22" s="296"/>
      <c r="Q22" s="296"/>
      <c r="R22" s="296"/>
      <c r="S22" s="296"/>
      <c r="T22" s="296"/>
      <c r="U22" s="296"/>
      <c r="V22" s="296"/>
      <c r="W22" s="296"/>
      <c r="X22" s="296"/>
      <c r="Y22" s="296"/>
      <c r="Z22" s="296"/>
    </row>
    <row r="23" spans="1:26" ht="15.75" customHeight="1" x14ac:dyDescent="0.25">
      <c r="A23" s="296"/>
      <c r="B23" s="296" t="s">
        <v>1604</v>
      </c>
      <c r="C23" s="296"/>
      <c r="D23" s="296"/>
      <c r="E23" s="451">
        <v>260000000</v>
      </c>
      <c r="F23" s="275"/>
      <c r="G23" s="296"/>
      <c r="H23" s="300">
        <v>45434</v>
      </c>
      <c r="I23" s="242" t="s">
        <v>532</v>
      </c>
      <c r="J23" s="296"/>
      <c r="K23" s="296"/>
      <c r="L23" s="296"/>
      <c r="M23" s="296"/>
      <c r="N23" s="296"/>
      <c r="O23" s="296"/>
      <c r="P23" s="296"/>
      <c r="Q23" s="296"/>
      <c r="R23" s="296"/>
      <c r="S23" s="296"/>
      <c r="T23" s="296"/>
      <c r="U23" s="296"/>
      <c r="V23" s="296"/>
      <c r="W23" s="296"/>
      <c r="X23" s="296"/>
      <c r="Y23" s="296"/>
      <c r="Z23" s="296"/>
    </row>
    <row r="24" spans="1:26" ht="15.75" customHeight="1" x14ac:dyDescent="0.25">
      <c r="A24" s="296"/>
      <c r="B24" s="243" t="s">
        <v>1605</v>
      </c>
      <c r="C24" s="260"/>
      <c r="D24" s="244"/>
      <c r="E24" s="275">
        <v>4500000</v>
      </c>
      <c r="F24" s="275"/>
      <c r="G24" s="243"/>
      <c r="H24" s="276">
        <v>45539</v>
      </c>
      <c r="I24" s="242" t="s">
        <v>532</v>
      </c>
      <c r="J24" s="296"/>
      <c r="K24" s="296"/>
      <c r="L24" s="296"/>
      <c r="M24" s="296"/>
      <c r="N24" s="296"/>
      <c r="O24" s="296"/>
      <c r="P24" s="296"/>
      <c r="Q24" s="296"/>
      <c r="R24" s="296"/>
      <c r="S24" s="296"/>
      <c r="T24" s="296"/>
      <c r="U24" s="296"/>
      <c r="V24" s="296"/>
      <c r="W24" s="296"/>
      <c r="X24" s="296"/>
      <c r="Y24" s="296"/>
      <c r="Z24" s="296"/>
    </row>
    <row r="25" spans="1:26" ht="15.75" customHeight="1" x14ac:dyDescent="0.25">
      <c r="A25" s="296"/>
      <c r="B25" s="296"/>
      <c r="C25" s="296"/>
      <c r="D25" s="296"/>
      <c r="E25" s="451"/>
      <c r="F25" s="275"/>
      <c r="G25" s="296"/>
      <c r="H25" s="300"/>
      <c r="I25" s="301"/>
      <c r="J25" s="296"/>
      <c r="K25" s="296"/>
      <c r="L25" s="296"/>
      <c r="M25" s="296"/>
      <c r="N25" s="296"/>
      <c r="O25" s="296"/>
      <c r="P25" s="296"/>
      <c r="Q25" s="296"/>
      <c r="R25" s="296"/>
      <c r="S25" s="296"/>
      <c r="T25" s="296"/>
      <c r="U25" s="296"/>
      <c r="V25" s="296"/>
      <c r="W25" s="296"/>
      <c r="X25" s="296"/>
      <c r="Y25" s="296"/>
      <c r="Z25" s="296"/>
    </row>
    <row r="26" spans="1:26" ht="15.75" customHeight="1" x14ac:dyDescent="0.25">
      <c r="A26" s="296"/>
      <c r="B26" s="296"/>
      <c r="C26" s="296"/>
      <c r="D26" s="296"/>
      <c r="E26" s="451"/>
      <c r="F26" s="275"/>
      <c r="G26" s="296"/>
      <c r="H26" s="300"/>
      <c r="I26" s="301"/>
      <c r="J26" s="296"/>
      <c r="K26" s="296"/>
      <c r="L26" s="296"/>
      <c r="M26" s="296"/>
      <c r="N26" s="296"/>
      <c r="O26" s="296"/>
      <c r="P26" s="296"/>
      <c r="Q26" s="296"/>
      <c r="R26" s="296"/>
      <c r="S26" s="296"/>
      <c r="T26" s="296"/>
      <c r="U26" s="296"/>
      <c r="V26" s="296"/>
      <c r="W26" s="296"/>
      <c r="X26" s="296"/>
      <c r="Y26" s="296"/>
      <c r="Z26" s="296"/>
    </row>
    <row r="27" spans="1:26" ht="15.75" customHeight="1" x14ac:dyDescent="0.25">
      <c r="A27" s="296"/>
      <c r="B27" s="296"/>
      <c r="C27" s="296"/>
      <c r="D27" s="296"/>
      <c r="E27" s="451"/>
      <c r="F27" s="275"/>
      <c r="G27" s="296"/>
      <c r="H27" s="300"/>
      <c r="I27" s="301"/>
      <c r="J27" s="296"/>
      <c r="K27" s="296"/>
      <c r="L27" s="296"/>
      <c r="M27" s="296"/>
      <c r="N27" s="296"/>
      <c r="O27" s="296"/>
      <c r="P27" s="296"/>
      <c r="Q27" s="296"/>
      <c r="R27" s="296"/>
      <c r="S27" s="296"/>
      <c r="T27" s="296"/>
      <c r="U27" s="296"/>
      <c r="V27" s="296"/>
      <c r="W27" s="296"/>
      <c r="X27" s="296"/>
      <c r="Y27" s="296"/>
      <c r="Z27" s="296"/>
    </row>
    <row r="28" spans="1:26" ht="15.75" customHeight="1" x14ac:dyDescent="0.25">
      <c r="A28" s="296"/>
      <c r="B28" s="296"/>
      <c r="C28" s="296"/>
      <c r="D28" s="296"/>
      <c r="E28" s="451"/>
      <c r="F28" s="275"/>
      <c r="G28" s="296"/>
      <c r="H28" s="300"/>
      <c r="I28" s="301"/>
      <c r="J28" s="296"/>
      <c r="K28" s="296"/>
      <c r="L28" s="296"/>
      <c r="M28" s="296"/>
      <c r="N28" s="296"/>
      <c r="O28" s="296"/>
      <c r="P28" s="296"/>
      <c r="Q28" s="296"/>
      <c r="R28" s="296"/>
      <c r="S28" s="296"/>
      <c r="T28" s="296"/>
      <c r="U28" s="296"/>
      <c r="V28" s="296"/>
      <c r="W28" s="296"/>
      <c r="X28" s="296"/>
      <c r="Y28" s="296"/>
      <c r="Z28" s="296"/>
    </row>
    <row r="29" spans="1:26" ht="15.75" customHeight="1" x14ac:dyDescent="0.25">
      <c r="A29" s="296"/>
      <c r="B29" s="296"/>
      <c r="C29" s="296"/>
      <c r="D29" s="296"/>
      <c r="E29" s="451"/>
      <c r="F29" s="275"/>
      <c r="G29" s="296"/>
      <c r="H29" s="300"/>
      <c r="I29" s="301"/>
      <c r="J29" s="296"/>
      <c r="K29" s="296"/>
      <c r="L29" s="296"/>
      <c r="M29" s="296"/>
      <c r="N29" s="296"/>
      <c r="O29" s="296"/>
      <c r="P29" s="296"/>
      <c r="Q29" s="296"/>
      <c r="R29" s="296"/>
      <c r="S29" s="296"/>
      <c r="T29" s="296"/>
      <c r="U29" s="296"/>
      <c r="V29" s="296"/>
      <c r="W29" s="296"/>
      <c r="X29" s="296"/>
      <c r="Y29" s="296"/>
      <c r="Z29" s="296"/>
    </row>
    <row r="30" spans="1:26" ht="15.75" customHeight="1" x14ac:dyDescent="0.25">
      <c r="A30" s="296"/>
      <c r="B30" s="296"/>
      <c r="C30" s="296"/>
      <c r="D30" s="296"/>
      <c r="E30" s="451"/>
      <c r="F30" s="275"/>
      <c r="G30" s="296"/>
      <c r="H30" s="300"/>
      <c r="I30" s="301"/>
      <c r="J30" s="296"/>
      <c r="K30" s="296"/>
      <c r="L30" s="296"/>
      <c r="M30" s="296"/>
      <c r="N30" s="296"/>
      <c r="O30" s="296"/>
      <c r="P30" s="296"/>
      <c r="Q30" s="296"/>
      <c r="R30" s="296"/>
      <c r="S30" s="296"/>
      <c r="T30" s="296"/>
      <c r="U30" s="296"/>
      <c r="V30" s="296"/>
      <c r="W30" s="296"/>
      <c r="X30" s="296"/>
      <c r="Y30" s="296"/>
      <c r="Z30" s="296"/>
    </row>
    <row r="31" spans="1:26" ht="15.75" customHeight="1" x14ac:dyDescent="0.25">
      <c r="A31" s="296"/>
      <c r="B31" s="296"/>
      <c r="C31" s="296"/>
      <c r="D31" s="296"/>
      <c r="E31" s="451"/>
      <c r="F31" s="275"/>
      <c r="G31" s="296"/>
      <c r="H31" s="300"/>
      <c r="I31" s="301"/>
      <c r="J31" s="296"/>
      <c r="K31" s="296"/>
      <c r="L31" s="296"/>
      <c r="M31" s="296"/>
      <c r="N31" s="296"/>
      <c r="O31" s="296"/>
      <c r="P31" s="296"/>
      <c r="Q31" s="296"/>
      <c r="R31" s="296"/>
      <c r="S31" s="296"/>
      <c r="T31" s="296"/>
      <c r="U31" s="296"/>
      <c r="V31" s="296"/>
      <c r="W31" s="296"/>
      <c r="X31" s="296"/>
      <c r="Y31" s="296"/>
      <c r="Z31" s="296"/>
    </row>
    <row r="32" spans="1:26" ht="15.75" customHeight="1" x14ac:dyDescent="0.25">
      <c r="A32" s="296"/>
      <c r="B32" s="296"/>
      <c r="C32" s="296"/>
      <c r="D32" s="296"/>
      <c r="E32" s="451"/>
      <c r="F32" s="275"/>
      <c r="G32" s="296"/>
      <c r="H32" s="300"/>
      <c r="I32" s="301"/>
      <c r="J32" s="296"/>
      <c r="K32" s="296"/>
      <c r="L32" s="296"/>
      <c r="M32" s="296"/>
      <c r="N32" s="296"/>
      <c r="O32" s="296"/>
      <c r="P32" s="296"/>
      <c r="Q32" s="296"/>
      <c r="R32" s="296"/>
      <c r="S32" s="296"/>
      <c r="T32" s="296"/>
      <c r="U32" s="296"/>
      <c r="V32" s="296"/>
      <c r="W32" s="296"/>
      <c r="X32" s="296"/>
      <c r="Y32" s="296"/>
      <c r="Z32" s="296"/>
    </row>
    <row r="33" spans="1:26" ht="15.75" customHeight="1" x14ac:dyDescent="0.25">
      <c r="A33" s="296"/>
      <c r="B33" s="296"/>
      <c r="C33" s="296"/>
      <c r="D33" s="296"/>
      <c r="E33" s="451"/>
      <c r="F33" s="451"/>
      <c r="G33" s="296"/>
      <c r="H33" s="300"/>
      <c r="I33" s="301"/>
      <c r="J33" s="296"/>
      <c r="K33" s="296"/>
      <c r="L33" s="296"/>
      <c r="M33" s="296"/>
      <c r="N33" s="296"/>
      <c r="O33" s="296"/>
      <c r="P33" s="296"/>
      <c r="Q33" s="296"/>
      <c r="R33" s="296"/>
      <c r="S33" s="296"/>
      <c r="T33" s="296"/>
      <c r="U33" s="296"/>
      <c r="V33" s="296"/>
      <c r="W33" s="296"/>
      <c r="X33" s="296"/>
      <c r="Y33" s="296"/>
      <c r="Z33" s="296"/>
    </row>
    <row r="34" spans="1:26" ht="15.75" customHeight="1" x14ac:dyDescent="0.25">
      <c r="A34" s="296"/>
      <c r="B34" s="296"/>
      <c r="C34" s="296"/>
      <c r="D34" s="296"/>
      <c r="E34" s="451"/>
      <c r="F34" s="451"/>
      <c r="G34" s="296"/>
      <c r="H34" s="300"/>
      <c r="I34" s="301"/>
      <c r="J34" s="296"/>
      <c r="K34" s="296"/>
      <c r="L34" s="296"/>
      <c r="M34" s="296"/>
      <c r="N34" s="296"/>
      <c r="O34" s="296"/>
      <c r="P34" s="296"/>
      <c r="Q34" s="296"/>
      <c r="R34" s="296"/>
      <c r="S34" s="296"/>
      <c r="T34" s="296"/>
      <c r="U34" s="296"/>
      <c r="V34" s="296"/>
      <c r="W34" s="296"/>
      <c r="X34" s="296"/>
      <c r="Y34" s="296"/>
      <c r="Z34" s="296"/>
    </row>
    <row r="35" spans="1:26" ht="15.75" customHeight="1" x14ac:dyDescent="0.25">
      <c r="A35" s="296"/>
      <c r="B35" s="296"/>
      <c r="C35" s="296"/>
      <c r="D35" s="296"/>
      <c r="E35" s="451"/>
      <c r="F35" s="451"/>
      <c r="G35" s="296"/>
      <c r="H35" s="300"/>
      <c r="I35" s="301"/>
      <c r="J35" s="296"/>
      <c r="K35" s="296"/>
      <c r="L35" s="296"/>
      <c r="M35" s="296"/>
      <c r="N35" s="296"/>
      <c r="O35" s="296"/>
      <c r="P35" s="296"/>
      <c r="Q35" s="296"/>
      <c r="R35" s="296"/>
      <c r="S35" s="296"/>
      <c r="T35" s="296"/>
      <c r="U35" s="296"/>
      <c r="V35" s="296"/>
      <c r="W35" s="296"/>
      <c r="X35" s="296"/>
      <c r="Y35" s="296"/>
      <c r="Z35" s="296"/>
    </row>
    <row r="36" spans="1:26" ht="15.75" customHeight="1" x14ac:dyDescent="0.25">
      <c r="A36" s="296"/>
      <c r="B36" s="296"/>
      <c r="C36" s="296"/>
      <c r="D36" s="296"/>
      <c r="E36" s="451"/>
      <c r="F36" s="451"/>
      <c r="G36" s="296"/>
      <c r="H36" s="300"/>
      <c r="I36" s="301"/>
      <c r="J36" s="296"/>
      <c r="K36" s="296"/>
      <c r="L36" s="296"/>
      <c r="M36" s="296"/>
      <c r="N36" s="296"/>
      <c r="O36" s="296"/>
      <c r="P36" s="296"/>
      <c r="Q36" s="296"/>
      <c r="R36" s="296"/>
      <c r="S36" s="296"/>
      <c r="T36" s="296"/>
      <c r="U36" s="296"/>
      <c r="V36" s="296"/>
      <c r="W36" s="296"/>
      <c r="X36" s="296"/>
      <c r="Y36" s="296"/>
      <c r="Z36" s="296"/>
    </row>
    <row r="37" spans="1:26" ht="15.75" customHeight="1" x14ac:dyDescent="0.25">
      <c r="A37" s="296"/>
      <c r="B37" s="296"/>
      <c r="C37" s="296"/>
      <c r="D37" s="296"/>
      <c r="E37" s="451"/>
      <c r="F37" s="451"/>
      <c r="G37" s="296"/>
      <c r="H37" s="300"/>
      <c r="I37" s="301"/>
      <c r="J37" s="296"/>
      <c r="K37" s="296"/>
      <c r="L37" s="296"/>
      <c r="M37" s="296"/>
      <c r="N37" s="296"/>
      <c r="O37" s="296"/>
      <c r="P37" s="296"/>
      <c r="Q37" s="296"/>
      <c r="R37" s="296"/>
      <c r="S37" s="296"/>
      <c r="T37" s="296"/>
      <c r="U37" s="296"/>
      <c r="V37" s="296"/>
      <c r="W37" s="296"/>
      <c r="X37" s="296"/>
      <c r="Y37" s="296"/>
      <c r="Z37" s="296"/>
    </row>
    <row r="38" spans="1:26" ht="15.75" customHeight="1" x14ac:dyDescent="0.25">
      <c r="A38" s="296"/>
      <c r="B38" s="296"/>
      <c r="C38" s="296"/>
      <c r="D38" s="296"/>
      <c r="E38" s="451"/>
      <c r="F38" s="451"/>
      <c r="G38" s="296"/>
      <c r="H38" s="300"/>
      <c r="I38" s="301"/>
      <c r="J38" s="296"/>
      <c r="K38" s="296"/>
      <c r="L38" s="296"/>
      <c r="M38" s="296"/>
      <c r="N38" s="296"/>
      <c r="O38" s="296"/>
      <c r="P38" s="296"/>
      <c r="Q38" s="296"/>
      <c r="R38" s="296"/>
      <c r="S38" s="296"/>
      <c r="T38" s="296"/>
      <c r="U38" s="296"/>
      <c r="V38" s="296"/>
      <c r="W38" s="296"/>
      <c r="X38" s="296"/>
      <c r="Y38" s="296"/>
      <c r="Z38" s="296"/>
    </row>
    <row r="39" spans="1:26" ht="15.75" customHeight="1" x14ac:dyDescent="0.25">
      <c r="A39" s="296"/>
      <c r="B39" s="296"/>
      <c r="C39" s="296"/>
      <c r="D39" s="296"/>
      <c r="E39" s="451"/>
      <c r="F39" s="451"/>
      <c r="G39" s="296"/>
      <c r="H39" s="300"/>
      <c r="I39" s="301"/>
      <c r="J39" s="296"/>
      <c r="K39" s="296"/>
      <c r="L39" s="296"/>
      <c r="M39" s="296"/>
      <c r="N39" s="296"/>
      <c r="O39" s="296"/>
      <c r="P39" s="296"/>
      <c r="Q39" s="296"/>
      <c r="R39" s="296"/>
      <c r="S39" s="296"/>
      <c r="T39" s="296"/>
      <c r="U39" s="296"/>
      <c r="V39" s="296"/>
      <c r="W39" s="296"/>
      <c r="X39" s="296"/>
      <c r="Y39" s="296"/>
      <c r="Z39" s="296"/>
    </row>
    <row r="40" spans="1:26" ht="15.75" customHeight="1" x14ac:dyDescent="0.25">
      <c r="A40" s="296"/>
      <c r="B40" s="296"/>
      <c r="C40" s="296"/>
      <c r="D40" s="296"/>
      <c r="E40" s="451"/>
      <c r="F40" s="451"/>
      <c r="G40" s="296"/>
      <c r="H40" s="300"/>
      <c r="I40" s="301"/>
      <c r="J40" s="296"/>
      <c r="K40" s="296"/>
      <c r="L40" s="296"/>
      <c r="M40" s="296"/>
      <c r="N40" s="296"/>
      <c r="O40" s="296"/>
      <c r="P40" s="296"/>
      <c r="Q40" s="296"/>
      <c r="R40" s="296"/>
      <c r="S40" s="296"/>
      <c r="T40" s="296"/>
      <c r="U40" s="296"/>
      <c r="V40" s="296"/>
      <c r="W40" s="296"/>
      <c r="X40" s="296"/>
      <c r="Y40" s="296"/>
      <c r="Z40" s="296"/>
    </row>
    <row r="41" spans="1:26" ht="15.75" customHeight="1" x14ac:dyDescent="0.25">
      <c r="A41" s="296"/>
      <c r="B41" s="296"/>
      <c r="C41" s="296"/>
      <c r="D41" s="296"/>
      <c r="E41" s="451"/>
      <c r="F41" s="451"/>
      <c r="G41" s="296"/>
      <c r="H41" s="300"/>
      <c r="I41" s="301"/>
      <c r="J41" s="296"/>
      <c r="K41" s="296"/>
      <c r="L41" s="296"/>
      <c r="M41" s="296"/>
      <c r="N41" s="296"/>
      <c r="O41" s="296"/>
      <c r="P41" s="296"/>
      <c r="Q41" s="296"/>
      <c r="R41" s="296"/>
      <c r="S41" s="296"/>
      <c r="T41" s="296"/>
      <c r="U41" s="296"/>
      <c r="V41" s="296"/>
      <c r="W41" s="296"/>
      <c r="X41" s="296"/>
      <c r="Y41" s="296"/>
      <c r="Z41" s="296"/>
    </row>
    <row r="42" spans="1:26" ht="15.75" customHeight="1" x14ac:dyDescent="0.25">
      <c r="A42" s="296"/>
      <c r="B42" s="296"/>
      <c r="C42" s="296"/>
      <c r="D42" s="296"/>
      <c r="E42" s="451"/>
      <c r="F42" s="451"/>
      <c r="G42" s="296"/>
      <c r="H42" s="300"/>
      <c r="I42" s="301"/>
      <c r="J42" s="296"/>
      <c r="K42" s="296"/>
      <c r="L42" s="296"/>
      <c r="M42" s="296"/>
      <c r="N42" s="296"/>
      <c r="O42" s="296"/>
      <c r="P42" s="296"/>
      <c r="Q42" s="296"/>
      <c r="R42" s="296"/>
      <c r="S42" s="296"/>
      <c r="T42" s="296"/>
      <c r="U42" s="296"/>
      <c r="V42" s="296"/>
      <c r="W42" s="296"/>
      <c r="X42" s="296"/>
      <c r="Y42" s="296"/>
      <c r="Z42" s="296"/>
    </row>
    <row r="43" spans="1:26" ht="15.75" customHeight="1" x14ac:dyDescent="0.25">
      <c r="A43" s="296"/>
      <c r="B43" s="296"/>
      <c r="C43" s="296"/>
      <c r="D43" s="296"/>
      <c r="E43" s="451"/>
      <c r="F43" s="451"/>
      <c r="G43" s="296"/>
      <c r="H43" s="300"/>
      <c r="I43" s="301"/>
      <c r="J43" s="296"/>
      <c r="K43" s="296"/>
      <c r="L43" s="296"/>
      <c r="M43" s="296"/>
      <c r="N43" s="296"/>
      <c r="O43" s="296"/>
      <c r="P43" s="296"/>
      <c r="Q43" s="296"/>
      <c r="R43" s="296"/>
      <c r="S43" s="296"/>
      <c r="T43" s="296"/>
      <c r="U43" s="296"/>
      <c r="V43" s="296"/>
      <c r="W43" s="296"/>
      <c r="X43" s="296"/>
      <c r="Y43" s="296"/>
      <c r="Z43" s="296"/>
    </row>
    <row r="44" spans="1:26" ht="15.75" customHeight="1" x14ac:dyDescent="0.25">
      <c r="A44" s="296"/>
      <c r="B44" s="296"/>
      <c r="C44" s="296"/>
      <c r="D44" s="296"/>
      <c r="E44" s="451"/>
      <c r="F44" s="451"/>
      <c r="G44" s="296"/>
      <c r="H44" s="300"/>
      <c r="I44" s="301"/>
      <c r="J44" s="296"/>
      <c r="K44" s="296"/>
      <c r="L44" s="296"/>
      <c r="M44" s="296"/>
      <c r="N44" s="296"/>
      <c r="O44" s="296"/>
      <c r="P44" s="296"/>
      <c r="Q44" s="296"/>
      <c r="R44" s="296"/>
      <c r="S44" s="296"/>
      <c r="T44" s="296"/>
      <c r="U44" s="296"/>
      <c r="V44" s="296"/>
      <c r="W44" s="296"/>
      <c r="X44" s="296"/>
      <c r="Y44" s="296"/>
      <c r="Z44" s="296"/>
    </row>
    <row r="45" spans="1:26" ht="15.75" customHeight="1" x14ac:dyDescent="0.25">
      <c r="A45" s="296"/>
      <c r="B45" s="296"/>
      <c r="C45" s="296"/>
      <c r="D45" s="296"/>
      <c r="E45" s="451"/>
      <c r="F45" s="451"/>
      <c r="G45" s="296"/>
      <c r="H45" s="300"/>
      <c r="I45" s="301"/>
      <c r="J45" s="296"/>
      <c r="K45" s="296"/>
      <c r="L45" s="296"/>
      <c r="M45" s="296"/>
      <c r="N45" s="296"/>
      <c r="O45" s="296"/>
      <c r="P45" s="296"/>
      <c r="Q45" s="296"/>
      <c r="R45" s="296"/>
      <c r="S45" s="296"/>
      <c r="T45" s="296"/>
      <c r="U45" s="296"/>
      <c r="V45" s="296"/>
      <c r="W45" s="296"/>
      <c r="X45" s="296"/>
      <c r="Y45" s="296"/>
      <c r="Z45" s="296"/>
    </row>
    <row r="46" spans="1:26" ht="15.75" customHeight="1" x14ac:dyDescent="0.25">
      <c r="A46" s="296"/>
      <c r="B46" s="296"/>
      <c r="C46" s="296"/>
      <c r="D46" s="296"/>
      <c r="E46" s="451"/>
      <c r="F46" s="451"/>
      <c r="G46" s="296"/>
      <c r="H46" s="300"/>
      <c r="I46" s="301"/>
      <c r="J46" s="296"/>
      <c r="K46" s="296"/>
      <c r="L46" s="296"/>
      <c r="M46" s="296"/>
      <c r="N46" s="296"/>
      <c r="O46" s="296"/>
      <c r="P46" s="296"/>
      <c r="Q46" s="296"/>
      <c r="R46" s="296"/>
      <c r="S46" s="296"/>
      <c r="T46" s="296"/>
      <c r="U46" s="296"/>
      <c r="V46" s="296"/>
      <c r="W46" s="296"/>
      <c r="X46" s="296"/>
      <c r="Y46" s="296"/>
      <c r="Z46" s="296"/>
    </row>
    <row r="47" spans="1:26" ht="15.75" customHeight="1" x14ac:dyDescent="0.25">
      <c r="A47" s="296"/>
      <c r="B47" s="296"/>
      <c r="C47" s="296"/>
      <c r="D47" s="296"/>
      <c r="E47" s="451"/>
      <c r="F47" s="451"/>
      <c r="G47" s="296"/>
      <c r="H47" s="300"/>
      <c r="I47" s="301"/>
      <c r="J47" s="296"/>
      <c r="K47" s="296"/>
      <c r="L47" s="296"/>
      <c r="M47" s="296"/>
      <c r="N47" s="296"/>
      <c r="O47" s="296"/>
      <c r="P47" s="296"/>
      <c r="Q47" s="296"/>
      <c r="R47" s="296"/>
      <c r="S47" s="296"/>
      <c r="T47" s="296"/>
      <c r="U47" s="296"/>
      <c r="V47" s="296"/>
      <c r="W47" s="296"/>
      <c r="X47" s="296"/>
      <c r="Y47" s="296"/>
      <c r="Z47" s="296"/>
    </row>
    <row r="48" spans="1:26" ht="15.75" customHeight="1" x14ac:dyDescent="0.25">
      <c r="A48" s="296"/>
      <c r="B48" s="296"/>
      <c r="C48" s="296"/>
      <c r="D48" s="296"/>
      <c r="E48" s="451"/>
      <c r="F48" s="451"/>
      <c r="G48" s="296"/>
      <c r="H48" s="300"/>
      <c r="I48" s="301"/>
      <c r="J48" s="296"/>
      <c r="K48" s="296"/>
      <c r="L48" s="296"/>
      <c r="M48" s="296"/>
      <c r="N48" s="296"/>
      <c r="O48" s="296"/>
      <c r="P48" s="296"/>
      <c r="Q48" s="296"/>
      <c r="R48" s="296"/>
      <c r="S48" s="296"/>
      <c r="T48" s="296"/>
      <c r="U48" s="296"/>
      <c r="V48" s="296"/>
      <c r="W48" s="296"/>
      <c r="X48" s="296"/>
      <c r="Y48" s="296"/>
      <c r="Z48" s="296"/>
    </row>
    <row r="49" spans="1:26" ht="15.75" customHeight="1" x14ac:dyDescent="0.25">
      <c r="A49" s="296"/>
      <c r="B49" s="296"/>
      <c r="C49" s="296"/>
      <c r="D49" s="296"/>
      <c r="E49" s="451"/>
      <c r="F49" s="451"/>
      <c r="G49" s="296"/>
      <c r="H49" s="300"/>
      <c r="I49" s="301"/>
      <c r="J49" s="296"/>
      <c r="K49" s="296"/>
      <c r="L49" s="296"/>
      <c r="M49" s="296"/>
      <c r="N49" s="296"/>
      <c r="O49" s="296"/>
      <c r="P49" s="296"/>
      <c r="Q49" s="296"/>
      <c r="R49" s="296"/>
      <c r="S49" s="296"/>
      <c r="T49" s="296"/>
      <c r="U49" s="296"/>
      <c r="V49" s="296"/>
      <c r="W49" s="296"/>
      <c r="X49" s="296"/>
      <c r="Y49" s="296"/>
      <c r="Z49" s="296"/>
    </row>
    <row r="50" spans="1:26" ht="15.75" customHeight="1" x14ac:dyDescent="0.25">
      <c r="A50" s="296"/>
      <c r="B50" s="296"/>
      <c r="C50" s="296"/>
      <c r="D50" s="296"/>
      <c r="E50" s="451"/>
      <c r="F50" s="451"/>
      <c r="G50" s="296"/>
      <c r="H50" s="300"/>
      <c r="I50" s="301"/>
      <c r="J50" s="296"/>
      <c r="K50" s="296"/>
      <c r="L50" s="296"/>
      <c r="M50" s="296"/>
      <c r="N50" s="296"/>
      <c r="O50" s="296"/>
      <c r="P50" s="296"/>
      <c r="Q50" s="296"/>
      <c r="R50" s="296"/>
      <c r="S50" s="296"/>
      <c r="T50" s="296"/>
      <c r="U50" s="296"/>
      <c r="V50" s="296"/>
      <c r="W50" s="296"/>
      <c r="X50" s="296"/>
      <c r="Y50" s="296"/>
      <c r="Z50" s="296"/>
    </row>
    <row r="51" spans="1:26" ht="15.75" customHeight="1" x14ac:dyDescent="0.25">
      <c r="A51" s="296"/>
      <c r="B51" s="296"/>
      <c r="C51" s="296"/>
      <c r="D51" s="296"/>
      <c r="E51" s="451"/>
      <c r="F51" s="451"/>
      <c r="G51" s="296"/>
      <c r="H51" s="300"/>
      <c r="I51" s="301"/>
      <c r="J51" s="296"/>
      <c r="K51" s="296"/>
      <c r="L51" s="296"/>
      <c r="M51" s="296"/>
      <c r="N51" s="296"/>
      <c r="O51" s="296"/>
      <c r="P51" s="296"/>
      <c r="Q51" s="296"/>
      <c r="R51" s="296"/>
      <c r="S51" s="296"/>
      <c r="T51" s="296"/>
      <c r="U51" s="296"/>
      <c r="V51" s="296"/>
      <c r="W51" s="296"/>
      <c r="X51" s="296"/>
      <c r="Y51" s="296"/>
      <c r="Z51" s="296"/>
    </row>
    <row r="52" spans="1:26" ht="15.75" customHeight="1" x14ac:dyDescent="0.25">
      <c r="A52" s="296"/>
      <c r="B52" s="296"/>
      <c r="C52" s="296"/>
      <c r="D52" s="296"/>
      <c r="E52" s="451"/>
      <c r="F52" s="451"/>
      <c r="G52" s="296"/>
      <c r="H52" s="300"/>
      <c r="I52" s="301"/>
      <c r="J52" s="296"/>
      <c r="K52" s="296"/>
      <c r="L52" s="296"/>
      <c r="M52" s="296"/>
      <c r="N52" s="296"/>
      <c r="O52" s="296"/>
      <c r="P52" s="296"/>
      <c r="Q52" s="296"/>
      <c r="R52" s="296"/>
      <c r="S52" s="296"/>
      <c r="T52" s="296"/>
      <c r="U52" s="296"/>
      <c r="V52" s="296"/>
      <c r="W52" s="296"/>
      <c r="X52" s="296"/>
      <c r="Y52" s="296"/>
      <c r="Z52" s="296"/>
    </row>
    <row r="53" spans="1:26" ht="15.75" customHeight="1" x14ac:dyDescent="0.25">
      <c r="A53" s="296"/>
      <c r="B53" s="296"/>
      <c r="C53" s="296"/>
      <c r="D53" s="296"/>
      <c r="E53" s="451"/>
      <c r="F53" s="451"/>
      <c r="G53" s="296"/>
      <c r="H53" s="300"/>
      <c r="I53" s="301"/>
      <c r="J53" s="296"/>
      <c r="K53" s="296"/>
      <c r="L53" s="296"/>
      <c r="M53" s="296"/>
      <c r="N53" s="296"/>
      <c r="O53" s="296"/>
      <c r="P53" s="296"/>
      <c r="Q53" s="296"/>
      <c r="R53" s="296"/>
      <c r="S53" s="296"/>
      <c r="T53" s="296"/>
      <c r="U53" s="296"/>
      <c r="V53" s="296"/>
      <c r="W53" s="296"/>
      <c r="X53" s="296"/>
      <c r="Y53" s="296"/>
      <c r="Z53" s="296"/>
    </row>
    <row r="54" spans="1:26" ht="15.75" customHeight="1" x14ac:dyDescent="0.25">
      <c r="A54" s="296"/>
      <c r="B54" s="296"/>
      <c r="C54" s="296"/>
      <c r="D54" s="296"/>
      <c r="E54" s="451"/>
      <c r="F54" s="451"/>
      <c r="G54" s="296"/>
      <c r="H54" s="300"/>
      <c r="I54" s="301"/>
      <c r="J54" s="296"/>
      <c r="K54" s="296"/>
      <c r="L54" s="296"/>
      <c r="M54" s="296"/>
      <c r="N54" s="296"/>
      <c r="O54" s="296"/>
      <c r="P54" s="296"/>
      <c r="Q54" s="296"/>
      <c r="R54" s="296"/>
      <c r="S54" s="296"/>
      <c r="T54" s="296"/>
      <c r="U54" s="296"/>
      <c r="V54" s="296"/>
      <c r="W54" s="296"/>
      <c r="X54" s="296"/>
      <c r="Y54" s="296"/>
      <c r="Z54" s="296"/>
    </row>
    <row r="55" spans="1:26" ht="15.75" customHeight="1" x14ac:dyDescent="0.25">
      <c r="A55" s="296"/>
      <c r="B55" s="296"/>
      <c r="C55" s="296"/>
      <c r="D55" s="296"/>
      <c r="E55" s="451"/>
      <c r="F55" s="451"/>
      <c r="G55" s="296"/>
      <c r="H55" s="300"/>
      <c r="I55" s="301"/>
      <c r="J55" s="296"/>
      <c r="K55" s="296"/>
      <c r="L55" s="296"/>
      <c r="M55" s="296"/>
      <c r="N55" s="296"/>
      <c r="O55" s="296"/>
      <c r="P55" s="296"/>
      <c r="Q55" s="296"/>
      <c r="R55" s="296"/>
      <c r="S55" s="296"/>
      <c r="T55" s="296"/>
      <c r="U55" s="296"/>
      <c r="V55" s="296"/>
      <c r="W55" s="296"/>
      <c r="X55" s="296"/>
      <c r="Y55" s="296"/>
      <c r="Z55" s="296"/>
    </row>
    <row r="56" spans="1:26" ht="15.75" customHeight="1" x14ac:dyDescent="0.25">
      <c r="A56" s="296"/>
      <c r="B56" s="296"/>
      <c r="C56" s="296"/>
      <c r="D56" s="296"/>
      <c r="E56" s="451"/>
      <c r="F56" s="451"/>
      <c r="G56" s="296"/>
      <c r="H56" s="300"/>
      <c r="I56" s="301"/>
      <c r="J56" s="296"/>
      <c r="K56" s="296"/>
      <c r="L56" s="296"/>
      <c r="M56" s="296"/>
      <c r="N56" s="296"/>
      <c r="O56" s="296"/>
      <c r="P56" s="296"/>
      <c r="Q56" s="296"/>
      <c r="R56" s="296"/>
      <c r="S56" s="296"/>
      <c r="T56" s="296"/>
      <c r="U56" s="296"/>
      <c r="V56" s="296"/>
      <c r="W56" s="296"/>
      <c r="X56" s="296"/>
      <c r="Y56" s="296"/>
      <c r="Z56" s="296"/>
    </row>
    <row r="57" spans="1:26" ht="15.75" customHeight="1" x14ac:dyDescent="0.25">
      <c r="A57" s="296"/>
      <c r="B57" s="296"/>
      <c r="C57" s="296"/>
      <c r="D57" s="296"/>
      <c r="E57" s="451"/>
      <c r="F57" s="451"/>
      <c r="G57" s="296"/>
      <c r="H57" s="300"/>
      <c r="I57" s="301"/>
      <c r="J57" s="296"/>
      <c r="K57" s="296"/>
      <c r="L57" s="296"/>
      <c r="M57" s="296"/>
      <c r="N57" s="296"/>
      <c r="O57" s="296"/>
      <c r="P57" s="296"/>
      <c r="Q57" s="296"/>
      <c r="R57" s="296"/>
      <c r="S57" s="296"/>
      <c r="T57" s="296"/>
      <c r="U57" s="296"/>
      <c r="V57" s="296"/>
      <c r="W57" s="296"/>
      <c r="X57" s="296"/>
      <c r="Y57" s="296"/>
      <c r="Z57" s="296"/>
    </row>
    <row r="58" spans="1:26" ht="15.75" customHeight="1" x14ac:dyDescent="0.25">
      <c r="A58" s="296"/>
      <c r="B58" s="296"/>
      <c r="C58" s="296"/>
      <c r="D58" s="296"/>
      <c r="E58" s="451"/>
      <c r="F58" s="451"/>
      <c r="G58" s="296"/>
      <c r="H58" s="300"/>
      <c r="I58" s="301"/>
      <c r="J58" s="296"/>
      <c r="K58" s="296"/>
      <c r="L58" s="296"/>
      <c r="M58" s="296"/>
      <c r="N58" s="296"/>
      <c r="O58" s="296"/>
      <c r="P58" s="296"/>
      <c r="Q58" s="296"/>
      <c r="R58" s="296"/>
      <c r="S58" s="296"/>
      <c r="T58" s="296"/>
      <c r="U58" s="296"/>
      <c r="V58" s="296"/>
      <c r="W58" s="296"/>
      <c r="X58" s="296"/>
      <c r="Y58" s="296"/>
      <c r="Z58" s="296"/>
    </row>
    <row r="59" spans="1:26" ht="15.75" customHeight="1" x14ac:dyDescent="0.25">
      <c r="A59" s="296"/>
      <c r="B59" s="296"/>
      <c r="C59" s="296"/>
      <c r="D59" s="296"/>
      <c r="E59" s="451"/>
      <c r="F59" s="451"/>
      <c r="G59" s="296"/>
      <c r="H59" s="300"/>
      <c r="I59" s="301"/>
      <c r="J59" s="296"/>
      <c r="K59" s="296"/>
      <c r="L59" s="296"/>
      <c r="M59" s="296"/>
      <c r="N59" s="296"/>
      <c r="O59" s="296"/>
      <c r="P59" s="296"/>
      <c r="Q59" s="296"/>
      <c r="R59" s="296"/>
      <c r="S59" s="296"/>
      <c r="T59" s="296"/>
      <c r="U59" s="296"/>
      <c r="V59" s="296"/>
      <c r="W59" s="296"/>
      <c r="X59" s="296"/>
      <c r="Y59" s="296"/>
      <c r="Z59" s="296"/>
    </row>
    <row r="60" spans="1:26" ht="15.75" customHeight="1" x14ac:dyDescent="0.25">
      <c r="A60" s="296"/>
      <c r="B60" s="296"/>
      <c r="C60" s="296"/>
      <c r="D60" s="296"/>
      <c r="E60" s="451"/>
      <c r="F60" s="451"/>
      <c r="G60" s="296"/>
      <c r="H60" s="300"/>
      <c r="I60" s="301"/>
      <c r="J60" s="296"/>
      <c r="K60" s="296"/>
      <c r="L60" s="296"/>
      <c r="M60" s="296"/>
      <c r="N60" s="296"/>
      <c r="O60" s="296"/>
      <c r="P60" s="296"/>
      <c r="Q60" s="296"/>
      <c r="R60" s="296"/>
      <c r="S60" s="296"/>
      <c r="T60" s="296"/>
      <c r="U60" s="296"/>
      <c r="V60" s="296"/>
      <c r="W60" s="296"/>
      <c r="X60" s="296"/>
      <c r="Y60" s="296"/>
      <c r="Z60" s="296"/>
    </row>
    <row r="61" spans="1:26" ht="15.75" customHeight="1" x14ac:dyDescent="0.25">
      <c r="A61" s="296"/>
      <c r="B61" s="296"/>
      <c r="C61" s="296"/>
      <c r="D61" s="296"/>
      <c r="E61" s="451"/>
      <c r="F61" s="451"/>
      <c r="G61" s="296"/>
      <c r="H61" s="300"/>
      <c r="I61" s="301"/>
      <c r="J61" s="296"/>
      <c r="K61" s="296"/>
      <c r="L61" s="296"/>
      <c r="M61" s="296"/>
      <c r="N61" s="296"/>
      <c r="O61" s="296"/>
      <c r="P61" s="296"/>
      <c r="Q61" s="296"/>
      <c r="R61" s="296"/>
      <c r="S61" s="296"/>
      <c r="T61" s="296"/>
      <c r="U61" s="296"/>
      <c r="V61" s="296"/>
      <c r="W61" s="296"/>
      <c r="X61" s="296"/>
      <c r="Y61" s="296"/>
      <c r="Z61" s="296"/>
    </row>
    <row r="62" spans="1:26" ht="15.75" customHeight="1" x14ac:dyDescent="0.25">
      <c r="A62" s="296"/>
      <c r="B62" s="296"/>
      <c r="C62" s="296"/>
      <c r="D62" s="296"/>
      <c r="E62" s="451"/>
      <c r="F62" s="451"/>
      <c r="G62" s="296"/>
      <c r="H62" s="300"/>
      <c r="I62" s="301"/>
      <c r="J62" s="296"/>
      <c r="K62" s="296"/>
      <c r="L62" s="296"/>
      <c r="M62" s="296"/>
      <c r="N62" s="296"/>
      <c r="O62" s="296"/>
      <c r="P62" s="296"/>
      <c r="Q62" s="296"/>
      <c r="R62" s="296"/>
      <c r="S62" s="296"/>
      <c r="T62" s="296"/>
      <c r="U62" s="296"/>
      <c r="V62" s="296"/>
      <c r="W62" s="296"/>
      <c r="X62" s="296"/>
      <c r="Y62" s="296"/>
      <c r="Z62" s="296"/>
    </row>
    <row r="63" spans="1:26" ht="15.75" customHeight="1" x14ac:dyDescent="0.25">
      <c r="A63" s="296"/>
      <c r="B63" s="296"/>
      <c r="C63" s="296"/>
      <c r="D63" s="296"/>
      <c r="E63" s="451"/>
      <c r="F63" s="451"/>
      <c r="G63" s="296"/>
      <c r="H63" s="300"/>
      <c r="I63" s="301"/>
      <c r="J63" s="296"/>
      <c r="K63" s="296"/>
      <c r="L63" s="296"/>
      <c r="M63" s="296"/>
      <c r="N63" s="296"/>
      <c r="O63" s="296"/>
      <c r="P63" s="296"/>
      <c r="Q63" s="296"/>
      <c r="R63" s="296"/>
      <c r="S63" s="296"/>
      <c r="T63" s="296"/>
      <c r="U63" s="296"/>
      <c r="V63" s="296"/>
      <c r="W63" s="296"/>
      <c r="X63" s="296"/>
      <c r="Y63" s="296"/>
      <c r="Z63" s="296"/>
    </row>
    <row r="64" spans="1:26" ht="15.75" customHeight="1" x14ac:dyDescent="0.25">
      <c r="A64" s="296"/>
      <c r="B64" s="296"/>
      <c r="C64" s="296"/>
      <c r="D64" s="296"/>
      <c r="E64" s="451"/>
      <c r="F64" s="451"/>
      <c r="G64" s="296"/>
      <c r="H64" s="300"/>
      <c r="I64" s="301"/>
      <c r="J64" s="296"/>
      <c r="K64" s="296"/>
      <c r="L64" s="296"/>
      <c r="M64" s="296"/>
      <c r="N64" s="296"/>
      <c r="O64" s="296"/>
      <c r="P64" s="296"/>
      <c r="Q64" s="296"/>
      <c r="R64" s="296"/>
      <c r="S64" s="296"/>
      <c r="T64" s="296"/>
      <c r="U64" s="296"/>
      <c r="V64" s="296"/>
      <c r="W64" s="296"/>
      <c r="X64" s="296"/>
      <c r="Y64" s="296"/>
      <c r="Z64" s="296"/>
    </row>
    <row r="65" spans="1:26" ht="15.75" customHeight="1" x14ac:dyDescent="0.25">
      <c r="A65" s="296"/>
      <c r="B65" s="296"/>
      <c r="C65" s="296"/>
      <c r="D65" s="296"/>
      <c r="E65" s="451"/>
      <c r="F65" s="451"/>
      <c r="G65" s="296"/>
      <c r="H65" s="300"/>
      <c r="I65" s="301"/>
      <c r="J65" s="296"/>
      <c r="K65" s="296"/>
      <c r="L65" s="296"/>
      <c r="M65" s="296"/>
      <c r="N65" s="296"/>
      <c r="O65" s="296"/>
      <c r="P65" s="296"/>
      <c r="Q65" s="296"/>
      <c r="R65" s="296"/>
      <c r="S65" s="296"/>
      <c r="T65" s="296"/>
      <c r="U65" s="296"/>
      <c r="V65" s="296"/>
      <c r="W65" s="296"/>
      <c r="X65" s="296"/>
      <c r="Y65" s="296"/>
      <c r="Z65" s="296"/>
    </row>
    <row r="66" spans="1:26" ht="15.75" customHeight="1" x14ac:dyDescent="0.25">
      <c r="A66" s="296"/>
      <c r="B66" s="296"/>
      <c r="C66" s="296"/>
      <c r="D66" s="296"/>
      <c r="E66" s="451"/>
      <c r="F66" s="451"/>
      <c r="G66" s="296"/>
      <c r="H66" s="300"/>
      <c r="I66" s="301"/>
      <c r="J66" s="296"/>
      <c r="K66" s="296"/>
      <c r="L66" s="296"/>
      <c r="M66" s="296"/>
      <c r="N66" s="296"/>
      <c r="O66" s="296"/>
      <c r="P66" s="296"/>
      <c r="Q66" s="296"/>
      <c r="R66" s="296"/>
      <c r="S66" s="296"/>
      <c r="T66" s="296"/>
      <c r="U66" s="296"/>
      <c r="V66" s="296"/>
      <c r="W66" s="296"/>
      <c r="X66" s="296"/>
      <c r="Y66" s="296"/>
      <c r="Z66" s="296"/>
    </row>
    <row r="67" spans="1:26" ht="15.75" customHeight="1" x14ac:dyDescent="0.25">
      <c r="A67" s="296"/>
      <c r="B67" s="296"/>
      <c r="C67" s="296"/>
      <c r="D67" s="296"/>
      <c r="E67" s="451"/>
      <c r="F67" s="451"/>
      <c r="G67" s="296"/>
      <c r="H67" s="300"/>
      <c r="I67" s="301"/>
      <c r="J67" s="296"/>
      <c r="K67" s="296"/>
      <c r="L67" s="296"/>
      <c r="M67" s="296"/>
      <c r="N67" s="296"/>
      <c r="O67" s="296"/>
      <c r="P67" s="296"/>
      <c r="Q67" s="296"/>
      <c r="R67" s="296"/>
      <c r="S67" s="296"/>
      <c r="T67" s="296"/>
      <c r="U67" s="296"/>
      <c r="V67" s="296"/>
      <c r="W67" s="296"/>
      <c r="X67" s="296"/>
      <c r="Y67" s="296"/>
      <c r="Z67" s="296"/>
    </row>
    <row r="68" spans="1:26" ht="15.75" customHeight="1" x14ac:dyDescent="0.25">
      <c r="A68" s="296"/>
      <c r="B68" s="296"/>
      <c r="C68" s="296"/>
      <c r="D68" s="296"/>
      <c r="E68" s="451"/>
      <c r="F68" s="451"/>
      <c r="G68" s="296"/>
      <c r="H68" s="300"/>
      <c r="I68" s="301"/>
      <c r="J68" s="296"/>
      <c r="K68" s="296"/>
      <c r="L68" s="296"/>
      <c r="M68" s="296"/>
      <c r="N68" s="296"/>
      <c r="O68" s="296"/>
      <c r="P68" s="296"/>
      <c r="Q68" s="296"/>
      <c r="R68" s="296"/>
      <c r="S68" s="296"/>
      <c r="T68" s="296"/>
      <c r="U68" s="296"/>
      <c r="V68" s="296"/>
      <c r="W68" s="296"/>
      <c r="X68" s="296"/>
      <c r="Y68" s="296"/>
      <c r="Z68" s="296"/>
    </row>
    <row r="69" spans="1:26" ht="15.75" customHeight="1" x14ac:dyDescent="0.25">
      <c r="A69" s="296"/>
      <c r="B69" s="296"/>
      <c r="C69" s="296"/>
      <c r="D69" s="296"/>
      <c r="E69" s="451"/>
      <c r="F69" s="451"/>
      <c r="G69" s="296"/>
      <c r="H69" s="300"/>
      <c r="I69" s="301"/>
      <c r="J69" s="296"/>
      <c r="K69" s="296"/>
      <c r="L69" s="296"/>
      <c r="M69" s="296"/>
      <c r="N69" s="296"/>
      <c r="O69" s="296"/>
      <c r="P69" s="296"/>
      <c r="Q69" s="296"/>
      <c r="R69" s="296"/>
      <c r="S69" s="296"/>
      <c r="T69" s="296"/>
      <c r="U69" s="296"/>
      <c r="V69" s="296"/>
      <c r="W69" s="296"/>
      <c r="X69" s="296"/>
      <c r="Y69" s="296"/>
      <c r="Z69" s="296"/>
    </row>
    <row r="70" spans="1:26" ht="15.75" customHeight="1" x14ac:dyDescent="0.25">
      <c r="A70" s="296"/>
      <c r="B70" s="296"/>
      <c r="C70" s="296"/>
      <c r="D70" s="296"/>
      <c r="E70" s="451"/>
      <c r="F70" s="451"/>
      <c r="G70" s="296"/>
      <c r="H70" s="300"/>
      <c r="I70" s="301"/>
      <c r="J70" s="296"/>
      <c r="K70" s="296"/>
      <c r="L70" s="296"/>
      <c r="M70" s="296"/>
      <c r="N70" s="296"/>
      <c r="O70" s="296"/>
      <c r="P70" s="296"/>
      <c r="Q70" s="296"/>
      <c r="R70" s="296"/>
      <c r="S70" s="296"/>
      <c r="T70" s="296"/>
      <c r="U70" s="296"/>
      <c r="V70" s="296"/>
      <c r="W70" s="296"/>
      <c r="X70" s="296"/>
      <c r="Y70" s="296"/>
      <c r="Z70" s="296"/>
    </row>
    <row r="71" spans="1:26" ht="15.75" customHeight="1" x14ac:dyDescent="0.25">
      <c r="A71" s="296"/>
      <c r="B71" s="296"/>
      <c r="C71" s="296"/>
      <c r="D71" s="296"/>
      <c r="E71" s="451"/>
      <c r="F71" s="451"/>
      <c r="G71" s="296"/>
      <c r="H71" s="300"/>
      <c r="I71" s="301"/>
      <c r="J71" s="296"/>
      <c r="K71" s="296"/>
      <c r="L71" s="296"/>
      <c r="M71" s="296"/>
      <c r="N71" s="296"/>
      <c r="O71" s="296"/>
      <c r="P71" s="296"/>
      <c r="Q71" s="296"/>
      <c r="R71" s="296"/>
      <c r="S71" s="296"/>
      <c r="T71" s="296"/>
      <c r="U71" s="296"/>
      <c r="V71" s="296"/>
      <c r="W71" s="296"/>
      <c r="X71" s="296"/>
      <c r="Y71" s="296"/>
      <c r="Z71" s="296"/>
    </row>
    <row r="72" spans="1:26" ht="15.75" customHeight="1" x14ac:dyDescent="0.25">
      <c r="A72" s="296"/>
      <c r="B72" s="296"/>
      <c r="C72" s="296"/>
      <c r="D72" s="296"/>
      <c r="E72" s="451"/>
      <c r="F72" s="451"/>
      <c r="G72" s="296"/>
      <c r="H72" s="300"/>
      <c r="I72" s="301"/>
      <c r="J72" s="296"/>
      <c r="K72" s="296"/>
      <c r="L72" s="296"/>
      <c r="M72" s="296"/>
      <c r="N72" s="296"/>
      <c r="O72" s="296"/>
      <c r="P72" s="296"/>
      <c r="Q72" s="296"/>
      <c r="R72" s="296"/>
      <c r="S72" s="296"/>
      <c r="T72" s="296"/>
      <c r="U72" s="296"/>
      <c r="V72" s="296"/>
      <c r="W72" s="296"/>
      <c r="X72" s="296"/>
      <c r="Y72" s="296"/>
      <c r="Z72" s="296"/>
    </row>
    <row r="73" spans="1:26" ht="15.75" customHeight="1" x14ac:dyDescent="0.25">
      <c r="A73" s="296"/>
      <c r="B73" s="296"/>
      <c r="C73" s="296"/>
      <c r="D73" s="296"/>
      <c r="E73" s="451"/>
      <c r="F73" s="451"/>
      <c r="G73" s="296"/>
      <c r="H73" s="300"/>
      <c r="I73" s="301"/>
      <c r="J73" s="296"/>
      <c r="K73" s="296"/>
      <c r="L73" s="296"/>
      <c r="M73" s="296"/>
      <c r="N73" s="296"/>
      <c r="O73" s="296"/>
      <c r="P73" s="296"/>
      <c r="Q73" s="296"/>
      <c r="R73" s="296"/>
      <c r="S73" s="296"/>
      <c r="T73" s="296"/>
      <c r="U73" s="296"/>
      <c r="V73" s="296"/>
      <c r="W73" s="296"/>
      <c r="X73" s="296"/>
      <c r="Y73" s="296"/>
      <c r="Z73" s="296"/>
    </row>
    <row r="74" spans="1:26" ht="15.75" customHeight="1" x14ac:dyDescent="0.25">
      <c r="A74" s="296"/>
      <c r="B74" s="296"/>
      <c r="C74" s="296"/>
      <c r="D74" s="296"/>
      <c r="E74" s="451"/>
      <c r="F74" s="451"/>
      <c r="G74" s="296"/>
      <c r="H74" s="300"/>
      <c r="I74" s="301"/>
      <c r="J74" s="296"/>
      <c r="K74" s="296"/>
      <c r="L74" s="296"/>
      <c r="M74" s="296"/>
      <c r="N74" s="296"/>
      <c r="O74" s="296"/>
      <c r="P74" s="296"/>
      <c r="Q74" s="296"/>
      <c r="R74" s="296"/>
      <c r="S74" s="296"/>
      <c r="T74" s="296"/>
      <c r="U74" s="296"/>
      <c r="V74" s="296"/>
      <c r="W74" s="296"/>
      <c r="X74" s="296"/>
      <c r="Y74" s="296"/>
      <c r="Z74" s="296"/>
    </row>
    <row r="75" spans="1:26" ht="15.75" customHeight="1" x14ac:dyDescent="0.25">
      <c r="A75" s="296"/>
      <c r="B75" s="296"/>
      <c r="C75" s="296"/>
      <c r="D75" s="296"/>
      <c r="E75" s="451"/>
      <c r="F75" s="451"/>
      <c r="G75" s="296"/>
      <c r="H75" s="300"/>
      <c r="I75" s="301"/>
      <c r="J75" s="296"/>
      <c r="K75" s="296"/>
      <c r="L75" s="296"/>
      <c r="M75" s="296"/>
      <c r="N75" s="296"/>
      <c r="O75" s="296"/>
      <c r="P75" s="296"/>
      <c r="Q75" s="296"/>
      <c r="R75" s="296"/>
      <c r="S75" s="296"/>
      <c r="T75" s="296"/>
      <c r="U75" s="296"/>
      <c r="V75" s="296"/>
      <c r="W75" s="296"/>
      <c r="X75" s="296"/>
      <c r="Y75" s="296"/>
      <c r="Z75" s="296"/>
    </row>
    <row r="76" spans="1:26" ht="15.75" customHeight="1" x14ac:dyDescent="0.25">
      <c r="A76" s="296"/>
      <c r="B76" s="296"/>
      <c r="C76" s="296"/>
      <c r="D76" s="296"/>
      <c r="E76" s="451"/>
      <c r="F76" s="451"/>
      <c r="G76" s="296"/>
      <c r="H76" s="300"/>
      <c r="I76" s="301"/>
      <c r="J76" s="296"/>
      <c r="K76" s="296"/>
      <c r="L76" s="296"/>
      <c r="M76" s="296"/>
      <c r="N76" s="296"/>
      <c r="O76" s="296"/>
      <c r="P76" s="296"/>
      <c r="Q76" s="296"/>
      <c r="R76" s="296"/>
      <c r="S76" s="296"/>
      <c r="T76" s="296"/>
      <c r="U76" s="296"/>
      <c r="V76" s="296"/>
      <c r="W76" s="296"/>
      <c r="X76" s="296"/>
      <c r="Y76" s="296"/>
      <c r="Z76" s="296"/>
    </row>
    <row r="77" spans="1:26" ht="15.75" customHeight="1" x14ac:dyDescent="0.25">
      <c r="A77" s="296"/>
      <c r="B77" s="296"/>
      <c r="C77" s="296"/>
      <c r="D77" s="296"/>
      <c r="E77" s="451"/>
      <c r="F77" s="451"/>
      <c r="G77" s="296"/>
      <c r="H77" s="300"/>
      <c r="I77" s="301"/>
      <c r="J77" s="296"/>
      <c r="K77" s="296"/>
      <c r="L77" s="296"/>
      <c r="M77" s="296"/>
      <c r="N77" s="296"/>
      <c r="O77" s="296"/>
      <c r="P77" s="296"/>
      <c r="Q77" s="296"/>
      <c r="R77" s="296"/>
      <c r="S77" s="296"/>
      <c r="T77" s="296"/>
      <c r="U77" s="296"/>
      <c r="V77" s="296"/>
      <c r="W77" s="296"/>
      <c r="X77" s="296"/>
      <c r="Y77" s="296"/>
      <c r="Z77" s="296"/>
    </row>
    <row r="78" spans="1:26" ht="15.75" customHeight="1" x14ac:dyDescent="0.25">
      <c r="A78" s="296"/>
      <c r="B78" s="296"/>
      <c r="C78" s="296"/>
      <c r="D78" s="296"/>
      <c r="E78" s="451"/>
      <c r="F78" s="451"/>
      <c r="G78" s="296"/>
      <c r="H78" s="300"/>
      <c r="I78" s="301"/>
      <c r="J78" s="296"/>
      <c r="K78" s="296"/>
      <c r="L78" s="296"/>
      <c r="M78" s="296"/>
      <c r="N78" s="296"/>
      <c r="O78" s="296"/>
      <c r="P78" s="296"/>
      <c r="Q78" s="296"/>
      <c r="R78" s="296"/>
      <c r="S78" s="296"/>
      <c r="T78" s="296"/>
      <c r="U78" s="296"/>
      <c r="V78" s="296"/>
      <c r="W78" s="296"/>
      <c r="X78" s="296"/>
      <c r="Y78" s="296"/>
      <c r="Z78" s="296"/>
    </row>
    <row r="79" spans="1:26" ht="15.75" customHeight="1" x14ac:dyDescent="0.25">
      <c r="A79" s="296"/>
      <c r="B79" s="296"/>
      <c r="C79" s="296"/>
      <c r="D79" s="296"/>
      <c r="E79" s="451"/>
      <c r="F79" s="451"/>
      <c r="G79" s="296"/>
      <c r="H79" s="300"/>
      <c r="I79" s="301"/>
      <c r="J79" s="296"/>
      <c r="K79" s="296"/>
      <c r="L79" s="296"/>
      <c r="M79" s="296"/>
      <c r="N79" s="296"/>
      <c r="O79" s="296"/>
      <c r="P79" s="296"/>
      <c r="Q79" s="296"/>
      <c r="R79" s="296"/>
      <c r="S79" s="296"/>
      <c r="T79" s="296"/>
      <c r="U79" s="296"/>
      <c r="V79" s="296"/>
      <c r="W79" s="296"/>
      <c r="X79" s="296"/>
      <c r="Y79" s="296"/>
      <c r="Z79" s="296"/>
    </row>
    <row r="80" spans="1:26" ht="15.75" customHeight="1" x14ac:dyDescent="0.25">
      <c r="A80" s="296"/>
      <c r="B80" s="296"/>
      <c r="C80" s="296"/>
      <c r="D80" s="296"/>
      <c r="E80" s="451"/>
      <c r="F80" s="451"/>
      <c r="G80" s="296"/>
      <c r="H80" s="300"/>
      <c r="I80" s="301"/>
      <c r="J80" s="296"/>
      <c r="K80" s="296"/>
      <c r="L80" s="296"/>
      <c r="M80" s="296"/>
      <c r="N80" s="296"/>
      <c r="O80" s="296"/>
      <c r="P80" s="296"/>
      <c r="Q80" s="296"/>
      <c r="R80" s="296"/>
      <c r="S80" s="296"/>
      <c r="T80" s="296"/>
      <c r="U80" s="296"/>
      <c r="V80" s="296"/>
      <c r="W80" s="296"/>
      <c r="X80" s="296"/>
      <c r="Y80" s="296"/>
      <c r="Z80" s="296"/>
    </row>
    <row r="81" spans="1:26" ht="15.75" customHeight="1" x14ac:dyDescent="0.25">
      <c r="A81" s="296"/>
      <c r="B81" s="296"/>
      <c r="C81" s="296"/>
      <c r="D81" s="296"/>
      <c r="E81" s="451"/>
      <c r="F81" s="451"/>
      <c r="G81" s="296"/>
      <c r="H81" s="300"/>
      <c r="I81" s="301"/>
      <c r="J81" s="296"/>
      <c r="K81" s="296"/>
      <c r="L81" s="296"/>
      <c r="M81" s="296"/>
      <c r="N81" s="296"/>
      <c r="O81" s="296"/>
      <c r="P81" s="296"/>
      <c r="Q81" s="296"/>
      <c r="R81" s="296"/>
      <c r="S81" s="296"/>
      <c r="T81" s="296"/>
      <c r="U81" s="296"/>
      <c r="V81" s="296"/>
      <c r="W81" s="296"/>
      <c r="X81" s="296"/>
      <c r="Y81" s="296"/>
      <c r="Z81" s="296"/>
    </row>
    <row r="82" spans="1:26" ht="15.75" customHeight="1" x14ac:dyDescent="0.25">
      <c r="A82" s="296"/>
      <c r="B82" s="296"/>
      <c r="C82" s="296"/>
      <c r="D82" s="296"/>
      <c r="E82" s="451"/>
      <c r="F82" s="451"/>
      <c r="G82" s="296"/>
      <c r="H82" s="300"/>
      <c r="I82" s="301"/>
      <c r="J82" s="296"/>
      <c r="K82" s="296"/>
      <c r="L82" s="296"/>
      <c r="M82" s="296"/>
      <c r="N82" s="296"/>
      <c r="O82" s="296"/>
      <c r="P82" s="296"/>
      <c r="Q82" s="296"/>
      <c r="R82" s="296"/>
      <c r="S82" s="296"/>
      <c r="T82" s="296"/>
      <c r="U82" s="296"/>
      <c r="V82" s="296"/>
      <c r="W82" s="296"/>
      <c r="X82" s="296"/>
      <c r="Y82" s="296"/>
      <c r="Z82" s="296"/>
    </row>
    <row r="83" spans="1:26" ht="15.75" customHeight="1" x14ac:dyDescent="0.25">
      <c r="A83" s="296"/>
      <c r="B83" s="296"/>
      <c r="C83" s="296"/>
      <c r="D83" s="296"/>
      <c r="E83" s="451"/>
      <c r="F83" s="451"/>
      <c r="G83" s="296"/>
      <c r="H83" s="300"/>
      <c r="I83" s="301"/>
      <c r="J83" s="296"/>
      <c r="K83" s="296"/>
      <c r="L83" s="296"/>
      <c r="M83" s="296"/>
      <c r="N83" s="296"/>
      <c r="O83" s="296"/>
      <c r="P83" s="296"/>
      <c r="Q83" s="296"/>
      <c r="R83" s="296"/>
      <c r="S83" s="296"/>
      <c r="T83" s="296"/>
      <c r="U83" s="296"/>
      <c r="V83" s="296"/>
      <c r="W83" s="296"/>
      <c r="X83" s="296"/>
      <c r="Y83" s="296"/>
      <c r="Z83" s="296"/>
    </row>
    <row r="84" spans="1:26" ht="15.75" customHeight="1" x14ac:dyDescent="0.25">
      <c r="A84" s="296"/>
      <c r="B84" s="296"/>
      <c r="C84" s="296"/>
      <c r="D84" s="296"/>
      <c r="E84" s="451"/>
      <c r="F84" s="451"/>
      <c r="G84" s="296"/>
      <c r="H84" s="300"/>
      <c r="I84" s="301"/>
      <c r="J84" s="296"/>
      <c r="K84" s="296"/>
      <c r="L84" s="296"/>
      <c r="M84" s="296"/>
      <c r="N84" s="296"/>
      <c r="O84" s="296"/>
      <c r="P84" s="296"/>
      <c r="Q84" s="296"/>
      <c r="R84" s="296"/>
      <c r="S84" s="296"/>
      <c r="T84" s="296"/>
      <c r="U84" s="296"/>
      <c r="V84" s="296"/>
      <c r="W84" s="296"/>
      <c r="X84" s="296"/>
      <c r="Y84" s="296"/>
      <c r="Z84" s="296"/>
    </row>
    <row r="85" spans="1:26" ht="15.75" customHeight="1" x14ac:dyDescent="0.25">
      <c r="A85" s="296"/>
      <c r="B85" s="296"/>
      <c r="C85" s="296"/>
      <c r="D85" s="296"/>
      <c r="E85" s="451"/>
      <c r="F85" s="451"/>
      <c r="G85" s="296"/>
      <c r="H85" s="300"/>
      <c r="I85" s="301"/>
      <c r="J85" s="296"/>
      <c r="K85" s="296"/>
      <c r="L85" s="296"/>
      <c r="M85" s="296"/>
      <c r="N85" s="296"/>
      <c r="O85" s="296"/>
      <c r="P85" s="296"/>
      <c r="Q85" s="296"/>
      <c r="R85" s="296"/>
      <c r="S85" s="296"/>
      <c r="T85" s="296"/>
      <c r="U85" s="296"/>
      <c r="V85" s="296"/>
      <c r="W85" s="296"/>
      <c r="X85" s="296"/>
      <c r="Y85" s="296"/>
      <c r="Z85" s="296"/>
    </row>
    <row r="86" spans="1:26" ht="15.75" customHeight="1" x14ac:dyDescent="0.25">
      <c r="A86" s="296"/>
      <c r="B86" s="296"/>
      <c r="C86" s="296"/>
      <c r="D86" s="296"/>
      <c r="E86" s="451"/>
      <c r="F86" s="451"/>
      <c r="G86" s="296"/>
      <c r="H86" s="300"/>
      <c r="I86" s="301"/>
      <c r="J86" s="296"/>
      <c r="K86" s="296"/>
      <c r="L86" s="296"/>
      <c r="M86" s="296"/>
      <c r="N86" s="296"/>
      <c r="O86" s="296"/>
      <c r="P86" s="296"/>
      <c r="Q86" s="296"/>
      <c r="R86" s="296"/>
      <c r="S86" s="296"/>
      <c r="T86" s="296"/>
      <c r="U86" s="296"/>
      <c r="V86" s="296"/>
      <c r="W86" s="296"/>
      <c r="X86" s="296"/>
      <c r="Y86" s="296"/>
      <c r="Z86" s="296"/>
    </row>
    <row r="87" spans="1:26" ht="15.75" customHeight="1" x14ac:dyDescent="0.25">
      <c r="A87" s="296"/>
      <c r="B87" s="296"/>
      <c r="C87" s="296"/>
      <c r="D87" s="296"/>
      <c r="E87" s="451"/>
      <c r="F87" s="451"/>
      <c r="G87" s="296"/>
      <c r="H87" s="300"/>
      <c r="I87" s="301"/>
      <c r="J87" s="296"/>
      <c r="K87" s="296"/>
      <c r="L87" s="296"/>
      <c r="M87" s="296"/>
      <c r="N87" s="296"/>
      <c r="O87" s="296"/>
      <c r="P87" s="296"/>
      <c r="Q87" s="296"/>
      <c r="R87" s="296"/>
      <c r="S87" s="296"/>
      <c r="T87" s="296"/>
      <c r="U87" s="296"/>
      <c r="V87" s="296"/>
      <c r="W87" s="296"/>
      <c r="X87" s="296"/>
      <c r="Y87" s="296"/>
      <c r="Z87" s="296"/>
    </row>
    <row r="88" spans="1:26" ht="15.75" customHeight="1" x14ac:dyDescent="0.25">
      <c r="A88" s="296"/>
      <c r="B88" s="296"/>
      <c r="C88" s="296"/>
      <c r="D88" s="296"/>
      <c r="E88" s="451"/>
      <c r="F88" s="451"/>
      <c r="G88" s="296"/>
      <c r="H88" s="300"/>
      <c r="I88" s="301"/>
      <c r="J88" s="296"/>
      <c r="K88" s="296"/>
      <c r="L88" s="296"/>
      <c r="M88" s="296"/>
      <c r="N88" s="296"/>
      <c r="O88" s="296"/>
      <c r="P88" s="296"/>
      <c r="Q88" s="296"/>
      <c r="R88" s="296"/>
      <c r="S88" s="296"/>
      <c r="T88" s="296"/>
      <c r="U88" s="296"/>
      <c r="V88" s="296"/>
      <c r="W88" s="296"/>
      <c r="X88" s="296"/>
      <c r="Y88" s="296"/>
      <c r="Z88" s="296"/>
    </row>
    <row r="89" spans="1:26" ht="15.75" customHeight="1" x14ac:dyDescent="0.25">
      <c r="A89" s="296"/>
      <c r="B89" s="296"/>
      <c r="C89" s="296"/>
      <c r="D89" s="296"/>
      <c r="E89" s="451"/>
      <c r="F89" s="451"/>
      <c r="G89" s="296"/>
      <c r="H89" s="300"/>
      <c r="I89" s="301"/>
      <c r="J89" s="296"/>
      <c r="K89" s="296"/>
      <c r="L89" s="296"/>
      <c r="M89" s="296"/>
      <c r="N89" s="296"/>
      <c r="O89" s="296"/>
      <c r="P89" s="296"/>
      <c r="Q89" s="296"/>
      <c r="R89" s="296"/>
      <c r="S89" s="296"/>
      <c r="T89" s="296"/>
      <c r="U89" s="296"/>
      <c r="V89" s="296"/>
      <c r="W89" s="296"/>
      <c r="X89" s="296"/>
      <c r="Y89" s="296"/>
      <c r="Z89" s="296"/>
    </row>
    <row r="90" spans="1:26" ht="15.75" customHeight="1" x14ac:dyDescent="0.25">
      <c r="A90" s="296"/>
      <c r="B90" s="296"/>
      <c r="C90" s="296"/>
      <c r="D90" s="296"/>
      <c r="E90" s="451"/>
      <c r="F90" s="451"/>
      <c r="G90" s="296"/>
      <c r="H90" s="300"/>
      <c r="I90" s="301"/>
      <c r="J90" s="296"/>
      <c r="K90" s="296"/>
      <c r="L90" s="296"/>
      <c r="M90" s="296"/>
      <c r="N90" s="296"/>
      <c r="O90" s="296"/>
      <c r="P90" s="296"/>
      <c r="Q90" s="296"/>
      <c r="R90" s="296"/>
      <c r="S90" s="296"/>
      <c r="T90" s="296"/>
      <c r="U90" s="296"/>
      <c r="V90" s="296"/>
      <c r="W90" s="296"/>
      <c r="X90" s="296"/>
      <c r="Y90" s="296"/>
      <c r="Z90" s="296"/>
    </row>
    <row r="91" spans="1:26" ht="15.75" customHeight="1" x14ac:dyDescent="0.25">
      <c r="A91" s="296"/>
      <c r="B91" s="296"/>
      <c r="C91" s="296"/>
      <c r="D91" s="296"/>
      <c r="E91" s="451"/>
      <c r="F91" s="451"/>
      <c r="G91" s="296"/>
      <c r="H91" s="300"/>
      <c r="I91" s="301"/>
      <c r="J91" s="296"/>
      <c r="K91" s="296"/>
      <c r="L91" s="296"/>
      <c r="M91" s="296"/>
      <c r="N91" s="296"/>
      <c r="O91" s="296"/>
      <c r="P91" s="296"/>
      <c r="Q91" s="296"/>
      <c r="R91" s="296"/>
      <c r="S91" s="296"/>
      <c r="T91" s="296"/>
      <c r="U91" s="296"/>
      <c r="V91" s="296"/>
      <c r="W91" s="296"/>
      <c r="X91" s="296"/>
      <c r="Y91" s="296"/>
      <c r="Z91" s="296"/>
    </row>
    <row r="92" spans="1:26" ht="15.75" customHeight="1" x14ac:dyDescent="0.25">
      <c r="A92" s="296"/>
      <c r="B92" s="296"/>
      <c r="C92" s="296"/>
      <c r="D92" s="296"/>
      <c r="E92" s="451"/>
      <c r="F92" s="451"/>
      <c r="G92" s="296"/>
      <c r="H92" s="300"/>
      <c r="I92" s="301"/>
      <c r="J92" s="296"/>
      <c r="K92" s="296"/>
      <c r="L92" s="296"/>
      <c r="M92" s="296"/>
      <c r="N92" s="296"/>
      <c r="O92" s="296"/>
      <c r="P92" s="296"/>
      <c r="Q92" s="296"/>
      <c r="R92" s="296"/>
      <c r="S92" s="296"/>
      <c r="T92" s="296"/>
      <c r="U92" s="296"/>
      <c r="V92" s="296"/>
      <c r="W92" s="296"/>
      <c r="X92" s="296"/>
      <c r="Y92" s="296"/>
      <c r="Z92" s="296"/>
    </row>
    <row r="93" spans="1:26" ht="15.75" customHeight="1" x14ac:dyDescent="0.25">
      <c r="A93" s="296"/>
      <c r="B93" s="296"/>
      <c r="C93" s="296"/>
      <c r="D93" s="296"/>
      <c r="E93" s="451"/>
      <c r="F93" s="451"/>
      <c r="G93" s="296"/>
      <c r="H93" s="300"/>
      <c r="I93" s="301"/>
      <c r="J93" s="296"/>
      <c r="K93" s="296"/>
      <c r="L93" s="296"/>
      <c r="M93" s="296"/>
      <c r="N93" s="296"/>
      <c r="O93" s="296"/>
      <c r="P93" s="296"/>
      <c r="Q93" s="296"/>
      <c r="R93" s="296"/>
      <c r="S93" s="296"/>
      <c r="T93" s="296"/>
      <c r="U93" s="296"/>
      <c r="V93" s="296"/>
      <c r="W93" s="296"/>
      <c r="X93" s="296"/>
      <c r="Y93" s="296"/>
      <c r="Z93" s="296"/>
    </row>
    <row r="94" spans="1:26" ht="15.75" customHeight="1" x14ac:dyDescent="0.25">
      <c r="A94" s="296"/>
      <c r="B94" s="296"/>
      <c r="C94" s="296"/>
      <c r="D94" s="296"/>
      <c r="E94" s="451"/>
      <c r="F94" s="451"/>
      <c r="G94" s="296"/>
      <c r="H94" s="300"/>
      <c r="I94" s="301"/>
      <c r="J94" s="296"/>
      <c r="K94" s="296"/>
      <c r="L94" s="296"/>
      <c r="M94" s="296"/>
      <c r="N94" s="296"/>
      <c r="O94" s="296"/>
      <c r="P94" s="296"/>
      <c r="Q94" s="296"/>
      <c r="R94" s="296"/>
      <c r="S94" s="296"/>
      <c r="T94" s="296"/>
      <c r="U94" s="296"/>
      <c r="V94" s="296"/>
      <c r="W94" s="296"/>
      <c r="X94" s="296"/>
      <c r="Y94" s="296"/>
      <c r="Z94" s="296"/>
    </row>
    <row r="95" spans="1:26" ht="15.75" customHeight="1" x14ac:dyDescent="0.25">
      <c r="A95" s="296"/>
      <c r="B95" s="296"/>
      <c r="C95" s="296"/>
      <c r="D95" s="296"/>
      <c r="E95" s="451"/>
      <c r="F95" s="451"/>
      <c r="G95" s="296"/>
      <c r="H95" s="300"/>
      <c r="I95" s="301"/>
      <c r="J95" s="296"/>
      <c r="K95" s="296"/>
      <c r="L95" s="296"/>
      <c r="M95" s="296"/>
      <c r="N95" s="296"/>
      <c r="O95" s="296"/>
      <c r="P95" s="296"/>
      <c r="Q95" s="296"/>
      <c r="R95" s="296"/>
      <c r="S95" s="296"/>
      <c r="T95" s="296"/>
      <c r="U95" s="296"/>
      <c r="V95" s="296"/>
      <c r="W95" s="296"/>
      <c r="X95" s="296"/>
      <c r="Y95" s="296"/>
      <c r="Z95" s="296"/>
    </row>
    <row r="96" spans="1:26" ht="15.75" customHeight="1" x14ac:dyDescent="0.25">
      <c r="A96" s="296"/>
      <c r="B96" s="296"/>
      <c r="C96" s="296"/>
      <c r="D96" s="296"/>
      <c r="E96" s="451"/>
      <c r="F96" s="451"/>
      <c r="G96" s="296"/>
      <c r="H96" s="300"/>
      <c r="I96" s="301"/>
      <c r="J96" s="296"/>
      <c r="K96" s="296"/>
      <c r="L96" s="296"/>
      <c r="M96" s="296"/>
      <c r="N96" s="296"/>
      <c r="O96" s="296"/>
      <c r="P96" s="296"/>
      <c r="Q96" s="296"/>
      <c r="R96" s="296"/>
      <c r="S96" s="296"/>
      <c r="T96" s="296"/>
      <c r="U96" s="296"/>
      <c r="V96" s="296"/>
      <c r="W96" s="296"/>
      <c r="X96" s="296"/>
      <c r="Y96" s="296"/>
      <c r="Z96" s="296"/>
    </row>
    <row r="97" spans="1:26" ht="15.75" customHeight="1" x14ac:dyDescent="0.25">
      <c r="A97" s="296"/>
      <c r="B97" s="296"/>
      <c r="C97" s="296"/>
      <c r="D97" s="296"/>
      <c r="E97" s="451"/>
      <c r="F97" s="451"/>
      <c r="G97" s="296"/>
      <c r="H97" s="300"/>
      <c r="I97" s="301"/>
      <c r="J97" s="296"/>
      <c r="K97" s="296"/>
      <c r="L97" s="296"/>
      <c r="M97" s="296"/>
      <c r="N97" s="296"/>
      <c r="O97" s="296"/>
      <c r="P97" s="296"/>
      <c r="Q97" s="296"/>
      <c r="R97" s="296"/>
      <c r="S97" s="296"/>
      <c r="T97" s="296"/>
      <c r="U97" s="296"/>
      <c r="V97" s="296"/>
      <c r="W97" s="296"/>
      <c r="X97" s="296"/>
      <c r="Y97" s="296"/>
      <c r="Z97" s="296"/>
    </row>
    <row r="98" spans="1:26" ht="15.75" customHeight="1" x14ac:dyDescent="0.25">
      <c r="A98" s="296"/>
      <c r="B98" s="296"/>
      <c r="C98" s="296"/>
      <c r="D98" s="296"/>
      <c r="E98" s="451"/>
      <c r="F98" s="451"/>
      <c r="G98" s="296"/>
      <c r="H98" s="300"/>
      <c r="I98" s="301"/>
      <c r="J98" s="296"/>
      <c r="K98" s="296"/>
      <c r="L98" s="296"/>
      <c r="M98" s="296"/>
      <c r="N98" s="296"/>
      <c r="O98" s="296"/>
      <c r="P98" s="296"/>
      <c r="Q98" s="296"/>
      <c r="R98" s="296"/>
      <c r="S98" s="296"/>
      <c r="T98" s="296"/>
      <c r="U98" s="296"/>
      <c r="V98" s="296"/>
      <c r="W98" s="296"/>
      <c r="X98" s="296"/>
      <c r="Y98" s="296"/>
      <c r="Z98" s="296"/>
    </row>
    <row r="99" spans="1:26" ht="15.75" customHeight="1" x14ac:dyDescent="0.25">
      <c r="A99" s="296"/>
      <c r="B99" s="296"/>
      <c r="C99" s="296"/>
      <c r="D99" s="296"/>
      <c r="E99" s="451"/>
      <c r="F99" s="451"/>
      <c r="G99" s="296"/>
      <c r="H99" s="300"/>
      <c r="I99" s="301"/>
      <c r="J99" s="296"/>
      <c r="K99" s="296"/>
      <c r="L99" s="296"/>
      <c r="M99" s="296"/>
      <c r="N99" s="296"/>
      <c r="O99" s="296"/>
      <c r="P99" s="296"/>
      <c r="Q99" s="296"/>
      <c r="R99" s="296"/>
      <c r="S99" s="296"/>
      <c r="T99" s="296"/>
      <c r="U99" s="296"/>
      <c r="V99" s="296"/>
      <c r="W99" s="296"/>
      <c r="X99" s="296"/>
      <c r="Y99" s="296"/>
      <c r="Z99" s="296"/>
    </row>
    <row r="100" spans="1:26" ht="15.75" customHeight="1" x14ac:dyDescent="0.25">
      <c r="A100" s="296"/>
      <c r="B100" s="296"/>
      <c r="C100" s="296"/>
      <c r="D100" s="296"/>
      <c r="E100" s="451"/>
      <c r="F100" s="451"/>
      <c r="G100" s="296"/>
      <c r="H100" s="300"/>
      <c r="I100" s="301"/>
      <c r="J100" s="296"/>
      <c r="K100" s="296"/>
      <c r="L100" s="296"/>
      <c r="M100" s="296"/>
      <c r="N100" s="296"/>
      <c r="O100" s="296"/>
      <c r="P100" s="296"/>
      <c r="Q100" s="296"/>
      <c r="R100" s="296"/>
      <c r="S100" s="296"/>
      <c r="T100" s="296"/>
      <c r="U100" s="296"/>
      <c r="V100" s="296"/>
      <c r="W100" s="296"/>
      <c r="X100" s="296"/>
      <c r="Y100" s="296"/>
      <c r="Z100" s="296"/>
    </row>
    <row r="101" spans="1:26" ht="15.75" customHeight="1" x14ac:dyDescent="0.25">
      <c r="A101" s="296"/>
      <c r="B101" s="296"/>
      <c r="C101" s="296"/>
      <c r="D101" s="296"/>
      <c r="E101" s="451"/>
      <c r="F101" s="451"/>
      <c r="G101" s="296"/>
      <c r="H101" s="300"/>
      <c r="I101" s="301"/>
      <c r="J101" s="296"/>
      <c r="K101" s="296"/>
      <c r="L101" s="296"/>
      <c r="M101" s="296"/>
      <c r="N101" s="296"/>
      <c r="O101" s="296"/>
      <c r="P101" s="296"/>
      <c r="Q101" s="296"/>
      <c r="R101" s="296"/>
      <c r="S101" s="296"/>
      <c r="T101" s="296"/>
      <c r="U101" s="296"/>
      <c r="V101" s="296"/>
      <c r="W101" s="296"/>
      <c r="X101" s="296"/>
      <c r="Y101" s="296"/>
      <c r="Z101" s="296"/>
    </row>
    <row r="102" spans="1:26" ht="15.75" customHeight="1" x14ac:dyDescent="0.25">
      <c r="A102" s="296"/>
      <c r="B102" s="296"/>
      <c r="C102" s="296"/>
      <c r="D102" s="296"/>
      <c r="E102" s="451"/>
      <c r="F102" s="451"/>
      <c r="G102" s="296"/>
      <c r="H102" s="300"/>
      <c r="I102" s="301"/>
      <c r="J102" s="296"/>
      <c r="K102" s="296"/>
      <c r="L102" s="296"/>
      <c r="M102" s="296"/>
      <c r="N102" s="296"/>
      <c r="O102" s="296"/>
      <c r="P102" s="296"/>
      <c r="Q102" s="296"/>
      <c r="R102" s="296"/>
      <c r="S102" s="296"/>
      <c r="T102" s="296"/>
      <c r="U102" s="296"/>
      <c r="V102" s="296"/>
      <c r="W102" s="296"/>
      <c r="X102" s="296"/>
      <c r="Y102" s="296"/>
      <c r="Z102" s="296"/>
    </row>
    <row r="103" spans="1:26" ht="15.75" customHeight="1" x14ac:dyDescent="0.25">
      <c r="A103" s="296"/>
      <c r="B103" s="296"/>
      <c r="C103" s="296"/>
      <c r="D103" s="296"/>
      <c r="E103" s="451"/>
      <c r="F103" s="451"/>
      <c r="G103" s="296"/>
      <c r="H103" s="300"/>
      <c r="I103" s="301"/>
      <c r="J103" s="296"/>
      <c r="K103" s="296"/>
      <c r="L103" s="296"/>
      <c r="M103" s="296"/>
      <c r="N103" s="296"/>
      <c r="O103" s="296"/>
      <c r="P103" s="296"/>
      <c r="Q103" s="296"/>
      <c r="R103" s="296"/>
      <c r="S103" s="296"/>
      <c r="T103" s="296"/>
      <c r="U103" s="296"/>
      <c r="V103" s="296"/>
      <c r="W103" s="296"/>
      <c r="X103" s="296"/>
      <c r="Y103" s="296"/>
      <c r="Z103" s="296"/>
    </row>
    <row r="104" spans="1:26" ht="15.75" customHeight="1" x14ac:dyDescent="0.25">
      <c r="A104" s="296"/>
      <c r="B104" s="296"/>
      <c r="C104" s="296"/>
      <c r="D104" s="296"/>
      <c r="E104" s="451"/>
      <c r="F104" s="451"/>
      <c r="G104" s="296"/>
      <c r="H104" s="300"/>
      <c r="I104" s="301"/>
      <c r="J104" s="296"/>
      <c r="K104" s="296"/>
      <c r="L104" s="296"/>
      <c r="M104" s="296"/>
      <c r="N104" s="296"/>
      <c r="O104" s="296"/>
      <c r="P104" s="296"/>
      <c r="Q104" s="296"/>
      <c r="R104" s="296"/>
      <c r="S104" s="296"/>
      <c r="T104" s="296"/>
      <c r="U104" s="296"/>
      <c r="V104" s="296"/>
      <c r="W104" s="296"/>
      <c r="X104" s="296"/>
      <c r="Y104" s="296"/>
      <c r="Z104" s="296"/>
    </row>
    <row r="105" spans="1:26" ht="15.75" customHeight="1" x14ac:dyDescent="0.25">
      <c r="A105" s="296"/>
      <c r="B105" s="296"/>
      <c r="C105" s="296"/>
      <c r="D105" s="296"/>
      <c r="E105" s="451"/>
      <c r="F105" s="451"/>
      <c r="G105" s="296"/>
      <c r="H105" s="300"/>
      <c r="I105" s="301"/>
      <c r="J105" s="296"/>
      <c r="K105" s="296"/>
      <c r="L105" s="296"/>
      <c r="M105" s="296"/>
      <c r="N105" s="296"/>
      <c r="O105" s="296"/>
      <c r="P105" s="296"/>
      <c r="Q105" s="296"/>
      <c r="R105" s="296"/>
      <c r="S105" s="296"/>
      <c r="T105" s="296"/>
      <c r="U105" s="296"/>
      <c r="V105" s="296"/>
      <c r="W105" s="296"/>
      <c r="X105" s="296"/>
      <c r="Y105" s="296"/>
      <c r="Z105" s="296"/>
    </row>
    <row r="106" spans="1:26" ht="15.75" customHeight="1" x14ac:dyDescent="0.25">
      <c r="A106" s="296"/>
      <c r="B106" s="296"/>
      <c r="C106" s="296"/>
      <c r="D106" s="296"/>
      <c r="E106" s="451"/>
      <c r="F106" s="451"/>
      <c r="G106" s="296"/>
      <c r="H106" s="300"/>
      <c r="I106" s="301"/>
      <c r="J106" s="296"/>
      <c r="K106" s="296"/>
      <c r="L106" s="296"/>
      <c r="M106" s="296"/>
      <c r="N106" s="296"/>
      <c r="O106" s="296"/>
      <c r="P106" s="296"/>
      <c r="Q106" s="296"/>
      <c r="R106" s="296"/>
      <c r="S106" s="296"/>
      <c r="T106" s="296"/>
      <c r="U106" s="296"/>
      <c r="V106" s="296"/>
      <c r="W106" s="296"/>
      <c r="X106" s="296"/>
      <c r="Y106" s="296"/>
      <c r="Z106" s="296"/>
    </row>
    <row r="107" spans="1:26" ht="15.75" customHeight="1" x14ac:dyDescent="0.25">
      <c r="A107" s="296"/>
      <c r="B107" s="296"/>
      <c r="C107" s="296"/>
      <c r="D107" s="296"/>
      <c r="E107" s="451"/>
      <c r="F107" s="451"/>
      <c r="G107" s="296"/>
      <c r="H107" s="300"/>
      <c r="I107" s="301"/>
      <c r="J107" s="296"/>
      <c r="K107" s="296"/>
      <c r="L107" s="296"/>
      <c r="M107" s="296"/>
      <c r="N107" s="296"/>
      <c r="O107" s="296"/>
      <c r="P107" s="296"/>
      <c r="Q107" s="296"/>
      <c r="R107" s="296"/>
      <c r="S107" s="296"/>
      <c r="T107" s="296"/>
      <c r="U107" s="296"/>
      <c r="V107" s="296"/>
      <c r="W107" s="296"/>
      <c r="X107" s="296"/>
      <c r="Y107" s="296"/>
      <c r="Z107" s="296"/>
    </row>
    <row r="108" spans="1:26" ht="15.75" customHeight="1" x14ac:dyDescent="0.25">
      <c r="A108" s="296"/>
      <c r="B108" s="296"/>
      <c r="C108" s="296"/>
      <c r="D108" s="296"/>
      <c r="E108" s="451"/>
      <c r="F108" s="451"/>
      <c r="G108" s="296"/>
      <c r="H108" s="300"/>
      <c r="I108" s="301"/>
      <c r="J108" s="296"/>
      <c r="K108" s="296"/>
      <c r="L108" s="296"/>
      <c r="M108" s="296"/>
      <c r="N108" s="296"/>
      <c r="O108" s="296"/>
      <c r="P108" s="296"/>
      <c r="Q108" s="296"/>
      <c r="R108" s="296"/>
      <c r="S108" s="296"/>
      <c r="T108" s="296"/>
      <c r="U108" s="296"/>
      <c r="V108" s="296"/>
      <c r="W108" s="296"/>
      <c r="X108" s="296"/>
      <c r="Y108" s="296"/>
      <c r="Z108" s="296"/>
    </row>
    <row r="109" spans="1:26" ht="15.75" customHeight="1" x14ac:dyDescent="0.25">
      <c r="A109" s="296"/>
      <c r="B109" s="296"/>
      <c r="C109" s="296"/>
      <c r="D109" s="296"/>
      <c r="E109" s="451"/>
      <c r="F109" s="451"/>
      <c r="G109" s="296"/>
      <c r="H109" s="300"/>
      <c r="I109" s="301"/>
      <c r="J109" s="296"/>
      <c r="K109" s="296"/>
      <c r="L109" s="296"/>
      <c r="M109" s="296"/>
      <c r="N109" s="296"/>
      <c r="O109" s="296"/>
      <c r="P109" s="296"/>
      <c r="Q109" s="296"/>
      <c r="R109" s="296"/>
      <c r="S109" s="296"/>
      <c r="T109" s="296"/>
      <c r="U109" s="296"/>
      <c r="V109" s="296"/>
      <c r="W109" s="296"/>
      <c r="X109" s="296"/>
      <c r="Y109" s="296"/>
      <c r="Z109" s="296"/>
    </row>
    <row r="110" spans="1:26" ht="15.75" customHeight="1" x14ac:dyDescent="0.25">
      <c r="A110" s="296"/>
      <c r="B110" s="296"/>
      <c r="C110" s="296"/>
      <c r="D110" s="296"/>
      <c r="E110" s="451"/>
      <c r="F110" s="451"/>
      <c r="G110" s="296"/>
      <c r="H110" s="300"/>
      <c r="I110" s="301"/>
      <c r="J110" s="296"/>
      <c r="K110" s="296"/>
      <c r="L110" s="296"/>
      <c r="M110" s="296"/>
      <c r="N110" s="296"/>
      <c r="O110" s="296"/>
      <c r="P110" s="296"/>
      <c r="Q110" s="296"/>
      <c r="R110" s="296"/>
      <c r="S110" s="296"/>
      <c r="T110" s="296"/>
      <c r="U110" s="296"/>
      <c r="V110" s="296"/>
      <c r="W110" s="296"/>
      <c r="X110" s="296"/>
      <c r="Y110" s="296"/>
      <c r="Z110" s="296"/>
    </row>
    <row r="111" spans="1:26" ht="15.75" customHeight="1" x14ac:dyDescent="0.25">
      <c r="A111" s="296"/>
      <c r="B111" s="296"/>
      <c r="C111" s="296"/>
      <c r="D111" s="296"/>
      <c r="E111" s="451"/>
      <c r="F111" s="451"/>
      <c r="G111" s="296"/>
      <c r="H111" s="300"/>
      <c r="I111" s="301"/>
      <c r="J111" s="296"/>
      <c r="K111" s="296"/>
      <c r="L111" s="296"/>
      <c r="M111" s="296"/>
      <c r="N111" s="296"/>
      <c r="O111" s="296"/>
      <c r="P111" s="296"/>
      <c r="Q111" s="296"/>
      <c r="R111" s="296"/>
      <c r="S111" s="296"/>
      <c r="T111" s="296"/>
      <c r="U111" s="296"/>
      <c r="V111" s="296"/>
      <c r="W111" s="296"/>
      <c r="X111" s="296"/>
      <c r="Y111" s="296"/>
      <c r="Z111" s="296"/>
    </row>
    <row r="112" spans="1:26" ht="15.75" customHeight="1" x14ac:dyDescent="0.25">
      <c r="A112" s="296"/>
      <c r="B112" s="296"/>
      <c r="C112" s="296"/>
      <c r="D112" s="296"/>
      <c r="E112" s="451"/>
      <c r="F112" s="451"/>
      <c r="G112" s="296"/>
      <c r="H112" s="300"/>
      <c r="I112" s="301"/>
      <c r="J112" s="296"/>
      <c r="K112" s="296"/>
      <c r="L112" s="296"/>
      <c r="M112" s="296"/>
      <c r="N112" s="296"/>
      <c r="O112" s="296"/>
      <c r="P112" s="296"/>
      <c r="Q112" s="296"/>
      <c r="R112" s="296"/>
      <c r="S112" s="296"/>
      <c r="T112" s="296"/>
      <c r="U112" s="296"/>
      <c r="V112" s="296"/>
      <c r="W112" s="296"/>
      <c r="X112" s="296"/>
      <c r="Y112" s="296"/>
      <c r="Z112" s="296"/>
    </row>
    <row r="113" spans="1:26" ht="15.75" customHeight="1" x14ac:dyDescent="0.25">
      <c r="A113" s="296"/>
      <c r="B113" s="296"/>
      <c r="C113" s="296"/>
      <c r="D113" s="296"/>
      <c r="E113" s="451"/>
      <c r="F113" s="451"/>
      <c r="G113" s="296"/>
      <c r="H113" s="300"/>
      <c r="I113" s="301"/>
      <c r="J113" s="296"/>
      <c r="K113" s="296"/>
      <c r="L113" s="296"/>
      <c r="M113" s="296"/>
      <c r="N113" s="296"/>
      <c r="O113" s="296"/>
      <c r="P113" s="296"/>
      <c r="Q113" s="296"/>
      <c r="R113" s="296"/>
      <c r="S113" s="296"/>
      <c r="T113" s="296"/>
      <c r="U113" s="296"/>
      <c r="V113" s="296"/>
      <c r="W113" s="296"/>
      <c r="X113" s="296"/>
      <c r="Y113" s="296"/>
      <c r="Z113" s="296"/>
    </row>
    <row r="114" spans="1:26" ht="15.75" customHeight="1" x14ac:dyDescent="0.25">
      <c r="A114" s="296"/>
      <c r="B114" s="296"/>
      <c r="C114" s="296"/>
      <c r="D114" s="296"/>
      <c r="E114" s="451"/>
      <c r="F114" s="451"/>
      <c r="G114" s="296"/>
      <c r="H114" s="300"/>
      <c r="I114" s="301"/>
      <c r="J114" s="296"/>
      <c r="K114" s="296"/>
      <c r="L114" s="296"/>
      <c r="M114" s="296"/>
      <c r="N114" s="296"/>
      <c r="O114" s="296"/>
      <c r="P114" s="296"/>
      <c r="Q114" s="296"/>
      <c r="R114" s="296"/>
      <c r="S114" s="296"/>
      <c r="T114" s="296"/>
      <c r="U114" s="296"/>
      <c r="V114" s="296"/>
      <c r="W114" s="296"/>
      <c r="X114" s="296"/>
      <c r="Y114" s="296"/>
      <c r="Z114" s="296"/>
    </row>
    <row r="115" spans="1:26" ht="15.75" customHeight="1" x14ac:dyDescent="0.25">
      <c r="A115" s="296"/>
      <c r="B115" s="296"/>
      <c r="C115" s="296"/>
      <c r="D115" s="296"/>
      <c r="E115" s="451"/>
      <c r="F115" s="451"/>
      <c r="G115" s="296"/>
      <c r="H115" s="300"/>
      <c r="I115" s="301"/>
      <c r="J115" s="296"/>
      <c r="K115" s="296"/>
      <c r="L115" s="296"/>
      <c r="M115" s="296"/>
      <c r="N115" s="296"/>
      <c r="O115" s="296"/>
      <c r="P115" s="296"/>
      <c r="Q115" s="296"/>
      <c r="R115" s="296"/>
      <c r="S115" s="296"/>
      <c r="T115" s="296"/>
      <c r="U115" s="296"/>
      <c r="V115" s="296"/>
      <c r="W115" s="296"/>
      <c r="X115" s="296"/>
      <c r="Y115" s="296"/>
      <c r="Z115" s="296"/>
    </row>
    <row r="116" spans="1:26" ht="15.75" customHeight="1" x14ac:dyDescent="0.25">
      <c r="A116" s="296"/>
      <c r="B116" s="296"/>
      <c r="C116" s="296"/>
      <c r="D116" s="296"/>
      <c r="E116" s="451"/>
      <c r="F116" s="451"/>
      <c r="G116" s="296"/>
      <c r="H116" s="300"/>
      <c r="I116" s="301"/>
      <c r="J116" s="296"/>
      <c r="K116" s="296"/>
      <c r="L116" s="296"/>
      <c r="M116" s="296"/>
      <c r="N116" s="296"/>
      <c r="O116" s="296"/>
      <c r="P116" s="296"/>
      <c r="Q116" s="296"/>
      <c r="R116" s="296"/>
      <c r="S116" s="296"/>
      <c r="T116" s="296"/>
      <c r="U116" s="296"/>
      <c r="V116" s="296"/>
      <c r="W116" s="296"/>
      <c r="X116" s="296"/>
      <c r="Y116" s="296"/>
      <c r="Z116" s="296"/>
    </row>
    <row r="117" spans="1:26" ht="15.75" customHeight="1" x14ac:dyDescent="0.25">
      <c r="A117" s="296"/>
      <c r="B117" s="296"/>
      <c r="C117" s="296"/>
      <c r="D117" s="296"/>
      <c r="E117" s="451"/>
      <c r="F117" s="451"/>
      <c r="G117" s="296"/>
      <c r="H117" s="300"/>
      <c r="I117" s="301"/>
      <c r="J117" s="296"/>
      <c r="K117" s="296"/>
      <c r="L117" s="296"/>
      <c r="M117" s="296"/>
      <c r="N117" s="296"/>
      <c r="O117" s="296"/>
      <c r="P117" s="296"/>
      <c r="Q117" s="296"/>
      <c r="R117" s="296"/>
      <c r="S117" s="296"/>
      <c r="T117" s="296"/>
      <c r="U117" s="296"/>
      <c r="V117" s="296"/>
      <c r="W117" s="296"/>
      <c r="X117" s="296"/>
      <c r="Y117" s="296"/>
      <c r="Z117" s="296"/>
    </row>
    <row r="118" spans="1:26" ht="15.75" customHeight="1" x14ac:dyDescent="0.25">
      <c r="A118" s="296"/>
      <c r="B118" s="296"/>
      <c r="C118" s="296"/>
      <c r="D118" s="296"/>
      <c r="E118" s="451"/>
      <c r="F118" s="451"/>
      <c r="G118" s="296"/>
      <c r="H118" s="300"/>
      <c r="I118" s="301"/>
      <c r="J118" s="296"/>
      <c r="K118" s="296"/>
      <c r="L118" s="296"/>
      <c r="M118" s="296"/>
      <c r="N118" s="296"/>
      <c r="O118" s="296"/>
      <c r="P118" s="296"/>
      <c r="Q118" s="296"/>
      <c r="R118" s="296"/>
      <c r="S118" s="296"/>
      <c r="T118" s="296"/>
      <c r="U118" s="296"/>
      <c r="V118" s="296"/>
      <c r="W118" s="296"/>
      <c r="X118" s="296"/>
      <c r="Y118" s="296"/>
      <c r="Z118" s="296"/>
    </row>
    <row r="119" spans="1:26" ht="15.75" customHeight="1" x14ac:dyDescent="0.25">
      <c r="A119" s="296"/>
      <c r="B119" s="296"/>
      <c r="C119" s="296"/>
      <c r="D119" s="296"/>
      <c r="E119" s="451"/>
      <c r="F119" s="451"/>
      <c r="G119" s="296"/>
      <c r="H119" s="300"/>
      <c r="I119" s="301"/>
      <c r="J119" s="296"/>
      <c r="K119" s="296"/>
      <c r="L119" s="296"/>
      <c r="M119" s="296"/>
      <c r="N119" s="296"/>
      <c r="O119" s="296"/>
      <c r="P119" s="296"/>
      <c r="Q119" s="296"/>
      <c r="R119" s="296"/>
      <c r="S119" s="296"/>
      <c r="T119" s="296"/>
      <c r="U119" s="296"/>
      <c r="V119" s="296"/>
      <c r="W119" s="296"/>
      <c r="X119" s="296"/>
      <c r="Y119" s="296"/>
      <c r="Z119" s="296"/>
    </row>
    <row r="120" spans="1:26" ht="15.75" customHeight="1" x14ac:dyDescent="0.25">
      <c r="A120" s="296"/>
      <c r="B120" s="296"/>
      <c r="C120" s="296"/>
      <c r="D120" s="296"/>
      <c r="E120" s="451"/>
      <c r="F120" s="451"/>
      <c r="G120" s="296"/>
      <c r="H120" s="300"/>
      <c r="I120" s="301"/>
      <c r="J120" s="296"/>
      <c r="K120" s="296"/>
      <c r="L120" s="296"/>
      <c r="M120" s="296"/>
      <c r="N120" s="296"/>
      <c r="O120" s="296"/>
      <c r="P120" s="296"/>
      <c r="Q120" s="296"/>
      <c r="R120" s="296"/>
      <c r="S120" s="296"/>
      <c r="T120" s="296"/>
      <c r="U120" s="296"/>
      <c r="V120" s="296"/>
      <c r="W120" s="296"/>
      <c r="X120" s="296"/>
      <c r="Y120" s="296"/>
      <c r="Z120" s="296"/>
    </row>
    <row r="121" spans="1:26" ht="15.75" customHeight="1" x14ac:dyDescent="0.25">
      <c r="A121" s="296"/>
      <c r="B121" s="296"/>
      <c r="C121" s="296"/>
      <c r="D121" s="296"/>
      <c r="E121" s="451"/>
      <c r="F121" s="451"/>
      <c r="G121" s="296"/>
      <c r="H121" s="300"/>
      <c r="I121" s="301"/>
      <c r="J121" s="296"/>
      <c r="K121" s="296"/>
      <c r="L121" s="296"/>
      <c r="M121" s="296"/>
      <c r="N121" s="296"/>
      <c r="O121" s="296"/>
      <c r="P121" s="296"/>
      <c r="Q121" s="296"/>
      <c r="R121" s="296"/>
      <c r="S121" s="296"/>
      <c r="T121" s="296"/>
      <c r="U121" s="296"/>
      <c r="V121" s="296"/>
      <c r="W121" s="296"/>
      <c r="X121" s="296"/>
      <c r="Y121" s="296"/>
      <c r="Z121" s="296"/>
    </row>
    <row r="122" spans="1:26" ht="15.75" customHeight="1" x14ac:dyDescent="0.25">
      <c r="A122" s="296"/>
      <c r="B122" s="296"/>
      <c r="C122" s="296"/>
      <c r="D122" s="296"/>
      <c r="E122" s="451"/>
      <c r="F122" s="451"/>
      <c r="G122" s="296"/>
      <c r="H122" s="300"/>
      <c r="I122" s="301"/>
      <c r="J122" s="296"/>
      <c r="K122" s="296"/>
      <c r="L122" s="296"/>
      <c r="M122" s="296"/>
      <c r="N122" s="296"/>
      <c r="O122" s="296"/>
      <c r="P122" s="296"/>
      <c r="Q122" s="296"/>
      <c r="R122" s="296"/>
      <c r="S122" s="296"/>
      <c r="T122" s="296"/>
      <c r="U122" s="296"/>
      <c r="V122" s="296"/>
      <c r="W122" s="296"/>
      <c r="X122" s="296"/>
      <c r="Y122" s="296"/>
      <c r="Z122" s="296"/>
    </row>
    <row r="123" spans="1:26" ht="15.75" customHeight="1" x14ac:dyDescent="0.25">
      <c r="A123" s="296"/>
      <c r="B123" s="296"/>
      <c r="C123" s="296"/>
      <c r="D123" s="296"/>
      <c r="E123" s="451"/>
      <c r="F123" s="451"/>
      <c r="G123" s="296"/>
      <c r="H123" s="300"/>
      <c r="I123" s="301"/>
      <c r="J123" s="296"/>
      <c r="K123" s="296"/>
      <c r="L123" s="296"/>
      <c r="M123" s="296"/>
      <c r="N123" s="296"/>
      <c r="O123" s="296"/>
      <c r="P123" s="296"/>
      <c r="Q123" s="296"/>
      <c r="R123" s="296"/>
      <c r="S123" s="296"/>
      <c r="T123" s="296"/>
      <c r="U123" s="296"/>
      <c r="V123" s="296"/>
      <c r="W123" s="296"/>
      <c r="X123" s="296"/>
      <c r="Y123" s="296"/>
      <c r="Z123" s="296"/>
    </row>
    <row r="124" spans="1:26" ht="15.75" customHeight="1" x14ac:dyDescent="0.25">
      <c r="A124" s="296"/>
      <c r="B124" s="296"/>
      <c r="C124" s="296"/>
      <c r="D124" s="296"/>
      <c r="E124" s="451"/>
      <c r="F124" s="451"/>
      <c r="G124" s="296"/>
      <c r="H124" s="300"/>
      <c r="I124" s="301"/>
      <c r="J124" s="296"/>
      <c r="K124" s="296"/>
      <c r="L124" s="296"/>
      <c r="M124" s="296"/>
      <c r="N124" s="296"/>
      <c r="O124" s="296"/>
      <c r="P124" s="296"/>
      <c r="Q124" s="296"/>
      <c r="R124" s="296"/>
      <c r="S124" s="296"/>
      <c r="T124" s="296"/>
      <c r="U124" s="296"/>
      <c r="V124" s="296"/>
      <c r="W124" s="296"/>
      <c r="X124" s="296"/>
      <c r="Y124" s="296"/>
      <c r="Z124" s="296"/>
    </row>
    <row r="125" spans="1:26" ht="15.75" customHeight="1" x14ac:dyDescent="0.25">
      <c r="A125" s="296"/>
      <c r="B125" s="296"/>
      <c r="C125" s="296"/>
      <c r="D125" s="296"/>
      <c r="E125" s="451"/>
      <c r="F125" s="451"/>
      <c r="G125" s="296"/>
      <c r="H125" s="300"/>
      <c r="I125" s="301"/>
      <c r="J125" s="296"/>
      <c r="K125" s="296"/>
      <c r="L125" s="296"/>
      <c r="M125" s="296"/>
      <c r="N125" s="296"/>
      <c r="O125" s="296"/>
      <c r="P125" s="296"/>
      <c r="Q125" s="296"/>
      <c r="R125" s="296"/>
      <c r="S125" s="296"/>
      <c r="T125" s="296"/>
      <c r="U125" s="296"/>
      <c r="V125" s="296"/>
      <c r="W125" s="296"/>
      <c r="X125" s="296"/>
      <c r="Y125" s="296"/>
      <c r="Z125" s="296"/>
    </row>
    <row r="126" spans="1:26" ht="15.75" customHeight="1" x14ac:dyDescent="0.25">
      <c r="A126" s="296"/>
      <c r="B126" s="296"/>
      <c r="C126" s="296"/>
      <c r="D126" s="296"/>
      <c r="E126" s="451"/>
      <c r="F126" s="451"/>
      <c r="G126" s="296"/>
      <c r="H126" s="300"/>
      <c r="I126" s="301"/>
      <c r="J126" s="296"/>
      <c r="K126" s="296"/>
      <c r="L126" s="296"/>
      <c r="M126" s="296"/>
      <c r="N126" s="296"/>
      <c r="O126" s="296"/>
      <c r="P126" s="296"/>
      <c r="Q126" s="296"/>
      <c r="R126" s="296"/>
      <c r="S126" s="296"/>
      <c r="T126" s="296"/>
      <c r="U126" s="296"/>
      <c r="V126" s="296"/>
      <c r="W126" s="296"/>
      <c r="X126" s="296"/>
      <c r="Y126" s="296"/>
      <c r="Z126" s="296"/>
    </row>
    <row r="127" spans="1:26" ht="15.75" customHeight="1" x14ac:dyDescent="0.25">
      <c r="A127" s="296"/>
      <c r="B127" s="296"/>
      <c r="C127" s="296"/>
      <c r="D127" s="296"/>
      <c r="E127" s="451"/>
      <c r="F127" s="451"/>
      <c r="G127" s="296"/>
      <c r="H127" s="300"/>
      <c r="I127" s="301"/>
      <c r="J127" s="296"/>
      <c r="K127" s="296"/>
      <c r="L127" s="296"/>
      <c r="M127" s="296"/>
      <c r="N127" s="296"/>
      <c r="O127" s="296"/>
      <c r="P127" s="296"/>
      <c r="Q127" s="296"/>
      <c r="R127" s="296"/>
      <c r="S127" s="296"/>
      <c r="T127" s="296"/>
      <c r="U127" s="296"/>
      <c r="V127" s="296"/>
      <c r="W127" s="296"/>
      <c r="X127" s="296"/>
      <c r="Y127" s="296"/>
      <c r="Z127" s="296"/>
    </row>
    <row r="128" spans="1:26" ht="15.75" customHeight="1" x14ac:dyDescent="0.25">
      <c r="A128" s="296"/>
      <c r="B128" s="296"/>
      <c r="C128" s="296"/>
      <c r="D128" s="296"/>
      <c r="E128" s="451"/>
      <c r="F128" s="451"/>
      <c r="G128" s="296"/>
      <c r="H128" s="300"/>
      <c r="I128" s="301"/>
      <c r="J128" s="296"/>
      <c r="K128" s="296"/>
      <c r="L128" s="296"/>
      <c r="M128" s="296"/>
      <c r="N128" s="296"/>
      <c r="O128" s="296"/>
      <c r="P128" s="296"/>
      <c r="Q128" s="296"/>
      <c r="R128" s="296"/>
      <c r="S128" s="296"/>
      <c r="T128" s="296"/>
      <c r="U128" s="296"/>
      <c r="V128" s="296"/>
      <c r="W128" s="296"/>
      <c r="X128" s="296"/>
      <c r="Y128" s="296"/>
      <c r="Z128" s="296"/>
    </row>
    <row r="129" spans="1:26" ht="15.75" customHeight="1" x14ac:dyDescent="0.25">
      <c r="A129" s="296"/>
      <c r="B129" s="296"/>
      <c r="C129" s="296"/>
      <c r="D129" s="296"/>
      <c r="E129" s="451"/>
      <c r="F129" s="451"/>
      <c r="G129" s="296"/>
      <c r="H129" s="300"/>
      <c r="I129" s="301"/>
      <c r="J129" s="296"/>
      <c r="K129" s="296"/>
      <c r="L129" s="296"/>
      <c r="M129" s="296"/>
      <c r="N129" s="296"/>
      <c r="O129" s="296"/>
      <c r="P129" s="296"/>
      <c r="Q129" s="296"/>
      <c r="R129" s="296"/>
      <c r="S129" s="296"/>
      <c r="T129" s="296"/>
      <c r="U129" s="296"/>
      <c r="V129" s="296"/>
      <c r="W129" s="296"/>
      <c r="X129" s="296"/>
      <c r="Y129" s="296"/>
      <c r="Z129" s="296"/>
    </row>
    <row r="130" spans="1:26" ht="15.75" customHeight="1" x14ac:dyDescent="0.25">
      <c r="A130" s="296"/>
      <c r="B130" s="296"/>
      <c r="C130" s="296"/>
      <c r="D130" s="296"/>
      <c r="E130" s="451"/>
      <c r="F130" s="451"/>
      <c r="G130" s="296"/>
      <c r="H130" s="300"/>
      <c r="I130" s="301"/>
      <c r="J130" s="296"/>
      <c r="K130" s="296"/>
      <c r="L130" s="296"/>
      <c r="M130" s="296"/>
      <c r="N130" s="296"/>
      <c r="O130" s="296"/>
      <c r="P130" s="296"/>
      <c r="Q130" s="296"/>
      <c r="R130" s="296"/>
      <c r="S130" s="296"/>
      <c r="T130" s="296"/>
      <c r="U130" s="296"/>
      <c r="V130" s="296"/>
      <c r="W130" s="296"/>
      <c r="X130" s="296"/>
      <c r="Y130" s="296"/>
      <c r="Z130" s="296"/>
    </row>
    <row r="131" spans="1:26" ht="15.75" customHeight="1" x14ac:dyDescent="0.25">
      <c r="A131" s="296"/>
      <c r="B131" s="296"/>
      <c r="C131" s="296"/>
      <c r="D131" s="296"/>
      <c r="E131" s="451"/>
      <c r="F131" s="451"/>
      <c r="G131" s="296"/>
      <c r="H131" s="300"/>
      <c r="I131" s="301"/>
      <c r="J131" s="296"/>
      <c r="K131" s="296"/>
      <c r="L131" s="296"/>
      <c r="M131" s="296"/>
      <c r="N131" s="296"/>
      <c r="O131" s="296"/>
      <c r="P131" s="296"/>
      <c r="Q131" s="296"/>
      <c r="R131" s="296"/>
      <c r="S131" s="296"/>
      <c r="T131" s="296"/>
      <c r="U131" s="296"/>
      <c r="V131" s="296"/>
      <c r="W131" s="296"/>
      <c r="X131" s="296"/>
      <c r="Y131" s="296"/>
      <c r="Z131" s="296"/>
    </row>
    <row r="132" spans="1:26" ht="15.75" customHeight="1" x14ac:dyDescent="0.25">
      <c r="A132" s="296"/>
      <c r="B132" s="296"/>
      <c r="C132" s="296"/>
      <c r="D132" s="296"/>
      <c r="E132" s="451"/>
      <c r="F132" s="451"/>
      <c r="G132" s="296"/>
      <c r="H132" s="300"/>
      <c r="I132" s="301"/>
      <c r="J132" s="296"/>
      <c r="K132" s="296"/>
      <c r="L132" s="296"/>
      <c r="M132" s="296"/>
      <c r="N132" s="296"/>
      <c r="O132" s="296"/>
      <c r="P132" s="296"/>
      <c r="Q132" s="296"/>
      <c r="R132" s="296"/>
      <c r="S132" s="296"/>
      <c r="T132" s="296"/>
      <c r="U132" s="296"/>
      <c r="V132" s="296"/>
      <c r="W132" s="296"/>
      <c r="X132" s="296"/>
      <c r="Y132" s="296"/>
      <c r="Z132" s="296"/>
    </row>
    <row r="133" spans="1:26" ht="15.75" customHeight="1" x14ac:dyDescent="0.25">
      <c r="A133" s="296"/>
      <c r="B133" s="296"/>
      <c r="C133" s="296"/>
      <c r="D133" s="296"/>
      <c r="E133" s="451"/>
      <c r="F133" s="451"/>
      <c r="G133" s="296"/>
      <c r="H133" s="300"/>
      <c r="I133" s="301"/>
      <c r="J133" s="296"/>
      <c r="K133" s="296"/>
      <c r="L133" s="296"/>
      <c r="M133" s="296"/>
      <c r="N133" s="296"/>
      <c r="O133" s="296"/>
      <c r="P133" s="296"/>
      <c r="Q133" s="296"/>
      <c r="R133" s="296"/>
      <c r="S133" s="296"/>
      <c r="T133" s="296"/>
      <c r="U133" s="296"/>
      <c r="V133" s="296"/>
      <c r="W133" s="296"/>
      <c r="X133" s="296"/>
      <c r="Y133" s="296"/>
      <c r="Z133" s="296"/>
    </row>
    <row r="134" spans="1:26" ht="15.75" customHeight="1" x14ac:dyDescent="0.25">
      <c r="A134" s="296"/>
      <c r="B134" s="296"/>
      <c r="C134" s="296"/>
      <c r="D134" s="296"/>
      <c r="E134" s="451"/>
      <c r="F134" s="451"/>
      <c r="G134" s="296"/>
      <c r="H134" s="300"/>
      <c r="I134" s="301"/>
      <c r="J134" s="296"/>
      <c r="K134" s="296"/>
      <c r="L134" s="296"/>
      <c r="M134" s="296"/>
      <c r="N134" s="296"/>
      <c r="O134" s="296"/>
      <c r="P134" s="296"/>
      <c r="Q134" s="296"/>
      <c r="R134" s="296"/>
      <c r="S134" s="296"/>
      <c r="T134" s="296"/>
      <c r="U134" s="296"/>
      <c r="V134" s="296"/>
      <c r="W134" s="296"/>
      <c r="X134" s="296"/>
      <c r="Y134" s="296"/>
      <c r="Z134" s="296"/>
    </row>
    <row r="135" spans="1:26" ht="15.75" customHeight="1" x14ac:dyDescent="0.25">
      <c r="A135" s="296"/>
      <c r="B135" s="296"/>
      <c r="C135" s="296"/>
      <c r="D135" s="296"/>
      <c r="E135" s="451"/>
      <c r="F135" s="451"/>
      <c r="G135" s="296"/>
      <c r="H135" s="300"/>
      <c r="I135" s="301"/>
      <c r="J135" s="296"/>
      <c r="K135" s="296"/>
      <c r="L135" s="296"/>
      <c r="M135" s="296"/>
      <c r="N135" s="296"/>
      <c r="O135" s="296"/>
      <c r="P135" s="296"/>
      <c r="Q135" s="296"/>
      <c r="R135" s="296"/>
      <c r="S135" s="296"/>
      <c r="T135" s="296"/>
      <c r="U135" s="296"/>
      <c r="V135" s="296"/>
      <c r="W135" s="296"/>
      <c r="X135" s="296"/>
      <c r="Y135" s="296"/>
      <c r="Z135" s="296"/>
    </row>
    <row r="136" spans="1:26" ht="15.75" customHeight="1" x14ac:dyDescent="0.25">
      <c r="A136" s="296"/>
      <c r="B136" s="296"/>
      <c r="C136" s="296"/>
      <c r="D136" s="296"/>
      <c r="E136" s="451"/>
      <c r="F136" s="451"/>
      <c r="G136" s="296"/>
      <c r="H136" s="300"/>
      <c r="I136" s="301"/>
      <c r="J136" s="296"/>
      <c r="K136" s="296"/>
      <c r="L136" s="296"/>
      <c r="M136" s="296"/>
      <c r="N136" s="296"/>
      <c r="O136" s="296"/>
      <c r="P136" s="296"/>
      <c r="Q136" s="296"/>
      <c r="R136" s="296"/>
      <c r="S136" s="296"/>
      <c r="T136" s="296"/>
      <c r="U136" s="296"/>
      <c r="V136" s="296"/>
      <c r="W136" s="296"/>
      <c r="X136" s="296"/>
      <c r="Y136" s="296"/>
      <c r="Z136" s="296"/>
    </row>
    <row r="137" spans="1:26" ht="15.75" customHeight="1" x14ac:dyDescent="0.25">
      <c r="A137" s="296"/>
      <c r="B137" s="296"/>
      <c r="C137" s="296"/>
      <c r="D137" s="296"/>
      <c r="E137" s="451"/>
      <c r="F137" s="451"/>
      <c r="G137" s="296"/>
      <c r="H137" s="300"/>
      <c r="I137" s="301"/>
      <c r="J137" s="296"/>
      <c r="K137" s="296"/>
      <c r="L137" s="296"/>
      <c r="M137" s="296"/>
      <c r="N137" s="296"/>
      <c r="O137" s="296"/>
      <c r="P137" s="296"/>
      <c r="Q137" s="296"/>
      <c r="R137" s="296"/>
      <c r="S137" s="296"/>
      <c r="T137" s="296"/>
      <c r="U137" s="296"/>
      <c r="V137" s="296"/>
      <c r="W137" s="296"/>
      <c r="X137" s="296"/>
      <c r="Y137" s="296"/>
      <c r="Z137" s="296"/>
    </row>
    <row r="138" spans="1:26" ht="15.75" customHeight="1" x14ac:dyDescent="0.25">
      <c r="A138" s="296"/>
      <c r="B138" s="296"/>
      <c r="C138" s="296"/>
      <c r="D138" s="296"/>
      <c r="E138" s="451"/>
      <c r="F138" s="451"/>
      <c r="G138" s="296"/>
      <c r="H138" s="300"/>
      <c r="I138" s="301"/>
      <c r="J138" s="296"/>
      <c r="K138" s="296"/>
      <c r="L138" s="296"/>
      <c r="M138" s="296"/>
      <c r="N138" s="296"/>
      <c r="O138" s="296"/>
      <c r="P138" s="296"/>
      <c r="Q138" s="296"/>
      <c r="R138" s="296"/>
      <c r="S138" s="296"/>
      <c r="T138" s="296"/>
      <c r="U138" s="296"/>
      <c r="V138" s="296"/>
      <c r="W138" s="296"/>
      <c r="X138" s="296"/>
      <c r="Y138" s="296"/>
      <c r="Z138" s="296"/>
    </row>
    <row r="139" spans="1:26" ht="15.75" customHeight="1" x14ac:dyDescent="0.25">
      <c r="A139" s="296"/>
      <c r="B139" s="296"/>
      <c r="C139" s="296"/>
      <c r="D139" s="296"/>
      <c r="E139" s="451"/>
      <c r="F139" s="451"/>
      <c r="G139" s="296"/>
      <c r="H139" s="300"/>
      <c r="I139" s="301"/>
      <c r="J139" s="296"/>
      <c r="K139" s="296"/>
      <c r="L139" s="296"/>
      <c r="M139" s="296"/>
      <c r="N139" s="296"/>
      <c r="O139" s="296"/>
      <c r="P139" s="296"/>
      <c r="Q139" s="296"/>
      <c r="R139" s="296"/>
      <c r="S139" s="296"/>
      <c r="T139" s="296"/>
      <c r="U139" s="296"/>
      <c r="V139" s="296"/>
      <c r="W139" s="296"/>
      <c r="X139" s="296"/>
      <c r="Y139" s="296"/>
      <c r="Z139" s="296"/>
    </row>
    <row r="140" spans="1:26" ht="15.75" customHeight="1" x14ac:dyDescent="0.25">
      <c r="A140" s="296"/>
      <c r="B140" s="296"/>
      <c r="C140" s="296"/>
      <c r="D140" s="296"/>
      <c r="E140" s="451"/>
      <c r="F140" s="451"/>
      <c r="G140" s="296"/>
      <c r="H140" s="300"/>
      <c r="I140" s="301"/>
      <c r="J140" s="296"/>
      <c r="K140" s="296"/>
      <c r="L140" s="296"/>
      <c r="M140" s="296"/>
      <c r="N140" s="296"/>
      <c r="O140" s="296"/>
      <c r="P140" s="296"/>
      <c r="Q140" s="296"/>
      <c r="R140" s="296"/>
      <c r="S140" s="296"/>
      <c r="T140" s="296"/>
      <c r="U140" s="296"/>
      <c r="V140" s="296"/>
      <c r="W140" s="296"/>
      <c r="X140" s="296"/>
      <c r="Y140" s="296"/>
      <c r="Z140" s="296"/>
    </row>
    <row r="141" spans="1:26" ht="15.75" customHeight="1" x14ac:dyDescent="0.25">
      <c r="A141" s="296"/>
      <c r="B141" s="296"/>
      <c r="C141" s="296"/>
      <c r="D141" s="296"/>
      <c r="E141" s="451"/>
      <c r="F141" s="451"/>
      <c r="G141" s="296"/>
      <c r="H141" s="300"/>
      <c r="I141" s="301"/>
      <c r="J141" s="296"/>
      <c r="K141" s="296"/>
      <c r="L141" s="296"/>
      <c r="M141" s="296"/>
      <c r="N141" s="296"/>
      <c r="O141" s="296"/>
      <c r="P141" s="296"/>
      <c r="Q141" s="296"/>
      <c r="R141" s="296"/>
      <c r="S141" s="296"/>
      <c r="T141" s="296"/>
      <c r="U141" s="296"/>
      <c r="V141" s="296"/>
      <c r="W141" s="296"/>
      <c r="X141" s="296"/>
      <c r="Y141" s="296"/>
      <c r="Z141" s="296"/>
    </row>
    <row r="142" spans="1:26" ht="15.75" customHeight="1" x14ac:dyDescent="0.25">
      <c r="A142" s="296"/>
      <c r="B142" s="296"/>
      <c r="C142" s="296"/>
      <c r="D142" s="296"/>
      <c r="E142" s="451"/>
      <c r="F142" s="451"/>
      <c r="G142" s="296"/>
      <c r="H142" s="300"/>
      <c r="I142" s="301"/>
      <c r="J142" s="296"/>
      <c r="K142" s="296"/>
      <c r="L142" s="296"/>
      <c r="M142" s="296"/>
      <c r="N142" s="296"/>
      <c r="O142" s="296"/>
      <c r="P142" s="296"/>
      <c r="Q142" s="296"/>
      <c r="R142" s="296"/>
      <c r="S142" s="296"/>
      <c r="T142" s="296"/>
      <c r="U142" s="296"/>
      <c r="V142" s="296"/>
      <c r="W142" s="296"/>
      <c r="X142" s="296"/>
      <c r="Y142" s="296"/>
      <c r="Z142" s="296"/>
    </row>
    <row r="143" spans="1:26" ht="15.75" customHeight="1" x14ac:dyDescent="0.25">
      <c r="A143" s="296"/>
      <c r="B143" s="296"/>
      <c r="C143" s="296"/>
      <c r="D143" s="296"/>
      <c r="E143" s="451"/>
      <c r="F143" s="451"/>
      <c r="G143" s="296"/>
      <c r="H143" s="300"/>
      <c r="I143" s="301"/>
      <c r="J143" s="296"/>
      <c r="K143" s="296"/>
      <c r="L143" s="296"/>
      <c r="M143" s="296"/>
      <c r="N143" s="296"/>
      <c r="O143" s="296"/>
      <c r="P143" s="296"/>
      <c r="Q143" s="296"/>
      <c r="R143" s="296"/>
      <c r="S143" s="296"/>
      <c r="T143" s="296"/>
      <c r="U143" s="296"/>
      <c r="V143" s="296"/>
      <c r="W143" s="296"/>
      <c r="X143" s="296"/>
      <c r="Y143" s="296"/>
      <c r="Z143" s="296"/>
    </row>
    <row r="144" spans="1:26" ht="15.75" customHeight="1" x14ac:dyDescent="0.25">
      <c r="A144" s="296"/>
      <c r="B144" s="296"/>
      <c r="C144" s="296"/>
      <c r="D144" s="296"/>
      <c r="E144" s="451"/>
      <c r="F144" s="451"/>
      <c r="G144" s="296"/>
      <c r="H144" s="300"/>
      <c r="I144" s="301"/>
      <c r="J144" s="296"/>
      <c r="K144" s="296"/>
      <c r="L144" s="296"/>
      <c r="M144" s="296"/>
      <c r="N144" s="296"/>
      <c r="O144" s="296"/>
      <c r="P144" s="296"/>
      <c r="Q144" s="296"/>
      <c r="R144" s="296"/>
      <c r="S144" s="296"/>
      <c r="T144" s="296"/>
      <c r="U144" s="296"/>
      <c r="V144" s="296"/>
      <c r="W144" s="296"/>
      <c r="X144" s="296"/>
      <c r="Y144" s="296"/>
      <c r="Z144" s="296"/>
    </row>
    <row r="145" spans="1:26" ht="15.75" customHeight="1" x14ac:dyDescent="0.25">
      <c r="A145" s="296"/>
      <c r="B145" s="296"/>
      <c r="C145" s="296"/>
      <c r="D145" s="296"/>
      <c r="E145" s="451"/>
      <c r="F145" s="451"/>
      <c r="G145" s="296"/>
      <c r="H145" s="300"/>
      <c r="I145" s="301"/>
      <c r="J145" s="296"/>
      <c r="K145" s="296"/>
      <c r="L145" s="296"/>
      <c r="M145" s="296"/>
      <c r="N145" s="296"/>
      <c r="O145" s="296"/>
      <c r="P145" s="296"/>
      <c r="Q145" s="296"/>
      <c r="R145" s="296"/>
      <c r="S145" s="296"/>
      <c r="T145" s="296"/>
      <c r="U145" s="296"/>
      <c r="V145" s="296"/>
      <c r="W145" s="296"/>
      <c r="X145" s="296"/>
      <c r="Y145" s="296"/>
      <c r="Z145" s="296"/>
    </row>
    <row r="146" spans="1:26" ht="15.75" customHeight="1" x14ac:dyDescent="0.25">
      <c r="A146" s="296"/>
      <c r="B146" s="296"/>
      <c r="C146" s="296"/>
      <c r="D146" s="296"/>
      <c r="E146" s="451"/>
      <c r="F146" s="451"/>
      <c r="G146" s="296"/>
      <c r="H146" s="300"/>
      <c r="I146" s="301"/>
      <c r="J146" s="296"/>
      <c r="K146" s="296"/>
      <c r="L146" s="296"/>
      <c r="M146" s="296"/>
      <c r="N146" s="296"/>
      <c r="O146" s="296"/>
      <c r="P146" s="296"/>
      <c r="Q146" s="296"/>
      <c r="R146" s="296"/>
      <c r="S146" s="296"/>
      <c r="T146" s="296"/>
      <c r="U146" s="296"/>
      <c r="V146" s="296"/>
      <c r="W146" s="296"/>
      <c r="X146" s="296"/>
      <c r="Y146" s="296"/>
      <c r="Z146" s="296"/>
    </row>
    <row r="147" spans="1:26" ht="15.75" customHeight="1" x14ac:dyDescent="0.25">
      <c r="A147" s="296"/>
      <c r="B147" s="296"/>
      <c r="C147" s="296"/>
      <c r="D147" s="296"/>
      <c r="E147" s="451"/>
      <c r="F147" s="451"/>
      <c r="G147" s="296"/>
      <c r="H147" s="300"/>
      <c r="I147" s="301"/>
      <c r="J147" s="296"/>
      <c r="K147" s="296"/>
      <c r="L147" s="296"/>
      <c r="M147" s="296"/>
      <c r="N147" s="296"/>
      <c r="O147" s="296"/>
      <c r="P147" s="296"/>
      <c r="Q147" s="296"/>
      <c r="R147" s="296"/>
      <c r="S147" s="296"/>
      <c r="T147" s="296"/>
      <c r="U147" s="296"/>
      <c r="V147" s="296"/>
      <c r="W147" s="296"/>
      <c r="X147" s="296"/>
      <c r="Y147" s="296"/>
      <c r="Z147" s="296"/>
    </row>
    <row r="148" spans="1:26" ht="15.75" customHeight="1" x14ac:dyDescent="0.25">
      <c r="A148" s="296"/>
      <c r="B148" s="296"/>
      <c r="C148" s="296"/>
      <c r="D148" s="296"/>
      <c r="E148" s="451"/>
      <c r="F148" s="451"/>
      <c r="G148" s="296"/>
      <c r="H148" s="300"/>
      <c r="I148" s="301"/>
      <c r="J148" s="296"/>
      <c r="K148" s="296"/>
      <c r="L148" s="296"/>
      <c r="M148" s="296"/>
      <c r="N148" s="296"/>
      <c r="O148" s="296"/>
      <c r="P148" s="296"/>
      <c r="Q148" s="296"/>
      <c r="R148" s="296"/>
      <c r="S148" s="296"/>
      <c r="T148" s="296"/>
      <c r="U148" s="296"/>
      <c r="V148" s="296"/>
      <c r="W148" s="296"/>
      <c r="X148" s="296"/>
      <c r="Y148" s="296"/>
      <c r="Z148" s="296"/>
    </row>
    <row r="149" spans="1:26" ht="15.75" customHeight="1" x14ac:dyDescent="0.25">
      <c r="A149" s="296"/>
      <c r="B149" s="296"/>
      <c r="C149" s="296"/>
      <c r="D149" s="296"/>
      <c r="E149" s="451"/>
      <c r="F149" s="451"/>
      <c r="G149" s="296"/>
      <c r="H149" s="300"/>
      <c r="I149" s="301"/>
      <c r="J149" s="296"/>
      <c r="K149" s="296"/>
      <c r="L149" s="296"/>
      <c r="M149" s="296"/>
      <c r="N149" s="296"/>
      <c r="O149" s="296"/>
      <c r="P149" s="296"/>
      <c r="Q149" s="296"/>
      <c r="R149" s="296"/>
      <c r="S149" s="296"/>
      <c r="T149" s="296"/>
      <c r="U149" s="296"/>
      <c r="V149" s="296"/>
      <c r="W149" s="296"/>
      <c r="X149" s="296"/>
      <c r="Y149" s="296"/>
      <c r="Z149" s="296"/>
    </row>
    <row r="150" spans="1:26" ht="15.75" customHeight="1" x14ac:dyDescent="0.25">
      <c r="A150" s="296"/>
      <c r="B150" s="296"/>
      <c r="C150" s="296"/>
      <c r="D150" s="296"/>
      <c r="E150" s="451"/>
      <c r="F150" s="451"/>
      <c r="G150" s="296"/>
      <c r="H150" s="300"/>
      <c r="I150" s="301"/>
      <c r="J150" s="296"/>
      <c r="K150" s="296"/>
      <c r="L150" s="296"/>
      <c r="M150" s="296"/>
      <c r="N150" s="296"/>
      <c r="O150" s="296"/>
      <c r="P150" s="296"/>
      <c r="Q150" s="296"/>
      <c r="R150" s="296"/>
      <c r="S150" s="296"/>
      <c r="T150" s="296"/>
      <c r="U150" s="296"/>
      <c r="V150" s="296"/>
      <c r="W150" s="296"/>
      <c r="X150" s="296"/>
      <c r="Y150" s="296"/>
      <c r="Z150" s="296"/>
    </row>
    <row r="151" spans="1:26" ht="15.75" customHeight="1" x14ac:dyDescent="0.25">
      <c r="A151" s="296"/>
      <c r="B151" s="296"/>
      <c r="C151" s="296"/>
      <c r="D151" s="296"/>
      <c r="E151" s="451"/>
      <c r="F151" s="451"/>
      <c r="G151" s="296"/>
      <c r="H151" s="300"/>
      <c r="I151" s="301"/>
      <c r="J151" s="296"/>
      <c r="K151" s="296"/>
      <c r="L151" s="296"/>
      <c r="M151" s="296"/>
      <c r="N151" s="296"/>
      <c r="O151" s="296"/>
      <c r="P151" s="296"/>
      <c r="Q151" s="296"/>
      <c r="R151" s="296"/>
      <c r="S151" s="296"/>
      <c r="T151" s="296"/>
      <c r="U151" s="296"/>
      <c r="V151" s="296"/>
      <c r="W151" s="296"/>
      <c r="X151" s="296"/>
      <c r="Y151" s="296"/>
      <c r="Z151" s="296"/>
    </row>
    <row r="152" spans="1:26" ht="15.75" customHeight="1" x14ac:dyDescent="0.25">
      <c r="A152" s="296"/>
      <c r="B152" s="296"/>
      <c r="C152" s="296"/>
      <c r="D152" s="296"/>
      <c r="E152" s="451"/>
      <c r="F152" s="451"/>
      <c r="G152" s="296"/>
      <c r="H152" s="300"/>
      <c r="I152" s="301"/>
      <c r="J152" s="296"/>
      <c r="K152" s="296"/>
      <c r="L152" s="296"/>
      <c r="M152" s="296"/>
      <c r="N152" s="296"/>
      <c r="O152" s="296"/>
      <c r="P152" s="296"/>
      <c r="Q152" s="296"/>
      <c r="R152" s="296"/>
      <c r="S152" s="296"/>
      <c r="T152" s="296"/>
      <c r="U152" s="296"/>
      <c r="V152" s="296"/>
      <c r="W152" s="296"/>
      <c r="X152" s="296"/>
      <c r="Y152" s="296"/>
      <c r="Z152" s="296"/>
    </row>
    <row r="153" spans="1:26" ht="15.75" customHeight="1" x14ac:dyDescent="0.25">
      <c r="A153" s="296"/>
      <c r="B153" s="296"/>
      <c r="C153" s="296"/>
      <c r="D153" s="296"/>
      <c r="E153" s="451"/>
      <c r="F153" s="451"/>
      <c r="G153" s="296"/>
      <c r="H153" s="300"/>
      <c r="I153" s="301"/>
      <c r="J153" s="296"/>
      <c r="K153" s="296"/>
      <c r="L153" s="296"/>
      <c r="M153" s="296"/>
      <c r="N153" s="296"/>
      <c r="O153" s="296"/>
      <c r="P153" s="296"/>
      <c r="Q153" s="296"/>
      <c r="R153" s="296"/>
      <c r="S153" s="296"/>
      <c r="T153" s="296"/>
      <c r="U153" s="296"/>
      <c r="V153" s="296"/>
      <c r="W153" s="296"/>
      <c r="X153" s="296"/>
      <c r="Y153" s="296"/>
      <c r="Z153" s="296"/>
    </row>
    <row r="154" spans="1:26" ht="15.75" customHeight="1" x14ac:dyDescent="0.25">
      <c r="A154" s="296"/>
      <c r="B154" s="296"/>
      <c r="C154" s="296"/>
      <c r="D154" s="296"/>
      <c r="E154" s="451"/>
      <c r="F154" s="451"/>
      <c r="G154" s="296"/>
      <c r="H154" s="300"/>
      <c r="I154" s="301"/>
      <c r="J154" s="296"/>
      <c r="K154" s="296"/>
      <c r="L154" s="296"/>
      <c r="M154" s="296"/>
      <c r="N154" s="296"/>
      <c r="O154" s="296"/>
      <c r="P154" s="296"/>
      <c r="Q154" s="296"/>
      <c r="R154" s="296"/>
      <c r="S154" s="296"/>
      <c r="T154" s="296"/>
      <c r="U154" s="296"/>
      <c r="V154" s="296"/>
      <c r="W154" s="296"/>
      <c r="X154" s="296"/>
      <c r="Y154" s="296"/>
      <c r="Z154" s="296"/>
    </row>
    <row r="155" spans="1:26" ht="15.75" customHeight="1" x14ac:dyDescent="0.25">
      <c r="A155" s="296"/>
      <c r="B155" s="296"/>
      <c r="C155" s="296"/>
      <c r="D155" s="296"/>
      <c r="E155" s="451"/>
      <c r="F155" s="451"/>
      <c r="G155" s="296"/>
      <c r="H155" s="300"/>
      <c r="I155" s="301"/>
      <c r="J155" s="296"/>
      <c r="K155" s="296"/>
      <c r="L155" s="296"/>
      <c r="M155" s="296"/>
      <c r="N155" s="296"/>
      <c r="O155" s="296"/>
      <c r="P155" s="296"/>
      <c r="Q155" s="296"/>
      <c r="R155" s="296"/>
      <c r="S155" s="296"/>
      <c r="T155" s="296"/>
      <c r="U155" s="296"/>
      <c r="V155" s="296"/>
      <c r="W155" s="296"/>
      <c r="X155" s="296"/>
      <c r="Y155" s="296"/>
      <c r="Z155" s="296"/>
    </row>
    <row r="156" spans="1:26" ht="15.75" customHeight="1" x14ac:dyDescent="0.25">
      <c r="A156" s="296"/>
      <c r="B156" s="296"/>
      <c r="C156" s="296"/>
      <c r="D156" s="296"/>
      <c r="E156" s="451"/>
      <c r="F156" s="451"/>
      <c r="G156" s="296"/>
      <c r="H156" s="300"/>
      <c r="I156" s="301"/>
      <c r="J156" s="296"/>
      <c r="K156" s="296"/>
      <c r="L156" s="296"/>
      <c r="M156" s="296"/>
      <c r="N156" s="296"/>
      <c r="O156" s="296"/>
      <c r="P156" s="296"/>
      <c r="Q156" s="296"/>
      <c r="R156" s="296"/>
      <c r="S156" s="296"/>
      <c r="T156" s="296"/>
      <c r="U156" s="296"/>
      <c r="V156" s="296"/>
      <c r="W156" s="296"/>
      <c r="X156" s="296"/>
      <c r="Y156" s="296"/>
      <c r="Z156" s="296"/>
    </row>
    <row r="157" spans="1:26" ht="15.75" customHeight="1" x14ac:dyDescent="0.25">
      <c r="A157" s="296"/>
      <c r="B157" s="296"/>
      <c r="C157" s="296"/>
      <c r="D157" s="296"/>
      <c r="E157" s="451"/>
      <c r="F157" s="451"/>
      <c r="G157" s="296"/>
      <c r="H157" s="300"/>
      <c r="I157" s="301"/>
      <c r="J157" s="296"/>
      <c r="K157" s="296"/>
      <c r="L157" s="296"/>
      <c r="M157" s="296"/>
      <c r="N157" s="296"/>
      <c r="O157" s="296"/>
      <c r="P157" s="296"/>
      <c r="Q157" s="296"/>
      <c r="R157" s="296"/>
      <c r="S157" s="296"/>
      <c r="T157" s="296"/>
      <c r="U157" s="296"/>
      <c r="V157" s="296"/>
      <c r="W157" s="296"/>
      <c r="X157" s="296"/>
      <c r="Y157" s="296"/>
      <c r="Z157" s="296"/>
    </row>
    <row r="158" spans="1:26" ht="15.75" customHeight="1" x14ac:dyDescent="0.25">
      <c r="A158" s="296"/>
      <c r="B158" s="296"/>
      <c r="C158" s="296"/>
      <c r="D158" s="296"/>
      <c r="E158" s="451"/>
      <c r="F158" s="451"/>
      <c r="G158" s="296"/>
      <c r="H158" s="300"/>
      <c r="I158" s="301"/>
      <c r="J158" s="296"/>
      <c r="K158" s="296"/>
      <c r="L158" s="296"/>
      <c r="M158" s="296"/>
      <c r="N158" s="296"/>
      <c r="O158" s="296"/>
      <c r="P158" s="296"/>
      <c r="Q158" s="296"/>
      <c r="R158" s="296"/>
      <c r="S158" s="296"/>
      <c r="T158" s="296"/>
      <c r="U158" s="296"/>
      <c r="V158" s="296"/>
      <c r="W158" s="296"/>
      <c r="X158" s="296"/>
      <c r="Y158" s="296"/>
      <c r="Z158" s="296"/>
    </row>
    <row r="159" spans="1:26" ht="15.75" customHeight="1" x14ac:dyDescent="0.25">
      <c r="A159" s="296"/>
      <c r="B159" s="296"/>
      <c r="C159" s="296"/>
      <c r="D159" s="296"/>
      <c r="E159" s="451"/>
      <c r="F159" s="451"/>
      <c r="G159" s="296"/>
      <c r="H159" s="300"/>
      <c r="I159" s="301"/>
      <c r="J159" s="296"/>
      <c r="K159" s="296"/>
      <c r="L159" s="296"/>
      <c r="M159" s="296"/>
      <c r="N159" s="296"/>
      <c r="O159" s="296"/>
      <c r="P159" s="296"/>
      <c r="Q159" s="296"/>
      <c r="R159" s="296"/>
      <c r="S159" s="296"/>
      <c r="T159" s="296"/>
      <c r="U159" s="296"/>
      <c r="V159" s="296"/>
      <c r="W159" s="296"/>
      <c r="X159" s="296"/>
      <c r="Y159" s="296"/>
      <c r="Z159" s="296"/>
    </row>
    <row r="160" spans="1:26" ht="15.75" customHeight="1" x14ac:dyDescent="0.25">
      <c r="A160" s="296"/>
      <c r="B160" s="296"/>
      <c r="C160" s="296"/>
      <c r="D160" s="296"/>
      <c r="E160" s="451"/>
      <c r="F160" s="451"/>
      <c r="G160" s="296"/>
      <c r="H160" s="300"/>
      <c r="I160" s="301"/>
      <c r="J160" s="296"/>
      <c r="K160" s="296"/>
      <c r="L160" s="296"/>
      <c r="M160" s="296"/>
      <c r="N160" s="296"/>
      <c r="O160" s="296"/>
      <c r="P160" s="296"/>
      <c r="Q160" s="296"/>
      <c r="R160" s="296"/>
      <c r="S160" s="296"/>
      <c r="T160" s="296"/>
      <c r="U160" s="296"/>
      <c r="V160" s="296"/>
      <c r="W160" s="296"/>
      <c r="X160" s="296"/>
      <c r="Y160" s="296"/>
      <c r="Z160" s="296"/>
    </row>
    <row r="161" spans="1:26" ht="15.75" customHeight="1" x14ac:dyDescent="0.25">
      <c r="A161" s="296"/>
      <c r="B161" s="296"/>
      <c r="C161" s="296"/>
      <c r="D161" s="296"/>
      <c r="E161" s="451"/>
      <c r="F161" s="451"/>
      <c r="G161" s="296"/>
      <c r="H161" s="300"/>
      <c r="I161" s="301"/>
      <c r="J161" s="296"/>
      <c r="K161" s="296"/>
      <c r="L161" s="296"/>
      <c r="M161" s="296"/>
      <c r="N161" s="296"/>
      <c r="O161" s="296"/>
      <c r="P161" s="296"/>
      <c r="Q161" s="296"/>
      <c r="R161" s="296"/>
      <c r="S161" s="296"/>
      <c r="T161" s="296"/>
      <c r="U161" s="296"/>
      <c r="V161" s="296"/>
      <c r="W161" s="296"/>
      <c r="X161" s="296"/>
      <c r="Y161" s="296"/>
      <c r="Z161" s="296"/>
    </row>
    <row r="162" spans="1:26" ht="15.75" customHeight="1" x14ac:dyDescent="0.25">
      <c r="A162" s="296"/>
      <c r="B162" s="296"/>
      <c r="C162" s="296"/>
      <c r="D162" s="296"/>
      <c r="E162" s="451"/>
      <c r="F162" s="451"/>
      <c r="G162" s="296"/>
      <c r="H162" s="300"/>
      <c r="I162" s="301"/>
      <c r="J162" s="296"/>
      <c r="K162" s="296"/>
      <c r="L162" s="296"/>
      <c r="M162" s="296"/>
      <c r="N162" s="296"/>
      <c r="O162" s="296"/>
      <c r="P162" s="296"/>
      <c r="Q162" s="296"/>
      <c r="R162" s="296"/>
      <c r="S162" s="296"/>
      <c r="T162" s="296"/>
      <c r="U162" s="296"/>
      <c r="V162" s="296"/>
      <c r="W162" s="296"/>
      <c r="X162" s="296"/>
      <c r="Y162" s="296"/>
      <c r="Z162" s="296"/>
    </row>
    <row r="163" spans="1:26" ht="15.75" customHeight="1" x14ac:dyDescent="0.25">
      <c r="A163" s="296"/>
      <c r="B163" s="296"/>
      <c r="C163" s="296"/>
      <c r="D163" s="296"/>
      <c r="E163" s="451"/>
      <c r="F163" s="451"/>
      <c r="G163" s="296"/>
      <c r="H163" s="300"/>
      <c r="I163" s="301"/>
      <c r="J163" s="296"/>
      <c r="K163" s="296"/>
      <c r="L163" s="296"/>
      <c r="M163" s="296"/>
      <c r="N163" s="296"/>
      <c r="O163" s="296"/>
      <c r="P163" s="296"/>
      <c r="Q163" s="296"/>
      <c r="R163" s="296"/>
      <c r="S163" s="296"/>
      <c r="T163" s="296"/>
      <c r="U163" s="296"/>
      <c r="V163" s="296"/>
      <c r="W163" s="296"/>
      <c r="X163" s="296"/>
      <c r="Y163" s="296"/>
      <c r="Z163" s="296"/>
    </row>
    <row r="164" spans="1:26" ht="15.75" customHeight="1" x14ac:dyDescent="0.25">
      <c r="A164" s="296"/>
      <c r="B164" s="296"/>
      <c r="C164" s="296"/>
      <c r="D164" s="296"/>
      <c r="E164" s="451"/>
      <c r="F164" s="451"/>
      <c r="G164" s="296"/>
      <c r="H164" s="300"/>
      <c r="I164" s="301"/>
      <c r="J164" s="296"/>
      <c r="K164" s="296"/>
      <c r="L164" s="296"/>
      <c r="M164" s="296"/>
      <c r="N164" s="296"/>
      <c r="O164" s="296"/>
      <c r="P164" s="296"/>
      <c r="Q164" s="296"/>
      <c r="R164" s="296"/>
      <c r="S164" s="296"/>
      <c r="T164" s="296"/>
      <c r="U164" s="296"/>
      <c r="V164" s="296"/>
      <c r="W164" s="296"/>
      <c r="X164" s="296"/>
      <c r="Y164" s="296"/>
      <c r="Z164" s="296"/>
    </row>
    <row r="165" spans="1:26" ht="15.75" customHeight="1" x14ac:dyDescent="0.25">
      <c r="A165" s="296"/>
      <c r="B165" s="296"/>
      <c r="C165" s="296"/>
      <c r="D165" s="296"/>
      <c r="E165" s="451"/>
      <c r="F165" s="451"/>
      <c r="G165" s="296"/>
      <c r="H165" s="300"/>
      <c r="I165" s="301"/>
      <c r="J165" s="296"/>
      <c r="K165" s="296"/>
      <c r="L165" s="296"/>
      <c r="M165" s="296"/>
      <c r="N165" s="296"/>
      <c r="O165" s="296"/>
      <c r="P165" s="296"/>
      <c r="Q165" s="296"/>
      <c r="R165" s="296"/>
      <c r="S165" s="296"/>
      <c r="T165" s="296"/>
      <c r="U165" s="296"/>
      <c r="V165" s="296"/>
      <c r="W165" s="296"/>
      <c r="X165" s="296"/>
      <c r="Y165" s="296"/>
      <c r="Z165" s="296"/>
    </row>
    <row r="166" spans="1:26" ht="15.75" customHeight="1" x14ac:dyDescent="0.25">
      <c r="A166" s="296"/>
      <c r="B166" s="296"/>
      <c r="C166" s="296"/>
      <c r="D166" s="296"/>
      <c r="E166" s="451"/>
      <c r="F166" s="451"/>
      <c r="G166" s="296"/>
      <c r="H166" s="300"/>
      <c r="I166" s="301"/>
      <c r="J166" s="296"/>
      <c r="K166" s="296"/>
      <c r="L166" s="296"/>
      <c r="M166" s="296"/>
      <c r="N166" s="296"/>
      <c r="O166" s="296"/>
      <c r="P166" s="296"/>
      <c r="Q166" s="296"/>
      <c r="R166" s="296"/>
      <c r="S166" s="296"/>
      <c r="T166" s="296"/>
      <c r="U166" s="296"/>
      <c r="V166" s="296"/>
      <c r="W166" s="296"/>
      <c r="X166" s="296"/>
      <c r="Y166" s="296"/>
      <c r="Z166" s="296"/>
    </row>
    <row r="167" spans="1:26" ht="15.75" customHeight="1" x14ac:dyDescent="0.25">
      <c r="A167" s="296"/>
      <c r="B167" s="296"/>
      <c r="C167" s="296"/>
      <c r="D167" s="296"/>
      <c r="E167" s="451"/>
      <c r="F167" s="451"/>
      <c r="G167" s="296"/>
      <c r="H167" s="300"/>
      <c r="I167" s="301"/>
      <c r="J167" s="296"/>
      <c r="K167" s="296"/>
      <c r="L167" s="296"/>
      <c r="M167" s="296"/>
      <c r="N167" s="296"/>
      <c r="O167" s="296"/>
      <c r="P167" s="296"/>
      <c r="Q167" s="296"/>
      <c r="R167" s="296"/>
      <c r="S167" s="296"/>
      <c r="T167" s="296"/>
      <c r="U167" s="296"/>
      <c r="V167" s="296"/>
      <c r="W167" s="296"/>
      <c r="X167" s="296"/>
      <c r="Y167" s="296"/>
      <c r="Z167" s="296"/>
    </row>
    <row r="168" spans="1:26" ht="15.75" customHeight="1" x14ac:dyDescent="0.25">
      <c r="A168" s="296"/>
      <c r="B168" s="296"/>
      <c r="C168" s="296"/>
      <c r="D168" s="296"/>
      <c r="E168" s="451"/>
      <c r="F168" s="451"/>
      <c r="G168" s="296"/>
      <c r="H168" s="300"/>
      <c r="I168" s="301"/>
      <c r="J168" s="296"/>
      <c r="K168" s="296"/>
      <c r="L168" s="296"/>
      <c r="M168" s="296"/>
      <c r="N168" s="296"/>
      <c r="O168" s="296"/>
      <c r="P168" s="296"/>
      <c r="Q168" s="296"/>
      <c r="R168" s="296"/>
      <c r="S168" s="296"/>
      <c r="T168" s="296"/>
      <c r="U168" s="296"/>
      <c r="V168" s="296"/>
      <c r="W168" s="296"/>
      <c r="X168" s="296"/>
      <c r="Y168" s="296"/>
      <c r="Z168" s="296"/>
    </row>
    <row r="169" spans="1:26" ht="15.75" customHeight="1" x14ac:dyDescent="0.25">
      <c r="A169" s="296"/>
      <c r="B169" s="296"/>
      <c r="C169" s="296"/>
      <c r="D169" s="296"/>
      <c r="E169" s="451"/>
      <c r="F169" s="451"/>
      <c r="G169" s="296"/>
      <c r="H169" s="300"/>
      <c r="I169" s="301"/>
      <c r="J169" s="296"/>
      <c r="K169" s="296"/>
      <c r="L169" s="296"/>
      <c r="M169" s="296"/>
      <c r="N169" s="296"/>
      <c r="O169" s="296"/>
      <c r="P169" s="296"/>
      <c r="Q169" s="296"/>
      <c r="R169" s="296"/>
      <c r="S169" s="296"/>
      <c r="T169" s="296"/>
      <c r="U169" s="296"/>
      <c r="V169" s="296"/>
      <c r="W169" s="296"/>
      <c r="X169" s="296"/>
      <c r="Y169" s="296"/>
      <c r="Z169" s="296"/>
    </row>
    <row r="170" spans="1:26" ht="15.75" customHeight="1" x14ac:dyDescent="0.25">
      <c r="A170" s="296"/>
      <c r="B170" s="296"/>
      <c r="C170" s="296"/>
      <c r="D170" s="296"/>
      <c r="E170" s="451"/>
      <c r="F170" s="451"/>
      <c r="G170" s="296"/>
      <c r="H170" s="300"/>
      <c r="I170" s="301"/>
      <c r="J170" s="296"/>
      <c r="K170" s="296"/>
      <c r="L170" s="296"/>
      <c r="M170" s="296"/>
      <c r="N170" s="296"/>
      <c r="O170" s="296"/>
      <c r="P170" s="296"/>
      <c r="Q170" s="296"/>
      <c r="R170" s="296"/>
      <c r="S170" s="296"/>
      <c r="T170" s="296"/>
      <c r="U170" s="296"/>
      <c r="V170" s="296"/>
      <c r="W170" s="296"/>
      <c r="X170" s="296"/>
      <c r="Y170" s="296"/>
      <c r="Z170" s="296"/>
    </row>
    <row r="171" spans="1:26" ht="15.75" customHeight="1" x14ac:dyDescent="0.25">
      <c r="A171" s="296"/>
      <c r="B171" s="296"/>
      <c r="C171" s="296"/>
      <c r="D171" s="296"/>
      <c r="E171" s="451"/>
      <c r="F171" s="451"/>
      <c r="G171" s="296"/>
      <c r="H171" s="300"/>
      <c r="I171" s="301"/>
      <c r="J171" s="296"/>
      <c r="K171" s="296"/>
      <c r="L171" s="296"/>
      <c r="M171" s="296"/>
      <c r="N171" s="296"/>
      <c r="O171" s="296"/>
      <c r="P171" s="296"/>
      <c r="Q171" s="296"/>
      <c r="R171" s="296"/>
      <c r="S171" s="296"/>
      <c r="T171" s="296"/>
      <c r="U171" s="296"/>
      <c r="V171" s="296"/>
      <c r="W171" s="296"/>
      <c r="X171" s="296"/>
      <c r="Y171" s="296"/>
      <c r="Z171" s="296"/>
    </row>
    <row r="172" spans="1:26" ht="15.75" customHeight="1" x14ac:dyDescent="0.25">
      <c r="A172" s="296"/>
      <c r="B172" s="296"/>
      <c r="C172" s="296"/>
      <c r="D172" s="296"/>
      <c r="E172" s="451"/>
      <c r="F172" s="451"/>
      <c r="G172" s="296"/>
      <c r="H172" s="300"/>
      <c r="I172" s="301"/>
      <c r="J172" s="296"/>
      <c r="K172" s="296"/>
      <c r="L172" s="296"/>
      <c r="M172" s="296"/>
      <c r="N172" s="296"/>
      <c r="O172" s="296"/>
      <c r="P172" s="296"/>
      <c r="Q172" s="296"/>
      <c r="R172" s="296"/>
      <c r="S172" s="296"/>
      <c r="T172" s="296"/>
      <c r="U172" s="296"/>
      <c r="V172" s="296"/>
      <c r="W172" s="296"/>
      <c r="X172" s="296"/>
      <c r="Y172" s="296"/>
      <c r="Z172" s="296"/>
    </row>
    <row r="173" spans="1:26" ht="15.75" customHeight="1" x14ac:dyDescent="0.25">
      <c r="A173" s="296"/>
      <c r="B173" s="296"/>
      <c r="C173" s="296"/>
      <c r="D173" s="296"/>
      <c r="E173" s="451"/>
      <c r="F173" s="451"/>
      <c r="G173" s="296"/>
      <c r="H173" s="300"/>
      <c r="I173" s="301"/>
      <c r="J173" s="296"/>
      <c r="K173" s="296"/>
      <c r="L173" s="296"/>
      <c r="M173" s="296"/>
      <c r="N173" s="296"/>
      <c r="O173" s="296"/>
      <c r="P173" s="296"/>
      <c r="Q173" s="296"/>
      <c r="R173" s="296"/>
      <c r="S173" s="296"/>
      <c r="T173" s="296"/>
      <c r="U173" s="296"/>
      <c r="V173" s="296"/>
      <c r="W173" s="296"/>
      <c r="X173" s="296"/>
      <c r="Y173" s="296"/>
      <c r="Z173" s="296"/>
    </row>
    <row r="174" spans="1:26" ht="15.75" customHeight="1" x14ac:dyDescent="0.25">
      <c r="A174" s="296"/>
      <c r="B174" s="296"/>
      <c r="C174" s="296"/>
      <c r="D174" s="296"/>
      <c r="E174" s="451"/>
      <c r="F174" s="451"/>
      <c r="G174" s="296"/>
      <c r="H174" s="300"/>
      <c r="I174" s="301"/>
      <c r="J174" s="296"/>
      <c r="K174" s="296"/>
      <c r="L174" s="296"/>
      <c r="M174" s="296"/>
      <c r="N174" s="296"/>
      <c r="O174" s="296"/>
      <c r="P174" s="296"/>
      <c r="Q174" s="296"/>
      <c r="R174" s="296"/>
      <c r="S174" s="296"/>
      <c r="T174" s="296"/>
      <c r="U174" s="296"/>
      <c r="V174" s="296"/>
      <c r="W174" s="296"/>
      <c r="X174" s="296"/>
      <c r="Y174" s="296"/>
      <c r="Z174" s="296"/>
    </row>
    <row r="175" spans="1:26" ht="15.75" customHeight="1" x14ac:dyDescent="0.25">
      <c r="A175" s="296"/>
      <c r="B175" s="296"/>
      <c r="C175" s="296"/>
      <c r="D175" s="296"/>
      <c r="E175" s="451"/>
      <c r="F175" s="451"/>
      <c r="G175" s="296"/>
      <c r="H175" s="300"/>
      <c r="I175" s="301"/>
      <c r="J175" s="296"/>
      <c r="K175" s="296"/>
      <c r="L175" s="296"/>
      <c r="M175" s="296"/>
      <c r="N175" s="296"/>
      <c r="O175" s="296"/>
      <c r="P175" s="296"/>
      <c r="Q175" s="296"/>
      <c r="R175" s="296"/>
      <c r="S175" s="296"/>
      <c r="T175" s="296"/>
      <c r="U175" s="296"/>
      <c r="V175" s="296"/>
      <c r="W175" s="296"/>
      <c r="X175" s="296"/>
      <c r="Y175" s="296"/>
      <c r="Z175" s="296"/>
    </row>
    <row r="176" spans="1:26" ht="15.75" customHeight="1" x14ac:dyDescent="0.25">
      <c r="A176" s="296"/>
      <c r="B176" s="296"/>
      <c r="C176" s="296"/>
      <c r="D176" s="296"/>
      <c r="E176" s="451"/>
      <c r="F176" s="451"/>
      <c r="G176" s="296"/>
      <c r="H176" s="300"/>
      <c r="I176" s="301"/>
      <c r="J176" s="296"/>
      <c r="K176" s="296"/>
      <c r="L176" s="296"/>
      <c r="M176" s="296"/>
      <c r="N176" s="296"/>
      <c r="O176" s="296"/>
      <c r="P176" s="296"/>
      <c r="Q176" s="296"/>
      <c r="R176" s="296"/>
      <c r="S176" s="296"/>
      <c r="T176" s="296"/>
      <c r="U176" s="296"/>
      <c r="V176" s="296"/>
      <c r="W176" s="296"/>
      <c r="X176" s="296"/>
      <c r="Y176" s="296"/>
      <c r="Z176" s="296"/>
    </row>
    <row r="177" spans="1:26" ht="15.75" customHeight="1" x14ac:dyDescent="0.25">
      <c r="A177" s="296"/>
      <c r="B177" s="296"/>
      <c r="C177" s="296"/>
      <c r="D177" s="296"/>
      <c r="E177" s="451"/>
      <c r="F177" s="451"/>
      <c r="G177" s="296"/>
      <c r="H177" s="300"/>
      <c r="I177" s="301"/>
      <c r="J177" s="296"/>
      <c r="K177" s="296"/>
      <c r="L177" s="296"/>
      <c r="M177" s="296"/>
      <c r="N177" s="296"/>
      <c r="O177" s="296"/>
      <c r="P177" s="296"/>
      <c r="Q177" s="296"/>
      <c r="R177" s="296"/>
      <c r="S177" s="296"/>
      <c r="T177" s="296"/>
      <c r="U177" s="296"/>
      <c r="V177" s="296"/>
      <c r="W177" s="296"/>
      <c r="X177" s="296"/>
      <c r="Y177" s="296"/>
      <c r="Z177" s="296"/>
    </row>
    <row r="178" spans="1:26" ht="15.75" customHeight="1" x14ac:dyDescent="0.25">
      <c r="A178" s="296"/>
      <c r="B178" s="296"/>
      <c r="C178" s="296"/>
      <c r="D178" s="296"/>
      <c r="E178" s="451"/>
      <c r="F178" s="451"/>
      <c r="G178" s="296"/>
      <c r="H178" s="300"/>
      <c r="I178" s="301"/>
      <c r="J178" s="296"/>
      <c r="K178" s="296"/>
      <c r="L178" s="296"/>
      <c r="M178" s="296"/>
      <c r="N178" s="296"/>
      <c r="O178" s="296"/>
      <c r="P178" s="296"/>
      <c r="Q178" s="296"/>
      <c r="R178" s="296"/>
      <c r="S178" s="296"/>
      <c r="T178" s="296"/>
      <c r="U178" s="296"/>
      <c r="V178" s="296"/>
      <c r="W178" s="296"/>
      <c r="X178" s="296"/>
      <c r="Y178" s="296"/>
      <c r="Z178" s="296"/>
    </row>
    <row r="179" spans="1:26" ht="15.75" customHeight="1" x14ac:dyDescent="0.25">
      <c r="A179" s="296"/>
      <c r="B179" s="296"/>
      <c r="C179" s="296"/>
      <c r="D179" s="296"/>
      <c r="E179" s="451"/>
      <c r="F179" s="451"/>
      <c r="G179" s="296"/>
      <c r="H179" s="300"/>
      <c r="I179" s="301"/>
      <c r="J179" s="296"/>
      <c r="K179" s="296"/>
      <c r="L179" s="296"/>
      <c r="M179" s="296"/>
      <c r="N179" s="296"/>
      <c r="O179" s="296"/>
      <c r="P179" s="296"/>
      <c r="Q179" s="296"/>
      <c r="R179" s="296"/>
      <c r="S179" s="296"/>
      <c r="T179" s="296"/>
      <c r="U179" s="296"/>
      <c r="V179" s="296"/>
      <c r="W179" s="296"/>
      <c r="X179" s="296"/>
      <c r="Y179" s="296"/>
      <c r="Z179" s="296"/>
    </row>
    <row r="180" spans="1:26" ht="15.75" customHeight="1" x14ac:dyDescent="0.25">
      <c r="A180" s="296"/>
      <c r="B180" s="296"/>
      <c r="C180" s="296"/>
      <c r="D180" s="296"/>
      <c r="E180" s="451"/>
      <c r="F180" s="451"/>
      <c r="G180" s="296"/>
      <c r="H180" s="300"/>
      <c r="I180" s="301"/>
      <c r="J180" s="296"/>
      <c r="K180" s="296"/>
      <c r="L180" s="296"/>
      <c r="M180" s="296"/>
      <c r="N180" s="296"/>
      <c r="O180" s="296"/>
      <c r="P180" s="296"/>
      <c r="Q180" s="296"/>
      <c r="R180" s="296"/>
      <c r="S180" s="296"/>
      <c r="T180" s="296"/>
      <c r="U180" s="296"/>
      <c r="V180" s="296"/>
      <c r="W180" s="296"/>
      <c r="X180" s="296"/>
      <c r="Y180" s="296"/>
      <c r="Z180" s="296"/>
    </row>
    <row r="181" spans="1:26" ht="15.75" customHeight="1" x14ac:dyDescent="0.25">
      <c r="A181" s="296"/>
      <c r="B181" s="296"/>
      <c r="C181" s="296"/>
      <c r="D181" s="296"/>
      <c r="E181" s="451"/>
      <c r="F181" s="451"/>
      <c r="G181" s="296"/>
      <c r="H181" s="300"/>
      <c r="I181" s="301"/>
      <c r="J181" s="296"/>
      <c r="K181" s="296"/>
      <c r="L181" s="296"/>
      <c r="M181" s="296"/>
      <c r="N181" s="296"/>
      <c r="O181" s="296"/>
      <c r="P181" s="296"/>
      <c r="Q181" s="296"/>
      <c r="R181" s="296"/>
      <c r="S181" s="296"/>
      <c r="T181" s="296"/>
      <c r="U181" s="296"/>
      <c r="V181" s="296"/>
      <c r="W181" s="296"/>
      <c r="X181" s="296"/>
      <c r="Y181" s="296"/>
      <c r="Z181" s="296"/>
    </row>
    <row r="182" spans="1:26" ht="15.75" customHeight="1" x14ac:dyDescent="0.25">
      <c r="A182" s="296"/>
      <c r="B182" s="296"/>
      <c r="C182" s="296"/>
      <c r="D182" s="296"/>
      <c r="E182" s="451"/>
      <c r="F182" s="451"/>
      <c r="G182" s="296"/>
      <c r="H182" s="300"/>
      <c r="I182" s="301"/>
      <c r="J182" s="296"/>
      <c r="K182" s="296"/>
      <c r="L182" s="296"/>
      <c r="M182" s="296"/>
      <c r="N182" s="296"/>
      <c r="O182" s="296"/>
      <c r="P182" s="296"/>
      <c r="Q182" s="296"/>
      <c r="R182" s="296"/>
      <c r="S182" s="296"/>
      <c r="T182" s="296"/>
      <c r="U182" s="296"/>
      <c r="V182" s="296"/>
      <c r="W182" s="296"/>
      <c r="X182" s="296"/>
      <c r="Y182" s="296"/>
      <c r="Z182" s="296"/>
    </row>
    <row r="183" spans="1:26" ht="15.75" customHeight="1" x14ac:dyDescent="0.25">
      <c r="A183" s="296"/>
      <c r="B183" s="296"/>
      <c r="C183" s="296"/>
      <c r="D183" s="296"/>
      <c r="E183" s="451"/>
      <c r="F183" s="451"/>
      <c r="G183" s="296"/>
      <c r="H183" s="300"/>
      <c r="I183" s="301"/>
      <c r="J183" s="296"/>
      <c r="K183" s="296"/>
      <c r="L183" s="296"/>
      <c r="M183" s="296"/>
      <c r="N183" s="296"/>
      <c r="O183" s="296"/>
      <c r="P183" s="296"/>
      <c r="Q183" s="296"/>
      <c r="R183" s="296"/>
      <c r="S183" s="296"/>
      <c r="T183" s="296"/>
      <c r="U183" s="296"/>
      <c r="V183" s="296"/>
      <c r="W183" s="296"/>
      <c r="X183" s="296"/>
      <c r="Y183" s="296"/>
      <c r="Z183" s="296"/>
    </row>
    <row r="184" spans="1:26" ht="15.75" customHeight="1" x14ac:dyDescent="0.25">
      <c r="A184" s="296"/>
      <c r="B184" s="296"/>
      <c r="C184" s="296"/>
      <c r="D184" s="296"/>
      <c r="E184" s="451"/>
      <c r="F184" s="451"/>
      <c r="G184" s="296"/>
      <c r="H184" s="300"/>
      <c r="I184" s="301"/>
      <c r="J184" s="296"/>
      <c r="K184" s="296"/>
      <c r="L184" s="296"/>
      <c r="M184" s="296"/>
      <c r="N184" s="296"/>
      <c r="O184" s="296"/>
      <c r="P184" s="296"/>
      <c r="Q184" s="296"/>
      <c r="R184" s="296"/>
      <c r="S184" s="296"/>
      <c r="T184" s="296"/>
      <c r="U184" s="296"/>
      <c r="V184" s="296"/>
      <c r="W184" s="296"/>
      <c r="X184" s="296"/>
      <c r="Y184" s="296"/>
      <c r="Z184" s="296"/>
    </row>
    <row r="185" spans="1:26" ht="15.75" customHeight="1" x14ac:dyDescent="0.25">
      <c r="A185" s="296"/>
      <c r="B185" s="296"/>
      <c r="C185" s="296"/>
      <c r="D185" s="296"/>
      <c r="E185" s="451"/>
      <c r="F185" s="451"/>
      <c r="G185" s="296"/>
      <c r="H185" s="300"/>
      <c r="I185" s="301"/>
      <c r="J185" s="296"/>
      <c r="K185" s="296"/>
      <c r="L185" s="296"/>
      <c r="M185" s="296"/>
      <c r="N185" s="296"/>
      <c r="O185" s="296"/>
      <c r="P185" s="296"/>
      <c r="Q185" s="296"/>
      <c r="R185" s="296"/>
      <c r="S185" s="296"/>
      <c r="T185" s="296"/>
      <c r="U185" s="296"/>
      <c r="V185" s="296"/>
      <c r="W185" s="296"/>
      <c r="X185" s="296"/>
      <c r="Y185" s="296"/>
      <c r="Z185" s="296"/>
    </row>
    <row r="186" spans="1:26" ht="15.75" customHeight="1" x14ac:dyDescent="0.25">
      <c r="A186" s="296"/>
      <c r="B186" s="296"/>
      <c r="C186" s="296"/>
      <c r="D186" s="296"/>
      <c r="E186" s="451"/>
      <c r="F186" s="451"/>
      <c r="G186" s="296"/>
      <c r="H186" s="300"/>
      <c r="I186" s="301"/>
      <c r="J186" s="296"/>
      <c r="K186" s="296"/>
      <c r="L186" s="296"/>
      <c r="M186" s="296"/>
      <c r="N186" s="296"/>
      <c r="O186" s="296"/>
      <c r="P186" s="296"/>
      <c r="Q186" s="296"/>
      <c r="R186" s="296"/>
      <c r="S186" s="296"/>
      <c r="T186" s="296"/>
      <c r="U186" s="296"/>
      <c r="V186" s="296"/>
      <c r="W186" s="296"/>
      <c r="X186" s="296"/>
      <c r="Y186" s="296"/>
      <c r="Z186" s="296"/>
    </row>
    <row r="187" spans="1:26" ht="15.75" customHeight="1" x14ac:dyDescent="0.25">
      <c r="A187" s="296"/>
      <c r="B187" s="296"/>
      <c r="C187" s="296"/>
      <c r="D187" s="296"/>
      <c r="E187" s="451"/>
      <c r="F187" s="451"/>
      <c r="G187" s="296"/>
      <c r="H187" s="300"/>
      <c r="I187" s="301"/>
      <c r="J187" s="296"/>
      <c r="K187" s="296"/>
      <c r="L187" s="296"/>
      <c r="M187" s="296"/>
      <c r="N187" s="296"/>
      <c r="O187" s="296"/>
      <c r="P187" s="296"/>
      <c r="Q187" s="296"/>
      <c r="R187" s="296"/>
      <c r="S187" s="296"/>
      <c r="T187" s="296"/>
      <c r="U187" s="296"/>
      <c r="V187" s="296"/>
      <c r="W187" s="296"/>
      <c r="X187" s="296"/>
      <c r="Y187" s="296"/>
      <c r="Z187" s="296"/>
    </row>
    <row r="188" spans="1:26" ht="15.75" customHeight="1" x14ac:dyDescent="0.25">
      <c r="A188" s="296"/>
      <c r="B188" s="296"/>
      <c r="C188" s="296"/>
      <c r="D188" s="296"/>
      <c r="E188" s="451"/>
      <c r="F188" s="451"/>
      <c r="G188" s="296"/>
      <c r="H188" s="300"/>
      <c r="I188" s="301"/>
      <c r="J188" s="296"/>
      <c r="K188" s="296"/>
      <c r="L188" s="296"/>
      <c r="M188" s="296"/>
      <c r="N188" s="296"/>
      <c r="O188" s="296"/>
      <c r="P188" s="296"/>
      <c r="Q188" s="296"/>
      <c r="R188" s="296"/>
      <c r="S188" s="296"/>
      <c r="T188" s="296"/>
      <c r="U188" s="296"/>
      <c r="V188" s="296"/>
      <c r="W188" s="296"/>
      <c r="X188" s="296"/>
      <c r="Y188" s="296"/>
      <c r="Z188" s="296"/>
    </row>
    <row r="189" spans="1:26" ht="15.75" customHeight="1" x14ac:dyDescent="0.25">
      <c r="A189" s="296"/>
      <c r="B189" s="296"/>
      <c r="C189" s="296"/>
      <c r="D189" s="296"/>
      <c r="E189" s="451"/>
      <c r="F189" s="451"/>
      <c r="G189" s="296"/>
      <c r="H189" s="300"/>
      <c r="I189" s="301"/>
      <c r="J189" s="296"/>
      <c r="K189" s="296"/>
      <c r="L189" s="296"/>
      <c r="M189" s="296"/>
      <c r="N189" s="296"/>
      <c r="O189" s="296"/>
      <c r="P189" s="296"/>
      <c r="Q189" s="296"/>
      <c r="R189" s="296"/>
      <c r="S189" s="296"/>
      <c r="T189" s="296"/>
      <c r="U189" s="296"/>
      <c r="V189" s="296"/>
      <c r="W189" s="296"/>
      <c r="X189" s="296"/>
      <c r="Y189" s="296"/>
      <c r="Z189" s="296"/>
    </row>
    <row r="190" spans="1:26" ht="15.75" customHeight="1" x14ac:dyDescent="0.25">
      <c r="A190" s="296"/>
      <c r="B190" s="296"/>
      <c r="C190" s="296"/>
      <c r="D190" s="296"/>
      <c r="E190" s="451"/>
      <c r="F190" s="451"/>
      <c r="G190" s="296"/>
      <c r="H190" s="300"/>
      <c r="I190" s="301"/>
      <c r="J190" s="296"/>
      <c r="K190" s="296"/>
      <c r="L190" s="296"/>
      <c r="M190" s="296"/>
      <c r="N190" s="296"/>
      <c r="O190" s="296"/>
      <c r="P190" s="296"/>
      <c r="Q190" s="296"/>
      <c r="R190" s="296"/>
      <c r="S190" s="296"/>
      <c r="T190" s="296"/>
      <c r="U190" s="296"/>
      <c r="V190" s="296"/>
      <c r="W190" s="296"/>
      <c r="X190" s="296"/>
      <c r="Y190" s="296"/>
      <c r="Z190" s="296"/>
    </row>
    <row r="191" spans="1:26" ht="15.75" customHeight="1" x14ac:dyDescent="0.25">
      <c r="A191" s="296"/>
      <c r="B191" s="296"/>
      <c r="C191" s="296"/>
      <c r="D191" s="296"/>
      <c r="E191" s="451"/>
      <c r="F191" s="451"/>
      <c r="G191" s="296"/>
      <c r="H191" s="300"/>
      <c r="I191" s="301"/>
      <c r="J191" s="296"/>
      <c r="K191" s="296"/>
      <c r="L191" s="296"/>
      <c r="M191" s="296"/>
      <c r="N191" s="296"/>
      <c r="O191" s="296"/>
      <c r="P191" s="296"/>
      <c r="Q191" s="296"/>
      <c r="R191" s="296"/>
      <c r="S191" s="296"/>
      <c r="T191" s="296"/>
      <c r="U191" s="296"/>
      <c r="V191" s="296"/>
      <c r="W191" s="296"/>
      <c r="X191" s="296"/>
      <c r="Y191" s="296"/>
      <c r="Z191" s="296"/>
    </row>
    <row r="192" spans="1:26" ht="15.75" customHeight="1" x14ac:dyDescent="0.25">
      <c r="A192" s="296"/>
      <c r="B192" s="296"/>
      <c r="C192" s="296"/>
      <c r="D192" s="296"/>
      <c r="E192" s="451"/>
      <c r="F192" s="451"/>
      <c r="G192" s="296"/>
      <c r="H192" s="300"/>
      <c r="I192" s="301"/>
      <c r="J192" s="296"/>
      <c r="K192" s="296"/>
      <c r="L192" s="296"/>
      <c r="M192" s="296"/>
      <c r="N192" s="296"/>
      <c r="O192" s="296"/>
      <c r="P192" s="296"/>
      <c r="Q192" s="296"/>
      <c r="R192" s="296"/>
      <c r="S192" s="296"/>
      <c r="T192" s="296"/>
      <c r="U192" s="296"/>
      <c r="V192" s="296"/>
      <c r="W192" s="296"/>
      <c r="X192" s="296"/>
      <c r="Y192" s="296"/>
      <c r="Z192" s="296"/>
    </row>
    <row r="193" spans="1:26" ht="15.75" customHeight="1" x14ac:dyDescent="0.25">
      <c r="A193" s="296"/>
      <c r="B193" s="296"/>
      <c r="C193" s="296"/>
      <c r="D193" s="296"/>
      <c r="E193" s="451"/>
      <c r="F193" s="451"/>
      <c r="G193" s="296"/>
      <c r="H193" s="300"/>
      <c r="I193" s="301"/>
      <c r="J193" s="296"/>
      <c r="K193" s="296"/>
      <c r="L193" s="296"/>
      <c r="M193" s="296"/>
      <c r="N193" s="296"/>
      <c r="O193" s="296"/>
      <c r="P193" s="296"/>
      <c r="Q193" s="296"/>
      <c r="R193" s="296"/>
      <c r="S193" s="296"/>
      <c r="T193" s="296"/>
      <c r="U193" s="296"/>
      <c r="V193" s="296"/>
      <c r="W193" s="296"/>
      <c r="X193" s="296"/>
      <c r="Y193" s="296"/>
      <c r="Z193" s="296"/>
    </row>
    <row r="194" spans="1:26" ht="15.75" customHeight="1" x14ac:dyDescent="0.25">
      <c r="A194" s="296"/>
      <c r="B194" s="296"/>
      <c r="C194" s="296"/>
      <c r="D194" s="296"/>
      <c r="E194" s="451"/>
      <c r="F194" s="451"/>
      <c r="G194" s="296"/>
      <c r="H194" s="300"/>
      <c r="I194" s="301"/>
      <c r="J194" s="296"/>
      <c r="K194" s="296"/>
      <c r="L194" s="296"/>
      <c r="M194" s="296"/>
      <c r="N194" s="296"/>
      <c r="O194" s="296"/>
      <c r="P194" s="296"/>
      <c r="Q194" s="296"/>
      <c r="R194" s="296"/>
      <c r="S194" s="296"/>
      <c r="T194" s="296"/>
      <c r="U194" s="296"/>
      <c r="V194" s="296"/>
      <c r="W194" s="296"/>
      <c r="X194" s="296"/>
      <c r="Y194" s="296"/>
      <c r="Z194" s="296"/>
    </row>
    <row r="195" spans="1:26" ht="15.75" customHeight="1" x14ac:dyDescent="0.25">
      <c r="A195" s="296"/>
      <c r="B195" s="296"/>
      <c r="C195" s="296"/>
      <c r="D195" s="296"/>
      <c r="E195" s="451"/>
      <c r="F195" s="451"/>
      <c r="G195" s="296"/>
      <c r="H195" s="300"/>
      <c r="I195" s="301"/>
      <c r="J195" s="296"/>
      <c r="K195" s="296"/>
      <c r="L195" s="296"/>
      <c r="M195" s="296"/>
      <c r="N195" s="296"/>
      <c r="O195" s="296"/>
      <c r="P195" s="296"/>
      <c r="Q195" s="296"/>
      <c r="R195" s="296"/>
      <c r="S195" s="296"/>
      <c r="T195" s="296"/>
      <c r="U195" s="296"/>
      <c r="V195" s="296"/>
      <c r="W195" s="296"/>
      <c r="X195" s="296"/>
      <c r="Y195" s="296"/>
      <c r="Z195" s="296"/>
    </row>
    <row r="196" spans="1:26" ht="15.75" customHeight="1" x14ac:dyDescent="0.25">
      <c r="A196" s="296"/>
      <c r="B196" s="296"/>
      <c r="C196" s="296"/>
      <c r="D196" s="296"/>
      <c r="E196" s="451"/>
      <c r="F196" s="451"/>
      <c r="G196" s="296"/>
      <c r="H196" s="300"/>
      <c r="I196" s="301"/>
      <c r="J196" s="296"/>
      <c r="K196" s="296"/>
      <c r="L196" s="296"/>
      <c r="M196" s="296"/>
      <c r="N196" s="296"/>
      <c r="O196" s="296"/>
      <c r="P196" s="296"/>
      <c r="Q196" s="296"/>
      <c r="R196" s="296"/>
      <c r="S196" s="296"/>
      <c r="T196" s="296"/>
      <c r="U196" s="296"/>
      <c r="V196" s="296"/>
      <c r="W196" s="296"/>
      <c r="X196" s="296"/>
      <c r="Y196" s="296"/>
      <c r="Z196" s="296"/>
    </row>
    <row r="197" spans="1:26" ht="15.75" customHeight="1" x14ac:dyDescent="0.25">
      <c r="A197" s="296"/>
      <c r="B197" s="296"/>
      <c r="C197" s="296"/>
      <c r="D197" s="296"/>
      <c r="E197" s="451"/>
      <c r="F197" s="451"/>
      <c r="G197" s="296"/>
      <c r="H197" s="300"/>
      <c r="I197" s="301"/>
      <c r="J197" s="296"/>
      <c r="K197" s="296"/>
      <c r="L197" s="296"/>
      <c r="M197" s="296"/>
      <c r="N197" s="296"/>
      <c r="O197" s="296"/>
      <c r="P197" s="296"/>
      <c r="Q197" s="296"/>
      <c r="R197" s="296"/>
      <c r="S197" s="296"/>
      <c r="T197" s="296"/>
      <c r="U197" s="296"/>
      <c r="V197" s="296"/>
      <c r="W197" s="296"/>
      <c r="X197" s="296"/>
      <c r="Y197" s="296"/>
      <c r="Z197" s="296"/>
    </row>
    <row r="198" spans="1:26" ht="15.75" customHeight="1" x14ac:dyDescent="0.25">
      <c r="A198" s="296"/>
      <c r="B198" s="296"/>
      <c r="C198" s="296"/>
      <c r="D198" s="296"/>
      <c r="E198" s="451"/>
      <c r="F198" s="451"/>
      <c r="G198" s="296"/>
      <c r="H198" s="300"/>
      <c r="I198" s="301"/>
      <c r="J198" s="296"/>
      <c r="K198" s="296"/>
      <c r="L198" s="296"/>
      <c r="M198" s="296"/>
      <c r="N198" s="296"/>
      <c r="O198" s="296"/>
      <c r="P198" s="296"/>
      <c r="Q198" s="296"/>
      <c r="R198" s="296"/>
      <c r="S198" s="296"/>
      <c r="T198" s="296"/>
      <c r="U198" s="296"/>
      <c r="V198" s="296"/>
      <c r="W198" s="296"/>
      <c r="X198" s="296"/>
      <c r="Y198" s="296"/>
      <c r="Z198" s="296"/>
    </row>
    <row r="199" spans="1:26" ht="15.75" customHeight="1" x14ac:dyDescent="0.25">
      <c r="A199" s="296"/>
      <c r="B199" s="296"/>
      <c r="C199" s="296"/>
      <c r="D199" s="296"/>
      <c r="E199" s="451"/>
      <c r="F199" s="451"/>
      <c r="G199" s="296"/>
      <c r="H199" s="300"/>
      <c r="I199" s="301"/>
      <c r="J199" s="296"/>
      <c r="K199" s="296"/>
      <c r="L199" s="296"/>
      <c r="M199" s="296"/>
      <c r="N199" s="296"/>
      <c r="O199" s="296"/>
      <c r="P199" s="296"/>
      <c r="Q199" s="296"/>
      <c r="R199" s="296"/>
      <c r="S199" s="296"/>
      <c r="T199" s="296"/>
      <c r="U199" s="296"/>
      <c r="V199" s="296"/>
      <c r="W199" s="296"/>
      <c r="X199" s="296"/>
      <c r="Y199" s="296"/>
      <c r="Z199" s="296"/>
    </row>
    <row r="200" spans="1:26" ht="15.75" customHeight="1" x14ac:dyDescent="0.25">
      <c r="A200" s="296"/>
      <c r="B200" s="296"/>
      <c r="C200" s="296"/>
      <c r="D200" s="296"/>
      <c r="E200" s="451"/>
      <c r="F200" s="451"/>
      <c r="G200" s="296"/>
      <c r="H200" s="300"/>
      <c r="I200" s="301"/>
      <c r="J200" s="296"/>
      <c r="K200" s="296"/>
      <c r="L200" s="296"/>
      <c r="M200" s="296"/>
      <c r="N200" s="296"/>
      <c r="O200" s="296"/>
      <c r="P200" s="296"/>
      <c r="Q200" s="296"/>
      <c r="R200" s="296"/>
      <c r="S200" s="296"/>
      <c r="T200" s="296"/>
      <c r="U200" s="296"/>
      <c r="V200" s="296"/>
      <c r="W200" s="296"/>
      <c r="X200" s="296"/>
      <c r="Y200" s="296"/>
      <c r="Z200" s="296"/>
    </row>
    <row r="201" spans="1:26" ht="15.75" customHeight="1" x14ac:dyDescent="0.25">
      <c r="A201" s="296"/>
      <c r="B201" s="296"/>
      <c r="C201" s="296"/>
      <c r="D201" s="296"/>
      <c r="E201" s="451"/>
      <c r="F201" s="451"/>
      <c r="G201" s="296"/>
      <c r="H201" s="300"/>
      <c r="I201" s="301"/>
      <c r="J201" s="296"/>
      <c r="K201" s="296"/>
      <c r="L201" s="296"/>
      <c r="M201" s="296"/>
      <c r="N201" s="296"/>
      <c r="O201" s="296"/>
      <c r="P201" s="296"/>
      <c r="Q201" s="296"/>
      <c r="R201" s="296"/>
      <c r="S201" s="296"/>
      <c r="T201" s="296"/>
      <c r="U201" s="296"/>
      <c r="V201" s="296"/>
      <c r="W201" s="296"/>
      <c r="X201" s="296"/>
      <c r="Y201" s="296"/>
      <c r="Z201" s="296"/>
    </row>
    <row r="202" spans="1:26" ht="15.75" customHeight="1" x14ac:dyDescent="0.25">
      <c r="A202" s="296"/>
      <c r="B202" s="296"/>
      <c r="C202" s="296"/>
      <c r="D202" s="296"/>
      <c r="E202" s="451"/>
      <c r="F202" s="451"/>
      <c r="G202" s="296"/>
      <c r="H202" s="300"/>
      <c r="I202" s="301"/>
      <c r="J202" s="296"/>
      <c r="K202" s="296"/>
      <c r="L202" s="296"/>
      <c r="M202" s="296"/>
      <c r="N202" s="296"/>
      <c r="O202" s="296"/>
      <c r="P202" s="296"/>
      <c r="Q202" s="296"/>
      <c r="R202" s="296"/>
      <c r="S202" s="296"/>
      <c r="T202" s="296"/>
      <c r="U202" s="296"/>
      <c r="V202" s="296"/>
      <c r="W202" s="296"/>
      <c r="X202" s="296"/>
      <c r="Y202" s="296"/>
      <c r="Z202" s="296"/>
    </row>
    <row r="203" spans="1:26" ht="15.75" customHeight="1" x14ac:dyDescent="0.25">
      <c r="A203" s="296"/>
      <c r="B203" s="296"/>
      <c r="C203" s="296"/>
      <c r="D203" s="296"/>
      <c r="E203" s="451"/>
      <c r="F203" s="451"/>
      <c r="G203" s="296"/>
      <c r="H203" s="300"/>
      <c r="I203" s="301"/>
      <c r="J203" s="296"/>
      <c r="K203" s="296"/>
      <c r="L203" s="296"/>
      <c r="M203" s="296"/>
      <c r="N203" s="296"/>
      <c r="O203" s="296"/>
      <c r="P203" s="296"/>
      <c r="Q203" s="296"/>
      <c r="R203" s="296"/>
      <c r="S203" s="296"/>
      <c r="T203" s="296"/>
      <c r="U203" s="296"/>
      <c r="V203" s="296"/>
      <c r="W203" s="296"/>
      <c r="X203" s="296"/>
      <c r="Y203" s="296"/>
      <c r="Z203" s="296"/>
    </row>
    <row r="204" spans="1:26" ht="15.75" customHeight="1" x14ac:dyDescent="0.25">
      <c r="A204" s="296"/>
      <c r="B204" s="296"/>
      <c r="C204" s="296"/>
      <c r="D204" s="296"/>
      <c r="E204" s="451"/>
      <c r="F204" s="451"/>
      <c r="G204" s="296"/>
      <c r="H204" s="300"/>
      <c r="I204" s="301"/>
      <c r="J204" s="296"/>
      <c r="K204" s="296"/>
      <c r="L204" s="296"/>
      <c r="M204" s="296"/>
      <c r="N204" s="296"/>
      <c r="O204" s="296"/>
      <c r="P204" s="296"/>
      <c r="Q204" s="296"/>
      <c r="R204" s="296"/>
      <c r="S204" s="296"/>
      <c r="T204" s="296"/>
      <c r="U204" s="296"/>
      <c r="V204" s="296"/>
      <c r="W204" s="296"/>
      <c r="X204" s="296"/>
      <c r="Y204" s="296"/>
      <c r="Z204" s="296"/>
    </row>
    <row r="205" spans="1:26" ht="15.75" customHeight="1" x14ac:dyDescent="0.25">
      <c r="A205" s="296"/>
      <c r="B205" s="296"/>
      <c r="C205" s="296"/>
      <c r="D205" s="296"/>
      <c r="E205" s="451"/>
      <c r="F205" s="451"/>
      <c r="G205" s="296"/>
      <c r="H205" s="300"/>
      <c r="I205" s="301"/>
      <c r="J205" s="296"/>
      <c r="K205" s="296"/>
      <c r="L205" s="296"/>
      <c r="M205" s="296"/>
      <c r="N205" s="296"/>
      <c r="O205" s="296"/>
      <c r="P205" s="296"/>
      <c r="Q205" s="296"/>
      <c r="R205" s="296"/>
      <c r="S205" s="296"/>
      <c r="T205" s="296"/>
      <c r="U205" s="296"/>
      <c r="V205" s="296"/>
      <c r="W205" s="296"/>
      <c r="X205" s="296"/>
      <c r="Y205" s="296"/>
      <c r="Z205" s="296"/>
    </row>
    <row r="206" spans="1:26" ht="15.75" customHeight="1" x14ac:dyDescent="0.25">
      <c r="A206" s="296"/>
      <c r="B206" s="296"/>
      <c r="C206" s="296"/>
      <c r="D206" s="296"/>
      <c r="E206" s="451"/>
      <c r="F206" s="451"/>
      <c r="G206" s="296"/>
      <c r="H206" s="300"/>
      <c r="I206" s="301"/>
      <c r="J206" s="296"/>
      <c r="K206" s="296"/>
      <c r="L206" s="296"/>
      <c r="M206" s="296"/>
      <c r="N206" s="296"/>
      <c r="O206" s="296"/>
      <c r="P206" s="296"/>
      <c r="Q206" s="296"/>
      <c r="R206" s="296"/>
      <c r="S206" s="296"/>
      <c r="T206" s="296"/>
      <c r="U206" s="296"/>
      <c r="V206" s="296"/>
      <c r="W206" s="296"/>
      <c r="X206" s="296"/>
      <c r="Y206" s="296"/>
      <c r="Z206" s="296"/>
    </row>
    <row r="207" spans="1:26" ht="15.75" customHeight="1" x14ac:dyDescent="0.25">
      <c r="A207" s="296"/>
      <c r="B207" s="296"/>
      <c r="C207" s="296"/>
      <c r="D207" s="296"/>
      <c r="E207" s="451"/>
      <c r="F207" s="451"/>
      <c r="G207" s="296"/>
      <c r="H207" s="300"/>
      <c r="I207" s="301"/>
      <c r="J207" s="296"/>
      <c r="K207" s="296"/>
      <c r="L207" s="296"/>
      <c r="M207" s="296"/>
      <c r="N207" s="296"/>
      <c r="O207" s="296"/>
      <c r="P207" s="296"/>
      <c r="Q207" s="296"/>
      <c r="R207" s="296"/>
      <c r="S207" s="296"/>
      <c r="T207" s="296"/>
      <c r="U207" s="296"/>
      <c r="V207" s="296"/>
      <c r="W207" s="296"/>
      <c r="X207" s="296"/>
      <c r="Y207" s="296"/>
      <c r="Z207" s="296"/>
    </row>
    <row r="208" spans="1:26" ht="15.75" customHeight="1" x14ac:dyDescent="0.25">
      <c r="A208" s="296"/>
      <c r="B208" s="296"/>
      <c r="C208" s="296"/>
      <c r="D208" s="296"/>
      <c r="E208" s="451"/>
      <c r="F208" s="451"/>
      <c r="G208" s="296"/>
      <c r="H208" s="300"/>
      <c r="I208" s="301"/>
      <c r="J208" s="296"/>
      <c r="K208" s="296"/>
      <c r="L208" s="296"/>
      <c r="M208" s="296"/>
      <c r="N208" s="296"/>
      <c r="O208" s="296"/>
      <c r="P208" s="296"/>
      <c r="Q208" s="296"/>
      <c r="R208" s="296"/>
      <c r="S208" s="296"/>
      <c r="T208" s="296"/>
      <c r="U208" s="296"/>
      <c r="V208" s="296"/>
      <c r="W208" s="296"/>
      <c r="X208" s="296"/>
      <c r="Y208" s="296"/>
      <c r="Z208" s="296"/>
    </row>
    <row r="209" spans="1:26" ht="15.75" customHeight="1" x14ac:dyDescent="0.25">
      <c r="A209" s="296"/>
      <c r="B209" s="296"/>
      <c r="C209" s="296"/>
      <c r="D209" s="296"/>
      <c r="E209" s="451"/>
      <c r="F209" s="451"/>
      <c r="G209" s="296"/>
      <c r="H209" s="300"/>
      <c r="I209" s="301"/>
      <c r="J209" s="296"/>
      <c r="K209" s="296"/>
      <c r="L209" s="296"/>
      <c r="M209" s="296"/>
      <c r="N209" s="296"/>
      <c r="O209" s="296"/>
      <c r="P209" s="296"/>
      <c r="Q209" s="296"/>
      <c r="R209" s="296"/>
      <c r="S209" s="296"/>
      <c r="T209" s="296"/>
      <c r="U209" s="296"/>
      <c r="V209" s="296"/>
      <c r="W209" s="296"/>
      <c r="X209" s="296"/>
      <c r="Y209" s="296"/>
      <c r="Z209" s="296"/>
    </row>
    <row r="210" spans="1:26" ht="15.75" customHeight="1" x14ac:dyDescent="0.25">
      <c r="A210" s="296"/>
      <c r="B210" s="296"/>
      <c r="C210" s="296"/>
      <c r="D210" s="296"/>
      <c r="E210" s="451"/>
      <c r="F210" s="451"/>
      <c r="G210" s="296"/>
      <c r="H210" s="300"/>
      <c r="I210" s="301"/>
      <c r="J210" s="296"/>
      <c r="K210" s="296"/>
      <c r="L210" s="296"/>
      <c r="M210" s="296"/>
      <c r="N210" s="296"/>
      <c r="O210" s="296"/>
      <c r="P210" s="296"/>
      <c r="Q210" s="296"/>
      <c r="R210" s="296"/>
      <c r="S210" s="296"/>
      <c r="T210" s="296"/>
      <c r="U210" s="296"/>
      <c r="V210" s="296"/>
      <c r="W210" s="296"/>
      <c r="X210" s="296"/>
      <c r="Y210" s="296"/>
      <c r="Z210" s="296"/>
    </row>
    <row r="211" spans="1:26" ht="15.75" customHeight="1" x14ac:dyDescent="0.25">
      <c r="A211" s="296"/>
      <c r="B211" s="296"/>
      <c r="C211" s="296"/>
      <c r="D211" s="296"/>
      <c r="E211" s="451"/>
      <c r="F211" s="451"/>
      <c r="G211" s="296"/>
      <c r="H211" s="300"/>
      <c r="I211" s="301"/>
      <c r="J211" s="296"/>
      <c r="K211" s="296"/>
      <c r="L211" s="296"/>
      <c r="M211" s="296"/>
      <c r="N211" s="296"/>
      <c r="O211" s="296"/>
      <c r="P211" s="296"/>
      <c r="Q211" s="296"/>
      <c r="R211" s="296"/>
      <c r="S211" s="296"/>
      <c r="T211" s="296"/>
      <c r="U211" s="296"/>
      <c r="V211" s="296"/>
      <c r="W211" s="296"/>
      <c r="X211" s="296"/>
      <c r="Y211" s="296"/>
      <c r="Z211" s="296"/>
    </row>
    <row r="212" spans="1:26" ht="15.75" customHeight="1" x14ac:dyDescent="0.25">
      <c r="A212" s="296"/>
      <c r="B212" s="296"/>
      <c r="C212" s="296"/>
      <c r="D212" s="296"/>
      <c r="E212" s="451"/>
      <c r="F212" s="451"/>
      <c r="G212" s="296"/>
      <c r="H212" s="300"/>
      <c r="I212" s="301"/>
      <c r="J212" s="296"/>
      <c r="K212" s="296"/>
      <c r="L212" s="296"/>
      <c r="M212" s="296"/>
      <c r="N212" s="296"/>
      <c r="O212" s="296"/>
      <c r="P212" s="296"/>
      <c r="Q212" s="296"/>
      <c r="R212" s="296"/>
      <c r="S212" s="296"/>
      <c r="T212" s="296"/>
      <c r="U212" s="296"/>
      <c r="V212" s="296"/>
      <c r="W212" s="296"/>
      <c r="X212" s="296"/>
      <c r="Y212" s="296"/>
      <c r="Z212" s="296"/>
    </row>
    <row r="213" spans="1:26" ht="15.75" customHeight="1" x14ac:dyDescent="0.25">
      <c r="A213" s="296"/>
      <c r="B213" s="296"/>
      <c r="C213" s="296"/>
      <c r="D213" s="296"/>
      <c r="E213" s="451"/>
      <c r="F213" s="451"/>
      <c r="G213" s="296"/>
      <c r="H213" s="300"/>
      <c r="I213" s="301"/>
      <c r="J213" s="296"/>
      <c r="K213" s="296"/>
      <c r="L213" s="296"/>
      <c r="M213" s="296"/>
      <c r="N213" s="296"/>
      <c r="O213" s="296"/>
      <c r="P213" s="296"/>
      <c r="Q213" s="296"/>
      <c r="R213" s="296"/>
      <c r="S213" s="296"/>
      <c r="T213" s="296"/>
      <c r="U213" s="296"/>
      <c r="V213" s="296"/>
      <c r="W213" s="296"/>
      <c r="X213" s="296"/>
      <c r="Y213" s="296"/>
      <c r="Z213" s="296"/>
    </row>
    <row r="214" spans="1:26" ht="15.75" customHeight="1" x14ac:dyDescent="0.25">
      <c r="A214" s="296"/>
      <c r="B214" s="296"/>
      <c r="C214" s="296"/>
      <c r="D214" s="296"/>
      <c r="E214" s="451"/>
      <c r="F214" s="451"/>
      <c r="G214" s="296"/>
      <c r="H214" s="300"/>
      <c r="I214" s="301"/>
      <c r="J214" s="296"/>
      <c r="K214" s="296"/>
      <c r="L214" s="296"/>
      <c r="M214" s="296"/>
      <c r="N214" s="296"/>
      <c r="O214" s="296"/>
      <c r="P214" s="296"/>
      <c r="Q214" s="296"/>
      <c r="R214" s="296"/>
      <c r="S214" s="296"/>
      <c r="T214" s="296"/>
      <c r="U214" s="296"/>
      <c r="V214" s="296"/>
      <c r="W214" s="296"/>
      <c r="X214" s="296"/>
      <c r="Y214" s="296"/>
      <c r="Z214" s="296"/>
    </row>
    <row r="215" spans="1:26" ht="15.75" customHeight="1" x14ac:dyDescent="0.25">
      <c r="A215" s="296"/>
      <c r="B215" s="296"/>
      <c r="C215" s="296"/>
      <c r="D215" s="296"/>
      <c r="E215" s="451"/>
      <c r="F215" s="451"/>
      <c r="G215" s="296"/>
      <c r="H215" s="300"/>
      <c r="I215" s="301"/>
      <c r="J215" s="296"/>
      <c r="K215" s="296"/>
      <c r="L215" s="296"/>
      <c r="M215" s="296"/>
      <c r="N215" s="296"/>
      <c r="O215" s="296"/>
      <c r="P215" s="296"/>
      <c r="Q215" s="296"/>
      <c r="R215" s="296"/>
      <c r="S215" s="296"/>
      <c r="T215" s="296"/>
      <c r="U215" s="296"/>
      <c r="V215" s="296"/>
      <c r="W215" s="296"/>
      <c r="X215" s="296"/>
      <c r="Y215" s="296"/>
      <c r="Z215" s="296"/>
    </row>
    <row r="216" spans="1:26" ht="15.75" customHeight="1" x14ac:dyDescent="0.25">
      <c r="A216" s="296"/>
      <c r="B216" s="296"/>
      <c r="C216" s="296"/>
      <c r="D216" s="296"/>
      <c r="E216" s="451"/>
      <c r="F216" s="451"/>
      <c r="G216" s="296"/>
      <c r="H216" s="300"/>
      <c r="I216" s="301"/>
      <c r="J216" s="296"/>
      <c r="K216" s="296"/>
      <c r="L216" s="296"/>
      <c r="M216" s="296"/>
      <c r="N216" s="296"/>
      <c r="O216" s="296"/>
      <c r="P216" s="296"/>
      <c r="Q216" s="296"/>
      <c r="R216" s="296"/>
      <c r="S216" s="296"/>
      <c r="T216" s="296"/>
      <c r="U216" s="296"/>
      <c r="V216" s="296"/>
      <c r="W216" s="296"/>
      <c r="X216" s="296"/>
      <c r="Y216" s="296"/>
      <c r="Z216" s="296"/>
    </row>
    <row r="217" spans="1:26" ht="15.75" customHeight="1" x14ac:dyDescent="0.25">
      <c r="A217" s="296"/>
      <c r="B217" s="296"/>
      <c r="C217" s="296"/>
      <c r="D217" s="296"/>
      <c r="E217" s="451"/>
      <c r="F217" s="451"/>
      <c r="G217" s="296"/>
      <c r="H217" s="300"/>
      <c r="I217" s="301"/>
      <c r="J217" s="296"/>
      <c r="K217" s="296"/>
      <c r="L217" s="296"/>
      <c r="M217" s="296"/>
      <c r="N217" s="296"/>
      <c r="O217" s="296"/>
      <c r="P217" s="296"/>
      <c r="Q217" s="296"/>
      <c r="R217" s="296"/>
      <c r="S217" s="296"/>
      <c r="T217" s="296"/>
      <c r="U217" s="296"/>
      <c r="V217" s="296"/>
      <c r="W217" s="296"/>
      <c r="X217" s="296"/>
      <c r="Y217" s="296"/>
      <c r="Z217" s="296"/>
    </row>
    <row r="218" spans="1:26" ht="15.75" customHeight="1" x14ac:dyDescent="0.25">
      <c r="A218" s="296"/>
      <c r="B218" s="296"/>
      <c r="C218" s="296"/>
      <c r="D218" s="296"/>
      <c r="E218" s="451"/>
      <c r="F218" s="451"/>
      <c r="G218" s="296"/>
      <c r="H218" s="300"/>
      <c r="I218" s="301"/>
      <c r="J218" s="296"/>
      <c r="K218" s="296"/>
      <c r="L218" s="296"/>
      <c r="M218" s="296"/>
      <c r="N218" s="296"/>
      <c r="O218" s="296"/>
      <c r="P218" s="296"/>
      <c r="Q218" s="296"/>
      <c r="R218" s="296"/>
      <c r="S218" s="296"/>
      <c r="T218" s="296"/>
      <c r="U218" s="296"/>
      <c r="V218" s="296"/>
      <c r="W218" s="296"/>
      <c r="X218" s="296"/>
      <c r="Y218" s="296"/>
      <c r="Z218" s="296"/>
    </row>
    <row r="219" spans="1:26" ht="15.75" customHeight="1" x14ac:dyDescent="0.25">
      <c r="A219" s="296"/>
      <c r="B219" s="296"/>
      <c r="C219" s="296"/>
      <c r="D219" s="296"/>
      <c r="E219" s="451"/>
      <c r="F219" s="451"/>
      <c r="G219" s="296"/>
      <c r="H219" s="300"/>
      <c r="I219" s="301"/>
      <c r="J219" s="296"/>
      <c r="K219" s="296"/>
      <c r="L219" s="296"/>
      <c r="M219" s="296"/>
      <c r="N219" s="296"/>
      <c r="O219" s="296"/>
      <c r="P219" s="296"/>
      <c r="Q219" s="296"/>
      <c r="R219" s="296"/>
      <c r="S219" s="296"/>
      <c r="T219" s="296"/>
      <c r="U219" s="296"/>
      <c r="V219" s="296"/>
      <c r="W219" s="296"/>
      <c r="X219" s="296"/>
      <c r="Y219" s="296"/>
      <c r="Z219" s="296"/>
    </row>
    <row r="220" spans="1:26" ht="15.75" customHeight="1" x14ac:dyDescent="0.25">
      <c r="A220" s="296"/>
      <c r="B220" s="296"/>
      <c r="C220" s="296"/>
      <c r="D220" s="296"/>
      <c r="E220" s="451"/>
      <c r="F220" s="451"/>
      <c r="G220" s="296"/>
      <c r="H220" s="300"/>
      <c r="I220" s="301"/>
      <c r="J220" s="296"/>
      <c r="K220" s="296"/>
      <c r="L220" s="296"/>
      <c r="M220" s="296"/>
      <c r="N220" s="296"/>
      <c r="O220" s="296"/>
      <c r="P220" s="296"/>
      <c r="Q220" s="296"/>
      <c r="R220" s="296"/>
      <c r="S220" s="296"/>
      <c r="T220" s="296"/>
      <c r="U220" s="296"/>
      <c r="V220" s="296"/>
      <c r="W220" s="296"/>
      <c r="X220" s="296"/>
      <c r="Y220" s="296"/>
      <c r="Z220" s="296"/>
    </row>
    <row r="221" spans="1:26" ht="15.75" customHeight="1" x14ac:dyDescent="0.25">
      <c r="A221" s="296"/>
      <c r="B221" s="296"/>
      <c r="C221" s="296"/>
      <c r="D221" s="296"/>
      <c r="E221" s="451"/>
      <c r="F221" s="451"/>
      <c r="G221" s="296"/>
      <c r="H221" s="300"/>
      <c r="I221" s="301"/>
      <c r="J221" s="296"/>
      <c r="K221" s="296"/>
      <c r="L221" s="296"/>
      <c r="M221" s="296"/>
      <c r="N221" s="296"/>
      <c r="O221" s="296"/>
      <c r="P221" s="296"/>
      <c r="Q221" s="296"/>
      <c r="R221" s="296"/>
      <c r="S221" s="296"/>
      <c r="T221" s="296"/>
      <c r="U221" s="296"/>
      <c r="V221" s="296"/>
      <c r="W221" s="296"/>
      <c r="X221" s="296"/>
      <c r="Y221" s="296"/>
      <c r="Z221" s="296"/>
    </row>
    <row r="222" spans="1:26" ht="15.75" customHeight="1" x14ac:dyDescent="0.25">
      <c r="A222" s="296"/>
      <c r="B222" s="296"/>
      <c r="C222" s="296"/>
      <c r="D222" s="296"/>
      <c r="E222" s="451"/>
      <c r="F222" s="451"/>
      <c r="G222" s="296"/>
      <c r="H222" s="300"/>
      <c r="I222" s="301"/>
      <c r="J222" s="296"/>
      <c r="K222" s="296"/>
      <c r="L222" s="296"/>
      <c r="M222" s="296"/>
      <c r="N222" s="296"/>
      <c r="O222" s="296"/>
      <c r="P222" s="296"/>
      <c r="Q222" s="296"/>
      <c r="R222" s="296"/>
      <c r="S222" s="296"/>
      <c r="T222" s="296"/>
      <c r="U222" s="296"/>
      <c r="V222" s="296"/>
      <c r="W222" s="296"/>
      <c r="X222" s="296"/>
      <c r="Y222" s="296"/>
      <c r="Z222" s="296"/>
    </row>
    <row r="223" spans="1:26" ht="15.75" customHeight="1" x14ac:dyDescent="0.25">
      <c r="A223" s="296"/>
      <c r="B223" s="296"/>
      <c r="C223" s="296"/>
      <c r="D223" s="296"/>
      <c r="E223" s="451"/>
      <c r="F223" s="451"/>
      <c r="G223" s="296"/>
      <c r="H223" s="300"/>
      <c r="I223" s="301"/>
      <c r="J223" s="296"/>
      <c r="K223" s="296"/>
      <c r="L223" s="296"/>
      <c r="M223" s="296"/>
      <c r="N223" s="296"/>
      <c r="O223" s="296"/>
      <c r="P223" s="296"/>
      <c r="Q223" s="296"/>
      <c r="R223" s="296"/>
      <c r="S223" s="296"/>
      <c r="T223" s="296"/>
      <c r="U223" s="296"/>
      <c r="V223" s="296"/>
      <c r="W223" s="296"/>
      <c r="X223" s="296"/>
      <c r="Y223" s="296"/>
      <c r="Z223" s="296"/>
    </row>
    <row r="224" spans="1:26" ht="15.75" customHeight="1" x14ac:dyDescent="0.25">
      <c r="A224" s="296"/>
      <c r="B224" s="296"/>
      <c r="C224" s="296"/>
      <c r="D224" s="296"/>
      <c r="E224" s="451"/>
      <c r="F224" s="451"/>
      <c r="G224" s="296"/>
      <c r="H224" s="300"/>
      <c r="I224" s="301"/>
      <c r="J224" s="296"/>
      <c r="K224" s="296"/>
      <c r="L224" s="296"/>
      <c r="M224" s="296"/>
      <c r="N224" s="296"/>
      <c r="O224" s="296"/>
      <c r="P224" s="296"/>
      <c r="Q224" s="296"/>
      <c r="R224" s="296"/>
      <c r="S224" s="296"/>
      <c r="T224" s="296"/>
      <c r="U224" s="296"/>
      <c r="V224" s="296"/>
      <c r="W224" s="296"/>
      <c r="X224" s="296"/>
      <c r="Y224" s="296"/>
      <c r="Z224" s="296"/>
    </row>
    <row r="225" spans="8:8" ht="15.75" customHeight="1" x14ac:dyDescent="0.25">
      <c r="H225" s="262"/>
    </row>
    <row r="226" spans="8:8" ht="15.75" customHeight="1" x14ac:dyDescent="0.25">
      <c r="H226" s="262"/>
    </row>
    <row r="227" spans="8:8" ht="15.75" customHeight="1" x14ac:dyDescent="0.25">
      <c r="H227" s="262"/>
    </row>
    <row r="228" spans="8:8" ht="15.75" customHeight="1" x14ac:dyDescent="0.25">
      <c r="H228" s="262"/>
    </row>
    <row r="229" spans="8:8" ht="15.75" customHeight="1" x14ac:dyDescent="0.25">
      <c r="H229" s="262"/>
    </row>
    <row r="230" spans="8:8" ht="15.75" customHeight="1" x14ac:dyDescent="0.25">
      <c r="H230" s="262"/>
    </row>
    <row r="231" spans="8:8" ht="15.75" customHeight="1" x14ac:dyDescent="0.25">
      <c r="H231" s="262"/>
    </row>
    <row r="232" spans="8:8" ht="15.75" customHeight="1" x14ac:dyDescent="0.25">
      <c r="H232" s="262"/>
    </row>
    <row r="233" spans="8:8" ht="15.75" customHeight="1" x14ac:dyDescent="0.25">
      <c r="H233" s="262"/>
    </row>
    <row r="234" spans="8:8" ht="15.75" customHeight="1" x14ac:dyDescent="0.25">
      <c r="H234" s="262"/>
    </row>
    <row r="235" spans="8:8" ht="15.75" customHeight="1" x14ac:dyDescent="0.25">
      <c r="H235" s="262"/>
    </row>
    <row r="236" spans="8:8" ht="15.75" customHeight="1" x14ac:dyDescent="0.25">
      <c r="H236" s="262"/>
    </row>
    <row r="237" spans="8:8" ht="15.75" customHeight="1" x14ac:dyDescent="0.25">
      <c r="H237" s="262"/>
    </row>
    <row r="238" spans="8:8" ht="15.75" customHeight="1" x14ac:dyDescent="0.25">
      <c r="H238" s="262"/>
    </row>
    <row r="239" spans="8:8" ht="15.75" customHeight="1" x14ac:dyDescent="0.25">
      <c r="H239" s="262"/>
    </row>
    <row r="240" spans="8:8" ht="15.75" customHeight="1" x14ac:dyDescent="0.25">
      <c r="H240" s="262"/>
    </row>
    <row r="241" spans="8:8" ht="15.75" customHeight="1" x14ac:dyDescent="0.25">
      <c r="H241" s="262"/>
    </row>
    <row r="242" spans="8:8" ht="15.75" customHeight="1" x14ac:dyDescent="0.25">
      <c r="H242" s="262"/>
    </row>
    <row r="243" spans="8:8" ht="15.75" customHeight="1" x14ac:dyDescent="0.25">
      <c r="H243" s="262"/>
    </row>
    <row r="244" spans="8:8" ht="15.75" customHeight="1" x14ac:dyDescent="0.25">
      <c r="H244" s="262"/>
    </row>
    <row r="245" spans="8:8" ht="15.75" customHeight="1" x14ac:dyDescent="0.25">
      <c r="H245" s="262"/>
    </row>
    <row r="246" spans="8:8" ht="15.75" customHeight="1" x14ac:dyDescent="0.25">
      <c r="H246" s="262"/>
    </row>
    <row r="247" spans="8:8" ht="15.75" customHeight="1" x14ac:dyDescent="0.25">
      <c r="H247" s="262"/>
    </row>
    <row r="248" spans="8:8" ht="15.75" customHeight="1" x14ac:dyDescent="0.25">
      <c r="H248" s="262"/>
    </row>
    <row r="249" spans="8:8" ht="15.75" customHeight="1" x14ac:dyDescent="0.25">
      <c r="H249" s="262"/>
    </row>
    <row r="250" spans="8:8" ht="15.75" customHeight="1" x14ac:dyDescent="0.25">
      <c r="H250" s="262"/>
    </row>
    <row r="251" spans="8:8" ht="15.75" customHeight="1" x14ac:dyDescent="0.25">
      <c r="H251" s="262"/>
    </row>
    <row r="252" spans="8:8" ht="15.75" customHeight="1" x14ac:dyDescent="0.25">
      <c r="H252" s="262"/>
    </row>
    <row r="253" spans="8:8" ht="15.75" customHeight="1" x14ac:dyDescent="0.25">
      <c r="H253" s="262"/>
    </row>
    <row r="254" spans="8:8" ht="15.75" customHeight="1" x14ac:dyDescent="0.25">
      <c r="H254" s="262"/>
    </row>
    <row r="255" spans="8:8" ht="15.75" customHeight="1" x14ac:dyDescent="0.25">
      <c r="H255" s="262"/>
    </row>
    <row r="256" spans="8:8" ht="15.75" customHeight="1" x14ac:dyDescent="0.25">
      <c r="H256" s="262"/>
    </row>
    <row r="257" spans="8:8" ht="15.75" customHeight="1" x14ac:dyDescent="0.25">
      <c r="H257" s="262"/>
    </row>
    <row r="258" spans="8:8" ht="15.75" customHeight="1" x14ac:dyDescent="0.25">
      <c r="H258" s="262"/>
    </row>
    <row r="259" spans="8:8" ht="15.75" customHeight="1" x14ac:dyDescent="0.25">
      <c r="H259" s="262"/>
    </row>
    <row r="260" spans="8:8" ht="15.75" customHeight="1" x14ac:dyDescent="0.25">
      <c r="H260" s="262"/>
    </row>
    <row r="261" spans="8:8" ht="15.75" customHeight="1" x14ac:dyDescent="0.25">
      <c r="H261" s="262"/>
    </row>
    <row r="262" spans="8:8" ht="15.75" customHeight="1" x14ac:dyDescent="0.25">
      <c r="H262" s="262"/>
    </row>
    <row r="263" spans="8:8" ht="15.75" customHeight="1" x14ac:dyDescent="0.25">
      <c r="H263" s="262"/>
    </row>
    <row r="264" spans="8:8" ht="15.75" customHeight="1" x14ac:dyDescent="0.25">
      <c r="H264" s="262"/>
    </row>
    <row r="265" spans="8:8" ht="15.75" customHeight="1" x14ac:dyDescent="0.25">
      <c r="H265" s="262"/>
    </row>
    <row r="266" spans="8:8" ht="15.75" customHeight="1" x14ac:dyDescent="0.25">
      <c r="H266" s="262"/>
    </row>
    <row r="267" spans="8:8" ht="15.75" customHeight="1" x14ac:dyDescent="0.25">
      <c r="H267" s="262"/>
    </row>
    <row r="268" spans="8:8" ht="15.75" customHeight="1" x14ac:dyDescent="0.25">
      <c r="H268" s="262"/>
    </row>
    <row r="269" spans="8:8" ht="15.75" customHeight="1" x14ac:dyDescent="0.25">
      <c r="H269" s="262"/>
    </row>
    <row r="270" spans="8:8" ht="15.75" customHeight="1" x14ac:dyDescent="0.25">
      <c r="H270" s="262"/>
    </row>
    <row r="271" spans="8:8" ht="15.75" customHeight="1" x14ac:dyDescent="0.25">
      <c r="H271" s="262"/>
    </row>
    <row r="272" spans="8:8" ht="15.75" customHeight="1" x14ac:dyDescent="0.25">
      <c r="H272" s="262"/>
    </row>
    <row r="273" spans="8:8" ht="15.75" customHeight="1" x14ac:dyDescent="0.25">
      <c r="H273" s="262"/>
    </row>
    <row r="274" spans="8:8" ht="15.75" customHeight="1" x14ac:dyDescent="0.25">
      <c r="H274" s="262"/>
    </row>
    <row r="275" spans="8:8" ht="15.75" customHeight="1" x14ac:dyDescent="0.25">
      <c r="H275" s="262"/>
    </row>
    <row r="276" spans="8:8" ht="15.75" customHeight="1" x14ac:dyDescent="0.25">
      <c r="H276" s="262"/>
    </row>
    <row r="277" spans="8:8" ht="15.75" customHeight="1" x14ac:dyDescent="0.25">
      <c r="H277" s="262"/>
    </row>
    <row r="278" spans="8:8" ht="15.75" customHeight="1" x14ac:dyDescent="0.25">
      <c r="H278" s="262"/>
    </row>
    <row r="279" spans="8:8" ht="15.75" customHeight="1" x14ac:dyDescent="0.25">
      <c r="H279" s="262"/>
    </row>
    <row r="280" spans="8:8" ht="15.75" customHeight="1" x14ac:dyDescent="0.25">
      <c r="H280" s="262"/>
    </row>
    <row r="281" spans="8:8" ht="15.75" customHeight="1" x14ac:dyDescent="0.25">
      <c r="H281" s="262"/>
    </row>
    <row r="282" spans="8:8" ht="15.75" customHeight="1" x14ac:dyDescent="0.25">
      <c r="H282" s="262"/>
    </row>
    <row r="283" spans="8:8" ht="15.75" customHeight="1" x14ac:dyDescent="0.25">
      <c r="H283" s="262"/>
    </row>
    <row r="284" spans="8:8" ht="15.75" customHeight="1" x14ac:dyDescent="0.25">
      <c r="H284" s="262"/>
    </row>
    <row r="285" spans="8:8" ht="15.75" customHeight="1" x14ac:dyDescent="0.25">
      <c r="H285" s="262"/>
    </row>
    <row r="286" spans="8:8" ht="15.75" customHeight="1" x14ac:dyDescent="0.25">
      <c r="H286" s="262"/>
    </row>
    <row r="287" spans="8:8" ht="15.75" customHeight="1" x14ac:dyDescent="0.25">
      <c r="H287" s="262"/>
    </row>
    <row r="288" spans="8:8" ht="15.75" customHeight="1" x14ac:dyDescent="0.25">
      <c r="H288" s="262"/>
    </row>
    <row r="289" spans="8:8" ht="15.75" customHeight="1" x14ac:dyDescent="0.25">
      <c r="H289" s="262"/>
    </row>
    <row r="290" spans="8:8" ht="15.75" customHeight="1" x14ac:dyDescent="0.25">
      <c r="H290" s="262"/>
    </row>
    <row r="291" spans="8:8" ht="15.75" customHeight="1" x14ac:dyDescent="0.25">
      <c r="H291" s="262"/>
    </row>
    <row r="292" spans="8:8" ht="15.75" customHeight="1" x14ac:dyDescent="0.25">
      <c r="H292" s="262"/>
    </row>
    <row r="293" spans="8:8" ht="15.75" customHeight="1" x14ac:dyDescent="0.25">
      <c r="H293" s="262"/>
    </row>
    <row r="294" spans="8:8" ht="15.75" customHeight="1" x14ac:dyDescent="0.25">
      <c r="H294" s="262"/>
    </row>
    <row r="295" spans="8:8" ht="15.75" customHeight="1" x14ac:dyDescent="0.25">
      <c r="H295" s="262"/>
    </row>
    <row r="296" spans="8:8" ht="15.75" customHeight="1" x14ac:dyDescent="0.25">
      <c r="H296" s="262"/>
    </row>
    <row r="297" spans="8:8" ht="15.75" customHeight="1" x14ac:dyDescent="0.25">
      <c r="H297" s="262"/>
    </row>
    <row r="298" spans="8:8" ht="15.75" customHeight="1" x14ac:dyDescent="0.25">
      <c r="H298" s="262"/>
    </row>
    <row r="299" spans="8:8" ht="15.75" customHeight="1" x14ac:dyDescent="0.25">
      <c r="H299" s="262"/>
    </row>
    <row r="300" spans="8:8" ht="15.75" customHeight="1" x14ac:dyDescent="0.25">
      <c r="H300" s="262"/>
    </row>
    <row r="301" spans="8:8" ht="15.75" customHeight="1" x14ac:dyDescent="0.25">
      <c r="H301" s="262"/>
    </row>
    <row r="302" spans="8:8" ht="15.75" customHeight="1" x14ac:dyDescent="0.25">
      <c r="H302" s="262"/>
    </row>
    <row r="303" spans="8:8" ht="15.75" customHeight="1" x14ac:dyDescent="0.25">
      <c r="H303" s="262"/>
    </row>
    <row r="304" spans="8:8" ht="15.75" customHeight="1" x14ac:dyDescent="0.25">
      <c r="H304" s="262"/>
    </row>
    <row r="305" spans="8:8" ht="15.75" customHeight="1" x14ac:dyDescent="0.25">
      <c r="H305" s="262"/>
    </row>
    <row r="306" spans="8:8" ht="15.75" customHeight="1" x14ac:dyDescent="0.25">
      <c r="H306" s="262"/>
    </row>
    <row r="307" spans="8:8" ht="15.75" customHeight="1" x14ac:dyDescent="0.25">
      <c r="H307" s="262"/>
    </row>
    <row r="308" spans="8:8" ht="15.75" customHeight="1" x14ac:dyDescent="0.25">
      <c r="H308" s="262"/>
    </row>
    <row r="309" spans="8:8" ht="15.75" customHeight="1" x14ac:dyDescent="0.25">
      <c r="H309" s="262"/>
    </row>
    <row r="310" spans="8:8" ht="15.75" customHeight="1" x14ac:dyDescent="0.25">
      <c r="H310" s="262"/>
    </row>
    <row r="311" spans="8:8" ht="15.75" customHeight="1" x14ac:dyDescent="0.25">
      <c r="H311" s="262"/>
    </row>
    <row r="312" spans="8:8" ht="15.75" customHeight="1" x14ac:dyDescent="0.25">
      <c r="H312" s="262"/>
    </row>
    <row r="313" spans="8:8" ht="15.75" customHeight="1" x14ac:dyDescent="0.25">
      <c r="H313" s="262"/>
    </row>
    <row r="314" spans="8:8" ht="15.75" customHeight="1" x14ac:dyDescent="0.25">
      <c r="H314" s="262"/>
    </row>
    <row r="315" spans="8:8" ht="15.75" customHeight="1" x14ac:dyDescent="0.25">
      <c r="H315" s="262"/>
    </row>
    <row r="316" spans="8:8" ht="15.75" customHeight="1" x14ac:dyDescent="0.25">
      <c r="H316" s="262"/>
    </row>
    <row r="317" spans="8:8" ht="15.75" customHeight="1" x14ac:dyDescent="0.25">
      <c r="H317" s="262"/>
    </row>
    <row r="318" spans="8:8" ht="15.75" customHeight="1" x14ac:dyDescent="0.25">
      <c r="H318" s="262"/>
    </row>
    <row r="319" spans="8:8" ht="15.75" customHeight="1" x14ac:dyDescent="0.25">
      <c r="H319" s="262"/>
    </row>
    <row r="320" spans="8:8" ht="15.75" customHeight="1" x14ac:dyDescent="0.25">
      <c r="H320" s="262"/>
    </row>
    <row r="321" spans="8:8" ht="15.75" customHeight="1" x14ac:dyDescent="0.25">
      <c r="H321" s="262"/>
    </row>
    <row r="322" spans="8:8" ht="15.75" customHeight="1" x14ac:dyDescent="0.25">
      <c r="H322" s="262"/>
    </row>
    <row r="323" spans="8:8" ht="15.75" customHeight="1" x14ac:dyDescent="0.25">
      <c r="H323" s="262"/>
    </row>
    <row r="324" spans="8:8" ht="15.75" customHeight="1" x14ac:dyDescent="0.25">
      <c r="H324" s="262"/>
    </row>
    <row r="325" spans="8:8" ht="15.75" customHeight="1" x14ac:dyDescent="0.25">
      <c r="H325" s="262"/>
    </row>
    <row r="326" spans="8:8" ht="15.75" customHeight="1" x14ac:dyDescent="0.25">
      <c r="H326" s="262"/>
    </row>
    <row r="327" spans="8:8" ht="15.75" customHeight="1" x14ac:dyDescent="0.25">
      <c r="H327" s="262"/>
    </row>
    <row r="328" spans="8:8" ht="15.75" customHeight="1" x14ac:dyDescent="0.25">
      <c r="H328" s="262"/>
    </row>
    <row r="329" spans="8:8" ht="15.75" customHeight="1" x14ac:dyDescent="0.25">
      <c r="H329" s="262"/>
    </row>
    <row r="330" spans="8:8" ht="15.75" customHeight="1" x14ac:dyDescent="0.25">
      <c r="H330" s="262"/>
    </row>
    <row r="331" spans="8:8" ht="15.75" customHeight="1" x14ac:dyDescent="0.25">
      <c r="H331" s="262"/>
    </row>
    <row r="332" spans="8:8" ht="15.75" customHeight="1" x14ac:dyDescent="0.25">
      <c r="H332" s="262"/>
    </row>
    <row r="333" spans="8:8" ht="15.75" customHeight="1" x14ac:dyDescent="0.25">
      <c r="H333" s="262"/>
    </row>
    <row r="334" spans="8:8" ht="15.75" customHeight="1" x14ac:dyDescent="0.25">
      <c r="H334" s="262"/>
    </row>
    <row r="335" spans="8:8" ht="15.75" customHeight="1" x14ac:dyDescent="0.25">
      <c r="H335" s="262"/>
    </row>
    <row r="336" spans="8:8" ht="15.75" customHeight="1" x14ac:dyDescent="0.25">
      <c r="H336" s="262"/>
    </row>
    <row r="337" spans="8:8" ht="15.75" customHeight="1" x14ac:dyDescent="0.25">
      <c r="H337" s="262"/>
    </row>
    <row r="338" spans="8:8" ht="15.75" customHeight="1" x14ac:dyDescent="0.25">
      <c r="H338" s="262"/>
    </row>
    <row r="339" spans="8:8" ht="15.75" customHeight="1" x14ac:dyDescent="0.25">
      <c r="H339" s="262"/>
    </row>
    <row r="340" spans="8:8" ht="15.75" customHeight="1" x14ac:dyDescent="0.25">
      <c r="H340" s="262"/>
    </row>
    <row r="341" spans="8:8" ht="15.75" customHeight="1" x14ac:dyDescent="0.25">
      <c r="H341" s="262"/>
    </row>
    <row r="342" spans="8:8" ht="15.75" customHeight="1" x14ac:dyDescent="0.25">
      <c r="H342" s="262"/>
    </row>
    <row r="343" spans="8:8" ht="15.75" customHeight="1" x14ac:dyDescent="0.25">
      <c r="H343" s="262"/>
    </row>
    <row r="344" spans="8:8" ht="15.75" customHeight="1" x14ac:dyDescent="0.25">
      <c r="H344" s="262"/>
    </row>
    <row r="345" spans="8:8" ht="15.75" customHeight="1" x14ac:dyDescent="0.25">
      <c r="H345" s="262"/>
    </row>
    <row r="346" spans="8:8" ht="15.75" customHeight="1" x14ac:dyDescent="0.25">
      <c r="H346" s="262"/>
    </row>
    <row r="347" spans="8:8" ht="15.75" customHeight="1" x14ac:dyDescent="0.25">
      <c r="H347" s="262"/>
    </row>
    <row r="348" spans="8:8" ht="15.75" customHeight="1" x14ac:dyDescent="0.25">
      <c r="H348" s="262"/>
    </row>
    <row r="349" spans="8:8" ht="15.75" customHeight="1" x14ac:dyDescent="0.25">
      <c r="H349" s="262"/>
    </row>
    <row r="350" spans="8:8" ht="15.75" customHeight="1" x14ac:dyDescent="0.25">
      <c r="H350" s="262"/>
    </row>
    <row r="351" spans="8:8" ht="15.75" customHeight="1" x14ac:dyDescent="0.25">
      <c r="H351" s="262"/>
    </row>
    <row r="352" spans="8:8" ht="15.75" customHeight="1" x14ac:dyDescent="0.25">
      <c r="H352" s="262"/>
    </row>
    <row r="353" spans="8:8" ht="15.75" customHeight="1" x14ac:dyDescent="0.25">
      <c r="H353" s="262"/>
    </row>
    <row r="354" spans="8:8" ht="15.75" customHeight="1" x14ac:dyDescent="0.25">
      <c r="H354" s="262"/>
    </row>
    <row r="355" spans="8:8" ht="15.75" customHeight="1" x14ac:dyDescent="0.25">
      <c r="H355" s="262"/>
    </row>
    <row r="356" spans="8:8" ht="15.75" customHeight="1" x14ac:dyDescent="0.25">
      <c r="H356" s="262"/>
    </row>
    <row r="357" spans="8:8" ht="15.75" customHeight="1" x14ac:dyDescent="0.25">
      <c r="H357" s="262"/>
    </row>
    <row r="358" spans="8:8" ht="15.75" customHeight="1" x14ac:dyDescent="0.25">
      <c r="H358" s="262"/>
    </row>
    <row r="359" spans="8:8" ht="15.75" customHeight="1" x14ac:dyDescent="0.25">
      <c r="H359" s="262"/>
    </row>
    <row r="360" spans="8:8" ht="15.75" customHeight="1" x14ac:dyDescent="0.25">
      <c r="H360" s="262"/>
    </row>
    <row r="361" spans="8:8" ht="15.75" customHeight="1" x14ac:dyDescent="0.25">
      <c r="H361" s="262"/>
    </row>
    <row r="362" spans="8:8" ht="15.75" customHeight="1" x14ac:dyDescent="0.25">
      <c r="H362" s="262"/>
    </row>
    <row r="363" spans="8:8" ht="15.75" customHeight="1" x14ac:dyDescent="0.25">
      <c r="H363" s="262"/>
    </row>
    <row r="364" spans="8:8" ht="15.75" customHeight="1" x14ac:dyDescent="0.25">
      <c r="H364" s="262"/>
    </row>
    <row r="365" spans="8:8" ht="15.75" customHeight="1" x14ac:dyDescent="0.25">
      <c r="H365" s="262"/>
    </row>
    <row r="366" spans="8:8" ht="15.75" customHeight="1" x14ac:dyDescent="0.25">
      <c r="H366" s="262"/>
    </row>
    <row r="367" spans="8:8" ht="15.75" customHeight="1" x14ac:dyDescent="0.25">
      <c r="H367" s="262"/>
    </row>
    <row r="368" spans="8:8" ht="15.75" customHeight="1" x14ac:dyDescent="0.25">
      <c r="H368" s="262"/>
    </row>
    <row r="369" spans="8:8" ht="15.75" customHeight="1" x14ac:dyDescent="0.25">
      <c r="H369" s="262"/>
    </row>
    <row r="370" spans="8:8" ht="15.75" customHeight="1" x14ac:dyDescent="0.25">
      <c r="H370" s="262"/>
    </row>
    <row r="371" spans="8:8" ht="15.75" customHeight="1" x14ac:dyDescent="0.25">
      <c r="H371" s="262"/>
    </row>
    <row r="372" spans="8:8" ht="15.75" customHeight="1" x14ac:dyDescent="0.25">
      <c r="H372" s="262"/>
    </row>
    <row r="373" spans="8:8" ht="15.75" customHeight="1" x14ac:dyDescent="0.25">
      <c r="H373" s="262"/>
    </row>
    <row r="374" spans="8:8" ht="15.75" customHeight="1" x14ac:dyDescent="0.25">
      <c r="H374" s="262"/>
    </row>
    <row r="375" spans="8:8" ht="15.75" customHeight="1" x14ac:dyDescent="0.25">
      <c r="H375" s="262"/>
    </row>
    <row r="376" spans="8:8" ht="15.75" customHeight="1" x14ac:dyDescent="0.25">
      <c r="H376" s="262"/>
    </row>
    <row r="377" spans="8:8" ht="15.75" customHeight="1" x14ac:dyDescent="0.25">
      <c r="H377" s="262"/>
    </row>
    <row r="378" spans="8:8" ht="15.75" customHeight="1" x14ac:dyDescent="0.25">
      <c r="H378" s="262"/>
    </row>
    <row r="379" spans="8:8" ht="15.75" customHeight="1" x14ac:dyDescent="0.25">
      <c r="H379" s="262"/>
    </row>
    <row r="380" spans="8:8" ht="15.75" customHeight="1" x14ac:dyDescent="0.25">
      <c r="H380" s="262"/>
    </row>
    <row r="381" spans="8:8" ht="15.75" customHeight="1" x14ac:dyDescent="0.25">
      <c r="H381" s="262"/>
    </row>
    <row r="382" spans="8:8" ht="15.75" customHeight="1" x14ac:dyDescent="0.25">
      <c r="H382" s="262"/>
    </row>
    <row r="383" spans="8:8" ht="15.75" customHeight="1" x14ac:dyDescent="0.25">
      <c r="H383" s="262"/>
    </row>
    <row r="384" spans="8:8" ht="15.75" customHeight="1" x14ac:dyDescent="0.25">
      <c r="H384" s="262"/>
    </row>
    <row r="385" spans="8:8" ht="15.75" customHeight="1" x14ac:dyDescent="0.25">
      <c r="H385" s="262"/>
    </row>
    <row r="386" spans="8:8" ht="15.75" customHeight="1" x14ac:dyDescent="0.25">
      <c r="H386" s="262"/>
    </row>
    <row r="387" spans="8:8" ht="15.75" customHeight="1" x14ac:dyDescent="0.25">
      <c r="H387" s="262"/>
    </row>
    <row r="388" spans="8:8" ht="15.75" customHeight="1" x14ac:dyDescent="0.25">
      <c r="H388" s="262"/>
    </row>
    <row r="389" spans="8:8" ht="15.75" customHeight="1" x14ac:dyDescent="0.25">
      <c r="H389" s="262"/>
    </row>
    <row r="390" spans="8:8" ht="15.75" customHeight="1" x14ac:dyDescent="0.25">
      <c r="H390" s="262"/>
    </row>
    <row r="391" spans="8:8" ht="15.75" customHeight="1" x14ac:dyDescent="0.25">
      <c r="H391" s="262"/>
    </row>
    <row r="392" spans="8:8" ht="15.75" customHeight="1" x14ac:dyDescent="0.25">
      <c r="H392" s="262"/>
    </row>
    <row r="393" spans="8:8" ht="15.75" customHeight="1" x14ac:dyDescent="0.25">
      <c r="H393" s="262"/>
    </row>
    <row r="394" spans="8:8" ht="15.75" customHeight="1" x14ac:dyDescent="0.25">
      <c r="H394" s="262"/>
    </row>
    <row r="395" spans="8:8" ht="15.75" customHeight="1" x14ac:dyDescent="0.25">
      <c r="H395" s="262"/>
    </row>
    <row r="396" spans="8:8" ht="15.75" customHeight="1" x14ac:dyDescent="0.25">
      <c r="H396" s="262"/>
    </row>
    <row r="397" spans="8:8" ht="15.75" customHeight="1" x14ac:dyDescent="0.25">
      <c r="H397" s="262"/>
    </row>
    <row r="398" spans="8:8" ht="15.75" customHeight="1" x14ac:dyDescent="0.25">
      <c r="H398" s="262"/>
    </row>
    <row r="399" spans="8:8" ht="15.75" customHeight="1" x14ac:dyDescent="0.25">
      <c r="H399" s="262"/>
    </row>
    <row r="400" spans="8:8" ht="15.75" customHeight="1" x14ac:dyDescent="0.25">
      <c r="H400" s="262"/>
    </row>
    <row r="401" spans="8:8" ht="15.75" customHeight="1" x14ac:dyDescent="0.25">
      <c r="H401" s="262"/>
    </row>
    <row r="402" spans="8:8" ht="15.75" customHeight="1" x14ac:dyDescent="0.25">
      <c r="H402" s="262"/>
    </row>
    <row r="403" spans="8:8" ht="15.75" customHeight="1" x14ac:dyDescent="0.25">
      <c r="H403" s="262"/>
    </row>
    <row r="404" spans="8:8" ht="15.75" customHeight="1" x14ac:dyDescent="0.25">
      <c r="H404" s="262"/>
    </row>
    <row r="405" spans="8:8" ht="15.75" customHeight="1" x14ac:dyDescent="0.25">
      <c r="H405" s="262"/>
    </row>
    <row r="406" spans="8:8" ht="15.75" customHeight="1" x14ac:dyDescent="0.25">
      <c r="H406" s="262"/>
    </row>
    <row r="407" spans="8:8" ht="15.75" customHeight="1" x14ac:dyDescent="0.25">
      <c r="H407" s="262"/>
    </row>
    <row r="408" spans="8:8" ht="15.75" customHeight="1" x14ac:dyDescent="0.25">
      <c r="H408" s="262"/>
    </row>
    <row r="409" spans="8:8" ht="15.75" customHeight="1" x14ac:dyDescent="0.25">
      <c r="H409" s="262"/>
    </row>
    <row r="410" spans="8:8" ht="15.75" customHeight="1" x14ac:dyDescent="0.25">
      <c r="H410" s="262"/>
    </row>
    <row r="411" spans="8:8" ht="15.75" customHeight="1" x14ac:dyDescent="0.25">
      <c r="H411" s="262"/>
    </row>
    <row r="412" spans="8:8" ht="15.75" customHeight="1" x14ac:dyDescent="0.25">
      <c r="H412" s="262"/>
    </row>
    <row r="413" spans="8:8" ht="15.75" customHeight="1" x14ac:dyDescent="0.25">
      <c r="H413" s="262"/>
    </row>
    <row r="414" spans="8:8" ht="15.75" customHeight="1" x14ac:dyDescent="0.25">
      <c r="H414" s="262"/>
    </row>
    <row r="415" spans="8:8" ht="15.75" customHeight="1" x14ac:dyDescent="0.25">
      <c r="H415" s="262"/>
    </row>
    <row r="416" spans="8:8" ht="15.75" customHeight="1" x14ac:dyDescent="0.25">
      <c r="H416" s="262"/>
    </row>
    <row r="417" spans="8:8" ht="15.75" customHeight="1" x14ac:dyDescent="0.25">
      <c r="H417" s="262"/>
    </row>
    <row r="418" spans="8:8" ht="15.75" customHeight="1" x14ac:dyDescent="0.25">
      <c r="H418" s="262"/>
    </row>
    <row r="419" spans="8:8" ht="15.75" customHeight="1" x14ac:dyDescent="0.25">
      <c r="H419" s="262"/>
    </row>
    <row r="420" spans="8:8" ht="15.75" customHeight="1" x14ac:dyDescent="0.25">
      <c r="H420" s="262"/>
    </row>
    <row r="421" spans="8:8" ht="15.75" customHeight="1" x14ac:dyDescent="0.25">
      <c r="H421" s="262"/>
    </row>
    <row r="422" spans="8:8" ht="15.75" customHeight="1" x14ac:dyDescent="0.25">
      <c r="H422" s="262"/>
    </row>
    <row r="423" spans="8:8" ht="15.75" customHeight="1" x14ac:dyDescent="0.25">
      <c r="H423" s="262"/>
    </row>
    <row r="424" spans="8:8" ht="15.75" customHeight="1" x14ac:dyDescent="0.25">
      <c r="H424" s="262"/>
    </row>
    <row r="425" spans="8:8" ht="15.75" customHeight="1" x14ac:dyDescent="0.25">
      <c r="H425" s="262"/>
    </row>
    <row r="426" spans="8:8" ht="15.75" customHeight="1" x14ac:dyDescent="0.25">
      <c r="H426" s="262"/>
    </row>
    <row r="427" spans="8:8" ht="15.75" customHeight="1" x14ac:dyDescent="0.25">
      <c r="H427" s="262"/>
    </row>
    <row r="428" spans="8:8" ht="15.75" customHeight="1" x14ac:dyDescent="0.25">
      <c r="H428" s="262"/>
    </row>
    <row r="429" spans="8:8" ht="15.75" customHeight="1" x14ac:dyDescent="0.25">
      <c r="H429" s="262"/>
    </row>
    <row r="430" spans="8:8" ht="15.75" customHeight="1" x14ac:dyDescent="0.25">
      <c r="H430" s="262"/>
    </row>
    <row r="431" spans="8:8" ht="15.75" customHeight="1" x14ac:dyDescent="0.25">
      <c r="H431" s="262"/>
    </row>
    <row r="432" spans="8:8" ht="15.75" customHeight="1" x14ac:dyDescent="0.25">
      <c r="H432" s="262"/>
    </row>
    <row r="433" spans="8:8" ht="15.75" customHeight="1" x14ac:dyDescent="0.25">
      <c r="H433" s="262"/>
    </row>
    <row r="434" spans="8:8" ht="15.75" customHeight="1" x14ac:dyDescent="0.25">
      <c r="H434" s="262"/>
    </row>
    <row r="435" spans="8:8" ht="15.75" customHeight="1" x14ac:dyDescent="0.25">
      <c r="H435" s="262"/>
    </row>
    <row r="436" spans="8:8" ht="15.75" customHeight="1" x14ac:dyDescent="0.25">
      <c r="H436" s="262"/>
    </row>
    <row r="437" spans="8:8" ht="15.75" customHeight="1" x14ac:dyDescent="0.25">
      <c r="H437" s="262"/>
    </row>
    <row r="438" spans="8:8" ht="15.75" customHeight="1" x14ac:dyDescent="0.25">
      <c r="H438" s="262"/>
    </row>
    <row r="439" spans="8:8" ht="15.75" customHeight="1" x14ac:dyDescent="0.25">
      <c r="H439" s="262"/>
    </row>
    <row r="440" spans="8:8" ht="15.75" customHeight="1" x14ac:dyDescent="0.25">
      <c r="H440" s="262"/>
    </row>
    <row r="441" spans="8:8" ht="15.75" customHeight="1" x14ac:dyDescent="0.25">
      <c r="H441" s="262"/>
    </row>
    <row r="442" spans="8:8" ht="15.75" customHeight="1" x14ac:dyDescent="0.25">
      <c r="H442" s="262"/>
    </row>
    <row r="443" spans="8:8" ht="15.75" customHeight="1" x14ac:dyDescent="0.25">
      <c r="H443" s="262"/>
    </row>
    <row r="444" spans="8:8" ht="15.75" customHeight="1" x14ac:dyDescent="0.25">
      <c r="H444" s="262"/>
    </row>
    <row r="445" spans="8:8" ht="15.75" customHeight="1" x14ac:dyDescent="0.25">
      <c r="H445" s="262"/>
    </row>
    <row r="446" spans="8:8" ht="15.75" customHeight="1" x14ac:dyDescent="0.25">
      <c r="H446" s="262"/>
    </row>
    <row r="447" spans="8:8" ht="15.75" customHeight="1" x14ac:dyDescent="0.25">
      <c r="H447" s="262"/>
    </row>
    <row r="448" spans="8:8" ht="15.75" customHeight="1" x14ac:dyDescent="0.25">
      <c r="H448" s="262"/>
    </row>
    <row r="449" spans="8:8" ht="15.75" customHeight="1" x14ac:dyDescent="0.25">
      <c r="H449" s="262"/>
    </row>
    <row r="450" spans="8:8" ht="15.75" customHeight="1" x14ac:dyDescent="0.25">
      <c r="H450" s="262"/>
    </row>
    <row r="451" spans="8:8" ht="15.75" customHeight="1" x14ac:dyDescent="0.25">
      <c r="H451" s="262"/>
    </row>
    <row r="452" spans="8:8" ht="15.75" customHeight="1" x14ac:dyDescent="0.25">
      <c r="H452" s="262"/>
    </row>
    <row r="453" spans="8:8" ht="15.75" customHeight="1" x14ac:dyDescent="0.25">
      <c r="H453" s="262"/>
    </row>
    <row r="454" spans="8:8" ht="15.75" customHeight="1" x14ac:dyDescent="0.25">
      <c r="H454" s="262"/>
    </row>
    <row r="455" spans="8:8" ht="15.75" customHeight="1" x14ac:dyDescent="0.25">
      <c r="H455" s="262"/>
    </row>
    <row r="456" spans="8:8" ht="15.75" customHeight="1" x14ac:dyDescent="0.25">
      <c r="H456" s="262"/>
    </row>
    <row r="457" spans="8:8" ht="15.75" customHeight="1" x14ac:dyDescent="0.25">
      <c r="H457" s="262"/>
    </row>
    <row r="458" spans="8:8" ht="15.75" customHeight="1" x14ac:dyDescent="0.25">
      <c r="H458" s="262"/>
    </row>
    <row r="459" spans="8:8" ht="15.75" customHeight="1" x14ac:dyDescent="0.25">
      <c r="H459" s="262"/>
    </row>
    <row r="460" spans="8:8" ht="15.75" customHeight="1" x14ac:dyDescent="0.25">
      <c r="H460" s="262"/>
    </row>
    <row r="461" spans="8:8" ht="15.75" customHeight="1" x14ac:dyDescent="0.25">
      <c r="H461" s="262"/>
    </row>
    <row r="462" spans="8:8" ht="15.75" customHeight="1" x14ac:dyDescent="0.25">
      <c r="H462" s="262"/>
    </row>
    <row r="463" spans="8:8" ht="15.75" customHeight="1" x14ac:dyDescent="0.25">
      <c r="H463" s="262"/>
    </row>
    <row r="464" spans="8:8" ht="15.75" customHeight="1" x14ac:dyDescent="0.25">
      <c r="H464" s="262"/>
    </row>
    <row r="465" spans="8:8" ht="15.75" customHeight="1" x14ac:dyDescent="0.25">
      <c r="H465" s="262"/>
    </row>
    <row r="466" spans="8:8" ht="15.75" customHeight="1" x14ac:dyDescent="0.25">
      <c r="H466" s="262"/>
    </row>
    <row r="467" spans="8:8" ht="15.75" customHeight="1" x14ac:dyDescent="0.25">
      <c r="H467" s="262"/>
    </row>
    <row r="468" spans="8:8" ht="15.75" customHeight="1" x14ac:dyDescent="0.25">
      <c r="H468" s="262"/>
    </row>
    <row r="469" spans="8:8" ht="15.75" customHeight="1" x14ac:dyDescent="0.25">
      <c r="H469" s="262"/>
    </row>
    <row r="470" spans="8:8" ht="15.75" customHeight="1" x14ac:dyDescent="0.25">
      <c r="H470" s="262"/>
    </row>
    <row r="471" spans="8:8" ht="15.75" customHeight="1" x14ac:dyDescent="0.25">
      <c r="H471" s="262"/>
    </row>
    <row r="472" spans="8:8" ht="15.75" customHeight="1" x14ac:dyDescent="0.25">
      <c r="H472" s="262"/>
    </row>
    <row r="473" spans="8:8" ht="15.75" customHeight="1" x14ac:dyDescent="0.25">
      <c r="H473" s="262"/>
    </row>
    <row r="474" spans="8:8" ht="15.75" customHeight="1" x14ac:dyDescent="0.25">
      <c r="H474" s="262"/>
    </row>
    <row r="475" spans="8:8" ht="15.75" customHeight="1" x14ac:dyDescent="0.25">
      <c r="H475" s="262"/>
    </row>
    <row r="476" spans="8:8" ht="15.75" customHeight="1" x14ac:dyDescent="0.25">
      <c r="H476" s="262"/>
    </row>
    <row r="477" spans="8:8" ht="15.75" customHeight="1" x14ac:dyDescent="0.25">
      <c r="H477" s="262"/>
    </row>
    <row r="478" spans="8:8" ht="15.75" customHeight="1" x14ac:dyDescent="0.25">
      <c r="H478" s="262"/>
    </row>
    <row r="479" spans="8:8" ht="15.75" customHeight="1" x14ac:dyDescent="0.25">
      <c r="H479" s="262"/>
    </row>
    <row r="480" spans="8:8" ht="15.75" customHeight="1" x14ac:dyDescent="0.25">
      <c r="H480" s="262"/>
    </row>
    <row r="481" spans="8:8" ht="15.75" customHeight="1" x14ac:dyDescent="0.25">
      <c r="H481" s="262"/>
    </row>
    <row r="482" spans="8:8" ht="15.75" customHeight="1" x14ac:dyDescent="0.25">
      <c r="H482" s="262"/>
    </row>
    <row r="483" spans="8:8" ht="15.75" customHeight="1" x14ac:dyDescent="0.25">
      <c r="H483" s="262"/>
    </row>
    <row r="484" spans="8:8" ht="15.75" customHeight="1" x14ac:dyDescent="0.25">
      <c r="H484" s="262"/>
    </row>
    <row r="485" spans="8:8" ht="15.75" customHeight="1" x14ac:dyDescent="0.25">
      <c r="H485" s="262"/>
    </row>
    <row r="486" spans="8:8" ht="15.75" customHeight="1" x14ac:dyDescent="0.25">
      <c r="H486" s="262"/>
    </row>
    <row r="487" spans="8:8" ht="15.75" customHeight="1" x14ac:dyDescent="0.25">
      <c r="H487" s="262"/>
    </row>
    <row r="488" spans="8:8" ht="15.75" customHeight="1" x14ac:dyDescent="0.25">
      <c r="H488" s="262"/>
    </row>
    <row r="489" spans="8:8" ht="15.75" customHeight="1" x14ac:dyDescent="0.25">
      <c r="H489" s="262"/>
    </row>
    <row r="490" spans="8:8" ht="15.75" customHeight="1" x14ac:dyDescent="0.25">
      <c r="H490" s="262"/>
    </row>
    <row r="491" spans="8:8" ht="15.75" customHeight="1" x14ac:dyDescent="0.25">
      <c r="H491" s="262"/>
    </row>
    <row r="492" spans="8:8" ht="15.75" customHeight="1" x14ac:dyDescent="0.25">
      <c r="H492" s="262"/>
    </row>
    <row r="493" spans="8:8" ht="15.75" customHeight="1" x14ac:dyDescent="0.25">
      <c r="H493" s="262"/>
    </row>
    <row r="494" spans="8:8" ht="15.75" customHeight="1" x14ac:dyDescent="0.25">
      <c r="H494" s="262"/>
    </row>
    <row r="495" spans="8:8" ht="15.75" customHeight="1" x14ac:dyDescent="0.25">
      <c r="H495" s="262"/>
    </row>
    <row r="496" spans="8:8" ht="15.75" customHeight="1" x14ac:dyDescent="0.25">
      <c r="H496" s="262"/>
    </row>
    <row r="497" spans="8:8" ht="15.75" customHeight="1" x14ac:dyDescent="0.25">
      <c r="H497" s="262"/>
    </row>
    <row r="498" spans="8:8" ht="15.75" customHeight="1" x14ac:dyDescent="0.25">
      <c r="H498" s="262"/>
    </row>
    <row r="499" spans="8:8" ht="15.75" customHeight="1" x14ac:dyDescent="0.25">
      <c r="H499" s="262"/>
    </row>
    <row r="500" spans="8:8" ht="15.75" customHeight="1" x14ac:dyDescent="0.25">
      <c r="H500" s="262"/>
    </row>
    <row r="501" spans="8:8" ht="15.75" customHeight="1" x14ac:dyDescent="0.25">
      <c r="H501" s="262"/>
    </row>
    <row r="502" spans="8:8" ht="15.75" customHeight="1" x14ac:dyDescent="0.25">
      <c r="H502" s="262"/>
    </row>
    <row r="503" spans="8:8" ht="15.75" customHeight="1" x14ac:dyDescent="0.25">
      <c r="H503" s="262"/>
    </row>
    <row r="504" spans="8:8" ht="15.75" customHeight="1" x14ac:dyDescent="0.25">
      <c r="H504" s="262"/>
    </row>
    <row r="505" spans="8:8" ht="15.75" customHeight="1" x14ac:dyDescent="0.25">
      <c r="H505" s="262"/>
    </row>
    <row r="506" spans="8:8" ht="15.75" customHeight="1" x14ac:dyDescent="0.25">
      <c r="H506" s="262"/>
    </row>
    <row r="507" spans="8:8" ht="15.75" customHeight="1" x14ac:dyDescent="0.25">
      <c r="H507" s="262"/>
    </row>
    <row r="508" spans="8:8" ht="15.75" customHeight="1" x14ac:dyDescent="0.25">
      <c r="H508" s="262"/>
    </row>
    <row r="509" spans="8:8" ht="15.75" customHeight="1" x14ac:dyDescent="0.25">
      <c r="H509" s="262"/>
    </row>
    <row r="510" spans="8:8" ht="15.75" customHeight="1" x14ac:dyDescent="0.25">
      <c r="H510" s="262"/>
    </row>
    <row r="511" spans="8:8" ht="15.75" customHeight="1" x14ac:dyDescent="0.25">
      <c r="H511" s="262"/>
    </row>
    <row r="512" spans="8:8" ht="15.75" customHeight="1" x14ac:dyDescent="0.25">
      <c r="H512" s="262"/>
    </row>
    <row r="513" spans="8:8" ht="15.75" customHeight="1" x14ac:dyDescent="0.25">
      <c r="H513" s="262"/>
    </row>
    <row r="514" spans="8:8" ht="15.75" customHeight="1" x14ac:dyDescent="0.25">
      <c r="H514" s="262"/>
    </row>
    <row r="515" spans="8:8" ht="15.75" customHeight="1" x14ac:dyDescent="0.25">
      <c r="H515" s="262"/>
    </row>
    <row r="516" spans="8:8" ht="15.75" customHeight="1" x14ac:dyDescent="0.25">
      <c r="H516" s="262"/>
    </row>
    <row r="517" spans="8:8" ht="15.75" customHeight="1" x14ac:dyDescent="0.25">
      <c r="H517" s="262"/>
    </row>
    <row r="518" spans="8:8" ht="15.75" customHeight="1" x14ac:dyDescent="0.25">
      <c r="H518" s="262"/>
    </row>
    <row r="519" spans="8:8" ht="15.75" customHeight="1" x14ac:dyDescent="0.25">
      <c r="H519" s="262"/>
    </row>
    <row r="520" spans="8:8" ht="15.75" customHeight="1" x14ac:dyDescent="0.25">
      <c r="H520" s="262"/>
    </row>
    <row r="521" spans="8:8" ht="15.75" customHeight="1" x14ac:dyDescent="0.25">
      <c r="H521" s="262"/>
    </row>
    <row r="522" spans="8:8" ht="15.75" customHeight="1" x14ac:dyDescent="0.25">
      <c r="H522" s="262"/>
    </row>
    <row r="523" spans="8:8" ht="15.75" customHeight="1" x14ac:dyDescent="0.25">
      <c r="H523" s="262"/>
    </row>
    <row r="524" spans="8:8" ht="15.75" customHeight="1" x14ac:dyDescent="0.25">
      <c r="H524" s="262"/>
    </row>
    <row r="525" spans="8:8" ht="15.75" customHeight="1" x14ac:dyDescent="0.25">
      <c r="H525" s="262"/>
    </row>
    <row r="526" spans="8:8" ht="15.75" customHeight="1" x14ac:dyDescent="0.25">
      <c r="H526" s="262"/>
    </row>
    <row r="527" spans="8:8" ht="15.75" customHeight="1" x14ac:dyDescent="0.25">
      <c r="H527" s="262"/>
    </row>
    <row r="528" spans="8:8" ht="15.75" customHeight="1" x14ac:dyDescent="0.25">
      <c r="H528" s="262"/>
    </row>
    <row r="529" spans="8:8" ht="15.75" customHeight="1" x14ac:dyDescent="0.25">
      <c r="H529" s="262"/>
    </row>
    <row r="530" spans="8:8" ht="15.75" customHeight="1" x14ac:dyDescent="0.25">
      <c r="H530" s="262"/>
    </row>
    <row r="531" spans="8:8" ht="15.75" customHeight="1" x14ac:dyDescent="0.25">
      <c r="H531" s="262"/>
    </row>
    <row r="532" spans="8:8" ht="15.75" customHeight="1" x14ac:dyDescent="0.25">
      <c r="H532" s="262"/>
    </row>
    <row r="533" spans="8:8" ht="15.75" customHeight="1" x14ac:dyDescent="0.25">
      <c r="H533" s="262"/>
    </row>
    <row r="534" spans="8:8" ht="15.75" customHeight="1" x14ac:dyDescent="0.25">
      <c r="H534" s="262"/>
    </row>
    <row r="535" spans="8:8" ht="15.75" customHeight="1" x14ac:dyDescent="0.25">
      <c r="H535" s="262"/>
    </row>
    <row r="536" spans="8:8" ht="15.75" customHeight="1" x14ac:dyDescent="0.25">
      <c r="H536" s="262"/>
    </row>
    <row r="537" spans="8:8" ht="15.75" customHeight="1" x14ac:dyDescent="0.25">
      <c r="H537" s="262"/>
    </row>
    <row r="538" spans="8:8" ht="15.75" customHeight="1" x14ac:dyDescent="0.25">
      <c r="H538" s="262"/>
    </row>
    <row r="539" spans="8:8" ht="15.75" customHeight="1" x14ac:dyDescent="0.25">
      <c r="H539" s="262"/>
    </row>
    <row r="540" spans="8:8" ht="15.75" customHeight="1" x14ac:dyDescent="0.25">
      <c r="H540" s="262"/>
    </row>
    <row r="541" spans="8:8" ht="15.75" customHeight="1" x14ac:dyDescent="0.25">
      <c r="H541" s="262"/>
    </row>
    <row r="542" spans="8:8" ht="15.75" customHeight="1" x14ac:dyDescent="0.25">
      <c r="H542" s="262"/>
    </row>
    <row r="543" spans="8:8" ht="15.75" customHeight="1" x14ac:dyDescent="0.25">
      <c r="H543" s="262"/>
    </row>
    <row r="544" spans="8:8" ht="15.75" customHeight="1" x14ac:dyDescent="0.25">
      <c r="H544" s="262"/>
    </row>
    <row r="545" spans="8:8" ht="15.75" customHeight="1" x14ac:dyDescent="0.25">
      <c r="H545" s="262"/>
    </row>
    <row r="546" spans="8:8" ht="15.75" customHeight="1" x14ac:dyDescent="0.25">
      <c r="H546" s="262"/>
    </row>
    <row r="547" spans="8:8" ht="15.75" customHeight="1" x14ac:dyDescent="0.25">
      <c r="H547" s="262"/>
    </row>
    <row r="548" spans="8:8" ht="15.75" customHeight="1" x14ac:dyDescent="0.25">
      <c r="H548" s="262"/>
    </row>
    <row r="549" spans="8:8" ht="15.75" customHeight="1" x14ac:dyDescent="0.25">
      <c r="H549" s="262"/>
    </row>
    <row r="550" spans="8:8" ht="15.75" customHeight="1" x14ac:dyDescent="0.25">
      <c r="H550" s="262"/>
    </row>
    <row r="551" spans="8:8" ht="15.75" customHeight="1" x14ac:dyDescent="0.25">
      <c r="H551" s="262"/>
    </row>
    <row r="552" spans="8:8" ht="15.75" customHeight="1" x14ac:dyDescent="0.25">
      <c r="H552" s="262"/>
    </row>
    <row r="553" spans="8:8" ht="15.75" customHeight="1" x14ac:dyDescent="0.25">
      <c r="H553" s="262"/>
    </row>
    <row r="554" spans="8:8" ht="15.75" customHeight="1" x14ac:dyDescent="0.25">
      <c r="H554" s="262"/>
    </row>
    <row r="555" spans="8:8" ht="15.75" customHeight="1" x14ac:dyDescent="0.25">
      <c r="H555" s="262"/>
    </row>
    <row r="556" spans="8:8" ht="15.75" customHeight="1" x14ac:dyDescent="0.25">
      <c r="H556" s="262"/>
    </row>
    <row r="557" spans="8:8" ht="15.75" customHeight="1" x14ac:dyDescent="0.25">
      <c r="H557" s="262"/>
    </row>
    <row r="558" spans="8:8" ht="15.75" customHeight="1" x14ac:dyDescent="0.25">
      <c r="H558" s="262"/>
    </row>
    <row r="559" spans="8:8" ht="15.75" customHeight="1" x14ac:dyDescent="0.25">
      <c r="H559" s="262"/>
    </row>
    <row r="560" spans="8:8" ht="15.75" customHeight="1" x14ac:dyDescent="0.25">
      <c r="H560" s="262"/>
    </row>
    <row r="561" spans="8:8" ht="15.75" customHeight="1" x14ac:dyDescent="0.25">
      <c r="H561" s="262"/>
    </row>
    <row r="562" spans="8:8" ht="15.75" customHeight="1" x14ac:dyDescent="0.25">
      <c r="H562" s="262"/>
    </row>
    <row r="563" spans="8:8" ht="15.75" customHeight="1" x14ac:dyDescent="0.25">
      <c r="H563" s="262"/>
    </row>
    <row r="564" spans="8:8" ht="15.75" customHeight="1" x14ac:dyDescent="0.25">
      <c r="H564" s="262"/>
    </row>
    <row r="565" spans="8:8" ht="15.75" customHeight="1" x14ac:dyDescent="0.25">
      <c r="H565" s="262"/>
    </row>
    <row r="566" spans="8:8" ht="15.75" customHeight="1" x14ac:dyDescent="0.25">
      <c r="H566" s="262"/>
    </row>
    <row r="567" spans="8:8" ht="15.75" customHeight="1" x14ac:dyDescent="0.25">
      <c r="H567" s="262"/>
    </row>
    <row r="568" spans="8:8" ht="15.75" customHeight="1" x14ac:dyDescent="0.25">
      <c r="H568" s="262"/>
    </row>
    <row r="569" spans="8:8" ht="15.75" customHeight="1" x14ac:dyDescent="0.25">
      <c r="H569" s="262"/>
    </row>
    <row r="570" spans="8:8" ht="15.75" customHeight="1" x14ac:dyDescent="0.25">
      <c r="H570" s="262"/>
    </row>
    <row r="571" spans="8:8" ht="15.75" customHeight="1" x14ac:dyDescent="0.25">
      <c r="H571" s="262"/>
    </row>
    <row r="572" spans="8:8" ht="15.75" customHeight="1" x14ac:dyDescent="0.25">
      <c r="H572" s="262"/>
    </row>
    <row r="573" spans="8:8" ht="15.75" customHeight="1" x14ac:dyDescent="0.25">
      <c r="H573" s="262"/>
    </row>
    <row r="574" spans="8:8" ht="15.75" customHeight="1" x14ac:dyDescent="0.25">
      <c r="H574" s="262"/>
    </row>
    <row r="575" spans="8:8" ht="15.75" customHeight="1" x14ac:dyDescent="0.25">
      <c r="H575" s="262"/>
    </row>
    <row r="576" spans="8:8" ht="15.75" customHeight="1" x14ac:dyDescent="0.25">
      <c r="H576" s="262"/>
    </row>
    <row r="577" spans="8:8" ht="15.75" customHeight="1" x14ac:dyDescent="0.25">
      <c r="H577" s="262"/>
    </row>
    <row r="578" spans="8:8" ht="15.75" customHeight="1" x14ac:dyDescent="0.25">
      <c r="H578" s="262"/>
    </row>
    <row r="579" spans="8:8" ht="15.75" customHeight="1" x14ac:dyDescent="0.25">
      <c r="H579" s="262"/>
    </row>
    <row r="580" spans="8:8" ht="15.75" customHeight="1" x14ac:dyDescent="0.25">
      <c r="H580" s="262"/>
    </row>
    <row r="581" spans="8:8" ht="15.75" customHeight="1" x14ac:dyDescent="0.25">
      <c r="H581" s="262"/>
    </row>
    <row r="582" spans="8:8" ht="15.75" customHeight="1" x14ac:dyDescent="0.25">
      <c r="H582" s="262"/>
    </row>
    <row r="583" spans="8:8" ht="15.75" customHeight="1" x14ac:dyDescent="0.25">
      <c r="H583" s="262"/>
    </row>
    <row r="584" spans="8:8" ht="15.75" customHeight="1" x14ac:dyDescent="0.25">
      <c r="H584" s="262"/>
    </row>
    <row r="585" spans="8:8" ht="15.75" customHeight="1" x14ac:dyDescent="0.25">
      <c r="H585" s="262"/>
    </row>
    <row r="586" spans="8:8" ht="15.75" customHeight="1" x14ac:dyDescent="0.25">
      <c r="H586" s="262"/>
    </row>
    <row r="587" spans="8:8" ht="15.75" customHeight="1" x14ac:dyDescent="0.25">
      <c r="H587" s="262"/>
    </row>
    <row r="588" spans="8:8" ht="15.75" customHeight="1" x14ac:dyDescent="0.25">
      <c r="H588" s="262"/>
    </row>
    <row r="589" spans="8:8" ht="15.75" customHeight="1" x14ac:dyDescent="0.25">
      <c r="H589" s="262"/>
    </row>
    <row r="590" spans="8:8" ht="15.75" customHeight="1" x14ac:dyDescent="0.25">
      <c r="H590" s="262"/>
    </row>
    <row r="591" spans="8:8" ht="15.75" customHeight="1" x14ac:dyDescent="0.25">
      <c r="H591" s="262"/>
    </row>
    <row r="592" spans="8:8" ht="15.75" customHeight="1" x14ac:dyDescent="0.25">
      <c r="H592" s="262"/>
    </row>
    <row r="593" spans="8:8" ht="15.75" customHeight="1" x14ac:dyDescent="0.25">
      <c r="H593" s="262"/>
    </row>
    <row r="594" spans="8:8" ht="15.75" customHeight="1" x14ac:dyDescent="0.25">
      <c r="H594" s="262"/>
    </row>
    <row r="595" spans="8:8" ht="15.75" customHeight="1" x14ac:dyDescent="0.25">
      <c r="H595" s="262"/>
    </row>
    <row r="596" spans="8:8" ht="15.75" customHeight="1" x14ac:dyDescent="0.25">
      <c r="H596" s="262"/>
    </row>
    <row r="597" spans="8:8" ht="15.75" customHeight="1" x14ac:dyDescent="0.25">
      <c r="H597" s="262"/>
    </row>
    <row r="598" spans="8:8" ht="15.75" customHeight="1" x14ac:dyDescent="0.25">
      <c r="H598" s="262"/>
    </row>
    <row r="599" spans="8:8" ht="15.75" customHeight="1" x14ac:dyDescent="0.25">
      <c r="H599" s="262"/>
    </row>
    <row r="600" spans="8:8" ht="15.75" customHeight="1" x14ac:dyDescent="0.25">
      <c r="H600" s="262"/>
    </row>
    <row r="601" spans="8:8" ht="15.75" customHeight="1" x14ac:dyDescent="0.25">
      <c r="H601" s="262"/>
    </row>
    <row r="602" spans="8:8" ht="15.75" customHeight="1" x14ac:dyDescent="0.25">
      <c r="H602" s="262"/>
    </row>
    <row r="603" spans="8:8" ht="15.75" customHeight="1" x14ac:dyDescent="0.25">
      <c r="H603" s="262"/>
    </row>
    <row r="604" spans="8:8" ht="15.75" customHeight="1" x14ac:dyDescent="0.25">
      <c r="H604" s="262"/>
    </row>
    <row r="605" spans="8:8" ht="15.75" customHeight="1" x14ac:dyDescent="0.25">
      <c r="H605" s="262"/>
    </row>
    <row r="606" spans="8:8" ht="15.75" customHeight="1" x14ac:dyDescent="0.25">
      <c r="H606" s="262"/>
    </row>
    <row r="607" spans="8:8" ht="15.75" customHeight="1" x14ac:dyDescent="0.25">
      <c r="H607" s="262"/>
    </row>
    <row r="608" spans="8:8" ht="15.75" customHeight="1" x14ac:dyDescent="0.25">
      <c r="H608" s="262"/>
    </row>
    <row r="609" spans="8:8" ht="15.75" customHeight="1" x14ac:dyDescent="0.25">
      <c r="H609" s="262"/>
    </row>
    <row r="610" spans="8:8" ht="15.75" customHeight="1" x14ac:dyDescent="0.25">
      <c r="H610" s="262"/>
    </row>
    <row r="611" spans="8:8" ht="15.75" customHeight="1" x14ac:dyDescent="0.25">
      <c r="H611" s="262"/>
    </row>
    <row r="612" spans="8:8" ht="15.75" customHeight="1" x14ac:dyDescent="0.25">
      <c r="H612" s="262"/>
    </row>
    <row r="613" spans="8:8" ht="15.75" customHeight="1" x14ac:dyDescent="0.25">
      <c r="H613" s="262"/>
    </row>
    <row r="614" spans="8:8" ht="15.75" customHeight="1" x14ac:dyDescent="0.25">
      <c r="H614" s="262"/>
    </row>
    <row r="615" spans="8:8" ht="15.75" customHeight="1" x14ac:dyDescent="0.25">
      <c r="H615" s="262"/>
    </row>
    <row r="616" spans="8:8" ht="15.75" customHeight="1" x14ac:dyDescent="0.25">
      <c r="H616" s="262"/>
    </row>
    <row r="617" spans="8:8" ht="15.75" customHeight="1" x14ac:dyDescent="0.25">
      <c r="H617" s="262"/>
    </row>
    <row r="618" spans="8:8" ht="15.75" customHeight="1" x14ac:dyDescent="0.25">
      <c r="H618" s="262"/>
    </row>
    <row r="619" spans="8:8" ht="15.75" customHeight="1" x14ac:dyDescent="0.25">
      <c r="H619" s="262"/>
    </row>
    <row r="620" spans="8:8" ht="15.75" customHeight="1" x14ac:dyDescent="0.25">
      <c r="H620" s="262"/>
    </row>
    <row r="621" spans="8:8" ht="15.75" customHeight="1" x14ac:dyDescent="0.25">
      <c r="H621" s="262"/>
    </row>
    <row r="622" spans="8:8" ht="15.75" customHeight="1" x14ac:dyDescent="0.25">
      <c r="H622" s="262"/>
    </row>
    <row r="623" spans="8:8" ht="15.75" customHeight="1" x14ac:dyDescent="0.25">
      <c r="H623" s="262"/>
    </row>
    <row r="624" spans="8:8" ht="15.75" customHeight="1" x14ac:dyDescent="0.25">
      <c r="H624" s="262"/>
    </row>
    <row r="625" spans="8:8" ht="15.75" customHeight="1" x14ac:dyDescent="0.25">
      <c r="H625" s="262"/>
    </row>
    <row r="626" spans="8:8" ht="15.75" customHeight="1" x14ac:dyDescent="0.25">
      <c r="H626" s="262"/>
    </row>
    <row r="627" spans="8:8" ht="15.75" customHeight="1" x14ac:dyDescent="0.25">
      <c r="H627" s="262"/>
    </row>
    <row r="628" spans="8:8" ht="15.75" customHeight="1" x14ac:dyDescent="0.25">
      <c r="H628" s="262"/>
    </row>
    <row r="629" spans="8:8" ht="15.75" customHeight="1" x14ac:dyDescent="0.25">
      <c r="H629" s="262"/>
    </row>
    <row r="630" spans="8:8" ht="15.75" customHeight="1" x14ac:dyDescent="0.25">
      <c r="H630" s="262"/>
    </row>
    <row r="631" spans="8:8" ht="15.75" customHeight="1" x14ac:dyDescent="0.25">
      <c r="H631" s="262"/>
    </row>
    <row r="632" spans="8:8" ht="15.75" customHeight="1" x14ac:dyDescent="0.25">
      <c r="H632" s="262"/>
    </row>
    <row r="633" spans="8:8" ht="15.75" customHeight="1" x14ac:dyDescent="0.25">
      <c r="H633" s="262"/>
    </row>
    <row r="634" spans="8:8" ht="15.75" customHeight="1" x14ac:dyDescent="0.25">
      <c r="H634" s="262"/>
    </row>
    <row r="635" spans="8:8" ht="15.75" customHeight="1" x14ac:dyDescent="0.25">
      <c r="H635" s="262"/>
    </row>
    <row r="636" spans="8:8" ht="15.75" customHeight="1" x14ac:dyDescent="0.25">
      <c r="H636" s="262"/>
    </row>
    <row r="637" spans="8:8" ht="15.75" customHeight="1" x14ac:dyDescent="0.25">
      <c r="H637" s="262"/>
    </row>
    <row r="638" spans="8:8" ht="15.75" customHeight="1" x14ac:dyDescent="0.25">
      <c r="H638" s="262"/>
    </row>
    <row r="639" spans="8:8" ht="15.75" customHeight="1" x14ac:dyDescent="0.25">
      <c r="H639" s="262"/>
    </row>
    <row r="640" spans="8:8" ht="15.75" customHeight="1" x14ac:dyDescent="0.25">
      <c r="H640" s="262"/>
    </row>
    <row r="641" spans="8:8" ht="15.75" customHeight="1" x14ac:dyDescent="0.25">
      <c r="H641" s="262"/>
    </row>
    <row r="642" spans="8:8" ht="15.75" customHeight="1" x14ac:dyDescent="0.25">
      <c r="H642" s="262"/>
    </row>
    <row r="643" spans="8:8" ht="15.75" customHeight="1" x14ac:dyDescent="0.25">
      <c r="H643" s="262"/>
    </row>
    <row r="644" spans="8:8" ht="15.75" customHeight="1" x14ac:dyDescent="0.25">
      <c r="H644" s="262"/>
    </row>
    <row r="645" spans="8:8" ht="15.75" customHeight="1" x14ac:dyDescent="0.25">
      <c r="H645" s="262"/>
    </row>
    <row r="646" spans="8:8" ht="15.75" customHeight="1" x14ac:dyDescent="0.25">
      <c r="H646" s="262"/>
    </row>
    <row r="647" spans="8:8" ht="15.75" customHeight="1" x14ac:dyDescent="0.25">
      <c r="H647" s="262"/>
    </row>
    <row r="648" spans="8:8" ht="15.75" customHeight="1" x14ac:dyDescent="0.25">
      <c r="H648" s="262"/>
    </row>
    <row r="649" spans="8:8" ht="15.75" customHeight="1" x14ac:dyDescent="0.25">
      <c r="H649" s="262"/>
    </row>
    <row r="650" spans="8:8" ht="15.75" customHeight="1" x14ac:dyDescent="0.25">
      <c r="H650" s="262"/>
    </row>
    <row r="651" spans="8:8" ht="15.75" customHeight="1" x14ac:dyDescent="0.25">
      <c r="H651" s="262"/>
    </row>
    <row r="652" spans="8:8" ht="15.75" customHeight="1" x14ac:dyDescent="0.25">
      <c r="H652" s="262"/>
    </row>
    <row r="653" spans="8:8" ht="15.75" customHeight="1" x14ac:dyDescent="0.25">
      <c r="H653" s="262"/>
    </row>
    <row r="654" spans="8:8" ht="15.75" customHeight="1" x14ac:dyDescent="0.25">
      <c r="H654" s="262"/>
    </row>
    <row r="655" spans="8:8" ht="15.75" customHeight="1" x14ac:dyDescent="0.25">
      <c r="H655" s="262"/>
    </row>
    <row r="656" spans="8:8" ht="15.75" customHeight="1" x14ac:dyDescent="0.25">
      <c r="H656" s="262"/>
    </row>
    <row r="657" spans="8:8" ht="15.75" customHeight="1" x14ac:dyDescent="0.25">
      <c r="H657" s="262"/>
    </row>
    <row r="658" spans="8:8" ht="15.75" customHeight="1" x14ac:dyDescent="0.25">
      <c r="H658" s="262"/>
    </row>
    <row r="659" spans="8:8" ht="15.75" customHeight="1" x14ac:dyDescent="0.25">
      <c r="H659" s="262"/>
    </row>
    <row r="660" spans="8:8" ht="15.75" customHeight="1" x14ac:dyDescent="0.25">
      <c r="H660" s="262"/>
    </row>
    <row r="661" spans="8:8" ht="15.75" customHeight="1" x14ac:dyDescent="0.25">
      <c r="H661" s="262"/>
    </row>
    <row r="662" spans="8:8" ht="15.75" customHeight="1" x14ac:dyDescent="0.25">
      <c r="H662" s="262"/>
    </row>
    <row r="663" spans="8:8" ht="15.75" customHeight="1" x14ac:dyDescent="0.25">
      <c r="H663" s="262"/>
    </row>
    <row r="664" spans="8:8" ht="15.75" customHeight="1" x14ac:dyDescent="0.25">
      <c r="H664" s="262"/>
    </row>
    <row r="665" spans="8:8" ht="15.75" customHeight="1" x14ac:dyDescent="0.25">
      <c r="H665" s="262"/>
    </row>
    <row r="666" spans="8:8" ht="15.75" customHeight="1" x14ac:dyDescent="0.25">
      <c r="H666" s="262"/>
    </row>
    <row r="667" spans="8:8" ht="15.75" customHeight="1" x14ac:dyDescent="0.25">
      <c r="H667" s="262"/>
    </row>
    <row r="668" spans="8:8" ht="15.75" customHeight="1" x14ac:dyDescent="0.25">
      <c r="H668" s="262"/>
    </row>
    <row r="669" spans="8:8" ht="15.75" customHeight="1" x14ac:dyDescent="0.25">
      <c r="H669" s="262"/>
    </row>
    <row r="670" spans="8:8" ht="15.75" customHeight="1" x14ac:dyDescent="0.25">
      <c r="H670" s="262"/>
    </row>
    <row r="671" spans="8:8" ht="15.75" customHeight="1" x14ac:dyDescent="0.25">
      <c r="H671" s="262"/>
    </row>
    <row r="672" spans="8:8" ht="15.75" customHeight="1" x14ac:dyDescent="0.25">
      <c r="H672" s="262"/>
    </row>
    <row r="673" spans="8:8" ht="15.75" customHeight="1" x14ac:dyDescent="0.25">
      <c r="H673" s="262"/>
    </row>
    <row r="674" spans="8:8" ht="15.75" customHeight="1" x14ac:dyDescent="0.25">
      <c r="H674" s="262"/>
    </row>
    <row r="675" spans="8:8" ht="15.75" customHeight="1" x14ac:dyDescent="0.25">
      <c r="H675" s="262"/>
    </row>
    <row r="676" spans="8:8" ht="15.75" customHeight="1" x14ac:dyDescent="0.25">
      <c r="H676" s="262"/>
    </row>
    <row r="677" spans="8:8" ht="15.75" customHeight="1" x14ac:dyDescent="0.25">
      <c r="H677" s="262"/>
    </row>
    <row r="678" spans="8:8" ht="15.75" customHeight="1" x14ac:dyDescent="0.25">
      <c r="H678" s="262"/>
    </row>
    <row r="679" spans="8:8" ht="15.75" customHeight="1" x14ac:dyDescent="0.25">
      <c r="H679" s="262"/>
    </row>
    <row r="680" spans="8:8" ht="15.75" customHeight="1" x14ac:dyDescent="0.25">
      <c r="H680" s="262"/>
    </row>
    <row r="681" spans="8:8" ht="15.75" customHeight="1" x14ac:dyDescent="0.25">
      <c r="H681" s="262"/>
    </row>
    <row r="682" spans="8:8" ht="15.75" customHeight="1" x14ac:dyDescent="0.25">
      <c r="H682" s="262"/>
    </row>
    <row r="683" spans="8:8" ht="15.75" customHeight="1" x14ac:dyDescent="0.25">
      <c r="H683" s="262"/>
    </row>
    <row r="684" spans="8:8" ht="15.75" customHeight="1" x14ac:dyDescent="0.25">
      <c r="H684" s="262"/>
    </row>
    <row r="685" spans="8:8" ht="15.75" customHeight="1" x14ac:dyDescent="0.25">
      <c r="H685" s="262"/>
    </row>
    <row r="686" spans="8:8" ht="15.75" customHeight="1" x14ac:dyDescent="0.25">
      <c r="H686" s="262"/>
    </row>
    <row r="687" spans="8:8" ht="15.75" customHeight="1" x14ac:dyDescent="0.25">
      <c r="H687" s="262"/>
    </row>
    <row r="688" spans="8:8" ht="15.75" customHeight="1" x14ac:dyDescent="0.25">
      <c r="H688" s="262"/>
    </row>
    <row r="689" spans="8:8" ht="15.75" customHeight="1" x14ac:dyDescent="0.25">
      <c r="H689" s="262"/>
    </row>
    <row r="690" spans="8:8" ht="15.75" customHeight="1" x14ac:dyDescent="0.25">
      <c r="H690" s="262"/>
    </row>
    <row r="691" spans="8:8" ht="15.75" customHeight="1" x14ac:dyDescent="0.25">
      <c r="H691" s="262"/>
    </row>
    <row r="692" spans="8:8" ht="15.75" customHeight="1" x14ac:dyDescent="0.25">
      <c r="H692" s="262"/>
    </row>
    <row r="693" spans="8:8" ht="15.75" customHeight="1" x14ac:dyDescent="0.25">
      <c r="H693" s="262"/>
    </row>
    <row r="694" spans="8:8" ht="15.75" customHeight="1" x14ac:dyDescent="0.25">
      <c r="H694" s="262"/>
    </row>
    <row r="695" spans="8:8" ht="15.75" customHeight="1" x14ac:dyDescent="0.25">
      <c r="H695" s="262"/>
    </row>
    <row r="696" spans="8:8" ht="15.75" customHeight="1" x14ac:dyDescent="0.25">
      <c r="H696" s="262"/>
    </row>
    <row r="697" spans="8:8" ht="15.75" customHeight="1" x14ac:dyDescent="0.25">
      <c r="H697" s="262"/>
    </row>
    <row r="698" spans="8:8" ht="15.75" customHeight="1" x14ac:dyDescent="0.25">
      <c r="H698" s="262"/>
    </row>
    <row r="699" spans="8:8" ht="15.75" customHeight="1" x14ac:dyDescent="0.25">
      <c r="H699" s="262"/>
    </row>
    <row r="700" spans="8:8" ht="15.75" customHeight="1" x14ac:dyDescent="0.25">
      <c r="H700" s="262"/>
    </row>
    <row r="701" spans="8:8" ht="15.75" customHeight="1" x14ac:dyDescent="0.25">
      <c r="H701" s="262"/>
    </row>
    <row r="702" spans="8:8" ht="15.75" customHeight="1" x14ac:dyDescent="0.25">
      <c r="H702" s="262"/>
    </row>
    <row r="703" spans="8:8" ht="15.75" customHeight="1" x14ac:dyDescent="0.25">
      <c r="H703" s="262"/>
    </row>
    <row r="704" spans="8:8" ht="15.75" customHeight="1" x14ac:dyDescent="0.25">
      <c r="H704" s="262"/>
    </row>
    <row r="705" spans="8:8" ht="15.75" customHeight="1" x14ac:dyDescent="0.25">
      <c r="H705" s="262"/>
    </row>
    <row r="706" spans="8:8" ht="15.75" customHeight="1" x14ac:dyDescent="0.25">
      <c r="H706" s="262"/>
    </row>
    <row r="707" spans="8:8" ht="15.75" customHeight="1" x14ac:dyDescent="0.25">
      <c r="H707" s="262"/>
    </row>
    <row r="708" spans="8:8" ht="15.75" customHeight="1" x14ac:dyDescent="0.25">
      <c r="H708" s="262"/>
    </row>
    <row r="709" spans="8:8" ht="15.75" customHeight="1" x14ac:dyDescent="0.25">
      <c r="H709" s="262"/>
    </row>
    <row r="710" spans="8:8" ht="15.75" customHeight="1" x14ac:dyDescent="0.25">
      <c r="H710" s="262"/>
    </row>
    <row r="711" spans="8:8" ht="15.75" customHeight="1" x14ac:dyDescent="0.25">
      <c r="H711" s="262"/>
    </row>
    <row r="712" spans="8:8" ht="15.75" customHeight="1" x14ac:dyDescent="0.25">
      <c r="H712" s="262"/>
    </row>
    <row r="713" spans="8:8" ht="15.75" customHeight="1" x14ac:dyDescent="0.25">
      <c r="H713" s="262"/>
    </row>
    <row r="714" spans="8:8" ht="15.75" customHeight="1" x14ac:dyDescent="0.25">
      <c r="H714" s="262"/>
    </row>
    <row r="715" spans="8:8" ht="15.75" customHeight="1" x14ac:dyDescent="0.25">
      <c r="H715" s="262"/>
    </row>
    <row r="716" spans="8:8" ht="15.75" customHeight="1" x14ac:dyDescent="0.25">
      <c r="H716" s="262"/>
    </row>
    <row r="717" spans="8:8" ht="15.75" customHeight="1" x14ac:dyDescent="0.25">
      <c r="H717" s="262"/>
    </row>
    <row r="718" spans="8:8" ht="15.75" customHeight="1" x14ac:dyDescent="0.25">
      <c r="H718" s="262"/>
    </row>
    <row r="719" spans="8:8" ht="15.75" customHeight="1" x14ac:dyDescent="0.25">
      <c r="H719" s="262"/>
    </row>
    <row r="720" spans="8:8" ht="15.75" customHeight="1" x14ac:dyDescent="0.25">
      <c r="H720" s="262"/>
    </row>
    <row r="721" spans="8:8" ht="15.75" customHeight="1" x14ac:dyDescent="0.25">
      <c r="H721" s="262"/>
    </row>
    <row r="722" spans="8:8" ht="15.75" customHeight="1" x14ac:dyDescent="0.25">
      <c r="H722" s="262"/>
    </row>
    <row r="723" spans="8:8" ht="15.75" customHeight="1" x14ac:dyDescent="0.25">
      <c r="H723" s="262"/>
    </row>
    <row r="724" spans="8:8" ht="15.75" customHeight="1" x14ac:dyDescent="0.25">
      <c r="H724" s="262"/>
    </row>
    <row r="725" spans="8:8" ht="15.75" customHeight="1" x14ac:dyDescent="0.25">
      <c r="H725" s="262"/>
    </row>
    <row r="726" spans="8:8" ht="15.75" customHeight="1" x14ac:dyDescent="0.25">
      <c r="H726" s="262"/>
    </row>
    <row r="727" spans="8:8" ht="15.75" customHeight="1" x14ac:dyDescent="0.25">
      <c r="H727" s="262"/>
    </row>
    <row r="728" spans="8:8" ht="15.75" customHeight="1" x14ac:dyDescent="0.25">
      <c r="H728" s="262"/>
    </row>
    <row r="729" spans="8:8" ht="15.75" customHeight="1" x14ac:dyDescent="0.25">
      <c r="H729" s="262"/>
    </row>
    <row r="730" spans="8:8" ht="15.75" customHeight="1" x14ac:dyDescent="0.25">
      <c r="H730" s="262"/>
    </row>
    <row r="731" spans="8:8" ht="15.75" customHeight="1" x14ac:dyDescent="0.25">
      <c r="H731" s="262"/>
    </row>
    <row r="732" spans="8:8" ht="15.75" customHeight="1" x14ac:dyDescent="0.25">
      <c r="H732" s="262"/>
    </row>
    <row r="733" spans="8:8" ht="15.75" customHeight="1" x14ac:dyDescent="0.25">
      <c r="H733" s="262"/>
    </row>
    <row r="734" spans="8:8" ht="15.75" customHeight="1" x14ac:dyDescent="0.25">
      <c r="H734" s="262"/>
    </row>
    <row r="735" spans="8:8" ht="15.75" customHeight="1" x14ac:dyDescent="0.25">
      <c r="H735" s="262"/>
    </row>
    <row r="736" spans="8:8" ht="15.75" customHeight="1" x14ac:dyDescent="0.25">
      <c r="H736" s="262"/>
    </row>
    <row r="737" spans="8:8" ht="15.75" customHeight="1" x14ac:dyDescent="0.25">
      <c r="H737" s="262"/>
    </row>
    <row r="738" spans="8:8" ht="15.75" customHeight="1" x14ac:dyDescent="0.25">
      <c r="H738" s="262"/>
    </row>
    <row r="739" spans="8:8" ht="15.75" customHeight="1" x14ac:dyDescent="0.25">
      <c r="H739" s="262"/>
    </row>
    <row r="740" spans="8:8" ht="15.75" customHeight="1" x14ac:dyDescent="0.25">
      <c r="H740" s="262"/>
    </row>
    <row r="741" spans="8:8" ht="15.75" customHeight="1" x14ac:dyDescent="0.25">
      <c r="H741" s="262"/>
    </row>
    <row r="742" spans="8:8" ht="15.75" customHeight="1" x14ac:dyDescent="0.25">
      <c r="H742" s="262"/>
    </row>
    <row r="743" spans="8:8" ht="15.75" customHeight="1" x14ac:dyDescent="0.25">
      <c r="H743" s="262"/>
    </row>
    <row r="744" spans="8:8" ht="15.75" customHeight="1" x14ac:dyDescent="0.25">
      <c r="H744" s="262"/>
    </row>
    <row r="745" spans="8:8" ht="15.75" customHeight="1" x14ac:dyDescent="0.25">
      <c r="H745" s="262"/>
    </row>
    <row r="746" spans="8:8" ht="15.75" customHeight="1" x14ac:dyDescent="0.25">
      <c r="H746" s="262"/>
    </row>
    <row r="747" spans="8:8" ht="15.75" customHeight="1" x14ac:dyDescent="0.25">
      <c r="H747" s="262"/>
    </row>
    <row r="748" spans="8:8" ht="15.75" customHeight="1" x14ac:dyDescent="0.25">
      <c r="H748" s="262"/>
    </row>
    <row r="749" spans="8:8" ht="15.75" customHeight="1" x14ac:dyDescent="0.25">
      <c r="H749" s="262"/>
    </row>
    <row r="750" spans="8:8" ht="15.75" customHeight="1" x14ac:dyDescent="0.25">
      <c r="H750" s="262"/>
    </row>
    <row r="751" spans="8:8" ht="15.75" customHeight="1" x14ac:dyDescent="0.25">
      <c r="H751" s="262"/>
    </row>
    <row r="752" spans="8:8" ht="15.75" customHeight="1" x14ac:dyDescent="0.25">
      <c r="H752" s="262"/>
    </row>
    <row r="753" spans="8:8" ht="15.75" customHeight="1" x14ac:dyDescent="0.25">
      <c r="H753" s="262"/>
    </row>
    <row r="754" spans="8:8" ht="15.75" customHeight="1" x14ac:dyDescent="0.25">
      <c r="H754" s="262"/>
    </row>
    <row r="755" spans="8:8" ht="15.75" customHeight="1" x14ac:dyDescent="0.25">
      <c r="H755" s="262"/>
    </row>
    <row r="756" spans="8:8" ht="15.75" customHeight="1" x14ac:dyDescent="0.25">
      <c r="H756" s="262"/>
    </row>
    <row r="757" spans="8:8" ht="15.75" customHeight="1" x14ac:dyDescent="0.25">
      <c r="H757" s="262"/>
    </row>
    <row r="758" spans="8:8" ht="15.75" customHeight="1" x14ac:dyDescent="0.25">
      <c r="H758" s="262"/>
    </row>
    <row r="759" spans="8:8" ht="15.75" customHeight="1" x14ac:dyDescent="0.25">
      <c r="H759" s="262"/>
    </row>
    <row r="760" spans="8:8" ht="15.75" customHeight="1" x14ac:dyDescent="0.25">
      <c r="H760" s="262"/>
    </row>
    <row r="761" spans="8:8" ht="15.75" customHeight="1" x14ac:dyDescent="0.25">
      <c r="H761" s="262"/>
    </row>
    <row r="762" spans="8:8" ht="15.75" customHeight="1" x14ac:dyDescent="0.25">
      <c r="H762" s="262"/>
    </row>
    <row r="763" spans="8:8" ht="15.75" customHeight="1" x14ac:dyDescent="0.25">
      <c r="H763" s="262"/>
    </row>
    <row r="764" spans="8:8" ht="15.75" customHeight="1" x14ac:dyDescent="0.25">
      <c r="H764" s="262"/>
    </row>
    <row r="765" spans="8:8" ht="15.75" customHeight="1" x14ac:dyDescent="0.25">
      <c r="H765" s="262"/>
    </row>
    <row r="766" spans="8:8" ht="15.75" customHeight="1" x14ac:dyDescent="0.25">
      <c r="H766" s="262"/>
    </row>
    <row r="767" spans="8:8" ht="15.75" customHeight="1" x14ac:dyDescent="0.25">
      <c r="H767" s="262"/>
    </row>
    <row r="768" spans="8:8" ht="15.75" customHeight="1" x14ac:dyDescent="0.25">
      <c r="H768" s="262"/>
    </row>
    <row r="769" spans="8:8" ht="15.75" customHeight="1" x14ac:dyDescent="0.25">
      <c r="H769" s="262"/>
    </row>
    <row r="770" spans="8:8" ht="15.75" customHeight="1" x14ac:dyDescent="0.25">
      <c r="H770" s="262"/>
    </row>
    <row r="771" spans="8:8" ht="15.75" customHeight="1" x14ac:dyDescent="0.25">
      <c r="H771" s="262"/>
    </row>
    <row r="772" spans="8:8" ht="15.75" customHeight="1" x14ac:dyDescent="0.25">
      <c r="H772" s="262"/>
    </row>
    <row r="773" spans="8:8" ht="15.75" customHeight="1" x14ac:dyDescent="0.25">
      <c r="H773" s="262"/>
    </row>
    <row r="774" spans="8:8" ht="15.75" customHeight="1" x14ac:dyDescent="0.25">
      <c r="H774" s="262"/>
    </row>
    <row r="775" spans="8:8" ht="15.75" customHeight="1" x14ac:dyDescent="0.25">
      <c r="H775" s="262"/>
    </row>
    <row r="776" spans="8:8" ht="15.75" customHeight="1" x14ac:dyDescent="0.25">
      <c r="H776" s="262"/>
    </row>
    <row r="777" spans="8:8" ht="15.75" customHeight="1" x14ac:dyDescent="0.25">
      <c r="H777" s="262"/>
    </row>
    <row r="778" spans="8:8" ht="15.75" customHeight="1" x14ac:dyDescent="0.25">
      <c r="H778" s="262"/>
    </row>
    <row r="779" spans="8:8" ht="15.75" customHeight="1" x14ac:dyDescent="0.25">
      <c r="H779" s="262"/>
    </row>
    <row r="780" spans="8:8" ht="15.75" customHeight="1" x14ac:dyDescent="0.25">
      <c r="H780" s="262"/>
    </row>
    <row r="781" spans="8:8" ht="15.75" customHeight="1" x14ac:dyDescent="0.25">
      <c r="H781" s="262"/>
    </row>
    <row r="782" spans="8:8" ht="15.75" customHeight="1" x14ac:dyDescent="0.25">
      <c r="H782" s="262"/>
    </row>
    <row r="783" spans="8:8" ht="15.75" customHeight="1" x14ac:dyDescent="0.25">
      <c r="H783" s="262"/>
    </row>
    <row r="784" spans="8:8" ht="15.75" customHeight="1" x14ac:dyDescent="0.25">
      <c r="H784" s="262"/>
    </row>
    <row r="785" spans="8:8" ht="15.75" customHeight="1" x14ac:dyDescent="0.25">
      <c r="H785" s="262"/>
    </row>
    <row r="786" spans="8:8" ht="15.75" customHeight="1" x14ac:dyDescent="0.25">
      <c r="H786" s="262"/>
    </row>
    <row r="787" spans="8:8" ht="15.75" customHeight="1" x14ac:dyDescent="0.25">
      <c r="H787" s="262"/>
    </row>
    <row r="788" spans="8:8" ht="15.75" customHeight="1" x14ac:dyDescent="0.25">
      <c r="H788" s="262"/>
    </row>
    <row r="789" spans="8:8" ht="15.75" customHeight="1" x14ac:dyDescent="0.25">
      <c r="H789" s="262"/>
    </row>
    <row r="790" spans="8:8" ht="15.75" customHeight="1" x14ac:dyDescent="0.25">
      <c r="H790" s="262"/>
    </row>
    <row r="791" spans="8:8" ht="15.75" customHeight="1" x14ac:dyDescent="0.25">
      <c r="H791" s="262"/>
    </row>
    <row r="792" spans="8:8" ht="15.75" customHeight="1" x14ac:dyDescent="0.25">
      <c r="H792" s="262"/>
    </row>
    <row r="793" spans="8:8" ht="15.75" customHeight="1" x14ac:dyDescent="0.25">
      <c r="H793" s="262"/>
    </row>
    <row r="794" spans="8:8" ht="15.75" customHeight="1" x14ac:dyDescent="0.25">
      <c r="H794" s="262"/>
    </row>
    <row r="795" spans="8:8" ht="15.75" customHeight="1" x14ac:dyDescent="0.25">
      <c r="H795" s="262"/>
    </row>
    <row r="796" spans="8:8" ht="15.75" customHeight="1" x14ac:dyDescent="0.25">
      <c r="H796" s="262"/>
    </row>
    <row r="797" spans="8:8" ht="15.75" customHeight="1" x14ac:dyDescent="0.25">
      <c r="H797" s="262"/>
    </row>
    <row r="798" spans="8:8" ht="15.75" customHeight="1" x14ac:dyDescent="0.25">
      <c r="H798" s="262"/>
    </row>
    <row r="799" spans="8:8" ht="15.75" customHeight="1" x14ac:dyDescent="0.25">
      <c r="H799" s="262"/>
    </row>
    <row r="800" spans="8:8" ht="15.75" customHeight="1" x14ac:dyDescent="0.25">
      <c r="H800" s="262"/>
    </row>
    <row r="801" spans="8:8" ht="15.75" customHeight="1" x14ac:dyDescent="0.25">
      <c r="H801" s="262"/>
    </row>
    <row r="802" spans="8:8" ht="15.75" customHeight="1" x14ac:dyDescent="0.25">
      <c r="H802" s="262"/>
    </row>
    <row r="803" spans="8:8" ht="15.75" customHeight="1" x14ac:dyDescent="0.25">
      <c r="H803" s="262"/>
    </row>
    <row r="804" spans="8:8" ht="15.75" customHeight="1" x14ac:dyDescent="0.25">
      <c r="H804" s="262"/>
    </row>
    <row r="805" spans="8:8" ht="15.75" customHeight="1" x14ac:dyDescent="0.25">
      <c r="H805" s="262"/>
    </row>
    <row r="806" spans="8:8" ht="15.75" customHeight="1" x14ac:dyDescent="0.25">
      <c r="H806" s="262"/>
    </row>
    <row r="807" spans="8:8" ht="15.75" customHeight="1" x14ac:dyDescent="0.25">
      <c r="H807" s="262"/>
    </row>
    <row r="808" spans="8:8" ht="15.75" customHeight="1" x14ac:dyDescent="0.25">
      <c r="H808" s="262"/>
    </row>
    <row r="809" spans="8:8" ht="15.75" customHeight="1" x14ac:dyDescent="0.25">
      <c r="H809" s="262"/>
    </row>
    <row r="810" spans="8:8" ht="15.75" customHeight="1" x14ac:dyDescent="0.25">
      <c r="H810" s="262"/>
    </row>
    <row r="811" spans="8:8" ht="15.75" customHeight="1" x14ac:dyDescent="0.25">
      <c r="H811" s="262"/>
    </row>
    <row r="812" spans="8:8" ht="15.75" customHeight="1" x14ac:dyDescent="0.25">
      <c r="H812" s="262"/>
    </row>
    <row r="813" spans="8:8" ht="15.75" customHeight="1" x14ac:dyDescent="0.25">
      <c r="H813" s="262"/>
    </row>
    <row r="814" spans="8:8" ht="15.75" customHeight="1" x14ac:dyDescent="0.25">
      <c r="H814" s="262"/>
    </row>
    <row r="815" spans="8:8" ht="15.75" customHeight="1" x14ac:dyDescent="0.25">
      <c r="H815" s="262"/>
    </row>
    <row r="816" spans="8:8" ht="15.75" customHeight="1" x14ac:dyDescent="0.25">
      <c r="H816" s="262"/>
    </row>
    <row r="817" spans="8:8" ht="15.75" customHeight="1" x14ac:dyDescent="0.25">
      <c r="H817" s="262"/>
    </row>
    <row r="818" spans="8:8" ht="15.75" customHeight="1" x14ac:dyDescent="0.25">
      <c r="H818" s="262"/>
    </row>
    <row r="819" spans="8:8" ht="15.75" customHeight="1" x14ac:dyDescent="0.25">
      <c r="H819" s="262"/>
    </row>
    <row r="820" spans="8:8" ht="15.75" customHeight="1" x14ac:dyDescent="0.25">
      <c r="H820" s="262"/>
    </row>
    <row r="821" spans="8:8" ht="15.75" customHeight="1" x14ac:dyDescent="0.25">
      <c r="H821" s="262"/>
    </row>
    <row r="822" spans="8:8" ht="15.75" customHeight="1" x14ac:dyDescent="0.25">
      <c r="H822" s="262"/>
    </row>
    <row r="823" spans="8:8" ht="15.75" customHeight="1" x14ac:dyDescent="0.25">
      <c r="H823" s="262"/>
    </row>
    <row r="824" spans="8:8" ht="15.75" customHeight="1" x14ac:dyDescent="0.25">
      <c r="H824" s="262"/>
    </row>
    <row r="825" spans="8:8" ht="15.75" customHeight="1" x14ac:dyDescent="0.25">
      <c r="H825" s="262"/>
    </row>
    <row r="826" spans="8:8" ht="15.75" customHeight="1" x14ac:dyDescent="0.25">
      <c r="H826" s="262"/>
    </row>
    <row r="827" spans="8:8" ht="15.75" customHeight="1" x14ac:dyDescent="0.25">
      <c r="H827" s="262"/>
    </row>
    <row r="828" spans="8:8" ht="15.75" customHeight="1" x14ac:dyDescent="0.25">
      <c r="H828" s="262"/>
    </row>
    <row r="829" spans="8:8" ht="15.75" customHeight="1" x14ac:dyDescent="0.25">
      <c r="H829" s="262"/>
    </row>
    <row r="830" spans="8:8" ht="15.75" customHeight="1" x14ac:dyDescent="0.25">
      <c r="H830" s="262"/>
    </row>
    <row r="831" spans="8:8" ht="15.75" customHeight="1" x14ac:dyDescent="0.25">
      <c r="H831" s="262"/>
    </row>
    <row r="832" spans="8:8" ht="15.75" customHeight="1" x14ac:dyDescent="0.25">
      <c r="H832" s="262"/>
    </row>
    <row r="833" spans="8:8" ht="15.75" customHeight="1" x14ac:dyDescent="0.25">
      <c r="H833" s="262"/>
    </row>
    <row r="834" spans="8:8" ht="15.75" customHeight="1" x14ac:dyDescent="0.25">
      <c r="H834" s="262"/>
    </row>
    <row r="835" spans="8:8" ht="15.75" customHeight="1" x14ac:dyDescent="0.25">
      <c r="H835" s="262"/>
    </row>
    <row r="836" spans="8:8" ht="15.75" customHeight="1" x14ac:dyDescent="0.25">
      <c r="H836" s="262"/>
    </row>
    <row r="837" spans="8:8" ht="15.75" customHeight="1" x14ac:dyDescent="0.25">
      <c r="H837" s="262"/>
    </row>
    <row r="838" spans="8:8" ht="15.75" customHeight="1" x14ac:dyDescent="0.25">
      <c r="H838" s="262"/>
    </row>
    <row r="839" spans="8:8" ht="15.75" customHeight="1" x14ac:dyDescent="0.25">
      <c r="H839" s="262"/>
    </row>
    <row r="840" spans="8:8" ht="15.75" customHeight="1" x14ac:dyDescent="0.25">
      <c r="H840" s="262"/>
    </row>
    <row r="841" spans="8:8" ht="15.75" customHeight="1" x14ac:dyDescent="0.25">
      <c r="H841" s="262"/>
    </row>
    <row r="842" spans="8:8" ht="15.75" customHeight="1" x14ac:dyDescent="0.25">
      <c r="H842" s="262"/>
    </row>
    <row r="843" spans="8:8" ht="15.75" customHeight="1" x14ac:dyDescent="0.25">
      <c r="H843" s="262"/>
    </row>
    <row r="844" spans="8:8" ht="15.75" customHeight="1" x14ac:dyDescent="0.25">
      <c r="H844" s="262"/>
    </row>
    <row r="845" spans="8:8" ht="15.75" customHeight="1" x14ac:dyDescent="0.25">
      <c r="H845" s="262"/>
    </row>
    <row r="846" spans="8:8" ht="15.75" customHeight="1" x14ac:dyDescent="0.25">
      <c r="H846" s="262"/>
    </row>
    <row r="847" spans="8:8" ht="15.75" customHeight="1" x14ac:dyDescent="0.25">
      <c r="H847" s="262"/>
    </row>
    <row r="848" spans="8:8" ht="15.75" customHeight="1" x14ac:dyDescent="0.25">
      <c r="H848" s="262"/>
    </row>
    <row r="849" spans="8:8" ht="15.75" customHeight="1" x14ac:dyDescent="0.25">
      <c r="H849" s="262"/>
    </row>
    <row r="850" spans="8:8" ht="15.75" customHeight="1" x14ac:dyDescent="0.25">
      <c r="H850" s="262"/>
    </row>
    <row r="851" spans="8:8" ht="15.75" customHeight="1" x14ac:dyDescent="0.25">
      <c r="H851" s="262"/>
    </row>
    <row r="852" spans="8:8" ht="15.75" customHeight="1" x14ac:dyDescent="0.25">
      <c r="H852" s="262"/>
    </row>
    <row r="853" spans="8:8" ht="15.75" customHeight="1" x14ac:dyDescent="0.25">
      <c r="H853" s="262"/>
    </row>
    <row r="854" spans="8:8" ht="15.75" customHeight="1" x14ac:dyDescent="0.25">
      <c r="H854" s="262"/>
    </row>
    <row r="855" spans="8:8" ht="15.75" customHeight="1" x14ac:dyDescent="0.25">
      <c r="H855" s="262"/>
    </row>
    <row r="856" spans="8:8" ht="15.75" customHeight="1" x14ac:dyDescent="0.25">
      <c r="H856" s="262"/>
    </row>
    <row r="857" spans="8:8" ht="15.75" customHeight="1" x14ac:dyDescent="0.25">
      <c r="H857" s="262"/>
    </row>
    <row r="858" spans="8:8" ht="15.75" customHeight="1" x14ac:dyDescent="0.25">
      <c r="H858" s="262"/>
    </row>
    <row r="859" spans="8:8" ht="15.75" customHeight="1" x14ac:dyDescent="0.25">
      <c r="H859" s="262"/>
    </row>
    <row r="860" spans="8:8" ht="15.75" customHeight="1" x14ac:dyDescent="0.25">
      <c r="H860" s="262"/>
    </row>
    <row r="861" spans="8:8" ht="15.75" customHeight="1" x14ac:dyDescent="0.25">
      <c r="H861" s="262"/>
    </row>
    <row r="862" spans="8:8" ht="15.75" customHeight="1" x14ac:dyDescent="0.25">
      <c r="H862" s="262"/>
    </row>
    <row r="863" spans="8:8" ht="15.75" customHeight="1" x14ac:dyDescent="0.25">
      <c r="H863" s="262"/>
    </row>
    <row r="864" spans="8:8" ht="15.75" customHeight="1" x14ac:dyDescent="0.25">
      <c r="H864" s="262"/>
    </row>
    <row r="865" spans="8:8" ht="15.75" customHeight="1" x14ac:dyDescent="0.25">
      <c r="H865" s="262"/>
    </row>
    <row r="866" spans="8:8" ht="15.75" customHeight="1" x14ac:dyDescent="0.25">
      <c r="H866" s="262"/>
    </row>
    <row r="867" spans="8:8" ht="15.75" customHeight="1" x14ac:dyDescent="0.25">
      <c r="H867" s="262"/>
    </row>
    <row r="868" spans="8:8" ht="15.75" customHeight="1" x14ac:dyDescent="0.25">
      <c r="H868" s="262"/>
    </row>
    <row r="869" spans="8:8" ht="15.75" customHeight="1" x14ac:dyDescent="0.25">
      <c r="H869" s="262"/>
    </row>
    <row r="870" spans="8:8" ht="15.75" customHeight="1" x14ac:dyDescent="0.25">
      <c r="H870" s="262"/>
    </row>
    <row r="871" spans="8:8" ht="15.75" customHeight="1" x14ac:dyDescent="0.25">
      <c r="H871" s="262"/>
    </row>
    <row r="872" spans="8:8" ht="15.75" customHeight="1" x14ac:dyDescent="0.25">
      <c r="H872" s="262"/>
    </row>
    <row r="873" spans="8:8" ht="15.75" customHeight="1" x14ac:dyDescent="0.25">
      <c r="H873" s="262"/>
    </row>
    <row r="874" spans="8:8" ht="15.75" customHeight="1" x14ac:dyDescent="0.25">
      <c r="H874" s="262"/>
    </row>
    <row r="875" spans="8:8" ht="15.75" customHeight="1" x14ac:dyDescent="0.25">
      <c r="H875" s="262"/>
    </row>
    <row r="876" spans="8:8" ht="15.75" customHeight="1" x14ac:dyDescent="0.25">
      <c r="H876" s="262"/>
    </row>
    <row r="877" spans="8:8" ht="15.75" customHeight="1" x14ac:dyDescent="0.25">
      <c r="H877" s="262"/>
    </row>
    <row r="878" spans="8:8" ht="15.75" customHeight="1" x14ac:dyDescent="0.25">
      <c r="H878" s="262"/>
    </row>
    <row r="879" spans="8:8" ht="15.75" customHeight="1" x14ac:dyDescent="0.25">
      <c r="H879" s="262"/>
    </row>
    <row r="880" spans="8:8" ht="15.75" customHeight="1" x14ac:dyDescent="0.25">
      <c r="H880" s="262"/>
    </row>
    <row r="881" spans="8:8" ht="15.75" customHeight="1" x14ac:dyDescent="0.25">
      <c r="H881" s="262"/>
    </row>
    <row r="882" spans="8:8" ht="15.75" customHeight="1" x14ac:dyDescent="0.25">
      <c r="H882" s="262"/>
    </row>
    <row r="883" spans="8:8" ht="15.75" customHeight="1" x14ac:dyDescent="0.25">
      <c r="H883" s="262"/>
    </row>
    <row r="884" spans="8:8" ht="15.75" customHeight="1" x14ac:dyDescent="0.25">
      <c r="H884" s="262"/>
    </row>
    <row r="885" spans="8:8" ht="15.75" customHeight="1" x14ac:dyDescent="0.25">
      <c r="H885" s="262"/>
    </row>
    <row r="886" spans="8:8" ht="15.75" customHeight="1" x14ac:dyDescent="0.25">
      <c r="H886" s="262"/>
    </row>
    <row r="887" spans="8:8" ht="15.75" customHeight="1" x14ac:dyDescent="0.25">
      <c r="H887" s="262"/>
    </row>
    <row r="888" spans="8:8" ht="15.75" customHeight="1" x14ac:dyDescent="0.25">
      <c r="H888" s="262"/>
    </row>
    <row r="889" spans="8:8" ht="15.75" customHeight="1" x14ac:dyDescent="0.25">
      <c r="H889" s="262"/>
    </row>
    <row r="890" spans="8:8" ht="15.75" customHeight="1" x14ac:dyDescent="0.25">
      <c r="H890" s="262"/>
    </row>
    <row r="891" spans="8:8" ht="15.75" customHeight="1" x14ac:dyDescent="0.25">
      <c r="H891" s="262"/>
    </row>
    <row r="892" spans="8:8" ht="15.75" customHeight="1" x14ac:dyDescent="0.25">
      <c r="H892" s="262"/>
    </row>
    <row r="893" spans="8:8" ht="15.75" customHeight="1" x14ac:dyDescent="0.25">
      <c r="H893" s="262"/>
    </row>
    <row r="894" spans="8:8" ht="15.75" customHeight="1" x14ac:dyDescent="0.25">
      <c r="H894" s="262"/>
    </row>
    <row r="895" spans="8:8" ht="15.75" customHeight="1" x14ac:dyDescent="0.25">
      <c r="H895" s="262"/>
    </row>
    <row r="896" spans="8:8" ht="15.75" customHeight="1" x14ac:dyDescent="0.25">
      <c r="H896" s="262"/>
    </row>
    <row r="897" spans="8:8" ht="15.75" customHeight="1" x14ac:dyDescent="0.25">
      <c r="H897" s="262"/>
    </row>
    <row r="898" spans="8:8" ht="15.75" customHeight="1" x14ac:dyDescent="0.25">
      <c r="H898" s="262"/>
    </row>
    <row r="899" spans="8:8" ht="15.75" customHeight="1" x14ac:dyDescent="0.25">
      <c r="H899" s="262"/>
    </row>
    <row r="900" spans="8:8" ht="15.75" customHeight="1" x14ac:dyDescent="0.25">
      <c r="H900" s="262"/>
    </row>
    <row r="901" spans="8:8" ht="15.75" customHeight="1" x14ac:dyDescent="0.25">
      <c r="H901" s="262"/>
    </row>
    <row r="902" spans="8:8" ht="15.75" customHeight="1" x14ac:dyDescent="0.25">
      <c r="H902" s="262"/>
    </row>
    <row r="903" spans="8:8" ht="15.75" customHeight="1" x14ac:dyDescent="0.25">
      <c r="H903" s="262"/>
    </row>
    <row r="904" spans="8:8" ht="15.75" customHeight="1" x14ac:dyDescent="0.25">
      <c r="H904" s="262"/>
    </row>
    <row r="905" spans="8:8" ht="15.75" customHeight="1" x14ac:dyDescent="0.25">
      <c r="H905" s="262"/>
    </row>
    <row r="906" spans="8:8" ht="15.75" customHeight="1" x14ac:dyDescent="0.25">
      <c r="H906" s="262"/>
    </row>
    <row r="907" spans="8:8" ht="15.75" customHeight="1" x14ac:dyDescent="0.25">
      <c r="H907" s="262"/>
    </row>
    <row r="908" spans="8:8" ht="15.75" customHeight="1" x14ac:dyDescent="0.25">
      <c r="H908" s="262"/>
    </row>
    <row r="909" spans="8:8" ht="15.75" customHeight="1" x14ac:dyDescent="0.25">
      <c r="H909" s="262"/>
    </row>
    <row r="910" spans="8:8" ht="15.75" customHeight="1" x14ac:dyDescent="0.25">
      <c r="H910" s="262"/>
    </row>
    <row r="911" spans="8:8" ht="15.75" customHeight="1" x14ac:dyDescent="0.25">
      <c r="H911" s="262"/>
    </row>
    <row r="912" spans="8:8" ht="15.75" customHeight="1" x14ac:dyDescent="0.25">
      <c r="H912" s="262"/>
    </row>
    <row r="913" spans="8:8" ht="15.75" customHeight="1" x14ac:dyDescent="0.25">
      <c r="H913" s="262"/>
    </row>
    <row r="914" spans="8:8" ht="15.75" customHeight="1" x14ac:dyDescent="0.25">
      <c r="H914" s="262"/>
    </row>
    <row r="915" spans="8:8" ht="15.75" customHeight="1" x14ac:dyDescent="0.25">
      <c r="H915" s="262"/>
    </row>
    <row r="916" spans="8:8" ht="15.75" customHeight="1" x14ac:dyDescent="0.25">
      <c r="H916" s="262"/>
    </row>
    <row r="917" spans="8:8" ht="15.75" customHeight="1" x14ac:dyDescent="0.25">
      <c r="H917" s="262"/>
    </row>
    <row r="918" spans="8:8" ht="15.75" customHeight="1" x14ac:dyDescent="0.25">
      <c r="H918" s="262"/>
    </row>
    <row r="919" spans="8:8" ht="15.75" customHeight="1" x14ac:dyDescent="0.25">
      <c r="H919" s="262"/>
    </row>
    <row r="920" spans="8:8" ht="15.75" customHeight="1" x14ac:dyDescent="0.25">
      <c r="H920" s="262"/>
    </row>
    <row r="921" spans="8:8" ht="15.75" customHeight="1" x14ac:dyDescent="0.25">
      <c r="H921" s="262"/>
    </row>
    <row r="922" spans="8:8" ht="15.75" customHeight="1" x14ac:dyDescent="0.25">
      <c r="H922" s="262"/>
    </row>
    <row r="923" spans="8:8" ht="15.75" customHeight="1" x14ac:dyDescent="0.25">
      <c r="H923" s="262"/>
    </row>
    <row r="924" spans="8:8" ht="15.75" customHeight="1" x14ac:dyDescent="0.25">
      <c r="H924" s="262"/>
    </row>
    <row r="925" spans="8:8" ht="15.75" customHeight="1" x14ac:dyDescent="0.25">
      <c r="H925" s="262"/>
    </row>
    <row r="926" spans="8:8" ht="15.75" customHeight="1" x14ac:dyDescent="0.25">
      <c r="H926" s="262"/>
    </row>
    <row r="927" spans="8:8" ht="15.75" customHeight="1" x14ac:dyDescent="0.25">
      <c r="H927" s="262"/>
    </row>
    <row r="928" spans="8:8" ht="15.75" customHeight="1" x14ac:dyDescent="0.25">
      <c r="H928" s="262"/>
    </row>
    <row r="929" spans="8:8" ht="15.75" customHeight="1" x14ac:dyDescent="0.25">
      <c r="H929" s="262"/>
    </row>
    <row r="930" spans="8:8" ht="15.75" customHeight="1" x14ac:dyDescent="0.25">
      <c r="H930" s="262"/>
    </row>
    <row r="931" spans="8:8" ht="15.75" customHeight="1" x14ac:dyDescent="0.25">
      <c r="H931" s="262"/>
    </row>
    <row r="932" spans="8:8" ht="15.75" customHeight="1" x14ac:dyDescent="0.25">
      <c r="H932" s="262"/>
    </row>
    <row r="933" spans="8:8" ht="15.75" customHeight="1" x14ac:dyDescent="0.25">
      <c r="H933" s="262"/>
    </row>
    <row r="934" spans="8:8" ht="15.75" customHeight="1" x14ac:dyDescent="0.25">
      <c r="H934" s="262"/>
    </row>
    <row r="935" spans="8:8" ht="15.75" customHeight="1" x14ac:dyDescent="0.25">
      <c r="H935" s="262"/>
    </row>
    <row r="936" spans="8:8" ht="15.75" customHeight="1" x14ac:dyDescent="0.25">
      <c r="H936" s="262"/>
    </row>
    <row r="937" spans="8:8" ht="15.75" customHeight="1" x14ac:dyDescent="0.25">
      <c r="H937" s="262"/>
    </row>
    <row r="938" spans="8:8" ht="15.75" customHeight="1" x14ac:dyDescent="0.25">
      <c r="H938" s="262"/>
    </row>
    <row r="939" spans="8:8" ht="15.75" customHeight="1" x14ac:dyDescent="0.25">
      <c r="H939" s="262"/>
    </row>
    <row r="940" spans="8:8" ht="15.75" customHeight="1" x14ac:dyDescent="0.25">
      <c r="H940" s="262"/>
    </row>
    <row r="941" spans="8:8" ht="15.75" customHeight="1" x14ac:dyDescent="0.25">
      <c r="H941" s="262"/>
    </row>
    <row r="942" spans="8:8" ht="15.75" customHeight="1" x14ac:dyDescent="0.25">
      <c r="H942" s="262"/>
    </row>
    <row r="943" spans="8:8" ht="15.75" customHeight="1" x14ac:dyDescent="0.25">
      <c r="H943" s="262"/>
    </row>
    <row r="944" spans="8:8" ht="15.75" customHeight="1" x14ac:dyDescent="0.25">
      <c r="H944" s="262"/>
    </row>
    <row r="945" spans="8:8" ht="15.75" customHeight="1" x14ac:dyDescent="0.25">
      <c r="H945" s="262"/>
    </row>
    <row r="946" spans="8:8" ht="15.75" customHeight="1" x14ac:dyDescent="0.25">
      <c r="H946" s="262"/>
    </row>
    <row r="947" spans="8:8" ht="15.75" customHeight="1" x14ac:dyDescent="0.25">
      <c r="H947" s="262"/>
    </row>
    <row r="948" spans="8:8" ht="15.75" customHeight="1" x14ac:dyDescent="0.25">
      <c r="H948" s="262"/>
    </row>
    <row r="949" spans="8:8" ht="15.75" customHeight="1" x14ac:dyDescent="0.25">
      <c r="H949" s="262"/>
    </row>
    <row r="950" spans="8:8" ht="15.75" customHeight="1" x14ac:dyDescent="0.25">
      <c r="H950" s="262"/>
    </row>
    <row r="951" spans="8:8" ht="15.75" customHeight="1" x14ac:dyDescent="0.25">
      <c r="H951" s="262"/>
    </row>
    <row r="952" spans="8:8" ht="15.75" customHeight="1" x14ac:dyDescent="0.25">
      <c r="H952" s="262"/>
    </row>
    <row r="953" spans="8:8" ht="15.75" customHeight="1" x14ac:dyDescent="0.25">
      <c r="H953" s="262"/>
    </row>
    <row r="954" spans="8:8" ht="15.75" customHeight="1" x14ac:dyDescent="0.25">
      <c r="H954" s="262"/>
    </row>
    <row r="955" spans="8:8" ht="15.75" customHeight="1" x14ac:dyDescent="0.25">
      <c r="H955" s="262"/>
    </row>
    <row r="956" spans="8:8" ht="15.75" customHeight="1" x14ac:dyDescent="0.25">
      <c r="H956" s="262"/>
    </row>
    <row r="957" spans="8:8" ht="15.75" customHeight="1" x14ac:dyDescent="0.25">
      <c r="H957" s="262"/>
    </row>
    <row r="958" spans="8:8" ht="15.75" customHeight="1" x14ac:dyDescent="0.25">
      <c r="H958" s="262"/>
    </row>
    <row r="959" spans="8:8" ht="15.75" customHeight="1" x14ac:dyDescent="0.25">
      <c r="H959" s="262"/>
    </row>
    <row r="960" spans="8:8" ht="15.75" customHeight="1" x14ac:dyDescent="0.25">
      <c r="H960" s="262"/>
    </row>
    <row r="961" spans="8:8" ht="15.75" customHeight="1" x14ac:dyDescent="0.25">
      <c r="H961" s="262"/>
    </row>
    <row r="962" spans="8:8" ht="15.75" customHeight="1" x14ac:dyDescent="0.25">
      <c r="H962" s="262"/>
    </row>
    <row r="963" spans="8:8" ht="15.75" customHeight="1" x14ac:dyDescent="0.25">
      <c r="H963" s="262"/>
    </row>
    <row r="964" spans="8:8" ht="15.75" customHeight="1" x14ac:dyDescent="0.25">
      <c r="H964" s="262"/>
    </row>
    <row r="965" spans="8:8" ht="15.75" customHeight="1" x14ac:dyDescent="0.25">
      <c r="H965" s="262"/>
    </row>
    <row r="966" spans="8:8" ht="15.75" customHeight="1" x14ac:dyDescent="0.25">
      <c r="H966" s="262"/>
    </row>
    <row r="967" spans="8:8" ht="15.75" customHeight="1" x14ac:dyDescent="0.25">
      <c r="H967" s="262"/>
    </row>
    <row r="968" spans="8:8" ht="15.75" customHeight="1" x14ac:dyDescent="0.25">
      <c r="H968" s="262"/>
    </row>
    <row r="969" spans="8:8" ht="15.75" customHeight="1" x14ac:dyDescent="0.25">
      <c r="H969" s="262"/>
    </row>
    <row r="970" spans="8:8" ht="15.75" customHeight="1" x14ac:dyDescent="0.25">
      <c r="H970" s="262"/>
    </row>
    <row r="971" spans="8:8" ht="15.75" customHeight="1" x14ac:dyDescent="0.25">
      <c r="H971" s="262"/>
    </row>
    <row r="972" spans="8:8" ht="15.75" customHeight="1" x14ac:dyDescent="0.25">
      <c r="H972" s="262"/>
    </row>
    <row r="973" spans="8:8" ht="15.75" customHeight="1" x14ac:dyDescent="0.25">
      <c r="H973" s="262"/>
    </row>
    <row r="974" spans="8:8" ht="15.75" customHeight="1" x14ac:dyDescent="0.25">
      <c r="H974" s="262"/>
    </row>
    <row r="975" spans="8:8" ht="15.75" customHeight="1" x14ac:dyDescent="0.25">
      <c r="H975" s="262"/>
    </row>
    <row r="976" spans="8:8" ht="15.75" customHeight="1" x14ac:dyDescent="0.25">
      <c r="H976" s="262"/>
    </row>
    <row r="977" spans="8:8" ht="15.75" customHeight="1" x14ac:dyDescent="0.25">
      <c r="H977" s="262"/>
    </row>
    <row r="978" spans="8:8" ht="15.75" customHeight="1" x14ac:dyDescent="0.25">
      <c r="H978" s="262"/>
    </row>
    <row r="979" spans="8:8" ht="15.75" customHeight="1" x14ac:dyDescent="0.25">
      <c r="H979" s="262"/>
    </row>
    <row r="980" spans="8:8" ht="15.75" customHeight="1" x14ac:dyDescent="0.25">
      <c r="H980" s="262"/>
    </row>
    <row r="981" spans="8:8" ht="15.75" customHeight="1" x14ac:dyDescent="0.25">
      <c r="H981" s="262"/>
    </row>
    <row r="982" spans="8:8" ht="15.75" customHeight="1" x14ac:dyDescent="0.25">
      <c r="H982" s="262"/>
    </row>
    <row r="983" spans="8:8" ht="15.75" customHeight="1" x14ac:dyDescent="0.25">
      <c r="H983" s="262"/>
    </row>
    <row r="984" spans="8:8" ht="15.75" customHeight="1" x14ac:dyDescent="0.25">
      <c r="H984" s="262"/>
    </row>
    <row r="985" spans="8:8" ht="15.75" customHeight="1" x14ac:dyDescent="0.25">
      <c r="H985" s="262"/>
    </row>
    <row r="986" spans="8:8" ht="15.75" customHeight="1" x14ac:dyDescent="0.25">
      <c r="H986" s="262"/>
    </row>
    <row r="987" spans="8:8" ht="15.75" customHeight="1" x14ac:dyDescent="0.25">
      <c r="H987" s="262"/>
    </row>
    <row r="988" spans="8:8" ht="15.75" customHeight="1" x14ac:dyDescent="0.25">
      <c r="H988" s="262"/>
    </row>
    <row r="989" spans="8:8" ht="15.75" customHeight="1" x14ac:dyDescent="0.25">
      <c r="H989" s="262"/>
    </row>
    <row r="990" spans="8:8" ht="15.75" customHeight="1" x14ac:dyDescent="0.25">
      <c r="H990" s="262"/>
    </row>
    <row r="991" spans="8:8" ht="15.75" customHeight="1" x14ac:dyDescent="0.25">
      <c r="H991" s="262"/>
    </row>
    <row r="992" spans="8:8" ht="15.75" customHeight="1" x14ac:dyDescent="0.25">
      <c r="H992" s="262"/>
    </row>
    <row r="993" spans="8:8" ht="15.75" customHeight="1" x14ac:dyDescent="0.25">
      <c r="H993" s="262"/>
    </row>
    <row r="994" spans="8:8" ht="15.75" customHeight="1" x14ac:dyDescent="0.25">
      <c r="H994" s="262"/>
    </row>
    <row r="995" spans="8:8" ht="15.75" customHeight="1" x14ac:dyDescent="0.25">
      <c r="H995" s="262"/>
    </row>
    <row r="996" spans="8:8" ht="15.75" customHeight="1" x14ac:dyDescent="0.25">
      <c r="H996" s="262"/>
    </row>
    <row r="997" spans="8:8" ht="15.75" customHeight="1" x14ac:dyDescent="0.25">
      <c r="H997" s="262"/>
    </row>
    <row r="998" spans="8:8" ht="15.75" customHeight="1" x14ac:dyDescent="0.25">
      <c r="H998" s="262"/>
    </row>
    <row r="999" spans="8:8" ht="15.75" customHeight="1" x14ac:dyDescent="0.25">
      <c r="H999" s="262"/>
    </row>
    <row r="1000" spans="8:8" ht="15.75" customHeight="1" x14ac:dyDescent="0.25">
      <c r="H1000" s="262"/>
    </row>
  </sheetData>
  <hyperlinks>
    <hyperlink ref="J2" location="'TỔNG HỢP'!A1" display="MỤC LỤC" xr:uid="{00000000-0004-0000-5700-000000000000}"/>
  </hyperlinks>
  <pageMargins left="0.7" right="0.7" top="0.75" bottom="0.75" header="0" footer="0"/>
  <pageSetup paperSize="9"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88</vt:i4>
      </vt:variant>
      <vt:variant>
        <vt:lpstr>Phạm vi Có tên</vt:lpstr>
      </vt:variant>
      <vt:variant>
        <vt:i4>31</vt:i4>
      </vt:variant>
    </vt:vector>
  </HeadingPairs>
  <TitlesOfParts>
    <vt:vector size="119" baseType="lpstr">
      <vt:lpstr>INFO</vt:lpstr>
      <vt:lpstr>Giao Bổ sung (2)</vt:lpstr>
      <vt:lpstr>TỔNG HỢP</vt:lpstr>
      <vt:lpstr>62721</vt:lpstr>
      <vt:lpstr>62722</vt:lpstr>
      <vt:lpstr>62723</vt:lpstr>
      <vt:lpstr>62724</vt:lpstr>
      <vt:lpstr>62725</vt:lpstr>
      <vt:lpstr>62726</vt:lpstr>
      <vt:lpstr>62727</vt:lpstr>
      <vt:lpstr>627311</vt:lpstr>
      <vt:lpstr>627312</vt:lpstr>
      <vt:lpstr>627313</vt:lpstr>
      <vt:lpstr>627314</vt:lpstr>
      <vt:lpstr>627321</vt:lpstr>
      <vt:lpstr>627322</vt:lpstr>
      <vt:lpstr>62762101</vt:lpstr>
      <vt:lpstr>62762103</vt:lpstr>
      <vt:lpstr>62762104</vt:lpstr>
      <vt:lpstr>62762105</vt:lpstr>
      <vt:lpstr>62762106</vt:lpstr>
      <vt:lpstr>62762107</vt:lpstr>
      <vt:lpstr>62762188</vt:lpstr>
      <vt:lpstr>62762189</vt:lpstr>
      <vt:lpstr>62762201</vt:lpstr>
      <vt:lpstr>62762202</vt:lpstr>
      <vt:lpstr>62762203</vt:lpstr>
      <vt:lpstr>62762204</vt:lpstr>
      <vt:lpstr>62762205</vt:lpstr>
      <vt:lpstr>62762206</vt:lpstr>
      <vt:lpstr>62762207</vt:lpstr>
      <vt:lpstr>62762208</vt:lpstr>
      <vt:lpstr>62762209</vt:lpstr>
      <vt:lpstr>62762210</vt:lpstr>
      <vt:lpstr>62762211</vt:lpstr>
      <vt:lpstr>62762212</vt:lpstr>
      <vt:lpstr>62762213</vt:lpstr>
      <vt:lpstr>62762214</vt:lpstr>
      <vt:lpstr>62762215</vt:lpstr>
      <vt:lpstr>62762216</vt:lpstr>
      <vt:lpstr>62762217</vt:lpstr>
      <vt:lpstr>62762288</vt:lpstr>
      <vt:lpstr>62762301</vt:lpstr>
      <vt:lpstr>62762302</vt:lpstr>
      <vt:lpstr>62762303</vt:lpstr>
      <vt:lpstr>62762304</vt:lpstr>
      <vt:lpstr>62762388</vt:lpstr>
      <vt:lpstr>62762811</vt:lpstr>
      <vt:lpstr>62762812</vt:lpstr>
      <vt:lpstr>62762814</vt:lpstr>
      <vt:lpstr>62762815</vt:lpstr>
      <vt:lpstr>62762818</vt:lpstr>
      <vt:lpstr>62762821</vt:lpstr>
      <vt:lpstr>62762823</vt:lpstr>
      <vt:lpstr>62762824</vt:lpstr>
      <vt:lpstr>62762838</vt:lpstr>
      <vt:lpstr>627701</vt:lpstr>
      <vt:lpstr>627702</vt:lpstr>
      <vt:lpstr>627703</vt:lpstr>
      <vt:lpstr>627704</vt:lpstr>
      <vt:lpstr>627706</vt:lpstr>
      <vt:lpstr>627708</vt:lpstr>
      <vt:lpstr>627709</vt:lpstr>
      <vt:lpstr>627710</vt:lpstr>
      <vt:lpstr>627712</vt:lpstr>
      <vt:lpstr>627715</vt:lpstr>
      <vt:lpstr>627716</vt:lpstr>
      <vt:lpstr>627717</vt:lpstr>
      <vt:lpstr>627720</vt:lpstr>
      <vt:lpstr>627721</vt:lpstr>
      <vt:lpstr>627788</vt:lpstr>
      <vt:lpstr>627801</vt:lpstr>
      <vt:lpstr>627806</vt:lpstr>
      <vt:lpstr>627807</vt:lpstr>
      <vt:lpstr>627808</vt:lpstr>
      <vt:lpstr>627809</vt:lpstr>
      <vt:lpstr>627810</vt:lpstr>
      <vt:lpstr>627812</vt:lpstr>
      <vt:lpstr>627813</vt:lpstr>
      <vt:lpstr>627816</vt:lpstr>
      <vt:lpstr>627817</vt:lpstr>
      <vt:lpstr>627818</vt:lpstr>
      <vt:lpstr>627826</vt:lpstr>
      <vt:lpstr>6412</vt:lpstr>
      <vt:lpstr>6413</vt:lpstr>
      <vt:lpstr>6416</vt:lpstr>
      <vt:lpstr>641788</vt:lpstr>
      <vt:lpstr>627804</vt:lpstr>
      <vt:lpstr>'TỔNG HỢP'!Chi_phí_cắt_cỏ__nạo_vét_mương_thoát_nước</vt:lpstr>
      <vt:lpstr>'TỔNG HỢP'!Chi_phí_sửa_chữa_mương_thoát_nước</vt:lpstr>
      <vt:lpstr>'627311'!Print_Titles</vt:lpstr>
      <vt:lpstr>'TỔNG HỢP'!Print_Titles</vt:lpstr>
      <vt:lpstr>'TỔNG HỢP'!SCTX_MÁY_MÓC_THIẾT_BỊ</vt:lpstr>
      <vt:lpstr>'TỔNG HỢP'!Sửa_chữa_bến_bãi_ô_tô__sân_đường</vt:lpstr>
      <vt:lpstr>'TỔNG HỢP'!Sửa_chữa_hàng_rào</vt:lpstr>
      <vt:lpstr>'TỔNG HỢP'!Sửa_chữa_hệ_thống_băng_chuyền</vt:lpstr>
      <vt:lpstr>'TỔNG HỢP'!Sửa_chữa_hệ_thống_camera__CCTV</vt:lpstr>
      <vt:lpstr>'TỔNG HỢP'!Sửa_chữa_hệ_thống_cấp_nước</vt:lpstr>
      <vt:lpstr>'TỔNG HỢP'!Sửa_chữa_hệ_thống_máy_móc__thiết_bị_làm_thủ_tục</vt:lpstr>
      <vt:lpstr>'TỔNG HỢP'!Sửa_chữa_hệ_thống_ống_lồng</vt:lpstr>
      <vt:lpstr>'TỔNG HỢP'!Sửa_chữa_hệ_thống_quầy_thủ_tục__thiết_bị_nội_thất</vt:lpstr>
      <vt:lpstr>'TỔNG HỢP'!Sửa_chữa_hệ_thống_thang_cuốn__thang_máy</vt:lpstr>
      <vt:lpstr>'TỔNG HỢP'!Sửa_chữa_hệ_thống_thiết_bị_phục_vụ_máy_bay</vt:lpstr>
      <vt:lpstr>'TỔNG HỢP'!Sửa_chữa_hệ_thống_thiết_bị_vệ_sinh</vt:lpstr>
      <vt:lpstr>'TỔNG HỢP'!Sửa_chữa_hệ_thống_thoát_nước</vt:lpstr>
      <vt:lpstr>'TỔNG HỢP'!Sửa_chữa_hệ_thống_thông_tin_liên_lạc</vt:lpstr>
      <vt:lpstr>'TỔNG HỢP'!Sửa_chữa_hệ_thống_trạm_thu_phí</vt:lpstr>
      <vt:lpstr>'TỔNG HỢP'!Sửa_chữa_hệ_thống_xử_lý_chất_thải</vt:lpstr>
      <vt:lpstr>'TỔNG HỢP'!Sửa_chữa_máy_móc__thiết_bị___hệ_thống_thiết_bị_điện</vt:lpstr>
      <vt:lpstr>'TỔNG HỢP'!Sửa_chữa_máy_móc__thiết_bị___hệ_thống_thiết_bị_lạnh</vt:lpstr>
      <vt:lpstr>'TỔNG HỢP'!Sửa_chữa_máy_móc_thiết_bị_kiểm_tra_an_ninh</vt:lpstr>
      <vt:lpstr>'TỔNG HỢP'!Sửa_chữa_máy_móc_thiết_bị_khác</vt:lpstr>
      <vt:lpstr>'TỔNG HỢP'!Sửa_chữa_nhà_cửa__vật_kiến_trúc_khác</vt:lpstr>
      <vt:lpstr>'TỔNG HỢP'!Sửa_chữa_phương_tiện_vận_tải_đặc_chủng_phục_vụ_bay</vt:lpstr>
      <vt:lpstr>'TỔNG HỢP'!Sửa_chữa_phương_tiện_vận_tải_khác</vt:lpstr>
      <vt:lpstr>'TỔNG HỢP'!Sửa_chữa_thiết_bị_PCCC</vt:lpstr>
      <vt:lpstr>'TỔNG HỢP'!Sửa_chữa_xe_cứu_hỏa__cứu_thương__xe_chuyên_dùng</vt:lpstr>
      <vt:lpstr>'TỔNG HỢP'!Sửa_chữa_xe_ô_tô__khối_gián_tiếp</vt:lpstr>
      <vt:lpstr>'TỔNG HỢP'!Sửa_chữa_xe_ô_tô__xe_tải_các_loại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24076RP19G</dc:creator>
  <cp:lastModifiedBy>Hữu Minh Huỳnh</cp:lastModifiedBy>
  <cp:lastPrinted>2026-10-05T07:41:35Z</cp:lastPrinted>
  <dcterms:created xsi:type="dcterms:W3CDTF">2026-07-25T19:02:06Z</dcterms:created>
  <dcterms:modified xsi:type="dcterms:W3CDTF">2026-10-21T08:14:41Z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a27c9c4be41d405ead2d57c02e8c193c</vt:lpwstr>
  </property>
</Properties>
</file>